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2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Library/Containers/com.microsoft.Excel/Data/Desktop/重要/区块链/"/>
    </mc:Choice>
  </mc:AlternateContent>
  <xr:revisionPtr revIDLastSave="0" documentId="13_ncr:1_{167F468E-7365-9E4D-BD5F-CF2DC23402C6}" xr6:coauthVersionLast="47" xr6:coauthVersionMax="47" xr10:uidLastSave="{00000000-0000-0000-0000-000000000000}"/>
  <bookViews>
    <workbookView xWindow="0" yWindow="460" windowWidth="25600" windowHeight="14200" firstSheet="8" activeTab="17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  <sheet name="CryptoSheet支持1" sheetId="32" r:id="rId19"/>
    <sheet name="Sheet6" sheetId="33" r:id="rId20"/>
  </sheets>
  <externalReferences>
    <externalReference r:id="rId21"/>
  </externalReference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72" i="25" l="1"/>
  <c r="L471" i="25"/>
  <c r="D2" i="28" l="1"/>
  <c r="AC11" i="19"/>
  <c r="AC10" i="19"/>
  <c r="AB10" i="19"/>
  <c r="AC21" i="19"/>
  <c r="AB21" i="19"/>
  <c r="AA21" i="19"/>
  <c r="Z21" i="19"/>
  <c r="AC20" i="19"/>
  <c r="AA20" i="19"/>
  <c r="Y20" i="19"/>
  <c r="AB19" i="19"/>
  <c r="Y19" i="19"/>
  <c r="Z18" i="19"/>
  <c r="AC16" i="19"/>
  <c r="AB16" i="19"/>
  <c r="AA16" i="19"/>
  <c r="Z16" i="19"/>
  <c r="AC15" i="19"/>
  <c r="AA15" i="19"/>
  <c r="Y15" i="19"/>
  <c r="AB14" i="19"/>
  <c r="Y14" i="19"/>
  <c r="Z13" i="19"/>
  <c r="Y10" i="19"/>
  <c r="G19" i="28"/>
  <c r="I19" i="28"/>
  <c r="J19" i="28"/>
  <c r="G18" i="28"/>
  <c r="I18" i="28"/>
  <c r="J18" i="28"/>
  <c r="G21" i="28"/>
  <c r="I21" i="28"/>
  <c r="J21" i="28"/>
  <c r="G20" i="28"/>
  <c r="I20" i="28"/>
  <c r="J20" i="28"/>
  <c r="G22" i="28"/>
  <c r="I22" i="28"/>
  <c r="J22" i="28"/>
  <c r="G23" i="28"/>
  <c r="I23" i="28"/>
  <c r="J23" i="28"/>
  <c r="G25" i="28"/>
  <c r="I25" i="28"/>
  <c r="J25" i="28"/>
  <c r="G24" i="28"/>
  <c r="I24" i="28"/>
  <c r="J24" i="28"/>
  <c r="G27" i="28"/>
  <c r="I27" i="28"/>
  <c r="J27" i="28"/>
  <c r="G26" i="28"/>
  <c r="I26" i="28"/>
  <c r="J26" i="28"/>
  <c r="G9" i="28"/>
  <c r="I9" i="28"/>
  <c r="J9" i="28"/>
  <c r="G10" i="28"/>
  <c r="I10" i="28"/>
  <c r="J10" i="28"/>
  <c r="G12" i="28"/>
  <c r="I12" i="28"/>
  <c r="J12" i="28"/>
  <c r="G13" i="28"/>
  <c r="I13" i="28"/>
  <c r="J13" i="28"/>
  <c r="G11" i="28"/>
  <c r="I11" i="28"/>
  <c r="J11" i="28"/>
  <c r="G15" i="28"/>
  <c r="I15" i="28"/>
  <c r="J15" i="28"/>
  <c r="G14" i="28"/>
  <c r="I14" i="28"/>
  <c r="J14" i="28"/>
  <c r="G17" i="28"/>
  <c r="I17" i="28"/>
  <c r="J17" i="28"/>
  <c r="G16" i="28"/>
  <c r="I16" i="28"/>
  <c r="J16" i="28"/>
  <c r="J8" i="28"/>
  <c r="I8" i="28"/>
  <c r="G8" i="28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N667" i="25"/>
  <c r="N668" i="25"/>
  <c r="N669" i="25"/>
  <c r="N670" i="25"/>
  <c r="N671" i="25"/>
  <c r="N672" i="25"/>
  <c r="N673" i="25"/>
  <c r="N674" i="25"/>
  <c r="N675" i="25"/>
  <c r="N676" i="25"/>
  <c r="N677" i="25"/>
  <c r="N678" i="25"/>
  <c r="N679" i="25"/>
  <c r="N680" i="25"/>
  <c r="N681" i="25"/>
  <c r="N682" i="25"/>
  <c r="N683" i="25"/>
  <c r="N684" i="25"/>
  <c r="N685" i="25"/>
  <c r="N686" i="25"/>
  <c r="N687" i="25"/>
  <c r="N688" i="25"/>
  <c r="N689" i="25"/>
  <c r="N690" i="25"/>
  <c r="N691" i="25"/>
  <c r="N692" i="25"/>
  <c r="N693" i="25"/>
  <c r="N694" i="25"/>
  <c r="N695" i="25"/>
  <c r="N696" i="25"/>
  <c r="N697" i="25"/>
  <c r="N698" i="25"/>
  <c r="N699" i="25"/>
  <c r="N700" i="25"/>
  <c r="N701" i="25"/>
  <c r="N702" i="25"/>
  <c r="N703" i="25"/>
  <c r="N704" i="25"/>
  <c r="N705" i="25"/>
  <c r="N706" i="25"/>
  <c r="N707" i="25"/>
  <c r="N708" i="25"/>
  <c r="N709" i="25"/>
  <c r="N710" i="25"/>
  <c r="N711" i="25"/>
  <c r="N712" i="25"/>
  <c r="N713" i="25"/>
  <c r="N714" i="25"/>
  <c r="N715" i="25"/>
  <c r="N716" i="25"/>
  <c r="N717" i="25"/>
  <c r="N718" i="25"/>
  <c r="N719" i="25"/>
  <c r="N720" i="25"/>
  <c r="N721" i="25"/>
  <c r="N722" i="25"/>
  <c r="N723" i="25"/>
  <c r="N724" i="25"/>
  <c r="N725" i="25"/>
  <c r="N726" i="25"/>
  <c r="N727" i="25"/>
  <c r="N728" i="25"/>
  <c r="N729" i="25"/>
  <c r="N730" i="25"/>
  <c r="N731" i="25"/>
  <c r="N732" i="25"/>
  <c r="N733" i="25"/>
  <c r="N734" i="25"/>
  <c r="N735" i="25"/>
  <c r="N736" i="25"/>
  <c r="N737" i="25"/>
  <c r="N738" i="25"/>
  <c r="N739" i="25"/>
  <c r="N740" i="25"/>
  <c r="N741" i="25"/>
  <c r="N742" i="25"/>
  <c r="N743" i="25"/>
  <c r="N744" i="25"/>
  <c r="N745" i="25"/>
  <c r="N746" i="25"/>
  <c r="N747" i="25"/>
  <c r="N748" i="25"/>
  <c r="N749" i="25"/>
  <c r="N750" i="25"/>
  <c r="N751" i="25"/>
  <c r="N752" i="25"/>
  <c r="N753" i="25"/>
  <c r="N754" i="25"/>
  <c r="N755" i="25"/>
  <c r="N756" i="25"/>
  <c r="N757" i="25"/>
  <c r="N758" i="25"/>
  <c r="N759" i="25"/>
  <c r="N760" i="25"/>
  <c r="N761" i="25"/>
  <c r="N762" i="25"/>
  <c r="N763" i="25"/>
  <c r="N764" i="25"/>
  <c r="N765" i="25"/>
  <c r="N766" i="25"/>
  <c r="N767" i="25"/>
  <c r="N768" i="25"/>
  <c r="N769" i="25"/>
  <c r="N770" i="25"/>
  <c r="N771" i="25"/>
  <c r="N772" i="25"/>
  <c r="N773" i="25"/>
  <c r="N774" i="25"/>
  <c r="N775" i="25"/>
  <c r="N776" i="25"/>
  <c r="N777" i="25"/>
  <c r="N778" i="25"/>
  <c r="N779" i="25"/>
  <c r="N780" i="25"/>
  <c r="N781" i="25"/>
  <c r="N782" i="25"/>
  <c r="N783" i="25"/>
  <c r="N784" i="25"/>
  <c r="N785" i="25"/>
  <c r="N786" i="25"/>
  <c r="N787" i="25"/>
  <c r="N788" i="25"/>
  <c r="N789" i="25"/>
  <c r="N790" i="25"/>
  <c r="N791" i="25"/>
  <c r="N792" i="25"/>
  <c r="N793" i="25"/>
  <c r="N794" i="25"/>
  <c r="N795" i="25"/>
  <c r="N796" i="25"/>
  <c r="N797" i="25"/>
  <c r="N798" i="25"/>
  <c r="N799" i="25"/>
  <c r="N800" i="25"/>
  <c r="N801" i="25"/>
  <c r="N802" i="25"/>
  <c r="N803" i="25"/>
  <c r="N804" i="25"/>
  <c r="N805" i="25"/>
  <c r="N806" i="25"/>
  <c r="N807" i="25"/>
  <c r="N808" i="25"/>
  <c r="N809" i="25"/>
  <c r="N810" i="25"/>
  <c r="N811" i="25"/>
  <c r="N812" i="25"/>
  <c r="N813" i="25"/>
  <c r="N814" i="25"/>
  <c r="N815" i="25"/>
  <c r="N816" i="25"/>
  <c r="N817" i="25"/>
  <c r="N818" i="25"/>
  <c r="N819" i="25"/>
  <c r="N820" i="25"/>
  <c r="N821" i="25"/>
  <c r="N822" i="25"/>
  <c r="N823" i="25"/>
  <c r="N824" i="25"/>
  <c r="N825" i="25"/>
  <c r="N826" i="25"/>
  <c r="N827" i="25"/>
  <c r="N828" i="25"/>
  <c r="N829" i="25"/>
  <c r="N830" i="25"/>
  <c r="N831" i="25"/>
  <c r="N832" i="25"/>
  <c r="N833" i="25"/>
  <c r="N834" i="25"/>
  <c r="N835" i="25"/>
  <c r="N836" i="25"/>
  <c r="N837" i="25"/>
  <c r="N838" i="25"/>
  <c r="N839" i="25"/>
  <c r="N840" i="25"/>
  <c r="N841" i="25"/>
  <c r="N842" i="25"/>
  <c r="N843" i="25"/>
  <c r="N844" i="25"/>
  <c r="N845" i="25"/>
  <c r="N846" i="25"/>
  <c r="N847" i="25"/>
  <c r="N848" i="25"/>
  <c r="N849" i="25"/>
  <c r="N850" i="25"/>
  <c r="N851" i="25"/>
  <c r="N852" i="25"/>
  <c r="N853" i="25"/>
  <c r="N854" i="25"/>
  <c r="N855" i="25"/>
  <c r="N856" i="25"/>
  <c r="N857" i="25"/>
  <c r="N858" i="25"/>
  <c r="N859" i="25"/>
  <c r="N860" i="25"/>
  <c r="N861" i="25"/>
  <c r="N862" i="25"/>
  <c r="N863" i="25"/>
  <c r="N864" i="25"/>
  <c r="N865" i="25"/>
  <c r="N866" i="25"/>
  <c r="N867" i="25"/>
  <c r="N868" i="25"/>
  <c r="N869" i="25"/>
  <c r="N870" i="25"/>
  <c r="N871" i="25"/>
  <c r="N872" i="25"/>
  <c r="N873" i="25"/>
  <c r="N874" i="25"/>
  <c r="N875" i="25"/>
  <c r="N876" i="25"/>
  <c r="N877" i="25"/>
  <c r="N878" i="25"/>
  <c r="N879" i="25"/>
  <c r="N880" i="25"/>
  <c r="N881" i="25"/>
  <c r="N882" i="25"/>
  <c r="N883" i="25"/>
  <c r="N884" i="25"/>
  <c r="N885" i="25"/>
  <c r="N886" i="25"/>
  <c r="N887" i="25"/>
  <c r="N888" i="25"/>
  <c r="N889" i="25"/>
  <c r="N890" i="25"/>
  <c r="N891" i="25"/>
  <c r="N892" i="25"/>
  <c r="N893" i="25"/>
  <c r="N894" i="25"/>
  <c r="N895" i="25"/>
  <c r="N896" i="25"/>
  <c r="N897" i="25"/>
  <c r="N898" i="25"/>
  <c r="N899" i="25"/>
  <c r="N900" i="25"/>
  <c r="N901" i="25"/>
  <c r="N902" i="25"/>
  <c r="N903" i="25"/>
  <c r="N904" i="25"/>
  <c r="N905" i="25"/>
  <c r="N906" i="25"/>
  <c r="N907" i="25"/>
  <c r="N908" i="25"/>
  <c r="N909" i="25"/>
  <c r="N910" i="25"/>
  <c r="N911" i="25"/>
  <c r="N912" i="25"/>
  <c r="N913" i="25"/>
  <c r="N914" i="25"/>
  <c r="N915" i="25"/>
  <c r="N916" i="25"/>
  <c r="N917" i="25"/>
  <c r="N918" i="25"/>
  <c r="N919" i="25"/>
  <c r="N920" i="25"/>
  <c r="N921" i="25"/>
  <c r="N922" i="25"/>
  <c r="N923" i="25"/>
  <c r="N924" i="25"/>
  <c r="N925" i="25"/>
  <c r="N926" i="25"/>
  <c r="N927" i="25"/>
  <c r="N928" i="25"/>
  <c r="N929" i="25"/>
  <c r="N930" i="25"/>
  <c r="N931" i="25"/>
  <c r="N932" i="25"/>
  <c r="N933" i="25"/>
  <c r="N934" i="25"/>
  <c r="N935" i="25"/>
  <c r="N936" i="25"/>
  <c r="N937" i="25"/>
  <c r="N938" i="25"/>
  <c r="N939" i="25"/>
  <c r="N940" i="25"/>
  <c r="N941" i="25"/>
  <c r="N942" i="25"/>
  <c r="N943" i="25"/>
  <c r="N944" i="25"/>
  <c r="N945" i="25"/>
  <c r="N946" i="25"/>
  <c r="N947" i="25"/>
  <c r="N948" i="25"/>
  <c r="N949" i="25"/>
  <c r="N950" i="25"/>
  <c r="N951" i="25"/>
  <c r="N952" i="25"/>
  <c r="N953" i="25"/>
  <c r="N954" i="25"/>
  <c r="N955" i="25"/>
  <c r="N956" i="25"/>
  <c r="N957" i="25"/>
  <c r="N958" i="25"/>
  <c r="N959" i="25"/>
  <c r="N960" i="25"/>
  <c r="N961" i="25"/>
  <c r="N962" i="25"/>
  <c r="N963" i="25"/>
  <c r="N964" i="25"/>
  <c r="N965" i="25"/>
  <c r="N966" i="25"/>
  <c r="N967" i="25"/>
  <c r="N968" i="25"/>
  <c r="N969" i="25"/>
  <c r="N970" i="25"/>
  <c r="N971" i="25"/>
  <c r="N972" i="25"/>
  <c r="N973" i="25"/>
  <c r="N974" i="25"/>
  <c r="N975" i="25"/>
  <c r="N976" i="25"/>
  <c r="N977" i="25"/>
  <c r="N978" i="25"/>
  <c r="N979" i="25"/>
  <c r="N980" i="25"/>
  <c r="N981" i="25"/>
  <c r="N982" i="25"/>
  <c r="N983" i="25"/>
  <c r="N984" i="25"/>
  <c r="N985" i="25"/>
  <c r="N986" i="25"/>
  <c r="N987" i="25"/>
  <c r="N988" i="25"/>
  <c r="N989" i="25"/>
  <c r="N990" i="25"/>
  <c r="O1010" i="25" s="1"/>
  <c r="N991" i="25"/>
  <c r="N992" i="25"/>
  <c r="N993" i="25"/>
  <c r="N994" i="25"/>
  <c r="N995" i="25"/>
  <c r="N996" i="25"/>
  <c r="N997" i="25"/>
  <c r="N998" i="25"/>
  <c r="O1018" i="25" s="1"/>
  <c r="N999" i="25"/>
  <c r="N1000" i="25"/>
  <c r="N1001" i="25"/>
  <c r="N1002" i="25"/>
  <c r="N1003" i="25"/>
  <c r="N1004" i="25"/>
  <c r="N1005" i="25"/>
  <c r="N1006" i="25"/>
  <c r="O1026" i="25" s="1"/>
  <c r="N1007" i="25"/>
  <c r="N1008" i="25"/>
  <c r="N1009" i="25"/>
  <c r="N1010" i="25"/>
  <c r="N1011" i="25"/>
  <c r="N1012" i="25"/>
  <c r="N1013" i="25"/>
  <c r="N1014" i="25"/>
  <c r="O1034" i="25" s="1"/>
  <c r="N1015" i="25"/>
  <c r="N1016" i="25"/>
  <c r="N1017" i="25"/>
  <c r="N1018" i="25"/>
  <c r="N1019" i="25"/>
  <c r="N1020" i="25"/>
  <c r="N1021" i="25"/>
  <c r="N1022" i="25"/>
  <c r="O1042" i="25" s="1"/>
  <c r="N1023" i="25"/>
  <c r="N1024" i="25"/>
  <c r="N1025" i="25"/>
  <c r="N1026" i="25"/>
  <c r="N1027" i="25"/>
  <c r="N1028" i="25"/>
  <c r="N1029" i="25"/>
  <c r="N1030" i="25"/>
  <c r="O1050" i="25" s="1"/>
  <c r="N1031" i="25"/>
  <c r="N1032" i="25"/>
  <c r="N1033" i="25"/>
  <c r="N1034" i="25"/>
  <c r="N1035" i="25"/>
  <c r="N1036" i="25"/>
  <c r="N1037" i="25"/>
  <c r="N1038" i="25"/>
  <c r="O1058" i="25" s="1"/>
  <c r="N1039" i="25"/>
  <c r="N1040" i="25"/>
  <c r="N1041" i="25"/>
  <c r="N1042" i="25"/>
  <c r="N1043" i="25"/>
  <c r="N1044" i="25"/>
  <c r="N1045" i="25"/>
  <c r="N1046" i="25"/>
  <c r="O1066" i="25" s="1"/>
  <c r="N1047" i="25"/>
  <c r="N1048" i="25"/>
  <c r="N1049" i="25"/>
  <c r="N1050" i="25"/>
  <c r="N1051" i="25"/>
  <c r="N1052" i="25"/>
  <c r="N1053" i="25"/>
  <c r="N1054" i="25"/>
  <c r="O1074" i="25" s="1"/>
  <c r="N1055" i="25"/>
  <c r="N1056" i="25"/>
  <c r="N1057" i="25"/>
  <c r="N1058" i="25"/>
  <c r="N1059" i="25"/>
  <c r="N1060" i="25"/>
  <c r="N1061" i="25"/>
  <c r="N1062" i="25"/>
  <c r="O1082" i="25" s="1"/>
  <c r="N1063" i="25"/>
  <c r="N1064" i="25"/>
  <c r="N1065" i="25"/>
  <c r="N1066" i="25"/>
  <c r="N1067" i="25"/>
  <c r="N1068" i="25"/>
  <c r="N1069" i="25"/>
  <c r="N1070" i="25"/>
  <c r="N1071" i="25"/>
  <c r="N1072" i="25"/>
  <c r="N1073" i="25"/>
  <c r="N1074" i="25"/>
  <c r="O1094" i="25" s="1"/>
  <c r="N1075" i="25"/>
  <c r="N1076" i="25"/>
  <c r="N1077" i="25"/>
  <c r="N1078" i="25"/>
  <c r="N1079" i="25"/>
  <c r="N1080" i="25"/>
  <c r="N1081" i="25"/>
  <c r="N1082" i="25"/>
  <c r="N1083" i="25"/>
  <c r="N1084" i="25"/>
  <c r="N1085" i="25"/>
  <c r="N1086" i="25"/>
  <c r="N1087" i="25"/>
  <c r="N1088" i="25"/>
  <c r="N1089" i="25"/>
  <c r="N1090" i="25"/>
  <c r="O1110" i="25" s="1"/>
  <c r="N1091" i="25"/>
  <c r="N1092" i="25"/>
  <c r="N1093" i="25"/>
  <c r="N1094" i="25"/>
  <c r="N1095" i="25"/>
  <c r="N1096" i="25"/>
  <c r="N1097" i="25"/>
  <c r="N1098" i="25"/>
  <c r="N1099" i="25"/>
  <c r="N1100" i="25"/>
  <c r="N1101" i="25"/>
  <c r="N1102" i="25"/>
  <c r="N1103" i="25"/>
  <c r="N1104" i="25"/>
  <c r="N1105" i="25"/>
  <c r="N1106" i="25"/>
  <c r="O1126" i="25" s="1"/>
  <c r="N1107" i="25"/>
  <c r="N1108" i="25"/>
  <c r="N1109" i="25"/>
  <c r="N1110" i="25"/>
  <c r="N1111" i="25"/>
  <c r="N1112" i="25"/>
  <c r="N1113" i="25"/>
  <c r="N1114" i="25"/>
  <c r="N1115" i="25"/>
  <c r="N1116" i="25"/>
  <c r="N1117" i="25"/>
  <c r="N1118" i="25"/>
  <c r="N1119" i="25"/>
  <c r="N1120" i="25"/>
  <c r="N1121" i="25"/>
  <c r="N1122" i="25"/>
  <c r="O1142" i="25" s="1"/>
  <c r="N1123" i="25"/>
  <c r="N1124" i="25"/>
  <c r="N1125" i="25"/>
  <c r="N1126" i="25"/>
  <c r="N1127" i="25"/>
  <c r="N1128" i="25"/>
  <c r="N1129" i="25"/>
  <c r="N1130" i="25"/>
  <c r="N1131" i="25"/>
  <c r="N1132" i="25"/>
  <c r="N1133" i="25"/>
  <c r="N1134" i="25"/>
  <c r="N1135" i="25"/>
  <c r="N1136" i="25"/>
  <c r="N1137" i="25"/>
  <c r="N1138" i="25"/>
  <c r="O1158" i="25" s="1"/>
  <c r="N1139" i="25"/>
  <c r="N1140" i="25"/>
  <c r="N1141" i="25"/>
  <c r="N1142" i="25"/>
  <c r="N1143" i="25"/>
  <c r="N1144" i="25"/>
  <c r="N1145" i="25"/>
  <c r="N1146" i="25"/>
  <c r="N1147" i="25"/>
  <c r="N1148" i="25"/>
  <c r="N1149" i="25"/>
  <c r="N1150" i="25"/>
  <c r="N1151" i="25"/>
  <c r="N1152" i="25"/>
  <c r="N1153" i="25"/>
  <c r="N1154" i="25"/>
  <c r="N1155" i="25"/>
  <c r="N1156" i="25"/>
  <c r="N1157" i="25"/>
  <c r="N1158" i="25"/>
  <c r="N1159" i="25"/>
  <c r="N1160" i="25"/>
  <c r="N1161" i="25"/>
  <c r="N1162" i="25"/>
  <c r="N1163" i="25"/>
  <c r="N1164" i="25"/>
  <c r="N1165" i="25"/>
  <c r="N1166" i="25"/>
  <c r="N1167" i="25"/>
  <c r="N1168" i="25"/>
  <c r="N1169" i="25"/>
  <c r="N1170" i="25"/>
  <c r="N1171" i="25"/>
  <c r="N1172" i="25"/>
  <c r="N1173" i="25"/>
  <c r="N1174" i="25"/>
  <c r="N1175" i="25"/>
  <c r="N1176" i="25"/>
  <c r="N1177" i="25"/>
  <c r="N1178" i="25"/>
  <c r="N1179" i="25"/>
  <c r="N1180" i="25"/>
  <c r="N1181" i="25"/>
  <c r="N1182" i="25"/>
  <c r="N1183" i="25"/>
  <c r="N1184" i="25"/>
  <c r="N1185" i="25"/>
  <c r="N1186" i="25"/>
  <c r="N1187" i="25"/>
  <c r="N1188" i="25"/>
  <c r="N1189" i="25"/>
  <c r="N1190" i="25"/>
  <c r="N1191" i="25"/>
  <c r="N1192" i="25"/>
  <c r="N1193" i="25"/>
  <c r="N1194" i="25"/>
  <c r="N1195" i="25"/>
  <c r="N1196" i="25"/>
  <c r="N1197" i="25"/>
  <c r="N1198" i="25"/>
  <c r="N1199" i="25"/>
  <c r="N1200" i="25"/>
  <c r="N1201" i="25"/>
  <c r="N1202" i="25"/>
  <c r="N1203" i="25"/>
  <c r="N1204" i="25"/>
  <c r="N1205" i="25"/>
  <c r="N1206" i="25"/>
  <c r="N1207" i="25"/>
  <c r="N1208" i="25"/>
  <c r="N1209" i="25"/>
  <c r="N1210" i="25"/>
  <c r="N1211" i="25"/>
  <c r="N1212" i="25"/>
  <c r="N1213" i="25"/>
  <c r="N1214" i="25"/>
  <c r="N1215" i="25"/>
  <c r="N1216" i="25"/>
  <c r="N1217" i="25"/>
  <c r="N1218" i="25"/>
  <c r="N1219" i="25"/>
  <c r="N1220" i="25"/>
  <c r="N1221" i="25"/>
  <c r="N1222" i="25"/>
  <c r="N1223" i="25"/>
  <c r="N1224" i="25"/>
  <c r="N1225" i="25"/>
  <c r="N1226" i="25"/>
  <c r="N1227" i="25"/>
  <c r="N1228" i="25"/>
  <c r="N1229" i="25"/>
  <c r="N1230" i="25"/>
  <c r="N1231" i="25"/>
  <c r="N1232" i="25"/>
  <c r="N1233" i="25"/>
  <c r="N1234" i="25"/>
  <c r="N1235" i="25"/>
  <c r="N1236" i="25"/>
  <c r="N1237" i="25"/>
  <c r="N1238" i="25"/>
  <c r="N1239" i="25"/>
  <c r="N1240" i="25"/>
  <c r="N1241" i="25"/>
  <c r="N1242" i="25"/>
  <c r="N1243" i="25"/>
  <c r="N1244" i="25"/>
  <c r="N1245" i="25"/>
  <c r="N1246" i="25"/>
  <c r="N1247" i="25"/>
  <c r="N1248" i="25"/>
  <c r="N1249" i="25"/>
  <c r="N1250" i="25"/>
  <c r="N1251" i="25"/>
  <c r="N1252" i="25"/>
  <c r="N1253" i="25"/>
  <c r="N1254" i="25"/>
  <c r="N1255" i="25"/>
  <c r="N1256" i="25"/>
  <c r="N1257" i="25"/>
  <c r="N1258" i="25"/>
  <c r="N1259" i="25"/>
  <c r="N1260" i="25"/>
  <c r="N1261" i="25"/>
  <c r="N1262" i="25"/>
  <c r="N1263" i="25"/>
  <c r="N1264" i="25"/>
  <c r="N1265" i="25"/>
  <c r="N1266" i="25"/>
  <c r="N1267" i="25"/>
  <c r="N1268" i="25"/>
  <c r="N1269" i="25"/>
  <c r="N1270" i="25"/>
  <c r="N1271" i="25"/>
  <c r="N1272" i="25"/>
  <c r="N1273" i="25"/>
  <c r="N1274" i="25"/>
  <c r="N1275" i="25"/>
  <c r="N1276" i="25"/>
  <c r="N1277" i="25"/>
  <c r="N1278" i="25"/>
  <c r="N1279" i="25"/>
  <c r="N1280" i="25"/>
  <c r="N1281" i="25"/>
  <c r="N1282" i="25"/>
  <c r="N1283" i="25"/>
  <c r="N1284" i="25"/>
  <c r="N1285" i="25"/>
  <c r="N1286" i="25"/>
  <c r="N1287" i="25"/>
  <c r="N1288" i="25"/>
  <c r="N1289" i="25"/>
  <c r="N1290" i="25"/>
  <c r="N1291" i="25"/>
  <c r="N1292" i="25"/>
  <c r="N1293" i="25"/>
  <c r="N1294" i="25"/>
  <c r="N1295" i="25"/>
  <c r="N1296" i="25"/>
  <c r="N1297" i="25"/>
  <c r="N1298" i="25"/>
  <c r="N1299" i="25"/>
  <c r="N1300" i="25"/>
  <c r="N1301" i="25"/>
  <c r="N1302" i="25"/>
  <c r="N1303" i="25"/>
  <c r="N1304" i="25"/>
  <c r="N1305" i="25"/>
  <c r="N1306" i="25"/>
  <c r="N1307" i="25"/>
  <c r="N1308" i="25"/>
  <c r="N1309" i="25"/>
  <c r="N1310" i="25"/>
  <c r="N1311" i="25"/>
  <c r="N1312" i="25"/>
  <c r="N1313" i="25"/>
  <c r="N1314" i="25"/>
  <c r="N1315" i="25"/>
  <c r="N1316" i="25"/>
  <c r="N1317" i="25"/>
  <c r="N1318" i="25"/>
  <c r="N1319" i="25"/>
  <c r="N1320" i="25"/>
  <c r="N1321" i="25"/>
  <c r="N1322" i="25"/>
  <c r="N1323" i="25"/>
  <c r="N1324" i="25"/>
  <c r="N1325" i="25"/>
  <c r="N1326" i="25"/>
  <c r="N1327" i="25"/>
  <c r="N1328" i="25"/>
  <c r="N1329" i="25"/>
  <c r="N1330" i="25"/>
  <c r="N1331" i="25"/>
  <c r="N1332" i="25"/>
  <c r="N1333" i="25"/>
  <c r="N1334" i="25"/>
  <c r="N1335" i="25"/>
  <c r="N1336" i="25"/>
  <c r="N1337" i="25"/>
  <c r="N1338" i="25"/>
  <c r="N1339" i="25"/>
  <c r="N1340" i="25"/>
  <c r="N1341" i="25"/>
  <c r="N1342" i="25"/>
  <c r="N1343" i="25"/>
  <c r="N1344" i="25"/>
  <c r="N1345" i="25"/>
  <c r="N1346" i="25"/>
  <c r="N1347" i="25"/>
  <c r="N1348" i="25"/>
  <c r="N1349" i="25"/>
  <c r="N1350" i="25"/>
  <c r="N1351" i="25"/>
  <c r="N1352" i="25"/>
  <c r="N1353" i="25"/>
  <c r="N1354" i="25"/>
  <c r="N1355" i="25"/>
  <c r="N1356" i="25"/>
  <c r="N1357" i="25"/>
  <c r="N1358" i="25"/>
  <c r="N1359" i="25"/>
  <c r="N1360" i="25"/>
  <c r="N1361" i="25"/>
  <c r="N1362" i="25"/>
  <c r="N1363" i="25"/>
  <c r="N1364" i="25"/>
  <c r="N1365" i="25"/>
  <c r="N1366" i="25"/>
  <c r="N1367" i="25"/>
  <c r="N1368" i="25"/>
  <c r="N1369" i="25"/>
  <c r="N1370" i="25"/>
  <c r="N1371" i="25"/>
  <c r="N1372" i="25"/>
  <c r="N1373" i="25"/>
  <c r="N1374" i="25"/>
  <c r="N1375" i="25"/>
  <c r="N1376" i="25"/>
  <c r="N1377" i="25"/>
  <c r="N1378" i="25"/>
  <c r="N1379" i="25"/>
  <c r="N1380" i="25"/>
  <c r="N1381" i="25"/>
  <c r="N1382" i="25"/>
  <c r="N1383" i="25"/>
  <c r="N1384" i="25"/>
  <c r="N1385" i="25"/>
  <c r="N1386" i="25"/>
  <c r="N1387" i="25"/>
  <c r="N1388" i="25"/>
  <c r="N1389" i="25"/>
  <c r="N1390" i="25"/>
  <c r="N1391" i="25"/>
  <c r="N1392" i="25"/>
  <c r="N1393" i="25"/>
  <c r="N1394" i="25"/>
  <c r="N1395" i="25"/>
  <c r="N1396" i="25"/>
  <c r="N1397" i="25"/>
  <c r="N1398" i="25"/>
  <c r="N1399" i="25"/>
  <c r="N1400" i="25"/>
  <c r="N1401" i="25"/>
  <c r="N1402" i="25"/>
  <c r="N1403" i="25"/>
  <c r="N1404" i="25"/>
  <c r="N1405" i="25"/>
  <c r="N1406" i="25"/>
  <c r="N1407" i="25"/>
  <c r="N1408" i="25"/>
  <c r="N1409" i="25"/>
  <c r="N1410" i="25"/>
  <c r="N1411" i="25"/>
  <c r="N1412" i="25"/>
  <c r="N1413" i="25"/>
  <c r="N1414" i="25"/>
  <c r="N1415" i="25"/>
  <c r="N1416" i="25"/>
  <c r="N1417" i="25"/>
  <c r="N1418" i="25"/>
  <c r="N1419" i="25"/>
  <c r="N1420" i="25"/>
  <c r="N1421" i="25"/>
  <c r="N1422" i="25"/>
  <c r="N1423" i="25"/>
  <c r="N1424" i="25"/>
  <c r="N1425" i="25"/>
  <c r="N1426" i="25"/>
  <c r="N1427" i="25"/>
  <c r="N1428" i="25"/>
  <c r="N1429" i="25"/>
  <c r="N1430" i="25"/>
  <c r="N1431" i="25"/>
  <c r="N1432" i="25"/>
  <c r="N1433" i="25"/>
  <c r="N1434" i="25"/>
  <c r="N1435" i="25"/>
  <c r="N1436" i="25"/>
  <c r="N1437" i="25"/>
  <c r="N1438" i="25"/>
  <c r="N1439" i="25"/>
  <c r="N1440" i="25"/>
  <c r="N1441" i="25"/>
  <c r="N1442" i="25"/>
  <c r="N1443" i="25"/>
  <c r="N1444" i="25"/>
  <c r="N1445" i="25"/>
  <c r="N1446" i="25"/>
  <c r="N1447" i="25"/>
  <c r="N1448" i="25"/>
  <c r="N1449" i="25"/>
  <c r="N1450" i="25"/>
  <c r="N1451" i="25"/>
  <c r="N1452" i="25"/>
  <c r="N1453" i="25"/>
  <c r="N1454" i="25"/>
  <c r="N1455" i="25"/>
  <c r="N1456" i="25"/>
  <c r="N1457" i="25"/>
  <c r="N1458" i="25"/>
  <c r="N1459" i="25"/>
  <c r="N1460" i="25"/>
  <c r="N1461" i="25"/>
  <c r="N1462" i="25"/>
  <c r="N1463" i="25"/>
  <c r="N1464" i="25"/>
  <c r="N1465" i="25"/>
  <c r="N1466" i="25"/>
  <c r="N1467" i="25"/>
  <c r="N1468" i="25"/>
  <c r="N1469" i="25"/>
  <c r="N1470" i="25"/>
  <c r="N1471" i="25"/>
  <c r="N1472" i="25"/>
  <c r="N1473" i="25"/>
  <c r="N1474" i="25"/>
  <c r="N1475" i="25"/>
  <c r="N1476" i="25"/>
  <c r="N1477" i="25"/>
  <c r="N1478" i="25"/>
  <c r="N1479" i="25"/>
  <c r="N1480" i="25"/>
  <c r="N1481" i="25"/>
  <c r="N1482" i="25"/>
  <c r="N1483" i="25"/>
  <c r="N1484" i="25"/>
  <c r="N1485" i="25"/>
  <c r="N1486" i="25"/>
  <c r="N1487" i="25"/>
  <c r="N1488" i="25"/>
  <c r="N1489" i="25"/>
  <c r="N1490" i="25"/>
  <c r="N1491" i="25"/>
  <c r="N1492" i="25"/>
  <c r="N1493" i="25"/>
  <c r="N1494" i="25"/>
  <c r="N1495" i="25"/>
  <c r="N1496" i="25"/>
  <c r="N1497" i="25"/>
  <c r="N1498" i="25"/>
  <c r="N1499" i="25"/>
  <c r="N1500" i="25"/>
  <c r="N1501" i="25"/>
  <c r="N1502" i="25"/>
  <c r="N1503" i="25"/>
  <c r="N1504" i="25"/>
  <c r="N1505" i="25"/>
  <c r="N1506" i="25"/>
  <c r="N1507" i="25"/>
  <c r="N1508" i="25"/>
  <c r="N1509" i="25"/>
  <c r="N1510" i="25"/>
  <c r="N1511" i="25"/>
  <c r="N1512" i="25"/>
  <c r="N1513" i="25"/>
  <c r="N1514" i="25"/>
  <c r="N1515" i="25"/>
  <c r="N1516" i="25"/>
  <c r="N1517" i="25"/>
  <c r="N1518" i="25"/>
  <c r="N1519" i="25"/>
  <c r="N1520" i="25"/>
  <c r="N1521" i="25"/>
  <c r="N1522" i="25"/>
  <c r="N1523" i="25"/>
  <c r="N1524" i="25"/>
  <c r="N1525" i="25"/>
  <c r="N1526" i="25"/>
  <c r="N1527" i="25"/>
  <c r="N1528" i="25"/>
  <c r="N1529" i="25"/>
  <c r="N1530" i="25"/>
  <c r="N1531" i="25"/>
  <c r="N1532" i="25"/>
  <c r="N1533" i="25"/>
  <c r="N1534" i="25"/>
  <c r="N1535" i="25"/>
  <c r="N1536" i="25"/>
  <c r="N1537" i="25"/>
  <c r="N1538" i="25"/>
  <c r="N1539" i="25"/>
  <c r="N1540" i="25"/>
  <c r="N1541" i="25"/>
  <c r="N1542" i="25"/>
  <c r="N1543" i="25"/>
  <c r="N1544" i="25"/>
  <c r="N1545" i="25"/>
  <c r="N1546" i="25"/>
  <c r="N1547" i="25"/>
  <c r="N1548" i="25"/>
  <c r="N1549" i="25"/>
  <c r="N1550" i="25"/>
  <c r="N1551" i="25"/>
  <c r="N1552" i="25"/>
  <c r="N1553" i="25"/>
  <c r="N1554" i="25"/>
  <c r="N1555" i="25"/>
  <c r="N1556" i="25"/>
  <c r="N1557" i="25"/>
  <c r="N1558" i="25"/>
  <c r="N1559" i="25"/>
  <c r="N1560" i="25"/>
  <c r="N1561" i="25"/>
  <c r="N1562" i="25"/>
  <c r="N1563" i="25"/>
  <c r="N1564" i="25"/>
  <c r="N1565" i="25"/>
  <c r="N1566" i="25"/>
  <c r="N1567" i="25"/>
  <c r="N1568" i="25"/>
  <c r="N1569" i="25"/>
  <c r="N1570" i="25"/>
  <c r="N1571" i="25"/>
  <c r="N1572" i="25"/>
  <c r="N1573" i="25"/>
  <c r="N1574" i="25"/>
  <c r="N1575" i="25"/>
  <c r="N1576" i="25"/>
  <c r="N1577" i="25"/>
  <c r="N1578" i="25"/>
  <c r="N1579" i="25"/>
  <c r="N1580" i="25"/>
  <c r="N1581" i="25"/>
  <c r="N1582" i="25"/>
  <c r="N1583" i="25"/>
  <c r="N1584" i="25"/>
  <c r="N1585" i="25"/>
  <c r="N1586" i="25"/>
  <c r="N1587" i="25"/>
  <c r="N1588" i="25"/>
  <c r="N1589" i="25"/>
  <c r="N1590" i="25"/>
  <c r="N1591" i="25"/>
  <c r="N1592" i="25"/>
  <c r="N1593" i="25"/>
  <c r="N1594" i="25"/>
  <c r="N1595" i="25"/>
  <c r="N1596" i="25"/>
  <c r="N1597" i="25"/>
  <c r="N1598" i="25"/>
  <c r="N1599" i="25"/>
  <c r="N1600" i="25"/>
  <c r="N1601" i="25"/>
  <c r="N1602" i="25"/>
  <c r="N1603" i="25"/>
  <c r="N1604" i="25"/>
  <c r="N1605" i="25"/>
  <c r="N1606" i="25"/>
  <c r="N1607" i="25"/>
  <c r="N1608" i="25"/>
  <c r="N1609" i="25"/>
  <c r="N1610" i="25"/>
  <c r="N1611" i="25"/>
  <c r="N1612" i="25"/>
  <c r="N1613" i="25"/>
  <c r="N1614" i="25"/>
  <c r="N1615" i="25"/>
  <c r="N1616" i="25"/>
  <c r="N1617" i="25"/>
  <c r="N1618" i="25"/>
  <c r="N1619" i="25"/>
  <c r="N1620" i="25"/>
  <c r="N1621" i="25"/>
  <c r="N1622" i="25"/>
  <c r="N1623" i="25"/>
  <c r="N1624" i="25"/>
  <c r="N1625" i="25"/>
  <c r="N1626" i="25"/>
  <c r="N1627" i="25"/>
  <c r="N1628" i="25"/>
  <c r="N1629" i="25"/>
  <c r="N1630" i="25"/>
  <c r="N1631" i="25"/>
  <c r="N1632" i="25"/>
  <c r="N1633" i="25"/>
  <c r="N1634" i="25"/>
  <c r="N1635" i="25"/>
  <c r="N1636" i="25"/>
  <c r="N1637" i="25"/>
  <c r="N1638" i="25"/>
  <c r="N1639" i="25"/>
  <c r="N1640" i="25"/>
  <c r="N1641" i="25"/>
  <c r="N1642" i="25"/>
  <c r="N1643" i="25"/>
  <c r="N1644" i="25"/>
  <c r="N1645" i="25"/>
  <c r="N1646" i="25"/>
  <c r="N1647" i="25"/>
  <c r="N1648" i="25"/>
  <c r="N1649" i="25"/>
  <c r="N1650" i="25"/>
  <c r="N1651" i="25"/>
  <c r="N1652" i="25"/>
  <c r="N1653" i="25"/>
  <c r="N1654" i="25"/>
  <c r="N1655" i="25"/>
  <c r="N1656" i="25"/>
  <c r="N1657" i="25"/>
  <c r="N1658" i="25"/>
  <c r="N1659" i="25"/>
  <c r="N1660" i="25"/>
  <c r="N1661" i="25"/>
  <c r="N1662" i="25"/>
  <c r="N1663" i="25"/>
  <c r="N1664" i="25"/>
  <c r="N1665" i="25"/>
  <c r="N1666" i="25"/>
  <c r="N1667" i="25"/>
  <c r="N1668" i="25"/>
  <c r="N1669" i="25"/>
  <c r="N1670" i="25"/>
  <c r="N1671" i="25"/>
  <c r="N1672" i="25"/>
  <c r="N1673" i="25"/>
  <c r="N1674" i="25"/>
  <c r="N1675" i="25"/>
  <c r="N1676" i="25"/>
  <c r="N1677" i="25"/>
  <c r="N1678" i="25"/>
  <c r="N1679" i="25"/>
  <c r="N1680" i="25"/>
  <c r="N1681" i="25"/>
  <c r="N1682" i="25"/>
  <c r="N1683" i="25"/>
  <c r="N1684" i="25"/>
  <c r="N1685" i="25"/>
  <c r="N1686" i="25"/>
  <c r="N1687" i="25"/>
  <c r="N1688" i="25"/>
  <c r="N1689" i="25"/>
  <c r="N1690" i="25"/>
  <c r="N1691" i="25"/>
  <c r="N1692" i="25"/>
  <c r="N1693" i="25"/>
  <c r="N1694" i="25"/>
  <c r="N1695" i="25"/>
  <c r="N1696" i="25"/>
  <c r="N1697" i="25"/>
  <c r="N1698" i="25"/>
  <c r="N1699" i="25"/>
  <c r="N1700" i="25"/>
  <c r="N1701" i="25"/>
  <c r="N1702" i="25"/>
  <c r="N1703" i="25"/>
  <c r="N1704" i="25"/>
  <c r="N1705" i="25"/>
  <c r="N1706" i="25"/>
  <c r="N1707" i="25"/>
  <c r="N1708" i="25"/>
  <c r="N1709" i="25"/>
  <c r="N1710" i="25"/>
  <c r="N1711" i="25"/>
  <c r="N1712" i="25"/>
  <c r="N1713" i="25"/>
  <c r="N1714" i="25"/>
  <c r="N1715" i="25"/>
  <c r="N1716" i="25"/>
  <c r="N1717" i="25"/>
  <c r="N1718" i="25"/>
  <c r="N1719" i="25"/>
  <c r="N1720" i="25"/>
  <c r="N1721" i="25"/>
  <c r="N1722" i="25"/>
  <c r="N1723" i="25"/>
  <c r="N1724" i="25"/>
  <c r="N1725" i="25"/>
  <c r="N1726" i="25"/>
  <c r="N1727" i="25"/>
  <c r="N1728" i="25"/>
  <c r="N1729" i="25"/>
  <c r="N1730" i="25"/>
  <c r="N1731" i="25"/>
  <c r="N1732" i="25"/>
  <c r="N1733" i="25"/>
  <c r="N1734" i="25"/>
  <c r="N1735" i="25"/>
  <c r="N1736" i="25"/>
  <c r="N1737" i="25"/>
  <c r="N1738" i="25"/>
  <c r="N1739" i="25"/>
  <c r="N1740" i="25"/>
  <c r="N1741" i="25"/>
  <c r="N1742" i="25"/>
  <c r="N1743" i="25"/>
  <c r="N1744" i="25"/>
  <c r="N1745" i="25"/>
  <c r="N1746" i="25"/>
  <c r="N1747" i="25"/>
  <c r="N1748" i="25"/>
  <c r="N1749" i="25"/>
  <c r="N1750" i="25"/>
  <c r="N1751" i="25"/>
  <c r="N1752" i="25"/>
  <c r="N1753" i="25"/>
  <c r="N1754" i="25"/>
  <c r="N1755" i="25"/>
  <c r="N1756" i="25"/>
  <c r="N1757" i="25"/>
  <c r="N1758" i="25"/>
  <c r="N1759" i="25"/>
  <c r="N1760" i="25"/>
  <c r="N1761" i="25"/>
  <c r="N1762" i="25"/>
  <c r="N1763" i="25"/>
  <c r="N1764" i="25"/>
  <c r="N1765" i="25"/>
  <c r="N1766" i="25"/>
  <c r="N1767" i="25"/>
  <c r="N1768" i="25"/>
  <c r="N1769" i="25"/>
  <c r="N1770" i="25"/>
  <c r="N1771" i="25"/>
  <c r="N1772" i="25"/>
  <c r="N1773" i="25"/>
  <c r="N1774" i="25"/>
  <c r="N1775" i="25"/>
  <c r="N1776" i="25"/>
  <c r="N1777" i="25"/>
  <c r="N1778" i="25"/>
  <c r="N1779" i="25"/>
  <c r="N1780" i="25"/>
  <c r="N1781" i="25"/>
  <c r="N1782" i="25"/>
  <c r="N1783" i="25"/>
  <c r="N1784" i="25"/>
  <c r="N1785" i="25"/>
  <c r="N1786" i="25"/>
  <c r="N1787" i="25"/>
  <c r="N1788" i="25"/>
  <c r="N1789" i="25"/>
  <c r="N1790" i="25"/>
  <c r="N1791" i="25"/>
  <c r="N1792" i="25"/>
  <c r="N1793" i="25"/>
  <c r="N1794" i="25"/>
  <c r="N1795" i="25"/>
  <c r="N1796" i="25"/>
  <c r="N1797" i="25"/>
  <c r="N1798" i="25"/>
  <c r="N1799" i="25"/>
  <c r="N1800" i="25"/>
  <c r="N1801" i="25"/>
  <c r="N1802" i="25"/>
  <c r="N1803" i="25"/>
  <c r="N1804" i="25"/>
  <c r="N1805" i="25"/>
  <c r="N1806" i="25"/>
  <c r="N1807" i="25"/>
  <c r="N1808" i="25"/>
  <c r="N1809" i="25"/>
  <c r="N1810" i="25"/>
  <c r="N1811" i="25"/>
  <c r="N1812" i="25"/>
  <c r="N1813" i="25"/>
  <c r="N1814" i="25"/>
  <c r="N1815" i="25"/>
  <c r="N1816" i="25"/>
  <c r="N1817" i="25"/>
  <c r="N1818" i="25"/>
  <c r="N1819" i="25"/>
  <c r="N1820" i="25"/>
  <c r="N1821" i="25"/>
  <c r="N1822" i="25"/>
  <c r="N1823" i="25"/>
  <c r="N1824" i="25"/>
  <c r="N1825" i="25"/>
  <c r="N1826" i="25"/>
  <c r="N1827" i="25"/>
  <c r="N1828" i="25"/>
  <c r="N1829" i="25"/>
  <c r="N1830" i="25"/>
  <c r="N1831" i="25"/>
  <c r="N1832" i="25"/>
  <c r="N1833" i="25"/>
  <c r="N1834" i="25"/>
  <c r="N1835" i="25"/>
  <c r="N1836" i="25"/>
  <c r="N1837" i="25"/>
  <c r="N1838" i="25"/>
  <c r="N1839" i="25"/>
  <c r="N1840" i="25"/>
  <c r="N1841" i="25"/>
  <c r="N1842" i="25"/>
  <c r="N1843" i="25"/>
  <c r="N1844" i="25"/>
  <c r="N1845" i="25"/>
  <c r="N1846" i="25"/>
  <c r="N1847" i="25"/>
  <c r="N1848" i="25"/>
  <c r="N1849" i="25"/>
  <c r="N1850" i="25"/>
  <c r="N1851" i="25"/>
  <c r="N1852" i="25"/>
  <c r="N1853" i="25"/>
  <c r="N1854" i="25"/>
  <c r="N1855" i="25"/>
  <c r="N1856" i="25"/>
  <c r="N1857" i="25"/>
  <c r="N1858" i="25"/>
  <c r="N1859" i="25"/>
  <c r="N1860" i="25"/>
  <c r="N1861" i="25"/>
  <c r="N1862" i="25"/>
  <c r="N1863" i="25"/>
  <c r="N1864" i="25"/>
  <c r="N1865" i="25"/>
  <c r="N1866" i="25"/>
  <c r="N1867" i="25"/>
  <c r="N1868" i="25"/>
  <c r="N1869" i="25"/>
  <c r="N1870" i="25"/>
  <c r="N1871" i="25"/>
  <c r="N1872" i="25"/>
  <c r="N1873" i="25"/>
  <c r="N1874" i="25"/>
  <c r="N1875" i="25"/>
  <c r="N1876" i="25"/>
  <c r="N1877" i="25"/>
  <c r="N1878" i="25"/>
  <c r="N1879" i="25"/>
  <c r="N1880" i="25"/>
  <c r="N1881" i="25"/>
  <c r="N1882" i="25"/>
  <c r="N1883" i="25"/>
  <c r="N1884" i="25"/>
  <c r="N1885" i="25"/>
  <c r="N1886" i="25"/>
  <c r="N1887" i="25"/>
  <c r="N1888" i="25"/>
  <c r="N1889" i="25"/>
  <c r="N1890" i="25"/>
  <c r="N1891" i="25"/>
  <c r="N1892" i="25"/>
  <c r="N1893" i="25"/>
  <c r="N1894" i="25"/>
  <c r="N1895" i="25"/>
  <c r="N1896" i="25"/>
  <c r="N1897" i="25"/>
  <c r="N1898" i="25"/>
  <c r="N1899" i="25"/>
  <c r="N1900" i="25"/>
  <c r="N1901" i="25"/>
  <c r="N1902" i="25"/>
  <c r="N1903" i="25"/>
  <c r="N1904" i="25"/>
  <c r="N1905" i="25"/>
  <c r="N1906" i="25"/>
  <c r="N1907" i="25"/>
  <c r="N1908" i="25"/>
  <c r="N1909" i="25"/>
  <c r="N1910" i="25"/>
  <c r="N1911" i="25"/>
  <c r="N1912" i="25"/>
  <c r="N1913" i="25"/>
  <c r="N1914" i="25"/>
  <c r="N1915" i="25"/>
  <c r="N1916" i="25"/>
  <c r="N1917" i="25"/>
  <c r="N1918" i="25"/>
  <c r="N1919" i="25"/>
  <c r="N1920" i="25"/>
  <c r="N1921" i="25"/>
  <c r="N1922" i="25"/>
  <c r="N1923" i="25"/>
  <c r="N1924" i="25"/>
  <c r="N1925" i="25"/>
  <c r="N1926" i="25"/>
  <c r="N1927" i="25"/>
  <c r="N1928" i="25"/>
  <c r="N1929" i="25"/>
  <c r="N1930" i="25"/>
  <c r="N1931" i="25"/>
  <c r="N1932" i="25"/>
  <c r="N1933" i="25"/>
  <c r="N1934" i="25"/>
  <c r="N1935" i="25"/>
  <c r="N1936" i="25"/>
  <c r="N1937" i="25"/>
  <c r="N1938" i="25"/>
  <c r="N1939" i="25"/>
  <c r="N1940" i="25"/>
  <c r="N1941" i="25"/>
  <c r="N1942" i="25"/>
  <c r="N1943" i="25"/>
  <c r="N1944" i="25"/>
  <c r="N1945" i="25"/>
  <c r="N1946" i="25"/>
  <c r="N1947" i="25"/>
  <c r="N1948" i="25"/>
  <c r="N1949" i="25"/>
  <c r="N1950" i="25"/>
  <c r="N1951" i="25"/>
  <c r="N1952" i="25"/>
  <c r="N1953" i="25"/>
  <c r="N1954" i="25"/>
  <c r="N1955" i="25"/>
  <c r="N1956" i="25"/>
  <c r="N1957" i="25"/>
  <c r="N1958" i="25"/>
  <c r="N1959" i="25"/>
  <c r="N1960" i="25"/>
  <c r="N1961" i="25"/>
  <c r="N1962" i="25"/>
  <c r="N1963" i="25"/>
  <c r="N1964" i="25"/>
  <c r="N1965" i="25"/>
  <c r="N1966" i="25"/>
  <c r="N1967" i="25"/>
  <c r="N1968" i="25"/>
  <c r="N1969" i="25"/>
  <c r="N1970" i="25"/>
  <c r="N1971" i="25"/>
  <c r="N1972" i="25"/>
  <c r="N1973" i="25"/>
  <c r="N1974" i="25"/>
  <c r="N1975" i="25"/>
  <c r="N1976" i="25"/>
  <c r="N1977" i="25"/>
  <c r="N1978" i="25"/>
  <c r="N1979" i="25"/>
  <c r="N1980" i="25"/>
  <c r="N1981" i="25"/>
  <c r="N1982" i="25"/>
  <c r="N1983" i="25"/>
  <c r="N1984" i="25"/>
  <c r="N1985" i="25"/>
  <c r="N1986" i="25"/>
  <c r="N1987" i="25"/>
  <c r="N1988" i="25"/>
  <c r="N1989" i="25"/>
  <c r="N1990" i="25"/>
  <c r="N1991" i="25"/>
  <c r="N1992" i="25"/>
  <c r="N1993" i="25"/>
  <c r="N1994" i="25"/>
  <c r="N1995" i="25"/>
  <c r="N1996" i="25"/>
  <c r="N1997" i="25"/>
  <c r="N1998" i="25"/>
  <c r="N1999" i="25"/>
  <c r="N2000" i="25"/>
  <c r="N2001" i="25"/>
  <c r="N2002" i="25"/>
  <c r="N2003" i="25"/>
  <c r="N2004" i="25"/>
  <c r="N2005" i="25"/>
  <c r="N2006" i="25"/>
  <c r="N2007" i="25"/>
  <c r="N2008" i="25"/>
  <c r="N2009" i="25"/>
  <c r="N2010" i="25"/>
  <c r="N2011" i="25"/>
  <c r="N2012" i="25"/>
  <c r="N2013" i="25"/>
  <c r="N2014" i="25"/>
  <c r="N2015" i="25"/>
  <c r="N2016" i="25"/>
  <c r="N2017" i="25"/>
  <c r="N2018" i="25"/>
  <c r="N2019" i="25"/>
  <c r="N2020" i="25"/>
  <c r="N2021" i="25"/>
  <c r="N2022" i="25"/>
  <c r="N2023" i="25"/>
  <c r="N2024" i="25"/>
  <c r="N2025" i="25"/>
  <c r="N2026" i="25"/>
  <c r="N2027" i="25"/>
  <c r="N2028" i="25"/>
  <c r="N2029" i="25"/>
  <c r="N2030" i="25"/>
  <c r="N2031" i="25"/>
  <c r="N2032" i="25"/>
  <c r="N2033" i="25"/>
  <c r="N2034" i="25"/>
  <c r="N2035" i="25"/>
  <c r="N2036" i="25"/>
  <c r="N2037" i="25"/>
  <c r="N2038" i="25"/>
  <c r="N2039" i="25"/>
  <c r="N2040" i="25"/>
  <c r="N2041" i="25"/>
  <c r="N2042" i="25"/>
  <c r="N2043" i="25"/>
  <c r="N2044" i="25"/>
  <c r="N2045" i="25"/>
  <c r="N2046" i="25"/>
  <c r="N2047" i="25"/>
  <c r="N2048" i="25"/>
  <c r="N2049" i="25"/>
  <c r="N2050" i="25"/>
  <c r="N2051" i="25"/>
  <c r="N2052" i="25"/>
  <c r="N2053" i="25"/>
  <c r="N2054" i="25"/>
  <c r="N2055" i="25"/>
  <c r="N2056" i="25"/>
  <c r="N2057" i="25"/>
  <c r="N2058" i="25"/>
  <c r="N2059" i="25"/>
  <c r="N2060" i="25"/>
  <c r="N2061" i="25"/>
  <c r="N2062" i="25"/>
  <c r="N2063" i="25"/>
  <c r="N2064" i="25"/>
  <c r="N2065" i="25"/>
  <c r="N2066" i="25"/>
  <c r="N2067" i="25"/>
  <c r="N2068" i="25"/>
  <c r="N2069" i="25"/>
  <c r="N2070" i="25"/>
  <c r="N2071" i="25"/>
  <c r="N2072" i="25"/>
  <c r="N2073" i="25"/>
  <c r="N2074" i="25"/>
  <c r="N2075" i="25"/>
  <c r="N2076" i="25"/>
  <c r="N2077" i="25"/>
  <c r="N2078" i="25"/>
  <c r="N2079" i="25"/>
  <c r="N2080" i="25"/>
  <c r="N2081" i="25"/>
  <c r="N2082" i="25"/>
  <c r="N2083" i="25"/>
  <c r="N2084" i="25"/>
  <c r="N2085" i="25"/>
  <c r="N2086" i="25"/>
  <c r="N2087" i="25"/>
  <c r="N2088" i="25"/>
  <c r="N2089" i="25"/>
  <c r="N2090" i="25"/>
  <c r="N2091" i="25"/>
  <c r="N2092" i="25"/>
  <c r="N2093" i="25"/>
  <c r="N2094" i="25"/>
  <c r="N2095" i="25"/>
  <c r="N2096" i="25"/>
  <c r="N2097" i="25"/>
  <c r="N2098" i="25"/>
  <c r="N2099" i="25"/>
  <c r="N2100" i="25"/>
  <c r="N2101" i="25"/>
  <c r="N2102" i="25"/>
  <c r="N2103" i="25"/>
  <c r="N2104" i="25"/>
  <c r="N2105" i="25"/>
  <c r="N2106" i="25"/>
  <c r="N2107" i="25"/>
  <c r="N2108" i="25"/>
  <c r="N2109" i="25"/>
  <c r="N2110" i="25"/>
  <c r="N2111" i="25"/>
  <c r="N2112" i="25"/>
  <c r="N2113" i="25"/>
  <c r="N2114" i="25"/>
  <c r="N2115" i="25"/>
  <c r="N2116" i="25"/>
  <c r="N2117" i="25"/>
  <c r="N2118" i="25"/>
  <c r="N2119" i="25"/>
  <c r="N2120" i="25"/>
  <c r="N2121" i="25"/>
  <c r="N2122" i="25"/>
  <c r="N2123" i="25"/>
  <c r="N2124" i="25"/>
  <c r="N2125" i="25"/>
  <c r="N2126" i="25"/>
  <c r="N2127" i="25"/>
  <c r="N2128" i="25"/>
  <c r="N2129" i="25"/>
  <c r="N2130" i="25"/>
  <c r="N2131" i="25"/>
  <c r="N2132" i="25"/>
  <c r="N2133" i="25"/>
  <c r="N2134" i="25"/>
  <c r="N2135" i="25"/>
  <c r="N2136" i="25"/>
  <c r="N2137" i="25"/>
  <c r="N2138" i="25"/>
  <c r="N2139" i="25"/>
  <c r="N2140" i="25"/>
  <c r="N2141" i="25"/>
  <c r="N2142" i="25"/>
  <c r="N2143" i="25"/>
  <c r="N2144" i="25"/>
  <c r="N2145" i="25"/>
  <c r="N2146" i="25"/>
  <c r="N2147" i="25"/>
  <c r="N2148" i="25"/>
  <c r="N2149" i="25"/>
  <c r="N2150" i="25"/>
  <c r="N2151" i="25"/>
  <c r="N2152" i="25"/>
  <c r="N2153" i="25"/>
  <c r="N2154" i="25"/>
  <c r="N2155" i="25"/>
  <c r="N2156" i="25"/>
  <c r="N2157" i="25"/>
  <c r="N2158" i="25"/>
  <c r="N2159" i="25"/>
  <c r="N2160" i="25"/>
  <c r="N2161" i="25"/>
  <c r="N2162" i="25"/>
  <c r="N2163" i="25"/>
  <c r="N2164" i="25"/>
  <c r="N2165" i="25"/>
  <c r="N2166" i="25"/>
  <c r="N2167" i="25"/>
  <c r="N2168" i="25"/>
  <c r="N2169" i="25"/>
  <c r="N2170" i="25"/>
  <c r="N2171" i="25"/>
  <c r="N2172" i="25"/>
  <c r="N2173" i="25"/>
  <c r="N2174" i="25"/>
  <c r="N2175" i="25"/>
  <c r="N2176" i="25"/>
  <c r="N2177" i="25"/>
  <c r="N2178" i="25"/>
  <c r="N2179" i="25"/>
  <c r="N2180" i="25"/>
  <c r="N2181" i="25"/>
  <c r="N2182" i="25"/>
  <c r="N2183" i="25"/>
  <c r="N2184" i="25"/>
  <c r="N2185" i="25"/>
  <c r="N2186" i="25"/>
  <c r="N2187" i="25"/>
  <c r="N2188" i="25"/>
  <c r="N2189" i="25"/>
  <c r="N2190" i="25"/>
  <c r="N2191" i="25"/>
  <c r="N2192" i="25"/>
  <c r="N2193" i="25"/>
  <c r="N2194" i="25"/>
  <c r="N2195" i="25"/>
  <c r="N2196" i="25"/>
  <c r="N2197" i="25"/>
  <c r="N2198" i="25"/>
  <c r="N2199" i="25"/>
  <c r="N2200" i="25"/>
  <c r="N2201" i="25"/>
  <c r="N2202" i="25"/>
  <c r="N2203" i="25"/>
  <c r="N2204" i="25"/>
  <c r="N2205" i="25"/>
  <c r="N2206" i="25"/>
  <c r="N2207" i="25"/>
  <c r="N2208" i="25"/>
  <c r="N2209" i="25"/>
  <c r="N2210" i="25"/>
  <c r="N2211" i="25"/>
  <c r="N2212" i="25"/>
  <c r="N2213" i="25"/>
  <c r="N2214" i="25"/>
  <c r="N2215" i="25"/>
  <c r="N2216" i="25"/>
  <c r="N2217" i="25"/>
  <c r="N2218" i="25"/>
  <c r="N2219" i="25"/>
  <c r="N2220" i="25"/>
  <c r="N2221" i="25"/>
  <c r="N2222" i="25"/>
  <c r="N2223" i="25"/>
  <c r="N2224" i="25"/>
  <c r="N2225" i="25"/>
  <c r="N2226" i="25"/>
  <c r="N2227" i="25"/>
  <c r="N2228" i="25"/>
  <c r="N2229" i="25"/>
  <c r="N2230" i="25"/>
  <c r="N2231" i="25"/>
  <c r="N2232" i="25"/>
  <c r="N2233" i="25"/>
  <c r="N2234" i="25"/>
  <c r="N2235" i="25"/>
  <c r="N2236" i="25"/>
  <c r="N2237" i="25"/>
  <c r="N2238" i="25"/>
  <c r="N2239" i="25"/>
  <c r="N2240" i="25"/>
  <c r="N2241" i="25"/>
  <c r="N2242" i="25"/>
  <c r="N2243" i="25"/>
  <c r="N2244" i="25"/>
  <c r="N2245" i="25"/>
  <c r="N2246" i="25"/>
  <c r="N2247" i="25"/>
  <c r="N2248" i="25"/>
  <c r="N2249" i="25"/>
  <c r="N2250" i="25"/>
  <c r="N2251" i="25"/>
  <c r="N2252" i="25"/>
  <c r="N2253" i="25"/>
  <c r="N2254" i="25"/>
  <c r="N2255" i="25"/>
  <c r="N2256" i="25"/>
  <c r="N2257" i="25"/>
  <c r="N2258" i="25"/>
  <c r="N2259" i="25"/>
  <c r="N2260" i="25"/>
  <c r="N2261" i="25"/>
  <c r="N2262" i="25"/>
  <c r="N2263" i="25"/>
  <c r="N2264" i="25"/>
  <c r="N2265" i="25"/>
  <c r="N2266" i="25"/>
  <c r="N2267" i="25"/>
  <c r="N2268" i="25"/>
  <c r="N2269" i="25"/>
  <c r="N2270" i="25"/>
  <c r="N2271" i="25"/>
  <c r="N2272" i="25"/>
  <c r="N2273" i="25"/>
  <c r="N2274" i="25"/>
  <c r="N2275" i="25"/>
  <c r="N2276" i="25"/>
  <c r="N2277" i="25"/>
  <c r="N2278" i="25"/>
  <c r="N2279" i="25"/>
  <c r="N2280" i="25"/>
  <c r="N2281" i="25"/>
  <c r="N2282" i="25"/>
  <c r="N2283" i="25"/>
  <c r="N2284" i="25"/>
  <c r="N2285" i="25"/>
  <c r="N2286" i="25"/>
  <c r="N2287" i="25"/>
  <c r="N2288" i="25"/>
  <c r="N2289" i="25"/>
  <c r="N2290" i="25"/>
  <c r="N2291" i="25"/>
  <c r="N2292" i="25"/>
  <c r="N2293" i="25"/>
  <c r="N2294" i="25"/>
  <c r="N2295" i="25"/>
  <c r="N2296" i="25"/>
  <c r="N2297" i="25"/>
  <c r="N2298" i="25"/>
  <c r="N2299" i="25"/>
  <c r="N2300" i="25"/>
  <c r="N2301" i="25"/>
  <c r="N2302" i="25"/>
  <c r="N2303" i="25"/>
  <c r="N2304" i="25"/>
  <c r="N2305" i="25"/>
  <c r="N2306" i="25"/>
  <c r="N2307" i="25"/>
  <c r="N2308" i="25"/>
  <c r="N2309" i="25"/>
  <c r="N2310" i="25"/>
  <c r="N2311" i="25"/>
  <c r="N2312" i="25"/>
  <c r="N2313" i="25"/>
  <c r="N2314" i="25"/>
  <c r="N2315" i="25"/>
  <c r="N2316" i="25"/>
  <c r="N2317" i="25"/>
  <c r="N2318" i="25"/>
  <c r="N2319" i="25"/>
  <c r="N2320" i="25"/>
  <c r="N2321" i="25"/>
  <c r="N2322" i="25"/>
  <c r="N2323" i="25"/>
  <c r="N2324" i="25"/>
  <c r="N2325" i="25"/>
  <c r="N2326" i="25"/>
  <c r="N2327" i="25"/>
  <c r="N2328" i="25"/>
  <c r="N2329" i="25"/>
  <c r="N2330" i="25"/>
  <c r="N2331" i="25"/>
  <c r="N2332" i="25"/>
  <c r="N2333" i="25"/>
  <c r="N2334" i="25"/>
  <c r="N2335" i="25"/>
  <c r="N2336" i="25"/>
  <c r="N2337" i="25"/>
  <c r="N2338" i="25"/>
  <c r="N2339" i="25"/>
  <c r="N2340" i="25"/>
  <c r="N2341" i="25"/>
  <c r="N2342" i="25"/>
  <c r="N2343" i="25"/>
  <c r="N2344" i="25"/>
  <c r="N2345" i="25"/>
  <c r="N2346" i="25"/>
  <c r="N2347" i="25"/>
  <c r="N2348" i="25"/>
  <c r="N2349" i="25"/>
  <c r="N2350" i="25"/>
  <c r="N2351" i="25"/>
  <c r="N2352" i="25"/>
  <c r="N2353" i="25"/>
  <c r="N2354" i="25"/>
  <c r="N2355" i="25"/>
  <c r="N2356" i="25"/>
  <c r="N2357" i="25"/>
  <c r="N2358" i="25"/>
  <c r="N2359" i="25"/>
  <c r="N2360" i="25"/>
  <c r="N2361" i="25"/>
  <c r="N2362" i="25"/>
  <c r="N2363" i="25"/>
  <c r="N2364" i="25"/>
  <c r="N2365" i="25"/>
  <c r="N2366" i="25"/>
  <c r="N2367" i="25"/>
  <c r="N2368" i="25"/>
  <c r="N2369" i="25"/>
  <c r="N2370" i="25"/>
  <c r="N2371" i="25"/>
  <c r="N2372" i="25"/>
  <c r="N2373" i="25"/>
  <c r="N2374" i="25"/>
  <c r="N2375" i="25"/>
  <c r="N2376" i="25"/>
  <c r="N2377" i="25"/>
  <c r="N2378" i="25"/>
  <c r="N2379" i="25"/>
  <c r="N2380" i="25"/>
  <c r="N2381" i="25"/>
  <c r="N2382" i="25"/>
  <c r="N2383" i="25"/>
  <c r="N2384" i="25"/>
  <c r="N2385" i="25"/>
  <c r="N2386" i="25"/>
  <c r="N2387" i="25"/>
  <c r="N2388" i="25"/>
  <c r="N2389" i="25"/>
  <c r="N2390" i="25"/>
  <c r="N2391" i="25"/>
  <c r="N2392" i="25"/>
  <c r="N2393" i="25"/>
  <c r="N2394" i="25"/>
  <c r="N2395" i="25"/>
  <c r="N2396" i="25"/>
  <c r="N2397" i="25"/>
  <c r="N2398" i="25"/>
  <c r="N2399" i="25"/>
  <c r="N2400" i="25"/>
  <c r="N2401" i="25"/>
  <c r="N2402" i="25"/>
  <c r="N2403" i="25"/>
  <c r="N2404" i="25"/>
  <c r="N2405" i="25"/>
  <c r="N2406" i="25"/>
  <c r="N2407" i="25"/>
  <c r="N2408" i="25"/>
  <c r="N2409" i="25"/>
  <c r="N2410" i="25"/>
  <c r="N2411" i="25"/>
  <c r="N2412" i="25"/>
  <c r="N2413" i="25"/>
  <c r="N2414" i="25"/>
  <c r="N2415" i="25"/>
  <c r="N2416" i="25"/>
  <c r="N2417" i="25"/>
  <c r="N2418" i="25"/>
  <c r="N2419" i="25"/>
  <c r="N2420" i="25"/>
  <c r="N2421" i="25"/>
  <c r="N2422" i="25"/>
  <c r="N2423" i="25"/>
  <c r="N2424" i="25"/>
  <c r="N2425" i="25"/>
  <c r="N2426" i="25"/>
  <c r="N2427" i="25"/>
  <c r="N2428" i="25"/>
  <c r="N2429" i="25"/>
  <c r="N2430" i="25"/>
  <c r="N2431" i="25"/>
  <c r="N2432" i="25"/>
  <c r="N2433" i="25"/>
  <c r="N2434" i="25"/>
  <c r="N2435" i="25"/>
  <c r="N2436" i="25"/>
  <c r="N2437" i="25"/>
  <c r="N2438" i="25"/>
  <c r="N2439" i="25"/>
  <c r="N2440" i="25"/>
  <c r="N2441" i="25"/>
  <c r="N2442" i="25"/>
  <c r="N2443" i="25"/>
  <c r="N2444" i="25"/>
  <c r="N2445" i="25"/>
  <c r="N2446" i="25"/>
  <c r="N2447" i="25"/>
  <c r="N2448" i="25"/>
  <c r="N2449" i="25"/>
  <c r="N2450" i="25"/>
  <c r="N2451" i="25"/>
  <c r="N2452" i="25"/>
  <c r="N2453" i="25"/>
  <c r="N2454" i="25"/>
  <c r="N2455" i="25"/>
  <c r="N2456" i="25"/>
  <c r="N2457" i="25"/>
  <c r="N2458" i="25"/>
  <c r="N2459" i="25"/>
  <c r="N2460" i="25"/>
  <c r="N2461" i="25"/>
  <c r="N2462" i="25"/>
  <c r="N2463" i="25"/>
  <c r="N2464" i="25"/>
  <c r="N2465" i="25"/>
  <c r="N2466" i="25"/>
  <c r="N2467" i="25"/>
  <c r="N2468" i="25"/>
  <c r="N2469" i="25"/>
  <c r="N2470" i="25"/>
  <c r="N2471" i="25"/>
  <c r="N2472" i="25"/>
  <c r="N2473" i="25"/>
  <c r="N2474" i="25"/>
  <c r="N2475" i="25"/>
  <c r="N2476" i="25"/>
  <c r="N2477" i="25"/>
  <c r="N2478" i="25"/>
  <c r="N2479" i="25"/>
  <c r="N2480" i="25"/>
  <c r="N2481" i="25"/>
  <c r="N2482" i="25"/>
  <c r="N2483" i="25"/>
  <c r="N2484" i="25"/>
  <c r="N2485" i="25"/>
  <c r="N2486" i="25"/>
  <c r="N2487" i="25"/>
  <c r="N2488" i="25"/>
  <c r="N2489" i="25"/>
  <c r="N2490" i="25"/>
  <c r="N2491" i="25"/>
  <c r="N2492" i="25"/>
  <c r="N2493" i="25"/>
  <c r="N2494" i="25"/>
  <c r="N2495" i="25"/>
  <c r="N2496" i="25"/>
  <c r="N2497" i="25"/>
  <c r="N2498" i="25"/>
  <c r="N2499" i="25"/>
  <c r="N2500" i="25"/>
  <c r="N2501" i="25"/>
  <c r="N2502" i="25"/>
  <c r="N2503" i="25"/>
  <c r="N2504" i="25"/>
  <c r="N2505" i="25"/>
  <c r="N2506" i="25"/>
  <c r="N2507" i="25"/>
  <c r="N2508" i="25"/>
  <c r="N2509" i="25"/>
  <c r="N2510" i="25"/>
  <c r="N2511" i="25"/>
  <c r="N2512" i="25"/>
  <c r="N2513" i="25"/>
  <c r="N2514" i="25"/>
  <c r="N2515" i="25"/>
  <c r="N2516" i="25"/>
  <c r="N2517" i="25"/>
  <c r="N2518" i="25"/>
  <c r="N2519" i="25"/>
  <c r="N2520" i="25"/>
  <c r="N2521" i="25"/>
  <c r="N2522" i="25"/>
  <c r="N2523" i="25"/>
  <c r="N2524" i="25"/>
  <c r="N2525" i="25"/>
  <c r="N2526" i="25"/>
  <c r="N2527" i="25"/>
  <c r="N2528" i="25"/>
  <c r="N2529" i="25"/>
  <c r="N2530" i="25"/>
  <c r="N2531" i="25"/>
  <c r="N2532" i="25"/>
  <c r="N2533" i="25"/>
  <c r="N2534" i="25"/>
  <c r="N2535" i="25"/>
  <c r="N2536" i="25"/>
  <c r="N2537" i="25"/>
  <c r="N2538" i="25"/>
  <c r="N2539" i="25"/>
  <c r="N2540" i="25"/>
  <c r="N2541" i="25"/>
  <c r="N2542" i="25"/>
  <c r="N2543" i="25"/>
  <c r="N2544" i="25"/>
  <c r="N2545" i="25"/>
  <c r="N2546" i="25"/>
  <c r="N2547" i="25"/>
  <c r="N2548" i="25"/>
  <c r="N2549" i="25"/>
  <c r="N2550" i="25"/>
  <c r="N2551" i="25"/>
  <c r="N2552" i="25"/>
  <c r="N2553" i="25"/>
  <c r="N2554" i="25"/>
  <c r="N2555" i="25"/>
  <c r="N2556" i="25"/>
  <c r="N2557" i="25"/>
  <c r="N2558" i="25"/>
  <c r="N2559" i="25"/>
  <c r="N2560" i="25"/>
  <c r="N2561" i="25"/>
  <c r="N2562" i="25"/>
  <c r="N2563" i="25"/>
  <c r="N2564" i="25"/>
  <c r="N2565" i="25"/>
  <c r="N2566" i="25"/>
  <c r="N2567" i="25"/>
  <c r="N2568" i="25"/>
  <c r="N2569" i="25"/>
  <c r="N2570" i="25"/>
  <c r="N2571" i="25"/>
  <c r="N2572" i="25"/>
  <c r="N2573" i="25"/>
  <c r="N2574" i="25"/>
  <c r="N2575" i="25"/>
  <c r="N2576" i="25"/>
  <c r="N2577" i="25"/>
  <c r="N2578" i="25"/>
  <c r="N2579" i="25"/>
  <c r="N2580" i="25"/>
  <c r="N2581" i="25"/>
  <c r="N2582" i="25"/>
  <c r="N2583" i="25"/>
  <c r="N2584" i="25"/>
  <c r="N2585" i="25"/>
  <c r="N2586" i="25"/>
  <c r="N2587" i="25"/>
  <c r="N2588" i="25"/>
  <c r="N2589" i="25"/>
  <c r="N2590" i="25"/>
  <c r="N2591" i="25"/>
  <c r="N2592" i="25"/>
  <c r="N2593" i="25"/>
  <c r="N2594" i="25"/>
  <c r="N2595" i="25"/>
  <c r="N2596" i="25"/>
  <c r="N2597" i="25"/>
  <c r="N2598" i="25"/>
  <c r="N2599" i="25"/>
  <c r="N2600" i="25"/>
  <c r="N2601" i="25"/>
  <c r="N2602" i="25"/>
  <c r="N2603" i="25"/>
  <c r="N2604" i="25"/>
  <c r="N2605" i="25"/>
  <c r="N2606" i="25"/>
  <c r="N2607" i="25"/>
  <c r="N2608" i="25"/>
  <c r="N2609" i="25"/>
  <c r="N2610" i="25"/>
  <c r="N2611" i="25"/>
  <c r="N2612" i="25"/>
  <c r="N2613" i="25"/>
  <c r="N2614" i="25"/>
  <c r="N2615" i="25"/>
  <c r="N2616" i="25"/>
  <c r="N2617" i="25"/>
  <c r="N2618" i="25"/>
  <c r="N2619" i="25"/>
  <c r="N2620" i="25"/>
  <c r="N2621" i="25"/>
  <c r="N2622" i="25"/>
  <c r="N2623" i="25"/>
  <c r="N2624" i="25"/>
  <c r="N2625" i="25"/>
  <c r="N2626" i="25"/>
  <c r="N2627" i="25"/>
  <c r="N2628" i="25"/>
  <c r="N2629" i="25"/>
  <c r="N2630" i="25"/>
  <c r="N2631" i="25"/>
  <c r="N2632" i="25"/>
  <c r="N2633" i="25"/>
  <c r="N2634" i="25"/>
  <c r="N2635" i="25"/>
  <c r="N2636" i="25"/>
  <c r="N2637" i="25"/>
  <c r="N2638" i="25"/>
  <c r="N2639" i="25"/>
  <c r="N2640" i="25"/>
  <c r="N2641" i="25"/>
  <c r="N2642" i="25"/>
  <c r="N2643" i="25"/>
  <c r="N2644" i="25"/>
  <c r="N2645" i="25"/>
  <c r="N2646" i="25"/>
  <c r="N2647" i="25"/>
  <c r="N2648" i="25"/>
  <c r="N2649" i="25"/>
  <c r="N2650" i="25"/>
  <c r="N2651" i="25"/>
  <c r="N2652" i="25"/>
  <c r="N2653" i="25"/>
  <c r="N2654" i="25"/>
  <c r="O2674" i="25" s="1"/>
  <c r="N2655" i="25"/>
  <c r="N2656" i="25"/>
  <c r="N2657" i="25"/>
  <c r="N2658" i="25"/>
  <c r="O2678" i="25" s="1"/>
  <c r="N2659" i="25"/>
  <c r="N2660" i="25"/>
  <c r="N2661" i="25"/>
  <c r="N2662" i="25"/>
  <c r="N2663" i="25"/>
  <c r="N2664" i="25"/>
  <c r="N2665" i="25"/>
  <c r="N2666" i="25"/>
  <c r="N2667" i="25"/>
  <c r="N2668" i="25"/>
  <c r="N2669" i="25"/>
  <c r="N2670" i="25"/>
  <c r="O2690" i="25" s="1"/>
  <c r="N2671" i="25"/>
  <c r="N2672" i="25"/>
  <c r="N2673" i="25"/>
  <c r="N2674" i="25"/>
  <c r="N2675" i="25"/>
  <c r="N2676" i="25"/>
  <c r="N2677" i="25"/>
  <c r="N2678" i="25"/>
  <c r="N2679" i="25"/>
  <c r="N2680" i="25"/>
  <c r="N2681" i="25"/>
  <c r="N2682" i="25"/>
  <c r="N2683" i="25"/>
  <c r="N2684" i="25"/>
  <c r="N2685" i="25"/>
  <c r="N2686" i="25"/>
  <c r="N2687" i="25"/>
  <c r="N2688" i="25"/>
  <c r="N2689" i="25"/>
  <c r="N2690" i="25"/>
  <c r="N2691" i="25"/>
  <c r="N2692" i="25"/>
  <c r="N2693" i="25"/>
  <c r="N2694" i="25"/>
  <c r="O2711" i="25" s="1"/>
  <c r="N2695" i="25"/>
  <c r="N2696" i="25"/>
  <c r="N2697" i="25"/>
  <c r="N2698" i="25"/>
  <c r="N2699" i="25"/>
  <c r="N2700" i="25"/>
  <c r="N2701" i="25"/>
  <c r="N2702" i="25"/>
  <c r="N2703" i="25"/>
  <c r="N2704" i="25"/>
  <c r="N2705" i="25"/>
  <c r="N2706" i="25"/>
  <c r="N2707" i="25"/>
  <c r="N2708" i="25"/>
  <c r="N2709" i="25"/>
  <c r="N2710" i="25"/>
  <c r="O2730" i="25" s="1"/>
  <c r="N2711" i="25"/>
  <c r="N2712" i="25"/>
  <c r="N2713" i="25"/>
  <c r="N2714" i="25"/>
  <c r="O2732" i="25" s="1"/>
  <c r="N2715" i="25"/>
  <c r="N2716" i="25"/>
  <c r="N2717" i="25"/>
  <c r="N2718" i="25"/>
  <c r="N2719" i="25"/>
  <c r="N2720" i="25"/>
  <c r="N2721" i="25"/>
  <c r="N2722" i="25"/>
  <c r="O2742" i="25" s="1"/>
  <c r="N2723" i="25"/>
  <c r="N2724" i="25"/>
  <c r="N2725" i="25"/>
  <c r="N2726" i="25"/>
  <c r="N2727" i="25"/>
  <c r="N2728" i="25"/>
  <c r="N2729" i="25"/>
  <c r="N2730" i="25"/>
  <c r="N2731" i="25"/>
  <c r="N2732" i="25"/>
  <c r="N2733" i="25"/>
  <c r="N2734" i="25"/>
  <c r="N2735" i="25"/>
  <c r="N2736" i="25"/>
  <c r="N2737" i="25"/>
  <c r="N2738" i="25"/>
  <c r="N2739" i="25"/>
  <c r="N2740" i="25"/>
  <c r="N2741" i="25"/>
  <c r="N2742" i="25"/>
  <c r="N2743" i="25"/>
  <c r="N2744" i="25"/>
  <c r="N2745" i="25"/>
  <c r="N2746" i="25"/>
  <c r="O2764" i="25" s="1"/>
  <c r="N2747" i="25"/>
  <c r="N2748" i="25"/>
  <c r="N2749" i="25"/>
  <c r="N2750" i="25"/>
  <c r="N2751" i="25"/>
  <c r="N2752" i="25"/>
  <c r="N2753" i="25"/>
  <c r="N2754" i="25"/>
  <c r="N2755" i="25"/>
  <c r="N2756" i="25"/>
  <c r="N2757" i="25"/>
  <c r="N2758" i="25"/>
  <c r="N2759" i="25"/>
  <c r="N2760" i="25"/>
  <c r="N2761" i="25"/>
  <c r="N2762" i="25"/>
  <c r="O2780" i="25" s="1"/>
  <c r="N2763" i="25"/>
  <c r="N2764" i="25"/>
  <c r="N2765" i="25"/>
  <c r="N2766" i="25"/>
  <c r="N2767" i="25"/>
  <c r="N2768" i="25"/>
  <c r="N2769" i="25"/>
  <c r="N2770" i="25"/>
  <c r="N2771" i="25"/>
  <c r="N2772" i="25"/>
  <c r="N2773" i="25"/>
  <c r="N2774" i="25"/>
  <c r="N2775" i="25"/>
  <c r="N2776" i="25"/>
  <c r="N2777" i="25"/>
  <c r="N2778" i="25"/>
  <c r="O2796" i="25" s="1"/>
  <c r="N2779" i="25"/>
  <c r="N2780" i="25"/>
  <c r="N2781" i="25"/>
  <c r="N2782" i="25"/>
  <c r="N2783" i="25"/>
  <c r="N2784" i="25"/>
  <c r="N2785" i="25"/>
  <c r="N2786" i="25"/>
  <c r="N2787" i="25"/>
  <c r="N2788" i="25"/>
  <c r="N2789" i="25"/>
  <c r="N2790" i="25"/>
  <c r="N2791" i="25"/>
  <c r="N2792" i="25"/>
  <c r="N2793" i="25"/>
  <c r="N2794" i="25"/>
  <c r="N2795" i="25"/>
  <c r="N2796" i="25"/>
  <c r="N2797" i="25"/>
  <c r="N2798" i="25"/>
  <c r="N2799" i="25"/>
  <c r="N2800" i="25"/>
  <c r="N2801" i="25"/>
  <c r="N2802" i="25"/>
  <c r="N2803" i="25"/>
  <c r="N2804" i="25"/>
  <c r="N2805" i="25"/>
  <c r="N2806" i="25"/>
  <c r="N2807" i="25"/>
  <c r="N2808" i="25"/>
  <c r="N2809" i="25"/>
  <c r="N2810" i="25"/>
  <c r="N2811" i="25"/>
  <c r="N2812" i="25"/>
  <c r="N2813" i="25"/>
  <c r="N2814" i="25"/>
  <c r="N2815" i="25"/>
  <c r="N2816" i="25"/>
  <c r="N2817" i="25"/>
  <c r="N2818" i="25"/>
  <c r="N2819" i="25"/>
  <c r="N2820" i="25"/>
  <c r="N2821" i="25"/>
  <c r="N2822" i="25"/>
  <c r="N2823" i="25"/>
  <c r="N2824" i="25"/>
  <c r="N2825" i="25"/>
  <c r="N2826" i="25"/>
  <c r="O2844" i="25" s="1"/>
  <c r="N2827" i="25"/>
  <c r="N2828" i="25"/>
  <c r="N2829" i="25"/>
  <c r="N2830" i="25"/>
  <c r="N2831" i="25"/>
  <c r="N2832" i="25"/>
  <c r="N2833" i="25"/>
  <c r="N2834" i="25"/>
  <c r="N2835" i="25"/>
  <c r="N2836" i="25"/>
  <c r="N2837" i="25"/>
  <c r="N2838" i="25"/>
  <c r="N2839" i="25"/>
  <c r="N2840" i="25"/>
  <c r="N2841" i="25"/>
  <c r="N2842" i="25"/>
  <c r="O2860" i="25" s="1"/>
  <c r="N2843" i="25"/>
  <c r="N2844" i="25"/>
  <c r="N2845" i="25"/>
  <c r="N2846" i="25"/>
  <c r="N2847" i="25"/>
  <c r="N2848" i="25"/>
  <c r="N2849" i="25"/>
  <c r="N2850" i="25"/>
  <c r="N2851" i="25"/>
  <c r="N2852" i="25"/>
  <c r="N2853" i="25"/>
  <c r="N2854" i="25"/>
  <c r="N2855" i="25"/>
  <c r="N2856" i="25"/>
  <c r="N2857" i="25"/>
  <c r="N2858" i="25"/>
  <c r="N2859" i="25"/>
  <c r="N2860" i="25"/>
  <c r="N2861" i="25"/>
  <c r="N2862" i="25"/>
  <c r="N2863" i="25"/>
  <c r="N2864" i="25"/>
  <c r="N2865" i="25"/>
  <c r="N2866" i="25"/>
  <c r="O2886" i="25" s="1"/>
  <c r="N2867" i="25"/>
  <c r="N2868" i="25"/>
  <c r="N2869" i="25"/>
  <c r="N2870" i="25"/>
  <c r="N2871" i="25"/>
  <c r="N2872" i="25"/>
  <c r="N2873" i="25"/>
  <c r="N2874" i="25"/>
  <c r="N2875" i="25"/>
  <c r="N2876" i="25"/>
  <c r="N2877" i="25"/>
  <c r="N2878" i="25"/>
  <c r="N2879" i="25"/>
  <c r="N2880" i="25"/>
  <c r="N2881" i="25"/>
  <c r="N2882" i="25"/>
  <c r="N2883" i="25"/>
  <c r="N2884" i="25"/>
  <c r="N2885" i="25"/>
  <c r="N2886" i="25"/>
  <c r="N2887" i="25"/>
  <c r="N2888" i="25"/>
  <c r="N2889" i="25"/>
  <c r="N2890" i="25"/>
  <c r="N2891" i="25"/>
  <c r="N2892" i="25"/>
  <c r="N2893" i="25"/>
  <c r="N2894" i="25"/>
  <c r="N2895" i="25"/>
  <c r="N2896" i="25"/>
  <c r="N2897" i="25"/>
  <c r="N2898" i="25"/>
  <c r="N2899" i="25"/>
  <c r="N2900" i="25"/>
  <c r="N2901" i="25"/>
  <c r="N2902" i="25"/>
  <c r="N2903" i="25"/>
  <c r="N2904" i="25"/>
  <c r="N2905" i="25"/>
  <c r="O2924" i="25" s="1"/>
  <c r="N2906" i="25"/>
  <c r="N2907" i="25"/>
  <c r="N2908" i="25"/>
  <c r="N2909" i="25"/>
  <c r="N2910" i="25"/>
  <c r="N2911" i="25"/>
  <c r="N2912" i="25"/>
  <c r="N2913" i="25"/>
  <c r="N2914" i="25"/>
  <c r="N2915" i="25"/>
  <c r="N2916" i="25"/>
  <c r="N2917" i="25"/>
  <c r="N2918" i="25"/>
  <c r="N2919" i="25"/>
  <c r="N2920" i="25"/>
  <c r="N2921" i="25"/>
  <c r="N2922" i="25"/>
  <c r="N2923" i="25"/>
  <c r="N2924" i="25"/>
  <c r="N2925" i="25"/>
  <c r="N2926" i="25"/>
  <c r="N2927" i="25"/>
  <c r="N2928" i="25"/>
  <c r="N2929" i="25"/>
  <c r="N2930" i="25"/>
  <c r="N2931" i="25"/>
  <c r="N2932" i="25"/>
  <c r="N2933" i="25"/>
  <c r="N2934" i="25"/>
  <c r="N2935" i="25"/>
  <c r="N2936" i="25"/>
  <c r="N2937" i="25"/>
  <c r="N2938" i="25"/>
  <c r="N2939" i="25"/>
  <c r="N2940" i="25"/>
  <c r="N2941" i="25"/>
  <c r="N2942" i="25"/>
  <c r="N2943" i="25"/>
  <c r="N2944" i="25"/>
  <c r="N2945" i="25"/>
  <c r="N2946" i="25"/>
  <c r="N2947" i="25"/>
  <c r="N2948" i="25"/>
  <c r="N2949" i="25"/>
  <c r="N2950" i="25"/>
  <c r="N2951" i="25"/>
  <c r="N2952" i="25"/>
  <c r="N2953" i="25"/>
  <c r="N2954" i="25"/>
  <c r="N2955" i="25"/>
  <c r="N2956" i="25"/>
  <c r="N2957" i="25"/>
  <c r="N2958" i="25"/>
  <c r="N2959" i="25"/>
  <c r="N2960" i="25"/>
  <c r="N2961" i="25"/>
  <c r="N2962" i="25"/>
  <c r="N2963" i="25"/>
  <c r="N2964" i="25"/>
  <c r="N2965" i="25"/>
  <c r="N2966" i="25"/>
  <c r="N2967" i="25"/>
  <c r="N2968" i="25"/>
  <c r="N2969" i="25"/>
  <c r="N2970" i="25"/>
  <c r="N2971" i="25"/>
  <c r="N2972" i="25"/>
  <c r="N2973" i="25"/>
  <c r="N2974" i="25"/>
  <c r="N2975" i="25"/>
  <c r="N2976" i="25"/>
  <c r="N2977" i="25"/>
  <c r="N2978" i="25"/>
  <c r="N2979" i="25"/>
  <c r="N2980" i="25"/>
  <c r="N2981" i="25"/>
  <c r="N2982" i="25"/>
  <c r="N2983" i="25"/>
  <c r="N2984" i="25"/>
  <c r="N2985" i="25"/>
  <c r="N2986" i="25"/>
  <c r="N2987" i="25"/>
  <c r="N2988" i="25"/>
  <c r="N2989" i="25"/>
  <c r="N2990" i="25"/>
  <c r="N2991" i="25"/>
  <c r="N2992" i="25"/>
  <c r="N2993" i="25"/>
  <c r="N2994" i="25"/>
  <c r="N2995" i="25"/>
  <c r="N2996" i="25"/>
  <c r="N2997" i="25"/>
  <c r="N2998" i="25"/>
  <c r="N2999" i="25"/>
  <c r="N3000" i="25"/>
  <c r="N3001" i="25"/>
  <c r="N3002" i="25"/>
  <c r="N3003" i="25"/>
  <c r="N3004" i="25"/>
  <c r="N3005" i="25"/>
  <c r="N3006" i="25"/>
  <c r="N3007" i="25"/>
  <c r="N3008" i="25"/>
  <c r="N3009" i="25"/>
  <c r="N3010" i="25"/>
  <c r="N3011" i="25"/>
  <c r="N3012" i="25"/>
  <c r="N3013" i="25"/>
  <c r="N3014" i="25"/>
  <c r="N3015" i="25"/>
  <c r="N3016" i="25"/>
  <c r="N3017" i="25"/>
  <c r="N3018" i="25"/>
  <c r="N3019" i="25"/>
  <c r="N3020" i="25"/>
  <c r="N3021" i="25"/>
  <c r="N3022" i="25"/>
  <c r="N3023" i="25"/>
  <c r="N3024" i="25"/>
  <c r="N3025" i="25"/>
  <c r="N3026" i="25"/>
  <c r="N3027" i="25"/>
  <c r="N3028" i="25"/>
  <c r="N3029" i="25"/>
  <c r="N3030" i="25"/>
  <c r="N3031" i="25"/>
  <c r="N3032" i="25"/>
  <c r="N3033" i="25"/>
  <c r="O3052" i="25" s="1"/>
  <c r="N3034" i="25"/>
  <c r="N3035" i="25"/>
  <c r="N3036" i="25"/>
  <c r="N3037" i="25"/>
  <c r="N3038" i="25"/>
  <c r="N3039" i="25"/>
  <c r="N3040" i="25"/>
  <c r="N3041" i="25"/>
  <c r="N3042" i="25"/>
  <c r="N3043" i="25"/>
  <c r="N3044" i="25"/>
  <c r="N3045" i="25"/>
  <c r="N3046" i="25"/>
  <c r="N3047" i="25"/>
  <c r="N3048" i="25"/>
  <c r="N3049" i="25"/>
  <c r="N3050" i="25"/>
  <c r="N3051" i="25"/>
  <c r="N3052" i="25"/>
  <c r="N3053" i="25"/>
  <c r="N3054" i="25"/>
  <c r="N3055" i="25"/>
  <c r="N3056" i="25"/>
  <c r="N3057" i="25"/>
  <c r="N3058" i="25"/>
  <c r="N3059" i="25"/>
  <c r="N3060" i="25"/>
  <c r="N3061" i="25"/>
  <c r="N3062" i="25"/>
  <c r="N3063" i="25"/>
  <c r="N3064" i="25"/>
  <c r="N3065" i="25"/>
  <c r="N3066" i="25"/>
  <c r="N3067" i="25"/>
  <c r="N3068" i="25"/>
  <c r="N3069" i="25"/>
  <c r="N3070" i="25"/>
  <c r="N3071" i="25"/>
  <c r="N3072" i="25"/>
  <c r="N3073" i="25"/>
  <c r="N3074" i="25"/>
  <c r="N3075" i="25"/>
  <c r="N3076" i="25"/>
  <c r="N3077" i="25"/>
  <c r="N3078" i="25"/>
  <c r="N3079" i="25"/>
  <c r="N3080" i="25"/>
  <c r="N3081" i="25"/>
  <c r="N3082" i="25"/>
  <c r="N3083" i="25"/>
  <c r="N3084" i="25"/>
  <c r="N3085" i="25"/>
  <c r="N3086" i="25"/>
  <c r="N3087" i="25"/>
  <c r="N3088" i="25"/>
  <c r="N3089" i="25"/>
  <c r="N3090" i="25"/>
  <c r="N3091" i="25"/>
  <c r="N3092" i="25"/>
  <c r="N3093" i="25"/>
  <c r="N3094" i="25"/>
  <c r="N3095" i="25"/>
  <c r="N3096" i="25"/>
  <c r="N3097" i="25"/>
  <c r="N3098" i="25"/>
  <c r="N3099" i="25"/>
  <c r="N3100" i="25"/>
  <c r="N3101" i="25"/>
  <c r="N3102" i="25"/>
  <c r="N3103" i="25"/>
  <c r="N3104" i="25"/>
  <c r="N3105" i="25"/>
  <c r="N3106" i="25"/>
  <c r="N3107" i="25"/>
  <c r="N3108" i="25"/>
  <c r="N3109" i="25"/>
  <c r="N3110" i="25"/>
  <c r="N3111" i="25"/>
  <c r="N3112" i="25"/>
  <c r="N3113" i="25"/>
  <c r="N3114" i="25"/>
  <c r="N3115" i="25"/>
  <c r="N3116" i="25"/>
  <c r="N3117" i="25"/>
  <c r="N3118" i="25"/>
  <c r="N3119" i="25"/>
  <c r="N3120" i="25"/>
  <c r="N3121" i="25"/>
  <c r="N3122" i="25"/>
  <c r="N3123" i="25"/>
  <c r="N3124" i="25"/>
  <c r="N3125" i="25"/>
  <c r="N3126" i="25"/>
  <c r="N3127" i="25"/>
  <c r="N3128" i="25"/>
  <c r="N3129" i="25"/>
  <c r="N3130" i="25"/>
  <c r="N3131" i="25"/>
  <c r="N3132" i="25"/>
  <c r="N3133" i="25"/>
  <c r="N3134" i="25"/>
  <c r="N3135" i="25"/>
  <c r="N3136" i="25"/>
  <c r="N3137" i="25"/>
  <c r="N3138" i="25"/>
  <c r="N3139" i="25"/>
  <c r="N3140" i="25"/>
  <c r="N3141" i="25"/>
  <c r="N3142" i="25"/>
  <c r="N3143" i="25"/>
  <c r="N3144" i="25"/>
  <c r="N3145" i="25"/>
  <c r="O3164" i="25" s="1"/>
  <c r="N3146" i="25"/>
  <c r="N3147" i="25"/>
  <c r="N3148" i="25"/>
  <c r="N3149" i="25"/>
  <c r="N3150" i="25"/>
  <c r="N3151" i="25"/>
  <c r="N3152" i="25"/>
  <c r="N3153" i="25"/>
  <c r="N3154" i="25"/>
  <c r="N3155" i="25"/>
  <c r="N3156" i="25"/>
  <c r="N3157" i="25"/>
  <c r="N3158" i="25"/>
  <c r="N3159" i="25"/>
  <c r="N3160" i="25"/>
  <c r="N3161" i="25"/>
  <c r="O3180" i="25" s="1"/>
  <c r="N3162" i="25"/>
  <c r="N3163" i="25"/>
  <c r="N3164" i="25"/>
  <c r="N3165" i="25"/>
  <c r="N3166" i="25"/>
  <c r="N3167" i="25"/>
  <c r="N3168" i="25"/>
  <c r="N3169" i="25"/>
  <c r="N3170" i="25"/>
  <c r="N3171" i="25"/>
  <c r="N3172" i="25"/>
  <c r="N3173" i="25"/>
  <c r="N3174" i="25"/>
  <c r="N3175" i="25"/>
  <c r="N3176" i="25"/>
  <c r="N3177" i="25"/>
  <c r="N3178" i="25"/>
  <c r="N3179" i="25"/>
  <c r="N3180" i="25"/>
  <c r="N3181" i="25"/>
  <c r="N3182" i="25"/>
  <c r="N3183" i="25"/>
  <c r="N3184" i="25"/>
  <c r="N3185" i="25"/>
  <c r="N3186" i="25"/>
  <c r="N3187" i="25"/>
  <c r="N3188" i="25"/>
  <c r="N3189" i="25"/>
  <c r="N3190" i="25"/>
  <c r="N3191" i="25"/>
  <c r="N3192" i="25"/>
  <c r="N3193" i="25"/>
  <c r="N3194" i="25"/>
  <c r="N3195" i="25"/>
  <c r="N3196" i="25"/>
  <c r="N3197" i="25"/>
  <c r="N3198" i="25"/>
  <c r="N3199" i="25"/>
  <c r="N3200" i="25"/>
  <c r="N3201" i="25"/>
  <c r="N3202" i="25"/>
  <c r="N3203" i="25"/>
  <c r="N3204" i="25"/>
  <c r="N3205" i="25"/>
  <c r="N3206" i="25"/>
  <c r="N3207" i="25"/>
  <c r="N3208" i="25"/>
  <c r="N3209" i="25"/>
  <c r="O3228" i="25" s="1"/>
  <c r="N3210" i="25"/>
  <c r="N3211" i="25"/>
  <c r="N3212" i="25"/>
  <c r="N3213" i="25"/>
  <c r="N3214" i="25"/>
  <c r="N3215" i="25"/>
  <c r="N3216" i="25"/>
  <c r="N3217" i="25"/>
  <c r="N3218" i="25"/>
  <c r="N3219" i="25"/>
  <c r="N3220" i="25"/>
  <c r="N3221" i="25"/>
  <c r="N3222" i="25"/>
  <c r="N3223" i="25"/>
  <c r="N3224" i="25"/>
  <c r="N3225" i="25"/>
  <c r="N3226" i="25"/>
  <c r="N3227" i="25"/>
  <c r="N3228" i="25"/>
  <c r="N3229" i="25"/>
  <c r="N3230" i="25"/>
  <c r="N3231" i="25"/>
  <c r="N3232" i="25"/>
  <c r="N3233" i="25"/>
  <c r="N3234" i="25"/>
  <c r="N3235" i="25"/>
  <c r="N3236" i="25"/>
  <c r="N3237" i="25"/>
  <c r="N3238" i="25"/>
  <c r="N3239" i="25"/>
  <c r="N3240" i="25"/>
  <c r="N3241" i="25"/>
  <c r="N3242" i="25"/>
  <c r="N3243" i="25"/>
  <c r="N3244" i="25"/>
  <c r="N3245" i="25"/>
  <c r="N3246" i="25"/>
  <c r="N3247" i="25"/>
  <c r="N3248" i="25"/>
  <c r="N3249" i="25"/>
  <c r="N3250" i="25"/>
  <c r="N3251" i="25"/>
  <c r="N3252" i="25"/>
  <c r="N3253" i="25"/>
  <c r="N3254" i="25"/>
  <c r="N3255" i="25"/>
  <c r="N3256" i="25"/>
  <c r="N3257" i="25"/>
  <c r="N3258" i="25"/>
  <c r="N3259" i="25"/>
  <c r="N3260" i="25"/>
  <c r="N3261" i="25"/>
  <c r="N3262" i="25"/>
  <c r="N3263" i="25"/>
  <c r="N3264" i="25"/>
  <c r="N3265" i="25"/>
  <c r="N3266" i="25"/>
  <c r="N3267" i="25"/>
  <c r="N3268" i="25"/>
  <c r="N3269" i="25"/>
  <c r="N3270" i="25"/>
  <c r="N3271" i="25"/>
  <c r="N3272" i="25"/>
  <c r="N3273" i="25"/>
  <c r="N3274" i="25"/>
  <c r="N3275" i="25"/>
  <c r="N3276" i="25"/>
  <c r="N3277" i="25"/>
  <c r="N3278" i="25"/>
  <c r="N3279" i="25"/>
  <c r="N3280" i="25"/>
  <c r="N3281" i="25"/>
  <c r="N3282" i="25"/>
  <c r="N3283" i="25"/>
  <c r="N3284" i="25"/>
  <c r="N3285" i="25"/>
  <c r="N3286" i="25"/>
  <c r="N3287" i="25"/>
  <c r="N3288" i="25"/>
  <c r="N3289" i="25"/>
  <c r="O3308" i="25" s="1"/>
  <c r="N3290" i="25"/>
  <c r="N3291" i="25"/>
  <c r="N3292" i="25"/>
  <c r="N3293" i="25"/>
  <c r="N3294" i="25"/>
  <c r="N3295" i="25"/>
  <c r="N3296" i="25"/>
  <c r="N3297" i="25"/>
  <c r="N3298" i="25"/>
  <c r="N3299" i="25"/>
  <c r="N3300" i="25"/>
  <c r="N3301" i="25"/>
  <c r="N3302" i="25"/>
  <c r="N3303" i="25"/>
  <c r="N3304" i="25"/>
  <c r="N3305" i="25"/>
  <c r="N3306" i="25"/>
  <c r="N3307" i="25"/>
  <c r="N3308" i="25"/>
  <c r="N3309" i="25"/>
  <c r="N3310" i="25"/>
  <c r="N3311" i="25"/>
  <c r="N3312" i="25"/>
  <c r="N3313" i="25"/>
  <c r="N3314" i="25"/>
  <c r="N3315" i="25"/>
  <c r="N3316" i="25"/>
  <c r="N3317" i="25"/>
  <c r="N3318" i="25"/>
  <c r="N3319" i="25"/>
  <c r="N3320" i="25"/>
  <c r="N3321" i="25"/>
  <c r="N3322" i="25"/>
  <c r="N3323" i="25"/>
  <c r="N3324" i="25"/>
  <c r="N3325" i="25"/>
  <c r="N3326" i="25"/>
  <c r="N3327" i="25"/>
  <c r="N3328" i="25"/>
  <c r="N3329" i="25"/>
  <c r="N3330" i="25"/>
  <c r="N3331" i="25"/>
  <c r="N3332" i="25"/>
  <c r="N3333" i="25"/>
  <c r="N3334" i="25"/>
  <c r="N3335" i="25"/>
  <c r="N3336" i="25"/>
  <c r="N3337" i="25"/>
  <c r="N3338" i="25"/>
  <c r="N3339" i="25"/>
  <c r="N3340" i="25"/>
  <c r="N3341" i="25"/>
  <c r="N3342" i="25"/>
  <c r="N3343" i="25"/>
  <c r="N3344" i="25"/>
  <c r="N3345" i="25"/>
  <c r="N3346" i="25"/>
  <c r="N3347" i="25"/>
  <c r="N3348" i="25"/>
  <c r="N3349" i="25"/>
  <c r="N3350" i="25"/>
  <c r="N3351" i="25"/>
  <c r="N3352" i="25"/>
  <c r="N3353" i="25"/>
  <c r="N3354" i="25"/>
  <c r="N3355" i="25"/>
  <c r="N3356" i="25"/>
  <c r="N3357" i="25"/>
  <c r="N3358" i="25"/>
  <c r="N3359" i="25"/>
  <c r="N3360" i="25"/>
  <c r="N3361" i="25"/>
  <c r="N3362" i="25"/>
  <c r="N3363" i="25"/>
  <c r="N3364" i="25"/>
  <c r="N3365" i="25"/>
  <c r="N3366" i="25"/>
  <c r="N3367" i="25"/>
  <c r="N3368" i="25"/>
  <c r="N3369" i="25"/>
  <c r="N3370" i="25"/>
  <c r="N3371" i="25"/>
  <c r="N3372" i="25"/>
  <c r="N3373" i="25"/>
  <c r="N3374" i="25"/>
  <c r="N3375" i="25"/>
  <c r="N3376" i="25"/>
  <c r="N3377" i="25"/>
  <c r="N3378" i="25"/>
  <c r="N3379" i="25"/>
  <c r="N3380" i="25"/>
  <c r="N3381" i="25"/>
  <c r="N3382" i="25"/>
  <c r="N3383" i="25"/>
  <c r="N3384" i="25"/>
  <c r="N3385" i="25"/>
  <c r="N3386" i="25"/>
  <c r="N3387" i="25"/>
  <c r="N3388" i="25"/>
  <c r="N3389" i="25"/>
  <c r="N3390" i="25"/>
  <c r="N3391" i="25"/>
  <c r="N3392" i="25"/>
  <c r="N3393" i="25"/>
  <c r="N3394" i="25"/>
  <c r="N3395" i="25"/>
  <c r="N3396" i="25"/>
  <c r="N3397" i="25"/>
  <c r="N3398" i="25"/>
  <c r="N3399" i="25"/>
  <c r="N3400" i="25"/>
  <c r="N3401" i="25"/>
  <c r="N3402" i="25"/>
  <c r="N3403" i="25"/>
  <c r="N3404" i="25"/>
  <c r="N3405" i="25"/>
  <c r="N3406" i="25"/>
  <c r="N3407" i="25"/>
  <c r="N3408" i="25"/>
  <c r="N3409" i="25"/>
  <c r="N3410" i="25"/>
  <c r="N3411" i="25"/>
  <c r="N3412" i="25"/>
  <c r="N3413" i="25"/>
  <c r="N3414" i="25"/>
  <c r="N3415" i="25"/>
  <c r="N3416" i="25"/>
  <c r="N3417" i="25"/>
  <c r="O3436" i="25" s="1"/>
  <c r="N3418" i="25"/>
  <c r="N3419" i="25"/>
  <c r="N3420" i="25"/>
  <c r="N3421" i="25"/>
  <c r="N3422" i="25"/>
  <c r="N3423" i="25"/>
  <c r="N3424" i="25"/>
  <c r="N3425" i="25"/>
  <c r="N3426" i="25"/>
  <c r="N3427" i="25"/>
  <c r="N3428" i="25"/>
  <c r="N3429" i="25"/>
  <c r="N3430" i="25"/>
  <c r="N3431" i="25"/>
  <c r="N3432" i="25"/>
  <c r="N3433" i="25"/>
  <c r="N3434" i="25"/>
  <c r="N3435" i="25"/>
  <c r="N3436" i="25"/>
  <c r="N3437" i="25"/>
  <c r="N3438" i="25"/>
  <c r="N3439" i="25"/>
  <c r="N3440" i="25"/>
  <c r="N3441" i="25"/>
  <c r="N3442" i="25"/>
  <c r="N3443" i="25"/>
  <c r="N3444" i="25"/>
  <c r="N3445" i="25"/>
  <c r="N3446" i="25"/>
  <c r="N3447" i="25"/>
  <c r="N3448" i="25"/>
  <c r="N3449" i="25"/>
  <c r="N3450" i="25"/>
  <c r="N3451" i="25"/>
  <c r="N3452" i="25"/>
  <c r="N3453" i="25"/>
  <c r="N3454" i="25"/>
  <c r="N3455" i="25"/>
  <c r="N3456" i="25"/>
  <c r="N3457" i="25"/>
  <c r="N3458" i="25"/>
  <c r="N3459" i="25"/>
  <c r="N3460" i="25"/>
  <c r="N3461" i="25"/>
  <c r="N3462" i="25"/>
  <c r="N3463" i="25"/>
  <c r="N3464" i="25"/>
  <c r="N3465" i="25"/>
  <c r="N3466" i="25"/>
  <c r="N3467" i="25"/>
  <c r="N3468" i="25"/>
  <c r="N3469" i="25"/>
  <c r="N3470" i="25"/>
  <c r="N3471" i="25"/>
  <c r="N3472" i="25"/>
  <c r="N3473" i="25"/>
  <c r="N3474" i="25"/>
  <c r="N3475" i="25"/>
  <c r="N3476" i="25"/>
  <c r="N3477" i="25"/>
  <c r="N3478" i="25"/>
  <c r="N3479" i="25"/>
  <c r="N3480" i="25"/>
  <c r="N3481" i="25"/>
  <c r="N3482" i="25"/>
  <c r="N3483" i="25"/>
  <c r="N3484" i="25"/>
  <c r="N3485" i="25"/>
  <c r="N3486" i="25"/>
  <c r="N3487" i="25"/>
  <c r="N3488" i="25"/>
  <c r="N3489" i="25"/>
  <c r="N3490" i="25"/>
  <c r="N3491" i="25"/>
  <c r="N3492" i="25"/>
  <c r="N3493" i="25"/>
  <c r="N3494" i="25"/>
  <c r="N3495" i="25"/>
  <c r="N3496" i="25"/>
  <c r="N3497" i="25"/>
  <c r="N3498" i="25"/>
  <c r="N3499" i="25"/>
  <c r="N3500" i="25"/>
  <c r="N3501" i="25"/>
  <c r="N3502" i="25"/>
  <c r="N3503" i="25"/>
  <c r="N3504" i="25"/>
  <c r="N3505" i="25"/>
  <c r="N3506" i="25"/>
  <c r="N3507" i="25"/>
  <c r="N3508" i="25"/>
  <c r="N3509" i="25"/>
  <c r="N3510" i="25"/>
  <c r="N3511" i="25"/>
  <c r="N3512" i="25"/>
  <c r="N3513" i="25"/>
  <c r="N3514" i="25"/>
  <c r="N3515" i="25"/>
  <c r="N3516" i="25"/>
  <c r="N3517" i="25"/>
  <c r="N3518" i="25"/>
  <c r="N3519" i="25"/>
  <c r="N3520" i="25"/>
  <c r="N3521" i="25"/>
  <c r="N3522" i="25"/>
  <c r="N3523" i="25"/>
  <c r="N3524" i="25"/>
  <c r="N3525" i="25"/>
  <c r="N3526" i="25"/>
  <c r="N3527" i="25"/>
  <c r="N3528" i="25"/>
  <c r="N3529" i="25"/>
  <c r="O3548" i="25" s="1"/>
  <c r="N3530" i="25"/>
  <c r="N3531" i="25"/>
  <c r="N3532" i="25"/>
  <c r="N3533" i="25"/>
  <c r="N3534" i="25"/>
  <c r="N3535" i="25"/>
  <c r="N3536" i="25"/>
  <c r="N3537" i="25"/>
  <c r="N3538" i="25"/>
  <c r="N3539" i="25"/>
  <c r="N3540" i="25"/>
  <c r="N3541" i="25"/>
  <c r="N3542" i="25"/>
  <c r="N3543" i="25"/>
  <c r="N3544" i="25"/>
  <c r="N3545" i="25"/>
  <c r="O3564" i="25" s="1"/>
  <c r="N3546" i="25"/>
  <c r="N3547" i="25"/>
  <c r="N3548" i="25"/>
  <c r="N3549" i="25"/>
  <c r="N3550" i="25"/>
  <c r="N3551" i="25"/>
  <c r="N3552" i="25"/>
  <c r="N3553" i="25"/>
  <c r="N3554" i="25"/>
  <c r="N3555" i="25"/>
  <c r="N3556" i="25"/>
  <c r="N3557" i="25"/>
  <c r="N3558" i="25"/>
  <c r="N3559" i="25"/>
  <c r="N3560" i="25"/>
  <c r="N3561" i="25"/>
  <c r="N3562" i="25"/>
  <c r="N3563" i="25"/>
  <c r="N3564" i="25"/>
  <c r="N3565" i="25"/>
  <c r="N3566" i="25"/>
  <c r="N3567" i="25"/>
  <c r="N3568" i="25"/>
  <c r="N3569" i="25"/>
  <c r="N3570" i="25"/>
  <c r="N3571" i="25"/>
  <c r="N3572" i="25"/>
  <c r="N3573" i="25"/>
  <c r="N3574" i="25"/>
  <c r="N3575" i="25"/>
  <c r="N3576" i="25"/>
  <c r="N3577" i="25"/>
  <c r="N3578" i="25"/>
  <c r="N3579" i="25"/>
  <c r="N3580" i="25"/>
  <c r="N3581" i="25"/>
  <c r="N3582" i="25"/>
  <c r="N3583" i="25"/>
  <c r="N3584" i="25"/>
  <c r="N3585" i="25"/>
  <c r="N3586" i="25"/>
  <c r="N3587" i="25"/>
  <c r="N3588" i="25"/>
  <c r="N3589" i="25"/>
  <c r="N3590" i="25"/>
  <c r="N3591" i="25"/>
  <c r="N3592" i="25"/>
  <c r="N3593" i="25"/>
  <c r="N3594" i="25"/>
  <c r="N3595" i="25"/>
  <c r="N3596" i="25"/>
  <c r="N3597" i="25"/>
  <c r="N3598" i="25"/>
  <c r="N3599" i="25"/>
  <c r="N3600" i="25"/>
  <c r="N3601" i="25"/>
  <c r="N3602" i="25"/>
  <c r="N3603" i="25"/>
  <c r="N3604" i="25"/>
  <c r="N3605" i="25"/>
  <c r="N3606" i="25"/>
  <c r="N3607" i="25"/>
  <c r="N3608" i="25"/>
  <c r="N3609" i="25"/>
  <c r="N3610" i="25"/>
  <c r="N3611" i="25"/>
  <c r="N3612" i="25"/>
  <c r="N3613" i="25"/>
  <c r="N3614" i="25"/>
  <c r="N3615" i="25"/>
  <c r="N3616" i="25"/>
  <c r="N3617" i="25"/>
  <c r="N3618" i="25"/>
  <c r="N3619" i="25"/>
  <c r="N3620" i="25"/>
  <c r="N3621" i="25"/>
  <c r="N3622" i="25"/>
  <c r="N3623" i="25"/>
  <c r="N3624" i="25"/>
  <c r="N3625" i="25"/>
  <c r="N3626" i="25"/>
  <c r="N3627" i="25"/>
  <c r="N3628" i="25"/>
  <c r="N3629" i="25"/>
  <c r="N3630" i="25"/>
  <c r="N3631" i="25"/>
  <c r="N3632" i="25"/>
  <c r="N3633" i="25"/>
  <c r="N3634" i="25"/>
  <c r="N3635" i="25"/>
  <c r="N3636" i="25"/>
  <c r="N3637" i="25"/>
  <c r="N3638" i="25"/>
  <c r="N3639" i="25"/>
  <c r="N3640" i="25"/>
  <c r="N3641" i="25"/>
  <c r="N3642" i="25"/>
  <c r="N3643" i="25"/>
  <c r="N3644" i="25"/>
  <c r="N3645" i="25"/>
  <c r="N3646" i="25"/>
  <c r="N3647" i="25"/>
  <c r="N3648" i="25"/>
  <c r="N3649" i="25"/>
  <c r="N3650" i="25"/>
  <c r="N3651" i="25"/>
  <c r="N3652" i="25"/>
  <c r="N3653" i="25"/>
  <c r="N3654" i="25"/>
  <c r="N3655" i="25"/>
  <c r="N3656" i="25"/>
  <c r="N3657" i="25"/>
  <c r="O3676" i="25" s="1"/>
  <c r="N3658" i="25"/>
  <c r="N3659" i="25"/>
  <c r="N3660" i="25"/>
  <c r="N3661" i="25"/>
  <c r="N3662" i="25"/>
  <c r="N3663" i="25"/>
  <c r="N3664" i="25"/>
  <c r="N3665" i="25"/>
  <c r="N3666" i="25"/>
  <c r="N3667" i="25"/>
  <c r="N3668" i="25"/>
  <c r="N3669" i="25"/>
  <c r="N3670" i="25"/>
  <c r="N3671" i="25"/>
  <c r="N3672" i="25"/>
  <c r="N3673" i="25"/>
  <c r="O3692" i="25" s="1"/>
  <c r="N3674" i="25"/>
  <c r="N3675" i="25"/>
  <c r="N3676" i="25"/>
  <c r="N3677" i="25"/>
  <c r="N3678" i="25"/>
  <c r="N3679" i="25"/>
  <c r="N3680" i="25"/>
  <c r="N3681" i="25"/>
  <c r="N3682" i="25"/>
  <c r="N3683" i="25"/>
  <c r="N3684" i="25"/>
  <c r="N3685" i="25"/>
  <c r="N3686" i="25"/>
  <c r="N3687" i="25"/>
  <c r="N3688" i="25"/>
  <c r="N3689" i="25"/>
  <c r="N3690" i="25"/>
  <c r="N3691" i="25"/>
  <c r="N3692" i="25"/>
  <c r="N3693" i="25"/>
  <c r="N3694" i="25"/>
  <c r="N3695" i="25"/>
  <c r="N3696" i="25"/>
  <c r="N3697" i="25"/>
  <c r="N3698" i="25"/>
  <c r="N3699" i="25"/>
  <c r="N3700" i="25"/>
  <c r="N3701" i="25"/>
  <c r="N3702" i="25"/>
  <c r="N3703" i="25"/>
  <c r="N3704" i="25"/>
  <c r="N3705" i="25"/>
  <c r="N3706" i="25"/>
  <c r="N3707" i="25"/>
  <c r="N3708" i="25"/>
  <c r="N3709" i="25"/>
  <c r="N3710" i="25"/>
  <c r="N3711" i="25"/>
  <c r="N3712" i="25"/>
  <c r="N3713" i="25"/>
  <c r="N3714" i="25"/>
  <c r="N3715" i="25"/>
  <c r="N3716" i="25"/>
  <c r="N3717" i="25"/>
  <c r="N3718" i="25"/>
  <c r="N3719" i="25"/>
  <c r="N3720" i="25"/>
  <c r="O3740" i="25" s="1"/>
  <c r="N3721" i="25"/>
  <c r="N3722" i="25"/>
  <c r="N3723" i="25"/>
  <c r="N3724" i="25"/>
  <c r="N3725" i="25"/>
  <c r="N3726" i="25"/>
  <c r="N3727" i="25"/>
  <c r="N3728" i="25"/>
  <c r="N3729" i="25"/>
  <c r="N3730" i="25"/>
  <c r="N3731" i="25"/>
  <c r="N3732" i="25"/>
  <c r="N3733" i="25"/>
  <c r="N3734" i="25"/>
  <c r="N3735" i="25"/>
  <c r="N3736" i="25"/>
  <c r="N3737" i="25"/>
  <c r="O3756" i="25" s="1"/>
  <c r="N3738" i="25"/>
  <c r="N3739" i="25"/>
  <c r="N3740" i="25"/>
  <c r="N3741" i="25"/>
  <c r="N3742" i="25"/>
  <c r="N3743" i="25"/>
  <c r="N3744" i="25"/>
  <c r="N3745" i="25"/>
  <c r="N3746" i="25"/>
  <c r="N3747" i="25"/>
  <c r="N3748" i="25"/>
  <c r="N3749" i="25"/>
  <c r="N3750" i="25"/>
  <c r="N3751" i="25"/>
  <c r="N3752" i="25"/>
  <c r="O3772" i="25" s="1"/>
  <c r="N3753" i="25"/>
  <c r="N3754" i="25"/>
  <c r="N3755" i="25"/>
  <c r="N3756" i="25"/>
  <c r="N3757" i="25"/>
  <c r="N3758" i="25"/>
  <c r="N3759" i="25"/>
  <c r="N3760" i="25"/>
  <c r="N3761" i="25"/>
  <c r="N3762" i="25"/>
  <c r="N3763" i="25"/>
  <c r="N3764" i="25"/>
  <c r="N3765" i="25"/>
  <c r="N3766" i="25"/>
  <c r="N3767" i="25"/>
  <c r="N3768" i="25"/>
  <c r="O3788" i="25" s="1"/>
  <c r="N3769" i="25"/>
  <c r="N3770" i="25"/>
  <c r="N3771" i="25"/>
  <c r="N3772" i="25"/>
  <c r="N3773" i="25"/>
  <c r="N3774" i="25"/>
  <c r="N3775" i="25"/>
  <c r="N3776" i="25"/>
  <c r="N3777" i="25"/>
  <c r="N3778" i="25"/>
  <c r="N3779" i="25"/>
  <c r="N3780" i="25"/>
  <c r="N3781" i="25"/>
  <c r="N3782" i="25"/>
  <c r="N3783" i="25"/>
  <c r="N3784" i="25"/>
  <c r="O3804" i="25" s="1"/>
  <c r="N3785" i="25"/>
  <c r="N3786" i="25"/>
  <c r="O3806" i="25" s="1"/>
  <c r="N3787" i="25"/>
  <c r="N3788" i="25"/>
  <c r="N3789" i="25"/>
  <c r="N3790" i="25"/>
  <c r="N3791" i="25"/>
  <c r="N3792" i="25"/>
  <c r="N3793" i="25"/>
  <c r="N3794" i="25"/>
  <c r="N3795" i="25"/>
  <c r="N3796" i="25"/>
  <c r="N3797" i="25"/>
  <c r="N3798" i="25"/>
  <c r="N3799" i="25"/>
  <c r="N3800" i="25"/>
  <c r="N3801" i="25"/>
  <c r="O3820" i="25" s="1"/>
  <c r="N3802" i="25"/>
  <c r="N3803" i="25"/>
  <c r="N3804" i="25"/>
  <c r="N3805" i="25"/>
  <c r="N3806" i="25"/>
  <c r="N3807" i="25"/>
  <c r="N3808" i="25"/>
  <c r="N3809" i="25"/>
  <c r="N3810" i="25"/>
  <c r="N3811" i="25"/>
  <c r="N3812" i="25"/>
  <c r="N3813" i="25"/>
  <c r="N3814" i="25"/>
  <c r="N3815" i="25"/>
  <c r="N3816" i="25"/>
  <c r="O3836" i="25" s="1"/>
  <c r="N3817" i="25"/>
  <c r="N3818" i="25"/>
  <c r="N3819" i="25"/>
  <c r="N3820" i="25"/>
  <c r="N3821" i="25"/>
  <c r="N3822" i="25"/>
  <c r="N3823" i="25"/>
  <c r="N3824" i="25"/>
  <c r="N3825" i="25"/>
  <c r="N3826" i="25"/>
  <c r="N3827" i="25"/>
  <c r="N3828" i="25"/>
  <c r="N3829" i="25"/>
  <c r="N3830" i="25"/>
  <c r="N3831" i="25"/>
  <c r="N3832" i="25"/>
  <c r="O3852" i="25" s="1"/>
  <c r="N3833" i="25"/>
  <c r="N3834" i="25"/>
  <c r="N3835" i="25"/>
  <c r="N3836" i="25"/>
  <c r="N3837" i="25"/>
  <c r="N3838" i="25"/>
  <c r="N3839" i="25"/>
  <c r="N3840" i="25"/>
  <c r="N3841" i="25"/>
  <c r="N3842" i="25"/>
  <c r="N3843" i="25"/>
  <c r="N3844" i="25"/>
  <c r="N3845" i="25"/>
  <c r="N3846" i="25"/>
  <c r="N3847" i="25"/>
  <c r="N3848" i="25"/>
  <c r="O3868" i="25" s="1"/>
  <c r="N3849" i="25"/>
  <c r="N3850" i="25"/>
  <c r="N3851" i="25"/>
  <c r="N3852" i="25"/>
  <c r="N3853" i="25"/>
  <c r="N3854" i="25"/>
  <c r="N3855" i="25"/>
  <c r="N3856" i="25"/>
  <c r="N3857" i="25"/>
  <c r="N3858" i="25"/>
  <c r="N3859" i="25"/>
  <c r="N3860" i="25"/>
  <c r="N3861" i="25"/>
  <c r="N3862" i="25"/>
  <c r="N3863" i="25"/>
  <c r="N3864" i="25"/>
  <c r="O3884" i="25" s="1"/>
  <c r="N3865" i="25"/>
  <c r="N3866" i="25"/>
  <c r="N3867" i="25"/>
  <c r="N3868" i="25"/>
  <c r="N3869" i="25"/>
  <c r="N3870" i="25"/>
  <c r="N3871" i="25"/>
  <c r="N3872" i="25"/>
  <c r="N3873" i="25"/>
  <c r="N3874" i="25"/>
  <c r="N3875" i="25"/>
  <c r="N3876" i="25"/>
  <c r="N3877" i="25"/>
  <c r="N3878" i="25"/>
  <c r="N3879" i="25"/>
  <c r="N3880" i="25"/>
  <c r="O3900" i="25" s="1"/>
  <c r="N3881" i="25"/>
  <c r="N3882" i="25"/>
  <c r="N3883" i="25"/>
  <c r="N3884" i="25"/>
  <c r="N3885" i="25"/>
  <c r="N3886" i="25"/>
  <c r="N3887" i="25"/>
  <c r="N3888" i="25"/>
  <c r="N3889" i="25"/>
  <c r="N3890" i="25"/>
  <c r="N3891" i="25"/>
  <c r="N3892" i="25"/>
  <c r="N3893" i="25"/>
  <c r="N3894" i="25"/>
  <c r="N3895" i="25"/>
  <c r="N3896" i="25"/>
  <c r="O3916" i="25" s="1"/>
  <c r="N3897" i="25"/>
  <c r="N3898" i="25"/>
  <c r="N3899" i="25"/>
  <c r="N3900" i="25"/>
  <c r="N3901" i="25"/>
  <c r="N3902" i="25"/>
  <c r="N3903" i="25"/>
  <c r="N3904" i="25"/>
  <c r="N3905" i="25"/>
  <c r="N3906" i="25"/>
  <c r="N3907" i="25"/>
  <c r="N3908" i="25"/>
  <c r="N3909" i="25"/>
  <c r="N3910" i="25"/>
  <c r="N3911" i="25"/>
  <c r="N3912" i="25"/>
  <c r="O3932" i="25" s="1"/>
  <c r="N3913" i="25"/>
  <c r="N3914" i="25"/>
  <c r="N3915" i="25"/>
  <c r="N3916" i="25"/>
  <c r="N3917" i="25"/>
  <c r="N3918" i="25"/>
  <c r="N3919" i="25"/>
  <c r="N3920" i="25"/>
  <c r="N3921" i="25"/>
  <c r="N3922" i="25"/>
  <c r="N3923" i="25"/>
  <c r="N3924" i="25"/>
  <c r="N3925" i="25"/>
  <c r="N3926" i="25"/>
  <c r="N3927" i="25"/>
  <c r="N3928" i="25"/>
  <c r="O3948" i="25" s="1"/>
  <c r="N3929" i="25"/>
  <c r="N3930" i="25"/>
  <c r="N3931" i="25"/>
  <c r="N3932" i="25"/>
  <c r="N3933" i="25"/>
  <c r="N3934" i="25"/>
  <c r="N3935" i="25"/>
  <c r="N3936" i="25"/>
  <c r="N3937" i="25"/>
  <c r="N3938" i="25"/>
  <c r="N3939" i="25"/>
  <c r="N3940" i="25"/>
  <c r="N3941" i="25"/>
  <c r="N3942" i="25"/>
  <c r="N3943" i="25"/>
  <c r="N3944" i="25"/>
  <c r="O3964" i="25" s="1"/>
  <c r="N3945" i="25"/>
  <c r="N3946" i="25"/>
  <c r="N3947" i="25"/>
  <c r="N3948" i="25"/>
  <c r="N3949" i="25"/>
  <c r="N3950" i="25"/>
  <c r="N3951" i="25"/>
  <c r="N3952" i="25"/>
  <c r="N3953" i="25"/>
  <c r="N3954" i="25"/>
  <c r="N3955" i="25"/>
  <c r="N3956" i="25"/>
  <c r="N3957" i="25"/>
  <c r="N3958" i="25"/>
  <c r="N3959" i="25"/>
  <c r="N3960" i="25"/>
  <c r="O3980" i="25" s="1"/>
  <c r="N3961" i="25"/>
  <c r="N3962" i="25"/>
  <c r="N3963" i="25"/>
  <c r="N3964" i="25"/>
  <c r="N3965" i="25"/>
  <c r="N3966" i="25"/>
  <c r="N3967" i="25"/>
  <c r="N3968" i="25"/>
  <c r="N3969" i="25"/>
  <c r="N3970" i="25"/>
  <c r="N3971" i="25"/>
  <c r="N3972" i="25"/>
  <c r="N3973" i="25"/>
  <c r="N3974" i="25"/>
  <c r="N3975" i="25"/>
  <c r="N3976" i="25"/>
  <c r="N3977" i="25"/>
  <c r="N3978" i="25"/>
  <c r="N3979" i="25"/>
  <c r="N3980" i="25"/>
  <c r="N3981" i="25"/>
  <c r="N3982" i="25"/>
  <c r="N3983" i="25"/>
  <c r="N3984" i="25"/>
  <c r="N3985" i="25"/>
  <c r="N471" i="25"/>
  <c r="O491" i="25" s="1"/>
  <c r="F29" i="19"/>
  <c r="G29" i="19"/>
  <c r="E29" i="19"/>
  <c r="I19" i="19"/>
  <c r="E111" i="32"/>
  <c r="A62" i="32" a="1"/>
  <c r="B62" i="32" s="1"/>
  <c r="C48" i="32"/>
  <c r="C19" i="32" a="1"/>
  <c r="C24" i="32" s="1"/>
  <c r="A19" i="32" a="1"/>
  <c r="A21" i="32" s="1"/>
  <c r="C25" i="32" l="1"/>
  <c r="A22" i="32"/>
  <c r="P3229" i="25"/>
  <c r="P3949" i="25"/>
  <c r="P3805" i="25"/>
  <c r="P3677" i="25"/>
  <c r="P3181" i="25"/>
  <c r="P3901" i="25"/>
  <c r="O3970" i="25"/>
  <c r="O3962" i="25"/>
  <c r="O3946" i="25"/>
  <c r="O3930" i="25"/>
  <c r="O3922" i="25"/>
  <c r="O3910" i="25"/>
  <c r="O3894" i="25"/>
  <c r="O3882" i="25"/>
  <c r="O3870" i="25"/>
  <c r="P3871" i="25" s="1"/>
  <c r="O3862" i="25"/>
  <c r="O3850" i="25"/>
  <c r="O3838" i="25"/>
  <c r="O3822" i="25"/>
  <c r="P3823" i="25" s="1"/>
  <c r="O3814" i="25"/>
  <c r="O3802" i="25"/>
  <c r="O3786" i="25"/>
  <c r="O3770" i="25"/>
  <c r="O3758" i="25"/>
  <c r="O3750" i="25"/>
  <c r="O3734" i="25"/>
  <c r="O3726" i="25"/>
  <c r="P3727" i="25" s="1"/>
  <c r="O3714" i="25"/>
  <c r="O3698" i="25"/>
  <c r="O3686" i="25"/>
  <c r="O3674" i="25"/>
  <c r="O3662" i="25"/>
  <c r="O3650" i="25"/>
  <c r="O3638" i="25"/>
  <c r="O3626" i="25"/>
  <c r="O3614" i="25"/>
  <c r="O3610" i="25"/>
  <c r="O3590" i="25"/>
  <c r="O3578" i="25"/>
  <c r="O3574" i="25"/>
  <c r="O3554" i="25"/>
  <c r="O3546" i="25"/>
  <c r="O3534" i="25"/>
  <c r="P3535" i="25" s="1"/>
  <c r="O3518" i="25"/>
  <c r="O3506" i="25"/>
  <c r="O3498" i="25"/>
  <c r="O3486" i="25"/>
  <c r="P3487" i="25" s="1"/>
  <c r="O3470" i="25"/>
  <c r="O3466" i="25"/>
  <c r="O3446" i="25"/>
  <c r="O3434" i="25"/>
  <c r="O3422" i="25"/>
  <c r="O3414" i="25"/>
  <c r="O3402" i="25"/>
  <c r="O3390" i="25"/>
  <c r="P3391" i="25" s="1"/>
  <c r="O3374" i="25"/>
  <c r="O3362" i="25"/>
  <c r="O3354" i="25"/>
  <c r="O3342" i="25"/>
  <c r="P3343" i="25" s="1"/>
  <c r="O3330" i="25"/>
  <c r="O3322" i="25"/>
  <c r="O3314" i="25"/>
  <c r="O3302" i="25"/>
  <c r="O3294" i="25"/>
  <c r="O3290" i="25"/>
  <c r="O3278" i="25"/>
  <c r="O3270" i="25"/>
  <c r="O3266" i="25"/>
  <c r="O3254" i="25"/>
  <c r="O3250" i="25"/>
  <c r="O3242" i="25"/>
  <c r="O3230" i="25"/>
  <c r="O3218" i="25"/>
  <c r="O3206" i="25"/>
  <c r="O3198" i="25"/>
  <c r="P3199" i="25" s="1"/>
  <c r="O3186" i="25"/>
  <c r="O3178" i="25"/>
  <c r="O3158" i="25"/>
  <c r="O3146" i="25"/>
  <c r="O3138" i="25"/>
  <c r="O3122" i="25"/>
  <c r="O3110" i="25"/>
  <c r="O3098" i="25"/>
  <c r="O3090" i="25"/>
  <c r="O3074" i="25"/>
  <c r="O3066" i="25"/>
  <c r="O3054" i="25"/>
  <c r="P3055" i="25" s="1"/>
  <c r="O3046" i="25"/>
  <c r="O3030" i="25"/>
  <c r="O3014" i="25"/>
  <c r="O3002" i="25"/>
  <c r="O2990" i="25"/>
  <c r="O2982" i="25"/>
  <c r="O2970" i="25"/>
  <c r="O2958" i="25"/>
  <c r="P2959" i="25" s="1"/>
  <c r="O2946" i="25"/>
  <c r="O2934" i="25"/>
  <c r="O2922" i="25"/>
  <c r="O2910" i="25"/>
  <c r="P2911" i="25" s="1"/>
  <c r="O2902" i="25"/>
  <c r="O2898" i="25"/>
  <c r="O2882" i="25"/>
  <c r="O2874" i="25"/>
  <c r="O2866" i="25"/>
  <c r="O2854" i="25"/>
  <c r="O2842" i="25"/>
  <c r="O2830" i="25"/>
  <c r="P2831" i="25" s="1"/>
  <c r="O3977" i="25"/>
  <c r="O3965" i="25"/>
  <c r="P3966" i="25" s="1"/>
  <c r="O3953" i="25"/>
  <c r="P3954" i="25" s="1"/>
  <c r="O3941" i="25"/>
  <c r="O3925" i="25"/>
  <c r="O3909" i="25"/>
  <c r="P3910" i="25" s="1"/>
  <c r="O3897" i="25"/>
  <c r="P3898" i="25" s="1"/>
  <c r="O3885" i="25"/>
  <c r="P3885" i="25" s="1"/>
  <c r="O3869" i="25"/>
  <c r="O3853" i="25"/>
  <c r="O3841" i="25"/>
  <c r="P3842" i="25" s="1"/>
  <c r="O3829" i="25"/>
  <c r="O3809" i="25"/>
  <c r="O3797" i="25"/>
  <c r="O3785" i="25"/>
  <c r="P3786" i="25" s="1"/>
  <c r="O3765" i="25"/>
  <c r="O3753" i="25"/>
  <c r="O3737" i="25"/>
  <c r="O3725" i="25"/>
  <c r="P3726" i="25" s="1"/>
  <c r="O3709" i="25"/>
  <c r="O3697" i="25"/>
  <c r="P3698" i="25" s="1"/>
  <c r="O3685" i="25"/>
  <c r="P3686" i="25" s="1"/>
  <c r="O3673" i="25"/>
  <c r="P3674" i="25" s="1"/>
  <c r="O3657" i="25"/>
  <c r="O3641" i="25"/>
  <c r="O3629" i="25"/>
  <c r="O3613" i="25"/>
  <c r="P3614" i="25" s="1"/>
  <c r="O3601" i="25"/>
  <c r="O3589" i="25"/>
  <c r="O3573" i="25"/>
  <c r="P3574" i="25" s="1"/>
  <c r="O3561" i="25"/>
  <c r="P3562" i="25" s="1"/>
  <c r="O3545" i="25"/>
  <c r="O3533" i="25"/>
  <c r="O3517" i="25"/>
  <c r="P3518" i="25" s="1"/>
  <c r="O3501" i="25"/>
  <c r="P3502" i="25" s="1"/>
  <c r="O3485" i="25"/>
  <c r="O3473" i="25"/>
  <c r="O3457" i="25"/>
  <c r="O3441" i="25"/>
  <c r="P3442" i="25" s="1"/>
  <c r="O3429" i="25"/>
  <c r="O3417" i="25"/>
  <c r="O3405" i="25"/>
  <c r="O3385" i="25"/>
  <c r="P3386" i="25" s="1"/>
  <c r="O3373" i="25"/>
  <c r="P3374" i="25" s="1"/>
  <c r="O3357" i="25"/>
  <c r="O3341" i="25"/>
  <c r="O3329" i="25"/>
  <c r="P3330" i="25" s="1"/>
  <c r="O3317" i="25"/>
  <c r="O3305" i="25"/>
  <c r="O3289" i="25"/>
  <c r="P3290" i="25" s="1"/>
  <c r="O3273" i="25"/>
  <c r="P3274" i="25" s="1"/>
  <c r="O3257" i="25"/>
  <c r="O3245" i="25"/>
  <c r="O3233" i="25"/>
  <c r="O3217" i="25"/>
  <c r="P3218" i="25" s="1"/>
  <c r="O3201" i="25"/>
  <c r="O3189" i="25"/>
  <c r="O3177" i="25"/>
  <c r="P3178" i="25" s="1"/>
  <c r="O3161" i="25"/>
  <c r="P3162" i="25" s="1"/>
  <c r="O3149" i="25"/>
  <c r="O3133" i="25"/>
  <c r="O3117" i="25"/>
  <c r="P3118" i="25" s="1"/>
  <c r="O3101" i="25"/>
  <c r="P3102" i="25" s="1"/>
  <c r="O3089" i="25"/>
  <c r="P3090" i="25" s="1"/>
  <c r="O3073" i="25"/>
  <c r="P3074" i="25" s="1"/>
  <c r="O3061" i="25"/>
  <c r="O3049" i="25"/>
  <c r="P3050" i="25" s="1"/>
  <c r="O3033" i="25"/>
  <c r="O3017" i="25"/>
  <c r="O3005" i="25"/>
  <c r="O2989" i="25"/>
  <c r="P2990" i="25" s="1"/>
  <c r="O2973" i="25"/>
  <c r="O2961" i="25"/>
  <c r="O2949" i="25"/>
  <c r="O2941" i="25"/>
  <c r="P2942" i="25" s="1"/>
  <c r="O2933" i="25"/>
  <c r="P2934" i="25" s="1"/>
  <c r="O2929" i="25"/>
  <c r="O2921" i="25"/>
  <c r="P2922" i="25" s="1"/>
  <c r="O2917" i="25"/>
  <c r="P2918" i="25" s="1"/>
  <c r="O2913" i="25"/>
  <c r="O2909" i="25"/>
  <c r="O2905" i="25"/>
  <c r="O2901" i="25"/>
  <c r="P2902" i="25" s="1"/>
  <c r="O2897" i="25"/>
  <c r="P2898" i="25" s="1"/>
  <c r="O3628" i="25"/>
  <c r="O3500" i="25"/>
  <c r="O3372" i="25"/>
  <c r="P3373" i="25" s="1"/>
  <c r="O3244" i="25"/>
  <c r="P3245" i="25" s="1"/>
  <c r="O3116" i="25"/>
  <c r="O2988" i="25"/>
  <c r="P492" i="25"/>
  <c r="O3966" i="25"/>
  <c r="O3985" i="25"/>
  <c r="O3973" i="25"/>
  <c r="O3961" i="25"/>
  <c r="P3962" i="25" s="1"/>
  <c r="O3945" i="25"/>
  <c r="P3946" i="25" s="1"/>
  <c r="O3933" i="25"/>
  <c r="P3933" i="25" s="1"/>
  <c r="O3921" i="25"/>
  <c r="O3913" i="25"/>
  <c r="O3901" i="25"/>
  <c r="P3902" i="25" s="1"/>
  <c r="O3889" i="25"/>
  <c r="O3877" i="25"/>
  <c r="O3865" i="25"/>
  <c r="O3857" i="25"/>
  <c r="P3858" i="25" s="1"/>
  <c r="O3845" i="25"/>
  <c r="O3833" i="25"/>
  <c r="O3821" i="25"/>
  <c r="O3813" i="25"/>
  <c r="P3814" i="25" s="1"/>
  <c r="O3805" i="25"/>
  <c r="P3806" i="25" s="1"/>
  <c r="O3793" i="25"/>
  <c r="O3781" i="25"/>
  <c r="P3782" i="25" s="1"/>
  <c r="O3773" i="25"/>
  <c r="O3761" i="25"/>
  <c r="O3749" i="25"/>
  <c r="P3750" i="25" s="1"/>
  <c r="O3741" i="25"/>
  <c r="P3742" i="25" s="1"/>
  <c r="O3729" i="25"/>
  <c r="P3730" i="25" s="1"/>
  <c r="O3717" i="25"/>
  <c r="O3705" i="25"/>
  <c r="O3693" i="25"/>
  <c r="P3694" i="25" s="1"/>
  <c r="O3681" i="25"/>
  <c r="P3682" i="25" s="1"/>
  <c r="O3669" i="25"/>
  <c r="O3661" i="25"/>
  <c r="P3662" i="25" s="1"/>
  <c r="O3649" i="25"/>
  <c r="P3650" i="25" s="1"/>
  <c r="O3637" i="25"/>
  <c r="P3638" i="25" s="1"/>
  <c r="O3625" i="25"/>
  <c r="O3617" i="25"/>
  <c r="O3609" i="25"/>
  <c r="P3610" i="25" s="1"/>
  <c r="O3597" i="25"/>
  <c r="P3598" i="25" s="1"/>
  <c r="O3585" i="25"/>
  <c r="O3577" i="25"/>
  <c r="O3565" i="25"/>
  <c r="O3553" i="25"/>
  <c r="P3554" i="25" s="1"/>
  <c r="O3541" i="25"/>
  <c r="O3529" i="25"/>
  <c r="O3521" i="25"/>
  <c r="O3509" i="25"/>
  <c r="P3510" i="25" s="1"/>
  <c r="O3497" i="25"/>
  <c r="P3498" i="25" s="1"/>
  <c r="O3489" i="25"/>
  <c r="O3477" i="25"/>
  <c r="O3465" i="25"/>
  <c r="P3466" i="25" s="1"/>
  <c r="O3453" i="25"/>
  <c r="O3445" i="25"/>
  <c r="O3433" i="25"/>
  <c r="O3421" i="25"/>
  <c r="P3422" i="25" s="1"/>
  <c r="O3409" i="25"/>
  <c r="O3401" i="25"/>
  <c r="O3393" i="25"/>
  <c r="O3381" i="25"/>
  <c r="O3369" i="25"/>
  <c r="O3361" i="25"/>
  <c r="P3362" i="25" s="1"/>
  <c r="O3349" i="25"/>
  <c r="O3337" i="25"/>
  <c r="P3338" i="25" s="1"/>
  <c r="O3325" i="25"/>
  <c r="O3313" i="25"/>
  <c r="O3301" i="25"/>
  <c r="O3293" i="25"/>
  <c r="P3294" i="25" s="1"/>
  <c r="O3281" i="25"/>
  <c r="O3269" i="25"/>
  <c r="O3261" i="25"/>
  <c r="O3249" i="25"/>
  <c r="P3250" i="25" s="1"/>
  <c r="O3237" i="25"/>
  <c r="O3225" i="25"/>
  <c r="O3213" i="25"/>
  <c r="P3214" i="25" s="1"/>
  <c r="O3205" i="25"/>
  <c r="P3206" i="25" s="1"/>
  <c r="O3193" i="25"/>
  <c r="O3181" i="25"/>
  <c r="O3169" i="25"/>
  <c r="O3157" i="25"/>
  <c r="P3158" i="25" s="1"/>
  <c r="O3145" i="25"/>
  <c r="O3137" i="25"/>
  <c r="P3138" i="25" s="1"/>
  <c r="O3125" i="25"/>
  <c r="O3113" i="25"/>
  <c r="O3105" i="25"/>
  <c r="O3093" i="25"/>
  <c r="O3081" i="25"/>
  <c r="O3069" i="25"/>
  <c r="P3070" i="25" s="1"/>
  <c r="O3057" i="25"/>
  <c r="O3045" i="25"/>
  <c r="P3046" i="25" s="1"/>
  <c r="O3037" i="25"/>
  <c r="O3025" i="25"/>
  <c r="P3026" i="25" s="1"/>
  <c r="O3013" i="25"/>
  <c r="P3014" i="25" s="1"/>
  <c r="O3001" i="25"/>
  <c r="O2993" i="25"/>
  <c r="O2981" i="25"/>
  <c r="P2982" i="25" s="1"/>
  <c r="O2969" i="25"/>
  <c r="P2970" i="25" s="1"/>
  <c r="O2957" i="25"/>
  <c r="O2937" i="25"/>
  <c r="O3976" i="25"/>
  <c r="P3977" i="25" s="1"/>
  <c r="O3968" i="25"/>
  <c r="O3960" i="25"/>
  <c r="O3952" i="25"/>
  <c r="O3940" i="25"/>
  <c r="P3941" i="25" s="1"/>
  <c r="O3936" i="25"/>
  <c r="O3928" i="25"/>
  <c r="O3920" i="25"/>
  <c r="P3921" i="25" s="1"/>
  <c r="O3912" i="25"/>
  <c r="P3913" i="25" s="1"/>
  <c r="O3908" i="25"/>
  <c r="P3909" i="25" s="1"/>
  <c r="O3904" i="25"/>
  <c r="O3896" i="25"/>
  <c r="O3892" i="25"/>
  <c r="P3893" i="25" s="1"/>
  <c r="O3888" i="25"/>
  <c r="P3889" i="25" s="1"/>
  <c r="O3880" i="25"/>
  <c r="O3876" i="25"/>
  <c r="P3877" i="25" s="1"/>
  <c r="O3872" i="25"/>
  <c r="P3873" i="25" s="1"/>
  <c r="O3864" i="25"/>
  <c r="O3860" i="25"/>
  <c r="O3856" i="25"/>
  <c r="O3848" i="25"/>
  <c r="P3849" i="25" s="1"/>
  <c r="O3844" i="25"/>
  <c r="P3845" i="25" s="1"/>
  <c r="O3840" i="25"/>
  <c r="O3832" i="25"/>
  <c r="P3833" i="25" s="1"/>
  <c r="O3828" i="25"/>
  <c r="P3829" i="25" s="1"/>
  <c r="O3824" i="25"/>
  <c r="O3816" i="25"/>
  <c r="O3812" i="25"/>
  <c r="O3808" i="25"/>
  <c r="P3809" i="25" s="1"/>
  <c r="O3800" i="25"/>
  <c r="O3796" i="25"/>
  <c r="O3792" i="25"/>
  <c r="P3793" i="25" s="1"/>
  <c r="O3784" i="25"/>
  <c r="O3780" i="25"/>
  <c r="O3776" i="25"/>
  <c r="O3768" i="25"/>
  <c r="P3769" i="25" s="1"/>
  <c r="O3764" i="25"/>
  <c r="P3765" i="25" s="1"/>
  <c r="O3760" i="25"/>
  <c r="P3761" i="25" s="1"/>
  <c r="O3752" i="25"/>
  <c r="P3753" i="25" s="1"/>
  <c r="O3748" i="25"/>
  <c r="P3749" i="25" s="1"/>
  <c r="O3744" i="25"/>
  <c r="P3745" i="25" s="1"/>
  <c r="O3736" i="25"/>
  <c r="P3737" i="25" s="1"/>
  <c r="O3732" i="25"/>
  <c r="O3728" i="25"/>
  <c r="O3720" i="25"/>
  <c r="P3721" i="25" s="1"/>
  <c r="O3716" i="25"/>
  <c r="P3717" i="25" s="1"/>
  <c r="O3712" i="25"/>
  <c r="O3704" i="25"/>
  <c r="P3705" i="25" s="1"/>
  <c r="O3700" i="25"/>
  <c r="P3701" i="25" s="1"/>
  <c r="O3696" i="25"/>
  <c r="P3697" i="25" s="1"/>
  <c r="O3688" i="25"/>
  <c r="O3684" i="25"/>
  <c r="P3685" i="25" s="1"/>
  <c r="O3680" i="25"/>
  <c r="P3681" i="25" s="1"/>
  <c r="O3672" i="25"/>
  <c r="O3668" i="25"/>
  <c r="O3664" i="25"/>
  <c r="O3656" i="25"/>
  <c r="P3657" i="25" s="1"/>
  <c r="O3652" i="25"/>
  <c r="O3648" i="25"/>
  <c r="O3640" i="25"/>
  <c r="P3641" i="25" s="1"/>
  <c r="O3636" i="25"/>
  <c r="P3637" i="25" s="1"/>
  <c r="O3632" i="25"/>
  <c r="O3624" i="25"/>
  <c r="O3620" i="25"/>
  <c r="O3616" i="25"/>
  <c r="P3617" i="25" s="1"/>
  <c r="O3608" i="25"/>
  <c r="O3604" i="25"/>
  <c r="O3600" i="25"/>
  <c r="P3601" i="25" s="1"/>
  <c r="O3592" i="25"/>
  <c r="P3593" i="25" s="1"/>
  <c r="O3588" i="25"/>
  <c r="P3589" i="25" s="1"/>
  <c r="O3584" i="25"/>
  <c r="O3576" i="25"/>
  <c r="P3577" i="25" s="1"/>
  <c r="O3572" i="25"/>
  <c r="P3573" i="25" s="1"/>
  <c r="O3568" i="25"/>
  <c r="O3560" i="25"/>
  <c r="O3556" i="25"/>
  <c r="O3552" i="25"/>
  <c r="P3553" i="25" s="1"/>
  <c r="O3544" i="25"/>
  <c r="P3545" i="25" s="1"/>
  <c r="O3540" i="25"/>
  <c r="O3536" i="25"/>
  <c r="P3537" i="25" s="1"/>
  <c r="O3528" i="25"/>
  <c r="P3529" i="25" s="1"/>
  <c r="O3524" i="25"/>
  <c r="O3520" i="25"/>
  <c r="O3512" i="25"/>
  <c r="O3508" i="25"/>
  <c r="P3509" i="25" s="1"/>
  <c r="O3504" i="25"/>
  <c r="O3496" i="25"/>
  <c r="O3492" i="25"/>
  <c r="P3493" i="25" s="1"/>
  <c r="O3488" i="25"/>
  <c r="P3489" i="25" s="1"/>
  <c r="O3480" i="25"/>
  <c r="O3476" i="25"/>
  <c r="O3472" i="25"/>
  <c r="P3473" i="25" s="1"/>
  <c r="O3464" i="25"/>
  <c r="P3465" i="25" s="1"/>
  <c r="O3460" i="25"/>
  <c r="O3456" i="25"/>
  <c r="O3448" i="25"/>
  <c r="P3449" i="25" s="1"/>
  <c r="O3444" i="25"/>
  <c r="P3445" i="25" s="1"/>
  <c r="O3440" i="25"/>
  <c r="O3432" i="25"/>
  <c r="O3428" i="25"/>
  <c r="P3429" i="25" s="1"/>
  <c r="O3424" i="25"/>
  <c r="P3425" i="25" s="1"/>
  <c r="O3416" i="25"/>
  <c r="P3417" i="25" s="1"/>
  <c r="O3412" i="25"/>
  <c r="O3408" i="25"/>
  <c r="P3409" i="25" s="1"/>
  <c r="O3400" i="25"/>
  <c r="P3401" i="25" s="1"/>
  <c r="O3396" i="25"/>
  <c r="P3397" i="25" s="1"/>
  <c r="O3392" i="25"/>
  <c r="O3384" i="25"/>
  <c r="O3380" i="25"/>
  <c r="P3381" i="25" s="1"/>
  <c r="O3376" i="25"/>
  <c r="O3368" i="25"/>
  <c r="O3364" i="25"/>
  <c r="O3360" i="25"/>
  <c r="P3361" i="25" s="1"/>
  <c r="O3352" i="25"/>
  <c r="P3353" i="25" s="1"/>
  <c r="O3348" i="25"/>
  <c r="O3344" i="25"/>
  <c r="O3336" i="25"/>
  <c r="P3337" i="25" s="1"/>
  <c r="O3332" i="25"/>
  <c r="O3328" i="25"/>
  <c r="O3320" i="25"/>
  <c r="O3316" i="25"/>
  <c r="P3317" i="25" s="1"/>
  <c r="O3312" i="25"/>
  <c r="P3313" i="25" s="1"/>
  <c r="O3304" i="25"/>
  <c r="P3305" i="25" s="1"/>
  <c r="O3300" i="25"/>
  <c r="P3301" i="25" s="1"/>
  <c r="O3296" i="25"/>
  <c r="P3297" i="25" s="1"/>
  <c r="O3288" i="25"/>
  <c r="P3289" i="25" s="1"/>
  <c r="O3284" i="25"/>
  <c r="O3280" i="25"/>
  <c r="P3281" i="25" s="1"/>
  <c r="O3272" i="25"/>
  <c r="O3268" i="25"/>
  <c r="P3269" i="25" s="1"/>
  <c r="O3264" i="25"/>
  <c r="O3256" i="25"/>
  <c r="P3257" i="25" s="1"/>
  <c r="O3252" i="25"/>
  <c r="P3253" i="25" s="1"/>
  <c r="O3248" i="25"/>
  <c r="O3240" i="25"/>
  <c r="O3236" i="25"/>
  <c r="P3237" i="25" s="1"/>
  <c r="O3232" i="25"/>
  <c r="P3233" i="25" s="1"/>
  <c r="O3224" i="25"/>
  <c r="P3225" i="25" s="1"/>
  <c r="O3220" i="25"/>
  <c r="O3216" i="25"/>
  <c r="O3208" i="25"/>
  <c r="P3209" i="25" s="1"/>
  <c r="O3204" i="25"/>
  <c r="O3200" i="25"/>
  <c r="P3201" i="25" s="1"/>
  <c r="O3192" i="25"/>
  <c r="P3193" i="25" s="1"/>
  <c r="O3188" i="25"/>
  <c r="P3189" i="25" s="1"/>
  <c r="O3184" i="25"/>
  <c r="O3176" i="25"/>
  <c r="O3172" i="25"/>
  <c r="P3173" i="25" s="1"/>
  <c r="O3168" i="25"/>
  <c r="P3169" i="25" s="1"/>
  <c r="O3160" i="25"/>
  <c r="O3156" i="25"/>
  <c r="O3152" i="25"/>
  <c r="O3144" i="25"/>
  <c r="P3145" i="25" s="1"/>
  <c r="O3140" i="25"/>
  <c r="O3136" i="25"/>
  <c r="P3137" i="25" s="1"/>
  <c r="O3128" i="25"/>
  <c r="P3129" i="25" s="1"/>
  <c r="O3124" i="25"/>
  <c r="P3125" i="25" s="1"/>
  <c r="O3120" i="25"/>
  <c r="O3112" i="25"/>
  <c r="O3108" i="25"/>
  <c r="O3104" i="25"/>
  <c r="P3105" i="25" s="1"/>
  <c r="O3096" i="25"/>
  <c r="O3092" i="25"/>
  <c r="P3093" i="25" s="1"/>
  <c r="O3088" i="25"/>
  <c r="P3089" i="25" s="1"/>
  <c r="O3080" i="25"/>
  <c r="P3081" i="25" s="1"/>
  <c r="O3076" i="25"/>
  <c r="O3072" i="25"/>
  <c r="P3073" i="25" s="1"/>
  <c r="O3064" i="25"/>
  <c r="O3060" i="25"/>
  <c r="P3061" i="25" s="1"/>
  <c r="O3056" i="25"/>
  <c r="P3057" i="25" s="1"/>
  <c r="O3048" i="25"/>
  <c r="O3044" i="25"/>
  <c r="P3045" i="25" s="1"/>
  <c r="O3040" i="25"/>
  <c r="P3041" i="25" s="1"/>
  <c r="O3032" i="25"/>
  <c r="P3033" i="25" s="1"/>
  <c r="O3028" i="25"/>
  <c r="O3024" i="25"/>
  <c r="O3016" i="25"/>
  <c r="P3017" i="25" s="1"/>
  <c r="O3012" i="25"/>
  <c r="P3013" i="25" s="1"/>
  <c r="O3008" i="25"/>
  <c r="O3000" i="25"/>
  <c r="P3001" i="25" s="1"/>
  <c r="O2996" i="25"/>
  <c r="P2997" i="25" s="1"/>
  <c r="O2992" i="25"/>
  <c r="P2993" i="25" s="1"/>
  <c r="O2984" i="25"/>
  <c r="O2980" i="25"/>
  <c r="O2976" i="25"/>
  <c r="P2977" i="25" s="1"/>
  <c r="O2968" i="25"/>
  <c r="P2969" i="25" s="1"/>
  <c r="O2964" i="25"/>
  <c r="O2960" i="25"/>
  <c r="P2961" i="25" s="1"/>
  <c r="O2952" i="25"/>
  <c r="P2953" i="25" s="1"/>
  <c r="O2948" i="25"/>
  <c r="P2949" i="25" s="1"/>
  <c r="O2944" i="25"/>
  <c r="O2936" i="25"/>
  <c r="P2937" i="25" s="1"/>
  <c r="O2932" i="25"/>
  <c r="P2933" i="25" s="1"/>
  <c r="O2928" i="25"/>
  <c r="P2929" i="25" s="1"/>
  <c r="O2920" i="25"/>
  <c r="O2916" i="25"/>
  <c r="O2912" i="25"/>
  <c r="P2913" i="25" s="1"/>
  <c r="O2904" i="25"/>
  <c r="P2905" i="25" s="1"/>
  <c r="O2900" i="25"/>
  <c r="O2896" i="25"/>
  <c r="P2897" i="25" s="1"/>
  <c r="O2888" i="25"/>
  <c r="P2889" i="25" s="1"/>
  <c r="O2884" i="25"/>
  <c r="O2880" i="25"/>
  <c r="O2872" i="25"/>
  <c r="O2868" i="25"/>
  <c r="P2869" i="25" s="1"/>
  <c r="O2864" i="25"/>
  <c r="O2856" i="25"/>
  <c r="O2852" i="25"/>
  <c r="O2848" i="25"/>
  <c r="P2849" i="25" s="1"/>
  <c r="O2840" i="25"/>
  <c r="O2836" i="25"/>
  <c r="O2832" i="25"/>
  <c r="O2824" i="25"/>
  <c r="P2825" i="25" s="1"/>
  <c r="O2820" i="25"/>
  <c r="O2816" i="25"/>
  <c r="O2808" i="25"/>
  <c r="O2804" i="25"/>
  <c r="P2805" i="25" s="1"/>
  <c r="O2800" i="25"/>
  <c r="O2792" i="25"/>
  <c r="O2788" i="25"/>
  <c r="O2784" i="25"/>
  <c r="P2785" i="25" s="1"/>
  <c r="O2776" i="25"/>
  <c r="O2772" i="25"/>
  <c r="O2768" i="25"/>
  <c r="O2760" i="25"/>
  <c r="P2761" i="25" s="1"/>
  <c r="O2756" i="25"/>
  <c r="O2752" i="25"/>
  <c r="O2744" i="25"/>
  <c r="O2740" i="25"/>
  <c r="P2741" i="25" s="1"/>
  <c r="O2736" i="25"/>
  <c r="O2716" i="25"/>
  <c r="O2700" i="25"/>
  <c r="O2684" i="25"/>
  <c r="O3612" i="25"/>
  <c r="O3484" i="25"/>
  <c r="P3485" i="25" s="1"/>
  <c r="O3420" i="25"/>
  <c r="O3356" i="25"/>
  <c r="P3357" i="25" s="1"/>
  <c r="O3292" i="25"/>
  <c r="O3100" i="25"/>
  <c r="O3036" i="25"/>
  <c r="P3037" i="25" s="1"/>
  <c r="O2972" i="25"/>
  <c r="P2973" i="25" s="1"/>
  <c r="O2908" i="25"/>
  <c r="P2909" i="25" s="1"/>
  <c r="O3982" i="25"/>
  <c r="O3978" i="25"/>
  <c r="O3958" i="25"/>
  <c r="O3942" i="25"/>
  <c r="O3938" i="25"/>
  <c r="O3926" i="25"/>
  <c r="O3906" i="25"/>
  <c r="O3902" i="25"/>
  <c r="O3886" i="25"/>
  <c r="O3874" i="25"/>
  <c r="O3866" i="25"/>
  <c r="O3846" i="25"/>
  <c r="O3842" i="25"/>
  <c r="O3830" i="25"/>
  <c r="O3810" i="25"/>
  <c r="O3798" i="25"/>
  <c r="O3782" i="25"/>
  <c r="O3778" i="25"/>
  <c r="O3766" i="25"/>
  <c r="O3746" i="25"/>
  <c r="O3742" i="25"/>
  <c r="O3730" i="25"/>
  <c r="O3710" i="25"/>
  <c r="P3711" i="25" s="1"/>
  <c r="O3706" i="25"/>
  <c r="O3694" i="25"/>
  <c r="O3682" i="25"/>
  <c r="O3670" i="25"/>
  <c r="O3658" i="25"/>
  <c r="O3646" i="25"/>
  <c r="O3634" i="25"/>
  <c r="O3618" i="25"/>
  <c r="O3606" i="25"/>
  <c r="O3598" i="25"/>
  <c r="O3582" i="25"/>
  <c r="O3570" i="25"/>
  <c r="O3562" i="25"/>
  <c r="O3550" i="25"/>
  <c r="O3530" i="25"/>
  <c r="O3526" i="25"/>
  <c r="O3514" i="25"/>
  <c r="O3502" i="25"/>
  <c r="O3482" i="25"/>
  <c r="O3478" i="25"/>
  <c r="O3458" i="25"/>
  <c r="O3454" i="25"/>
  <c r="O3442" i="25"/>
  <c r="O3430" i="25"/>
  <c r="O3418" i="25"/>
  <c r="O3398" i="25"/>
  <c r="O3386" i="25"/>
  <c r="O3382" i="25"/>
  <c r="O3366" i="25"/>
  <c r="O3358" i="25"/>
  <c r="O3338" i="25"/>
  <c r="O3334" i="25"/>
  <c r="O3318" i="25"/>
  <c r="O3310" i="25"/>
  <c r="O3306" i="25"/>
  <c r="O3298" i="25"/>
  <c r="O3286" i="25"/>
  <c r="O3282" i="25"/>
  <c r="O3274" i="25"/>
  <c r="O3262" i="25"/>
  <c r="P3263" i="25" s="1"/>
  <c r="O3258" i="25"/>
  <c r="O3246" i="25"/>
  <c r="O3238" i="25"/>
  <c r="O3234" i="25"/>
  <c r="O3226" i="25"/>
  <c r="O3214" i="25"/>
  <c r="O3202" i="25"/>
  <c r="O3182" i="25"/>
  <c r="P3183" i="25" s="1"/>
  <c r="O3170" i="25"/>
  <c r="O3166" i="25"/>
  <c r="O3154" i="25"/>
  <c r="O3134" i="25"/>
  <c r="P3135" i="25" s="1"/>
  <c r="O3130" i="25"/>
  <c r="O3118" i="25"/>
  <c r="O3106" i="25"/>
  <c r="O3086" i="25"/>
  <c r="P3087" i="25" s="1"/>
  <c r="O3078" i="25"/>
  <c r="O3070" i="25"/>
  <c r="O3050" i="25"/>
  <c r="O3038" i="25"/>
  <c r="P3039" i="25" s="1"/>
  <c r="O3026" i="25"/>
  <c r="O3022" i="25"/>
  <c r="O3010" i="25"/>
  <c r="O2994" i="25"/>
  <c r="O2986" i="25"/>
  <c r="O2966" i="25"/>
  <c r="O2962" i="25"/>
  <c r="O2942" i="25"/>
  <c r="P2943" i="25" s="1"/>
  <c r="O2930" i="25"/>
  <c r="O2926" i="25"/>
  <c r="O2914" i="25"/>
  <c r="O2906" i="25"/>
  <c r="O2894" i="25"/>
  <c r="O2890" i="25"/>
  <c r="O2878" i="25"/>
  <c r="O2862" i="25"/>
  <c r="P2863" i="25" s="1"/>
  <c r="O2846" i="25"/>
  <c r="O2834" i="25"/>
  <c r="O2826" i="25"/>
  <c r="O2818" i="25"/>
  <c r="O2806" i="25"/>
  <c r="O2802" i="25"/>
  <c r="O2794" i="25"/>
  <c r="O2786" i="25"/>
  <c r="O2778" i="25"/>
  <c r="O2770" i="25"/>
  <c r="O2762" i="25"/>
  <c r="O2758" i="25"/>
  <c r="O2746" i="25"/>
  <c r="O3981" i="25"/>
  <c r="P3982" i="25" s="1"/>
  <c r="O3969" i="25"/>
  <c r="P3970" i="25" s="1"/>
  <c r="O3957" i="25"/>
  <c r="O3949" i="25"/>
  <c r="O3937" i="25"/>
  <c r="P3938" i="25" s="1"/>
  <c r="O3929" i="25"/>
  <c r="P3930" i="25" s="1"/>
  <c r="O3917" i="25"/>
  <c r="O3905" i="25"/>
  <c r="O3893" i="25"/>
  <c r="P3894" i="25" s="1"/>
  <c r="O3881" i="25"/>
  <c r="P3882" i="25" s="1"/>
  <c r="O3873" i="25"/>
  <c r="O3861" i="25"/>
  <c r="P3862" i="25" s="1"/>
  <c r="O3849" i="25"/>
  <c r="P3850" i="25" s="1"/>
  <c r="O3837" i="25"/>
  <c r="O3825" i="25"/>
  <c r="O3817" i="25"/>
  <c r="O3801" i="25"/>
  <c r="P3802" i="25" s="1"/>
  <c r="O3789" i="25"/>
  <c r="O3777" i="25"/>
  <c r="O3769" i="25"/>
  <c r="O3757" i="25"/>
  <c r="P3758" i="25" s="1"/>
  <c r="O3745" i="25"/>
  <c r="P3746" i="25" s="1"/>
  <c r="O3733" i="25"/>
  <c r="P3734" i="25" s="1"/>
  <c r="O3721" i="25"/>
  <c r="O3713" i="25"/>
  <c r="P3714" i="25" s="1"/>
  <c r="O3701" i="25"/>
  <c r="P3702" i="25" s="1"/>
  <c r="O3689" i="25"/>
  <c r="O3677" i="25"/>
  <c r="O3665" i="25"/>
  <c r="P3666" i="25" s="1"/>
  <c r="O3653" i="25"/>
  <c r="P3654" i="25" s="1"/>
  <c r="O3645" i="25"/>
  <c r="P3646" i="25" s="1"/>
  <c r="O3633" i="25"/>
  <c r="O3621" i="25"/>
  <c r="P3622" i="25" s="1"/>
  <c r="O3605" i="25"/>
  <c r="P3606" i="25" s="1"/>
  <c r="O3593" i="25"/>
  <c r="O3581" i="25"/>
  <c r="O3569" i="25"/>
  <c r="O3557" i="25"/>
  <c r="P3558" i="25" s="1"/>
  <c r="O3549" i="25"/>
  <c r="P3550" i="25" s="1"/>
  <c r="O3537" i="25"/>
  <c r="O3525" i="25"/>
  <c r="O3513" i="25"/>
  <c r="P3514" i="25" s="1"/>
  <c r="O3505" i="25"/>
  <c r="P3506" i="25" s="1"/>
  <c r="O3493" i="25"/>
  <c r="O3481" i="25"/>
  <c r="P3482" i="25" s="1"/>
  <c r="O3469" i="25"/>
  <c r="P3470" i="25" s="1"/>
  <c r="O3461" i="25"/>
  <c r="O3449" i="25"/>
  <c r="O3437" i="25"/>
  <c r="P3438" i="25" s="1"/>
  <c r="O3425" i="25"/>
  <c r="P3426" i="25" s="1"/>
  <c r="O3413" i="25"/>
  <c r="P3414" i="25" s="1"/>
  <c r="O3397" i="25"/>
  <c r="P3398" i="25" s="1"/>
  <c r="O3389" i="25"/>
  <c r="O3377" i="25"/>
  <c r="P3378" i="25" s="1"/>
  <c r="O3365" i="25"/>
  <c r="P3366" i="25" s="1"/>
  <c r="O3353" i="25"/>
  <c r="P3354" i="25" s="1"/>
  <c r="O3345" i="25"/>
  <c r="P3346" i="25" s="1"/>
  <c r="O3333" i="25"/>
  <c r="O3321" i="25"/>
  <c r="P3322" i="25" s="1"/>
  <c r="O3309" i="25"/>
  <c r="P3310" i="25" s="1"/>
  <c r="O3297" i="25"/>
  <c r="O3285" i="25"/>
  <c r="P3286" i="25" s="1"/>
  <c r="O3277" i="25"/>
  <c r="P3278" i="25" s="1"/>
  <c r="O3265" i="25"/>
  <c r="P3266" i="25" s="1"/>
  <c r="O3253" i="25"/>
  <c r="P3254" i="25" s="1"/>
  <c r="O3241" i="25"/>
  <c r="P3242" i="25" s="1"/>
  <c r="O3229" i="25"/>
  <c r="P3230" i="25" s="1"/>
  <c r="O3221" i="25"/>
  <c r="O3209" i="25"/>
  <c r="O3197" i="25"/>
  <c r="P3198" i="25" s="1"/>
  <c r="O3185" i="25"/>
  <c r="P3186" i="25" s="1"/>
  <c r="O3173" i="25"/>
  <c r="O3165" i="25"/>
  <c r="P3166" i="25" s="1"/>
  <c r="O3153" i="25"/>
  <c r="P3154" i="25" s="1"/>
  <c r="O3141" i="25"/>
  <c r="P3142" i="25" s="1"/>
  <c r="O3129" i="25"/>
  <c r="O3121" i="25"/>
  <c r="P3122" i="25" s="1"/>
  <c r="O3109" i="25"/>
  <c r="P3110" i="25" s="1"/>
  <c r="O3097" i="25"/>
  <c r="O3085" i="25"/>
  <c r="O3077" i="25"/>
  <c r="P3078" i="25" s="1"/>
  <c r="O3065" i="25"/>
  <c r="P3066" i="25" s="1"/>
  <c r="O3053" i="25"/>
  <c r="O3041" i="25"/>
  <c r="O3029" i="25"/>
  <c r="P3030" i="25" s="1"/>
  <c r="O3021" i="25"/>
  <c r="P3022" i="25" s="1"/>
  <c r="O3009" i="25"/>
  <c r="O2997" i="25"/>
  <c r="O2985" i="25"/>
  <c r="P2986" i="25" s="1"/>
  <c r="O2977" i="25"/>
  <c r="P2978" i="25" s="1"/>
  <c r="O2965" i="25"/>
  <c r="P2966" i="25" s="1"/>
  <c r="O2953" i="25"/>
  <c r="O2945" i="25"/>
  <c r="P2946" i="25" s="1"/>
  <c r="O2925" i="25"/>
  <c r="O3984" i="25"/>
  <c r="P3985" i="25" s="1"/>
  <c r="O3972" i="25"/>
  <c r="P3973" i="25" s="1"/>
  <c r="O3956" i="25"/>
  <c r="P3957" i="25" s="1"/>
  <c r="O3944" i="25"/>
  <c r="P3945" i="25" s="1"/>
  <c r="O3924" i="25"/>
  <c r="P3925" i="25" s="1"/>
  <c r="A64" i="32"/>
  <c r="O2727" i="25"/>
  <c r="O2695" i="25"/>
  <c r="P2696" i="25" s="1"/>
  <c r="O2679" i="25"/>
  <c r="P2679" i="25" s="1"/>
  <c r="O3724" i="25"/>
  <c r="O3660" i="25"/>
  <c r="P3661" i="25" s="1"/>
  <c r="O3596" i="25"/>
  <c r="P3597" i="25" s="1"/>
  <c r="O3532" i="25"/>
  <c r="P3533" i="25" s="1"/>
  <c r="O3468" i="25"/>
  <c r="O3404" i="25"/>
  <c r="P3405" i="25" s="1"/>
  <c r="O3340" i="25"/>
  <c r="P3341" i="25" s="1"/>
  <c r="O3276" i="25"/>
  <c r="P3277" i="25" s="1"/>
  <c r="O3212" i="25"/>
  <c r="O3148" i="25"/>
  <c r="P3149" i="25" s="1"/>
  <c r="O3084" i="25"/>
  <c r="P3085" i="25" s="1"/>
  <c r="O3020" i="25"/>
  <c r="O2956" i="25"/>
  <c r="P2957" i="25" s="1"/>
  <c r="O2892" i="25"/>
  <c r="O2828" i="25"/>
  <c r="O3974" i="25"/>
  <c r="O3954" i="25"/>
  <c r="O3950" i="25"/>
  <c r="O3934" i="25"/>
  <c r="P3935" i="25" s="1"/>
  <c r="O3918" i="25"/>
  <c r="O3914" i="25"/>
  <c r="O3898" i="25"/>
  <c r="O3890" i="25"/>
  <c r="O3878" i="25"/>
  <c r="O3858" i="25"/>
  <c r="O3854" i="25"/>
  <c r="O3834" i="25"/>
  <c r="O3826" i="25"/>
  <c r="O3818" i="25"/>
  <c r="O3794" i="25"/>
  <c r="O3790" i="25"/>
  <c r="P3791" i="25" s="1"/>
  <c r="O3774" i="25"/>
  <c r="O3762" i="25"/>
  <c r="O3754" i="25"/>
  <c r="O3738" i="25"/>
  <c r="O3722" i="25"/>
  <c r="O3718" i="25"/>
  <c r="O3702" i="25"/>
  <c r="O3690" i="25"/>
  <c r="O3678" i="25"/>
  <c r="O3666" i="25"/>
  <c r="O3654" i="25"/>
  <c r="O3642" i="25"/>
  <c r="O3630" i="25"/>
  <c r="O3622" i="25"/>
  <c r="O3602" i="25"/>
  <c r="O3594" i="25"/>
  <c r="O3586" i="25"/>
  <c r="O3566" i="25"/>
  <c r="O3558" i="25"/>
  <c r="O3542" i="25"/>
  <c r="O3538" i="25"/>
  <c r="O3522" i="25"/>
  <c r="O3510" i="25"/>
  <c r="O3494" i="25"/>
  <c r="O3490" i="25"/>
  <c r="O3474" i="25"/>
  <c r="O3462" i="25"/>
  <c r="O3450" i="25"/>
  <c r="O3438" i="25"/>
  <c r="O3426" i="25"/>
  <c r="O3410" i="25"/>
  <c r="O3406" i="25"/>
  <c r="P3407" i="25" s="1"/>
  <c r="O3394" i="25"/>
  <c r="O3378" i="25"/>
  <c r="O3370" i="25"/>
  <c r="O3350" i="25"/>
  <c r="O3346" i="25"/>
  <c r="O3326" i="25"/>
  <c r="O3222" i="25"/>
  <c r="O3210" i="25"/>
  <c r="O3194" i="25"/>
  <c r="O3190" i="25"/>
  <c r="O3174" i="25"/>
  <c r="O3162" i="25"/>
  <c r="O3150" i="25"/>
  <c r="O3142" i="25"/>
  <c r="O3126" i="25"/>
  <c r="O3114" i="25"/>
  <c r="O3102" i="25"/>
  <c r="O3094" i="25"/>
  <c r="O3082" i="25"/>
  <c r="O3062" i="25"/>
  <c r="O3058" i="25"/>
  <c r="O3042" i="25"/>
  <c r="O3034" i="25"/>
  <c r="O3018" i="25"/>
  <c r="O3006" i="25"/>
  <c r="O2998" i="25"/>
  <c r="O2978" i="25"/>
  <c r="O2974" i="25"/>
  <c r="P2975" i="25" s="1"/>
  <c r="O2954" i="25"/>
  <c r="O2950" i="25"/>
  <c r="O2938" i="25"/>
  <c r="O2918" i="25"/>
  <c r="O2870" i="25"/>
  <c r="O2858" i="25"/>
  <c r="O2850" i="25"/>
  <c r="P2851" i="25" s="1"/>
  <c r="O2838" i="25"/>
  <c r="O2822" i="25"/>
  <c r="O2814" i="25"/>
  <c r="O2810" i="25"/>
  <c r="P2811" i="25" s="1"/>
  <c r="O2798" i="25"/>
  <c r="O2790" i="25"/>
  <c r="O2782" i="25"/>
  <c r="O2774" i="25"/>
  <c r="O2766" i="25"/>
  <c r="O2754" i="25"/>
  <c r="O2750" i="25"/>
  <c r="O2738" i="25"/>
  <c r="P2739" i="25" s="1"/>
  <c r="O2734" i="25"/>
  <c r="O2726" i="25"/>
  <c r="O2722" i="25"/>
  <c r="O2718" i="25"/>
  <c r="P2719" i="25" s="1"/>
  <c r="O2714" i="25"/>
  <c r="O2710" i="25"/>
  <c r="P2711" i="25" s="1"/>
  <c r="O2706" i="25"/>
  <c r="O2702" i="25"/>
  <c r="O2698" i="25"/>
  <c r="O2694" i="25"/>
  <c r="O2686" i="25"/>
  <c r="O2682" i="25"/>
  <c r="O2670" i="25"/>
  <c r="O2666" i="25"/>
  <c r="O2662" i="25"/>
  <c r="O2658" i="25"/>
  <c r="P2659" i="25" s="1"/>
  <c r="O2654" i="25"/>
  <c r="O2650" i="25"/>
  <c r="O2646" i="25"/>
  <c r="O2642" i="25"/>
  <c r="P2643" i="25" s="1"/>
  <c r="O2638" i="25"/>
  <c r="O2634" i="25"/>
  <c r="O2630" i="25"/>
  <c r="O2626" i="25"/>
  <c r="P2627" i="25" s="1"/>
  <c r="O2622" i="25"/>
  <c r="O2618" i="25"/>
  <c r="O2614" i="25"/>
  <c r="O2610" i="25"/>
  <c r="P2611" i="25" s="1"/>
  <c r="O2606" i="25"/>
  <c r="O2602" i="25"/>
  <c r="O2598" i="25"/>
  <c r="O2594" i="25"/>
  <c r="P2595" i="25" s="1"/>
  <c r="O2590" i="25"/>
  <c r="O2586" i="25"/>
  <c r="O2582" i="25"/>
  <c r="O2578" i="25"/>
  <c r="P2579" i="25" s="1"/>
  <c r="O2574" i="25"/>
  <c r="O2570" i="25"/>
  <c r="O2566" i="25"/>
  <c r="O2562" i="25"/>
  <c r="P2563" i="25" s="1"/>
  <c r="O2558" i="25"/>
  <c r="O2554" i="25"/>
  <c r="O2550" i="25"/>
  <c r="O2546" i="25"/>
  <c r="P2547" i="25" s="1"/>
  <c r="O2542" i="25"/>
  <c r="O2538" i="25"/>
  <c r="O2534" i="25"/>
  <c r="O2530" i="25"/>
  <c r="P2531" i="25" s="1"/>
  <c r="O2526" i="25"/>
  <c r="O2522" i="25"/>
  <c r="O2518" i="25"/>
  <c r="O2514" i="25"/>
  <c r="P2515" i="25" s="1"/>
  <c r="O2510" i="25"/>
  <c r="O2506" i="25"/>
  <c r="O2502" i="25"/>
  <c r="O2498" i="25"/>
  <c r="P2499" i="25" s="1"/>
  <c r="O2494" i="25"/>
  <c r="O2490" i="25"/>
  <c r="O2486" i="25"/>
  <c r="O2482" i="25"/>
  <c r="P2483" i="25" s="1"/>
  <c r="O2478" i="25"/>
  <c r="O2474" i="25"/>
  <c r="O2470" i="25"/>
  <c r="O2466" i="25"/>
  <c r="P2467" i="25" s="1"/>
  <c r="O2462" i="25"/>
  <c r="O2458" i="25"/>
  <c r="O2454" i="25"/>
  <c r="O2450" i="25"/>
  <c r="P2451" i="25" s="1"/>
  <c r="O2446" i="25"/>
  <c r="O2442" i="25"/>
  <c r="O2438" i="25"/>
  <c r="O2434" i="25"/>
  <c r="P2435" i="25" s="1"/>
  <c r="O2430" i="25"/>
  <c r="O2426" i="25"/>
  <c r="O2422" i="25"/>
  <c r="O2418" i="25"/>
  <c r="P2419" i="25" s="1"/>
  <c r="O2414" i="25"/>
  <c r="O2410" i="25"/>
  <c r="O2406" i="25"/>
  <c r="O2402" i="25"/>
  <c r="P2403" i="25" s="1"/>
  <c r="O2398" i="25"/>
  <c r="O2394" i="25"/>
  <c r="O2390" i="25"/>
  <c r="O2386" i="25"/>
  <c r="P2387" i="25" s="1"/>
  <c r="O2382" i="25"/>
  <c r="O2378" i="25"/>
  <c r="O2374" i="25"/>
  <c r="O2370" i="25"/>
  <c r="P2371" i="25" s="1"/>
  <c r="O2366" i="25"/>
  <c r="O2362" i="25"/>
  <c r="O2358" i="25"/>
  <c r="O2354" i="25"/>
  <c r="P2355" i="25" s="1"/>
  <c r="O2350" i="25"/>
  <c r="O2346" i="25"/>
  <c r="O2342" i="25"/>
  <c r="O2338" i="25"/>
  <c r="P2339" i="25" s="1"/>
  <c r="O2334" i="25"/>
  <c r="O2330" i="25"/>
  <c r="O2326" i="25"/>
  <c r="O2322" i="25"/>
  <c r="P2323" i="25" s="1"/>
  <c r="O2318" i="25"/>
  <c r="O2314" i="25"/>
  <c r="O2310" i="25"/>
  <c r="O2306" i="25"/>
  <c r="P2307" i="25" s="1"/>
  <c r="O2302" i="25"/>
  <c r="O2298" i="25"/>
  <c r="O2294" i="25"/>
  <c r="O2290" i="25"/>
  <c r="P2291" i="25" s="1"/>
  <c r="O2286" i="25"/>
  <c r="O2282" i="25"/>
  <c r="O2278" i="25"/>
  <c r="O2274" i="25"/>
  <c r="P2275" i="25" s="1"/>
  <c r="O2270" i="25"/>
  <c r="O2266" i="25"/>
  <c r="O2262" i="25"/>
  <c r="O2258" i="25"/>
  <c r="P2259" i="25" s="1"/>
  <c r="O2254" i="25"/>
  <c r="O2250" i="25"/>
  <c r="O2246" i="25"/>
  <c r="O2242" i="25"/>
  <c r="P2243" i="25" s="1"/>
  <c r="O2238" i="25"/>
  <c r="O2234" i="25"/>
  <c r="O2230" i="25"/>
  <c r="O2226" i="25"/>
  <c r="P2227" i="25" s="1"/>
  <c r="O2222" i="25"/>
  <c r="O2218" i="25"/>
  <c r="O2214" i="25"/>
  <c r="O2210" i="25"/>
  <c r="P2211" i="25" s="1"/>
  <c r="O2206" i="25"/>
  <c r="O2202" i="25"/>
  <c r="O2198" i="25"/>
  <c r="O2194" i="25"/>
  <c r="P2195" i="25" s="1"/>
  <c r="O2190" i="25"/>
  <c r="O2186" i="25"/>
  <c r="O2182" i="25"/>
  <c r="O2178" i="25"/>
  <c r="P2179" i="25" s="1"/>
  <c r="O2174" i="25"/>
  <c r="O2170" i="25"/>
  <c r="O2166" i="25"/>
  <c r="O2162" i="25"/>
  <c r="P2163" i="25" s="1"/>
  <c r="O2158" i="25"/>
  <c r="O2154" i="25"/>
  <c r="O2150" i="25"/>
  <c r="O2146" i="25"/>
  <c r="P2147" i="25" s="1"/>
  <c r="O2142" i="25"/>
  <c r="O2138" i="25"/>
  <c r="O2134" i="25"/>
  <c r="O2130" i="25"/>
  <c r="P2131" i="25" s="1"/>
  <c r="O2126" i="25"/>
  <c r="O2122" i="25"/>
  <c r="O2118" i="25"/>
  <c r="O2114" i="25"/>
  <c r="P2115" i="25" s="1"/>
  <c r="O2110" i="25"/>
  <c r="O2106" i="25"/>
  <c r="O2102" i="25"/>
  <c r="O2098" i="25"/>
  <c r="P2099" i="25" s="1"/>
  <c r="O2094" i="25"/>
  <c r="O2090" i="25"/>
  <c r="O2086" i="25"/>
  <c r="O2082" i="25"/>
  <c r="P2083" i="25" s="1"/>
  <c r="O2078" i="25"/>
  <c r="O2074" i="25"/>
  <c r="O2070" i="25"/>
  <c r="O2066" i="25"/>
  <c r="P2067" i="25" s="1"/>
  <c r="O2062" i="25"/>
  <c r="O2058" i="25"/>
  <c r="O2054" i="25"/>
  <c r="O2050" i="25"/>
  <c r="P2051" i="25" s="1"/>
  <c r="O2046" i="25"/>
  <c r="O2042" i="25"/>
  <c r="O2038" i="25"/>
  <c r="O2034" i="25"/>
  <c r="P2035" i="25" s="1"/>
  <c r="O2030" i="25"/>
  <c r="O2026" i="25"/>
  <c r="O2022" i="25"/>
  <c r="O2018" i="25"/>
  <c r="P2019" i="25" s="1"/>
  <c r="O2014" i="25"/>
  <c r="O2010" i="25"/>
  <c r="O2006" i="25"/>
  <c r="O2002" i="25"/>
  <c r="P2003" i="25" s="1"/>
  <c r="O1998" i="25"/>
  <c r="O1994" i="25"/>
  <c r="O1990" i="25"/>
  <c r="O1986" i="25"/>
  <c r="P1987" i="25" s="1"/>
  <c r="O1982" i="25"/>
  <c r="O1978" i="25"/>
  <c r="O1974" i="25"/>
  <c r="O1970" i="25"/>
  <c r="P1971" i="25" s="1"/>
  <c r="O1966" i="25"/>
  <c r="O1962" i="25"/>
  <c r="O1958" i="25"/>
  <c r="O1954" i="25"/>
  <c r="P1955" i="25" s="1"/>
  <c r="O1950" i="25"/>
  <c r="O1946" i="25"/>
  <c r="O1942" i="25"/>
  <c r="O1938" i="25"/>
  <c r="P1939" i="25" s="1"/>
  <c r="O1934" i="25"/>
  <c r="O1930" i="25"/>
  <c r="O1926" i="25"/>
  <c r="O1922" i="25"/>
  <c r="P1923" i="25" s="1"/>
  <c r="O1918" i="25"/>
  <c r="O1914" i="25"/>
  <c r="O1910" i="25"/>
  <c r="O1906" i="25"/>
  <c r="P1907" i="25" s="1"/>
  <c r="O1902" i="25"/>
  <c r="O1898" i="25"/>
  <c r="O1894" i="25"/>
  <c r="O1890" i="25"/>
  <c r="P1891" i="25" s="1"/>
  <c r="O1886" i="25"/>
  <c r="O1882" i="25"/>
  <c r="O1878" i="25"/>
  <c r="O1874" i="25"/>
  <c r="P1875" i="25" s="1"/>
  <c r="O1870" i="25"/>
  <c r="O1866" i="25"/>
  <c r="O1862" i="25"/>
  <c r="O1858" i="25"/>
  <c r="P1859" i="25" s="1"/>
  <c r="O1854" i="25"/>
  <c r="O1850" i="25"/>
  <c r="O1846" i="25"/>
  <c r="O1842" i="25"/>
  <c r="P1843" i="25" s="1"/>
  <c r="O1838" i="25"/>
  <c r="O1834" i="25"/>
  <c r="O1830" i="25"/>
  <c r="O1826" i="25"/>
  <c r="P1827" i="25" s="1"/>
  <c r="O1822" i="25"/>
  <c r="O1818" i="25"/>
  <c r="O1814" i="25"/>
  <c r="O1810" i="25"/>
  <c r="P1811" i="25" s="1"/>
  <c r="O1806" i="25"/>
  <c r="O1802" i="25"/>
  <c r="O1798" i="25"/>
  <c r="O1794" i="25"/>
  <c r="P1795" i="25" s="1"/>
  <c r="O1790" i="25"/>
  <c r="O1786" i="25"/>
  <c r="O1782" i="25"/>
  <c r="O1778" i="25"/>
  <c r="P1779" i="25" s="1"/>
  <c r="O1774" i="25"/>
  <c r="O1770" i="25"/>
  <c r="O1766" i="25"/>
  <c r="O1762" i="25"/>
  <c r="P1763" i="25" s="1"/>
  <c r="O1758" i="25"/>
  <c r="O1754" i="25"/>
  <c r="O1750" i="25"/>
  <c r="O1746" i="25"/>
  <c r="P1747" i="25" s="1"/>
  <c r="O1742" i="25"/>
  <c r="O1738" i="25"/>
  <c r="O1734" i="25"/>
  <c r="O1730" i="25"/>
  <c r="P1731" i="25" s="1"/>
  <c r="O1726" i="25"/>
  <c r="O1722" i="25"/>
  <c r="O1718" i="25"/>
  <c r="O1714" i="25"/>
  <c r="P1715" i="25" s="1"/>
  <c r="O1710" i="25"/>
  <c r="O1706" i="25"/>
  <c r="O1702" i="25"/>
  <c r="O1698" i="25"/>
  <c r="P1699" i="25" s="1"/>
  <c r="O1694" i="25"/>
  <c r="O1690" i="25"/>
  <c r="O1686" i="25"/>
  <c r="O1682" i="25"/>
  <c r="P1683" i="25" s="1"/>
  <c r="O1678" i="25"/>
  <c r="O1674" i="25"/>
  <c r="O1670" i="25"/>
  <c r="O1666" i="25"/>
  <c r="P1667" i="25" s="1"/>
  <c r="O1662" i="25"/>
  <c r="O1658" i="25"/>
  <c r="O1654" i="25"/>
  <c r="O1650" i="25"/>
  <c r="P1651" i="25" s="1"/>
  <c r="O1646" i="25"/>
  <c r="O1642" i="25"/>
  <c r="O1638" i="25"/>
  <c r="O1634" i="25"/>
  <c r="P1635" i="25" s="1"/>
  <c r="O1630" i="25"/>
  <c r="O1626" i="25"/>
  <c r="O1622" i="25"/>
  <c r="O1618" i="25"/>
  <c r="P1619" i="25" s="1"/>
  <c r="O1614" i="25"/>
  <c r="O1610" i="25"/>
  <c r="O1606" i="25"/>
  <c r="O1602" i="25"/>
  <c r="P1603" i="25" s="1"/>
  <c r="O1598" i="25"/>
  <c r="O1594" i="25"/>
  <c r="O1590" i="25"/>
  <c r="O1586" i="25"/>
  <c r="P1587" i="25" s="1"/>
  <c r="O1582" i="25"/>
  <c r="O1578" i="25"/>
  <c r="O1574" i="25"/>
  <c r="O1570" i="25"/>
  <c r="P1571" i="25" s="1"/>
  <c r="O1566" i="25"/>
  <c r="O1562" i="25"/>
  <c r="O1558" i="25"/>
  <c r="O1554" i="25"/>
  <c r="P1555" i="25" s="1"/>
  <c r="O1550" i="25"/>
  <c r="O1546" i="25"/>
  <c r="O1542" i="25"/>
  <c r="O1538" i="25"/>
  <c r="P1539" i="25" s="1"/>
  <c r="O1534" i="25"/>
  <c r="O1530" i="25"/>
  <c r="O1526" i="25"/>
  <c r="O1522" i="25"/>
  <c r="P1523" i="25" s="1"/>
  <c r="O1518" i="25"/>
  <c r="O1514" i="25"/>
  <c r="O1510" i="25"/>
  <c r="O1506" i="25"/>
  <c r="P1507" i="25" s="1"/>
  <c r="O1502" i="25"/>
  <c r="O1498" i="25"/>
  <c r="O1494" i="25"/>
  <c r="O1490" i="25"/>
  <c r="P1491" i="25" s="1"/>
  <c r="O1486" i="25"/>
  <c r="O1482" i="25"/>
  <c r="O1478" i="25"/>
  <c r="O1474" i="25"/>
  <c r="P1475" i="25" s="1"/>
  <c r="O1470" i="25"/>
  <c r="O1466" i="25"/>
  <c r="O1462" i="25"/>
  <c r="O1458" i="25"/>
  <c r="P1459" i="25" s="1"/>
  <c r="O1454" i="25"/>
  <c r="O1450" i="25"/>
  <c r="O1446" i="25"/>
  <c r="O1442" i="25"/>
  <c r="P1443" i="25" s="1"/>
  <c r="O1438" i="25"/>
  <c r="O1434" i="25"/>
  <c r="O1430" i="25"/>
  <c r="O1426" i="25"/>
  <c r="P1427" i="25" s="1"/>
  <c r="O1422" i="25"/>
  <c r="O1418" i="25"/>
  <c r="O1414" i="25"/>
  <c r="O1410" i="25"/>
  <c r="P1411" i="25" s="1"/>
  <c r="O1406" i="25"/>
  <c r="O1402" i="25"/>
  <c r="O1398" i="25"/>
  <c r="O1394" i="25"/>
  <c r="P1395" i="25" s="1"/>
  <c r="O1390" i="25"/>
  <c r="O1386" i="25"/>
  <c r="O1382" i="25"/>
  <c r="O1378" i="25"/>
  <c r="P1379" i="25" s="1"/>
  <c r="O1374" i="25"/>
  <c r="O1370" i="25"/>
  <c r="O1366" i="25"/>
  <c r="O1362" i="25"/>
  <c r="P1363" i="25" s="1"/>
  <c r="O1358" i="25"/>
  <c r="O1354" i="25"/>
  <c r="O1350" i="25"/>
  <c r="O1346" i="25"/>
  <c r="P1347" i="25" s="1"/>
  <c r="O1342" i="25"/>
  <c r="O1338" i="25"/>
  <c r="O1334" i="25"/>
  <c r="O1330" i="25"/>
  <c r="P1331" i="25" s="1"/>
  <c r="O1326" i="25"/>
  <c r="O1322" i="25"/>
  <c r="O1318" i="25"/>
  <c r="O1314" i="25"/>
  <c r="P1315" i="25" s="1"/>
  <c r="O1310" i="25"/>
  <c r="O1306" i="25"/>
  <c r="O1302" i="25"/>
  <c r="O1298" i="25"/>
  <c r="P1299" i="25" s="1"/>
  <c r="O1294" i="25"/>
  <c r="O1290" i="25"/>
  <c r="O1286" i="25"/>
  <c r="O1282" i="25"/>
  <c r="P1283" i="25" s="1"/>
  <c r="O1278" i="25"/>
  <c r="O1274" i="25"/>
  <c r="O1270" i="25"/>
  <c r="O1266" i="25"/>
  <c r="P1267" i="25" s="1"/>
  <c r="O1262" i="25"/>
  <c r="O1258" i="25"/>
  <c r="O1254" i="25"/>
  <c r="O1250" i="25"/>
  <c r="P1251" i="25" s="1"/>
  <c r="O1246" i="25"/>
  <c r="O1242" i="25"/>
  <c r="O1238" i="25"/>
  <c r="O1234" i="25"/>
  <c r="P1235" i="25" s="1"/>
  <c r="O1230" i="25"/>
  <c r="O1226" i="25"/>
  <c r="O1222" i="25"/>
  <c r="O1218" i="25"/>
  <c r="P1219" i="25" s="1"/>
  <c r="O3708" i="25"/>
  <c r="P3709" i="25" s="1"/>
  <c r="O3644" i="25"/>
  <c r="P3645" i="25" s="1"/>
  <c r="O3580" i="25"/>
  <c r="P3581" i="25" s="1"/>
  <c r="O3516" i="25"/>
  <c r="P3517" i="25" s="1"/>
  <c r="O3452" i="25"/>
  <c r="P3453" i="25" s="1"/>
  <c r="O3388" i="25"/>
  <c r="P3389" i="25" s="1"/>
  <c r="O3324" i="25"/>
  <c r="P3325" i="25" s="1"/>
  <c r="O3260" i="25"/>
  <c r="P3261" i="25" s="1"/>
  <c r="O3196" i="25"/>
  <c r="P3197" i="25" s="1"/>
  <c r="O3132" i="25"/>
  <c r="P3133" i="25" s="1"/>
  <c r="O3068" i="25"/>
  <c r="O3004" i="25"/>
  <c r="P3005" i="25" s="1"/>
  <c r="O2940" i="25"/>
  <c r="P2941" i="25" s="1"/>
  <c r="O2876" i="25"/>
  <c r="O2812" i="25"/>
  <c r="O2748" i="25"/>
  <c r="O2893" i="25"/>
  <c r="P2894" i="25" s="1"/>
  <c r="O2889" i="25"/>
  <c r="P2890" i="25" s="1"/>
  <c r="O2885" i="25"/>
  <c r="P2886" i="25" s="1"/>
  <c r="O2881" i="25"/>
  <c r="P2882" i="25" s="1"/>
  <c r="O2877" i="25"/>
  <c r="P2878" i="25" s="1"/>
  <c r="O2873" i="25"/>
  <c r="O2869" i="25"/>
  <c r="P2870" i="25" s="1"/>
  <c r="O2865" i="25"/>
  <c r="P2866" i="25" s="1"/>
  <c r="O2861" i="25"/>
  <c r="O2857" i="25"/>
  <c r="P2858" i="25" s="1"/>
  <c r="O2853" i="25"/>
  <c r="P2854" i="25" s="1"/>
  <c r="O2849" i="25"/>
  <c r="O2845" i="25"/>
  <c r="O2841" i="25"/>
  <c r="P2842" i="25" s="1"/>
  <c r="O2837" i="25"/>
  <c r="O2833" i="25"/>
  <c r="P2834" i="25" s="1"/>
  <c r="O2829" i="25"/>
  <c r="P2830" i="25" s="1"/>
  <c r="O2825" i="25"/>
  <c r="P2826" i="25" s="1"/>
  <c r="O2821" i="25"/>
  <c r="P2822" i="25" s="1"/>
  <c r="O2817" i="25"/>
  <c r="O2813" i="25"/>
  <c r="P2814" i="25" s="1"/>
  <c r="O2809" i="25"/>
  <c r="O2805" i="25"/>
  <c r="P2806" i="25" s="1"/>
  <c r="O2801" i="25"/>
  <c r="P2802" i="25" s="1"/>
  <c r="O2797" i="25"/>
  <c r="O2793" i="25"/>
  <c r="P2794" i="25" s="1"/>
  <c r="O2789" i="25"/>
  <c r="P2790" i="25" s="1"/>
  <c r="O2785" i="25"/>
  <c r="O2781" i="25"/>
  <c r="P2782" i="25" s="1"/>
  <c r="O2777" i="25"/>
  <c r="P2778" i="25" s="1"/>
  <c r="O2773" i="25"/>
  <c r="O2769" i="25"/>
  <c r="P2770" i="25" s="1"/>
  <c r="O2765" i="25"/>
  <c r="P2766" i="25" s="1"/>
  <c r="O2761" i="25"/>
  <c r="P2762" i="25" s="1"/>
  <c r="O2757" i="25"/>
  <c r="O2753" i="25"/>
  <c r="P2754" i="25" s="1"/>
  <c r="O2749" i="25"/>
  <c r="P2750" i="25" s="1"/>
  <c r="O2745" i="25"/>
  <c r="P2746" i="25" s="1"/>
  <c r="O2741" i="25"/>
  <c r="P2742" i="25" s="1"/>
  <c r="O2737" i="25"/>
  <c r="O2733" i="25"/>
  <c r="O2729" i="25"/>
  <c r="P2730" i="25" s="1"/>
  <c r="O2725" i="25"/>
  <c r="P2726" i="25" s="1"/>
  <c r="O2721" i="25"/>
  <c r="P2722" i="25" s="1"/>
  <c r="O2717" i="25"/>
  <c r="P2718" i="25" s="1"/>
  <c r="O2713" i="25"/>
  <c r="P2714" i="25" s="1"/>
  <c r="O2709" i="25"/>
  <c r="P2710" i="25" s="1"/>
  <c r="O2705" i="25"/>
  <c r="P2706" i="25" s="1"/>
  <c r="O2701" i="25"/>
  <c r="P2702" i="25" s="1"/>
  <c r="O2697" i="25"/>
  <c r="P2698" i="25" s="1"/>
  <c r="O2693" i="25"/>
  <c r="P2694" i="25" s="1"/>
  <c r="O2689" i="25"/>
  <c r="P2690" i="25" s="1"/>
  <c r="O2685" i="25"/>
  <c r="P2686" i="25" s="1"/>
  <c r="O2681" i="25"/>
  <c r="O2677" i="25"/>
  <c r="P2678" i="25" s="1"/>
  <c r="O2673" i="25"/>
  <c r="P2674" i="25" s="1"/>
  <c r="O2669" i="25"/>
  <c r="P2670" i="25" s="1"/>
  <c r="O2665" i="25"/>
  <c r="P2666" i="25" s="1"/>
  <c r="O2661" i="25"/>
  <c r="O2657" i="25"/>
  <c r="O2653" i="25"/>
  <c r="P2654" i="25" s="1"/>
  <c r="O2649" i="25"/>
  <c r="P2650" i="25" s="1"/>
  <c r="O2645" i="25"/>
  <c r="O2641" i="25"/>
  <c r="O2637" i="25"/>
  <c r="P2638" i="25" s="1"/>
  <c r="O2633" i="25"/>
  <c r="P2634" i="25" s="1"/>
  <c r="O2629" i="25"/>
  <c r="O2625" i="25"/>
  <c r="O2621" i="25"/>
  <c r="P2622" i="25" s="1"/>
  <c r="O2617" i="25"/>
  <c r="P2618" i="25" s="1"/>
  <c r="O2613" i="25"/>
  <c r="O2609" i="25"/>
  <c r="O2605" i="25"/>
  <c r="P2606" i="25" s="1"/>
  <c r="O2601" i="25"/>
  <c r="P2602" i="25" s="1"/>
  <c r="O2597" i="25"/>
  <c r="O2593" i="25"/>
  <c r="O2589" i="25"/>
  <c r="P2590" i="25" s="1"/>
  <c r="O2585" i="25"/>
  <c r="P2586" i="25" s="1"/>
  <c r="O2581" i="25"/>
  <c r="O2577" i="25"/>
  <c r="O2573" i="25"/>
  <c r="P2574" i="25" s="1"/>
  <c r="O2569" i="25"/>
  <c r="P2570" i="25" s="1"/>
  <c r="O2565" i="25"/>
  <c r="O2561" i="25"/>
  <c r="O2557" i="25"/>
  <c r="P2558" i="25" s="1"/>
  <c r="O2553" i="25"/>
  <c r="P2554" i="25" s="1"/>
  <c r="O2549" i="25"/>
  <c r="O2545" i="25"/>
  <c r="O2541" i="25"/>
  <c r="P2542" i="25" s="1"/>
  <c r="O2537" i="25"/>
  <c r="P2538" i="25" s="1"/>
  <c r="O2533" i="25"/>
  <c r="O2529" i="25"/>
  <c r="O2525" i="25"/>
  <c r="P2526" i="25" s="1"/>
  <c r="O2521" i="25"/>
  <c r="P2522" i="25" s="1"/>
  <c r="O2517" i="25"/>
  <c r="O2513" i="25"/>
  <c r="O2509" i="25"/>
  <c r="P2510" i="25" s="1"/>
  <c r="O2505" i="25"/>
  <c r="P2506" i="25" s="1"/>
  <c r="O2501" i="25"/>
  <c r="O2497" i="25"/>
  <c r="O2493" i="25"/>
  <c r="P2494" i="25" s="1"/>
  <c r="O2489" i="25"/>
  <c r="P2490" i="25" s="1"/>
  <c r="O2485" i="25"/>
  <c r="O2481" i="25"/>
  <c r="O2477" i="25"/>
  <c r="P2478" i="25" s="1"/>
  <c r="O2473" i="25"/>
  <c r="P2474" i="25" s="1"/>
  <c r="O2469" i="25"/>
  <c r="O2465" i="25"/>
  <c r="O2461" i="25"/>
  <c r="P2462" i="25" s="1"/>
  <c r="O2457" i="25"/>
  <c r="P2458" i="25" s="1"/>
  <c r="O2453" i="25"/>
  <c r="O2449" i="25"/>
  <c r="O2445" i="25"/>
  <c r="P2446" i="25" s="1"/>
  <c r="O2441" i="25"/>
  <c r="P2442" i="25" s="1"/>
  <c r="O2437" i="25"/>
  <c r="O2433" i="25"/>
  <c r="O2429" i="25"/>
  <c r="P2430" i="25" s="1"/>
  <c r="O2425" i="25"/>
  <c r="P2426" i="25" s="1"/>
  <c r="O2421" i="25"/>
  <c r="O2417" i="25"/>
  <c r="O2413" i="25"/>
  <c r="P2414" i="25" s="1"/>
  <c r="O2409" i="25"/>
  <c r="P2410" i="25" s="1"/>
  <c r="O2405" i="25"/>
  <c r="O2401" i="25"/>
  <c r="O2397" i="25"/>
  <c r="P2398" i="25" s="1"/>
  <c r="O2393" i="25"/>
  <c r="P2394" i="25" s="1"/>
  <c r="O2389" i="25"/>
  <c r="O2385" i="25"/>
  <c r="O2381" i="25"/>
  <c r="P2382" i="25" s="1"/>
  <c r="O2377" i="25"/>
  <c r="P2378" i="25" s="1"/>
  <c r="O2373" i="25"/>
  <c r="O2369" i="25"/>
  <c r="O2365" i="25"/>
  <c r="P2366" i="25" s="1"/>
  <c r="O2361" i="25"/>
  <c r="P2362" i="25" s="1"/>
  <c r="O2357" i="25"/>
  <c r="O2353" i="25"/>
  <c r="O2349" i="25"/>
  <c r="P2350" i="25" s="1"/>
  <c r="O2345" i="25"/>
  <c r="P2346" i="25" s="1"/>
  <c r="O2341" i="25"/>
  <c r="O2337" i="25"/>
  <c r="O2333" i="25"/>
  <c r="P2334" i="25" s="1"/>
  <c r="O2329" i="25"/>
  <c r="P2330" i="25" s="1"/>
  <c r="O2325" i="25"/>
  <c r="O2321" i="25"/>
  <c r="O2317" i="25"/>
  <c r="P2318" i="25" s="1"/>
  <c r="O2313" i="25"/>
  <c r="P2314" i="25" s="1"/>
  <c r="O2309" i="25"/>
  <c r="O2305" i="25"/>
  <c r="O2301" i="25"/>
  <c r="P2302" i="25" s="1"/>
  <c r="O2297" i="25"/>
  <c r="P2298" i="25" s="1"/>
  <c r="O2293" i="25"/>
  <c r="O2289" i="25"/>
  <c r="O2285" i="25"/>
  <c r="P2286" i="25" s="1"/>
  <c r="O2281" i="25"/>
  <c r="P2282" i="25" s="1"/>
  <c r="O2277" i="25"/>
  <c r="O2273" i="25"/>
  <c r="O2269" i="25"/>
  <c r="P2270" i="25" s="1"/>
  <c r="O2265" i="25"/>
  <c r="P2266" i="25" s="1"/>
  <c r="O2261" i="25"/>
  <c r="O2257" i="25"/>
  <c r="O2253" i="25"/>
  <c r="P2254" i="25" s="1"/>
  <c r="O2249" i="25"/>
  <c r="P2250" i="25" s="1"/>
  <c r="O2245" i="25"/>
  <c r="O2241" i="25"/>
  <c r="O2237" i="25"/>
  <c r="P2238" i="25" s="1"/>
  <c r="O2233" i="25"/>
  <c r="P2234" i="25" s="1"/>
  <c r="O2229" i="25"/>
  <c r="O2225" i="25"/>
  <c r="O2221" i="25"/>
  <c r="P2222" i="25" s="1"/>
  <c r="O2217" i="25"/>
  <c r="P2218" i="25" s="1"/>
  <c r="O2213" i="25"/>
  <c r="O2209" i="25"/>
  <c r="O2205" i="25"/>
  <c r="P2206" i="25" s="1"/>
  <c r="O2201" i="25"/>
  <c r="P2202" i="25" s="1"/>
  <c r="O2197" i="25"/>
  <c r="O2193" i="25"/>
  <c r="O2189" i="25"/>
  <c r="P2190" i="25" s="1"/>
  <c r="O2185" i="25"/>
  <c r="P2186" i="25" s="1"/>
  <c r="O2181" i="25"/>
  <c r="O2177" i="25"/>
  <c r="O2173" i="25"/>
  <c r="P2174" i="25" s="1"/>
  <c r="O2169" i="25"/>
  <c r="P2170" i="25" s="1"/>
  <c r="O2165" i="25"/>
  <c r="O2161" i="25"/>
  <c r="O2157" i="25"/>
  <c r="P2158" i="25" s="1"/>
  <c r="O2153" i="25"/>
  <c r="P2154" i="25" s="1"/>
  <c r="O2149" i="25"/>
  <c r="O2145" i="25"/>
  <c r="O2141" i="25"/>
  <c r="P2142" i="25" s="1"/>
  <c r="O2137" i="25"/>
  <c r="P2138" i="25" s="1"/>
  <c r="O2133" i="25"/>
  <c r="O2129" i="25"/>
  <c r="O2125" i="25"/>
  <c r="P2126" i="25" s="1"/>
  <c r="O2121" i="25"/>
  <c r="P2122" i="25" s="1"/>
  <c r="O2117" i="25"/>
  <c r="O2113" i="25"/>
  <c r="O2109" i="25"/>
  <c r="P2110" i="25" s="1"/>
  <c r="O2105" i="25"/>
  <c r="P2106" i="25" s="1"/>
  <c r="O2101" i="25"/>
  <c r="O2097" i="25"/>
  <c r="O2093" i="25"/>
  <c r="P2094" i="25" s="1"/>
  <c r="O2089" i="25"/>
  <c r="P2090" i="25" s="1"/>
  <c r="O2085" i="25"/>
  <c r="O2081" i="25"/>
  <c r="O2077" i="25"/>
  <c r="P2078" i="25" s="1"/>
  <c r="O2073" i="25"/>
  <c r="P2074" i="25" s="1"/>
  <c r="O2069" i="25"/>
  <c r="O2065" i="25"/>
  <c r="O2061" i="25"/>
  <c r="P2062" i="25" s="1"/>
  <c r="O2057" i="25"/>
  <c r="P2058" i="25" s="1"/>
  <c r="O2053" i="25"/>
  <c r="O2049" i="25"/>
  <c r="O2045" i="25"/>
  <c r="P2046" i="25" s="1"/>
  <c r="O2041" i="25"/>
  <c r="P2042" i="25" s="1"/>
  <c r="O2037" i="25"/>
  <c r="O2033" i="25"/>
  <c r="O2029" i="25"/>
  <c r="P2030" i="25" s="1"/>
  <c r="O2025" i="25"/>
  <c r="P2026" i="25" s="1"/>
  <c r="O2021" i="25"/>
  <c r="O2017" i="25"/>
  <c r="O2013" i="25"/>
  <c r="P2014" i="25" s="1"/>
  <c r="O2009" i="25"/>
  <c r="P2010" i="25" s="1"/>
  <c r="O2005" i="25"/>
  <c r="O2001" i="25"/>
  <c r="O1997" i="25"/>
  <c r="P1998" i="25" s="1"/>
  <c r="O1993" i="25"/>
  <c r="P1994" i="25" s="1"/>
  <c r="O1989" i="25"/>
  <c r="O1985" i="25"/>
  <c r="O1981" i="25"/>
  <c r="P1982" i="25" s="1"/>
  <c r="O1977" i="25"/>
  <c r="P1978" i="25" s="1"/>
  <c r="O1973" i="25"/>
  <c r="O1969" i="25"/>
  <c r="O1965" i="25"/>
  <c r="P1966" i="25" s="1"/>
  <c r="O1961" i="25"/>
  <c r="P1962" i="25" s="1"/>
  <c r="O1957" i="25"/>
  <c r="O1953" i="25"/>
  <c r="O1949" i="25"/>
  <c r="P1950" i="25" s="1"/>
  <c r="O1945" i="25"/>
  <c r="P1946" i="25" s="1"/>
  <c r="O1941" i="25"/>
  <c r="O1937" i="25"/>
  <c r="O1933" i="25"/>
  <c r="P1934" i="25" s="1"/>
  <c r="O1929" i="25"/>
  <c r="P1930" i="25" s="1"/>
  <c r="O1925" i="25"/>
  <c r="O1921" i="25"/>
  <c r="O1917" i="25"/>
  <c r="P1918" i="25" s="1"/>
  <c r="O1913" i="25"/>
  <c r="P1914" i="25" s="1"/>
  <c r="O1909" i="25"/>
  <c r="O1905" i="25"/>
  <c r="O1901" i="25"/>
  <c r="P1902" i="25" s="1"/>
  <c r="O1897" i="25"/>
  <c r="P1898" i="25" s="1"/>
  <c r="O1893" i="25"/>
  <c r="O1889" i="25"/>
  <c r="O1885" i="25"/>
  <c r="P1886" i="25" s="1"/>
  <c r="O1881" i="25"/>
  <c r="P1882" i="25" s="1"/>
  <c r="O1877" i="25"/>
  <c r="O1873" i="25"/>
  <c r="O1869" i="25"/>
  <c r="P1870" i="25" s="1"/>
  <c r="O1865" i="25"/>
  <c r="P1866" i="25" s="1"/>
  <c r="O1861" i="25"/>
  <c r="O1857" i="25"/>
  <c r="O1853" i="25"/>
  <c r="P1854" i="25" s="1"/>
  <c r="O1849" i="25"/>
  <c r="P1850" i="25" s="1"/>
  <c r="O1845" i="25"/>
  <c r="O1841" i="25"/>
  <c r="O1837" i="25"/>
  <c r="P1838" i="25" s="1"/>
  <c r="O1833" i="25"/>
  <c r="P1834" i="25" s="1"/>
  <c r="O1829" i="25"/>
  <c r="O1825" i="25"/>
  <c r="O1821" i="25"/>
  <c r="P1822" i="25" s="1"/>
  <c r="O1817" i="25"/>
  <c r="P1818" i="25" s="1"/>
  <c r="O1813" i="25"/>
  <c r="O1809" i="25"/>
  <c r="O1805" i="25"/>
  <c r="P1806" i="25" s="1"/>
  <c r="O1801" i="25"/>
  <c r="P1802" i="25" s="1"/>
  <c r="O1797" i="25"/>
  <c r="O1793" i="25"/>
  <c r="O1789" i="25"/>
  <c r="P1790" i="25" s="1"/>
  <c r="O1785" i="25"/>
  <c r="P1786" i="25" s="1"/>
  <c r="O1781" i="25"/>
  <c r="O1777" i="25"/>
  <c r="O1773" i="25"/>
  <c r="P1774" i="25" s="1"/>
  <c r="O1769" i="25"/>
  <c r="P1770" i="25" s="1"/>
  <c r="O1765" i="25"/>
  <c r="O1761" i="25"/>
  <c r="O1757" i="25"/>
  <c r="P1758" i="25" s="1"/>
  <c r="O1753" i="25"/>
  <c r="P1754" i="25" s="1"/>
  <c r="O1749" i="25"/>
  <c r="O1745" i="25"/>
  <c r="O1741" i="25"/>
  <c r="P1742" i="25" s="1"/>
  <c r="O1737" i="25"/>
  <c r="P1738" i="25" s="1"/>
  <c r="O1733" i="25"/>
  <c r="O1729" i="25"/>
  <c r="O1725" i="25"/>
  <c r="P1726" i="25" s="1"/>
  <c r="O1721" i="25"/>
  <c r="P1722" i="25" s="1"/>
  <c r="O1717" i="25"/>
  <c r="O1713" i="25"/>
  <c r="O1709" i="25"/>
  <c r="P1710" i="25" s="1"/>
  <c r="O1705" i="25"/>
  <c r="P1706" i="25" s="1"/>
  <c r="O1701" i="25"/>
  <c r="O1697" i="25"/>
  <c r="O1693" i="25"/>
  <c r="P1694" i="25" s="1"/>
  <c r="O1689" i="25"/>
  <c r="P1690" i="25" s="1"/>
  <c r="O1685" i="25"/>
  <c r="O1681" i="25"/>
  <c r="O1677" i="25"/>
  <c r="P1678" i="25" s="1"/>
  <c r="O1673" i="25"/>
  <c r="P1674" i="25" s="1"/>
  <c r="O1669" i="25"/>
  <c r="O1665" i="25"/>
  <c r="O1661" i="25"/>
  <c r="P1662" i="25" s="1"/>
  <c r="O1657" i="25"/>
  <c r="P1658" i="25" s="1"/>
  <c r="O1653" i="25"/>
  <c r="O1649" i="25"/>
  <c r="O1645" i="25"/>
  <c r="P1646" i="25" s="1"/>
  <c r="O1641" i="25"/>
  <c r="P1642" i="25" s="1"/>
  <c r="O1637" i="25"/>
  <c r="O1633" i="25"/>
  <c r="O1629" i="25"/>
  <c r="P1630" i="25" s="1"/>
  <c r="O1625" i="25"/>
  <c r="P1626" i="25" s="1"/>
  <c r="O1621" i="25"/>
  <c r="O1617" i="25"/>
  <c r="O1613" i="25"/>
  <c r="P1614" i="25" s="1"/>
  <c r="O1609" i="25"/>
  <c r="P1610" i="25" s="1"/>
  <c r="O1605" i="25"/>
  <c r="O1601" i="25"/>
  <c r="O1597" i="25"/>
  <c r="P1598" i="25" s="1"/>
  <c r="O1593" i="25"/>
  <c r="P1594" i="25" s="1"/>
  <c r="O1589" i="25"/>
  <c r="O1585" i="25"/>
  <c r="O1581" i="25"/>
  <c r="P1582" i="25" s="1"/>
  <c r="O1577" i="25"/>
  <c r="P1578" i="25" s="1"/>
  <c r="O1573" i="25"/>
  <c r="O1569" i="25"/>
  <c r="O1565" i="25"/>
  <c r="P1566" i="25" s="1"/>
  <c r="O1561" i="25"/>
  <c r="P1562" i="25" s="1"/>
  <c r="O1557" i="25"/>
  <c r="O1553" i="25"/>
  <c r="O1549" i="25"/>
  <c r="P1550" i="25" s="1"/>
  <c r="O1545" i="25"/>
  <c r="P1546" i="25" s="1"/>
  <c r="O1541" i="25"/>
  <c r="O1537" i="25"/>
  <c r="O1533" i="25"/>
  <c r="P1534" i="25" s="1"/>
  <c r="O1529" i="25"/>
  <c r="P1530" i="25" s="1"/>
  <c r="O1525" i="25"/>
  <c r="O1521" i="25"/>
  <c r="O1517" i="25"/>
  <c r="P1518" i="25" s="1"/>
  <c r="O1513" i="25"/>
  <c r="P1514" i="25" s="1"/>
  <c r="O1509" i="25"/>
  <c r="O1505" i="25"/>
  <c r="O1501" i="25"/>
  <c r="P1502" i="25" s="1"/>
  <c r="O1497" i="25"/>
  <c r="P1498" i="25" s="1"/>
  <c r="O1493" i="25"/>
  <c r="O1489" i="25"/>
  <c r="O1485" i="25"/>
  <c r="P1486" i="25" s="1"/>
  <c r="O1481" i="25"/>
  <c r="P1482" i="25" s="1"/>
  <c r="O1477" i="25"/>
  <c r="O1473" i="25"/>
  <c r="O1469" i="25"/>
  <c r="P1470" i="25" s="1"/>
  <c r="O1465" i="25"/>
  <c r="P1466" i="25" s="1"/>
  <c r="O1461" i="25"/>
  <c r="O1457" i="25"/>
  <c r="O1453" i="25"/>
  <c r="P1454" i="25" s="1"/>
  <c r="O1449" i="25"/>
  <c r="P1450" i="25" s="1"/>
  <c r="O1445" i="25"/>
  <c r="O1441" i="25"/>
  <c r="O1437" i="25"/>
  <c r="P1438" i="25" s="1"/>
  <c r="O1433" i="25"/>
  <c r="P1434" i="25" s="1"/>
  <c r="O1429" i="25"/>
  <c r="O1425" i="25"/>
  <c r="O1421" i="25"/>
  <c r="P1422" i="25" s="1"/>
  <c r="O1417" i="25"/>
  <c r="P1418" i="25" s="1"/>
  <c r="O1413" i="25"/>
  <c r="O1409" i="25"/>
  <c r="O1405" i="25"/>
  <c r="P1406" i="25" s="1"/>
  <c r="O1401" i="25"/>
  <c r="P1402" i="25" s="1"/>
  <c r="O1397" i="25"/>
  <c r="O1393" i="25"/>
  <c r="O1389" i="25"/>
  <c r="P1390" i="25" s="1"/>
  <c r="O1385" i="25"/>
  <c r="P1386" i="25" s="1"/>
  <c r="O1381" i="25"/>
  <c r="O1377" i="25"/>
  <c r="O1373" i="25"/>
  <c r="P1374" i="25" s="1"/>
  <c r="O1369" i="25"/>
  <c r="P1370" i="25" s="1"/>
  <c r="O1365" i="25"/>
  <c r="O1361" i="25"/>
  <c r="O1357" i="25"/>
  <c r="P1358" i="25" s="1"/>
  <c r="O1353" i="25"/>
  <c r="P1354" i="25" s="1"/>
  <c r="O1349" i="25"/>
  <c r="O1345" i="25"/>
  <c r="O1341" i="25"/>
  <c r="P1342" i="25" s="1"/>
  <c r="O1337" i="25"/>
  <c r="P1338" i="25" s="1"/>
  <c r="O1333" i="25"/>
  <c r="O1329" i="25"/>
  <c r="O1325" i="25"/>
  <c r="P1326" i="25" s="1"/>
  <c r="O1321" i="25"/>
  <c r="P1322" i="25" s="1"/>
  <c r="O1317" i="25"/>
  <c r="O1313" i="25"/>
  <c r="O1309" i="25"/>
  <c r="P1310" i="25" s="1"/>
  <c r="O1305" i="25"/>
  <c r="P1306" i="25" s="1"/>
  <c r="O1301" i="25"/>
  <c r="O1297" i="25"/>
  <c r="O1293" i="25"/>
  <c r="P1294" i="25" s="1"/>
  <c r="O1289" i="25"/>
  <c r="P1290" i="25" s="1"/>
  <c r="O1285" i="25"/>
  <c r="O1281" i="25"/>
  <c r="O1277" i="25"/>
  <c r="P1278" i="25" s="1"/>
  <c r="O1273" i="25"/>
  <c r="P1274" i="25" s="1"/>
  <c r="O1269" i="25"/>
  <c r="O1265" i="25"/>
  <c r="O1261" i="25"/>
  <c r="P1262" i="25" s="1"/>
  <c r="O1257" i="25"/>
  <c r="P1258" i="25" s="1"/>
  <c r="O1253" i="25"/>
  <c r="O1249" i="25"/>
  <c r="O1245" i="25"/>
  <c r="P1246" i="25" s="1"/>
  <c r="O1241" i="25"/>
  <c r="P1242" i="25" s="1"/>
  <c r="O1237" i="25"/>
  <c r="O1233" i="25"/>
  <c r="O1229" i="25"/>
  <c r="P1230" i="25" s="1"/>
  <c r="O1225" i="25"/>
  <c r="P1226" i="25" s="1"/>
  <c r="O1221" i="25"/>
  <c r="O1217" i="25"/>
  <c r="O1213" i="25"/>
  <c r="O1209" i="25"/>
  <c r="O1205" i="25"/>
  <c r="O1201" i="25"/>
  <c r="O1197" i="25"/>
  <c r="O1193" i="25"/>
  <c r="O1189" i="25"/>
  <c r="O1185" i="25"/>
  <c r="O1181" i="25"/>
  <c r="O1177" i="25"/>
  <c r="O1173" i="25"/>
  <c r="O1169" i="25"/>
  <c r="O1165" i="25"/>
  <c r="O1161" i="25"/>
  <c r="O1157" i="25"/>
  <c r="P1158" i="25" s="1"/>
  <c r="O1153" i="25"/>
  <c r="O1149" i="25"/>
  <c r="P1150" i="25" s="1"/>
  <c r="O1145" i="25"/>
  <c r="O1141" i="25"/>
  <c r="P1142" i="25" s="1"/>
  <c r="O1137" i="25"/>
  <c r="O1133" i="25"/>
  <c r="P1134" i="25" s="1"/>
  <c r="O1129" i="25"/>
  <c r="O1125" i="25"/>
  <c r="P1126" i="25" s="1"/>
  <c r="O1121" i="25"/>
  <c r="O1117" i="25"/>
  <c r="P1118" i="25" s="1"/>
  <c r="O1113" i="25"/>
  <c r="O1109" i="25"/>
  <c r="P1110" i="25" s="1"/>
  <c r="O1105" i="25"/>
  <c r="O1101" i="25"/>
  <c r="O1097" i="25"/>
  <c r="O1093" i="25"/>
  <c r="P1094" i="25" s="1"/>
  <c r="O1089" i="25"/>
  <c r="O1085" i="25"/>
  <c r="P1086" i="25" s="1"/>
  <c r="O1081" i="25"/>
  <c r="P1082" i="25" s="1"/>
  <c r="O1077" i="25"/>
  <c r="O1073" i="25"/>
  <c r="P1074" i="25" s="1"/>
  <c r="O1069" i="25"/>
  <c r="P1070" i="25" s="1"/>
  <c r="O1065" i="25"/>
  <c r="P1066" i="25" s="1"/>
  <c r="O1061" i="25"/>
  <c r="O1057" i="25"/>
  <c r="P1058" i="25" s="1"/>
  <c r="O1053" i="25"/>
  <c r="P1054" i="25" s="1"/>
  <c r="O1049" i="25"/>
  <c r="P1050" i="25" s="1"/>
  <c r="O1045" i="25"/>
  <c r="O1041" i="25"/>
  <c r="P1042" i="25" s="1"/>
  <c r="O1037" i="25"/>
  <c r="P1038" i="25" s="1"/>
  <c r="O1033" i="25"/>
  <c r="P1034" i="25" s="1"/>
  <c r="O1029" i="25"/>
  <c r="O1025" i="25"/>
  <c r="P1026" i="25" s="1"/>
  <c r="O1021" i="25"/>
  <c r="P1022" i="25" s="1"/>
  <c r="O1017" i="25"/>
  <c r="P1018" i="25" s="1"/>
  <c r="O1013" i="25"/>
  <c r="O1009" i="25"/>
  <c r="P1010" i="25" s="1"/>
  <c r="O1005" i="25"/>
  <c r="P1006" i="25" s="1"/>
  <c r="O1001" i="25"/>
  <c r="O997" i="25"/>
  <c r="O993" i="25"/>
  <c r="O989" i="25"/>
  <c r="P990" i="25" s="1"/>
  <c r="O985" i="25"/>
  <c r="O981" i="25"/>
  <c r="O977" i="25"/>
  <c r="O973" i="25"/>
  <c r="P974" i="25" s="1"/>
  <c r="O969" i="25"/>
  <c r="O965" i="25"/>
  <c r="O961" i="25"/>
  <c r="O957" i="25"/>
  <c r="P958" i="25" s="1"/>
  <c r="O953" i="25"/>
  <c r="O949" i="25"/>
  <c r="O945" i="25"/>
  <c r="O941" i="25"/>
  <c r="P942" i="25" s="1"/>
  <c r="O937" i="25"/>
  <c r="O933" i="25"/>
  <c r="O929" i="25"/>
  <c r="O925" i="25"/>
  <c r="P926" i="25" s="1"/>
  <c r="O921" i="25"/>
  <c r="O917" i="25"/>
  <c r="O913" i="25"/>
  <c r="O909" i="25"/>
  <c r="P910" i="25" s="1"/>
  <c r="O905" i="25"/>
  <c r="O901" i="25"/>
  <c r="O897" i="25"/>
  <c r="O893" i="25"/>
  <c r="P894" i="25" s="1"/>
  <c r="O889" i="25"/>
  <c r="O885" i="25"/>
  <c r="O881" i="25"/>
  <c r="O877" i="25"/>
  <c r="P878" i="25" s="1"/>
  <c r="O873" i="25"/>
  <c r="O869" i="25"/>
  <c r="O865" i="25"/>
  <c r="O861" i="25"/>
  <c r="P862" i="25" s="1"/>
  <c r="O857" i="25"/>
  <c r="O853" i="25"/>
  <c r="O849" i="25"/>
  <c r="O845" i="25"/>
  <c r="P846" i="25" s="1"/>
  <c r="O841" i="25"/>
  <c r="O837" i="25"/>
  <c r="O833" i="25"/>
  <c r="O829" i="25"/>
  <c r="P830" i="25" s="1"/>
  <c r="O825" i="25"/>
  <c r="O821" i="25"/>
  <c r="O817" i="25"/>
  <c r="O813" i="25"/>
  <c r="P814" i="25" s="1"/>
  <c r="O809" i="25"/>
  <c r="O805" i="25"/>
  <c r="O801" i="25"/>
  <c r="O797" i="25"/>
  <c r="P798" i="25" s="1"/>
  <c r="O793" i="25"/>
  <c r="O789" i="25"/>
  <c r="O785" i="25"/>
  <c r="O781" i="25"/>
  <c r="P782" i="25" s="1"/>
  <c r="O777" i="25"/>
  <c r="O773" i="25"/>
  <c r="O769" i="25"/>
  <c r="O765" i="25"/>
  <c r="P766" i="25" s="1"/>
  <c r="O761" i="25"/>
  <c r="O757" i="25"/>
  <c r="O753" i="25"/>
  <c r="O749" i="25"/>
  <c r="P750" i="25" s="1"/>
  <c r="O745" i="25"/>
  <c r="O741" i="25"/>
  <c r="O737" i="25"/>
  <c r="O733" i="25"/>
  <c r="P734" i="25" s="1"/>
  <c r="O729" i="25"/>
  <c r="O725" i="25"/>
  <c r="O721" i="25"/>
  <c r="O717" i="25"/>
  <c r="P718" i="25" s="1"/>
  <c r="O713" i="25"/>
  <c r="O709" i="25"/>
  <c r="O705" i="25"/>
  <c r="O701" i="25"/>
  <c r="P702" i="25" s="1"/>
  <c r="O697" i="25"/>
  <c r="O693" i="25"/>
  <c r="O689" i="25"/>
  <c r="O685" i="25"/>
  <c r="P686" i="25" s="1"/>
  <c r="O681" i="25"/>
  <c r="O677" i="25"/>
  <c r="O673" i="25"/>
  <c r="O669" i="25"/>
  <c r="P670" i="25" s="1"/>
  <c r="O665" i="25"/>
  <c r="O661" i="25"/>
  <c r="O657" i="25"/>
  <c r="O653" i="25"/>
  <c r="P654" i="25" s="1"/>
  <c r="O649" i="25"/>
  <c r="O645" i="25"/>
  <c r="O641" i="25"/>
  <c r="O637" i="25"/>
  <c r="P638" i="25" s="1"/>
  <c r="O633" i="25"/>
  <c r="O629" i="25"/>
  <c r="O625" i="25"/>
  <c r="O621" i="25"/>
  <c r="P622" i="25" s="1"/>
  <c r="O617" i="25"/>
  <c r="O613" i="25"/>
  <c r="O609" i="25"/>
  <c r="O605" i="25"/>
  <c r="P606" i="25" s="1"/>
  <c r="O601" i="25"/>
  <c r="O597" i="25"/>
  <c r="O593" i="25"/>
  <c r="O589" i="25"/>
  <c r="P590" i="25" s="1"/>
  <c r="O585" i="25"/>
  <c r="O581" i="25"/>
  <c r="O577" i="25"/>
  <c r="O573" i="25"/>
  <c r="P574" i="25" s="1"/>
  <c r="O569" i="25"/>
  <c r="O565" i="25"/>
  <c r="O561" i="25"/>
  <c r="O557" i="25"/>
  <c r="P558" i="25" s="1"/>
  <c r="O553" i="25"/>
  <c r="O549" i="25"/>
  <c r="O545" i="25"/>
  <c r="O541" i="25"/>
  <c r="P542" i="25" s="1"/>
  <c r="O537" i="25"/>
  <c r="O533" i="25"/>
  <c r="O529" i="25"/>
  <c r="O525" i="25"/>
  <c r="P526" i="25" s="1"/>
  <c r="O521" i="25"/>
  <c r="O517" i="25"/>
  <c r="O513" i="25"/>
  <c r="O509" i="25"/>
  <c r="P510" i="25" s="1"/>
  <c r="O505" i="25"/>
  <c r="O501" i="25"/>
  <c r="O497" i="25"/>
  <c r="O493" i="25"/>
  <c r="P494" i="25" s="1"/>
  <c r="O2728" i="25"/>
  <c r="P2729" i="25" s="1"/>
  <c r="O2724" i="25"/>
  <c r="P2725" i="25" s="1"/>
  <c r="O2720" i="25"/>
  <c r="P2721" i="25" s="1"/>
  <c r="O2712" i="25"/>
  <c r="O2708" i="25"/>
  <c r="P2709" i="25" s="1"/>
  <c r="O2704" i="25"/>
  <c r="O2696" i="25"/>
  <c r="P2697" i="25" s="1"/>
  <c r="O2692" i="25"/>
  <c r="P2693" i="25" s="1"/>
  <c r="O2688" i="25"/>
  <c r="P2689" i="25" s="1"/>
  <c r="O2680" i="25"/>
  <c r="O2676" i="25"/>
  <c r="P2677" i="25" s="1"/>
  <c r="O2672" i="25"/>
  <c r="P2673" i="25" s="1"/>
  <c r="O2668" i="25"/>
  <c r="O2664" i="25"/>
  <c r="O2660" i="25"/>
  <c r="P2661" i="25" s="1"/>
  <c r="O2656" i="25"/>
  <c r="P2657" i="25" s="1"/>
  <c r="O2652" i="25"/>
  <c r="O2648" i="25"/>
  <c r="O2644" i="25"/>
  <c r="P2645" i="25" s="1"/>
  <c r="O2640" i="25"/>
  <c r="P2641" i="25" s="1"/>
  <c r="O2636" i="25"/>
  <c r="O2632" i="25"/>
  <c r="O2628" i="25"/>
  <c r="P2629" i="25" s="1"/>
  <c r="O2624" i="25"/>
  <c r="P2625" i="25" s="1"/>
  <c r="O2620" i="25"/>
  <c r="O2616" i="25"/>
  <c r="O2612" i="25"/>
  <c r="P2613" i="25" s="1"/>
  <c r="O2608" i="25"/>
  <c r="P2609" i="25" s="1"/>
  <c r="O2604" i="25"/>
  <c r="O2600" i="25"/>
  <c r="O2596" i="25"/>
  <c r="P2597" i="25" s="1"/>
  <c r="O2592" i="25"/>
  <c r="P2593" i="25" s="1"/>
  <c r="O2588" i="25"/>
  <c r="O2584" i="25"/>
  <c r="O2580" i="25"/>
  <c r="P2581" i="25" s="1"/>
  <c r="O2576" i="25"/>
  <c r="P2577" i="25" s="1"/>
  <c r="O2572" i="25"/>
  <c r="O2568" i="25"/>
  <c r="O2564" i="25"/>
  <c r="P2565" i="25" s="1"/>
  <c r="O2560" i="25"/>
  <c r="P2561" i="25" s="1"/>
  <c r="O2556" i="25"/>
  <c r="O2552" i="25"/>
  <c r="O2548" i="25"/>
  <c r="P2549" i="25" s="1"/>
  <c r="O2544" i="25"/>
  <c r="P2545" i="25" s="1"/>
  <c r="O2540" i="25"/>
  <c r="O2536" i="25"/>
  <c r="O2532" i="25"/>
  <c r="P2533" i="25" s="1"/>
  <c r="O2528" i="25"/>
  <c r="P2529" i="25" s="1"/>
  <c r="O2524" i="25"/>
  <c r="O2520" i="25"/>
  <c r="O2516" i="25"/>
  <c r="P2517" i="25" s="1"/>
  <c r="O2512" i="25"/>
  <c r="P2513" i="25" s="1"/>
  <c r="O2508" i="25"/>
  <c r="O2504" i="25"/>
  <c r="O2500" i="25"/>
  <c r="P2501" i="25" s="1"/>
  <c r="O2496" i="25"/>
  <c r="P2497" i="25" s="1"/>
  <c r="O2492" i="25"/>
  <c r="O2488" i="25"/>
  <c r="O2484" i="25"/>
  <c r="P2485" i="25" s="1"/>
  <c r="O2480" i="25"/>
  <c r="P2481" i="25" s="1"/>
  <c r="O2476" i="25"/>
  <c r="O2472" i="25"/>
  <c r="O2468" i="25"/>
  <c r="P2469" i="25" s="1"/>
  <c r="O2464" i="25"/>
  <c r="P2465" i="25" s="1"/>
  <c r="O2460" i="25"/>
  <c r="O2456" i="25"/>
  <c r="O2452" i="25"/>
  <c r="P2453" i="25" s="1"/>
  <c r="O2448" i="25"/>
  <c r="P2449" i="25" s="1"/>
  <c r="O2444" i="25"/>
  <c r="O2440" i="25"/>
  <c r="O2436" i="25"/>
  <c r="P2437" i="25" s="1"/>
  <c r="O2432" i="25"/>
  <c r="P2433" i="25" s="1"/>
  <c r="O2428" i="25"/>
  <c r="O2424" i="25"/>
  <c r="O2420" i="25"/>
  <c r="P2421" i="25" s="1"/>
  <c r="O2416" i="25"/>
  <c r="P2417" i="25" s="1"/>
  <c r="O2412" i="25"/>
  <c r="O2408" i="25"/>
  <c r="O2404" i="25"/>
  <c r="P2405" i="25" s="1"/>
  <c r="O2400" i="25"/>
  <c r="P2401" i="25" s="1"/>
  <c r="O2396" i="25"/>
  <c r="O2392" i="25"/>
  <c r="O2388" i="25"/>
  <c r="P2389" i="25" s="1"/>
  <c r="O2384" i="25"/>
  <c r="P2385" i="25" s="1"/>
  <c r="O2380" i="25"/>
  <c r="O2376" i="25"/>
  <c r="O2372" i="25"/>
  <c r="P2373" i="25" s="1"/>
  <c r="O2368" i="25"/>
  <c r="P2369" i="25" s="1"/>
  <c r="O2364" i="25"/>
  <c r="O2360" i="25"/>
  <c r="O2356" i="25"/>
  <c r="P2357" i="25" s="1"/>
  <c r="O2352" i="25"/>
  <c r="P2353" i="25" s="1"/>
  <c r="O2348" i="25"/>
  <c r="O2344" i="25"/>
  <c r="O2340" i="25"/>
  <c r="P2341" i="25" s="1"/>
  <c r="O2336" i="25"/>
  <c r="P2337" i="25" s="1"/>
  <c r="O2332" i="25"/>
  <c r="O2328" i="25"/>
  <c r="O2324" i="25"/>
  <c r="P2325" i="25" s="1"/>
  <c r="O2320" i="25"/>
  <c r="P2321" i="25" s="1"/>
  <c r="O2316" i="25"/>
  <c r="O2312" i="25"/>
  <c r="O2308" i="25"/>
  <c r="P2309" i="25" s="1"/>
  <c r="O2304" i="25"/>
  <c r="P2305" i="25" s="1"/>
  <c r="O2300" i="25"/>
  <c r="O2296" i="25"/>
  <c r="O2292" i="25"/>
  <c r="P2293" i="25" s="1"/>
  <c r="O2288" i="25"/>
  <c r="P2289" i="25" s="1"/>
  <c r="O2284" i="25"/>
  <c r="O2280" i="25"/>
  <c r="O2276" i="25"/>
  <c r="P2277" i="25" s="1"/>
  <c r="O2272" i="25"/>
  <c r="P2273" i="25" s="1"/>
  <c r="O2268" i="25"/>
  <c r="O2264" i="25"/>
  <c r="O2260" i="25"/>
  <c r="P2261" i="25" s="1"/>
  <c r="O2256" i="25"/>
  <c r="P2257" i="25" s="1"/>
  <c r="O2252" i="25"/>
  <c r="O2248" i="25"/>
  <c r="O2244" i="25"/>
  <c r="P2245" i="25" s="1"/>
  <c r="O2240" i="25"/>
  <c r="P2241" i="25" s="1"/>
  <c r="O2236" i="25"/>
  <c r="O2232" i="25"/>
  <c r="O2228" i="25"/>
  <c r="P2229" i="25" s="1"/>
  <c r="O2224" i="25"/>
  <c r="P2225" i="25" s="1"/>
  <c r="O2220" i="25"/>
  <c r="O2216" i="25"/>
  <c r="O2212" i="25"/>
  <c r="P2213" i="25" s="1"/>
  <c r="O2208" i="25"/>
  <c r="P2209" i="25" s="1"/>
  <c r="O2204" i="25"/>
  <c r="O2200" i="25"/>
  <c r="O2196" i="25"/>
  <c r="P2197" i="25" s="1"/>
  <c r="O2192" i="25"/>
  <c r="P2193" i="25" s="1"/>
  <c r="O2188" i="25"/>
  <c r="O2184" i="25"/>
  <c r="O2180" i="25"/>
  <c r="P2181" i="25" s="1"/>
  <c r="O2176" i="25"/>
  <c r="P2177" i="25" s="1"/>
  <c r="O2172" i="25"/>
  <c r="O2168" i="25"/>
  <c r="O2164" i="25"/>
  <c r="P2165" i="25" s="1"/>
  <c r="O2160" i="25"/>
  <c r="P2161" i="25" s="1"/>
  <c r="O2156" i="25"/>
  <c r="O2152" i="25"/>
  <c r="O2148" i="25"/>
  <c r="P2149" i="25" s="1"/>
  <c r="O2144" i="25"/>
  <c r="P2145" i="25" s="1"/>
  <c r="O2140" i="25"/>
  <c r="O2136" i="25"/>
  <c r="O2132" i="25"/>
  <c r="P2133" i="25" s="1"/>
  <c r="O2128" i="25"/>
  <c r="P2129" i="25" s="1"/>
  <c r="O2124" i="25"/>
  <c r="O2120" i="25"/>
  <c r="O2116" i="25"/>
  <c r="P2117" i="25" s="1"/>
  <c r="O2112" i="25"/>
  <c r="P2113" i="25" s="1"/>
  <c r="O2108" i="25"/>
  <c r="O2104" i="25"/>
  <c r="O2100" i="25"/>
  <c r="P2101" i="25" s="1"/>
  <c r="O2096" i="25"/>
  <c r="P2097" i="25" s="1"/>
  <c r="O2092" i="25"/>
  <c r="O2088" i="25"/>
  <c r="O2084" i="25"/>
  <c r="P2085" i="25" s="1"/>
  <c r="O2080" i="25"/>
  <c r="P2081" i="25" s="1"/>
  <c r="O2076" i="25"/>
  <c r="O2072" i="25"/>
  <c r="O2068" i="25"/>
  <c r="P2069" i="25" s="1"/>
  <c r="O2064" i="25"/>
  <c r="P2065" i="25" s="1"/>
  <c r="O2060" i="25"/>
  <c r="O2056" i="25"/>
  <c r="O2052" i="25"/>
  <c r="P2053" i="25" s="1"/>
  <c r="O2048" i="25"/>
  <c r="P2049" i="25" s="1"/>
  <c r="O2044" i="25"/>
  <c r="O2040" i="25"/>
  <c r="O2036" i="25"/>
  <c r="P2037" i="25" s="1"/>
  <c r="O2032" i="25"/>
  <c r="P2033" i="25" s="1"/>
  <c r="O2028" i="25"/>
  <c r="O2024" i="25"/>
  <c r="O2020" i="25"/>
  <c r="P2021" i="25" s="1"/>
  <c r="O2016" i="25"/>
  <c r="P2017" i="25" s="1"/>
  <c r="O2012" i="25"/>
  <c r="O2008" i="25"/>
  <c r="O2004" i="25"/>
  <c r="P2005" i="25" s="1"/>
  <c r="O2000" i="25"/>
  <c r="P2001" i="25" s="1"/>
  <c r="O1996" i="25"/>
  <c r="O1992" i="25"/>
  <c r="O1988" i="25"/>
  <c r="P1989" i="25" s="1"/>
  <c r="O1984" i="25"/>
  <c r="P1985" i="25" s="1"/>
  <c r="O1980" i="25"/>
  <c r="O1976" i="25"/>
  <c r="O1972" i="25"/>
  <c r="P1973" i="25" s="1"/>
  <c r="O1968" i="25"/>
  <c r="P1969" i="25" s="1"/>
  <c r="O1964" i="25"/>
  <c r="O1960" i="25"/>
  <c r="O1956" i="25"/>
  <c r="P1957" i="25" s="1"/>
  <c r="O1952" i="25"/>
  <c r="P1953" i="25" s="1"/>
  <c r="O1948" i="25"/>
  <c r="O1944" i="25"/>
  <c r="O1940" i="25"/>
  <c r="P1941" i="25" s="1"/>
  <c r="O1936" i="25"/>
  <c r="P1937" i="25" s="1"/>
  <c r="O1932" i="25"/>
  <c r="O1928" i="25"/>
  <c r="O1924" i="25"/>
  <c r="P1925" i="25" s="1"/>
  <c r="O1920" i="25"/>
  <c r="P1921" i="25" s="1"/>
  <c r="O1916" i="25"/>
  <c r="O1912" i="25"/>
  <c r="O1908" i="25"/>
  <c r="P1909" i="25" s="1"/>
  <c r="O1904" i="25"/>
  <c r="P1905" i="25" s="1"/>
  <c r="O1900" i="25"/>
  <c r="O1896" i="25"/>
  <c r="O1892" i="25"/>
  <c r="P1893" i="25" s="1"/>
  <c r="O1888" i="25"/>
  <c r="P1889" i="25" s="1"/>
  <c r="O1884" i="25"/>
  <c r="O1880" i="25"/>
  <c r="O1876" i="25"/>
  <c r="P1877" i="25" s="1"/>
  <c r="O1872" i="25"/>
  <c r="P1873" i="25" s="1"/>
  <c r="O1868" i="25"/>
  <c r="O1864" i="25"/>
  <c r="O1860" i="25"/>
  <c r="P1861" i="25" s="1"/>
  <c r="O1856" i="25"/>
  <c r="P1857" i="25" s="1"/>
  <c r="O1852" i="25"/>
  <c r="O1848" i="25"/>
  <c r="O1844" i="25"/>
  <c r="P1845" i="25" s="1"/>
  <c r="O1840" i="25"/>
  <c r="P1841" i="25" s="1"/>
  <c r="O1836" i="25"/>
  <c r="O1832" i="25"/>
  <c r="O1828" i="25"/>
  <c r="P1829" i="25" s="1"/>
  <c r="O1824" i="25"/>
  <c r="P1825" i="25" s="1"/>
  <c r="O1820" i="25"/>
  <c r="O1816" i="25"/>
  <c r="O1812" i="25"/>
  <c r="P1813" i="25" s="1"/>
  <c r="O1808" i="25"/>
  <c r="P1809" i="25" s="1"/>
  <c r="O1804" i="25"/>
  <c r="O1800" i="25"/>
  <c r="O1796" i="25"/>
  <c r="P1797" i="25" s="1"/>
  <c r="O1792" i="25"/>
  <c r="P1793" i="25" s="1"/>
  <c r="O1788" i="25"/>
  <c r="O1784" i="25"/>
  <c r="O1780" i="25"/>
  <c r="P1781" i="25" s="1"/>
  <c r="O1776" i="25"/>
  <c r="P1777" i="25" s="1"/>
  <c r="O1772" i="25"/>
  <c r="O1768" i="25"/>
  <c r="O1764" i="25"/>
  <c r="P1765" i="25" s="1"/>
  <c r="O1760" i="25"/>
  <c r="P1761" i="25" s="1"/>
  <c r="O1756" i="25"/>
  <c r="O1752" i="25"/>
  <c r="O1748" i="25"/>
  <c r="P1749" i="25" s="1"/>
  <c r="O1744" i="25"/>
  <c r="P1745" i="25" s="1"/>
  <c r="O1740" i="25"/>
  <c r="O1736" i="25"/>
  <c r="O1732" i="25"/>
  <c r="P1733" i="25" s="1"/>
  <c r="O1728" i="25"/>
  <c r="P1729" i="25" s="1"/>
  <c r="O1724" i="25"/>
  <c r="O1720" i="25"/>
  <c r="O1716" i="25"/>
  <c r="P1717" i="25" s="1"/>
  <c r="O1712" i="25"/>
  <c r="P1713" i="25" s="1"/>
  <c r="O1708" i="25"/>
  <c r="O1704" i="25"/>
  <c r="O1700" i="25"/>
  <c r="P1701" i="25" s="1"/>
  <c r="O1696" i="25"/>
  <c r="P1697" i="25" s="1"/>
  <c r="O1692" i="25"/>
  <c r="O1688" i="25"/>
  <c r="O1684" i="25"/>
  <c r="P1685" i="25" s="1"/>
  <c r="O1680" i="25"/>
  <c r="P1681" i="25" s="1"/>
  <c r="O1676" i="25"/>
  <c r="O1672" i="25"/>
  <c r="O1668" i="25"/>
  <c r="P1669" i="25" s="1"/>
  <c r="O1664" i="25"/>
  <c r="P1665" i="25" s="1"/>
  <c r="O1660" i="25"/>
  <c r="O1656" i="25"/>
  <c r="O1652" i="25"/>
  <c r="P1653" i="25" s="1"/>
  <c r="O1648" i="25"/>
  <c r="P1649" i="25" s="1"/>
  <c r="O1644" i="25"/>
  <c r="O1640" i="25"/>
  <c r="O1636" i="25"/>
  <c r="P1637" i="25" s="1"/>
  <c r="O1632" i="25"/>
  <c r="P1633" i="25" s="1"/>
  <c r="O1628" i="25"/>
  <c r="O1624" i="25"/>
  <c r="O1620" i="25"/>
  <c r="P1621" i="25" s="1"/>
  <c r="O1616" i="25"/>
  <c r="P1617" i="25" s="1"/>
  <c r="O1612" i="25"/>
  <c r="O1608" i="25"/>
  <c r="O1604" i="25"/>
  <c r="P1605" i="25" s="1"/>
  <c r="O1600" i="25"/>
  <c r="P1601" i="25" s="1"/>
  <c r="O1596" i="25"/>
  <c r="O1592" i="25"/>
  <c r="O1588" i="25"/>
  <c r="P1589" i="25" s="1"/>
  <c r="O1584" i="25"/>
  <c r="P1585" i="25" s="1"/>
  <c r="O1580" i="25"/>
  <c r="O1576" i="25"/>
  <c r="O1572" i="25"/>
  <c r="P1573" i="25" s="1"/>
  <c r="O1568" i="25"/>
  <c r="P1569" i="25" s="1"/>
  <c r="O1564" i="25"/>
  <c r="O1560" i="25"/>
  <c r="O1556" i="25"/>
  <c r="P1557" i="25" s="1"/>
  <c r="O1552" i="25"/>
  <c r="P1553" i="25" s="1"/>
  <c r="O1548" i="25"/>
  <c r="O1544" i="25"/>
  <c r="O1540" i="25"/>
  <c r="P1541" i="25" s="1"/>
  <c r="O1536" i="25"/>
  <c r="P1537" i="25" s="1"/>
  <c r="O1532" i="25"/>
  <c r="O1528" i="25"/>
  <c r="O1524" i="25"/>
  <c r="P1525" i="25" s="1"/>
  <c r="O1520" i="25"/>
  <c r="P1521" i="25" s="1"/>
  <c r="O1516" i="25"/>
  <c r="O1512" i="25"/>
  <c r="O1508" i="25"/>
  <c r="P1509" i="25" s="1"/>
  <c r="O1504" i="25"/>
  <c r="P1505" i="25" s="1"/>
  <c r="O1500" i="25"/>
  <c r="O1496" i="25"/>
  <c r="O1492" i="25"/>
  <c r="P1493" i="25" s="1"/>
  <c r="O1488" i="25"/>
  <c r="P1489" i="25" s="1"/>
  <c r="O1484" i="25"/>
  <c r="O1480" i="25"/>
  <c r="O1476" i="25"/>
  <c r="P1477" i="25" s="1"/>
  <c r="O1472" i="25"/>
  <c r="P1473" i="25" s="1"/>
  <c r="O1468" i="25"/>
  <c r="O1464" i="25"/>
  <c r="O1460" i="25"/>
  <c r="P1461" i="25" s="1"/>
  <c r="O1456" i="25"/>
  <c r="P1457" i="25" s="1"/>
  <c r="O1452" i="25"/>
  <c r="O1448" i="25"/>
  <c r="O1444" i="25"/>
  <c r="P1445" i="25" s="1"/>
  <c r="O1440" i="25"/>
  <c r="P1441" i="25" s="1"/>
  <c r="O1436" i="25"/>
  <c r="O1432" i="25"/>
  <c r="O1428" i="25"/>
  <c r="P1429" i="25" s="1"/>
  <c r="O1424" i="25"/>
  <c r="P1425" i="25" s="1"/>
  <c r="O1420" i="25"/>
  <c r="O1416" i="25"/>
  <c r="O1412" i="25"/>
  <c r="P1413" i="25" s="1"/>
  <c r="O1408" i="25"/>
  <c r="P1409" i="25" s="1"/>
  <c r="O1404" i="25"/>
  <c r="O1400" i="25"/>
  <c r="O1396" i="25"/>
  <c r="P1397" i="25" s="1"/>
  <c r="O1392" i="25"/>
  <c r="P1393" i="25" s="1"/>
  <c r="O1388" i="25"/>
  <c r="O1384" i="25"/>
  <c r="O1380" i="25"/>
  <c r="P1381" i="25" s="1"/>
  <c r="O1376" i="25"/>
  <c r="P1377" i="25" s="1"/>
  <c r="O1372" i="25"/>
  <c r="O1368" i="25"/>
  <c r="O1364" i="25"/>
  <c r="P1365" i="25" s="1"/>
  <c r="O1360" i="25"/>
  <c r="P1361" i="25" s="1"/>
  <c r="O1356" i="25"/>
  <c r="O1352" i="25"/>
  <c r="O1348" i="25"/>
  <c r="P1349" i="25" s="1"/>
  <c r="O1344" i="25"/>
  <c r="P1345" i="25" s="1"/>
  <c r="O1340" i="25"/>
  <c r="O1336" i="25"/>
  <c r="O1332" i="25"/>
  <c r="P1333" i="25" s="1"/>
  <c r="O1328" i="25"/>
  <c r="P1329" i="25" s="1"/>
  <c r="O1324" i="25"/>
  <c r="O1320" i="25"/>
  <c r="O1316" i="25"/>
  <c r="P1317" i="25" s="1"/>
  <c r="O1312" i="25"/>
  <c r="P1313" i="25" s="1"/>
  <c r="O1308" i="25"/>
  <c r="O1304" i="25"/>
  <c r="O1300" i="25"/>
  <c r="P1301" i="25" s="1"/>
  <c r="O1296" i="25"/>
  <c r="P1297" i="25" s="1"/>
  <c r="O1292" i="25"/>
  <c r="O1288" i="25"/>
  <c r="O1284" i="25"/>
  <c r="P1285" i="25" s="1"/>
  <c r="O1280" i="25"/>
  <c r="P1281" i="25" s="1"/>
  <c r="O1276" i="25"/>
  <c r="O1272" i="25"/>
  <c r="O1268" i="25"/>
  <c r="P1269" i="25" s="1"/>
  <c r="O1264" i="25"/>
  <c r="P1265" i="25" s="1"/>
  <c r="O1260" i="25"/>
  <c r="O1256" i="25"/>
  <c r="O1252" i="25"/>
  <c r="P1253" i="25" s="1"/>
  <c r="O1248" i="25"/>
  <c r="P1249" i="25" s="1"/>
  <c r="O1244" i="25"/>
  <c r="O1240" i="25"/>
  <c r="O1236" i="25"/>
  <c r="P1237" i="25" s="1"/>
  <c r="O1232" i="25"/>
  <c r="P1233" i="25" s="1"/>
  <c r="O1228" i="25"/>
  <c r="O1224" i="25"/>
  <c r="O1220" i="25"/>
  <c r="P1221" i="25" s="1"/>
  <c r="O1216" i="25"/>
  <c r="P1217" i="25" s="1"/>
  <c r="O1212" i="25"/>
  <c r="O1208" i="25"/>
  <c r="O1204" i="25"/>
  <c r="P1205" i="25" s="1"/>
  <c r="O1200" i="25"/>
  <c r="P1201" i="25" s="1"/>
  <c r="O1196" i="25"/>
  <c r="O1192" i="25"/>
  <c r="O1188" i="25"/>
  <c r="P1189" i="25" s="1"/>
  <c r="O1184" i="25"/>
  <c r="P1185" i="25" s="1"/>
  <c r="O1180" i="25"/>
  <c r="O1176" i="25"/>
  <c r="O1172" i="25"/>
  <c r="P1173" i="25" s="1"/>
  <c r="O1168" i="25"/>
  <c r="P1169" i="25" s="1"/>
  <c r="O1152" i="25"/>
  <c r="P1153" i="25" s="1"/>
  <c r="O1136" i="25"/>
  <c r="O1120" i="25"/>
  <c r="P1121" i="25" s="1"/>
  <c r="O1104" i="25"/>
  <c r="P1105" i="25" s="1"/>
  <c r="O1088" i="25"/>
  <c r="P1089" i="25" s="1"/>
  <c r="O996" i="25"/>
  <c r="P997" i="25" s="1"/>
  <c r="O980" i="25"/>
  <c r="P981" i="25" s="1"/>
  <c r="O964" i="25"/>
  <c r="P965" i="25" s="1"/>
  <c r="O948" i="25"/>
  <c r="P949" i="25" s="1"/>
  <c r="O932" i="25"/>
  <c r="P933" i="25" s="1"/>
  <c r="O916" i="25"/>
  <c r="P917" i="25" s="1"/>
  <c r="O900" i="25"/>
  <c r="P901" i="25" s="1"/>
  <c r="O884" i="25"/>
  <c r="P885" i="25" s="1"/>
  <c r="O868" i="25"/>
  <c r="P869" i="25" s="1"/>
  <c r="O852" i="25"/>
  <c r="P853" i="25" s="1"/>
  <c r="O836" i="25"/>
  <c r="P837" i="25" s="1"/>
  <c r="O820" i="25"/>
  <c r="P821" i="25" s="1"/>
  <c r="O804" i="25"/>
  <c r="P805" i="25" s="1"/>
  <c r="O788" i="25"/>
  <c r="P789" i="25" s="1"/>
  <c r="O772" i="25"/>
  <c r="P773" i="25" s="1"/>
  <c r="O756" i="25"/>
  <c r="P757" i="25" s="1"/>
  <c r="O740" i="25"/>
  <c r="P741" i="25" s="1"/>
  <c r="O724" i="25"/>
  <c r="P725" i="25" s="1"/>
  <c r="O708" i="25"/>
  <c r="P709" i="25" s="1"/>
  <c r="O692" i="25"/>
  <c r="P693" i="25" s="1"/>
  <c r="O676" i="25"/>
  <c r="P677" i="25" s="1"/>
  <c r="O660" i="25"/>
  <c r="P661" i="25" s="1"/>
  <c r="O644" i="25"/>
  <c r="P645" i="25" s="1"/>
  <c r="O628" i="25"/>
  <c r="P629" i="25" s="1"/>
  <c r="O612" i="25"/>
  <c r="P613" i="25" s="1"/>
  <c r="O596" i="25"/>
  <c r="P597" i="25" s="1"/>
  <c r="O580" i="25"/>
  <c r="P581" i="25" s="1"/>
  <c r="O564" i="25"/>
  <c r="P565" i="25" s="1"/>
  <c r="O548" i="25"/>
  <c r="P549" i="25" s="1"/>
  <c r="O532" i="25"/>
  <c r="P533" i="25" s="1"/>
  <c r="O516" i="25"/>
  <c r="P517" i="25" s="1"/>
  <c r="O500" i="25"/>
  <c r="P501" i="25" s="1"/>
  <c r="O3983" i="25"/>
  <c r="P3984" i="25" s="1"/>
  <c r="O3979" i="25"/>
  <c r="P3980" i="25" s="1"/>
  <c r="O3975" i="25"/>
  <c r="P3976" i="25" s="1"/>
  <c r="O3971" i="25"/>
  <c r="P3972" i="25" s="1"/>
  <c r="O3967" i="25"/>
  <c r="P3968" i="25" s="1"/>
  <c r="O3963" i="25"/>
  <c r="P3964" i="25" s="1"/>
  <c r="O3959" i="25"/>
  <c r="P3960" i="25" s="1"/>
  <c r="O3955" i="25"/>
  <c r="P3956" i="25" s="1"/>
  <c r="O3951" i="25"/>
  <c r="P3952" i="25" s="1"/>
  <c r="O3947" i="25"/>
  <c r="P3948" i="25" s="1"/>
  <c r="O3943" i="25"/>
  <c r="P3944" i="25" s="1"/>
  <c r="O3939" i="25"/>
  <c r="P3940" i="25" s="1"/>
  <c r="O3935" i="25"/>
  <c r="P3936" i="25" s="1"/>
  <c r="O3931" i="25"/>
  <c r="P3932" i="25" s="1"/>
  <c r="O3927" i="25"/>
  <c r="P3928" i="25" s="1"/>
  <c r="O3923" i="25"/>
  <c r="P3924" i="25" s="1"/>
  <c r="O3919" i="25"/>
  <c r="P3920" i="25" s="1"/>
  <c r="O3915" i="25"/>
  <c r="P3916" i="25" s="1"/>
  <c r="O3911" i="25"/>
  <c r="P3912" i="25" s="1"/>
  <c r="O3907" i="25"/>
  <c r="P3908" i="25" s="1"/>
  <c r="O3903" i="25"/>
  <c r="P3904" i="25" s="1"/>
  <c r="O3899" i="25"/>
  <c r="P3900" i="25" s="1"/>
  <c r="O3895" i="25"/>
  <c r="P3896" i="25" s="1"/>
  <c r="O3891" i="25"/>
  <c r="P3892" i="25" s="1"/>
  <c r="O3887" i="25"/>
  <c r="P3888" i="25" s="1"/>
  <c r="O3883" i="25"/>
  <c r="P3884" i="25" s="1"/>
  <c r="O3879" i="25"/>
  <c r="P3880" i="25" s="1"/>
  <c r="O3875" i="25"/>
  <c r="P3876" i="25" s="1"/>
  <c r="O3871" i="25"/>
  <c r="O3867" i="25"/>
  <c r="P3868" i="25" s="1"/>
  <c r="O3863" i="25"/>
  <c r="P3864" i="25" s="1"/>
  <c r="O3859" i="25"/>
  <c r="P3860" i="25" s="1"/>
  <c r="O3855" i="25"/>
  <c r="P3856" i="25" s="1"/>
  <c r="O3851" i="25"/>
  <c r="P3852" i="25" s="1"/>
  <c r="O3847" i="25"/>
  <c r="P3848" i="25" s="1"/>
  <c r="O3843" i="25"/>
  <c r="P3844" i="25" s="1"/>
  <c r="O3839" i="25"/>
  <c r="P3840" i="25" s="1"/>
  <c r="O3835" i="25"/>
  <c r="P3836" i="25" s="1"/>
  <c r="O3831" i="25"/>
  <c r="P3832" i="25" s="1"/>
  <c r="O3827" i="25"/>
  <c r="P3828" i="25" s="1"/>
  <c r="O3823" i="25"/>
  <c r="P3824" i="25" s="1"/>
  <c r="O3819" i="25"/>
  <c r="P3820" i="25" s="1"/>
  <c r="O3815" i="25"/>
  <c r="P3816" i="25" s="1"/>
  <c r="O3811" i="25"/>
  <c r="P3812" i="25" s="1"/>
  <c r="O3807" i="25"/>
  <c r="O3803" i="25"/>
  <c r="P3804" i="25" s="1"/>
  <c r="O3799" i="25"/>
  <c r="P3800" i="25" s="1"/>
  <c r="O3795" i="25"/>
  <c r="P3796" i="25" s="1"/>
  <c r="O3791" i="25"/>
  <c r="P3792" i="25" s="1"/>
  <c r="O3787" i="25"/>
  <c r="P3788" i="25" s="1"/>
  <c r="O3783" i="25"/>
  <c r="P3784" i="25" s="1"/>
  <c r="O3779" i="25"/>
  <c r="P3780" i="25" s="1"/>
  <c r="O3775" i="25"/>
  <c r="P3776" i="25" s="1"/>
  <c r="O3771" i="25"/>
  <c r="P3772" i="25" s="1"/>
  <c r="O3767" i="25"/>
  <c r="P3768" i="25" s="1"/>
  <c r="O3763" i="25"/>
  <c r="P3764" i="25" s="1"/>
  <c r="O3759" i="25"/>
  <c r="P3760" i="25" s="1"/>
  <c r="O3755" i="25"/>
  <c r="P3756" i="25" s="1"/>
  <c r="O3751" i="25"/>
  <c r="P3752" i="25" s="1"/>
  <c r="O3747" i="25"/>
  <c r="P3748" i="25" s="1"/>
  <c r="O3743" i="25"/>
  <c r="O3739" i="25"/>
  <c r="P3740" i="25" s="1"/>
  <c r="O3735" i="25"/>
  <c r="P3736" i="25" s="1"/>
  <c r="O3731" i="25"/>
  <c r="P3732" i="25" s="1"/>
  <c r="O3727" i="25"/>
  <c r="P3728" i="25" s="1"/>
  <c r="O3723" i="25"/>
  <c r="P3724" i="25" s="1"/>
  <c r="O3719" i="25"/>
  <c r="P3720" i="25" s="1"/>
  <c r="O3715" i="25"/>
  <c r="P3716" i="25" s="1"/>
  <c r="O3711" i="25"/>
  <c r="P3712" i="25" s="1"/>
  <c r="O3707" i="25"/>
  <c r="O3703" i="25"/>
  <c r="P3704" i="25" s="1"/>
  <c r="O3699" i="25"/>
  <c r="P3700" i="25" s="1"/>
  <c r="O3695" i="25"/>
  <c r="P3696" i="25" s="1"/>
  <c r="O3691" i="25"/>
  <c r="P3692" i="25" s="1"/>
  <c r="O3687" i="25"/>
  <c r="P3688" i="25" s="1"/>
  <c r="O3683" i="25"/>
  <c r="P3684" i="25" s="1"/>
  <c r="O3679" i="25"/>
  <c r="O3675" i="25"/>
  <c r="P3676" i="25" s="1"/>
  <c r="O3671" i="25"/>
  <c r="P3672" i="25" s="1"/>
  <c r="O3667" i="25"/>
  <c r="P3668" i="25" s="1"/>
  <c r="O3663" i="25"/>
  <c r="P3664" i="25" s="1"/>
  <c r="O3659" i="25"/>
  <c r="P3660" i="25" s="1"/>
  <c r="O3655" i="25"/>
  <c r="P3656" i="25" s="1"/>
  <c r="O3651" i="25"/>
  <c r="P3652" i="25" s="1"/>
  <c r="O3647" i="25"/>
  <c r="P3648" i="25" s="1"/>
  <c r="O3643" i="25"/>
  <c r="P3644" i="25" s="1"/>
  <c r="O3639" i="25"/>
  <c r="P3640" i="25" s="1"/>
  <c r="O3635" i="25"/>
  <c r="P3636" i="25" s="1"/>
  <c r="O3631" i="25"/>
  <c r="P3632" i="25" s="1"/>
  <c r="O3627" i="25"/>
  <c r="P3628" i="25" s="1"/>
  <c r="O3623" i="25"/>
  <c r="P3624" i="25" s="1"/>
  <c r="O3619" i="25"/>
  <c r="P3620" i="25" s="1"/>
  <c r="O3615" i="25"/>
  <c r="O3611" i="25"/>
  <c r="P3612" i="25" s="1"/>
  <c r="O3607" i="25"/>
  <c r="P3608" i="25" s="1"/>
  <c r="O3603" i="25"/>
  <c r="P3604" i="25" s="1"/>
  <c r="O3599" i="25"/>
  <c r="P3600" i="25" s="1"/>
  <c r="O3595" i="25"/>
  <c r="P3596" i="25" s="1"/>
  <c r="O3591" i="25"/>
  <c r="P3592" i="25" s="1"/>
  <c r="O3587" i="25"/>
  <c r="P3588" i="25" s="1"/>
  <c r="O3583" i="25"/>
  <c r="P3584" i="25" s="1"/>
  <c r="O3579" i="25"/>
  <c r="P3580" i="25" s="1"/>
  <c r="O3575" i="25"/>
  <c r="P3576" i="25" s="1"/>
  <c r="O3571" i="25"/>
  <c r="P3572" i="25" s="1"/>
  <c r="O3567" i="25"/>
  <c r="P3568" i="25" s="1"/>
  <c r="O3563" i="25"/>
  <c r="P3564" i="25" s="1"/>
  <c r="O3559" i="25"/>
  <c r="P3560" i="25" s="1"/>
  <c r="O3555" i="25"/>
  <c r="P3556" i="25" s="1"/>
  <c r="O3551" i="25"/>
  <c r="O3547" i="25"/>
  <c r="P3548" i="25" s="1"/>
  <c r="O3543" i="25"/>
  <c r="P3544" i="25" s="1"/>
  <c r="O3539" i="25"/>
  <c r="P3540" i="25" s="1"/>
  <c r="O3535" i="25"/>
  <c r="P3536" i="25" s="1"/>
  <c r="O3531" i="25"/>
  <c r="P3532" i="25" s="1"/>
  <c r="O3527" i="25"/>
  <c r="P3528" i="25" s="1"/>
  <c r="O3523" i="25"/>
  <c r="P3524" i="25" s="1"/>
  <c r="O3519" i="25"/>
  <c r="P3520" i="25" s="1"/>
  <c r="O3515" i="25"/>
  <c r="P3516" i="25" s="1"/>
  <c r="O3511" i="25"/>
  <c r="P3512" i="25" s="1"/>
  <c r="O3507" i="25"/>
  <c r="P3508" i="25" s="1"/>
  <c r="O3503" i="25"/>
  <c r="P3504" i="25" s="1"/>
  <c r="O3499" i="25"/>
  <c r="P3500" i="25" s="1"/>
  <c r="O3495" i="25"/>
  <c r="P3496" i="25" s="1"/>
  <c r="O3491" i="25"/>
  <c r="P3492" i="25" s="1"/>
  <c r="O3487" i="25"/>
  <c r="O3483" i="25"/>
  <c r="P3484" i="25" s="1"/>
  <c r="O3479" i="25"/>
  <c r="P3480" i="25" s="1"/>
  <c r="O3475" i="25"/>
  <c r="P3476" i="25" s="1"/>
  <c r="O3471" i="25"/>
  <c r="P3472" i="25" s="1"/>
  <c r="O3467" i="25"/>
  <c r="P3468" i="25" s="1"/>
  <c r="O3463" i="25"/>
  <c r="P3464" i="25" s="1"/>
  <c r="O3459" i="25"/>
  <c r="P3460" i="25" s="1"/>
  <c r="O3455" i="25"/>
  <c r="P3456" i="25" s="1"/>
  <c r="O3451" i="25"/>
  <c r="O3447" i="25"/>
  <c r="P3448" i="25" s="1"/>
  <c r="O3443" i="25"/>
  <c r="P3444" i="25" s="1"/>
  <c r="O3439" i="25"/>
  <c r="P3440" i="25" s="1"/>
  <c r="O3435" i="25"/>
  <c r="P3436" i="25" s="1"/>
  <c r="O3431" i="25"/>
  <c r="P3432" i="25" s="1"/>
  <c r="O3427" i="25"/>
  <c r="P3428" i="25" s="1"/>
  <c r="O3423" i="25"/>
  <c r="O3419" i="25"/>
  <c r="P3420" i="25" s="1"/>
  <c r="O3415" i="25"/>
  <c r="P3416" i="25" s="1"/>
  <c r="O3411" i="25"/>
  <c r="P3412" i="25" s="1"/>
  <c r="O3407" i="25"/>
  <c r="P3408" i="25" s="1"/>
  <c r="O3403" i="25"/>
  <c r="P3404" i="25" s="1"/>
  <c r="O3399" i="25"/>
  <c r="P3400" i="25" s="1"/>
  <c r="O3395" i="25"/>
  <c r="P3396" i="25" s="1"/>
  <c r="O3391" i="25"/>
  <c r="P3392" i="25" s="1"/>
  <c r="O3387" i="25"/>
  <c r="P3388" i="25" s="1"/>
  <c r="O3383" i="25"/>
  <c r="P3384" i="25" s="1"/>
  <c r="O3379" i="25"/>
  <c r="P3380" i="25" s="1"/>
  <c r="O3375" i="25"/>
  <c r="P3376" i="25" s="1"/>
  <c r="O3371" i="25"/>
  <c r="O3367" i="25"/>
  <c r="P3368" i="25" s="1"/>
  <c r="O3363" i="25"/>
  <c r="P3364" i="25" s="1"/>
  <c r="O3359" i="25"/>
  <c r="O3355" i="25"/>
  <c r="P3356" i="25" s="1"/>
  <c r="O3351" i="25"/>
  <c r="P3352" i="25" s="1"/>
  <c r="O3347" i="25"/>
  <c r="P3348" i="25" s="1"/>
  <c r="O3343" i="25"/>
  <c r="P3344" i="25" s="1"/>
  <c r="O3339" i="25"/>
  <c r="P3340" i="25" s="1"/>
  <c r="O3335" i="25"/>
  <c r="P3336" i="25" s="1"/>
  <c r="O3331" i="25"/>
  <c r="P3332" i="25" s="1"/>
  <c r="O3327" i="25"/>
  <c r="P3328" i="25" s="1"/>
  <c r="O3323" i="25"/>
  <c r="P3324" i="25" s="1"/>
  <c r="O3319" i="25"/>
  <c r="P3320" i="25" s="1"/>
  <c r="O3315" i="25"/>
  <c r="P3316" i="25" s="1"/>
  <c r="O3311" i="25"/>
  <c r="P3312" i="25" s="1"/>
  <c r="O3307" i="25"/>
  <c r="P3308" i="25" s="1"/>
  <c r="O3303" i="25"/>
  <c r="P3304" i="25" s="1"/>
  <c r="O3299" i="25"/>
  <c r="P3300" i="25" s="1"/>
  <c r="O3295" i="25"/>
  <c r="O3291" i="25"/>
  <c r="P3292" i="25" s="1"/>
  <c r="O3287" i="25"/>
  <c r="P3288" i="25" s="1"/>
  <c r="O3283" i="25"/>
  <c r="P3284" i="25" s="1"/>
  <c r="O3279" i="25"/>
  <c r="P3280" i="25" s="1"/>
  <c r="O3275" i="25"/>
  <c r="P3276" i="25" s="1"/>
  <c r="O3271" i="25"/>
  <c r="P3272" i="25" s="1"/>
  <c r="O3267" i="25"/>
  <c r="P3268" i="25" s="1"/>
  <c r="O3263" i="25"/>
  <c r="P3264" i="25" s="1"/>
  <c r="O3259" i="25"/>
  <c r="P3260" i="25" s="1"/>
  <c r="O3255" i="25"/>
  <c r="P3256" i="25" s="1"/>
  <c r="O3251" i="25"/>
  <c r="P3252" i="25" s="1"/>
  <c r="O3247" i="25"/>
  <c r="P3248" i="25" s="1"/>
  <c r="O3243" i="25"/>
  <c r="P3244" i="25" s="1"/>
  <c r="O3239" i="25"/>
  <c r="P3240" i="25" s="1"/>
  <c r="O3235" i="25"/>
  <c r="P3236" i="25" s="1"/>
  <c r="O3231" i="25"/>
  <c r="O3227" i="25"/>
  <c r="P3228" i="25" s="1"/>
  <c r="O3223" i="25"/>
  <c r="P3224" i="25" s="1"/>
  <c r="O3219" i="25"/>
  <c r="P3220" i="25" s="1"/>
  <c r="O3215" i="25"/>
  <c r="P3216" i="25" s="1"/>
  <c r="O3211" i="25"/>
  <c r="P3212" i="25" s="1"/>
  <c r="O3207" i="25"/>
  <c r="P3208" i="25" s="1"/>
  <c r="O3203" i="25"/>
  <c r="P3204" i="25" s="1"/>
  <c r="O3199" i="25"/>
  <c r="P3200" i="25" s="1"/>
  <c r="O3195" i="25"/>
  <c r="O3191" i="25"/>
  <c r="P3192" i="25" s="1"/>
  <c r="O3187" i="25"/>
  <c r="P3188" i="25" s="1"/>
  <c r="O3183" i="25"/>
  <c r="P3184" i="25" s="1"/>
  <c r="O3179" i="25"/>
  <c r="P3180" i="25" s="1"/>
  <c r="O3175" i="25"/>
  <c r="P3176" i="25" s="1"/>
  <c r="O3171" i="25"/>
  <c r="P3172" i="25" s="1"/>
  <c r="O3167" i="25"/>
  <c r="O3163" i="25"/>
  <c r="P3164" i="25" s="1"/>
  <c r="O3159" i="25"/>
  <c r="P3160" i="25" s="1"/>
  <c r="O3155" i="25"/>
  <c r="P3156" i="25" s="1"/>
  <c r="O3151" i="25"/>
  <c r="P3152" i="25" s="1"/>
  <c r="O3147" i="25"/>
  <c r="P3148" i="25" s="1"/>
  <c r="O3143" i="25"/>
  <c r="P3144" i="25" s="1"/>
  <c r="O3139" i="25"/>
  <c r="P3140" i="25" s="1"/>
  <c r="O3135" i="25"/>
  <c r="P3136" i="25" s="1"/>
  <c r="O3131" i="25"/>
  <c r="P3132" i="25" s="1"/>
  <c r="O3127" i="25"/>
  <c r="P3128" i="25" s="1"/>
  <c r="O3123" i="25"/>
  <c r="P3124" i="25" s="1"/>
  <c r="O3119" i="25"/>
  <c r="P3120" i="25" s="1"/>
  <c r="O3115" i="25"/>
  <c r="P3116" i="25" s="1"/>
  <c r="O3111" i="25"/>
  <c r="P3112" i="25" s="1"/>
  <c r="O3107" i="25"/>
  <c r="P3108" i="25" s="1"/>
  <c r="O3103" i="25"/>
  <c r="O3099" i="25"/>
  <c r="P3100" i="25" s="1"/>
  <c r="O3095" i="25"/>
  <c r="P3096" i="25" s="1"/>
  <c r="O3091" i="25"/>
  <c r="P3092" i="25" s="1"/>
  <c r="O3087" i="25"/>
  <c r="P3088" i="25" s="1"/>
  <c r="O3083" i="25"/>
  <c r="P3084" i="25" s="1"/>
  <c r="O3079" i="25"/>
  <c r="P3080" i="25" s="1"/>
  <c r="O3075" i="25"/>
  <c r="P3076" i="25" s="1"/>
  <c r="O3071" i="25"/>
  <c r="P3072" i="25" s="1"/>
  <c r="O3067" i="25"/>
  <c r="P3068" i="25" s="1"/>
  <c r="O3063" i="25"/>
  <c r="P3064" i="25" s="1"/>
  <c r="O3059" i="25"/>
  <c r="P3060" i="25" s="1"/>
  <c r="O3055" i="25"/>
  <c r="P3056" i="25" s="1"/>
  <c r="O3051" i="25"/>
  <c r="P3052" i="25" s="1"/>
  <c r="O3047" i="25"/>
  <c r="P3048" i="25" s="1"/>
  <c r="O3043" i="25"/>
  <c r="P3044" i="25" s="1"/>
  <c r="O3039" i="25"/>
  <c r="O3035" i="25"/>
  <c r="P3036" i="25" s="1"/>
  <c r="O3031" i="25"/>
  <c r="P3032" i="25" s="1"/>
  <c r="O3027" i="25"/>
  <c r="P3028" i="25" s="1"/>
  <c r="O3023" i="25"/>
  <c r="P3024" i="25" s="1"/>
  <c r="O3019" i="25"/>
  <c r="P3020" i="25" s="1"/>
  <c r="O3015" i="25"/>
  <c r="P3016" i="25" s="1"/>
  <c r="O3011" i="25"/>
  <c r="P3012" i="25" s="1"/>
  <c r="O3007" i="25"/>
  <c r="P3008" i="25" s="1"/>
  <c r="O3003" i="25"/>
  <c r="P3004" i="25" s="1"/>
  <c r="O2999" i="25"/>
  <c r="P3000" i="25" s="1"/>
  <c r="O2995" i="25"/>
  <c r="P2996" i="25" s="1"/>
  <c r="O2991" i="25"/>
  <c r="P2992" i="25" s="1"/>
  <c r="O2987" i="25"/>
  <c r="P2988" i="25" s="1"/>
  <c r="O2983" i="25"/>
  <c r="P2984" i="25" s="1"/>
  <c r="O2979" i="25"/>
  <c r="P2980" i="25" s="1"/>
  <c r="O2975" i="25"/>
  <c r="O2971" i="25"/>
  <c r="P2972" i="25" s="1"/>
  <c r="O2967" i="25"/>
  <c r="P2968" i="25" s="1"/>
  <c r="O2963" i="25"/>
  <c r="P2964" i="25" s="1"/>
  <c r="O2959" i="25"/>
  <c r="P2960" i="25" s="1"/>
  <c r="O2955" i="25"/>
  <c r="P2956" i="25" s="1"/>
  <c r="O2951" i="25"/>
  <c r="P2952" i="25" s="1"/>
  <c r="O2947" i="25"/>
  <c r="P2948" i="25" s="1"/>
  <c r="O2943" i="25"/>
  <c r="P2944" i="25" s="1"/>
  <c r="O2939" i="25"/>
  <c r="O2935" i="25"/>
  <c r="P2936" i="25" s="1"/>
  <c r="O2931" i="25"/>
  <c r="P2932" i="25" s="1"/>
  <c r="O2927" i="25"/>
  <c r="P2928" i="25" s="1"/>
  <c r="O2923" i="25"/>
  <c r="P2924" i="25" s="1"/>
  <c r="O2919" i="25"/>
  <c r="P2920" i="25" s="1"/>
  <c r="O2915" i="25"/>
  <c r="P2916" i="25" s="1"/>
  <c r="O2911" i="25"/>
  <c r="O2907" i="25"/>
  <c r="P2908" i="25" s="1"/>
  <c r="O2903" i="25"/>
  <c r="P2904" i="25" s="1"/>
  <c r="O2899" i="25"/>
  <c r="P2900" i="25" s="1"/>
  <c r="O2895" i="25"/>
  <c r="P2896" i="25" s="1"/>
  <c r="O2891" i="25"/>
  <c r="P2892" i="25" s="1"/>
  <c r="O2887" i="25"/>
  <c r="O2883" i="25"/>
  <c r="P2884" i="25" s="1"/>
  <c r="O2879" i="25"/>
  <c r="P2880" i="25" s="1"/>
  <c r="O2875" i="25"/>
  <c r="P2876" i="25" s="1"/>
  <c r="O2871" i="25"/>
  <c r="P2872" i="25" s="1"/>
  <c r="O2867" i="25"/>
  <c r="P2868" i="25" s="1"/>
  <c r="O2863" i="25"/>
  <c r="P2864" i="25" s="1"/>
  <c r="O2859" i="25"/>
  <c r="P2860" i="25" s="1"/>
  <c r="O2855" i="25"/>
  <c r="P2856" i="25" s="1"/>
  <c r="O2851" i="25"/>
  <c r="P2852" i="25" s="1"/>
  <c r="O2847" i="25"/>
  <c r="O2843" i="25"/>
  <c r="P2844" i="25" s="1"/>
  <c r="O2839" i="25"/>
  <c r="P2840" i="25" s="1"/>
  <c r="O2835" i="25"/>
  <c r="P2836" i="25" s="1"/>
  <c r="O2831" i="25"/>
  <c r="P2832" i="25" s="1"/>
  <c r="O2827" i="25"/>
  <c r="P2828" i="25" s="1"/>
  <c r="O2823" i="25"/>
  <c r="P2824" i="25" s="1"/>
  <c r="O2819" i="25"/>
  <c r="P2820" i="25" s="1"/>
  <c r="O2815" i="25"/>
  <c r="P2816" i="25" s="1"/>
  <c r="O2811" i="25"/>
  <c r="P2812" i="25" s="1"/>
  <c r="O2807" i="25"/>
  <c r="P2808" i="25" s="1"/>
  <c r="O2803" i="25"/>
  <c r="P2804" i="25" s="1"/>
  <c r="O2799" i="25"/>
  <c r="P2800" i="25" s="1"/>
  <c r="O2795" i="25"/>
  <c r="P2796" i="25" s="1"/>
  <c r="O2791" i="25"/>
  <c r="P2792" i="25" s="1"/>
  <c r="O2787" i="25"/>
  <c r="P2788" i="25" s="1"/>
  <c r="O2783" i="25"/>
  <c r="O2779" i="25"/>
  <c r="P2780" i="25" s="1"/>
  <c r="O2775" i="25"/>
  <c r="P2776" i="25" s="1"/>
  <c r="O2771" i="25"/>
  <c r="P2772" i="25" s="1"/>
  <c r="O2767" i="25"/>
  <c r="P2768" i="25" s="1"/>
  <c r="O2763" i="25"/>
  <c r="P2764" i="25" s="1"/>
  <c r="O2759" i="25"/>
  <c r="P2760" i="25" s="1"/>
  <c r="O2755" i="25"/>
  <c r="P2756" i="25" s="1"/>
  <c r="O2751" i="25"/>
  <c r="P2752" i="25" s="1"/>
  <c r="O2747" i="25"/>
  <c r="P2748" i="25" s="1"/>
  <c r="O2743" i="25"/>
  <c r="O2739" i="25"/>
  <c r="P2740" i="25" s="1"/>
  <c r="O2735" i="25"/>
  <c r="P2736" i="25" s="1"/>
  <c r="O2731" i="25"/>
  <c r="O2723" i="25"/>
  <c r="P2724" i="25" s="1"/>
  <c r="O2719" i="25"/>
  <c r="P2720" i="25" s="1"/>
  <c r="O2715" i="25"/>
  <c r="P2716" i="25" s="1"/>
  <c r="O2707" i="25"/>
  <c r="P2708" i="25" s="1"/>
  <c r="O2703" i="25"/>
  <c r="P2704" i="25" s="1"/>
  <c r="O2699" i="25"/>
  <c r="P2700" i="25" s="1"/>
  <c r="O2691" i="25"/>
  <c r="O2687" i="25"/>
  <c r="P2688" i="25" s="1"/>
  <c r="O2683" i="25"/>
  <c r="P2684" i="25" s="1"/>
  <c r="O2675" i="25"/>
  <c r="P2676" i="25" s="1"/>
  <c r="O2671" i="25"/>
  <c r="O2667" i="25"/>
  <c r="P2668" i="25" s="1"/>
  <c r="O2663" i="25"/>
  <c r="P2664" i="25" s="1"/>
  <c r="O2659" i="25"/>
  <c r="P2660" i="25" s="1"/>
  <c r="O2655" i="25"/>
  <c r="O2651" i="25"/>
  <c r="P2652" i="25" s="1"/>
  <c r="O2647" i="25"/>
  <c r="P2648" i="25" s="1"/>
  <c r="O2643" i="25"/>
  <c r="P2644" i="25" s="1"/>
  <c r="O2639" i="25"/>
  <c r="O2635" i="25"/>
  <c r="P2636" i="25" s="1"/>
  <c r="O2631" i="25"/>
  <c r="P2632" i="25" s="1"/>
  <c r="O2627" i="25"/>
  <c r="P2628" i="25" s="1"/>
  <c r="O2623" i="25"/>
  <c r="O2619" i="25"/>
  <c r="P2620" i="25" s="1"/>
  <c r="O2615" i="25"/>
  <c r="P2616" i="25" s="1"/>
  <c r="O2611" i="25"/>
  <c r="P2612" i="25" s="1"/>
  <c r="O2607" i="25"/>
  <c r="O2603" i="25"/>
  <c r="P2604" i="25" s="1"/>
  <c r="O2599" i="25"/>
  <c r="P2600" i="25" s="1"/>
  <c r="O2595" i="25"/>
  <c r="P2596" i="25" s="1"/>
  <c r="O2591" i="25"/>
  <c r="O2587" i="25"/>
  <c r="P2588" i="25" s="1"/>
  <c r="O2583" i="25"/>
  <c r="P2584" i="25" s="1"/>
  <c r="O2579" i="25"/>
  <c r="P2580" i="25" s="1"/>
  <c r="O2575" i="25"/>
  <c r="O2571" i="25"/>
  <c r="P2572" i="25" s="1"/>
  <c r="O2567" i="25"/>
  <c r="P2568" i="25" s="1"/>
  <c r="O2563" i="25"/>
  <c r="P2564" i="25" s="1"/>
  <c r="O2559" i="25"/>
  <c r="O2555" i="25"/>
  <c r="P2556" i="25" s="1"/>
  <c r="O2551" i="25"/>
  <c r="P2552" i="25" s="1"/>
  <c r="O2547" i="25"/>
  <c r="P2548" i="25" s="1"/>
  <c r="O2543" i="25"/>
  <c r="O2539" i="25"/>
  <c r="P2540" i="25" s="1"/>
  <c r="O2535" i="25"/>
  <c r="P2536" i="25" s="1"/>
  <c r="O2531" i="25"/>
  <c r="P2532" i="25" s="1"/>
  <c r="O2527" i="25"/>
  <c r="O2523" i="25"/>
  <c r="P2524" i="25" s="1"/>
  <c r="O2519" i="25"/>
  <c r="P2520" i="25" s="1"/>
  <c r="O2515" i="25"/>
  <c r="P2516" i="25" s="1"/>
  <c r="O2511" i="25"/>
  <c r="O2507" i="25"/>
  <c r="P2508" i="25" s="1"/>
  <c r="O2503" i="25"/>
  <c r="P2504" i="25" s="1"/>
  <c r="O2499" i="25"/>
  <c r="P2500" i="25" s="1"/>
  <c r="O2495" i="25"/>
  <c r="O2491" i="25"/>
  <c r="P2492" i="25" s="1"/>
  <c r="O2487" i="25"/>
  <c r="P2488" i="25" s="1"/>
  <c r="O2483" i="25"/>
  <c r="P2484" i="25" s="1"/>
  <c r="O2479" i="25"/>
  <c r="O2475" i="25"/>
  <c r="P2476" i="25" s="1"/>
  <c r="O2471" i="25"/>
  <c r="P2472" i="25" s="1"/>
  <c r="O2467" i="25"/>
  <c r="P2468" i="25" s="1"/>
  <c r="O2463" i="25"/>
  <c r="O2459" i="25"/>
  <c r="P2460" i="25" s="1"/>
  <c r="O2455" i="25"/>
  <c r="P2456" i="25" s="1"/>
  <c r="O2451" i="25"/>
  <c r="P2452" i="25" s="1"/>
  <c r="O2447" i="25"/>
  <c r="O2443" i="25"/>
  <c r="P2444" i="25" s="1"/>
  <c r="O2439" i="25"/>
  <c r="P2440" i="25" s="1"/>
  <c r="O2435" i="25"/>
  <c r="P2436" i="25" s="1"/>
  <c r="O2431" i="25"/>
  <c r="O2427" i="25"/>
  <c r="P2428" i="25" s="1"/>
  <c r="O2423" i="25"/>
  <c r="P2424" i="25" s="1"/>
  <c r="O2419" i="25"/>
  <c r="P2420" i="25" s="1"/>
  <c r="O2415" i="25"/>
  <c r="O2411" i="25"/>
  <c r="P2412" i="25" s="1"/>
  <c r="O2407" i="25"/>
  <c r="P2408" i="25" s="1"/>
  <c r="O2403" i="25"/>
  <c r="P2404" i="25" s="1"/>
  <c r="O2399" i="25"/>
  <c r="O2395" i="25"/>
  <c r="P2396" i="25" s="1"/>
  <c r="O2391" i="25"/>
  <c r="P2392" i="25" s="1"/>
  <c r="O2387" i="25"/>
  <c r="P2388" i="25" s="1"/>
  <c r="O2383" i="25"/>
  <c r="O2379" i="25"/>
  <c r="P2380" i="25" s="1"/>
  <c r="O2375" i="25"/>
  <c r="P2376" i="25" s="1"/>
  <c r="O2371" i="25"/>
  <c r="P2372" i="25" s="1"/>
  <c r="O2367" i="25"/>
  <c r="O2363" i="25"/>
  <c r="P2364" i="25" s="1"/>
  <c r="O2359" i="25"/>
  <c r="P2360" i="25" s="1"/>
  <c r="O2355" i="25"/>
  <c r="P2356" i="25" s="1"/>
  <c r="O2351" i="25"/>
  <c r="O2347" i="25"/>
  <c r="P2348" i="25" s="1"/>
  <c r="O2343" i="25"/>
  <c r="P2344" i="25" s="1"/>
  <c r="O2339" i="25"/>
  <c r="P2340" i="25" s="1"/>
  <c r="O2335" i="25"/>
  <c r="O2331" i="25"/>
  <c r="P2332" i="25" s="1"/>
  <c r="O2327" i="25"/>
  <c r="P2328" i="25" s="1"/>
  <c r="O2323" i="25"/>
  <c r="P2324" i="25" s="1"/>
  <c r="O2319" i="25"/>
  <c r="O2315" i="25"/>
  <c r="P2316" i="25" s="1"/>
  <c r="O2311" i="25"/>
  <c r="P2312" i="25" s="1"/>
  <c r="O2307" i="25"/>
  <c r="P2308" i="25" s="1"/>
  <c r="O2303" i="25"/>
  <c r="O2299" i="25"/>
  <c r="P2300" i="25" s="1"/>
  <c r="O2295" i="25"/>
  <c r="P2296" i="25" s="1"/>
  <c r="O2291" i="25"/>
  <c r="P2292" i="25" s="1"/>
  <c r="O2287" i="25"/>
  <c r="O2283" i="25"/>
  <c r="P2284" i="25" s="1"/>
  <c r="O2279" i="25"/>
  <c r="P2280" i="25" s="1"/>
  <c r="O2275" i="25"/>
  <c r="P2276" i="25" s="1"/>
  <c r="O2271" i="25"/>
  <c r="O2267" i="25"/>
  <c r="P2268" i="25" s="1"/>
  <c r="O2263" i="25"/>
  <c r="P2264" i="25" s="1"/>
  <c r="O2259" i="25"/>
  <c r="P2260" i="25" s="1"/>
  <c r="O2255" i="25"/>
  <c r="O2251" i="25"/>
  <c r="P2252" i="25" s="1"/>
  <c r="O2247" i="25"/>
  <c r="P2248" i="25" s="1"/>
  <c r="O2243" i="25"/>
  <c r="P2244" i="25" s="1"/>
  <c r="O2239" i="25"/>
  <c r="O2235" i="25"/>
  <c r="P2236" i="25" s="1"/>
  <c r="O2231" i="25"/>
  <c r="P2232" i="25" s="1"/>
  <c r="O2227" i="25"/>
  <c r="P2228" i="25" s="1"/>
  <c r="O2223" i="25"/>
  <c r="O2219" i="25"/>
  <c r="P2220" i="25" s="1"/>
  <c r="O2215" i="25"/>
  <c r="P2216" i="25" s="1"/>
  <c r="O2211" i="25"/>
  <c r="P2212" i="25" s="1"/>
  <c r="O2207" i="25"/>
  <c r="O2203" i="25"/>
  <c r="P2204" i="25" s="1"/>
  <c r="O2199" i="25"/>
  <c r="P2200" i="25" s="1"/>
  <c r="O2195" i="25"/>
  <c r="P2196" i="25" s="1"/>
  <c r="O2191" i="25"/>
  <c r="O2187" i="25"/>
  <c r="P2188" i="25" s="1"/>
  <c r="O2183" i="25"/>
  <c r="P2184" i="25" s="1"/>
  <c r="O2179" i="25"/>
  <c r="P2180" i="25" s="1"/>
  <c r="O2175" i="25"/>
  <c r="O2171" i="25"/>
  <c r="P2172" i="25" s="1"/>
  <c r="O2167" i="25"/>
  <c r="P2168" i="25" s="1"/>
  <c r="O2163" i="25"/>
  <c r="P2164" i="25" s="1"/>
  <c r="O2159" i="25"/>
  <c r="O2155" i="25"/>
  <c r="P2156" i="25" s="1"/>
  <c r="O2151" i="25"/>
  <c r="P2152" i="25" s="1"/>
  <c r="O2147" i="25"/>
  <c r="P2148" i="25" s="1"/>
  <c r="O2143" i="25"/>
  <c r="O2139" i="25"/>
  <c r="P2140" i="25" s="1"/>
  <c r="O2135" i="25"/>
  <c r="P2136" i="25" s="1"/>
  <c r="O2131" i="25"/>
  <c r="P2132" i="25" s="1"/>
  <c r="O2127" i="25"/>
  <c r="O2123" i="25"/>
  <c r="P2124" i="25" s="1"/>
  <c r="O2119" i="25"/>
  <c r="P2120" i="25" s="1"/>
  <c r="O2115" i="25"/>
  <c r="P2116" i="25" s="1"/>
  <c r="O2111" i="25"/>
  <c r="O2107" i="25"/>
  <c r="P2108" i="25" s="1"/>
  <c r="O2103" i="25"/>
  <c r="P2104" i="25" s="1"/>
  <c r="O2099" i="25"/>
  <c r="P2100" i="25" s="1"/>
  <c r="O2095" i="25"/>
  <c r="O2091" i="25"/>
  <c r="P2092" i="25" s="1"/>
  <c r="O2087" i="25"/>
  <c r="P2088" i="25" s="1"/>
  <c r="O2083" i="25"/>
  <c r="P2084" i="25" s="1"/>
  <c r="O2079" i="25"/>
  <c r="O2075" i="25"/>
  <c r="P2076" i="25" s="1"/>
  <c r="O2071" i="25"/>
  <c r="P2072" i="25" s="1"/>
  <c r="O2067" i="25"/>
  <c r="P2068" i="25" s="1"/>
  <c r="O2063" i="25"/>
  <c r="O2059" i="25"/>
  <c r="P2060" i="25" s="1"/>
  <c r="O2055" i="25"/>
  <c r="P2056" i="25" s="1"/>
  <c r="O2051" i="25"/>
  <c r="P2052" i="25" s="1"/>
  <c r="O2047" i="25"/>
  <c r="O2043" i="25"/>
  <c r="P2044" i="25" s="1"/>
  <c r="O2039" i="25"/>
  <c r="P2040" i="25" s="1"/>
  <c r="O2035" i="25"/>
  <c r="P2036" i="25" s="1"/>
  <c r="O2031" i="25"/>
  <c r="O2027" i="25"/>
  <c r="P2028" i="25" s="1"/>
  <c r="O2023" i="25"/>
  <c r="P2024" i="25" s="1"/>
  <c r="O2019" i="25"/>
  <c r="P2020" i="25" s="1"/>
  <c r="O2015" i="25"/>
  <c r="O2011" i="25"/>
  <c r="P2012" i="25" s="1"/>
  <c r="O2007" i="25"/>
  <c r="P2008" i="25" s="1"/>
  <c r="O2003" i="25"/>
  <c r="P2004" i="25" s="1"/>
  <c r="O1999" i="25"/>
  <c r="O1995" i="25"/>
  <c r="P1996" i="25" s="1"/>
  <c r="O1991" i="25"/>
  <c r="P1992" i="25" s="1"/>
  <c r="O1987" i="25"/>
  <c r="P1988" i="25" s="1"/>
  <c r="O1983" i="25"/>
  <c r="O1979" i="25"/>
  <c r="P1980" i="25" s="1"/>
  <c r="O1975" i="25"/>
  <c r="P1976" i="25" s="1"/>
  <c r="O1971" i="25"/>
  <c r="P1972" i="25" s="1"/>
  <c r="O1967" i="25"/>
  <c r="O1963" i="25"/>
  <c r="P1964" i="25" s="1"/>
  <c r="O1959" i="25"/>
  <c r="P1960" i="25" s="1"/>
  <c r="O1955" i="25"/>
  <c r="P1956" i="25" s="1"/>
  <c r="O1951" i="25"/>
  <c r="O1947" i="25"/>
  <c r="P1948" i="25" s="1"/>
  <c r="O1943" i="25"/>
  <c r="P1944" i="25" s="1"/>
  <c r="O1939" i="25"/>
  <c r="P1940" i="25" s="1"/>
  <c r="O1935" i="25"/>
  <c r="O1931" i="25"/>
  <c r="P1932" i="25" s="1"/>
  <c r="O1927" i="25"/>
  <c r="P1928" i="25" s="1"/>
  <c r="O1923" i="25"/>
  <c r="P1924" i="25" s="1"/>
  <c r="O1919" i="25"/>
  <c r="O1915" i="25"/>
  <c r="P1916" i="25" s="1"/>
  <c r="O1911" i="25"/>
  <c r="P1912" i="25" s="1"/>
  <c r="O1907" i="25"/>
  <c r="P1908" i="25" s="1"/>
  <c r="O1903" i="25"/>
  <c r="O1899" i="25"/>
  <c r="P1900" i="25" s="1"/>
  <c r="O1895" i="25"/>
  <c r="P1896" i="25" s="1"/>
  <c r="O1891" i="25"/>
  <c r="P1892" i="25" s="1"/>
  <c r="O1887" i="25"/>
  <c r="O1883" i="25"/>
  <c r="P1884" i="25" s="1"/>
  <c r="O1879" i="25"/>
  <c r="P1880" i="25" s="1"/>
  <c r="O1875" i="25"/>
  <c r="P1876" i="25" s="1"/>
  <c r="O1871" i="25"/>
  <c r="O1867" i="25"/>
  <c r="P1868" i="25" s="1"/>
  <c r="O1863" i="25"/>
  <c r="P1864" i="25" s="1"/>
  <c r="O1859" i="25"/>
  <c r="P1860" i="25" s="1"/>
  <c r="O1855" i="25"/>
  <c r="O1851" i="25"/>
  <c r="P1852" i="25" s="1"/>
  <c r="O1847" i="25"/>
  <c r="P1848" i="25" s="1"/>
  <c r="O1843" i="25"/>
  <c r="P1844" i="25" s="1"/>
  <c r="O1839" i="25"/>
  <c r="O1835" i="25"/>
  <c r="P1836" i="25" s="1"/>
  <c r="O1831" i="25"/>
  <c r="P1832" i="25" s="1"/>
  <c r="O1827" i="25"/>
  <c r="P1828" i="25" s="1"/>
  <c r="O1823" i="25"/>
  <c r="O1819" i="25"/>
  <c r="P1820" i="25" s="1"/>
  <c r="O1815" i="25"/>
  <c r="P1816" i="25" s="1"/>
  <c r="O1811" i="25"/>
  <c r="P1812" i="25" s="1"/>
  <c r="O1807" i="25"/>
  <c r="O1803" i="25"/>
  <c r="P1804" i="25" s="1"/>
  <c r="O1799" i="25"/>
  <c r="P1800" i="25" s="1"/>
  <c r="O1795" i="25"/>
  <c r="P1796" i="25" s="1"/>
  <c r="O1791" i="25"/>
  <c r="O1787" i="25"/>
  <c r="P1788" i="25" s="1"/>
  <c r="O1783" i="25"/>
  <c r="P1784" i="25" s="1"/>
  <c r="O1779" i="25"/>
  <c r="P1780" i="25" s="1"/>
  <c r="O1775" i="25"/>
  <c r="O1771" i="25"/>
  <c r="P1772" i="25" s="1"/>
  <c r="O1767" i="25"/>
  <c r="P1768" i="25" s="1"/>
  <c r="O1763" i="25"/>
  <c r="P1764" i="25" s="1"/>
  <c r="O1759" i="25"/>
  <c r="O1755" i="25"/>
  <c r="P1756" i="25" s="1"/>
  <c r="O1751" i="25"/>
  <c r="P1752" i="25" s="1"/>
  <c r="O1747" i="25"/>
  <c r="P1748" i="25" s="1"/>
  <c r="O1743" i="25"/>
  <c r="O1739" i="25"/>
  <c r="P1740" i="25" s="1"/>
  <c r="O1735" i="25"/>
  <c r="P1736" i="25" s="1"/>
  <c r="O1731" i="25"/>
  <c r="P1732" i="25" s="1"/>
  <c r="O1727" i="25"/>
  <c r="O1723" i="25"/>
  <c r="P1724" i="25" s="1"/>
  <c r="O1719" i="25"/>
  <c r="P1720" i="25" s="1"/>
  <c r="O1715" i="25"/>
  <c r="P1716" i="25" s="1"/>
  <c r="O1711" i="25"/>
  <c r="O1707" i="25"/>
  <c r="P1708" i="25" s="1"/>
  <c r="O1703" i="25"/>
  <c r="P1704" i="25" s="1"/>
  <c r="O1699" i="25"/>
  <c r="P1700" i="25" s="1"/>
  <c r="O1695" i="25"/>
  <c r="O1691" i="25"/>
  <c r="P1692" i="25" s="1"/>
  <c r="O1687" i="25"/>
  <c r="P1688" i="25" s="1"/>
  <c r="O1683" i="25"/>
  <c r="P1684" i="25" s="1"/>
  <c r="O1679" i="25"/>
  <c r="O1675" i="25"/>
  <c r="P1676" i="25" s="1"/>
  <c r="O1671" i="25"/>
  <c r="P1672" i="25" s="1"/>
  <c r="O1667" i="25"/>
  <c r="P1668" i="25" s="1"/>
  <c r="O1663" i="25"/>
  <c r="O1659" i="25"/>
  <c r="P1660" i="25" s="1"/>
  <c r="O1655" i="25"/>
  <c r="P1656" i="25" s="1"/>
  <c r="O1651" i="25"/>
  <c r="P1652" i="25" s="1"/>
  <c r="O1647" i="25"/>
  <c r="O1643" i="25"/>
  <c r="P1644" i="25" s="1"/>
  <c r="O1639" i="25"/>
  <c r="P1640" i="25" s="1"/>
  <c r="O1635" i="25"/>
  <c r="P1636" i="25" s="1"/>
  <c r="O1631" i="25"/>
  <c r="O1627" i="25"/>
  <c r="P1628" i="25" s="1"/>
  <c r="O1623" i="25"/>
  <c r="P1624" i="25" s="1"/>
  <c r="O1619" i="25"/>
  <c r="P1620" i="25" s="1"/>
  <c r="O1615" i="25"/>
  <c r="O1611" i="25"/>
  <c r="P1612" i="25" s="1"/>
  <c r="O1607" i="25"/>
  <c r="P1608" i="25" s="1"/>
  <c r="O1603" i="25"/>
  <c r="P1604" i="25" s="1"/>
  <c r="O1599" i="25"/>
  <c r="O1595" i="25"/>
  <c r="P1596" i="25" s="1"/>
  <c r="O1591" i="25"/>
  <c r="P1592" i="25" s="1"/>
  <c r="O1587" i="25"/>
  <c r="P1588" i="25" s="1"/>
  <c r="O1583" i="25"/>
  <c r="O1579" i="25"/>
  <c r="P1580" i="25" s="1"/>
  <c r="O1575" i="25"/>
  <c r="P1576" i="25" s="1"/>
  <c r="O1571" i="25"/>
  <c r="P1572" i="25" s="1"/>
  <c r="O1567" i="25"/>
  <c r="O1563" i="25"/>
  <c r="P1564" i="25" s="1"/>
  <c r="O1559" i="25"/>
  <c r="P1560" i="25" s="1"/>
  <c r="O1555" i="25"/>
  <c r="P1556" i="25" s="1"/>
  <c r="O1551" i="25"/>
  <c r="O1547" i="25"/>
  <c r="P1548" i="25" s="1"/>
  <c r="O1543" i="25"/>
  <c r="P1544" i="25" s="1"/>
  <c r="O1539" i="25"/>
  <c r="P1540" i="25" s="1"/>
  <c r="O1535" i="25"/>
  <c r="O1531" i="25"/>
  <c r="P1532" i="25" s="1"/>
  <c r="O1527" i="25"/>
  <c r="P1528" i="25" s="1"/>
  <c r="O1523" i="25"/>
  <c r="P1524" i="25" s="1"/>
  <c r="O1519" i="25"/>
  <c r="O1515" i="25"/>
  <c r="P1516" i="25" s="1"/>
  <c r="O1511" i="25"/>
  <c r="P1512" i="25" s="1"/>
  <c r="O1507" i="25"/>
  <c r="P1508" i="25" s="1"/>
  <c r="O1503" i="25"/>
  <c r="O1499" i="25"/>
  <c r="P1500" i="25" s="1"/>
  <c r="O1495" i="25"/>
  <c r="P1496" i="25" s="1"/>
  <c r="O1491" i="25"/>
  <c r="P1492" i="25" s="1"/>
  <c r="O1487" i="25"/>
  <c r="O1483" i="25"/>
  <c r="P1484" i="25" s="1"/>
  <c r="O1479" i="25"/>
  <c r="P1480" i="25" s="1"/>
  <c r="O1475" i="25"/>
  <c r="P1476" i="25" s="1"/>
  <c r="O1471" i="25"/>
  <c r="O1467" i="25"/>
  <c r="P1468" i="25" s="1"/>
  <c r="O1463" i="25"/>
  <c r="P1464" i="25" s="1"/>
  <c r="O1459" i="25"/>
  <c r="P1460" i="25" s="1"/>
  <c r="O1455" i="25"/>
  <c r="O1451" i="25"/>
  <c r="P1452" i="25" s="1"/>
  <c r="O1447" i="25"/>
  <c r="P1448" i="25" s="1"/>
  <c r="O1443" i="25"/>
  <c r="P1444" i="25" s="1"/>
  <c r="O1439" i="25"/>
  <c r="O1435" i="25"/>
  <c r="P1436" i="25" s="1"/>
  <c r="O1431" i="25"/>
  <c r="P1432" i="25" s="1"/>
  <c r="O1427" i="25"/>
  <c r="P1428" i="25" s="1"/>
  <c r="O1423" i="25"/>
  <c r="O1419" i="25"/>
  <c r="P1420" i="25" s="1"/>
  <c r="O1415" i="25"/>
  <c r="P1416" i="25" s="1"/>
  <c r="O1411" i="25"/>
  <c r="P1412" i="25" s="1"/>
  <c r="O1407" i="25"/>
  <c r="O1403" i="25"/>
  <c r="P1404" i="25" s="1"/>
  <c r="O1399" i="25"/>
  <c r="P1400" i="25" s="1"/>
  <c r="O1395" i="25"/>
  <c r="P1396" i="25" s="1"/>
  <c r="O1391" i="25"/>
  <c r="O1387" i="25"/>
  <c r="P1388" i="25" s="1"/>
  <c r="O1383" i="25"/>
  <c r="P1384" i="25" s="1"/>
  <c r="O1379" i="25"/>
  <c r="P1380" i="25" s="1"/>
  <c r="O1375" i="25"/>
  <c r="O1371" i="25"/>
  <c r="P1372" i="25" s="1"/>
  <c r="O1367" i="25"/>
  <c r="P1368" i="25" s="1"/>
  <c r="O1363" i="25"/>
  <c r="P1364" i="25" s="1"/>
  <c r="O1359" i="25"/>
  <c r="O1355" i="25"/>
  <c r="P1356" i="25" s="1"/>
  <c r="O1351" i="25"/>
  <c r="P1352" i="25" s="1"/>
  <c r="O1347" i="25"/>
  <c r="P1348" i="25" s="1"/>
  <c r="O1343" i="25"/>
  <c r="O1339" i="25"/>
  <c r="P1340" i="25" s="1"/>
  <c r="O1335" i="25"/>
  <c r="P1336" i="25" s="1"/>
  <c r="O1331" i="25"/>
  <c r="P1332" i="25" s="1"/>
  <c r="O1327" i="25"/>
  <c r="O1323" i="25"/>
  <c r="P1324" i="25" s="1"/>
  <c r="O1319" i="25"/>
  <c r="P1320" i="25" s="1"/>
  <c r="O1315" i="25"/>
  <c r="P1316" i="25" s="1"/>
  <c r="O1311" i="25"/>
  <c r="O1307" i="25"/>
  <c r="P1308" i="25" s="1"/>
  <c r="O1303" i="25"/>
  <c r="P1304" i="25" s="1"/>
  <c r="O1299" i="25"/>
  <c r="P1300" i="25" s="1"/>
  <c r="O1295" i="25"/>
  <c r="O1291" i="25"/>
  <c r="P1292" i="25" s="1"/>
  <c r="O1287" i="25"/>
  <c r="P1288" i="25" s="1"/>
  <c r="O1283" i="25"/>
  <c r="P1284" i="25" s="1"/>
  <c r="O1279" i="25"/>
  <c r="O1275" i="25"/>
  <c r="P1276" i="25" s="1"/>
  <c r="O1271" i="25"/>
  <c r="P1272" i="25" s="1"/>
  <c r="O1267" i="25"/>
  <c r="P1268" i="25" s="1"/>
  <c r="O1263" i="25"/>
  <c r="O1259" i="25"/>
  <c r="P1260" i="25" s="1"/>
  <c r="O1255" i="25"/>
  <c r="P1256" i="25" s="1"/>
  <c r="O1251" i="25"/>
  <c r="P1252" i="25" s="1"/>
  <c r="O1247" i="25"/>
  <c r="O1243" i="25"/>
  <c r="P1244" i="25" s="1"/>
  <c r="O1239" i="25"/>
  <c r="P1240" i="25" s="1"/>
  <c r="O1235" i="25"/>
  <c r="P1236" i="25" s="1"/>
  <c r="O1231" i="25"/>
  <c r="O1227" i="25"/>
  <c r="P1228" i="25" s="1"/>
  <c r="O1223" i="25"/>
  <c r="P1224" i="25" s="1"/>
  <c r="O1219" i="25"/>
  <c r="P1220" i="25" s="1"/>
  <c r="O1215" i="25"/>
  <c r="O1211" i="25"/>
  <c r="P1212" i="25" s="1"/>
  <c r="O1207" i="25"/>
  <c r="P1208" i="25" s="1"/>
  <c r="O1203" i="25"/>
  <c r="P1204" i="25" s="1"/>
  <c r="O1199" i="25"/>
  <c r="O1195" i="25"/>
  <c r="P1196" i="25" s="1"/>
  <c r="O1191" i="25"/>
  <c r="P1192" i="25" s="1"/>
  <c r="O1187" i="25"/>
  <c r="P1188" i="25" s="1"/>
  <c r="O1183" i="25"/>
  <c r="O1179" i="25"/>
  <c r="P1180" i="25" s="1"/>
  <c r="O1175" i="25"/>
  <c r="P1176" i="25" s="1"/>
  <c r="O1171" i="25"/>
  <c r="P1172" i="25" s="1"/>
  <c r="O1167" i="25"/>
  <c r="O1163" i="25"/>
  <c r="O1159" i="25"/>
  <c r="O1155" i="25"/>
  <c r="P1156" i="25" s="1"/>
  <c r="O1151" i="25"/>
  <c r="O1147" i="25"/>
  <c r="O1143" i="25"/>
  <c r="O1139" i="25"/>
  <c r="O1135" i="25"/>
  <c r="P1136" i="25" s="1"/>
  <c r="O1131" i="25"/>
  <c r="P1132" i="25" s="1"/>
  <c r="O1127" i="25"/>
  <c r="O1123" i="25"/>
  <c r="O1119" i="25"/>
  <c r="O1115" i="25"/>
  <c r="P1116" i="25" s="1"/>
  <c r="O1111" i="25"/>
  <c r="P1112" i="25" s="1"/>
  <c r="O1107" i="25"/>
  <c r="O1103" i="25"/>
  <c r="O1099" i="25"/>
  <c r="O1095" i="25"/>
  <c r="O1091" i="25"/>
  <c r="P1092" i="25" s="1"/>
  <c r="O1087" i="25"/>
  <c r="O1083" i="25"/>
  <c r="O1079" i="25"/>
  <c r="O1075" i="25"/>
  <c r="O1071" i="25"/>
  <c r="O1067" i="25"/>
  <c r="O1063" i="25"/>
  <c r="O1059" i="25"/>
  <c r="O1055" i="25"/>
  <c r="O1051" i="25"/>
  <c r="O1047" i="25"/>
  <c r="O1043" i="25"/>
  <c r="O1039" i="25"/>
  <c r="O1035" i="25"/>
  <c r="P1035" i="25" s="1"/>
  <c r="O1031" i="25"/>
  <c r="O1027" i="25"/>
  <c r="O1023" i="25"/>
  <c r="O1019" i="25"/>
  <c r="O1015" i="25"/>
  <c r="O1011" i="25"/>
  <c r="O1007" i="25"/>
  <c r="O1003" i="25"/>
  <c r="O999" i="25"/>
  <c r="O995" i="25"/>
  <c r="P996" i="25" s="1"/>
  <c r="O991" i="25"/>
  <c r="O987" i="25"/>
  <c r="P988" i="25" s="1"/>
  <c r="O983" i="25"/>
  <c r="P984" i="25" s="1"/>
  <c r="O979" i="25"/>
  <c r="P980" i="25" s="1"/>
  <c r="O975" i="25"/>
  <c r="O971" i="25"/>
  <c r="P972" i="25" s="1"/>
  <c r="O967" i="25"/>
  <c r="P968" i="25" s="1"/>
  <c r="O963" i="25"/>
  <c r="O959" i="25"/>
  <c r="O955" i="25"/>
  <c r="O1164" i="25"/>
  <c r="P1165" i="25" s="1"/>
  <c r="O1160" i="25"/>
  <c r="P1161" i="25" s="1"/>
  <c r="O1156" i="25"/>
  <c r="P1157" i="25" s="1"/>
  <c r="O1148" i="25"/>
  <c r="O1144" i="25"/>
  <c r="P1145" i="25" s="1"/>
  <c r="O1140" i="25"/>
  <c r="P1141" i="25" s="1"/>
  <c r="O1132" i="25"/>
  <c r="O1128" i="25"/>
  <c r="P1129" i="25" s="1"/>
  <c r="O1124" i="25"/>
  <c r="P1125" i="25" s="1"/>
  <c r="O1116" i="25"/>
  <c r="O1112" i="25"/>
  <c r="O1108" i="25"/>
  <c r="P1109" i="25" s="1"/>
  <c r="O1100" i="25"/>
  <c r="P1101" i="25" s="1"/>
  <c r="O1096" i="25"/>
  <c r="P1097" i="25" s="1"/>
  <c r="O1092" i="25"/>
  <c r="P1093" i="25" s="1"/>
  <c r="O1084" i="25"/>
  <c r="O1080" i="25"/>
  <c r="P1081" i="25" s="1"/>
  <c r="O1076" i="25"/>
  <c r="P1077" i="25" s="1"/>
  <c r="O1072" i="25"/>
  <c r="P1073" i="25" s="1"/>
  <c r="O1068" i="25"/>
  <c r="O1064" i="25"/>
  <c r="P1065" i="25" s="1"/>
  <c r="O1060" i="25"/>
  <c r="P1061" i="25" s="1"/>
  <c r="O1056" i="25"/>
  <c r="P1057" i="25" s="1"/>
  <c r="O1052" i="25"/>
  <c r="O1048" i="25"/>
  <c r="P1049" i="25" s="1"/>
  <c r="O1044" i="25"/>
  <c r="P1045" i="25" s="1"/>
  <c r="O1040" i="25"/>
  <c r="P1041" i="25" s="1"/>
  <c r="O1036" i="25"/>
  <c r="O1032" i="25"/>
  <c r="P1033" i="25" s="1"/>
  <c r="O1028" i="25"/>
  <c r="P1029" i="25" s="1"/>
  <c r="O1024" i="25"/>
  <c r="P1025" i="25" s="1"/>
  <c r="O1020" i="25"/>
  <c r="O1016" i="25"/>
  <c r="P1017" i="25" s="1"/>
  <c r="O1012" i="25"/>
  <c r="P1013" i="25" s="1"/>
  <c r="O1008" i="25"/>
  <c r="P1009" i="25" s="1"/>
  <c r="O1004" i="25"/>
  <c r="O1000" i="25"/>
  <c r="P1001" i="25" s="1"/>
  <c r="O992" i="25"/>
  <c r="P993" i="25" s="1"/>
  <c r="O988" i="25"/>
  <c r="O984" i="25"/>
  <c r="P985" i="25" s="1"/>
  <c r="O976" i="25"/>
  <c r="P977" i="25" s="1"/>
  <c r="O972" i="25"/>
  <c r="O968" i="25"/>
  <c r="O960" i="25"/>
  <c r="P961" i="25" s="1"/>
  <c r="O956" i="25"/>
  <c r="P957" i="25" s="1"/>
  <c r="O952" i="25"/>
  <c r="P953" i="25" s="1"/>
  <c r="O944" i="25"/>
  <c r="P945" i="25" s="1"/>
  <c r="O940" i="25"/>
  <c r="O936" i="25"/>
  <c r="P937" i="25" s="1"/>
  <c r="O928" i="25"/>
  <c r="P929" i="25" s="1"/>
  <c r="O924" i="25"/>
  <c r="O920" i="25"/>
  <c r="P921" i="25" s="1"/>
  <c r="O912" i="25"/>
  <c r="P913" i="25" s="1"/>
  <c r="O908" i="25"/>
  <c r="O904" i="25"/>
  <c r="O896" i="25"/>
  <c r="P897" i="25" s="1"/>
  <c r="O892" i="25"/>
  <c r="P893" i="25" s="1"/>
  <c r="O888" i="25"/>
  <c r="P889" i="25" s="1"/>
  <c r="O880" i="25"/>
  <c r="P881" i="25" s="1"/>
  <c r="O876" i="25"/>
  <c r="O872" i="25"/>
  <c r="P873" i="25" s="1"/>
  <c r="O864" i="25"/>
  <c r="P865" i="25" s="1"/>
  <c r="O860" i="25"/>
  <c r="O856" i="25"/>
  <c r="P857" i="25" s="1"/>
  <c r="O848" i="25"/>
  <c r="P849" i="25" s="1"/>
  <c r="O844" i="25"/>
  <c r="O840" i="25"/>
  <c r="O832" i="25"/>
  <c r="P833" i="25" s="1"/>
  <c r="O828" i="25"/>
  <c r="P829" i="25" s="1"/>
  <c r="O824" i="25"/>
  <c r="P825" i="25" s="1"/>
  <c r="O816" i="25"/>
  <c r="P817" i="25" s="1"/>
  <c r="O812" i="25"/>
  <c r="O808" i="25"/>
  <c r="P809" i="25" s="1"/>
  <c r="O800" i="25"/>
  <c r="P801" i="25" s="1"/>
  <c r="O796" i="25"/>
  <c r="O792" i="25"/>
  <c r="P793" i="25" s="1"/>
  <c r="O784" i="25"/>
  <c r="P785" i="25" s="1"/>
  <c r="O780" i="25"/>
  <c r="O776" i="25"/>
  <c r="O768" i="25"/>
  <c r="P769" i="25" s="1"/>
  <c r="O764" i="25"/>
  <c r="P765" i="25" s="1"/>
  <c r="O760" i="25"/>
  <c r="P761" i="25" s="1"/>
  <c r="O752" i="25"/>
  <c r="O748" i="25"/>
  <c r="O744" i="25"/>
  <c r="P745" i="25" s="1"/>
  <c r="O736" i="25"/>
  <c r="P737" i="25" s="1"/>
  <c r="O732" i="25"/>
  <c r="O728" i="25"/>
  <c r="P729" i="25" s="1"/>
  <c r="O720" i="25"/>
  <c r="P721" i="25" s="1"/>
  <c r="O716" i="25"/>
  <c r="O712" i="25"/>
  <c r="O704" i="25"/>
  <c r="P705" i="25" s="1"/>
  <c r="O700" i="25"/>
  <c r="P701" i="25" s="1"/>
  <c r="O696" i="25"/>
  <c r="P697" i="25" s="1"/>
  <c r="O688" i="25"/>
  <c r="O684" i="25"/>
  <c r="O680" i="25"/>
  <c r="P681" i="25" s="1"/>
  <c r="O672" i="25"/>
  <c r="P673" i="25" s="1"/>
  <c r="O668" i="25"/>
  <c r="O664" i="25"/>
  <c r="P665" i="25" s="1"/>
  <c r="O656" i="25"/>
  <c r="P657" i="25" s="1"/>
  <c r="O652" i="25"/>
  <c r="O648" i="25"/>
  <c r="O640" i="25"/>
  <c r="P641" i="25" s="1"/>
  <c r="O636" i="25"/>
  <c r="P637" i="25" s="1"/>
  <c r="O632" i="25"/>
  <c r="P633" i="25" s="1"/>
  <c r="O624" i="25"/>
  <c r="O620" i="25"/>
  <c r="O616" i="25"/>
  <c r="P617" i="25" s="1"/>
  <c r="O608" i="25"/>
  <c r="P609" i="25" s="1"/>
  <c r="O604" i="25"/>
  <c r="O600" i="25"/>
  <c r="P601" i="25" s="1"/>
  <c r="O592" i="25"/>
  <c r="P593" i="25" s="1"/>
  <c r="O588" i="25"/>
  <c r="O584" i="25"/>
  <c r="O576" i="25"/>
  <c r="P577" i="25" s="1"/>
  <c r="O572" i="25"/>
  <c r="P573" i="25" s="1"/>
  <c r="O568" i="25"/>
  <c r="P569" i="25" s="1"/>
  <c r="O560" i="25"/>
  <c r="O556" i="25"/>
  <c r="O552" i="25"/>
  <c r="P553" i="25" s="1"/>
  <c r="O544" i="25"/>
  <c r="P545" i="25" s="1"/>
  <c r="O540" i="25"/>
  <c r="O536" i="25"/>
  <c r="P537" i="25" s="1"/>
  <c r="O528" i="25"/>
  <c r="P529" i="25" s="1"/>
  <c r="O524" i="25"/>
  <c r="O520" i="25"/>
  <c r="O512" i="25"/>
  <c r="P513" i="25" s="1"/>
  <c r="O508" i="25"/>
  <c r="P509" i="25" s="1"/>
  <c r="O504" i="25"/>
  <c r="P505" i="25" s="1"/>
  <c r="O496" i="25"/>
  <c r="O492" i="25"/>
  <c r="O951" i="25"/>
  <c r="P952" i="25" s="1"/>
  <c r="O947" i="25"/>
  <c r="P948" i="25" s="1"/>
  <c r="O943" i="25"/>
  <c r="P944" i="25" s="1"/>
  <c r="O939" i="25"/>
  <c r="P940" i="25" s="1"/>
  <c r="O935" i="25"/>
  <c r="P936" i="25" s="1"/>
  <c r="O931" i="25"/>
  <c r="P932" i="25" s="1"/>
  <c r="O927" i="25"/>
  <c r="O923" i="25"/>
  <c r="P924" i="25" s="1"/>
  <c r="O919" i="25"/>
  <c r="P920" i="25" s="1"/>
  <c r="O915" i="25"/>
  <c r="P916" i="25" s="1"/>
  <c r="O911" i="25"/>
  <c r="O907" i="25"/>
  <c r="P908" i="25" s="1"/>
  <c r="O903" i="25"/>
  <c r="P904" i="25" s="1"/>
  <c r="O899" i="25"/>
  <c r="O895" i="25"/>
  <c r="O891" i="25"/>
  <c r="O887" i="25"/>
  <c r="P888" i="25" s="1"/>
  <c r="O883" i="25"/>
  <c r="P884" i="25" s="1"/>
  <c r="O879" i="25"/>
  <c r="P880" i="25" s="1"/>
  <c r="O875" i="25"/>
  <c r="P876" i="25" s="1"/>
  <c r="O871" i="25"/>
  <c r="P872" i="25" s="1"/>
  <c r="O867" i="25"/>
  <c r="P868" i="25" s="1"/>
  <c r="O863" i="25"/>
  <c r="O859" i="25"/>
  <c r="P860" i="25" s="1"/>
  <c r="O855" i="25"/>
  <c r="P856" i="25" s="1"/>
  <c r="O851" i="25"/>
  <c r="P852" i="25" s="1"/>
  <c r="O847" i="25"/>
  <c r="O843" i="25"/>
  <c r="P844" i="25" s="1"/>
  <c r="O839" i="25"/>
  <c r="P840" i="25" s="1"/>
  <c r="O835" i="25"/>
  <c r="O831" i="25"/>
  <c r="O827" i="25"/>
  <c r="O823" i="25"/>
  <c r="P824" i="25" s="1"/>
  <c r="O819" i="25"/>
  <c r="P820" i="25" s="1"/>
  <c r="O815" i="25"/>
  <c r="P816" i="25" s="1"/>
  <c r="O811" i="25"/>
  <c r="P812" i="25" s="1"/>
  <c r="O807" i="25"/>
  <c r="P808" i="25" s="1"/>
  <c r="O803" i="25"/>
  <c r="P804" i="25" s="1"/>
  <c r="O799" i="25"/>
  <c r="O795" i="25"/>
  <c r="P796" i="25" s="1"/>
  <c r="O791" i="25"/>
  <c r="P792" i="25" s="1"/>
  <c r="O787" i="25"/>
  <c r="P788" i="25" s="1"/>
  <c r="O783" i="25"/>
  <c r="O779" i="25"/>
  <c r="P780" i="25" s="1"/>
  <c r="O775" i="25"/>
  <c r="P776" i="25" s="1"/>
  <c r="O771" i="25"/>
  <c r="O767" i="25"/>
  <c r="O763" i="25"/>
  <c r="O759" i="25"/>
  <c r="P760" i="25" s="1"/>
  <c r="O755" i="25"/>
  <c r="P756" i="25" s="1"/>
  <c r="O751" i="25"/>
  <c r="P752" i="25" s="1"/>
  <c r="O747" i="25"/>
  <c r="P748" i="25" s="1"/>
  <c r="O743" i="25"/>
  <c r="P744" i="25" s="1"/>
  <c r="O739" i="25"/>
  <c r="P740" i="25" s="1"/>
  <c r="O735" i="25"/>
  <c r="O731" i="25"/>
  <c r="P732" i="25" s="1"/>
  <c r="O727" i="25"/>
  <c r="P728" i="25" s="1"/>
  <c r="O723" i="25"/>
  <c r="P724" i="25" s="1"/>
  <c r="O719" i="25"/>
  <c r="O715" i="25"/>
  <c r="P716" i="25" s="1"/>
  <c r="O711" i="25"/>
  <c r="P712" i="25" s="1"/>
  <c r="O707" i="25"/>
  <c r="O703" i="25"/>
  <c r="O699" i="25"/>
  <c r="O695" i="25"/>
  <c r="P696" i="25" s="1"/>
  <c r="O691" i="25"/>
  <c r="P692" i="25" s="1"/>
  <c r="O687" i="25"/>
  <c r="P688" i="25" s="1"/>
  <c r="O683" i="25"/>
  <c r="P684" i="25" s="1"/>
  <c r="O679" i="25"/>
  <c r="P680" i="25" s="1"/>
  <c r="O675" i="25"/>
  <c r="P676" i="25" s="1"/>
  <c r="O671" i="25"/>
  <c r="O667" i="25"/>
  <c r="P668" i="25" s="1"/>
  <c r="O663" i="25"/>
  <c r="P664" i="25" s="1"/>
  <c r="O659" i="25"/>
  <c r="P660" i="25" s="1"/>
  <c r="O655" i="25"/>
  <c r="O651" i="25"/>
  <c r="P652" i="25" s="1"/>
  <c r="O647" i="25"/>
  <c r="P648" i="25" s="1"/>
  <c r="O643" i="25"/>
  <c r="O639" i="25"/>
  <c r="O635" i="25"/>
  <c r="O631" i="25"/>
  <c r="P632" i="25" s="1"/>
  <c r="O627" i="25"/>
  <c r="P628" i="25" s="1"/>
  <c r="O623" i="25"/>
  <c r="P624" i="25" s="1"/>
  <c r="O619" i="25"/>
  <c r="P620" i="25" s="1"/>
  <c r="O615" i="25"/>
  <c r="P616" i="25" s="1"/>
  <c r="O611" i="25"/>
  <c r="P612" i="25" s="1"/>
  <c r="O607" i="25"/>
  <c r="O603" i="25"/>
  <c r="P604" i="25" s="1"/>
  <c r="O599" i="25"/>
  <c r="P600" i="25" s="1"/>
  <c r="O595" i="25"/>
  <c r="P596" i="25" s="1"/>
  <c r="O591" i="25"/>
  <c r="O587" i="25"/>
  <c r="P588" i="25" s="1"/>
  <c r="O583" i="25"/>
  <c r="P584" i="25" s="1"/>
  <c r="O579" i="25"/>
  <c r="O575" i="25"/>
  <c r="O571" i="25"/>
  <c r="O567" i="25"/>
  <c r="P568" i="25" s="1"/>
  <c r="O563" i="25"/>
  <c r="P564" i="25" s="1"/>
  <c r="O559" i="25"/>
  <c r="P560" i="25" s="1"/>
  <c r="O555" i="25"/>
  <c r="P556" i="25" s="1"/>
  <c r="O551" i="25"/>
  <c r="P552" i="25" s="1"/>
  <c r="O547" i="25"/>
  <c r="P548" i="25" s="1"/>
  <c r="O543" i="25"/>
  <c r="O539" i="25"/>
  <c r="P540" i="25" s="1"/>
  <c r="O535" i="25"/>
  <c r="P536" i="25" s="1"/>
  <c r="O531" i="25"/>
  <c r="P532" i="25" s="1"/>
  <c r="O527" i="25"/>
  <c r="O523" i="25"/>
  <c r="P524" i="25" s="1"/>
  <c r="O519" i="25"/>
  <c r="P520" i="25" s="1"/>
  <c r="O515" i="25"/>
  <c r="P491" i="25"/>
  <c r="O511" i="25"/>
  <c r="P512" i="25" s="1"/>
  <c r="O507" i="25"/>
  <c r="P508" i="25" s="1"/>
  <c r="O503" i="25"/>
  <c r="P504" i="25" s="1"/>
  <c r="O499" i="25"/>
  <c r="P500" i="25" s="1"/>
  <c r="O495" i="25"/>
  <c r="P496" i="25" s="1"/>
  <c r="O1214" i="25"/>
  <c r="P1215" i="25" s="1"/>
  <c r="O1210" i="25"/>
  <c r="O1206" i="25"/>
  <c r="O1202" i="25"/>
  <c r="P1203" i="25" s="1"/>
  <c r="O1198" i="25"/>
  <c r="P1199" i="25" s="1"/>
  <c r="O1194" i="25"/>
  <c r="O1190" i="25"/>
  <c r="O1186" i="25"/>
  <c r="P1187" i="25" s="1"/>
  <c r="O1182" i="25"/>
  <c r="P1183" i="25" s="1"/>
  <c r="O1178" i="25"/>
  <c r="O1174" i="25"/>
  <c r="O1170" i="25"/>
  <c r="P1171" i="25" s="1"/>
  <c r="O1166" i="25"/>
  <c r="P1167" i="25" s="1"/>
  <c r="O1162" i="25"/>
  <c r="O1154" i="25"/>
  <c r="O1150" i="25"/>
  <c r="P1151" i="25" s="1"/>
  <c r="O1146" i="25"/>
  <c r="P1147" i="25" s="1"/>
  <c r="O1138" i="25"/>
  <c r="P1139" i="25" s="1"/>
  <c r="O1134" i="25"/>
  <c r="P1135" i="25" s="1"/>
  <c r="O1130" i="25"/>
  <c r="P1131" i="25" s="1"/>
  <c r="O1122" i="25"/>
  <c r="P1123" i="25" s="1"/>
  <c r="O1118" i="25"/>
  <c r="P1119" i="25" s="1"/>
  <c r="O1114" i="25"/>
  <c r="O1106" i="25"/>
  <c r="P1107" i="25" s="1"/>
  <c r="O1102" i="25"/>
  <c r="P1103" i="25" s="1"/>
  <c r="O1098" i="25"/>
  <c r="O1090" i="25"/>
  <c r="O1086" i="25"/>
  <c r="P1087" i="25" s="1"/>
  <c r="O1078" i="25"/>
  <c r="P1079" i="25" s="1"/>
  <c r="O1070" i="25"/>
  <c r="P1071" i="25" s="1"/>
  <c r="O1062" i="25"/>
  <c r="O1054" i="25"/>
  <c r="P1055" i="25" s="1"/>
  <c r="O1046" i="25"/>
  <c r="P1047" i="25" s="1"/>
  <c r="O1038" i="25"/>
  <c r="P1039" i="25" s="1"/>
  <c r="O1030" i="25"/>
  <c r="O1022" i="25"/>
  <c r="P1023" i="25" s="1"/>
  <c r="O1014" i="25"/>
  <c r="P1015" i="25" s="1"/>
  <c r="O1006" i="25"/>
  <c r="P1007" i="25" s="1"/>
  <c r="O1002" i="25"/>
  <c r="O998" i="25"/>
  <c r="O994" i="25"/>
  <c r="P995" i="25" s="1"/>
  <c r="O990" i="25"/>
  <c r="P991" i="25" s="1"/>
  <c r="O986" i="25"/>
  <c r="O982" i="25"/>
  <c r="O978" i="25"/>
  <c r="P979" i="25" s="1"/>
  <c r="O974" i="25"/>
  <c r="P975" i="25" s="1"/>
  <c r="O970" i="25"/>
  <c r="O966" i="25"/>
  <c r="O962" i="25"/>
  <c r="P963" i="25" s="1"/>
  <c r="O958" i="25"/>
  <c r="P959" i="25" s="1"/>
  <c r="O954" i="25"/>
  <c r="O950" i="25"/>
  <c r="O946" i="25"/>
  <c r="P947" i="25" s="1"/>
  <c r="O942" i="25"/>
  <c r="P943" i="25" s="1"/>
  <c r="O938" i="25"/>
  <c r="O934" i="25"/>
  <c r="O930" i="25"/>
  <c r="P931" i="25" s="1"/>
  <c r="O926" i="25"/>
  <c r="P927" i="25" s="1"/>
  <c r="O922" i="25"/>
  <c r="O918" i="25"/>
  <c r="O914" i="25"/>
  <c r="P915" i="25" s="1"/>
  <c r="O910" i="25"/>
  <c r="P911" i="25" s="1"/>
  <c r="O906" i="25"/>
  <c r="O902" i="25"/>
  <c r="O898" i="25"/>
  <c r="P899" i="25" s="1"/>
  <c r="O894" i="25"/>
  <c r="P895" i="25" s="1"/>
  <c r="O890" i="25"/>
  <c r="O886" i="25"/>
  <c r="O882" i="25"/>
  <c r="P883" i="25" s="1"/>
  <c r="O878" i="25"/>
  <c r="P879" i="25" s="1"/>
  <c r="O874" i="25"/>
  <c r="O870" i="25"/>
  <c r="O866" i="25"/>
  <c r="P867" i="25" s="1"/>
  <c r="O862" i="25"/>
  <c r="P863" i="25" s="1"/>
  <c r="O858" i="25"/>
  <c r="O854" i="25"/>
  <c r="O850" i="25"/>
  <c r="P851" i="25" s="1"/>
  <c r="O846" i="25"/>
  <c r="P847" i="25" s="1"/>
  <c r="O842" i="25"/>
  <c r="O838" i="25"/>
  <c r="O834" i="25"/>
  <c r="P835" i="25" s="1"/>
  <c r="O830" i="25"/>
  <c r="P831" i="25" s="1"/>
  <c r="O826" i="25"/>
  <c r="O822" i="25"/>
  <c r="O818" i="25"/>
  <c r="P819" i="25" s="1"/>
  <c r="O814" i="25"/>
  <c r="P815" i="25" s="1"/>
  <c r="O810" i="25"/>
  <c r="O806" i="25"/>
  <c r="O802" i="25"/>
  <c r="P803" i="25" s="1"/>
  <c r="O798" i="25"/>
  <c r="P799" i="25" s="1"/>
  <c r="O794" i="25"/>
  <c r="O790" i="25"/>
  <c r="O786" i="25"/>
  <c r="P787" i="25" s="1"/>
  <c r="O782" i="25"/>
  <c r="P783" i="25" s="1"/>
  <c r="O778" i="25"/>
  <c r="O774" i="25"/>
  <c r="O770" i="25"/>
  <c r="P771" i="25" s="1"/>
  <c r="O766" i="25"/>
  <c r="P767" i="25" s="1"/>
  <c r="O762" i="25"/>
  <c r="O758" i="25"/>
  <c r="O754" i="25"/>
  <c r="P755" i="25" s="1"/>
  <c r="O750" i="25"/>
  <c r="P751" i="25" s="1"/>
  <c r="O746" i="25"/>
  <c r="O742" i="25"/>
  <c r="O738" i="25"/>
  <c r="P739" i="25" s="1"/>
  <c r="O734" i="25"/>
  <c r="P735" i="25" s="1"/>
  <c r="O730" i="25"/>
  <c r="O726" i="25"/>
  <c r="O722" i="25"/>
  <c r="P723" i="25" s="1"/>
  <c r="O718" i="25"/>
  <c r="P719" i="25" s="1"/>
  <c r="O714" i="25"/>
  <c r="O710" i="25"/>
  <c r="O706" i="25"/>
  <c r="P707" i="25" s="1"/>
  <c r="O702" i="25"/>
  <c r="P703" i="25" s="1"/>
  <c r="O698" i="25"/>
  <c r="O694" i="25"/>
  <c r="O690" i="25"/>
  <c r="P691" i="25" s="1"/>
  <c r="O686" i="25"/>
  <c r="P687" i="25" s="1"/>
  <c r="O682" i="25"/>
  <c r="O678" i="25"/>
  <c r="O674" i="25"/>
  <c r="P675" i="25" s="1"/>
  <c r="O670" i="25"/>
  <c r="P671" i="25" s="1"/>
  <c r="O666" i="25"/>
  <c r="O662" i="25"/>
  <c r="O658" i="25"/>
  <c r="P659" i="25" s="1"/>
  <c r="O654" i="25"/>
  <c r="P655" i="25" s="1"/>
  <c r="O650" i="25"/>
  <c r="O646" i="25"/>
  <c r="O642" i="25"/>
  <c r="P643" i="25" s="1"/>
  <c r="O638" i="25"/>
  <c r="P639" i="25" s="1"/>
  <c r="O634" i="25"/>
  <c r="O630" i="25"/>
  <c r="O626" i="25"/>
  <c r="P627" i="25" s="1"/>
  <c r="O622" i="25"/>
  <c r="P623" i="25" s="1"/>
  <c r="O618" i="25"/>
  <c r="O614" i="25"/>
  <c r="O610" i="25"/>
  <c r="P611" i="25" s="1"/>
  <c r="O606" i="25"/>
  <c r="P607" i="25" s="1"/>
  <c r="O602" i="25"/>
  <c r="O598" i="25"/>
  <c r="O594" i="25"/>
  <c r="P595" i="25" s="1"/>
  <c r="O590" i="25"/>
  <c r="P591" i="25" s="1"/>
  <c r="O586" i="25"/>
  <c r="O582" i="25"/>
  <c r="O578" i="25"/>
  <c r="P579" i="25" s="1"/>
  <c r="O574" i="25"/>
  <c r="P575" i="25" s="1"/>
  <c r="O570" i="25"/>
  <c r="O566" i="25"/>
  <c r="O562" i="25"/>
  <c r="P563" i="25" s="1"/>
  <c r="O558" i="25"/>
  <c r="P559" i="25" s="1"/>
  <c r="O554" i="25"/>
  <c r="O550" i="25"/>
  <c r="O546" i="25"/>
  <c r="P547" i="25" s="1"/>
  <c r="O542" i="25"/>
  <c r="P543" i="25" s="1"/>
  <c r="O538" i="25"/>
  <c r="O534" i="25"/>
  <c r="O530" i="25"/>
  <c r="P531" i="25" s="1"/>
  <c r="O526" i="25"/>
  <c r="P527" i="25" s="1"/>
  <c r="O522" i="25"/>
  <c r="O518" i="25"/>
  <c r="O514" i="25"/>
  <c r="P515" i="25" s="1"/>
  <c r="O510" i="25"/>
  <c r="O506" i="25"/>
  <c r="O502" i="25"/>
  <c r="P503" i="25" s="1"/>
  <c r="O498" i="25"/>
  <c r="P499" i="25" s="1"/>
  <c r="O494" i="25"/>
  <c r="A25" i="32"/>
  <c r="A20" i="32"/>
  <c r="C23" i="32"/>
  <c r="C19" i="32"/>
  <c r="C21" i="32"/>
  <c r="C22" i="32"/>
  <c r="C20" i="32"/>
  <c r="A63" i="32"/>
  <c r="B63" i="32"/>
  <c r="A62" i="32"/>
  <c r="B64" i="32"/>
  <c r="A23" i="32"/>
  <c r="A19" i="32"/>
  <c r="A24" i="32"/>
  <c r="P1048" i="25" l="1"/>
  <c r="P1096" i="25"/>
  <c r="P1095" i="25"/>
  <c r="P2888" i="25"/>
  <c r="P2887" i="25"/>
  <c r="P1102" i="25"/>
  <c r="P1166" i="25"/>
  <c r="P1000" i="25"/>
  <c r="P1144" i="25"/>
  <c r="P1143" i="25"/>
  <c r="P2744" i="25"/>
  <c r="P2743" i="25"/>
  <c r="P1198" i="25"/>
  <c r="P2862" i="25"/>
  <c r="P2861" i="25"/>
  <c r="P551" i="25"/>
  <c r="P599" i="25"/>
  <c r="P647" i="25"/>
  <c r="P695" i="25"/>
  <c r="P743" i="25"/>
  <c r="P791" i="25"/>
  <c r="P855" i="25"/>
  <c r="P903" i="25"/>
  <c r="P951" i="25"/>
  <c r="P983" i="25"/>
  <c r="P636" i="25"/>
  <c r="P764" i="25"/>
  <c r="P892" i="25"/>
  <c r="P493" i="25"/>
  <c r="P621" i="25"/>
  <c r="P749" i="25"/>
  <c r="P877" i="25"/>
  <c r="P1005" i="25"/>
  <c r="P1037" i="25"/>
  <c r="P1069" i="25"/>
  <c r="P1149" i="25"/>
  <c r="P1004" i="25"/>
  <c r="P1020" i="25"/>
  <c r="P1019" i="25"/>
  <c r="P1068" i="25"/>
  <c r="P1084" i="25"/>
  <c r="P1083" i="25"/>
  <c r="P1148" i="25"/>
  <c r="P3196" i="25"/>
  <c r="P3452" i="25"/>
  <c r="P3708" i="25"/>
  <c r="P498" i="25"/>
  <c r="P514" i="25"/>
  <c r="P530" i="25"/>
  <c r="P546" i="25"/>
  <c r="P562" i="25"/>
  <c r="P578" i="25"/>
  <c r="P594" i="25"/>
  <c r="P610" i="25"/>
  <c r="P1016" i="25"/>
  <c r="P1064" i="25"/>
  <c r="P1128" i="25"/>
  <c r="P1127" i="25"/>
  <c r="P1160" i="25"/>
  <c r="P1159" i="25"/>
  <c r="P2713" i="25"/>
  <c r="P2712" i="25"/>
  <c r="P1214" i="25"/>
  <c r="P2846" i="25"/>
  <c r="P2845" i="25"/>
  <c r="P519" i="25"/>
  <c r="P567" i="25"/>
  <c r="P615" i="25"/>
  <c r="P663" i="25"/>
  <c r="P711" i="25"/>
  <c r="P759" i="25"/>
  <c r="P807" i="25"/>
  <c r="P839" i="25"/>
  <c r="P887" i="25"/>
  <c r="P935" i="25"/>
  <c r="P572" i="25"/>
  <c r="P700" i="25"/>
  <c r="P828" i="25"/>
  <c r="P557" i="25"/>
  <c r="P685" i="25"/>
  <c r="P813" i="25"/>
  <c r="P941" i="25"/>
  <c r="P1021" i="25"/>
  <c r="P1053" i="25"/>
  <c r="P1085" i="25"/>
  <c r="P956" i="25"/>
  <c r="P1036" i="25"/>
  <c r="P1052" i="25"/>
  <c r="P1051" i="25"/>
  <c r="P1100" i="25"/>
  <c r="P1164" i="25"/>
  <c r="P2732" i="25"/>
  <c r="P2731" i="25"/>
  <c r="P2940" i="25"/>
  <c r="P3372" i="25"/>
  <c r="P507" i="25"/>
  <c r="P523" i="25"/>
  <c r="P539" i="25"/>
  <c r="P555" i="25"/>
  <c r="P571" i="25"/>
  <c r="P587" i="25"/>
  <c r="P603" i="25"/>
  <c r="P619" i="25"/>
  <c r="P635" i="25"/>
  <c r="P651" i="25"/>
  <c r="P667" i="25"/>
  <c r="P683" i="25"/>
  <c r="P699" i="25"/>
  <c r="P715" i="25"/>
  <c r="P731" i="25"/>
  <c r="P747" i="25"/>
  <c r="P763" i="25"/>
  <c r="P779" i="25"/>
  <c r="P795" i="25"/>
  <c r="P811" i="25"/>
  <c r="P827" i="25"/>
  <c r="P843" i="25"/>
  <c r="P859" i="25"/>
  <c r="P875" i="25"/>
  <c r="P891" i="25"/>
  <c r="P907" i="25"/>
  <c r="P923" i="25"/>
  <c r="P939" i="25"/>
  <c r="P955" i="25"/>
  <c r="P971" i="25"/>
  <c r="P987" i="25"/>
  <c r="P1003" i="25"/>
  <c r="P1031" i="25"/>
  <c r="P1063" i="25"/>
  <c r="P1091" i="25"/>
  <c r="P1115" i="25"/>
  <c r="P1155" i="25"/>
  <c r="P1175" i="25"/>
  <c r="P1191" i="25"/>
  <c r="P1207" i="25"/>
  <c r="P528" i="25"/>
  <c r="P544" i="25"/>
  <c r="P576" i="25"/>
  <c r="P592" i="25"/>
  <c r="P608" i="25"/>
  <c r="P640" i="25"/>
  <c r="P656" i="25"/>
  <c r="P672" i="25"/>
  <c r="P704" i="25"/>
  <c r="P720" i="25"/>
  <c r="P736" i="25"/>
  <c r="P768" i="25"/>
  <c r="P784" i="25"/>
  <c r="P800" i="25"/>
  <c r="P832" i="25"/>
  <c r="P848" i="25"/>
  <c r="P864" i="25"/>
  <c r="P896" i="25"/>
  <c r="P912" i="25"/>
  <c r="P1067" i="25"/>
  <c r="P2759" i="25"/>
  <c r="P2787" i="25"/>
  <c r="P2819" i="25"/>
  <c r="P2907" i="25"/>
  <c r="P2995" i="25"/>
  <c r="P3235" i="25"/>
  <c r="P3299" i="25"/>
  <c r="P3335" i="25"/>
  <c r="P3383" i="25"/>
  <c r="P3431" i="25"/>
  <c r="P3479" i="25"/>
  <c r="P3527" i="25"/>
  <c r="P3571" i="25"/>
  <c r="P3619" i="25"/>
  <c r="P3671" i="25"/>
  <c r="P3767" i="25"/>
  <c r="P3811" i="25"/>
  <c r="P3867" i="25"/>
  <c r="P3907" i="25"/>
  <c r="P3959" i="25"/>
  <c r="P2685" i="25"/>
  <c r="P3273" i="25"/>
  <c r="P3785" i="25"/>
  <c r="P3114" i="25"/>
  <c r="P3382" i="25"/>
  <c r="P3774" i="25"/>
  <c r="P3773" i="25"/>
  <c r="P2675" i="25"/>
  <c r="P1032" i="25"/>
  <c r="P1080" i="25"/>
  <c r="P1182" i="25"/>
  <c r="P2734" i="25"/>
  <c r="P2733" i="25"/>
  <c r="P2798" i="25"/>
  <c r="P2797" i="25"/>
  <c r="P2683" i="25"/>
  <c r="P2703" i="25"/>
  <c r="P2775" i="25"/>
  <c r="P535" i="25"/>
  <c r="P583" i="25"/>
  <c r="P631" i="25"/>
  <c r="P679" i="25"/>
  <c r="P727" i="25"/>
  <c r="P775" i="25"/>
  <c r="P823" i="25"/>
  <c r="P871" i="25"/>
  <c r="P919" i="25"/>
  <c r="P967" i="25"/>
  <c r="P999" i="25"/>
  <c r="P495" i="25"/>
  <c r="P511" i="25"/>
  <c r="P1099" i="25"/>
  <c r="P1163" i="25"/>
  <c r="P1179" i="25"/>
  <c r="P1195" i="25"/>
  <c r="P1211" i="25"/>
  <c r="P516" i="25"/>
  <c r="P580" i="25"/>
  <c r="P644" i="25"/>
  <c r="P708" i="25"/>
  <c r="P772" i="25"/>
  <c r="P836" i="25"/>
  <c r="P900" i="25"/>
  <c r="P525" i="25"/>
  <c r="P589" i="25"/>
  <c r="P653" i="25"/>
  <c r="P717" i="25"/>
  <c r="P781" i="25"/>
  <c r="P845" i="25"/>
  <c r="P909" i="25"/>
  <c r="P973" i="25"/>
  <c r="P1117" i="25"/>
  <c r="P964" i="25"/>
  <c r="P1012" i="25"/>
  <c r="P1011" i="25"/>
  <c r="P1028" i="25"/>
  <c r="P1027" i="25"/>
  <c r="P1044" i="25"/>
  <c r="P1043" i="25"/>
  <c r="P1060" i="25"/>
  <c r="P1059" i="25"/>
  <c r="P1076" i="25"/>
  <c r="P1075" i="25"/>
  <c r="P1108" i="25"/>
  <c r="P1124" i="25"/>
  <c r="P1140" i="25"/>
  <c r="P1181" i="25"/>
  <c r="P1197" i="25"/>
  <c r="P1213" i="25"/>
  <c r="P1229" i="25"/>
  <c r="P1245" i="25"/>
  <c r="P1261" i="25"/>
  <c r="P1277" i="25"/>
  <c r="P1293" i="25"/>
  <c r="P1309" i="25"/>
  <c r="P1325" i="25"/>
  <c r="P1341" i="25"/>
  <c r="P1357" i="25"/>
  <c r="P1373" i="25"/>
  <c r="P1389" i="25"/>
  <c r="P1405" i="25"/>
  <c r="P1421" i="25"/>
  <c r="P1437" i="25"/>
  <c r="P1453" i="25"/>
  <c r="P1469" i="25"/>
  <c r="P1485" i="25"/>
  <c r="P1501" i="25"/>
  <c r="P1517" i="25"/>
  <c r="P1533" i="25"/>
  <c r="P1549" i="25"/>
  <c r="P1565" i="25"/>
  <c r="P1581" i="25"/>
  <c r="P1597" i="25"/>
  <c r="P1613" i="25"/>
  <c r="P1629" i="25"/>
  <c r="P1645" i="25"/>
  <c r="P1661" i="25"/>
  <c r="P1677" i="25"/>
  <c r="P1693" i="25"/>
  <c r="P1709" i="25"/>
  <c r="P1725" i="25"/>
  <c r="P1741" i="25"/>
  <c r="P1757" i="25"/>
  <c r="P1773" i="25"/>
  <c r="P1789" i="25"/>
  <c r="P1805" i="25"/>
  <c r="P1821" i="25"/>
  <c r="P1837" i="25"/>
  <c r="P1853" i="25"/>
  <c r="P1869" i="25"/>
  <c r="P1885" i="25"/>
  <c r="P1901" i="25"/>
  <c r="P1917" i="25"/>
  <c r="P1933" i="25"/>
  <c r="P1949" i="25"/>
  <c r="P1965" i="25"/>
  <c r="P1981" i="25"/>
  <c r="P1997" i="25"/>
  <c r="P2013" i="25"/>
  <c r="P2029" i="25"/>
  <c r="P2045" i="25"/>
  <c r="P2061" i="25"/>
  <c r="P2077" i="25"/>
  <c r="P2093" i="25"/>
  <c r="P2109" i="25"/>
  <c r="P2125" i="25"/>
  <c r="P2141" i="25"/>
  <c r="P2157" i="25"/>
  <c r="P2173" i="25"/>
  <c r="P2189" i="25"/>
  <c r="P2205" i="25"/>
  <c r="P2221" i="25"/>
  <c r="P2237" i="25"/>
  <c r="P2253" i="25"/>
  <c r="P2269" i="25"/>
  <c r="P2285" i="25"/>
  <c r="P2301" i="25"/>
  <c r="P2317" i="25"/>
  <c r="P2333" i="25"/>
  <c r="P2349" i="25"/>
  <c r="P2365" i="25"/>
  <c r="P2381" i="25"/>
  <c r="P2397" i="25"/>
  <c r="P2413" i="25"/>
  <c r="P2429" i="25"/>
  <c r="P2445" i="25"/>
  <c r="P2461" i="25"/>
  <c r="P2477" i="25"/>
  <c r="P2493" i="25"/>
  <c r="P2509" i="25"/>
  <c r="P2525" i="25"/>
  <c r="P2541" i="25"/>
  <c r="P2557" i="25"/>
  <c r="P2573" i="25"/>
  <c r="P2589" i="25"/>
  <c r="P2605" i="25"/>
  <c r="P2621" i="25"/>
  <c r="P2637" i="25"/>
  <c r="P2653" i="25"/>
  <c r="P2669" i="25"/>
  <c r="P506" i="25"/>
  <c r="P522" i="25"/>
  <c r="P538" i="25"/>
  <c r="P554" i="25"/>
  <c r="P570" i="25"/>
  <c r="P586" i="25"/>
  <c r="P602" i="25"/>
  <c r="P618" i="25"/>
  <c r="P634" i="25"/>
  <c r="P650" i="25"/>
  <c r="P666" i="25"/>
  <c r="P682" i="25"/>
  <c r="P698" i="25"/>
  <c r="P714" i="25"/>
  <c r="P730" i="25"/>
  <c r="P746" i="25"/>
  <c r="P762" i="25"/>
  <c r="P778" i="25"/>
  <c r="P794" i="25"/>
  <c r="P810" i="25"/>
  <c r="P826" i="25"/>
  <c r="P842" i="25"/>
  <c r="P858" i="25"/>
  <c r="P874" i="25"/>
  <c r="P890" i="25"/>
  <c r="P906" i="25"/>
  <c r="P922" i="25"/>
  <c r="P938" i="25"/>
  <c r="P954" i="25"/>
  <c r="P970" i="25"/>
  <c r="P986" i="25"/>
  <c r="P1002" i="25"/>
  <c r="P1111" i="25"/>
  <c r="P2919" i="25"/>
  <c r="P3019" i="25"/>
  <c r="P3063" i="25"/>
  <c r="P3115" i="25"/>
  <c r="P3163" i="25"/>
  <c r="P3211" i="25"/>
  <c r="P3351" i="25"/>
  <c r="P3451" i="25"/>
  <c r="P3495" i="25"/>
  <c r="P3543" i="25"/>
  <c r="P3595" i="25"/>
  <c r="P3643" i="25"/>
  <c r="P3691" i="25"/>
  <c r="P3739" i="25"/>
  <c r="P3835" i="25"/>
  <c r="P3891" i="25"/>
  <c r="P2829" i="25"/>
  <c r="P2926" i="25"/>
  <c r="P2925" i="25"/>
  <c r="P3334" i="25"/>
  <c r="P3790" i="25"/>
  <c r="P3789" i="25"/>
  <c r="P3838" i="25"/>
  <c r="P3837" i="25"/>
  <c r="P2875" i="25"/>
  <c r="P3003" i="25"/>
  <c r="P3099" i="25"/>
  <c r="P3147" i="25"/>
  <c r="P3243" i="25"/>
  <c r="P3271" i="25"/>
  <c r="P3303" i="25"/>
  <c r="P3435" i="25"/>
  <c r="P3579" i="25"/>
  <c r="P3627" i="25"/>
  <c r="P3675" i="25"/>
  <c r="P3771" i="25"/>
  <c r="P3923" i="25"/>
  <c r="P3971" i="25"/>
  <c r="P2781" i="25"/>
  <c r="P2765" i="25"/>
  <c r="P626" i="25"/>
  <c r="P642" i="25"/>
  <c r="P658" i="25"/>
  <c r="P674" i="25"/>
  <c r="P690" i="25"/>
  <c r="P706" i="25"/>
  <c r="P722" i="25"/>
  <c r="P738" i="25"/>
  <c r="P754" i="25"/>
  <c r="P770" i="25"/>
  <c r="P786" i="25"/>
  <c r="P802" i="25"/>
  <c r="P818" i="25"/>
  <c r="P834" i="25"/>
  <c r="P850" i="25"/>
  <c r="P866" i="25"/>
  <c r="P882" i="25"/>
  <c r="P898" i="25"/>
  <c r="P914" i="25"/>
  <c r="P930" i="25"/>
  <c r="P946" i="25"/>
  <c r="P962" i="25"/>
  <c r="P978" i="25"/>
  <c r="P994" i="25"/>
  <c r="P1090" i="25"/>
  <c r="P1106" i="25"/>
  <c r="P1122" i="25"/>
  <c r="P1138" i="25"/>
  <c r="P1154" i="25"/>
  <c r="P1170" i="25"/>
  <c r="P1186" i="25"/>
  <c r="P1202" i="25"/>
  <c r="P1218" i="25"/>
  <c r="P1234" i="25"/>
  <c r="P1250" i="25"/>
  <c r="P1266" i="25"/>
  <c r="P1282" i="25"/>
  <c r="P1298" i="25"/>
  <c r="P1314" i="25"/>
  <c r="P1330" i="25"/>
  <c r="P1346" i="25"/>
  <c r="P1362" i="25"/>
  <c r="P1378" i="25"/>
  <c r="P1394" i="25"/>
  <c r="P1410" i="25"/>
  <c r="P1426" i="25"/>
  <c r="P1442" i="25"/>
  <c r="P1458" i="25"/>
  <c r="P1474" i="25"/>
  <c r="P1490" i="25"/>
  <c r="P1506" i="25"/>
  <c r="P1522" i="25"/>
  <c r="P1538" i="25"/>
  <c r="P1554" i="25"/>
  <c r="P1570" i="25"/>
  <c r="P1586" i="25"/>
  <c r="P1602" i="25"/>
  <c r="P1618" i="25"/>
  <c r="P1634" i="25"/>
  <c r="P1650" i="25"/>
  <c r="P1666" i="25"/>
  <c r="P1682" i="25"/>
  <c r="P1698" i="25"/>
  <c r="P1714" i="25"/>
  <c r="P1730" i="25"/>
  <c r="P1746" i="25"/>
  <c r="P1762" i="25"/>
  <c r="P1778" i="25"/>
  <c r="P1794" i="25"/>
  <c r="P1810" i="25"/>
  <c r="P1826" i="25"/>
  <c r="P1842" i="25"/>
  <c r="P1858" i="25"/>
  <c r="P1874" i="25"/>
  <c r="P1890" i="25"/>
  <c r="P1906" i="25"/>
  <c r="P1922" i="25"/>
  <c r="P1938" i="25"/>
  <c r="P1954" i="25"/>
  <c r="P1970" i="25"/>
  <c r="P1986" i="25"/>
  <c r="P2002" i="25"/>
  <c r="P2018" i="25"/>
  <c r="P2034" i="25"/>
  <c r="P2050" i="25"/>
  <c r="P2066" i="25"/>
  <c r="P2082" i="25"/>
  <c r="P2098" i="25"/>
  <c r="P2114" i="25"/>
  <c r="P2130" i="25"/>
  <c r="P2146" i="25"/>
  <c r="P2162" i="25"/>
  <c r="P2178" i="25"/>
  <c r="P2194" i="25"/>
  <c r="P2210" i="25"/>
  <c r="P2226" i="25"/>
  <c r="P2242" i="25"/>
  <c r="P2258" i="25"/>
  <c r="P2274" i="25"/>
  <c r="P2290" i="25"/>
  <c r="P2306" i="25"/>
  <c r="P2322" i="25"/>
  <c r="P2338" i="25"/>
  <c r="P2354" i="25"/>
  <c r="P2370" i="25"/>
  <c r="P2386" i="25"/>
  <c r="P2402" i="25"/>
  <c r="P2418" i="25"/>
  <c r="P2434" i="25"/>
  <c r="P2450" i="25"/>
  <c r="P2466" i="25"/>
  <c r="P2482" i="25"/>
  <c r="P2498" i="25"/>
  <c r="P2514" i="25"/>
  <c r="P2530" i="25"/>
  <c r="P2546" i="25"/>
  <c r="P2562" i="25"/>
  <c r="P2578" i="25"/>
  <c r="P2594" i="25"/>
  <c r="P2610" i="25"/>
  <c r="P2626" i="25"/>
  <c r="P2642" i="25"/>
  <c r="P2658" i="25"/>
  <c r="P2738" i="25"/>
  <c r="P2786" i="25"/>
  <c r="P2818" i="25"/>
  <c r="P2850" i="25"/>
  <c r="P2749" i="25"/>
  <c r="P1223" i="25"/>
  <c r="P1239" i="25"/>
  <c r="P1255" i="25"/>
  <c r="P1271" i="25"/>
  <c r="P1287" i="25"/>
  <c r="P1303" i="25"/>
  <c r="P1319" i="25"/>
  <c r="P1335" i="25"/>
  <c r="P1351" i="25"/>
  <c r="P1367" i="25"/>
  <c r="P1383" i="25"/>
  <c r="P1399" i="25"/>
  <c r="P1415" i="25"/>
  <c r="P1431" i="25"/>
  <c r="P1447" i="25"/>
  <c r="P1463" i="25"/>
  <c r="P1479" i="25"/>
  <c r="P1495" i="25"/>
  <c r="P1511" i="25"/>
  <c r="P1527" i="25"/>
  <c r="P1543" i="25"/>
  <c r="P1559" i="25"/>
  <c r="P1575" i="25"/>
  <c r="P1591" i="25"/>
  <c r="P1607" i="25"/>
  <c r="P1623" i="25"/>
  <c r="P1639" i="25"/>
  <c r="P1655" i="25"/>
  <c r="P1671" i="25"/>
  <c r="P1687" i="25"/>
  <c r="P1703" i="25"/>
  <c r="P1719" i="25"/>
  <c r="P1735" i="25"/>
  <c r="P1751" i="25"/>
  <c r="P1767" i="25"/>
  <c r="P1783" i="25"/>
  <c r="P1799" i="25"/>
  <c r="P1815" i="25"/>
  <c r="P1831" i="25"/>
  <c r="P1847" i="25"/>
  <c r="P1863" i="25"/>
  <c r="P1879" i="25"/>
  <c r="P1895" i="25"/>
  <c r="P1911" i="25"/>
  <c r="P1927" i="25"/>
  <c r="P1943" i="25"/>
  <c r="P1959" i="25"/>
  <c r="P1975" i="25"/>
  <c r="P1991" i="25"/>
  <c r="P2007" i="25"/>
  <c r="P2023" i="25"/>
  <c r="P2039" i="25"/>
  <c r="P2055" i="25"/>
  <c r="P2071" i="25"/>
  <c r="P2087" i="25"/>
  <c r="P2103" i="25"/>
  <c r="P2119" i="25"/>
  <c r="P2135" i="25"/>
  <c r="P2151" i="25"/>
  <c r="P2167" i="25"/>
  <c r="P2183" i="25"/>
  <c r="P2199" i="25"/>
  <c r="P2215" i="25"/>
  <c r="P2231" i="25"/>
  <c r="P2247" i="25"/>
  <c r="P2263" i="25"/>
  <c r="P2279" i="25"/>
  <c r="P2295" i="25"/>
  <c r="P2311" i="25"/>
  <c r="P2327" i="25"/>
  <c r="P2343" i="25"/>
  <c r="P2359" i="25"/>
  <c r="P2375" i="25"/>
  <c r="P2391" i="25"/>
  <c r="P2407" i="25"/>
  <c r="P2423" i="25"/>
  <c r="P2439" i="25"/>
  <c r="P2455" i="25"/>
  <c r="P2471" i="25"/>
  <c r="P2487" i="25"/>
  <c r="P2503" i="25"/>
  <c r="P2519" i="25"/>
  <c r="P2535" i="25"/>
  <c r="P2551" i="25"/>
  <c r="P2567" i="25"/>
  <c r="P2583" i="25"/>
  <c r="P2599" i="25"/>
  <c r="P2615" i="25"/>
  <c r="P2631" i="25"/>
  <c r="P2647" i="25"/>
  <c r="P2663" i="25"/>
  <c r="P2687" i="25"/>
  <c r="P2707" i="25"/>
  <c r="P2723" i="25"/>
  <c r="P2751" i="25"/>
  <c r="P2783" i="25"/>
  <c r="P2815" i="25"/>
  <c r="P2859" i="25"/>
  <c r="P2939" i="25"/>
  <c r="P2979" i="25"/>
  <c r="P3035" i="25"/>
  <c r="P3083" i="25"/>
  <c r="P3127" i="25"/>
  <c r="P3175" i="25"/>
  <c r="P3223" i="25"/>
  <c r="P3371" i="25"/>
  <c r="P3411" i="25"/>
  <c r="P3463" i="25"/>
  <c r="P3511" i="25"/>
  <c r="P3559" i="25"/>
  <c r="P3603" i="25"/>
  <c r="P3655" i="25"/>
  <c r="P3703" i="25"/>
  <c r="P3755" i="25"/>
  <c r="P3795" i="25"/>
  <c r="P3855" i="25"/>
  <c r="P3899" i="25"/>
  <c r="P3951" i="25"/>
  <c r="P2893" i="25"/>
  <c r="P2728" i="25"/>
  <c r="P3210" i="25"/>
  <c r="P3298" i="25"/>
  <c r="P3390" i="25"/>
  <c r="P3526" i="25"/>
  <c r="P3570" i="25"/>
  <c r="P2763" i="25"/>
  <c r="P2795" i="25"/>
  <c r="P2827" i="25"/>
  <c r="P2879" i="25"/>
  <c r="P2915" i="25"/>
  <c r="P2963" i="25"/>
  <c r="P3011" i="25"/>
  <c r="P3051" i="25"/>
  <c r="P3107" i="25"/>
  <c r="P3155" i="25"/>
  <c r="P3203" i="25"/>
  <c r="P3239" i="25"/>
  <c r="P3275" i="25"/>
  <c r="P3307" i="25"/>
  <c r="P3339" i="25"/>
  <c r="P3387" i="25"/>
  <c r="P3443" i="25"/>
  <c r="P3483" i="25"/>
  <c r="P3531" i="25"/>
  <c r="P3583" i="25"/>
  <c r="P3635" i="25"/>
  <c r="P3683" i="25"/>
  <c r="P3731" i="25"/>
  <c r="P3779" i="25"/>
  <c r="P3831" i="25"/>
  <c r="P3875" i="25"/>
  <c r="P3927" i="25"/>
  <c r="P3979" i="25"/>
  <c r="P3421" i="25"/>
  <c r="P2701" i="25"/>
  <c r="P2745" i="25"/>
  <c r="P2769" i="25"/>
  <c r="P2789" i="25"/>
  <c r="P2809" i="25"/>
  <c r="P2833" i="25"/>
  <c r="P2853" i="25"/>
  <c r="P2873" i="25"/>
  <c r="P2917" i="25"/>
  <c r="P2981" i="25"/>
  <c r="P3025" i="25"/>
  <c r="P3065" i="25"/>
  <c r="P3109" i="25"/>
  <c r="P3153" i="25"/>
  <c r="P3217" i="25"/>
  <c r="P3321" i="25"/>
  <c r="P3345" i="25"/>
  <c r="P3365" i="25"/>
  <c r="P3385" i="25"/>
  <c r="P3513" i="25"/>
  <c r="P3557" i="25"/>
  <c r="P3621" i="25"/>
  <c r="P3665" i="25"/>
  <c r="P3729" i="25"/>
  <c r="P3813" i="25"/>
  <c r="P3857" i="25"/>
  <c r="P3897" i="25"/>
  <c r="P3953" i="25"/>
  <c r="P2938" i="25"/>
  <c r="P2994" i="25"/>
  <c r="P3038" i="25"/>
  <c r="P3082" i="25"/>
  <c r="P3126" i="25"/>
  <c r="P3170" i="25"/>
  <c r="P3262" i="25"/>
  <c r="P3302" i="25"/>
  <c r="P3350" i="25"/>
  <c r="P3394" i="25"/>
  <c r="P3434" i="25"/>
  <c r="P3478" i="25"/>
  <c r="P3522" i="25"/>
  <c r="P3566" i="25"/>
  <c r="P3822" i="25"/>
  <c r="P3866" i="25"/>
  <c r="P3914" i="25"/>
  <c r="P2989" i="25"/>
  <c r="P3501" i="25"/>
  <c r="P2906" i="25"/>
  <c r="P2950" i="25"/>
  <c r="P3006" i="25"/>
  <c r="P3062" i="25"/>
  <c r="P3234" i="25"/>
  <c r="P3342" i="25"/>
  <c r="P3406" i="25"/>
  <c r="P3458" i="25"/>
  <c r="P3630" i="25"/>
  <c r="P3738" i="25"/>
  <c r="P3798" i="25"/>
  <c r="P3854" i="25"/>
  <c r="P2843" i="25"/>
  <c r="P2883" i="25"/>
  <c r="P2923" i="25"/>
  <c r="P2971" i="25"/>
  <c r="P3015" i="25"/>
  <c r="P3067" i="25"/>
  <c r="P3111" i="25"/>
  <c r="P3159" i="25"/>
  <c r="P3207" i="25"/>
  <c r="P3251" i="25"/>
  <c r="P3279" i="25"/>
  <c r="P3315" i="25"/>
  <c r="P3355" i="25"/>
  <c r="P3403" i="25"/>
  <c r="P3447" i="25"/>
  <c r="P3499" i="25"/>
  <c r="P3547" i="25"/>
  <c r="P3591" i="25"/>
  <c r="P3639" i="25"/>
  <c r="P3687" i="25"/>
  <c r="P3735" i="25"/>
  <c r="P3787" i="25"/>
  <c r="P3839" i="25"/>
  <c r="P3883" i="25"/>
  <c r="P3931" i="25"/>
  <c r="P3309" i="25"/>
  <c r="P3821" i="25"/>
  <c r="P3853" i="25"/>
  <c r="P3981" i="25"/>
  <c r="P3549" i="25"/>
  <c r="P928" i="25"/>
  <c r="P497" i="25"/>
  <c r="P521" i="25"/>
  <c r="P541" i="25"/>
  <c r="P561" i="25"/>
  <c r="P585" i="25"/>
  <c r="P605" i="25"/>
  <c r="P625" i="25"/>
  <c r="P649" i="25"/>
  <c r="P669" i="25"/>
  <c r="P689" i="25"/>
  <c r="P713" i="25"/>
  <c r="P733" i="25"/>
  <c r="P753" i="25"/>
  <c r="P777" i="25"/>
  <c r="P797" i="25"/>
  <c r="P841" i="25"/>
  <c r="P861" i="25"/>
  <c r="P905" i="25"/>
  <c r="P925" i="25"/>
  <c r="P969" i="25"/>
  <c r="P989" i="25"/>
  <c r="P1113" i="25"/>
  <c r="P1133" i="25"/>
  <c r="P960" i="25"/>
  <c r="P976" i="25"/>
  <c r="P992" i="25"/>
  <c r="P1008" i="25"/>
  <c r="P1024" i="25"/>
  <c r="P1040" i="25"/>
  <c r="P1056" i="25"/>
  <c r="P1072" i="25"/>
  <c r="P1088" i="25"/>
  <c r="P1104" i="25"/>
  <c r="P1120" i="25"/>
  <c r="P1152" i="25"/>
  <c r="P1168" i="25"/>
  <c r="P1184" i="25"/>
  <c r="P1200" i="25"/>
  <c r="P1216" i="25"/>
  <c r="P1232" i="25"/>
  <c r="P1248" i="25"/>
  <c r="P1264" i="25"/>
  <c r="P1280" i="25"/>
  <c r="P1296" i="25"/>
  <c r="P1312" i="25"/>
  <c r="P1328" i="25"/>
  <c r="P1344" i="25"/>
  <c r="P1360" i="25"/>
  <c r="P1376" i="25"/>
  <c r="P1392" i="25"/>
  <c r="P1408" i="25"/>
  <c r="P1424" i="25"/>
  <c r="P1440" i="25"/>
  <c r="P1456" i="25"/>
  <c r="P1472" i="25"/>
  <c r="P1488" i="25"/>
  <c r="P1504" i="25"/>
  <c r="P1520" i="25"/>
  <c r="P1536" i="25"/>
  <c r="P1552" i="25"/>
  <c r="P1568" i="25"/>
  <c r="P1584" i="25"/>
  <c r="P1600" i="25"/>
  <c r="P1616" i="25"/>
  <c r="P1632" i="25"/>
  <c r="P1648" i="25"/>
  <c r="P1664" i="25"/>
  <c r="P1680" i="25"/>
  <c r="P1696" i="25"/>
  <c r="P1712" i="25"/>
  <c r="P1728" i="25"/>
  <c r="P1744" i="25"/>
  <c r="P1760" i="25"/>
  <c r="P1776" i="25"/>
  <c r="P1792" i="25"/>
  <c r="P1808" i="25"/>
  <c r="P1824" i="25"/>
  <c r="P1840" i="25"/>
  <c r="P1856" i="25"/>
  <c r="P1872" i="25"/>
  <c r="P1888" i="25"/>
  <c r="P1904" i="25"/>
  <c r="P1920" i="25"/>
  <c r="P1936" i="25"/>
  <c r="P1952" i="25"/>
  <c r="P1968" i="25"/>
  <c r="P1984" i="25"/>
  <c r="P2000" i="25"/>
  <c r="P2016" i="25"/>
  <c r="P2032" i="25"/>
  <c r="P2048" i="25"/>
  <c r="P2064" i="25"/>
  <c r="P2080" i="25"/>
  <c r="P2096" i="25"/>
  <c r="P2112" i="25"/>
  <c r="P2128" i="25"/>
  <c r="P2144" i="25"/>
  <c r="P2160" i="25"/>
  <c r="P2176" i="25"/>
  <c r="P2192" i="25"/>
  <c r="P2208" i="25"/>
  <c r="P2224" i="25"/>
  <c r="P2240" i="25"/>
  <c r="P2256" i="25"/>
  <c r="P2272" i="25"/>
  <c r="P2288" i="25"/>
  <c r="P2304" i="25"/>
  <c r="P2320" i="25"/>
  <c r="P2336" i="25"/>
  <c r="P2352" i="25"/>
  <c r="P2368" i="25"/>
  <c r="P2384" i="25"/>
  <c r="P2400" i="25"/>
  <c r="P2416" i="25"/>
  <c r="P2432" i="25"/>
  <c r="P2448" i="25"/>
  <c r="P2464" i="25"/>
  <c r="P2480" i="25"/>
  <c r="P2496" i="25"/>
  <c r="P2512" i="25"/>
  <c r="P2528" i="25"/>
  <c r="P2544" i="25"/>
  <c r="P2560" i="25"/>
  <c r="P2576" i="25"/>
  <c r="P2592" i="25"/>
  <c r="P2608" i="25"/>
  <c r="P2624" i="25"/>
  <c r="P2640" i="25"/>
  <c r="P2656" i="25"/>
  <c r="P2672" i="25"/>
  <c r="P2692" i="25"/>
  <c r="P2784" i="25"/>
  <c r="P2848" i="25"/>
  <c r="P2912" i="25"/>
  <c r="P2976" i="25"/>
  <c r="P3040" i="25"/>
  <c r="P3104" i="25"/>
  <c r="P3168" i="25"/>
  <c r="P3232" i="25"/>
  <c r="P3296" i="25"/>
  <c r="P3360" i="25"/>
  <c r="P3424" i="25"/>
  <c r="P3488" i="25"/>
  <c r="P3552" i="25"/>
  <c r="P3616" i="25"/>
  <c r="P3680" i="25"/>
  <c r="P3744" i="25"/>
  <c r="P3808" i="25"/>
  <c r="P3872" i="25"/>
  <c r="P1137" i="25"/>
  <c r="P1177" i="25"/>
  <c r="P1193" i="25"/>
  <c r="P1209" i="25"/>
  <c r="P1225" i="25"/>
  <c r="P1241" i="25"/>
  <c r="P1257" i="25"/>
  <c r="P1273" i="25"/>
  <c r="P1289" i="25"/>
  <c r="P1305" i="25"/>
  <c r="P1321" i="25"/>
  <c r="P1337" i="25"/>
  <c r="P1353" i="25"/>
  <c r="P1369" i="25"/>
  <c r="P1385" i="25"/>
  <c r="P1401" i="25"/>
  <c r="P1417" i="25"/>
  <c r="P1433" i="25"/>
  <c r="P1449" i="25"/>
  <c r="P1465" i="25"/>
  <c r="P1481" i="25"/>
  <c r="P1497" i="25"/>
  <c r="P1513" i="25"/>
  <c r="P1529" i="25"/>
  <c r="P1545" i="25"/>
  <c r="P1561" i="25"/>
  <c r="P1577" i="25"/>
  <c r="P1593" i="25"/>
  <c r="P1609" i="25"/>
  <c r="P1625" i="25"/>
  <c r="P1641" i="25"/>
  <c r="P1657" i="25"/>
  <c r="P1673" i="25"/>
  <c r="P1689" i="25"/>
  <c r="P1705" i="25"/>
  <c r="P1721" i="25"/>
  <c r="P1737" i="25"/>
  <c r="P1753" i="25"/>
  <c r="P1769" i="25"/>
  <c r="P1785" i="25"/>
  <c r="P1801" i="25"/>
  <c r="P1817" i="25"/>
  <c r="P1833" i="25"/>
  <c r="P1849" i="25"/>
  <c r="P1865" i="25"/>
  <c r="P1881" i="25"/>
  <c r="P1897" i="25"/>
  <c r="P1913" i="25"/>
  <c r="P1929" i="25"/>
  <c r="P1945" i="25"/>
  <c r="P1961" i="25"/>
  <c r="P1977" i="25"/>
  <c r="P1993" i="25"/>
  <c r="P2009" i="25"/>
  <c r="P2025" i="25"/>
  <c r="P2041" i="25"/>
  <c r="P2057" i="25"/>
  <c r="P2073" i="25"/>
  <c r="P2089" i="25"/>
  <c r="P2105" i="25"/>
  <c r="P2121" i="25"/>
  <c r="P2137" i="25"/>
  <c r="P2153" i="25"/>
  <c r="P2169" i="25"/>
  <c r="P2185" i="25"/>
  <c r="P2201" i="25"/>
  <c r="P2217" i="25"/>
  <c r="P2233" i="25"/>
  <c r="P2249" i="25"/>
  <c r="P2265" i="25"/>
  <c r="P2281" i="25"/>
  <c r="P2297" i="25"/>
  <c r="P2313" i="25"/>
  <c r="P2329" i="25"/>
  <c r="P2345" i="25"/>
  <c r="P2361" i="25"/>
  <c r="P2377" i="25"/>
  <c r="P2393" i="25"/>
  <c r="P2409" i="25"/>
  <c r="P2425" i="25"/>
  <c r="P2441" i="25"/>
  <c r="P2457" i="25"/>
  <c r="P2473" i="25"/>
  <c r="P2489" i="25"/>
  <c r="P2505" i="25"/>
  <c r="P2521" i="25"/>
  <c r="P2537" i="25"/>
  <c r="P2553" i="25"/>
  <c r="P2569" i="25"/>
  <c r="P2585" i="25"/>
  <c r="P2601" i="25"/>
  <c r="P2617" i="25"/>
  <c r="P2633" i="25"/>
  <c r="P2649" i="25"/>
  <c r="P2665" i="25"/>
  <c r="P2681" i="25"/>
  <c r="P2705" i="25"/>
  <c r="P502" i="25"/>
  <c r="P518" i="25"/>
  <c r="P534" i="25"/>
  <c r="P550" i="25"/>
  <c r="P566" i="25"/>
  <c r="P582" i="25"/>
  <c r="P598" i="25"/>
  <c r="P614" i="25"/>
  <c r="P630" i="25"/>
  <c r="P646" i="25"/>
  <c r="P662" i="25"/>
  <c r="P678" i="25"/>
  <c r="P694" i="25"/>
  <c r="P710" i="25"/>
  <c r="P726" i="25"/>
  <c r="P742" i="25"/>
  <c r="P758" i="25"/>
  <c r="P774" i="25"/>
  <c r="P790" i="25"/>
  <c r="P806" i="25"/>
  <c r="P822" i="25"/>
  <c r="P838" i="25"/>
  <c r="P854" i="25"/>
  <c r="P870" i="25"/>
  <c r="P886" i="25"/>
  <c r="P902" i="25"/>
  <c r="P918" i="25"/>
  <c r="P934" i="25"/>
  <c r="P950" i="25"/>
  <c r="P966" i="25"/>
  <c r="P982" i="25"/>
  <c r="P998" i="25"/>
  <c r="P1014" i="25"/>
  <c r="P1030" i="25"/>
  <c r="P1046" i="25"/>
  <c r="P1062" i="25"/>
  <c r="P1078" i="25"/>
  <c r="P1174" i="25"/>
  <c r="P1190" i="25"/>
  <c r="P1206" i="25"/>
  <c r="P1222" i="25"/>
  <c r="P1238" i="25"/>
  <c r="P1254" i="25"/>
  <c r="P1270" i="25"/>
  <c r="P1286" i="25"/>
  <c r="P1302" i="25"/>
  <c r="P1318" i="25"/>
  <c r="P1334" i="25"/>
  <c r="P1350" i="25"/>
  <c r="P1366" i="25"/>
  <c r="P1382" i="25"/>
  <c r="P1398" i="25"/>
  <c r="P1414" i="25"/>
  <c r="P1430" i="25"/>
  <c r="P1446" i="25"/>
  <c r="P1462" i="25"/>
  <c r="P1478" i="25"/>
  <c r="P1494" i="25"/>
  <c r="P1510" i="25"/>
  <c r="P1526" i="25"/>
  <c r="P1542" i="25"/>
  <c r="P1558" i="25"/>
  <c r="P1574" i="25"/>
  <c r="P1590" i="25"/>
  <c r="P1606" i="25"/>
  <c r="P1622" i="25"/>
  <c r="P1638" i="25"/>
  <c r="P1654" i="25"/>
  <c r="P1670" i="25"/>
  <c r="P1686" i="25"/>
  <c r="P1702" i="25"/>
  <c r="P1718" i="25"/>
  <c r="P1734" i="25"/>
  <c r="P1750" i="25"/>
  <c r="P1766" i="25"/>
  <c r="P1782" i="25"/>
  <c r="P1798" i="25"/>
  <c r="P1814" i="25"/>
  <c r="P1830" i="25"/>
  <c r="P1846" i="25"/>
  <c r="P1862" i="25"/>
  <c r="P1878" i="25"/>
  <c r="P1894" i="25"/>
  <c r="P1910" i="25"/>
  <c r="P1926" i="25"/>
  <c r="P1942" i="25"/>
  <c r="P1958" i="25"/>
  <c r="P1974" i="25"/>
  <c r="P1990" i="25"/>
  <c r="P2006" i="25"/>
  <c r="P2022" i="25"/>
  <c r="P2038" i="25"/>
  <c r="P2054" i="25"/>
  <c r="P2070" i="25"/>
  <c r="P2086" i="25"/>
  <c r="P2102" i="25"/>
  <c r="P2118" i="25"/>
  <c r="P2134" i="25"/>
  <c r="P2150" i="25"/>
  <c r="P2166" i="25"/>
  <c r="P2182" i="25"/>
  <c r="P2198" i="25"/>
  <c r="P2214" i="25"/>
  <c r="P2230" i="25"/>
  <c r="P2246" i="25"/>
  <c r="P2262" i="25"/>
  <c r="P2278" i="25"/>
  <c r="P2294" i="25"/>
  <c r="P2310" i="25"/>
  <c r="P2326" i="25"/>
  <c r="P2342" i="25"/>
  <c r="P2358" i="25"/>
  <c r="P2374" i="25"/>
  <c r="P2390" i="25"/>
  <c r="P2406" i="25"/>
  <c r="P2422" i="25"/>
  <c r="P2438" i="25"/>
  <c r="P2454" i="25"/>
  <c r="P2470" i="25"/>
  <c r="P2486" i="25"/>
  <c r="P2502" i="25"/>
  <c r="P2518" i="25"/>
  <c r="P2534" i="25"/>
  <c r="P2550" i="25"/>
  <c r="P2566" i="25"/>
  <c r="P2582" i="25"/>
  <c r="P2598" i="25"/>
  <c r="P2614" i="25"/>
  <c r="P2630" i="25"/>
  <c r="P2646" i="25"/>
  <c r="P2662" i="25"/>
  <c r="P2758" i="25"/>
  <c r="P2774" i="25"/>
  <c r="P2838" i="25"/>
  <c r="P2813" i="25"/>
  <c r="P3069" i="25"/>
  <c r="P1227" i="25"/>
  <c r="P1243" i="25"/>
  <c r="P1259" i="25"/>
  <c r="P1275" i="25"/>
  <c r="P1291" i="25"/>
  <c r="P1307" i="25"/>
  <c r="P1323" i="25"/>
  <c r="P1339" i="25"/>
  <c r="P1355" i="25"/>
  <c r="P1371" i="25"/>
  <c r="P1387" i="25"/>
  <c r="P1403" i="25"/>
  <c r="P1419" i="25"/>
  <c r="P1435" i="25"/>
  <c r="P1451" i="25"/>
  <c r="P1467" i="25"/>
  <c r="P1483" i="25"/>
  <c r="P1499" i="25"/>
  <c r="P1515" i="25"/>
  <c r="P1531" i="25"/>
  <c r="P1547" i="25"/>
  <c r="P1563" i="25"/>
  <c r="P1579" i="25"/>
  <c r="P1595" i="25"/>
  <c r="P1611" i="25"/>
  <c r="P1627" i="25"/>
  <c r="P1643" i="25"/>
  <c r="P1659" i="25"/>
  <c r="P1675" i="25"/>
  <c r="P1691" i="25"/>
  <c r="P1707" i="25"/>
  <c r="P1723" i="25"/>
  <c r="P1739" i="25"/>
  <c r="P1755" i="25"/>
  <c r="P1771" i="25"/>
  <c r="P1787" i="25"/>
  <c r="P1803" i="25"/>
  <c r="P1819" i="25"/>
  <c r="P1835" i="25"/>
  <c r="P1851" i="25"/>
  <c r="P1867" i="25"/>
  <c r="P1883" i="25"/>
  <c r="P1899" i="25"/>
  <c r="P1915" i="25"/>
  <c r="P1931" i="25"/>
  <c r="P1947" i="25"/>
  <c r="P1963" i="25"/>
  <c r="P1979" i="25"/>
  <c r="P1995" i="25"/>
  <c r="P2011" i="25"/>
  <c r="P2027" i="25"/>
  <c r="P2043" i="25"/>
  <c r="P2059" i="25"/>
  <c r="P2075" i="25"/>
  <c r="P2091" i="25"/>
  <c r="P2107" i="25"/>
  <c r="P2123" i="25"/>
  <c r="P2139" i="25"/>
  <c r="P2155" i="25"/>
  <c r="P2171" i="25"/>
  <c r="P2187" i="25"/>
  <c r="P2203" i="25"/>
  <c r="P2219" i="25"/>
  <c r="P2235" i="25"/>
  <c r="P2251" i="25"/>
  <c r="P2267" i="25"/>
  <c r="P2283" i="25"/>
  <c r="P2299" i="25"/>
  <c r="P2315" i="25"/>
  <c r="P2331" i="25"/>
  <c r="P2347" i="25"/>
  <c r="P2363" i="25"/>
  <c r="P2379" i="25"/>
  <c r="P2395" i="25"/>
  <c r="P2411" i="25"/>
  <c r="P2427" i="25"/>
  <c r="P2443" i="25"/>
  <c r="P2459" i="25"/>
  <c r="P2475" i="25"/>
  <c r="P2491" i="25"/>
  <c r="P2507" i="25"/>
  <c r="P2523" i="25"/>
  <c r="P2539" i="25"/>
  <c r="P2555" i="25"/>
  <c r="P2571" i="25"/>
  <c r="P2587" i="25"/>
  <c r="P2603" i="25"/>
  <c r="P2619" i="25"/>
  <c r="P2635" i="25"/>
  <c r="P2651" i="25"/>
  <c r="P2667" i="25"/>
  <c r="P2695" i="25"/>
  <c r="P2727" i="25"/>
  <c r="P2755" i="25"/>
  <c r="P2791" i="25"/>
  <c r="P2823" i="25"/>
  <c r="P2871" i="25"/>
  <c r="P2951" i="25"/>
  <c r="P2999" i="25"/>
  <c r="P3043" i="25"/>
  <c r="P3095" i="25"/>
  <c r="P3143" i="25"/>
  <c r="P3191" i="25"/>
  <c r="P3327" i="25"/>
  <c r="P3379" i="25"/>
  <c r="P3427" i="25"/>
  <c r="P3475" i="25"/>
  <c r="P3523" i="25"/>
  <c r="P3567" i="25"/>
  <c r="P3623" i="25"/>
  <c r="P3667" i="25"/>
  <c r="P3719" i="25"/>
  <c r="P3763" i="25"/>
  <c r="P3819" i="25"/>
  <c r="P3859" i="25"/>
  <c r="P3915" i="25"/>
  <c r="P3955" i="25"/>
  <c r="P3213" i="25"/>
  <c r="P3469" i="25"/>
  <c r="P3725" i="25"/>
  <c r="P2954" i="25"/>
  <c r="P2998" i="25"/>
  <c r="P3042" i="25"/>
  <c r="P3086" i="25"/>
  <c r="P3130" i="25"/>
  <c r="P3174" i="25"/>
  <c r="P3222" i="25"/>
  <c r="P3450" i="25"/>
  <c r="P3494" i="25"/>
  <c r="P3538" i="25"/>
  <c r="P3582" i="25"/>
  <c r="P3634" i="25"/>
  <c r="P3678" i="25"/>
  <c r="P3722" i="25"/>
  <c r="P3770" i="25"/>
  <c r="P3818" i="25"/>
  <c r="P3906" i="25"/>
  <c r="P3950" i="25"/>
  <c r="P2771" i="25"/>
  <c r="P2803" i="25"/>
  <c r="P2835" i="25"/>
  <c r="P2891" i="25"/>
  <c r="P2927" i="25"/>
  <c r="P2967" i="25"/>
  <c r="P3023" i="25"/>
  <c r="P3071" i="25"/>
  <c r="P3119" i="25"/>
  <c r="P3167" i="25"/>
  <c r="P3215" i="25"/>
  <c r="P3247" i="25"/>
  <c r="P3283" i="25"/>
  <c r="P3311" i="25"/>
  <c r="P3359" i="25"/>
  <c r="P3399" i="25"/>
  <c r="P3455" i="25"/>
  <c r="P3503" i="25"/>
  <c r="P3551" i="25"/>
  <c r="P3599" i="25"/>
  <c r="P3647" i="25"/>
  <c r="P3695" i="25"/>
  <c r="P3743" i="25"/>
  <c r="P3783" i="25"/>
  <c r="P3843" i="25"/>
  <c r="P3887" i="25"/>
  <c r="P3939" i="25"/>
  <c r="P3983" i="25"/>
  <c r="P3101" i="25"/>
  <c r="P2717" i="25"/>
  <c r="P2753" i="25"/>
  <c r="P2773" i="25"/>
  <c r="P2793" i="25"/>
  <c r="P2817" i="25"/>
  <c r="P2837" i="25"/>
  <c r="P2857" i="25"/>
  <c r="P2881" i="25"/>
  <c r="P2901" i="25"/>
  <c r="P2921" i="25"/>
  <c r="P2945" i="25"/>
  <c r="P2965" i="25"/>
  <c r="P2985" i="25"/>
  <c r="P3009" i="25"/>
  <c r="P3029" i="25"/>
  <c r="P3049" i="25"/>
  <c r="P3113" i="25"/>
  <c r="P3157" i="25"/>
  <c r="P3177" i="25"/>
  <c r="P3221" i="25"/>
  <c r="P3241" i="25"/>
  <c r="P3265" i="25"/>
  <c r="P3285" i="25"/>
  <c r="P3329" i="25"/>
  <c r="P3349" i="25"/>
  <c r="P3369" i="25"/>
  <c r="P3393" i="25"/>
  <c r="P3413" i="25"/>
  <c r="P3433" i="25"/>
  <c r="P3457" i="25"/>
  <c r="P3477" i="25"/>
  <c r="P3497" i="25"/>
  <c r="P3521" i="25"/>
  <c r="P3541" i="25"/>
  <c r="P3561" i="25"/>
  <c r="P3585" i="25"/>
  <c r="P3605" i="25"/>
  <c r="P3625" i="25"/>
  <c r="P3649" i="25"/>
  <c r="P3669" i="25"/>
  <c r="P3689" i="25"/>
  <c r="P3713" i="25"/>
  <c r="P3733" i="25"/>
  <c r="P3777" i="25"/>
  <c r="P3797" i="25"/>
  <c r="P3817" i="25"/>
  <c r="P3841" i="25"/>
  <c r="P3861" i="25"/>
  <c r="P3881" i="25"/>
  <c r="P3905" i="25"/>
  <c r="P3929" i="25"/>
  <c r="P3961" i="25"/>
  <c r="P2958" i="25"/>
  <c r="P3002" i="25"/>
  <c r="P3094" i="25"/>
  <c r="P3182" i="25"/>
  <c r="P3226" i="25"/>
  <c r="P3270" i="25"/>
  <c r="P3314" i="25"/>
  <c r="P3402" i="25"/>
  <c r="P3446" i="25"/>
  <c r="P3490" i="25"/>
  <c r="P3530" i="25"/>
  <c r="P3578" i="25"/>
  <c r="P3618" i="25"/>
  <c r="P3706" i="25"/>
  <c r="P3794" i="25"/>
  <c r="P3834" i="25"/>
  <c r="P3878" i="25"/>
  <c r="P3922" i="25"/>
  <c r="P3974" i="25"/>
  <c r="P3807" i="25"/>
  <c r="P3117" i="25"/>
  <c r="P3629" i="25"/>
  <c r="P2910" i="25"/>
  <c r="P2930" i="25"/>
  <c r="P2962" i="25"/>
  <c r="P3018" i="25"/>
  <c r="P3134" i="25"/>
  <c r="P3190" i="25"/>
  <c r="P3246" i="25"/>
  <c r="P3306" i="25"/>
  <c r="P3358" i="25"/>
  <c r="P3418" i="25"/>
  <c r="P3474" i="25"/>
  <c r="P3534" i="25"/>
  <c r="P3590" i="25"/>
  <c r="P3642" i="25"/>
  <c r="P3754" i="25"/>
  <c r="P3810" i="25"/>
  <c r="P3870" i="25"/>
  <c r="P3926" i="25"/>
  <c r="P3978" i="25"/>
  <c r="P2855" i="25"/>
  <c r="P2899" i="25"/>
  <c r="P2935" i="25"/>
  <c r="P2983" i="25"/>
  <c r="P3031" i="25"/>
  <c r="P3075" i="25"/>
  <c r="P3123" i="25"/>
  <c r="P3179" i="25"/>
  <c r="P3219" i="25"/>
  <c r="P3255" i="25"/>
  <c r="P3291" i="25"/>
  <c r="P3323" i="25"/>
  <c r="P3363" i="25"/>
  <c r="P3415" i="25"/>
  <c r="P3467" i="25"/>
  <c r="P3507" i="25"/>
  <c r="P3555" i="25"/>
  <c r="P3611" i="25"/>
  <c r="P3651" i="25"/>
  <c r="P3699" i="25"/>
  <c r="P3751" i="25"/>
  <c r="P3803" i="25"/>
  <c r="P3851" i="25"/>
  <c r="P3895" i="25"/>
  <c r="P3947" i="25"/>
  <c r="P3965" i="25"/>
  <c r="P3437" i="25"/>
  <c r="P3741" i="25"/>
  <c r="P3693" i="25"/>
  <c r="P3757" i="25"/>
  <c r="P1098" i="25"/>
  <c r="P1114" i="25"/>
  <c r="P1130" i="25"/>
  <c r="P1146" i="25"/>
  <c r="P1162" i="25"/>
  <c r="P1178" i="25"/>
  <c r="P1194" i="25"/>
  <c r="P1210" i="25"/>
  <c r="P2682" i="25"/>
  <c r="P2810" i="25"/>
  <c r="P2874" i="25"/>
  <c r="P2877" i="25"/>
  <c r="P1231" i="25"/>
  <c r="P1247" i="25"/>
  <c r="P1263" i="25"/>
  <c r="P1279" i="25"/>
  <c r="P1295" i="25"/>
  <c r="P1311" i="25"/>
  <c r="P1327" i="25"/>
  <c r="P1343" i="25"/>
  <c r="P1359" i="25"/>
  <c r="P1375" i="25"/>
  <c r="P1391" i="25"/>
  <c r="P1407" i="25"/>
  <c r="P1423" i="25"/>
  <c r="P1439" i="25"/>
  <c r="P1455" i="25"/>
  <c r="P1471" i="25"/>
  <c r="P1487" i="25"/>
  <c r="P1503" i="25"/>
  <c r="P1519" i="25"/>
  <c r="P1535" i="25"/>
  <c r="P1551" i="25"/>
  <c r="P1567" i="25"/>
  <c r="P1583" i="25"/>
  <c r="P1599" i="25"/>
  <c r="P1615" i="25"/>
  <c r="P1631" i="25"/>
  <c r="P1647" i="25"/>
  <c r="P1663" i="25"/>
  <c r="P1679" i="25"/>
  <c r="P1695" i="25"/>
  <c r="P1711" i="25"/>
  <c r="P1727" i="25"/>
  <c r="P1743" i="25"/>
  <c r="P1759" i="25"/>
  <c r="P1775" i="25"/>
  <c r="P1791" i="25"/>
  <c r="P1807" i="25"/>
  <c r="P1823" i="25"/>
  <c r="P1839" i="25"/>
  <c r="P1855" i="25"/>
  <c r="P1871" i="25"/>
  <c r="P1887" i="25"/>
  <c r="P1903" i="25"/>
  <c r="P1919" i="25"/>
  <c r="P1935" i="25"/>
  <c r="P1951" i="25"/>
  <c r="P1967" i="25"/>
  <c r="P1983" i="25"/>
  <c r="P1999" i="25"/>
  <c r="P2015" i="25"/>
  <c r="P2031" i="25"/>
  <c r="P2047" i="25"/>
  <c r="P2063" i="25"/>
  <c r="P2079" i="25"/>
  <c r="P2095" i="25"/>
  <c r="P2111" i="25"/>
  <c r="P2127" i="25"/>
  <c r="P2143" i="25"/>
  <c r="P2159" i="25"/>
  <c r="P2175" i="25"/>
  <c r="P2191" i="25"/>
  <c r="P2207" i="25"/>
  <c r="P2223" i="25"/>
  <c r="P2239" i="25"/>
  <c r="P2255" i="25"/>
  <c r="P2271" i="25"/>
  <c r="P2287" i="25"/>
  <c r="P2303" i="25"/>
  <c r="P2319" i="25"/>
  <c r="P2335" i="25"/>
  <c r="P2351" i="25"/>
  <c r="P2367" i="25"/>
  <c r="P2383" i="25"/>
  <c r="P2399" i="25"/>
  <c r="P2415" i="25"/>
  <c r="P2431" i="25"/>
  <c r="P2447" i="25"/>
  <c r="P2463" i="25"/>
  <c r="P2479" i="25"/>
  <c r="P2495" i="25"/>
  <c r="P2511" i="25"/>
  <c r="P2527" i="25"/>
  <c r="P2543" i="25"/>
  <c r="P2559" i="25"/>
  <c r="P2575" i="25"/>
  <c r="P2591" i="25"/>
  <c r="P2607" i="25"/>
  <c r="P2623" i="25"/>
  <c r="P2639" i="25"/>
  <c r="P2655" i="25"/>
  <c r="P2671" i="25"/>
  <c r="P2699" i="25"/>
  <c r="P2715" i="25"/>
  <c r="P2735" i="25"/>
  <c r="P2767" i="25"/>
  <c r="P2799" i="25"/>
  <c r="P2839" i="25"/>
  <c r="P2955" i="25"/>
  <c r="P3007" i="25"/>
  <c r="P3059" i="25"/>
  <c r="P3103" i="25"/>
  <c r="P3151" i="25"/>
  <c r="P3195" i="25"/>
  <c r="P3347" i="25"/>
  <c r="P3395" i="25"/>
  <c r="P3439" i="25"/>
  <c r="P3491" i="25"/>
  <c r="P3539" i="25"/>
  <c r="P3587" i="25"/>
  <c r="P3631" i="25"/>
  <c r="P3679" i="25"/>
  <c r="P3723" i="25"/>
  <c r="P3775" i="25"/>
  <c r="P3827" i="25"/>
  <c r="P3879" i="25"/>
  <c r="P3919" i="25"/>
  <c r="P3975" i="25"/>
  <c r="P3021" i="25"/>
  <c r="P2680" i="25"/>
  <c r="P3010" i="25"/>
  <c r="P3054" i="25"/>
  <c r="P3098" i="25"/>
  <c r="P3462" i="25"/>
  <c r="P3594" i="25"/>
  <c r="P3690" i="25"/>
  <c r="P3778" i="25"/>
  <c r="P3826" i="25"/>
  <c r="P3874" i="25"/>
  <c r="P3918" i="25"/>
  <c r="P3958" i="25"/>
  <c r="P2747" i="25"/>
  <c r="P2779" i="25"/>
  <c r="P2807" i="25"/>
  <c r="P2847" i="25"/>
  <c r="P2895" i="25"/>
  <c r="P2931" i="25"/>
  <c r="P2987" i="25"/>
  <c r="P3027" i="25"/>
  <c r="P3079" i="25"/>
  <c r="P3131" i="25"/>
  <c r="P3171" i="25"/>
  <c r="P3227" i="25"/>
  <c r="P3259" i="25"/>
  <c r="P3287" i="25"/>
  <c r="P3319" i="25"/>
  <c r="P3367" i="25"/>
  <c r="P3419" i="25"/>
  <c r="P3459" i="25"/>
  <c r="P3515" i="25"/>
  <c r="P3563" i="25"/>
  <c r="P3607" i="25"/>
  <c r="P3659" i="25"/>
  <c r="P3707" i="25"/>
  <c r="P3747" i="25"/>
  <c r="P3799" i="25"/>
  <c r="P3847" i="25"/>
  <c r="P3903" i="25"/>
  <c r="P3943" i="25"/>
  <c r="P3293" i="25"/>
  <c r="P3613" i="25"/>
  <c r="P2737" i="25"/>
  <c r="P2757" i="25"/>
  <c r="P2777" i="25"/>
  <c r="P2801" i="25"/>
  <c r="P2821" i="25"/>
  <c r="P2841" i="25"/>
  <c r="P2865" i="25"/>
  <c r="P2885" i="25"/>
  <c r="P3077" i="25"/>
  <c r="P3097" i="25"/>
  <c r="P3121" i="25"/>
  <c r="P3141" i="25"/>
  <c r="P3161" i="25"/>
  <c r="P3185" i="25"/>
  <c r="P3205" i="25"/>
  <c r="P3249" i="25"/>
  <c r="P3333" i="25"/>
  <c r="P3377" i="25"/>
  <c r="P3441" i="25"/>
  <c r="P3461" i="25"/>
  <c r="P3481" i="25"/>
  <c r="P3505" i="25"/>
  <c r="P3525" i="25"/>
  <c r="P3569" i="25"/>
  <c r="P3609" i="25"/>
  <c r="P3633" i="25"/>
  <c r="P3653" i="25"/>
  <c r="P3673" i="25"/>
  <c r="P3781" i="25"/>
  <c r="P3801" i="25"/>
  <c r="P3825" i="25"/>
  <c r="P3865" i="25"/>
  <c r="P3937" i="25"/>
  <c r="P3969" i="25"/>
  <c r="P3058" i="25"/>
  <c r="P3106" i="25"/>
  <c r="P3146" i="25"/>
  <c r="P3194" i="25"/>
  <c r="P3238" i="25"/>
  <c r="P3282" i="25"/>
  <c r="P3326" i="25"/>
  <c r="P3370" i="25"/>
  <c r="P3410" i="25"/>
  <c r="P3454" i="25"/>
  <c r="P3542" i="25"/>
  <c r="P3586" i="25"/>
  <c r="P3626" i="25"/>
  <c r="P3670" i="25"/>
  <c r="P3718" i="25"/>
  <c r="P3762" i="25"/>
  <c r="P3846" i="25"/>
  <c r="P3890" i="25"/>
  <c r="P3934" i="25"/>
  <c r="P3967" i="25"/>
  <c r="P2914" i="25"/>
  <c r="P2974" i="25"/>
  <c r="P3034" i="25"/>
  <c r="P3150" i="25"/>
  <c r="P3202" i="25"/>
  <c r="P3258" i="25"/>
  <c r="P3318" i="25"/>
  <c r="P3430" i="25"/>
  <c r="P3486" i="25"/>
  <c r="P3546" i="25"/>
  <c r="P3602" i="25"/>
  <c r="P3658" i="25"/>
  <c r="P3710" i="25"/>
  <c r="P3766" i="25"/>
  <c r="P3830" i="25"/>
  <c r="P3886" i="25"/>
  <c r="P3942" i="25"/>
  <c r="P2867" i="25"/>
  <c r="P2903" i="25"/>
  <c r="P2947" i="25"/>
  <c r="P2991" i="25"/>
  <c r="P3047" i="25"/>
  <c r="P3091" i="25"/>
  <c r="P3139" i="25"/>
  <c r="P3187" i="25"/>
  <c r="P3231" i="25"/>
  <c r="P3267" i="25"/>
  <c r="P3295" i="25"/>
  <c r="P3331" i="25"/>
  <c r="P3375" i="25"/>
  <c r="P3423" i="25"/>
  <c r="P3471" i="25"/>
  <c r="P3519" i="25"/>
  <c r="P3575" i="25"/>
  <c r="P3615" i="25"/>
  <c r="P3663" i="25"/>
  <c r="P3715" i="25"/>
  <c r="P3759" i="25"/>
  <c r="P3815" i="25"/>
  <c r="P3863" i="25"/>
  <c r="P3911" i="25"/>
  <c r="P3963" i="25"/>
  <c r="P3869" i="25"/>
  <c r="P3053" i="25"/>
  <c r="P3565" i="25"/>
  <c r="P3917" i="25"/>
  <c r="P3165" i="25"/>
  <c r="P2691" i="25"/>
  <c r="Q8" i="32" a="1"/>
  <c r="N8" i="32" a="1"/>
  <c r="E8" i="32" a="1"/>
  <c r="O105" i="32" l="1"/>
  <c r="L105" i="32" s="1"/>
  <c r="O101" i="32"/>
  <c r="L101" i="32" s="1"/>
  <c r="N87" i="32"/>
  <c r="K87" i="32" s="1"/>
  <c r="N73" i="32"/>
  <c r="K73" i="32" s="1"/>
  <c r="N62" i="32"/>
  <c r="K62" i="32" s="1"/>
  <c r="O51" i="32"/>
  <c r="L51" i="32" s="1"/>
  <c r="P40" i="32"/>
  <c r="M40" i="32" s="1"/>
  <c r="N30" i="32"/>
  <c r="K30" i="32" s="1"/>
  <c r="O19" i="32"/>
  <c r="L19" i="32" s="1"/>
  <c r="O10" i="32"/>
  <c r="L10" i="32" s="1"/>
  <c r="P97" i="32"/>
  <c r="M97" i="32" s="1"/>
  <c r="P83" i="32"/>
  <c r="M83" i="32" s="1"/>
  <c r="N70" i="32"/>
  <c r="K70" i="32" s="1"/>
  <c r="O59" i="32"/>
  <c r="L59" i="32" s="1"/>
  <c r="P48" i="32"/>
  <c r="M48" i="32" s="1"/>
  <c r="N38" i="32"/>
  <c r="K38" i="32" s="1"/>
  <c r="O27" i="32"/>
  <c r="L27" i="32" s="1"/>
  <c r="P16" i="32"/>
  <c r="M16" i="32" s="1"/>
  <c r="P8" i="32"/>
  <c r="M7" i="32" s="1"/>
  <c r="O108" i="32"/>
  <c r="L108" i="32" s="1"/>
  <c r="O94" i="32"/>
  <c r="L94" i="32" s="1"/>
  <c r="N80" i="32"/>
  <c r="K80" i="32" s="1"/>
  <c r="O67" i="32"/>
  <c r="L67" i="32" s="1"/>
  <c r="P56" i="32"/>
  <c r="M56" i="32" s="1"/>
  <c r="N46" i="32"/>
  <c r="K46" i="32" s="1"/>
  <c r="O35" i="32"/>
  <c r="L35" i="32" s="1"/>
  <c r="P24" i="32"/>
  <c r="M24" i="32" s="1"/>
  <c r="N14" i="32"/>
  <c r="K14" i="32" s="1"/>
  <c r="N105" i="32"/>
  <c r="K105" i="32" s="1"/>
  <c r="P90" i="32"/>
  <c r="M90" i="32" s="1"/>
  <c r="O76" i="32"/>
  <c r="L76" i="32" s="1"/>
  <c r="P64" i="32"/>
  <c r="M64" i="32" s="1"/>
  <c r="N54" i="32"/>
  <c r="K54" i="32" s="1"/>
  <c r="O43" i="32"/>
  <c r="L43" i="32" s="1"/>
  <c r="P32" i="32"/>
  <c r="M32" i="32" s="1"/>
  <c r="N22" i="32"/>
  <c r="K22" i="32" s="1"/>
  <c r="O12" i="32"/>
  <c r="L12" i="32" s="1"/>
  <c r="N11" i="32"/>
  <c r="K11" i="32" s="1"/>
  <c r="P19" i="32"/>
  <c r="M19" i="32" s="1"/>
  <c r="O30" i="32"/>
  <c r="L30" i="32" s="1"/>
  <c r="N41" i="32"/>
  <c r="K41" i="32" s="1"/>
  <c r="P51" i="32"/>
  <c r="M51" i="32" s="1"/>
  <c r="O62" i="32"/>
  <c r="L62" i="32" s="1"/>
  <c r="O73" i="32"/>
  <c r="L73" i="32" s="1"/>
  <c r="P87" i="32"/>
  <c r="M87" i="32" s="1"/>
  <c r="P101" i="32"/>
  <c r="M101" i="32" s="1"/>
  <c r="P104" i="32"/>
  <c r="M104" i="32" s="1"/>
  <c r="O99" i="32"/>
  <c r="L99" i="32" s="1"/>
  <c r="N94" i="32"/>
  <c r="K94" i="32" s="1"/>
  <c r="P88" i="32"/>
  <c r="M88" i="32" s="1"/>
  <c r="O83" i="32"/>
  <c r="L83" i="32" s="1"/>
  <c r="N78" i="32"/>
  <c r="K78" i="32" s="1"/>
  <c r="P72" i="32"/>
  <c r="M72" i="32" s="1"/>
  <c r="O102" i="32"/>
  <c r="L102" i="32" s="1"/>
  <c r="N95" i="32"/>
  <c r="K95" i="32" s="1"/>
  <c r="N88" i="32"/>
  <c r="K88" i="32" s="1"/>
  <c r="N81" i="32"/>
  <c r="K81" i="32" s="1"/>
  <c r="P73" i="32"/>
  <c r="M73" i="32" s="1"/>
  <c r="N68" i="32"/>
  <c r="K68" i="32" s="1"/>
  <c r="P62" i="32"/>
  <c r="M62" i="32" s="1"/>
  <c r="O57" i="32"/>
  <c r="L57" i="32" s="1"/>
  <c r="N52" i="32"/>
  <c r="K52" i="32" s="1"/>
  <c r="P46" i="32"/>
  <c r="M46" i="32" s="1"/>
  <c r="O41" i="32"/>
  <c r="L41" i="32" s="1"/>
  <c r="N36" i="32"/>
  <c r="K36" i="32" s="1"/>
  <c r="P30" i="32"/>
  <c r="M30" i="32" s="1"/>
  <c r="O25" i="32"/>
  <c r="L25" i="32" s="1"/>
  <c r="N20" i="32"/>
  <c r="K20" i="32" s="1"/>
  <c r="P14" i="32"/>
  <c r="M14" i="32" s="1"/>
  <c r="O9" i="32"/>
  <c r="L9" i="32" s="1"/>
  <c r="O104" i="32"/>
  <c r="L104" i="32" s="1"/>
  <c r="O97" i="32"/>
  <c r="L97" i="32" s="1"/>
  <c r="O90" i="32"/>
  <c r="L90" i="32" s="1"/>
  <c r="N83" i="32"/>
  <c r="K83" i="32" s="1"/>
  <c r="N76" i="32"/>
  <c r="K76" i="32" s="1"/>
  <c r="P69" i="32"/>
  <c r="M69" i="32" s="1"/>
  <c r="O64" i="32"/>
  <c r="L64" i="32" s="1"/>
  <c r="N59" i="32"/>
  <c r="K59" i="32" s="1"/>
  <c r="P53" i="32"/>
  <c r="M53" i="32" s="1"/>
  <c r="O48" i="32"/>
  <c r="L48" i="32" s="1"/>
  <c r="N43" i="32"/>
  <c r="K43" i="32" s="1"/>
  <c r="P37" i="32"/>
  <c r="M37" i="32" s="1"/>
  <c r="O32" i="32"/>
  <c r="L32" i="32" s="1"/>
  <c r="N27" i="32"/>
  <c r="K27" i="32" s="1"/>
  <c r="P21" i="32"/>
  <c r="M21" i="32" s="1"/>
  <c r="O16" i="32"/>
  <c r="L16" i="32" s="1"/>
  <c r="N13" i="32"/>
  <c r="K13" i="32" s="1"/>
  <c r="O23" i="32"/>
  <c r="L23" i="32" s="1"/>
  <c r="N34" i="32"/>
  <c r="K34" i="32" s="1"/>
  <c r="P44" i="32"/>
  <c r="M44" i="32" s="1"/>
  <c r="O55" i="32"/>
  <c r="L55" i="32" s="1"/>
  <c r="N66" i="32"/>
  <c r="K66" i="32" s="1"/>
  <c r="O78" i="32"/>
  <c r="L78" i="32" s="1"/>
  <c r="O92" i="32"/>
  <c r="L92" i="32" s="1"/>
  <c r="P106" i="32"/>
  <c r="M106" i="32" s="1"/>
  <c r="P11" i="32"/>
  <c r="M11" i="32" s="1"/>
  <c r="N21" i="32"/>
  <c r="K21" i="32" s="1"/>
  <c r="P31" i="32"/>
  <c r="M31" i="32" s="1"/>
  <c r="O42" i="32"/>
  <c r="L42" i="32" s="1"/>
  <c r="N53" i="32"/>
  <c r="K53" i="32" s="1"/>
  <c r="P63" i="32"/>
  <c r="M63" i="32" s="1"/>
  <c r="N75" i="32"/>
  <c r="K75" i="32" s="1"/>
  <c r="O89" i="32"/>
  <c r="L89" i="32" s="1"/>
  <c r="P103" i="32"/>
  <c r="M103" i="32" s="1"/>
  <c r="N9" i="32"/>
  <c r="K9" i="32" s="1"/>
  <c r="N17" i="32"/>
  <c r="K17" i="32" s="1"/>
  <c r="P27" i="32"/>
  <c r="M27" i="32" s="1"/>
  <c r="O38" i="32"/>
  <c r="L38" i="32" s="1"/>
  <c r="N49" i="32"/>
  <c r="K49" i="32" s="1"/>
  <c r="P59" i="32"/>
  <c r="M59" i="32" s="1"/>
  <c r="O70" i="32"/>
  <c r="L70" i="32" s="1"/>
  <c r="N84" i="32"/>
  <c r="K84" i="32" s="1"/>
  <c r="O98" i="32"/>
  <c r="L98" i="32" s="1"/>
  <c r="N106" i="32"/>
  <c r="K106" i="32" s="1"/>
  <c r="P100" i="32"/>
  <c r="M100" i="32" s="1"/>
  <c r="O95" i="32"/>
  <c r="L95" i="32" s="1"/>
  <c r="N90" i="32"/>
  <c r="K90" i="32" s="1"/>
  <c r="P84" i="32"/>
  <c r="M84" i="32" s="1"/>
  <c r="O79" i="32"/>
  <c r="L79" i="32" s="1"/>
  <c r="N74" i="32"/>
  <c r="K74" i="32" s="1"/>
  <c r="N104" i="32"/>
  <c r="K104" i="32" s="1"/>
  <c r="N97" i="32"/>
  <c r="K97" i="32" s="1"/>
  <c r="P89" i="32"/>
  <c r="M89" i="32" s="1"/>
  <c r="P82" i="32"/>
  <c r="M82" i="32" s="1"/>
  <c r="P75" i="32"/>
  <c r="M75" i="32" s="1"/>
  <c r="O69" i="32"/>
  <c r="L69" i="32" s="1"/>
  <c r="N64" i="32"/>
  <c r="K64" i="32" s="1"/>
  <c r="P58" i="32"/>
  <c r="M58" i="32" s="1"/>
  <c r="O53" i="32"/>
  <c r="L53" i="32" s="1"/>
  <c r="N48" i="32"/>
  <c r="K48" i="32" s="1"/>
  <c r="P42" i="32"/>
  <c r="M42" i="32" s="1"/>
  <c r="O37" i="32"/>
  <c r="L37" i="32" s="1"/>
  <c r="N32" i="32"/>
  <c r="K32" i="32" s="1"/>
  <c r="P26" i="32"/>
  <c r="M26" i="32" s="1"/>
  <c r="O21" i="32"/>
  <c r="L21" i="32" s="1"/>
  <c r="N16" i="32"/>
  <c r="K16" i="32" s="1"/>
  <c r="P10" i="32"/>
  <c r="M10" i="32" s="1"/>
  <c r="O106" i="32"/>
  <c r="L106" i="32" s="1"/>
  <c r="N99" i="32"/>
  <c r="K99" i="32" s="1"/>
  <c r="N92" i="32"/>
  <c r="K92" i="32" s="1"/>
  <c r="N85" i="32"/>
  <c r="K85" i="32" s="1"/>
  <c r="P77" i="32"/>
  <c r="M77" i="32" s="1"/>
  <c r="N71" i="32"/>
  <c r="K71" i="32" s="1"/>
  <c r="P65" i="32"/>
  <c r="M65" i="32" s="1"/>
  <c r="O60" i="32"/>
  <c r="L60" i="32" s="1"/>
  <c r="N55" i="32"/>
  <c r="K55" i="32" s="1"/>
  <c r="P49" i="32"/>
  <c r="M49" i="32" s="1"/>
  <c r="O44" i="32"/>
  <c r="L44" i="32" s="1"/>
  <c r="N39" i="32"/>
  <c r="K39" i="32" s="1"/>
  <c r="P33" i="32"/>
  <c r="M33" i="32" s="1"/>
  <c r="O28" i="32"/>
  <c r="L28" i="32" s="1"/>
  <c r="N23" i="32"/>
  <c r="K23" i="32" s="1"/>
  <c r="P17" i="32"/>
  <c r="M17" i="32" s="1"/>
  <c r="O11" i="32"/>
  <c r="L11" i="32" s="1"/>
  <c r="P20" i="32"/>
  <c r="M20" i="32" s="1"/>
  <c r="O31" i="32"/>
  <c r="L31" i="32" s="1"/>
  <c r="N42" i="32"/>
  <c r="K42" i="32" s="1"/>
  <c r="N25" i="32"/>
  <c r="K25" i="32" s="1"/>
  <c r="O46" i="32"/>
  <c r="L46" i="32" s="1"/>
  <c r="P67" i="32"/>
  <c r="M67" i="32" s="1"/>
  <c r="P94" i="32"/>
  <c r="M94" i="32" s="1"/>
  <c r="N102" i="32"/>
  <c r="K102" i="32" s="1"/>
  <c r="O91" i="32"/>
  <c r="L91" i="32" s="1"/>
  <c r="P80" i="32"/>
  <c r="M80" i="32" s="1"/>
  <c r="P105" i="32"/>
  <c r="M105" i="32" s="1"/>
  <c r="P91" i="32"/>
  <c r="M91" i="32" s="1"/>
  <c r="O77" i="32"/>
  <c r="L77" i="32" s="1"/>
  <c r="O65" i="32"/>
  <c r="L65" i="32" s="1"/>
  <c r="P54" i="32"/>
  <c r="M54" i="32" s="1"/>
  <c r="N44" i="32"/>
  <c r="K44" i="32" s="1"/>
  <c r="O33" i="32"/>
  <c r="L33" i="32" s="1"/>
  <c r="P22" i="32"/>
  <c r="M22" i="32" s="1"/>
  <c r="N12" i="32"/>
  <c r="K12" i="32" s="1"/>
  <c r="N101" i="32"/>
  <c r="K101" i="32" s="1"/>
  <c r="P86" i="32"/>
  <c r="M86" i="32" s="1"/>
  <c r="O72" i="32"/>
  <c r="L72" i="32" s="1"/>
  <c r="P61" i="32"/>
  <c r="M61" i="32" s="1"/>
  <c r="N51" i="32"/>
  <c r="K51" i="32" s="1"/>
  <c r="O40" i="32"/>
  <c r="L40" i="32" s="1"/>
  <c r="P29" i="32"/>
  <c r="M29" i="32" s="1"/>
  <c r="N19" i="32"/>
  <c r="K19" i="32" s="1"/>
  <c r="N18" i="32"/>
  <c r="K18" i="32" s="1"/>
  <c r="O39" i="32"/>
  <c r="L39" i="32" s="1"/>
  <c r="N58" i="32"/>
  <c r="K58" i="32" s="1"/>
  <c r="O71" i="32"/>
  <c r="L71" i="32" s="1"/>
  <c r="N89" i="32"/>
  <c r="K89" i="32" s="1"/>
  <c r="N10" i="32"/>
  <c r="K10" i="32" s="1"/>
  <c r="P23" i="32"/>
  <c r="M23" i="32" s="1"/>
  <c r="N37" i="32"/>
  <c r="K37" i="32" s="1"/>
  <c r="O50" i="32"/>
  <c r="L50" i="32" s="1"/>
  <c r="O66" i="32"/>
  <c r="L66" i="32" s="1"/>
  <c r="O82" i="32"/>
  <c r="L82" i="32" s="1"/>
  <c r="N100" i="32"/>
  <c r="K100" i="32" s="1"/>
  <c r="P12" i="32"/>
  <c r="M12" i="32" s="1"/>
  <c r="N33" i="32"/>
  <c r="K33" i="32" s="1"/>
  <c r="O54" i="32"/>
  <c r="L54" i="32" s="1"/>
  <c r="N77" i="32"/>
  <c r="K77" i="32" s="1"/>
  <c r="P108" i="32"/>
  <c r="M108" i="32" s="1"/>
  <c r="N98" i="32"/>
  <c r="K98" i="32" s="1"/>
  <c r="O87" i="32"/>
  <c r="L87" i="32" s="1"/>
  <c r="P76" i="32"/>
  <c r="M76" i="32" s="1"/>
  <c r="O100" i="32"/>
  <c r="L100" i="32" s="1"/>
  <c r="O86" i="32"/>
  <c r="L86" i="32" s="1"/>
  <c r="N72" i="32"/>
  <c r="K72" i="32" s="1"/>
  <c r="O61" i="32"/>
  <c r="L61" i="32" s="1"/>
  <c r="P50" i="32"/>
  <c r="M50" i="32" s="1"/>
  <c r="N40" i="32"/>
  <c r="K40" i="32" s="1"/>
  <c r="O29" i="32"/>
  <c r="L29" i="32" s="1"/>
  <c r="P18" i="32"/>
  <c r="M18" i="32" s="1"/>
  <c r="N8" i="32"/>
  <c r="K7" i="32" s="1"/>
  <c r="P95" i="32"/>
  <c r="M95" i="32" s="1"/>
  <c r="O81" i="32"/>
  <c r="L81" i="32" s="1"/>
  <c r="O68" i="32"/>
  <c r="L68" i="32" s="1"/>
  <c r="P57" i="32"/>
  <c r="M57" i="32" s="1"/>
  <c r="N47" i="32"/>
  <c r="K47" i="32" s="1"/>
  <c r="O36" i="32"/>
  <c r="L36" i="32" s="1"/>
  <c r="P25" i="32"/>
  <c r="M25" i="32" s="1"/>
  <c r="N15" i="32"/>
  <c r="K15" i="32" s="1"/>
  <c r="N26" i="32"/>
  <c r="K26" i="32" s="1"/>
  <c r="O47" i="32"/>
  <c r="L47" i="32" s="1"/>
  <c r="P60" i="32"/>
  <c r="M60" i="32" s="1"/>
  <c r="P74" i="32"/>
  <c r="M74" i="32" s="1"/>
  <c r="N96" i="32"/>
  <c r="K96" i="32" s="1"/>
  <c r="P13" i="32"/>
  <c r="M13" i="32" s="1"/>
  <c r="O26" i="32"/>
  <c r="L26" i="32" s="1"/>
  <c r="P39" i="32"/>
  <c r="M39" i="32" s="1"/>
  <c r="P55" i="32"/>
  <c r="M55" i="32" s="1"/>
  <c r="N69" i="32"/>
  <c r="K69" i="32" s="1"/>
  <c r="P85" i="32"/>
  <c r="M85" i="32" s="1"/>
  <c r="N107" i="32"/>
  <c r="K107" i="32" s="1"/>
  <c r="O14" i="32"/>
  <c r="L14" i="32" s="1"/>
  <c r="P35" i="32"/>
  <c r="M35" i="32" s="1"/>
  <c r="N57" i="32"/>
  <c r="K57" i="32" s="1"/>
  <c r="O80" i="32"/>
  <c r="L80" i="32" s="1"/>
  <c r="O107" i="32"/>
  <c r="L107" i="32" s="1"/>
  <c r="P96" i="32"/>
  <c r="M96" i="32" s="1"/>
  <c r="N86" i="32"/>
  <c r="K86" i="32" s="1"/>
  <c r="O75" i="32"/>
  <c r="L75" i="32" s="1"/>
  <c r="P98" i="32"/>
  <c r="M98" i="32" s="1"/>
  <c r="O84" i="32"/>
  <c r="L84" i="32" s="1"/>
  <c r="P70" i="32"/>
  <c r="M70" i="32" s="1"/>
  <c r="N60" i="32"/>
  <c r="K60" i="32" s="1"/>
  <c r="O49" i="32"/>
  <c r="L49" i="32" s="1"/>
  <c r="P38" i="32"/>
  <c r="M38" i="32" s="1"/>
  <c r="N28" i="32"/>
  <c r="K28" i="32" s="1"/>
  <c r="O17" i="32"/>
  <c r="L17" i="32" s="1"/>
  <c r="N108" i="32"/>
  <c r="K108" i="32" s="1"/>
  <c r="P93" i="32"/>
  <c r="M93" i="32" s="1"/>
  <c r="P79" i="32"/>
  <c r="M79" i="32" s="1"/>
  <c r="N67" i="32"/>
  <c r="K67" i="32" s="1"/>
  <c r="O56" i="32"/>
  <c r="L56" i="32" s="1"/>
  <c r="P45" i="32"/>
  <c r="M45" i="32" s="1"/>
  <c r="N35" i="32"/>
  <c r="K35" i="32" s="1"/>
  <c r="O24" i="32"/>
  <c r="L24" i="32" s="1"/>
  <c r="P9" i="32"/>
  <c r="M9" i="32" s="1"/>
  <c r="P28" i="32"/>
  <c r="M28" i="32" s="1"/>
  <c r="N50" i="32"/>
  <c r="K50" i="32" s="1"/>
  <c r="O63" i="32"/>
  <c r="L63" i="32" s="1"/>
  <c r="P81" i="32"/>
  <c r="M81" i="32" s="1"/>
  <c r="P99" i="32"/>
  <c r="M99" i="32" s="1"/>
  <c r="P15" i="32"/>
  <c r="M15" i="32" s="1"/>
  <c r="N29" i="32"/>
  <c r="K29" i="32" s="1"/>
  <c r="N45" i="32"/>
  <c r="K45" i="32" s="1"/>
  <c r="O58" i="32"/>
  <c r="L58" i="32" s="1"/>
  <c r="P71" i="32"/>
  <c r="M71" i="32" s="1"/>
  <c r="N93" i="32"/>
  <c r="K93" i="32" s="1"/>
  <c r="O22" i="32"/>
  <c r="L22" i="32" s="1"/>
  <c r="O103" i="32"/>
  <c r="L103" i="32" s="1"/>
  <c r="O93" i="32"/>
  <c r="L93" i="32" s="1"/>
  <c r="O45" i="32"/>
  <c r="L45" i="32" s="1"/>
  <c r="P102" i="32"/>
  <c r="M102" i="32" s="1"/>
  <c r="O52" i="32"/>
  <c r="L52" i="32" s="1"/>
  <c r="O15" i="32"/>
  <c r="L15" i="32" s="1"/>
  <c r="O85" i="32"/>
  <c r="L85" i="32" s="1"/>
  <c r="P47" i="32"/>
  <c r="M47" i="32" s="1"/>
  <c r="P43" i="32"/>
  <c r="M43" i="32" s="1"/>
  <c r="P92" i="32"/>
  <c r="M92" i="32" s="1"/>
  <c r="N79" i="32"/>
  <c r="K79" i="32" s="1"/>
  <c r="P34" i="32"/>
  <c r="M34" i="32" s="1"/>
  <c r="O88" i="32"/>
  <c r="L88" i="32" s="1"/>
  <c r="P41" i="32"/>
  <c r="M41" i="32" s="1"/>
  <c r="P36" i="32"/>
  <c r="M36" i="32" s="1"/>
  <c r="N103" i="32"/>
  <c r="K103" i="32" s="1"/>
  <c r="O8" i="32"/>
  <c r="L7" i="32" s="1"/>
  <c r="N61" i="32"/>
  <c r="K61" i="32" s="1"/>
  <c r="N65" i="32"/>
  <c r="K65" i="32" s="1"/>
  <c r="N82" i="32"/>
  <c r="K82" i="32" s="1"/>
  <c r="P66" i="32"/>
  <c r="M66" i="32" s="1"/>
  <c r="N24" i="32"/>
  <c r="K24" i="32" s="1"/>
  <c r="O74" i="32"/>
  <c r="L74" i="32" s="1"/>
  <c r="N31" i="32"/>
  <c r="K31" i="32" s="1"/>
  <c r="P52" i="32"/>
  <c r="M52" i="32" s="1"/>
  <c r="O18" i="32"/>
  <c r="L18" i="32" s="1"/>
  <c r="P78" i="32"/>
  <c r="M78" i="32" s="1"/>
  <c r="N91" i="32"/>
  <c r="K91" i="32" s="1"/>
  <c r="P107" i="32"/>
  <c r="M107" i="32" s="1"/>
  <c r="N56" i="32"/>
  <c r="K56" i="32" s="1"/>
  <c r="O13" i="32"/>
  <c r="L13" i="32" s="1"/>
  <c r="N63" i="32"/>
  <c r="K63" i="32" s="1"/>
  <c r="O20" i="32"/>
  <c r="L20" i="32" s="1"/>
  <c r="P68" i="32"/>
  <c r="M68" i="32" s="1"/>
  <c r="O34" i="32"/>
  <c r="L34" i="32" s="1"/>
  <c r="O96" i="32"/>
  <c r="L96" i="32" s="1"/>
  <c r="I106" i="32"/>
  <c r="H103" i="32"/>
  <c r="G100" i="32"/>
  <c r="F97" i="32"/>
  <c r="E94" i="32"/>
  <c r="I90" i="32"/>
  <c r="H87" i="32"/>
  <c r="G84" i="32"/>
  <c r="F81" i="32"/>
  <c r="E78" i="32"/>
  <c r="I74" i="32"/>
  <c r="H71" i="32"/>
  <c r="G68" i="32"/>
  <c r="F65" i="32"/>
  <c r="E62" i="32"/>
  <c r="I58" i="32"/>
  <c r="H55" i="32"/>
  <c r="G52" i="32"/>
  <c r="F106" i="32"/>
  <c r="I101" i="32"/>
  <c r="H97" i="32"/>
  <c r="G93" i="32"/>
  <c r="E89" i="32"/>
  <c r="I84" i="32"/>
  <c r="H80" i="32"/>
  <c r="F76" i="32"/>
  <c r="E72" i="32"/>
  <c r="I67" i="32"/>
  <c r="G63" i="32"/>
  <c r="F59" i="32"/>
  <c r="E55" i="32"/>
  <c r="I50" i="32"/>
  <c r="H47" i="32"/>
  <c r="G44" i="32"/>
  <c r="F41" i="32"/>
  <c r="E38" i="32"/>
  <c r="I34" i="32"/>
  <c r="H31" i="32"/>
  <c r="G28" i="32"/>
  <c r="F25" i="32"/>
  <c r="E22" i="32"/>
  <c r="I18" i="32"/>
  <c r="H15" i="32"/>
  <c r="G12" i="32"/>
  <c r="F9" i="32"/>
  <c r="I105" i="32"/>
  <c r="H101" i="32"/>
  <c r="G97" i="32"/>
  <c r="E93" i="32"/>
  <c r="I88" i="32"/>
  <c r="H84" i="32"/>
  <c r="F80" i="32"/>
  <c r="E76" i="32"/>
  <c r="I71" i="32"/>
  <c r="G67" i="32"/>
  <c r="F63" i="32"/>
  <c r="E59" i="32"/>
  <c r="H54" i="32"/>
  <c r="H50" i="32"/>
  <c r="G47" i="32"/>
  <c r="F44" i="32"/>
  <c r="E41" i="32"/>
  <c r="I37" i="32"/>
  <c r="H34" i="32"/>
  <c r="G31" i="32"/>
  <c r="F28" i="32"/>
  <c r="E25" i="32"/>
  <c r="I21" i="32"/>
  <c r="H18" i="32"/>
  <c r="G15" i="32"/>
  <c r="F12" i="32"/>
  <c r="E9" i="32"/>
  <c r="H106" i="32"/>
  <c r="G102" i="32"/>
  <c r="F98" i="32"/>
  <c r="I93" i="32"/>
  <c r="H89" i="32"/>
  <c r="G85" i="32"/>
  <c r="I96" i="32"/>
  <c r="I81" i="32"/>
  <c r="G73" i="32"/>
  <c r="I64" i="32"/>
  <c r="F56" i="32"/>
  <c r="H48" i="32"/>
  <c r="F42" i="32"/>
  <c r="E106" i="32"/>
  <c r="I102" i="32"/>
  <c r="H99" i="32"/>
  <c r="G96" i="32"/>
  <c r="F93" i="32"/>
  <c r="E90" i="32"/>
  <c r="I86" i="32"/>
  <c r="H83" i="32"/>
  <c r="G80" i="32"/>
  <c r="F77" i="32"/>
  <c r="E74" i="32"/>
  <c r="I70" i="32"/>
  <c r="H67" i="32"/>
  <c r="G64" i="32"/>
  <c r="F61" i="32"/>
  <c r="E58" i="32"/>
  <c r="F105" i="32"/>
  <c r="I98" i="32"/>
  <c r="G92" i="32"/>
  <c r="E86" i="32"/>
  <c r="H79" i="32"/>
  <c r="F73" i="32"/>
  <c r="I66" i="32"/>
  <c r="H107" i="32"/>
  <c r="F101" i="32"/>
  <c r="I94" i="32"/>
  <c r="G88" i="32"/>
  <c r="E82" i="32"/>
  <c r="H75" i="32"/>
  <c r="F69" i="32"/>
  <c r="I62" i="32"/>
  <c r="G56" i="32"/>
  <c r="H51" i="32"/>
  <c r="E104" i="32"/>
  <c r="H98" i="32"/>
  <c r="F92" i="32"/>
  <c r="E87" i="32"/>
  <c r="H81" i="32"/>
  <c r="F75" i="32"/>
  <c r="I69" i="32"/>
  <c r="H64" i="32"/>
  <c r="F58" i="32"/>
  <c r="I52" i="32"/>
  <c r="G48" i="32"/>
  <c r="H43" i="32"/>
  <c r="H39" i="32"/>
  <c r="H35" i="32"/>
  <c r="I30" i="32"/>
  <c r="I26" i="32"/>
  <c r="I22" i="32"/>
  <c r="E18" i="32"/>
  <c r="E14" i="32"/>
  <c r="E10" i="32"/>
  <c r="I104" i="32"/>
  <c r="G99" i="32"/>
  <c r="F94" i="32"/>
  <c r="I87" i="32"/>
  <c r="G82" i="32"/>
  <c r="E77" i="32"/>
  <c r="H70" i="32"/>
  <c r="G65" i="32"/>
  <c r="E60" i="32"/>
  <c r="H53" i="32"/>
  <c r="E49" i="32"/>
  <c r="E45" i="32"/>
  <c r="F40" i="32"/>
  <c r="F36" i="32"/>
  <c r="F32" i="32"/>
  <c r="G27" i="32"/>
  <c r="G23" i="32"/>
  <c r="G19" i="32"/>
  <c r="H14" i="32"/>
  <c r="H10" i="32"/>
  <c r="I107" i="32"/>
  <c r="G101" i="32"/>
  <c r="E96" i="32"/>
  <c r="H90" i="32"/>
  <c r="F84" i="32"/>
  <c r="F88" i="32"/>
  <c r="G75" i="32"/>
  <c r="H62" i="32"/>
  <c r="E52" i="32"/>
  <c r="I43" i="32"/>
  <c r="I35" i="32"/>
  <c r="G29" i="32"/>
  <c r="E23" i="32"/>
  <c r="H16" i="32"/>
  <c r="F10" i="32"/>
  <c r="E100" i="32"/>
  <c r="F83" i="32"/>
  <c r="H74" i="32"/>
  <c r="F66" i="32"/>
  <c r="H57" i="32"/>
  <c r="H49" i="32"/>
  <c r="F43" i="32"/>
  <c r="I36" i="32"/>
  <c r="G30" i="32"/>
  <c r="F14" i="32"/>
  <c r="G22" i="32"/>
  <c r="I32" i="32"/>
  <c r="H45" i="32"/>
  <c r="I60" i="32"/>
  <c r="I77" i="32"/>
  <c r="G106" i="32"/>
  <c r="G14" i="32"/>
  <c r="F23" i="32"/>
  <c r="G33" i="32"/>
  <c r="F46" i="32"/>
  <c r="E102" i="32"/>
  <c r="F89" i="32"/>
  <c r="G76" i="32"/>
  <c r="H63" i="32"/>
  <c r="I54" i="32"/>
  <c r="F107" i="32"/>
  <c r="I99" i="32"/>
  <c r="F91" i="32"/>
  <c r="I83" i="32"/>
  <c r="G77" i="32"/>
  <c r="I68" i="32"/>
  <c r="G61" i="32"/>
  <c r="I53" i="32"/>
  <c r="I46" i="32"/>
  <c r="E42" i="32"/>
  <c r="G36" i="32"/>
  <c r="E30" i="32"/>
  <c r="G24" i="32"/>
  <c r="H19" i="32"/>
  <c r="F13" i="32"/>
  <c r="E108" i="32"/>
  <c r="H100" i="32"/>
  <c r="E92" i="32"/>
  <c r="H85" i="32"/>
  <c r="F78" i="32"/>
  <c r="H69" i="32"/>
  <c r="F62" i="32"/>
  <c r="I55" i="32"/>
  <c r="F48" i="32"/>
  <c r="H42" i="32"/>
  <c r="E37" i="32"/>
  <c r="H30" i="32"/>
  <c r="I25" i="32"/>
  <c r="F20" i="32"/>
  <c r="I13" i="32"/>
  <c r="F8" i="32"/>
  <c r="F7" i="32" s="1"/>
  <c r="G103" i="32"/>
  <c r="E95" i="32"/>
  <c r="G87" i="32"/>
  <c r="H92" i="32"/>
  <c r="F71" i="32"/>
  <c r="G58" i="32"/>
  <c r="G45" i="32"/>
  <c r="F34" i="32"/>
  <c r="F26" i="32"/>
  <c r="F18" i="32"/>
  <c r="H8" i="32"/>
  <c r="H7" i="32" s="1"/>
  <c r="G91" i="32"/>
  <c r="I76" i="32"/>
  <c r="E64" i="32"/>
  <c r="G53" i="32"/>
  <c r="I44" i="32"/>
  <c r="F35" i="32"/>
  <c r="H9" i="32"/>
  <c r="H20" i="32"/>
  <c r="E36" i="32"/>
  <c r="F52" i="32"/>
  <c r="H73" i="32"/>
  <c r="E8" i="32"/>
  <c r="E7" i="32" s="1"/>
  <c r="E19" i="32"/>
  <c r="F30" i="32"/>
  <c r="G49" i="32"/>
  <c r="I65" i="32"/>
  <c r="E83" i="32"/>
  <c r="I8" i="32"/>
  <c r="I7" i="32" s="1"/>
  <c r="I12" i="32"/>
  <c r="I23" i="32"/>
  <c r="G34" i="32"/>
  <c r="F47" i="32"/>
  <c r="F67" i="32"/>
  <c r="E85" i="32"/>
  <c r="F11" i="32"/>
  <c r="E20" i="32"/>
  <c r="H28" i="32"/>
  <c r="G41" i="32"/>
  <c r="F55" i="32"/>
  <c r="F72" i="32"/>
  <c r="H94" i="32"/>
  <c r="E98" i="32"/>
  <c r="F85" i="32"/>
  <c r="G72" i="32"/>
  <c r="G60" i="32"/>
  <c r="E54" i="32"/>
  <c r="E105" i="32"/>
  <c r="H96" i="32"/>
  <c r="F90" i="32"/>
  <c r="H82" i="32"/>
  <c r="F74" i="32"/>
  <c r="H66" i="32"/>
  <c r="F60" i="32"/>
  <c r="I51" i="32"/>
  <c r="E46" i="32"/>
  <c r="G40" i="32"/>
  <c r="E34" i="32"/>
  <c r="F29" i="32"/>
  <c r="H23" i="32"/>
  <c r="F17" i="32"/>
  <c r="H11" i="32"/>
  <c r="E107" i="32"/>
  <c r="G98" i="32"/>
  <c r="E91" i="32"/>
  <c r="G83" i="32"/>
  <c r="E75" i="32"/>
  <c r="H68" i="32"/>
  <c r="E61" i="32"/>
  <c r="H52" i="32"/>
  <c r="H46" i="32"/>
  <c r="I41" i="32"/>
  <c r="G35" i="32"/>
  <c r="I29" i="32"/>
  <c r="F24" i="32"/>
  <c r="I17" i="32"/>
  <c r="E13" i="32"/>
  <c r="I108" i="32"/>
  <c r="F100" i="32"/>
  <c r="I92" i="32"/>
  <c r="G86" i="32"/>
  <c r="E84" i="32"/>
  <c r="E69" i="32"/>
  <c r="F54" i="32"/>
  <c r="H40" i="32"/>
  <c r="H32" i="32"/>
  <c r="H24" i="32"/>
  <c r="E15" i="32"/>
  <c r="H108" i="32"/>
  <c r="F87" i="32"/>
  <c r="H72" i="32"/>
  <c r="I61" i="32"/>
  <c r="F51" i="32"/>
  <c r="H41" i="32"/>
  <c r="H33" i="32"/>
  <c r="E12" i="32"/>
  <c r="I24" i="32"/>
  <c r="G108" i="32"/>
  <c r="H91" i="32"/>
  <c r="E66" i="32"/>
  <c r="F108" i="32"/>
  <c r="G94" i="32"/>
  <c r="G78" i="32"/>
  <c r="G62" i="32"/>
  <c r="F49" i="32"/>
  <c r="F37" i="32"/>
  <c r="E26" i="32"/>
  <c r="I14" i="32"/>
  <c r="H102" i="32"/>
  <c r="H86" i="32"/>
  <c r="I72" i="32"/>
  <c r="I56" i="32"/>
  <c r="G43" i="32"/>
  <c r="E33" i="32"/>
  <c r="E21" i="32"/>
  <c r="I9" i="32"/>
  <c r="E97" i="32"/>
  <c r="E101" i="32"/>
  <c r="H60" i="32"/>
  <c r="G37" i="32"/>
  <c r="I19" i="32"/>
  <c r="I95" i="32"/>
  <c r="F68" i="32"/>
  <c r="G46" i="32"/>
  <c r="I28" i="32"/>
  <c r="H29" i="32"/>
  <c r="H56" i="32"/>
  <c r="G89" i="32"/>
  <c r="I16" i="32"/>
  <c r="H36" i="32"/>
  <c r="G57" i="32"/>
  <c r="H78" i="32"/>
  <c r="F15" i="32"/>
  <c r="F19" i="32"/>
  <c r="F31" i="32"/>
  <c r="G50" i="32"/>
  <c r="I75" i="32"/>
  <c r="G9" i="32"/>
  <c r="F22" i="32"/>
  <c r="E35" i="32"/>
  <c r="E51" i="32"/>
  <c r="H76" i="32"/>
  <c r="H95" i="32"/>
  <c r="E70" i="32"/>
  <c r="F53" i="32"/>
  <c r="G95" i="32"/>
  <c r="G79" i="32"/>
  <c r="H65" i="32"/>
  <c r="E50" i="32"/>
  <c r="I38" i="32"/>
  <c r="H27" i="32"/>
  <c r="G16" i="32"/>
  <c r="I103" i="32"/>
  <c r="I89" i="32"/>
  <c r="I73" i="32"/>
  <c r="I57" i="32"/>
  <c r="I45" i="32"/>
  <c r="I33" i="32"/>
  <c r="H22" i="32"/>
  <c r="G11" i="32"/>
  <c r="F99" i="32"/>
  <c r="G105" i="32"/>
  <c r="E67" i="32"/>
  <c r="E39" i="32"/>
  <c r="G21" i="32"/>
  <c r="F104" i="32"/>
  <c r="G70" i="32"/>
  <c r="E48" i="32"/>
  <c r="E32" i="32"/>
  <c r="E27" i="32"/>
  <c r="I48" i="32"/>
  <c r="F82" i="32"/>
  <c r="H12" i="32"/>
  <c r="F27" i="32"/>
  <c r="E53" i="32"/>
  <c r="G74" i="32"/>
  <c r="G107" i="32"/>
  <c r="G17" i="32"/>
  <c r="E28" i="32"/>
  <c r="E44" i="32"/>
  <c r="G71" i="32"/>
  <c r="F102" i="32"/>
  <c r="H17" i="32"/>
  <c r="I31" i="32"/>
  <c r="I47" i="32"/>
  <c r="E68" i="32"/>
  <c r="F103" i="32"/>
  <c r="I78" i="32"/>
  <c r="I100" i="32"/>
  <c r="E71" i="32"/>
  <c r="I42" i="32"/>
  <c r="G20" i="32"/>
  <c r="F95" i="32"/>
  <c r="F64" i="32"/>
  <c r="H38" i="32"/>
  <c r="F16" i="32"/>
  <c r="H88" i="32"/>
  <c r="E47" i="32"/>
  <c r="I11" i="32"/>
  <c r="G55" i="32"/>
  <c r="G18" i="32"/>
  <c r="G69" i="32"/>
  <c r="G25" i="32"/>
  <c r="F70" i="32"/>
  <c r="E11" i="32"/>
  <c r="I40" i="32"/>
  <c r="H93" i="32"/>
  <c r="G26" i="32"/>
  <c r="I63" i="32"/>
  <c r="H59" i="32"/>
  <c r="E88" i="32"/>
  <c r="E57" i="32"/>
  <c r="F33" i="32"/>
  <c r="I10" i="32"/>
  <c r="G81" i="32"/>
  <c r="G51" i="32"/>
  <c r="E29" i="32"/>
  <c r="H105" i="32"/>
  <c r="I79" i="32"/>
  <c r="E31" i="32"/>
  <c r="E81" i="32"/>
  <c r="E40" i="32"/>
  <c r="F39" i="32"/>
  <c r="I97" i="32"/>
  <c r="I39" i="32"/>
  <c r="G90" i="32"/>
  <c r="H21" i="32"/>
  <c r="G54" i="32"/>
  <c r="H13" i="32"/>
  <c r="F38" i="32"/>
  <c r="I80" i="32"/>
  <c r="G104" i="32"/>
  <c r="F57" i="32"/>
  <c r="I85" i="32"/>
  <c r="E56" i="32"/>
  <c r="G32" i="32"/>
  <c r="G8" i="32"/>
  <c r="G7" i="32" s="1"/>
  <c r="F79" i="32"/>
  <c r="I49" i="32"/>
  <c r="H26" i="32"/>
  <c r="H104" i="32"/>
  <c r="H77" i="32"/>
  <c r="I27" i="32"/>
  <c r="E79" i="32"/>
  <c r="G38" i="32"/>
  <c r="G42" i="32"/>
  <c r="G10" i="32"/>
  <c r="E43" i="32"/>
  <c r="E99" i="32"/>
  <c r="H25" i="32"/>
  <c r="H58" i="32"/>
  <c r="I15" i="32"/>
  <c r="H44" i="32"/>
  <c r="F86" i="32"/>
  <c r="I82" i="32"/>
  <c r="E103" i="32"/>
  <c r="E73" i="32"/>
  <c r="F45" i="32"/>
  <c r="F21" i="32"/>
  <c r="F96" i="32"/>
  <c r="G66" i="32"/>
  <c r="G39" i="32"/>
  <c r="E17" i="32"/>
  <c r="G13" i="32"/>
  <c r="I20" i="32"/>
  <c r="E80" i="32"/>
  <c r="I59" i="32"/>
  <c r="H61" i="32"/>
  <c r="E24" i="32"/>
  <c r="I91" i="32"/>
  <c r="E16" i="32"/>
  <c r="E63" i="32"/>
  <c r="G59" i="32"/>
  <c r="F50" i="32"/>
  <c r="E65" i="32"/>
  <c r="H37" i="32"/>
  <c r="Q93" i="32"/>
  <c r="R80" i="32"/>
  <c r="S69" i="32"/>
  <c r="U60" i="32"/>
  <c r="R52" i="32"/>
  <c r="U43" i="32"/>
  <c r="R35" i="32"/>
  <c r="T26" i="32"/>
  <c r="R18" i="32"/>
  <c r="T9" i="32"/>
  <c r="S104" i="32"/>
  <c r="Q89" i="32"/>
  <c r="R67" i="32"/>
  <c r="T58" i="32"/>
  <c r="R50" i="32"/>
  <c r="T41" i="32"/>
  <c r="Q33" i="32"/>
  <c r="Q16" i="32"/>
  <c r="S77" i="32"/>
  <c r="T24" i="32"/>
  <c r="S100" i="32"/>
  <c r="Q86" i="32"/>
  <c r="T74" i="32"/>
  <c r="Q65" i="32"/>
  <c r="T56" i="32"/>
  <c r="Q48" i="32"/>
  <c r="S39" i="32"/>
  <c r="Q31" i="32"/>
  <c r="S22" i="32"/>
  <c r="U13" i="32"/>
  <c r="Q97" i="32"/>
  <c r="Q83" i="32"/>
  <c r="T71" i="32"/>
  <c r="Q63" i="32"/>
  <c r="S54" i="32"/>
  <c r="U45" i="32"/>
  <c r="S37" i="32"/>
  <c r="U28" i="32"/>
  <c r="R20" i="32"/>
  <c r="U11" i="32"/>
  <c r="R107" i="32"/>
  <c r="T106" i="32"/>
  <c r="R103" i="32"/>
  <c r="Q100" i="32"/>
  <c r="U96" i="32"/>
  <c r="T93" i="32"/>
  <c r="S90" i="32"/>
  <c r="U107" i="32"/>
  <c r="Q103" i="32"/>
  <c r="U98" i="32"/>
  <c r="T94" i="32"/>
  <c r="R90" i="32"/>
  <c r="S86" i="32"/>
  <c r="R83" i="32"/>
  <c r="Q80" i="32"/>
  <c r="U76" i="32"/>
  <c r="T73" i="32"/>
  <c r="S108" i="32"/>
  <c r="R102" i="32"/>
  <c r="S96" i="32"/>
  <c r="U90" i="32"/>
  <c r="U85" i="32"/>
  <c r="S81" i="32"/>
  <c r="R77" i="32"/>
  <c r="Q73" i="32"/>
  <c r="R69" i="32"/>
  <c r="Q66" i="32"/>
  <c r="U62" i="32"/>
  <c r="T59" i="32"/>
  <c r="S56" i="32"/>
  <c r="R53" i="32"/>
  <c r="Q50" i="32"/>
  <c r="U46" i="32"/>
  <c r="T43" i="32"/>
  <c r="S40" i="32"/>
  <c r="R37" i="32"/>
  <c r="Q34" i="32"/>
  <c r="U30" i="32"/>
  <c r="T27" i="32"/>
  <c r="S24" i="32"/>
  <c r="R21" i="32"/>
  <c r="Q18" i="32"/>
  <c r="U14" i="32"/>
  <c r="T11" i="32"/>
  <c r="S8" i="32"/>
  <c r="S7" i="32" s="1"/>
  <c r="S101" i="32"/>
  <c r="Q94" i="32"/>
  <c r="T86" i="32"/>
  <c r="Q81" i="32"/>
  <c r="S75" i="32"/>
  <c r="U69" i="32"/>
  <c r="T65" i="32"/>
  <c r="S61" i="32"/>
  <c r="Q57" i="32"/>
  <c r="U52" i="32"/>
  <c r="T48" i="32"/>
  <c r="R44" i="32"/>
  <c r="Q40" i="32"/>
  <c r="U35" i="32"/>
  <c r="S31" i="32"/>
  <c r="R27" i="32"/>
  <c r="Q23" i="32"/>
  <c r="T18" i="32"/>
  <c r="S14" i="32"/>
  <c r="R10" i="32"/>
  <c r="U105" i="32"/>
  <c r="R98" i="32"/>
  <c r="T90" i="32"/>
  <c r="R84" i="32"/>
  <c r="T78" i="32"/>
  <c r="T72" i="32"/>
  <c r="Q68" i="32"/>
  <c r="U63" i="32"/>
  <c r="S59" i="32"/>
  <c r="R55" i="32"/>
  <c r="Q51" i="32"/>
  <c r="T46" i="32"/>
  <c r="S42" i="32"/>
  <c r="R38" i="32"/>
  <c r="U33" i="32"/>
  <c r="T29" i="32"/>
  <c r="S25" i="32"/>
  <c r="Q21" i="32"/>
  <c r="U16" i="32"/>
  <c r="T12" i="32"/>
  <c r="R8" i="32"/>
  <c r="R7" i="32" s="1"/>
  <c r="R16" i="32"/>
  <c r="U24" i="32"/>
  <c r="S33" i="32"/>
  <c r="U41" i="32"/>
  <c r="S50" i="32"/>
  <c r="Q59" i="32"/>
  <c r="U108" i="32"/>
  <c r="T107" i="32"/>
  <c r="S102" i="32"/>
  <c r="S98" i="32"/>
  <c r="S94" i="32"/>
  <c r="T89" i="32"/>
  <c r="R105" i="32"/>
  <c r="U99" i="32"/>
  <c r="S93" i="32"/>
  <c r="R88" i="32"/>
  <c r="Q84" i="32"/>
  <c r="R79" i="32"/>
  <c r="R75" i="32"/>
  <c r="R71" i="32"/>
  <c r="T100" i="32"/>
  <c r="U93" i="32"/>
  <c r="U86" i="32"/>
  <c r="S80" i="32"/>
  <c r="Q75" i="32"/>
  <c r="Q70" i="32"/>
  <c r="R65" i="32"/>
  <c r="R61" i="32"/>
  <c r="R57" i="32"/>
  <c r="S52" i="32"/>
  <c r="S48" i="32"/>
  <c r="S44" i="32"/>
  <c r="T39" i="32"/>
  <c r="T35" i="32"/>
  <c r="T31" i="32"/>
  <c r="U26" i="32"/>
  <c r="U22" i="32"/>
  <c r="U18" i="32"/>
  <c r="Q14" i="32"/>
  <c r="Q10" i="32"/>
  <c r="S103" i="32"/>
  <c r="U91" i="32"/>
  <c r="U83" i="32"/>
  <c r="T76" i="32"/>
  <c r="U68" i="32"/>
  <c r="S63" i="32"/>
  <c r="R58" i="32"/>
  <c r="U51" i="32"/>
  <c r="S46" i="32"/>
  <c r="Q41" i="32"/>
  <c r="T34" i="32"/>
  <c r="S29" i="32"/>
  <c r="Q24" i="32"/>
  <c r="T17" i="32"/>
  <c r="R12" i="32"/>
  <c r="R108" i="32"/>
  <c r="R96" i="32"/>
  <c r="Q87" i="32"/>
  <c r="U79" i="32"/>
  <c r="S71" i="32"/>
  <c r="U65" i="32"/>
  <c r="T60" i="32"/>
  <c r="R54" i="32"/>
  <c r="U48" i="32"/>
  <c r="S43" i="32"/>
  <c r="Q37" i="32"/>
  <c r="U31" i="32"/>
  <c r="S26" i="32"/>
  <c r="Q20" i="32"/>
  <c r="T14" i="32"/>
  <c r="S9" i="32"/>
  <c r="S18" i="32"/>
  <c r="Q29" i="32"/>
  <c r="U39" i="32"/>
  <c r="T52" i="32"/>
  <c r="R63" i="32"/>
  <c r="R72" i="32"/>
  <c r="S83" i="32"/>
  <c r="R97" i="32"/>
  <c r="Q15" i="32"/>
  <c r="S23" i="32"/>
  <c r="Q32" i="32"/>
  <c r="T40" i="32"/>
  <c r="Q49" i="32"/>
  <c r="T57" i="32"/>
  <c r="R66" i="32"/>
  <c r="U75" i="32"/>
  <c r="S87" i="32"/>
  <c r="T102" i="32"/>
  <c r="Q13" i="32"/>
  <c r="T21" i="32"/>
  <c r="R30" i="32"/>
  <c r="T38" i="32"/>
  <c r="R47" i="32"/>
  <c r="U55" i="32"/>
  <c r="R64" i="32"/>
  <c r="S73" i="32"/>
  <c r="Q85" i="32"/>
  <c r="Q99" i="32"/>
  <c r="T108" i="32"/>
  <c r="Q104" i="32"/>
  <c r="R99" i="32"/>
  <c r="R95" i="32"/>
  <c r="R91" i="32"/>
  <c r="R106" i="32"/>
  <c r="Q101" i="32"/>
  <c r="T95" i="32"/>
  <c r="R89" i="32"/>
  <c r="U84" i="32"/>
  <c r="U80" i="32"/>
  <c r="Q76" i="32"/>
  <c r="Q72" i="32"/>
  <c r="T103" i="32"/>
  <c r="Q95" i="32"/>
  <c r="U87" i="32"/>
  <c r="T82" i="32"/>
  <c r="R76" i="32"/>
  <c r="U70" i="32"/>
  <c r="U66" i="32"/>
  <c r="Q62" i="32"/>
  <c r="Q58" i="32"/>
  <c r="Q54" i="32"/>
  <c r="R49" i="32"/>
  <c r="R45" i="32"/>
  <c r="R41" i="32"/>
  <c r="S36" i="32"/>
  <c r="S32" i="32"/>
  <c r="S28" i="32"/>
  <c r="T23" i="32"/>
  <c r="T19" i="32"/>
  <c r="T15" i="32"/>
  <c r="U10" i="32"/>
  <c r="S105" i="32"/>
  <c r="U95" i="32"/>
  <c r="R85" i="32"/>
  <c r="Q78" i="32"/>
  <c r="Q71" i="32"/>
  <c r="T64" i="32"/>
  <c r="R59" i="32"/>
  <c r="U53" i="32"/>
  <c r="S47" i="32"/>
  <c r="R42" i="32"/>
  <c r="U36" i="32"/>
  <c r="S30" i="32"/>
  <c r="Q25" i="32"/>
  <c r="U19" i="32"/>
  <c r="S13" i="32"/>
  <c r="Q8" i="32"/>
  <c r="Q7" i="32" s="1"/>
  <c r="R100" i="32"/>
  <c r="T88" i="32"/>
  <c r="R81" i="32"/>
  <c r="R74" i="32"/>
  <c r="Q67" i="32"/>
  <c r="T61" i="32"/>
  <c r="R56" i="32"/>
  <c r="U49" i="32"/>
  <c r="T44" i="32"/>
  <c r="R39" i="32"/>
  <c r="U32" i="32"/>
  <c r="S27" i="32"/>
  <c r="R22" i="32"/>
  <c r="U15" i="32"/>
  <c r="S10" i="32"/>
  <c r="R14" i="32"/>
  <c r="Q27" i="32"/>
  <c r="T37" i="32"/>
  <c r="R48" i="32"/>
  <c r="Q61" i="32"/>
  <c r="T69" i="32"/>
  <c r="T80" i="32"/>
  <c r="R93" i="32"/>
  <c r="S106" i="32"/>
  <c r="U100" i="32"/>
  <c r="Q92" i="32"/>
  <c r="Q102" i="32"/>
  <c r="S91" i="32"/>
  <c r="T81" i="32"/>
  <c r="U72" i="32"/>
  <c r="Q98" i="32"/>
  <c r="T83" i="32"/>
  <c r="U71" i="32"/>
  <c r="T63" i="32"/>
  <c r="U54" i="32"/>
  <c r="Q46" i="32"/>
  <c r="Q38" i="32"/>
  <c r="R29" i="32"/>
  <c r="S20" i="32"/>
  <c r="S12" i="32"/>
  <c r="S97" i="32"/>
  <c r="T79" i="32"/>
  <c r="T66" i="32"/>
  <c r="Q55" i="32"/>
  <c r="R43" i="32"/>
  <c r="T32" i="32"/>
  <c r="U20" i="32"/>
  <c r="Q9" i="32"/>
  <c r="T92" i="32"/>
  <c r="T75" i="32"/>
  <c r="T62" i="32"/>
  <c r="Q52" i="32"/>
  <c r="R40" i="32"/>
  <c r="T28" i="32"/>
  <c r="U17" i="32"/>
  <c r="Q12" i="32"/>
  <c r="S35" i="32"/>
  <c r="U56" i="32"/>
  <c r="U77" i="32"/>
  <c r="T104" i="32"/>
  <c r="T8" i="32"/>
  <c r="T7" i="32" s="1"/>
  <c r="R19" i="32"/>
  <c r="U29" i="32"/>
  <c r="T42" i="32"/>
  <c r="S53" i="32"/>
  <c r="Q64" i="32"/>
  <c r="U78" i="32"/>
  <c r="U94" i="32"/>
  <c r="R15" i="32"/>
  <c r="U25" i="32"/>
  <c r="T36" i="32"/>
  <c r="S49" i="32"/>
  <c r="Q60" i="32"/>
  <c r="T70" i="32"/>
  <c r="T87" i="32"/>
  <c r="Q107" i="32"/>
  <c r="T105" i="32"/>
  <c r="T97" i="32"/>
  <c r="U88" i="32"/>
  <c r="U97" i="32"/>
  <c r="R87" i="32"/>
  <c r="S78" i="32"/>
  <c r="U106" i="32"/>
  <c r="R92" i="32"/>
  <c r="S79" i="32"/>
  <c r="S68" i="32"/>
  <c r="S60" i="32"/>
  <c r="T51" i="32"/>
  <c r="U42" i="32"/>
  <c r="U34" i="32"/>
  <c r="Q26" i="32"/>
  <c r="R17" i="32"/>
  <c r="R9" i="32"/>
  <c r="Q90" i="32"/>
  <c r="U73" i="32"/>
  <c r="S62" i="32"/>
  <c r="T50" i="32"/>
  <c r="Q39" i="32"/>
  <c r="R28" i="32"/>
  <c r="T16" i="32"/>
  <c r="U103" i="32"/>
  <c r="S85" i="32"/>
  <c r="R70" i="32"/>
  <c r="S58" i="32"/>
  <c r="U47" i="32"/>
  <c r="Q36" i="32"/>
  <c r="R24" i="32"/>
  <c r="T13" i="32"/>
  <c r="T20" i="32"/>
  <c r="Q44" i="32"/>
  <c r="S65" i="32"/>
  <c r="R86" i="32"/>
  <c r="T10" i="32"/>
  <c r="S21" i="32"/>
  <c r="R34" i="32"/>
  <c r="U44" i="32"/>
  <c r="S55" i="32"/>
  <c r="R68" i="32"/>
  <c r="U81" i="32"/>
  <c r="T98" i="32"/>
  <c r="S17" i="32"/>
  <c r="Q28" i="32"/>
  <c r="U40" i="32"/>
  <c r="S51" i="32"/>
  <c r="R62" i="32"/>
  <c r="S76" i="32"/>
  <c r="T91" i="32"/>
  <c r="U104" i="32"/>
  <c r="Q96" i="32"/>
  <c r="Q88" i="32"/>
  <c r="T96" i="32"/>
  <c r="T85" i="32"/>
  <c r="T77" i="32"/>
  <c r="Q105" i="32"/>
  <c r="S89" i="32"/>
  <c r="R78" i="32"/>
  <c r="T67" i="32"/>
  <c r="U58" i="32"/>
  <c r="U50" i="32"/>
  <c r="Q42" i="32"/>
  <c r="R33" i="32"/>
  <c r="R25" i="32"/>
  <c r="S16" i="32"/>
  <c r="S107" i="32"/>
  <c r="S88" i="32"/>
  <c r="S72" i="32"/>
  <c r="R60" i="32"/>
  <c r="T49" i="32"/>
  <c r="U37" i="32"/>
  <c r="R26" i="32"/>
  <c r="S15" i="32"/>
  <c r="U101" i="32"/>
  <c r="U82" i="32"/>
  <c r="Q69" i="32"/>
  <c r="S57" i="32"/>
  <c r="T45" i="32"/>
  <c r="Q35" i="32"/>
  <c r="R23" i="32"/>
  <c r="S11" i="32"/>
  <c r="T22" i="32"/>
  <c r="R46" i="32"/>
  <c r="S67" i="32"/>
  <c r="U89" i="32"/>
  <c r="U12" i="32"/>
  <c r="T25" i="32"/>
  <c r="R36" i="32"/>
  <c r="Q47" i="32"/>
  <c r="U59" i="32"/>
  <c r="S70" i="32"/>
  <c r="S84" i="32"/>
  <c r="Q106" i="32"/>
  <c r="U8" i="32"/>
  <c r="U7" i="32" s="1"/>
  <c r="S19" i="32"/>
  <c r="R32" i="32"/>
  <c r="Q43" i="32"/>
  <c r="T53" i="32"/>
  <c r="S66" i="32"/>
  <c r="Q79" i="32"/>
  <c r="S95" i="32"/>
  <c r="T101" i="32"/>
  <c r="S82" i="32"/>
  <c r="Q74" i="32"/>
  <c r="U38" i="32"/>
  <c r="T99" i="32"/>
  <c r="S45" i="32"/>
  <c r="R94" i="32"/>
  <c r="S41" i="32"/>
  <c r="R31" i="32"/>
  <c r="S38" i="32"/>
  <c r="Q91" i="32"/>
  <c r="Q11" i="32"/>
  <c r="U57" i="32"/>
  <c r="U92" i="32"/>
  <c r="S74" i="32"/>
  <c r="S64" i="32"/>
  <c r="Q30" i="32"/>
  <c r="R82" i="32"/>
  <c r="T33" i="32"/>
  <c r="Q77" i="32"/>
  <c r="T30" i="32"/>
  <c r="T54" i="32"/>
  <c r="R51" i="32"/>
  <c r="U23" i="32"/>
  <c r="T68" i="32"/>
  <c r="R104" i="32"/>
  <c r="S99" i="32"/>
  <c r="T55" i="32"/>
  <c r="Q22" i="32"/>
  <c r="U67" i="32"/>
  <c r="U21" i="32"/>
  <c r="U64" i="32"/>
  <c r="Q19" i="32"/>
  <c r="U74" i="32"/>
  <c r="Q17" i="32"/>
  <c r="U61" i="32"/>
  <c r="S34" i="32"/>
  <c r="Q82" i="32"/>
  <c r="Q108" i="32"/>
  <c r="S92" i="32"/>
  <c r="T84" i="32"/>
  <c r="T47" i="32"/>
  <c r="R13" i="32"/>
  <c r="Q56" i="32"/>
  <c r="R11" i="32"/>
  <c r="Q53" i="32"/>
  <c r="U9" i="32"/>
  <c r="R101" i="32"/>
  <c r="U27" i="32"/>
  <c r="R73" i="32"/>
  <c r="Q45" i="32"/>
  <c r="U102" i="32"/>
  <c r="D19" i="28" l="1"/>
  <c r="E19" i="28" s="1"/>
  <c r="D18" i="28"/>
  <c r="E18" i="28" s="1"/>
  <c r="D21" i="28"/>
  <c r="E21" i="28" s="1"/>
  <c r="D20" i="28"/>
  <c r="E20" i="28" s="1"/>
  <c r="D22" i="28"/>
  <c r="E22" i="28" s="1"/>
  <c r="D23" i="28"/>
  <c r="E23" i="28" s="1"/>
  <c r="D25" i="28"/>
  <c r="E25" i="28" s="1"/>
  <c r="D24" i="28"/>
  <c r="E24" i="28" s="1"/>
  <c r="D27" i="28"/>
  <c r="E27" i="28" s="1"/>
  <c r="D26" i="28"/>
  <c r="E26" i="28" s="1"/>
  <c r="D9" i="28"/>
  <c r="E9" i="28" s="1"/>
  <c r="D10" i="28"/>
  <c r="E10" i="28" s="1"/>
  <c r="D12" i="28"/>
  <c r="E12" i="28" s="1"/>
  <c r="D13" i="28"/>
  <c r="E13" i="28" s="1"/>
  <c r="D11" i="28"/>
  <c r="E11" i="28" s="1"/>
  <c r="D15" i="28"/>
  <c r="E15" i="28" s="1"/>
  <c r="D14" i="28"/>
  <c r="E14" i="28" s="1"/>
  <c r="D17" i="28"/>
  <c r="E17" i="28" s="1"/>
  <c r="D16" i="28"/>
  <c r="E16" i="28" s="1"/>
  <c r="D8" i="28"/>
  <c r="E8" i="28" s="1"/>
  <c r="D4" i="28"/>
  <c r="E4" i="28" s="1"/>
  <c r="D5" i="28"/>
  <c r="E5" i="28" s="1"/>
  <c r="D6" i="28"/>
  <c r="E6" i="28" s="1"/>
  <c r="D7" i="28"/>
  <c r="E7" i="28" s="1"/>
  <c r="J4" i="28"/>
  <c r="I28" i="28"/>
  <c r="J6" i="28"/>
  <c r="J7" i="28"/>
  <c r="J28" i="28"/>
  <c r="J29" i="28"/>
  <c r="G28" i="28"/>
  <c r="G5" i="28"/>
  <c r="I5" i="28"/>
  <c r="G6" i="28"/>
  <c r="I6" i="28"/>
  <c r="G7" i="28"/>
  <c r="I7" i="28"/>
  <c r="G29" i="28"/>
  <c r="I29" i="28"/>
  <c r="G4" i="28"/>
  <c r="M9" i="1" s="1"/>
  <c r="P23" i="11"/>
  <c r="P25" i="11"/>
  <c r="C89" i="19"/>
  <c r="C91" i="19" s="1"/>
  <c r="D89" i="19"/>
  <c r="D91" i="19" s="1"/>
  <c r="E89" i="19"/>
  <c r="E91" i="19" s="1"/>
  <c r="F89" i="19"/>
  <c r="G89" i="19"/>
  <c r="H89" i="19"/>
  <c r="H91" i="19" s="1"/>
  <c r="I89" i="19"/>
  <c r="I91" i="19" s="1"/>
  <c r="J89" i="19"/>
  <c r="K89" i="19"/>
  <c r="L89" i="19"/>
  <c r="L91" i="19" s="1"/>
  <c r="G91" i="19"/>
  <c r="K91" i="19"/>
  <c r="C95" i="19"/>
  <c r="D95" i="19"/>
  <c r="E95" i="19"/>
  <c r="F95" i="19"/>
  <c r="G95" i="19"/>
  <c r="H95" i="19"/>
  <c r="I95" i="19"/>
  <c r="J95" i="19"/>
  <c r="K95" i="19"/>
  <c r="L95" i="19"/>
  <c r="C97" i="19"/>
  <c r="D97" i="19"/>
  <c r="E97" i="19"/>
  <c r="F97" i="19"/>
  <c r="G97" i="19"/>
  <c r="H97" i="19"/>
  <c r="I97" i="19"/>
  <c r="J97" i="19"/>
  <c r="K97" i="19"/>
  <c r="L97" i="19"/>
  <c r="I16" i="27"/>
  <c r="H16" i="27"/>
  <c r="J16" i="27"/>
  <c r="J8" i="27"/>
  <c r="Q19" i="19"/>
  <c r="F36" i="19"/>
  <c r="G36" i="19" s="1"/>
  <c r="E38" i="19"/>
  <c r="G38" i="19"/>
  <c r="H38" i="19"/>
  <c r="I38" i="19"/>
  <c r="J38" i="19"/>
  <c r="K38" i="19"/>
  <c r="L38" i="19"/>
  <c r="M38" i="19"/>
  <c r="N38" i="19"/>
  <c r="O24" i="11"/>
  <c r="F81" i="19"/>
  <c r="F75" i="19"/>
  <c r="F69" i="19"/>
  <c r="F65" i="19"/>
  <c r="F61" i="19"/>
  <c r="F57" i="19"/>
  <c r="F53" i="19"/>
  <c r="F49" i="19"/>
  <c r="O25" i="11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F32" i="18"/>
  <c r="F5" i="28" l="1"/>
  <c r="F7" i="28"/>
  <c r="F8" i="28"/>
  <c r="F15" i="28"/>
  <c r="F10" i="28"/>
  <c r="F24" i="28"/>
  <c r="F20" i="28"/>
  <c r="F6" i="28"/>
  <c r="F16" i="28"/>
  <c r="F11" i="28"/>
  <c r="F9" i="28"/>
  <c r="F17" i="28"/>
  <c r="F13" i="28"/>
  <c r="F26" i="28"/>
  <c r="L96" i="19"/>
  <c r="F25" i="28"/>
  <c r="F21" i="28"/>
  <c r="F23" i="28"/>
  <c r="F18" i="28"/>
  <c r="J90" i="19"/>
  <c r="E12" i="26"/>
  <c r="F29" i="28"/>
  <c r="F4" i="28"/>
  <c r="W10" i="19" s="1"/>
  <c r="F28" i="28"/>
  <c r="F14" i="28"/>
  <c r="F12" i="28"/>
  <c r="F27" i="28"/>
  <c r="F22" i="28"/>
  <c r="F19" i="28"/>
  <c r="H24" i="28"/>
  <c r="H20" i="28"/>
  <c r="H21" i="28"/>
  <c r="H19" i="28"/>
  <c r="H18" i="28"/>
  <c r="H26" i="28"/>
  <c r="H23" i="28"/>
  <c r="H27" i="28"/>
  <c r="H25" i="28"/>
  <c r="H22" i="28"/>
  <c r="H8" i="28"/>
  <c r="H10" i="28"/>
  <c r="H15" i="28"/>
  <c r="H13" i="28"/>
  <c r="H11" i="28"/>
  <c r="H9" i="28"/>
  <c r="H12" i="28"/>
  <c r="H14" i="28"/>
  <c r="H17" i="28"/>
  <c r="H16" i="28"/>
  <c r="H28" i="28"/>
  <c r="H5" i="28"/>
  <c r="H7" i="28"/>
  <c r="H6" i="28"/>
  <c r="H4" i="28"/>
  <c r="O9" i="1" s="1"/>
  <c r="E90" i="19"/>
  <c r="E14" i="26"/>
  <c r="G12" i="26"/>
  <c r="H96" i="19"/>
  <c r="D96" i="19"/>
  <c r="G14" i="26"/>
  <c r="H12" i="26" s="1"/>
  <c r="J17" i="26" s="1"/>
  <c r="H98" i="19"/>
  <c r="J91" i="19"/>
  <c r="J92" i="19" s="1"/>
  <c r="L90" i="19"/>
  <c r="L98" i="19"/>
  <c r="F91" i="19"/>
  <c r="I96" i="19"/>
  <c r="E96" i="19"/>
  <c r="E92" i="19"/>
  <c r="J98" i="19"/>
  <c r="D98" i="19"/>
  <c r="H90" i="19"/>
  <c r="I98" i="19"/>
  <c r="E98" i="19"/>
  <c r="J96" i="19"/>
  <c r="F96" i="19"/>
  <c r="K98" i="19"/>
  <c r="G98" i="19"/>
  <c r="C98" i="19"/>
  <c r="K96" i="19"/>
  <c r="G96" i="19"/>
  <c r="C96" i="19"/>
  <c r="G92" i="19"/>
  <c r="K90" i="19"/>
  <c r="G90" i="19"/>
  <c r="C90" i="19"/>
  <c r="D90" i="19"/>
  <c r="F98" i="19"/>
  <c r="F90" i="19"/>
  <c r="I90" i="19"/>
  <c r="J9" i="27"/>
  <c r="H9" i="27"/>
  <c r="F38" i="19"/>
  <c r="G37" i="19"/>
  <c r="H36" i="19"/>
  <c r="F37" i="19"/>
  <c r="H18" i="26"/>
  <c r="H17" i="26"/>
  <c r="K56" i="19"/>
  <c r="K60" i="19"/>
  <c r="K64" i="19"/>
  <c r="L48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J472" i="25" s="1"/>
  <c r="J473" i="25" s="1"/>
  <c r="J474" i="25" s="1"/>
  <c r="J475" i="25" s="1"/>
  <c r="J476" i="25" s="1"/>
  <c r="J477" i="25" s="1"/>
  <c r="J478" i="25" s="1"/>
  <c r="J479" i="25" s="1"/>
  <c r="J480" i="25" s="1"/>
  <c r="J481" i="25" s="1"/>
  <c r="J482" i="25" s="1"/>
  <c r="J483" i="25" s="1"/>
  <c r="J484" i="25" s="1"/>
  <c r="J485" i="25" s="1"/>
  <c r="J486" i="25" s="1"/>
  <c r="J487" i="25" s="1"/>
  <c r="J488" i="25" s="1"/>
  <c r="J489" i="25" s="1"/>
  <c r="J490" i="25" s="1"/>
  <c r="J491" i="25" s="1"/>
  <c r="J492" i="25" s="1"/>
  <c r="J493" i="25" s="1"/>
  <c r="J494" i="25" s="1"/>
  <c r="J495" i="25" s="1"/>
  <c r="J496" i="25" s="1"/>
  <c r="J497" i="25" s="1"/>
  <c r="J498" i="25" s="1"/>
  <c r="J499" i="25" s="1"/>
  <c r="J500" i="25" s="1"/>
  <c r="J501" i="25" s="1"/>
  <c r="J502" i="25" s="1"/>
  <c r="J503" i="25" s="1"/>
  <c r="J504" i="25" s="1"/>
  <c r="J505" i="25" s="1"/>
  <c r="J506" i="25" s="1"/>
  <c r="J507" i="25" s="1"/>
  <c r="J508" i="25" s="1"/>
  <c r="J509" i="25" s="1"/>
  <c r="J510" i="25" s="1"/>
  <c r="J511" i="25" s="1"/>
  <c r="J512" i="25" s="1"/>
  <c r="J513" i="25" s="1"/>
  <c r="J514" i="25" s="1"/>
  <c r="J515" i="25" s="1"/>
  <c r="J516" i="25" s="1"/>
  <c r="J517" i="25" s="1"/>
  <c r="J518" i="25" s="1"/>
  <c r="J519" i="25" s="1"/>
  <c r="J520" i="25" s="1"/>
  <c r="J521" i="25" s="1"/>
  <c r="J522" i="25" s="1"/>
  <c r="J523" i="25" s="1"/>
  <c r="J524" i="25" s="1"/>
  <c r="J525" i="25" s="1"/>
  <c r="J526" i="25" s="1"/>
  <c r="J527" i="25" s="1"/>
  <c r="J528" i="25" s="1"/>
  <c r="J529" i="25" s="1"/>
  <c r="J530" i="25" s="1"/>
  <c r="J531" i="25" s="1"/>
  <c r="J532" i="25" s="1"/>
  <c r="J533" i="25" s="1"/>
  <c r="J534" i="25" s="1"/>
  <c r="J535" i="25" s="1"/>
  <c r="J536" i="25" s="1"/>
  <c r="J537" i="25" s="1"/>
  <c r="J538" i="25" s="1"/>
  <c r="J539" i="25" s="1"/>
  <c r="J540" i="25" s="1"/>
  <c r="J541" i="25" s="1"/>
  <c r="J542" i="25" s="1"/>
  <c r="J543" i="25" s="1"/>
  <c r="J544" i="25" s="1"/>
  <c r="J545" i="25" s="1"/>
  <c r="J546" i="25" s="1"/>
  <c r="J547" i="25" s="1"/>
  <c r="J548" i="25" s="1"/>
  <c r="J549" i="25" s="1"/>
  <c r="J550" i="25" s="1"/>
  <c r="J551" i="25" s="1"/>
  <c r="J552" i="25" s="1"/>
  <c r="J553" i="25" s="1"/>
  <c r="J554" i="25" s="1"/>
  <c r="J555" i="25" s="1"/>
  <c r="J556" i="25" s="1"/>
  <c r="J557" i="25" s="1"/>
  <c r="J558" i="25" s="1"/>
  <c r="J559" i="25" s="1"/>
  <c r="J560" i="25" s="1"/>
  <c r="J561" i="25" s="1"/>
  <c r="J562" i="25" s="1"/>
  <c r="J563" i="25" s="1"/>
  <c r="J564" i="25" s="1"/>
  <c r="J565" i="25" s="1"/>
  <c r="J566" i="25" s="1"/>
  <c r="J567" i="25" s="1"/>
  <c r="J568" i="25" s="1"/>
  <c r="J569" i="25" s="1"/>
  <c r="J570" i="25" s="1"/>
  <c r="J571" i="25" s="1"/>
  <c r="J572" i="25" s="1"/>
  <c r="J573" i="25" s="1"/>
  <c r="J574" i="25" s="1"/>
  <c r="J575" i="25" s="1"/>
  <c r="J576" i="25" s="1"/>
  <c r="J577" i="25" s="1"/>
  <c r="J578" i="25" s="1"/>
  <c r="J579" i="25" s="1"/>
  <c r="J580" i="25" s="1"/>
  <c r="J581" i="25" s="1"/>
  <c r="J582" i="25" s="1"/>
  <c r="J583" i="25" s="1"/>
  <c r="J584" i="25" s="1"/>
  <c r="J585" i="25" s="1"/>
  <c r="J586" i="25" s="1"/>
  <c r="J587" i="25" s="1"/>
  <c r="J588" i="25" s="1"/>
  <c r="J589" i="25" s="1"/>
  <c r="J590" i="25" s="1"/>
  <c r="J591" i="25" s="1"/>
  <c r="J592" i="25" s="1"/>
  <c r="J593" i="25" s="1"/>
  <c r="J594" i="25" s="1"/>
  <c r="J595" i="25" s="1"/>
  <c r="J596" i="25" s="1"/>
  <c r="J597" i="25" s="1"/>
  <c r="J598" i="25" s="1"/>
  <c r="J599" i="25" s="1"/>
  <c r="J600" i="25" s="1"/>
  <c r="J601" i="25" s="1"/>
  <c r="J602" i="25" s="1"/>
  <c r="J603" i="25" s="1"/>
  <c r="J604" i="25" s="1"/>
  <c r="J605" i="25" s="1"/>
  <c r="J606" i="25" s="1"/>
  <c r="J607" i="25" s="1"/>
  <c r="J608" i="25" s="1"/>
  <c r="J609" i="25" s="1"/>
  <c r="J610" i="25" s="1"/>
  <c r="J611" i="25" s="1"/>
  <c r="J612" i="25" s="1"/>
  <c r="J613" i="25" s="1"/>
  <c r="J614" i="25" s="1"/>
  <c r="J615" i="25" s="1"/>
  <c r="J616" i="25" s="1"/>
  <c r="J617" i="25" s="1"/>
  <c r="J618" i="25" s="1"/>
  <c r="J619" i="25" s="1"/>
  <c r="J620" i="25" s="1"/>
  <c r="J621" i="25" s="1"/>
  <c r="J622" i="25" s="1"/>
  <c r="J623" i="25" s="1"/>
  <c r="J624" i="25" s="1"/>
  <c r="J625" i="25" s="1"/>
  <c r="J626" i="25" s="1"/>
  <c r="J627" i="25" s="1"/>
  <c r="J628" i="25" s="1"/>
  <c r="J629" i="25" s="1"/>
  <c r="J630" i="25" s="1"/>
  <c r="J631" i="25" s="1"/>
  <c r="J632" i="25" s="1"/>
  <c r="J633" i="25" s="1"/>
  <c r="J634" i="25" s="1"/>
  <c r="J635" i="25" s="1"/>
  <c r="J636" i="25" s="1"/>
  <c r="J637" i="25" s="1"/>
  <c r="J638" i="25" s="1"/>
  <c r="J639" i="25" s="1"/>
  <c r="J640" i="25" s="1"/>
  <c r="J641" i="25" s="1"/>
  <c r="J642" i="25" s="1"/>
  <c r="J643" i="25" s="1"/>
  <c r="J644" i="25" s="1"/>
  <c r="J645" i="25" s="1"/>
  <c r="J646" i="25" s="1"/>
  <c r="J647" i="25" s="1"/>
  <c r="J648" i="25" s="1"/>
  <c r="J649" i="25" s="1"/>
  <c r="J650" i="25" s="1"/>
  <c r="J651" i="25" s="1"/>
  <c r="J652" i="25" s="1"/>
  <c r="J653" i="25" s="1"/>
  <c r="J654" i="25" s="1"/>
  <c r="J655" i="25" s="1"/>
  <c r="J656" i="25" s="1"/>
  <c r="J657" i="25" s="1"/>
  <c r="J658" i="25" s="1"/>
  <c r="J659" i="25" s="1"/>
  <c r="J660" i="25" s="1"/>
  <c r="J661" i="25" s="1"/>
  <c r="J662" i="25" s="1"/>
  <c r="J663" i="25" s="1"/>
  <c r="J664" i="25" s="1"/>
  <c r="J665" i="25" s="1"/>
  <c r="J666" i="25" s="1"/>
  <c r="J667" i="25" s="1"/>
  <c r="J668" i="25" s="1"/>
  <c r="J669" i="25" s="1"/>
  <c r="J670" i="25" s="1"/>
  <c r="J671" i="25" s="1"/>
  <c r="J672" i="25" s="1"/>
  <c r="J673" i="25" s="1"/>
  <c r="J674" i="25" s="1"/>
  <c r="J675" i="25" s="1"/>
  <c r="J676" i="25" s="1"/>
  <c r="J677" i="25" s="1"/>
  <c r="J678" i="25" s="1"/>
  <c r="J679" i="25" s="1"/>
  <c r="J680" i="25" s="1"/>
  <c r="J681" i="25" s="1"/>
  <c r="J682" i="25" s="1"/>
  <c r="J683" i="25" s="1"/>
  <c r="J684" i="25" s="1"/>
  <c r="J685" i="25" s="1"/>
  <c r="J686" i="25" s="1"/>
  <c r="J687" i="25" s="1"/>
  <c r="J688" i="25" s="1"/>
  <c r="J689" i="25" s="1"/>
  <c r="J690" i="25" s="1"/>
  <c r="J691" i="25" s="1"/>
  <c r="J692" i="25" s="1"/>
  <c r="J693" i="25" s="1"/>
  <c r="J694" i="25" s="1"/>
  <c r="J695" i="25" s="1"/>
  <c r="J696" i="25" s="1"/>
  <c r="J697" i="25" s="1"/>
  <c r="J698" i="25" s="1"/>
  <c r="J699" i="25" s="1"/>
  <c r="J700" i="25" s="1"/>
  <c r="J701" i="25" s="1"/>
  <c r="J702" i="25" s="1"/>
  <c r="J703" i="25" s="1"/>
  <c r="J704" i="25" s="1"/>
  <c r="J705" i="25" s="1"/>
  <c r="J706" i="25" s="1"/>
  <c r="J707" i="25" s="1"/>
  <c r="J708" i="25" s="1"/>
  <c r="J709" i="25" s="1"/>
  <c r="J710" i="25" s="1"/>
  <c r="J711" i="25" s="1"/>
  <c r="J712" i="25" s="1"/>
  <c r="J713" i="25" s="1"/>
  <c r="J714" i="25" s="1"/>
  <c r="J715" i="25" s="1"/>
  <c r="J716" i="25" s="1"/>
  <c r="J717" i="25" s="1"/>
  <c r="J718" i="25" s="1"/>
  <c r="J719" i="25" s="1"/>
  <c r="J720" i="25" s="1"/>
  <c r="J721" i="25" s="1"/>
  <c r="J722" i="25" s="1"/>
  <c r="J723" i="25" s="1"/>
  <c r="J724" i="25" s="1"/>
  <c r="J725" i="25" s="1"/>
  <c r="J726" i="25" s="1"/>
  <c r="J727" i="25" s="1"/>
  <c r="J728" i="25" s="1"/>
  <c r="J729" i="25" s="1"/>
  <c r="J730" i="25" s="1"/>
  <c r="J731" i="25" s="1"/>
  <c r="J732" i="25" s="1"/>
  <c r="J733" i="25" s="1"/>
  <c r="J734" i="25" s="1"/>
  <c r="J735" i="25" s="1"/>
  <c r="J736" i="25" s="1"/>
  <c r="J737" i="25" s="1"/>
  <c r="J738" i="25" s="1"/>
  <c r="J739" i="25" s="1"/>
  <c r="J740" i="25" s="1"/>
  <c r="J741" i="25" s="1"/>
  <c r="J742" i="25" s="1"/>
  <c r="J743" i="25" s="1"/>
  <c r="J744" i="25" s="1"/>
  <c r="J745" i="25" s="1"/>
  <c r="J746" i="25" s="1"/>
  <c r="J747" i="25" s="1"/>
  <c r="J748" i="25" s="1"/>
  <c r="J749" i="25" s="1"/>
  <c r="J750" i="25" s="1"/>
  <c r="J751" i="25" s="1"/>
  <c r="J752" i="25" s="1"/>
  <c r="J753" i="25" s="1"/>
  <c r="J754" i="25" s="1"/>
  <c r="J755" i="25" s="1"/>
  <c r="J756" i="25" s="1"/>
  <c r="J757" i="25" s="1"/>
  <c r="J758" i="25" s="1"/>
  <c r="J759" i="25" s="1"/>
  <c r="J760" i="25" s="1"/>
  <c r="J761" i="25" s="1"/>
  <c r="J762" i="25" s="1"/>
  <c r="J763" i="25" s="1"/>
  <c r="J764" i="25" s="1"/>
  <c r="J765" i="25" s="1"/>
  <c r="J766" i="25" s="1"/>
  <c r="J767" i="25" s="1"/>
  <c r="J768" i="25" s="1"/>
  <c r="J769" i="25" s="1"/>
  <c r="J770" i="25" s="1"/>
  <c r="J771" i="25" s="1"/>
  <c r="J772" i="25" s="1"/>
  <c r="J773" i="25" s="1"/>
  <c r="J774" i="25" s="1"/>
  <c r="J775" i="25" s="1"/>
  <c r="J776" i="25" s="1"/>
  <c r="J777" i="25" s="1"/>
  <c r="J778" i="25" s="1"/>
  <c r="J779" i="25" s="1"/>
  <c r="J780" i="25" s="1"/>
  <c r="J781" i="25" s="1"/>
  <c r="J782" i="25" s="1"/>
  <c r="J783" i="25" s="1"/>
  <c r="J784" i="25" s="1"/>
  <c r="J785" i="25" s="1"/>
  <c r="J786" i="25" s="1"/>
  <c r="J787" i="25" s="1"/>
  <c r="J788" i="25" s="1"/>
  <c r="J789" i="25" s="1"/>
  <c r="J790" i="25" s="1"/>
  <c r="J791" i="25" s="1"/>
  <c r="J792" i="25" s="1"/>
  <c r="J793" i="25" s="1"/>
  <c r="J794" i="25" s="1"/>
  <c r="J795" i="25" s="1"/>
  <c r="J796" i="25" s="1"/>
  <c r="J797" i="25" s="1"/>
  <c r="J798" i="25" s="1"/>
  <c r="J799" i="25" s="1"/>
  <c r="J800" i="25" s="1"/>
  <c r="J801" i="25" s="1"/>
  <c r="J802" i="25" s="1"/>
  <c r="J803" i="25" s="1"/>
  <c r="J804" i="25" s="1"/>
  <c r="J805" i="25" s="1"/>
  <c r="J806" i="25" s="1"/>
  <c r="J807" i="25" s="1"/>
  <c r="J808" i="25" s="1"/>
  <c r="J809" i="25" s="1"/>
  <c r="J810" i="25" s="1"/>
  <c r="J811" i="25" s="1"/>
  <c r="J812" i="25" s="1"/>
  <c r="J813" i="25" s="1"/>
  <c r="J814" i="25" s="1"/>
  <c r="J815" i="25" s="1"/>
  <c r="J816" i="25" s="1"/>
  <c r="J817" i="25" s="1"/>
  <c r="J818" i="25" s="1"/>
  <c r="J819" i="25" s="1"/>
  <c r="J820" i="25" s="1"/>
  <c r="J821" i="25" s="1"/>
  <c r="J822" i="25" s="1"/>
  <c r="J823" i="25" s="1"/>
  <c r="J824" i="25" s="1"/>
  <c r="J825" i="25" s="1"/>
  <c r="J826" i="25" s="1"/>
  <c r="J827" i="25" s="1"/>
  <c r="J828" i="25" s="1"/>
  <c r="J829" i="25" s="1"/>
  <c r="J830" i="25" s="1"/>
  <c r="J831" i="25" s="1"/>
  <c r="J832" i="25" s="1"/>
  <c r="J833" i="25" s="1"/>
  <c r="J834" i="25" s="1"/>
  <c r="J835" i="25" s="1"/>
  <c r="J836" i="25" s="1"/>
  <c r="J837" i="25" s="1"/>
  <c r="J838" i="25" s="1"/>
  <c r="J839" i="25" s="1"/>
  <c r="J840" i="25" s="1"/>
  <c r="J841" i="25" s="1"/>
  <c r="J842" i="25" s="1"/>
  <c r="J843" i="25" s="1"/>
  <c r="J844" i="25" s="1"/>
  <c r="J845" i="25" s="1"/>
  <c r="J846" i="25" s="1"/>
  <c r="J847" i="25" s="1"/>
  <c r="J848" i="25" s="1"/>
  <c r="J849" i="25" s="1"/>
  <c r="J850" i="25" s="1"/>
  <c r="J851" i="25" s="1"/>
  <c r="J852" i="25" s="1"/>
  <c r="J853" i="25" s="1"/>
  <c r="J854" i="25" s="1"/>
  <c r="J855" i="25" s="1"/>
  <c r="J856" i="25" s="1"/>
  <c r="J857" i="25" s="1"/>
  <c r="J858" i="25" s="1"/>
  <c r="J859" i="25" s="1"/>
  <c r="J860" i="25" s="1"/>
  <c r="J861" i="25" s="1"/>
  <c r="J862" i="25" s="1"/>
  <c r="J863" i="25" s="1"/>
  <c r="J864" i="25" s="1"/>
  <c r="J865" i="25" s="1"/>
  <c r="J866" i="25" s="1"/>
  <c r="J867" i="25" s="1"/>
  <c r="J868" i="25" s="1"/>
  <c r="J869" i="25" s="1"/>
  <c r="J870" i="25" s="1"/>
  <c r="J871" i="25" s="1"/>
  <c r="J872" i="25" s="1"/>
  <c r="J873" i="25" s="1"/>
  <c r="J874" i="25" s="1"/>
  <c r="J875" i="25" s="1"/>
  <c r="J876" i="25" s="1"/>
  <c r="J877" i="25" s="1"/>
  <c r="J878" i="25" s="1"/>
  <c r="J879" i="25" s="1"/>
  <c r="J880" i="25" s="1"/>
  <c r="J881" i="25" s="1"/>
  <c r="J882" i="25" s="1"/>
  <c r="J883" i="25" s="1"/>
  <c r="J884" i="25" s="1"/>
  <c r="J885" i="25" s="1"/>
  <c r="J886" i="25" s="1"/>
  <c r="J887" i="25" s="1"/>
  <c r="J888" i="25" s="1"/>
  <c r="J889" i="25" s="1"/>
  <c r="J890" i="25" s="1"/>
  <c r="J891" i="25" s="1"/>
  <c r="J892" i="25" s="1"/>
  <c r="J893" i="25" s="1"/>
  <c r="J894" i="25" s="1"/>
  <c r="J895" i="25" s="1"/>
  <c r="J896" i="25" s="1"/>
  <c r="J897" i="25" s="1"/>
  <c r="J898" i="25" s="1"/>
  <c r="J899" i="25" s="1"/>
  <c r="J900" i="25" s="1"/>
  <c r="J901" i="25" s="1"/>
  <c r="J902" i="25" s="1"/>
  <c r="J903" i="25" s="1"/>
  <c r="J904" i="25" s="1"/>
  <c r="J905" i="25" s="1"/>
  <c r="J906" i="25" s="1"/>
  <c r="J907" i="25" s="1"/>
  <c r="J908" i="25" s="1"/>
  <c r="J909" i="25" s="1"/>
  <c r="J910" i="25" s="1"/>
  <c r="J911" i="25" s="1"/>
  <c r="J912" i="25" s="1"/>
  <c r="J913" i="25" s="1"/>
  <c r="J914" i="25" s="1"/>
  <c r="J915" i="25" s="1"/>
  <c r="J916" i="25" s="1"/>
  <c r="J917" i="25" s="1"/>
  <c r="J918" i="25" s="1"/>
  <c r="J919" i="25" s="1"/>
  <c r="J920" i="25" s="1"/>
  <c r="J921" i="25" s="1"/>
  <c r="J922" i="25" s="1"/>
  <c r="J923" i="25" s="1"/>
  <c r="J924" i="25" s="1"/>
  <c r="J925" i="25" s="1"/>
  <c r="J926" i="25" s="1"/>
  <c r="J927" i="25" s="1"/>
  <c r="J928" i="25" s="1"/>
  <c r="J929" i="25" s="1"/>
  <c r="J930" i="25" s="1"/>
  <c r="J931" i="25" s="1"/>
  <c r="J932" i="25" s="1"/>
  <c r="J933" i="25" s="1"/>
  <c r="J934" i="25" s="1"/>
  <c r="J935" i="25" s="1"/>
  <c r="J936" i="25" s="1"/>
  <c r="J937" i="25" s="1"/>
  <c r="J938" i="25" s="1"/>
  <c r="J939" i="25" s="1"/>
  <c r="J940" i="25" s="1"/>
  <c r="J941" i="25" s="1"/>
  <c r="J942" i="25" s="1"/>
  <c r="J943" i="25" s="1"/>
  <c r="J944" i="25" s="1"/>
  <c r="J945" i="25" s="1"/>
  <c r="J946" i="25" s="1"/>
  <c r="J947" i="25" s="1"/>
  <c r="J948" i="25" s="1"/>
  <c r="J949" i="25" s="1"/>
  <c r="J950" i="25" s="1"/>
  <c r="J951" i="25" s="1"/>
  <c r="J952" i="25" s="1"/>
  <c r="J953" i="25" s="1"/>
  <c r="J954" i="25" s="1"/>
  <c r="J955" i="25" s="1"/>
  <c r="J956" i="25" s="1"/>
  <c r="J957" i="25" s="1"/>
  <c r="J958" i="25" s="1"/>
  <c r="J959" i="25" s="1"/>
  <c r="J960" i="25" s="1"/>
  <c r="J961" i="25" s="1"/>
  <c r="J962" i="25" s="1"/>
  <c r="J963" i="25" s="1"/>
  <c r="J964" i="25" s="1"/>
  <c r="J965" i="25" s="1"/>
  <c r="J966" i="25" s="1"/>
  <c r="J967" i="25" s="1"/>
  <c r="J968" i="25" s="1"/>
  <c r="J969" i="25" s="1"/>
  <c r="J970" i="25" s="1"/>
  <c r="J971" i="25" s="1"/>
  <c r="J972" i="25" s="1"/>
  <c r="J973" i="25" s="1"/>
  <c r="J974" i="25" s="1"/>
  <c r="J975" i="25" s="1"/>
  <c r="J976" i="25" s="1"/>
  <c r="J977" i="25" s="1"/>
  <c r="J978" i="25" s="1"/>
  <c r="J979" i="25" s="1"/>
  <c r="J980" i="25" s="1"/>
  <c r="J981" i="25" s="1"/>
  <c r="J982" i="25" s="1"/>
  <c r="J983" i="25" s="1"/>
  <c r="J984" i="25" s="1"/>
  <c r="J985" i="25" s="1"/>
  <c r="J986" i="25" s="1"/>
  <c r="J987" i="25" s="1"/>
  <c r="J988" i="25" s="1"/>
  <c r="J989" i="25" s="1"/>
  <c r="J990" i="25" s="1"/>
  <c r="J991" i="25" s="1"/>
  <c r="J992" i="25" s="1"/>
  <c r="J993" i="25" s="1"/>
  <c r="J994" i="25" s="1"/>
  <c r="J995" i="25" s="1"/>
  <c r="J996" i="25" s="1"/>
  <c r="J997" i="25" s="1"/>
  <c r="J998" i="25" s="1"/>
  <c r="J999" i="25" s="1"/>
  <c r="J1000" i="25" s="1"/>
  <c r="J1001" i="25" s="1"/>
  <c r="J1002" i="25" s="1"/>
  <c r="J1003" i="25" s="1"/>
  <c r="J1004" i="25" s="1"/>
  <c r="J1005" i="25" s="1"/>
  <c r="J1006" i="25" s="1"/>
  <c r="J1007" i="25" s="1"/>
  <c r="J1008" i="25" s="1"/>
  <c r="J1009" i="25" s="1"/>
  <c r="J1010" i="25" s="1"/>
  <c r="J1011" i="25" s="1"/>
  <c r="J1012" i="25" s="1"/>
  <c r="J1013" i="25" s="1"/>
  <c r="J1014" i="25" s="1"/>
  <c r="J1015" i="25" s="1"/>
  <c r="J1016" i="25" s="1"/>
  <c r="J1017" i="25" s="1"/>
  <c r="J1018" i="25" s="1"/>
  <c r="J1019" i="25" s="1"/>
  <c r="J1020" i="25" s="1"/>
  <c r="J1021" i="25" s="1"/>
  <c r="J1022" i="25" s="1"/>
  <c r="J1023" i="25" s="1"/>
  <c r="J1024" i="25" s="1"/>
  <c r="J1025" i="25" s="1"/>
  <c r="J1026" i="25" s="1"/>
  <c r="J1027" i="25" s="1"/>
  <c r="J1028" i="25" s="1"/>
  <c r="J1029" i="25" s="1"/>
  <c r="J1030" i="25" s="1"/>
  <c r="J1031" i="25" s="1"/>
  <c r="J1032" i="25" s="1"/>
  <c r="J1033" i="25" s="1"/>
  <c r="J1034" i="25" s="1"/>
  <c r="J1035" i="25" s="1"/>
  <c r="J1036" i="25" s="1"/>
  <c r="J1037" i="25" s="1"/>
  <c r="J1038" i="25" s="1"/>
  <c r="J1039" i="25" s="1"/>
  <c r="J1040" i="25" s="1"/>
  <c r="J1041" i="25" s="1"/>
  <c r="J1042" i="25" s="1"/>
  <c r="J1043" i="25" s="1"/>
  <c r="J1044" i="25" s="1"/>
  <c r="J1045" i="25" s="1"/>
  <c r="J1046" i="25" s="1"/>
  <c r="J1047" i="25" s="1"/>
  <c r="J1048" i="25" s="1"/>
  <c r="J1049" i="25" s="1"/>
  <c r="J1050" i="25" s="1"/>
  <c r="J1051" i="25" s="1"/>
  <c r="J1052" i="25" s="1"/>
  <c r="J1053" i="25" s="1"/>
  <c r="J1054" i="25" s="1"/>
  <c r="J1055" i="25" s="1"/>
  <c r="J1056" i="25" s="1"/>
  <c r="J1057" i="25" s="1"/>
  <c r="J1058" i="25" s="1"/>
  <c r="J1059" i="25" s="1"/>
  <c r="J1060" i="25" s="1"/>
  <c r="J1061" i="25" s="1"/>
  <c r="J1062" i="25" s="1"/>
  <c r="J1063" i="25" s="1"/>
  <c r="J1064" i="25" s="1"/>
  <c r="J1065" i="25" s="1"/>
  <c r="J1066" i="25" s="1"/>
  <c r="J1067" i="25" s="1"/>
  <c r="J1068" i="25" s="1"/>
  <c r="J1069" i="25" s="1"/>
  <c r="J1070" i="25" s="1"/>
  <c r="J1071" i="25" s="1"/>
  <c r="J1072" i="25" s="1"/>
  <c r="J1073" i="25" s="1"/>
  <c r="J1074" i="25" s="1"/>
  <c r="J1075" i="25" s="1"/>
  <c r="J1076" i="25" s="1"/>
  <c r="J1077" i="25" s="1"/>
  <c r="J1078" i="25" s="1"/>
  <c r="J1079" i="25" s="1"/>
  <c r="J1080" i="25" s="1"/>
  <c r="J1081" i="25" s="1"/>
  <c r="J1082" i="25" s="1"/>
  <c r="J1083" i="25" s="1"/>
  <c r="J1084" i="25" s="1"/>
  <c r="J1085" i="25" s="1"/>
  <c r="J1086" i="25" s="1"/>
  <c r="J1087" i="25" s="1"/>
  <c r="J1088" i="25" s="1"/>
  <c r="J1089" i="25" s="1"/>
  <c r="J1090" i="25" s="1"/>
  <c r="J1091" i="25" s="1"/>
  <c r="J1092" i="25" s="1"/>
  <c r="J1093" i="25" s="1"/>
  <c r="J1094" i="25" s="1"/>
  <c r="J1095" i="25" s="1"/>
  <c r="J1096" i="25" s="1"/>
  <c r="J1097" i="25" s="1"/>
  <c r="J1098" i="25" s="1"/>
  <c r="J1099" i="25" s="1"/>
  <c r="J1100" i="25" s="1"/>
  <c r="J1101" i="25" s="1"/>
  <c r="J1102" i="25" s="1"/>
  <c r="J1103" i="25" s="1"/>
  <c r="J1104" i="25" s="1"/>
  <c r="J1105" i="25" s="1"/>
  <c r="J1106" i="25" s="1"/>
  <c r="J1107" i="25" s="1"/>
  <c r="J1108" i="25" s="1"/>
  <c r="J1109" i="25" s="1"/>
  <c r="J1110" i="25" s="1"/>
  <c r="J1111" i="25" s="1"/>
  <c r="J1112" i="25" s="1"/>
  <c r="J1113" i="25" s="1"/>
  <c r="J1114" i="25" s="1"/>
  <c r="J1115" i="25" s="1"/>
  <c r="J1116" i="25" s="1"/>
  <c r="J1117" i="25" s="1"/>
  <c r="J1118" i="25" s="1"/>
  <c r="J1119" i="25" s="1"/>
  <c r="J1120" i="25" s="1"/>
  <c r="J1121" i="25" s="1"/>
  <c r="J1122" i="25" s="1"/>
  <c r="J1123" i="25" s="1"/>
  <c r="J1124" i="25" s="1"/>
  <c r="J1125" i="25" s="1"/>
  <c r="J1126" i="25" s="1"/>
  <c r="J1127" i="25" s="1"/>
  <c r="J1128" i="25" s="1"/>
  <c r="J1129" i="25" s="1"/>
  <c r="J1130" i="25" s="1"/>
  <c r="J1131" i="25" s="1"/>
  <c r="J1132" i="25" s="1"/>
  <c r="J1133" i="25" s="1"/>
  <c r="J1134" i="25" s="1"/>
  <c r="J1135" i="25" s="1"/>
  <c r="J1136" i="25" s="1"/>
  <c r="J1137" i="25" s="1"/>
  <c r="J1138" i="25" s="1"/>
  <c r="J1139" i="25" s="1"/>
  <c r="J1140" i="25" s="1"/>
  <c r="J1141" i="25" s="1"/>
  <c r="J1142" i="25" s="1"/>
  <c r="J1143" i="25" s="1"/>
  <c r="J1144" i="25" s="1"/>
  <c r="J1145" i="25" s="1"/>
  <c r="J1146" i="25" s="1"/>
  <c r="J1147" i="25" s="1"/>
  <c r="J1148" i="25" s="1"/>
  <c r="J1149" i="25" s="1"/>
  <c r="J1150" i="25" s="1"/>
  <c r="J1151" i="25" s="1"/>
  <c r="J1152" i="25" s="1"/>
  <c r="J1153" i="25" s="1"/>
  <c r="J1154" i="25" s="1"/>
  <c r="J1155" i="25" s="1"/>
  <c r="J1156" i="25" s="1"/>
  <c r="J1157" i="25" s="1"/>
  <c r="J1158" i="25" s="1"/>
  <c r="J1159" i="25" s="1"/>
  <c r="J1160" i="25" s="1"/>
  <c r="J1161" i="25" s="1"/>
  <c r="J1162" i="25" s="1"/>
  <c r="J1163" i="25" s="1"/>
  <c r="J1164" i="25" s="1"/>
  <c r="J1165" i="25" s="1"/>
  <c r="J1166" i="25" s="1"/>
  <c r="J1167" i="25" s="1"/>
  <c r="J1168" i="25" s="1"/>
  <c r="J1169" i="25" s="1"/>
  <c r="J1170" i="25" s="1"/>
  <c r="J1171" i="25" s="1"/>
  <c r="J1172" i="25" s="1"/>
  <c r="J1173" i="25" s="1"/>
  <c r="J1174" i="25" s="1"/>
  <c r="J1175" i="25" s="1"/>
  <c r="J1176" i="25" s="1"/>
  <c r="J1177" i="25" s="1"/>
  <c r="J1178" i="25" s="1"/>
  <c r="J1179" i="25" s="1"/>
  <c r="J1180" i="25" s="1"/>
  <c r="J1181" i="25" s="1"/>
  <c r="J1182" i="25" s="1"/>
  <c r="J1183" i="25" s="1"/>
  <c r="J1184" i="25" s="1"/>
  <c r="J1185" i="25" s="1"/>
  <c r="J1186" i="25" s="1"/>
  <c r="J1187" i="25" s="1"/>
  <c r="J1188" i="25" s="1"/>
  <c r="J1189" i="25" s="1"/>
  <c r="J1190" i="25" s="1"/>
  <c r="J1191" i="25" s="1"/>
  <c r="J1192" i="25" s="1"/>
  <c r="J1193" i="25" s="1"/>
  <c r="J1194" i="25" s="1"/>
  <c r="J1195" i="25" s="1"/>
  <c r="J1196" i="25" s="1"/>
  <c r="J1197" i="25" s="1"/>
  <c r="J1198" i="25" s="1"/>
  <c r="J1199" i="25" s="1"/>
  <c r="J1200" i="25" s="1"/>
  <c r="J1201" i="25" s="1"/>
  <c r="J1202" i="25" s="1"/>
  <c r="J1203" i="25" s="1"/>
  <c r="J1204" i="25" s="1"/>
  <c r="J1205" i="25" s="1"/>
  <c r="J1206" i="25" s="1"/>
  <c r="J1207" i="25" s="1"/>
  <c r="J1208" i="25" s="1"/>
  <c r="J1209" i="25" s="1"/>
  <c r="J1210" i="25" s="1"/>
  <c r="J1211" i="25" s="1"/>
  <c r="J1212" i="25" s="1"/>
  <c r="J1213" i="25" s="1"/>
  <c r="J1214" i="25" s="1"/>
  <c r="J1215" i="25" s="1"/>
  <c r="J1216" i="25" s="1"/>
  <c r="J1217" i="25" s="1"/>
  <c r="J1218" i="25" s="1"/>
  <c r="J1219" i="25" s="1"/>
  <c r="J1220" i="25" s="1"/>
  <c r="J1221" i="25" s="1"/>
  <c r="J1222" i="25" s="1"/>
  <c r="J1223" i="25" s="1"/>
  <c r="J1224" i="25" s="1"/>
  <c r="J1225" i="25" s="1"/>
  <c r="J1226" i="25" s="1"/>
  <c r="J1227" i="25" s="1"/>
  <c r="J1228" i="25" s="1"/>
  <c r="J1229" i="25" s="1"/>
  <c r="J1230" i="25" s="1"/>
  <c r="J1231" i="25" s="1"/>
  <c r="J1232" i="25" s="1"/>
  <c r="J1233" i="25" s="1"/>
  <c r="J1234" i="25" s="1"/>
  <c r="J1235" i="25" s="1"/>
  <c r="J1236" i="25" s="1"/>
  <c r="J1237" i="25" s="1"/>
  <c r="J1238" i="25" s="1"/>
  <c r="J1239" i="25" s="1"/>
  <c r="J1240" i="25" s="1"/>
  <c r="J1241" i="25" s="1"/>
  <c r="J1242" i="25" s="1"/>
  <c r="J1243" i="25" s="1"/>
  <c r="J1244" i="25" s="1"/>
  <c r="J1245" i="25" s="1"/>
  <c r="J1246" i="25" s="1"/>
  <c r="J1247" i="25" s="1"/>
  <c r="J1248" i="25" s="1"/>
  <c r="J1249" i="25" s="1"/>
  <c r="J1250" i="25" s="1"/>
  <c r="J1251" i="25" s="1"/>
  <c r="J1252" i="25" s="1"/>
  <c r="J1253" i="25" s="1"/>
  <c r="J1254" i="25" s="1"/>
  <c r="J1255" i="25" s="1"/>
  <c r="J1256" i="25" s="1"/>
  <c r="J1257" i="25" s="1"/>
  <c r="J1258" i="25" s="1"/>
  <c r="J1259" i="25" s="1"/>
  <c r="J1260" i="25" s="1"/>
  <c r="J1261" i="25" s="1"/>
  <c r="J1262" i="25" s="1"/>
  <c r="J1263" i="25" s="1"/>
  <c r="J1264" i="25" s="1"/>
  <c r="J1265" i="25" s="1"/>
  <c r="J1266" i="25" s="1"/>
  <c r="J1267" i="25" s="1"/>
  <c r="J1268" i="25" s="1"/>
  <c r="J1269" i="25" s="1"/>
  <c r="J1270" i="25" s="1"/>
  <c r="J1271" i="25" s="1"/>
  <c r="J1272" i="25" s="1"/>
  <c r="J1273" i="25" s="1"/>
  <c r="J1274" i="25" s="1"/>
  <c r="J1275" i="25" s="1"/>
  <c r="J1276" i="25" s="1"/>
  <c r="J1277" i="25" s="1"/>
  <c r="J1278" i="25" s="1"/>
  <c r="J1279" i="25" s="1"/>
  <c r="J1280" i="25" s="1"/>
  <c r="J1281" i="25" s="1"/>
  <c r="J1282" i="25" s="1"/>
  <c r="J1283" i="25" s="1"/>
  <c r="J1284" i="25" s="1"/>
  <c r="J1285" i="25" s="1"/>
  <c r="J1286" i="25" s="1"/>
  <c r="J1287" i="25" s="1"/>
  <c r="J1288" i="25" s="1"/>
  <c r="J1289" i="25" s="1"/>
  <c r="J1290" i="25" s="1"/>
  <c r="J1291" i="25" s="1"/>
  <c r="J1292" i="25" s="1"/>
  <c r="J1293" i="25" s="1"/>
  <c r="J1294" i="25" s="1"/>
  <c r="J1295" i="25" s="1"/>
  <c r="J1296" i="25" s="1"/>
  <c r="J1297" i="25" s="1"/>
  <c r="J1298" i="25" s="1"/>
  <c r="J1299" i="25" s="1"/>
  <c r="J1300" i="25" s="1"/>
  <c r="J1301" i="25" s="1"/>
  <c r="J1302" i="25" s="1"/>
  <c r="J1303" i="25" s="1"/>
  <c r="J1304" i="25" s="1"/>
  <c r="J1305" i="25" s="1"/>
  <c r="J1306" i="25" s="1"/>
  <c r="J1307" i="25" s="1"/>
  <c r="J1308" i="25" s="1"/>
  <c r="J1309" i="25" s="1"/>
  <c r="J1310" i="25" s="1"/>
  <c r="J1311" i="25" s="1"/>
  <c r="J1312" i="25" s="1"/>
  <c r="J1313" i="25" s="1"/>
  <c r="J1314" i="25" s="1"/>
  <c r="J1315" i="25" s="1"/>
  <c r="J1316" i="25" s="1"/>
  <c r="J1317" i="25" s="1"/>
  <c r="J1318" i="25" s="1"/>
  <c r="J1319" i="25" s="1"/>
  <c r="J1320" i="25" s="1"/>
  <c r="J1321" i="25" s="1"/>
  <c r="J1322" i="25" s="1"/>
  <c r="J1323" i="25" s="1"/>
  <c r="J1324" i="25" s="1"/>
  <c r="J1325" i="25" s="1"/>
  <c r="J1326" i="25" s="1"/>
  <c r="J1327" i="25" s="1"/>
  <c r="J1328" i="25" s="1"/>
  <c r="J1329" i="25" s="1"/>
  <c r="J1330" i="25" s="1"/>
  <c r="J1331" i="25" s="1"/>
  <c r="J1332" i="25" s="1"/>
  <c r="J1333" i="25" s="1"/>
  <c r="J1334" i="25" s="1"/>
  <c r="J1335" i="25" s="1"/>
  <c r="J1336" i="25" s="1"/>
  <c r="J1337" i="25" s="1"/>
  <c r="J1338" i="25" s="1"/>
  <c r="J1339" i="25" s="1"/>
  <c r="J1340" i="25" s="1"/>
  <c r="J1341" i="25" s="1"/>
  <c r="J1342" i="25" s="1"/>
  <c r="J1343" i="25" s="1"/>
  <c r="J1344" i="25" s="1"/>
  <c r="J1345" i="25" s="1"/>
  <c r="J1346" i="25" s="1"/>
  <c r="J1347" i="25" s="1"/>
  <c r="J1348" i="25" s="1"/>
  <c r="J1349" i="25" s="1"/>
  <c r="J1350" i="25" s="1"/>
  <c r="J1351" i="25" s="1"/>
  <c r="J1352" i="25" s="1"/>
  <c r="J1353" i="25" s="1"/>
  <c r="J1354" i="25" s="1"/>
  <c r="J1355" i="25" s="1"/>
  <c r="J1356" i="25" s="1"/>
  <c r="J1357" i="25" s="1"/>
  <c r="J1358" i="25" s="1"/>
  <c r="J1359" i="25" s="1"/>
  <c r="J1360" i="25" s="1"/>
  <c r="J1361" i="25" s="1"/>
  <c r="J1362" i="25" s="1"/>
  <c r="J1363" i="25" s="1"/>
  <c r="J1364" i="25" s="1"/>
  <c r="J1365" i="25" s="1"/>
  <c r="J1366" i="25" s="1"/>
  <c r="J1367" i="25" s="1"/>
  <c r="J1368" i="25" s="1"/>
  <c r="J1369" i="25" s="1"/>
  <c r="J1370" i="25" s="1"/>
  <c r="J1371" i="25" s="1"/>
  <c r="J1372" i="25" s="1"/>
  <c r="J1373" i="25" s="1"/>
  <c r="J1374" i="25" s="1"/>
  <c r="J1375" i="25" s="1"/>
  <c r="J1376" i="25" s="1"/>
  <c r="J1377" i="25" s="1"/>
  <c r="J1378" i="25" s="1"/>
  <c r="J1379" i="25" s="1"/>
  <c r="J1380" i="25" s="1"/>
  <c r="J1381" i="25" s="1"/>
  <c r="J1382" i="25" s="1"/>
  <c r="J1383" i="25" s="1"/>
  <c r="J1384" i="25" s="1"/>
  <c r="J1385" i="25" s="1"/>
  <c r="J1386" i="25" s="1"/>
  <c r="J1387" i="25" s="1"/>
  <c r="J1388" i="25" s="1"/>
  <c r="J1389" i="25" s="1"/>
  <c r="J1390" i="25" s="1"/>
  <c r="J1391" i="25" s="1"/>
  <c r="J1392" i="25" s="1"/>
  <c r="J1393" i="25" s="1"/>
  <c r="J1394" i="25" s="1"/>
  <c r="J1395" i="25" s="1"/>
  <c r="J1396" i="25" s="1"/>
  <c r="J1397" i="25" s="1"/>
  <c r="J1398" i="25" s="1"/>
  <c r="J1399" i="25" s="1"/>
  <c r="J1400" i="25" s="1"/>
  <c r="J1401" i="25" s="1"/>
  <c r="J1402" i="25" s="1"/>
  <c r="J1403" i="25" s="1"/>
  <c r="J1404" i="25" s="1"/>
  <c r="J1405" i="25" s="1"/>
  <c r="J1406" i="25" s="1"/>
  <c r="J1407" i="25" s="1"/>
  <c r="J1408" i="25" s="1"/>
  <c r="J1409" i="25" s="1"/>
  <c r="J1410" i="25" s="1"/>
  <c r="J1411" i="25" s="1"/>
  <c r="J1412" i="25" s="1"/>
  <c r="J1413" i="25" s="1"/>
  <c r="J1414" i="25" s="1"/>
  <c r="J1415" i="25" s="1"/>
  <c r="J1416" i="25" s="1"/>
  <c r="J1417" i="25" s="1"/>
  <c r="J1418" i="25" s="1"/>
  <c r="J1419" i="25" s="1"/>
  <c r="J1420" i="25" s="1"/>
  <c r="J1421" i="25" s="1"/>
  <c r="J1422" i="25" s="1"/>
  <c r="J1423" i="25" s="1"/>
  <c r="J1424" i="25" s="1"/>
  <c r="J1425" i="25" s="1"/>
  <c r="J1426" i="25" s="1"/>
  <c r="J1427" i="25" s="1"/>
  <c r="J1428" i="25" s="1"/>
  <c r="J1429" i="25" s="1"/>
  <c r="J1430" i="25" s="1"/>
  <c r="J1431" i="25" s="1"/>
  <c r="J1432" i="25" s="1"/>
  <c r="J1433" i="25" s="1"/>
  <c r="J1434" i="25" s="1"/>
  <c r="J1435" i="25" s="1"/>
  <c r="J1436" i="25" s="1"/>
  <c r="J1437" i="25" s="1"/>
  <c r="J1438" i="25" s="1"/>
  <c r="J1439" i="25" s="1"/>
  <c r="J1440" i="25" s="1"/>
  <c r="J1441" i="25" s="1"/>
  <c r="J1442" i="25" s="1"/>
  <c r="J1443" i="25" s="1"/>
  <c r="J1444" i="25" s="1"/>
  <c r="J1445" i="25" s="1"/>
  <c r="J1446" i="25" s="1"/>
  <c r="J1447" i="25" s="1"/>
  <c r="J1448" i="25" s="1"/>
  <c r="J1449" i="25" s="1"/>
  <c r="J1450" i="25" s="1"/>
  <c r="J1451" i="25" s="1"/>
  <c r="J1452" i="25" s="1"/>
  <c r="J1453" i="25" s="1"/>
  <c r="J1454" i="25" s="1"/>
  <c r="J1455" i="25" s="1"/>
  <c r="J1456" i="25" s="1"/>
  <c r="J1457" i="25" s="1"/>
  <c r="J1458" i="25" s="1"/>
  <c r="J1459" i="25" s="1"/>
  <c r="J1460" i="25" s="1"/>
  <c r="J1461" i="25" s="1"/>
  <c r="J1462" i="25" s="1"/>
  <c r="J1463" i="25" s="1"/>
  <c r="J1464" i="25" s="1"/>
  <c r="J1465" i="25" s="1"/>
  <c r="J1466" i="25" s="1"/>
  <c r="J1467" i="25" s="1"/>
  <c r="J1468" i="25" s="1"/>
  <c r="J1469" i="25" s="1"/>
  <c r="J1470" i="25" s="1"/>
  <c r="J1471" i="25" s="1"/>
  <c r="J1472" i="25" s="1"/>
  <c r="J1473" i="25" s="1"/>
  <c r="J1474" i="25" s="1"/>
  <c r="J1475" i="25" s="1"/>
  <c r="J1476" i="25" s="1"/>
  <c r="J1477" i="25" s="1"/>
  <c r="J1478" i="25" s="1"/>
  <c r="J1479" i="25" s="1"/>
  <c r="J1480" i="25" s="1"/>
  <c r="J1481" i="25" s="1"/>
  <c r="J1482" i="25" s="1"/>
  <c r="J1483" i="25" s="1"/>
  <c r="J1484" i="25" s="1"/>
  <c r="J1485" i="25" s="1"/>
  <c r="J1486" i="25" s="1"/>
  <c r="J1487" i="25" s="1"/>
  <c r="J1488" i="25" s="1"/>
  <c r="J1489" i="25" s="1"/>
  <c r="J1490" i="25" s="1"/>
  <c r="J1491" i="25" s="1"/>
  <c r="J1492" i="25" s="1"/>
  <c r="J1493" i="25" s="1"/>
  <c r="J1494" i="25" s="1"/>
  <c r="J1495" i="25" s="1"/>
  <c r="J1496" i="25" s="1"/>
  <c r="J1497" i="25" s="1"/>
  <c r="J1498" i="25" s="1"/>
  <c r="J1499" i="25" s="1"/>
  <c r="J1500" i="25" s="1"/>
  <c r="J1501" i="25" s="1"/>
  <c r="J1502" i="25" s="1"/>
  <c r="J1503" i="25" s="1"/>
  <c r="J1504" i="25" s="1"/>
  <c r="J1505" i="25" s="1"/>
  <c r="J1506" i="25" s="1"/>
  <c r="J1507" i="25" s="1"/>
  <c r="J1508" i="25" s="1"/>
  <c r="J1509" i="25" s="1"/>
  <c r="J1510" i="25" s="1"/>
  <c r="J1511" i="25" s="1"/>
  <c r="J1512" i="25" s="1"/>
  <c r="J1513" i="25" s="1"/>
  <c r="J1514" i="25" s="1"/>
  <c r="J1515" i="25" s="1"/>
  <c r="J1516" i="25" s="1"/>
  <c r="J1517" i="25" s="1"/>
  <c r="J1518" i="25" s="1"/>
  <c r="J1519" i="25" s="1"/>
  <c r="J1520" i="25" s="1"/>
  <c r="J1521" i="25" s="1"/>
  <c r="J1522" i="25" s="1"/>
  <c r="J1523" i="25" s="1"/>
  <c r="J1524" i="25" s="1"/>
  <c r="J1525" i="25" s="1"/>
  <c r="J1526" i="25" s="1"/>
  <c r="J1527" i="25" s="1"/>
  <c r="J1528" i="25" s="1"/>
  <c r="J1529" i="25" s="1"/>
  <c r="J1530" i="25" s="1"/>
  <c r="J1531" i="25" s="1"/>
  <c r="J1532" i="25" s="1"/>
  <c r="J1533" i="25" s="1"/>
  <c r="J1534" i="25" s="1"/>
  <c r="J1535" i="25" s="1"/>
  <c r="J1536" i="25" s="1"/>
  <c r="J1537" i="25" s="1"/>
  <c r="J1538" i="25" s="1"/>
  <c r="J1539" i="25" s="1"/>
  <c r="J1540" i="25" s="1"/>
  <c r="J1541" i="25" s="1"/>
  <c r="J1542" i="25" s="1"/>
  <c r="J1543" i="25" s="1"/>
  <c r="J1544" i="25" s="1"/>
  <c r="J1545" i="25" s="1"/>
  <c r="J1546" i="25" s="1"/>
  <c r="J1547" i="25" s="1"/>
  <c r="J1548" i="25" s="1"/>
  <c r="J1549" i="25" s="1"/>
  <c r="J1550" i="25" s="1"/>
  <c r="J1551" i="25" s="1"/>
  <c r="J1552" i="25" s="1"/>
  <c r="J1553" i="25" s="1"/>
  <c r="J1554" i="25" s="1"/>
  <c r="J1555" i="25" s="1"/>
  <c r="J1556" i="25" s="1"/>
  <c r="J1557" i="25" s="1"/>
  <c r="J1558" i="25" s="1"/>
  <c r="J1559" i="25" s="1"/>
  <c r="J1560" i="25" s="1"/>
  <c r="J1561" i="25" s="1"/>
  <c r="J1562" i="25" s="1"/>
  <c r="J1563" i="25" s="1"/>
  <c r="J1564" i="25" s="1"/>
  <c r="J1565" i="25" s="1"/>
  <c r="J1566" i="25" s="1"/>
  <c r="J1567" i="25" s="1"/>
  <c r="J1568" i="25" s="1"/>
  <c r="J1569" i="25" s="1"/>
  <c r="J1570" i="25" s="1"/>
  <c r="J1571" i="25" s="1"/>
  <c r="J1572" i="25" s="1"/>
  <c r="J1573" i="25" s="1"/>
  <c r="J1574" i="25" s="1"/>
  <c r="J1575" i="25" s="1"/>
  <c r="J1576" i="25" s="1"/>
  <c r="J1577" i="25" s="1"/>
  <c r="J1578" i="25" s="1"/>
  <c r="J1579" i="25" s="1"/>
  <c r="J1580" i="25" s="1"/>
  <c r="J1581" i="25" s="1"/>
  <c r="J1582" i="25" s="1"/>
  <c r="J1583" i="25" s="1"/>
  <c r="J1584" i="25" s="1"/>
  <c r="J1585" i="25" s="1"/>
  <c r="J1586" i="25" s="1"/>
  <c r="J1587" i="25" s="1"/>
  <c r="J1588" i="25" s="1"/>
  <c r="J1589" i="25" s="1"/>
  <c r="J1590" i="25" s="1"/>
  <c r="J1591" i="25" s="1"/>
  <c r="J1592" i="25" s="1"/>
  <c r="J1593" i="25" s="1"/>
  <c r="J1594" i="25" s="1"/>
  <c r="J1595" i="25" s="1"/>
  <c r="J1596" i="25" s="1"/>
  <c r="J1597" i="25" s="1"/>
  <c r="J1598" i="25" s="1"/>
  <c r="J1599" i="25" s="1"/>
  <c r="J1600" i="25" s="1"/>
  <c r="J1601" i="25" s="1"/>
  <c r="J1602" i="25" s="1"/>
  <c r="J1603" i="25" s="1"/>
  <c r="J1604" i="25" s="1"/>
  <c r="J1605" i="25" s="1"/>
  <c r="J1606" i="25" s="1"/>
  <c r="J1607" i="25" s="1"/>
  <c r="J1608" i="25" s="1"/>
  <c r="J1609" i="25" s="1"/>
  <c r="J1610" i="25" s="1"/>
  <c r="J1611" i="25" s="1"/>
  <c r="J1612" i="25" s="1"/>
  <c r="J1613" i="25" s="1"/>
  <c r="J1614" i="25" s="1"/>
  <c r="J1615" i="25" s="1"/>
  <c r="J1616" i="25" s="1"/>
  <c r="J1617" i="25" s="1"/>
  <c r="J1618" i="25" s="1"/>
  <c r="J1619" i="25" s="1"/>
  <c r="J1620" i="25" s="1"/>
  <c r="J1621" i="25" s="1"/>
  <c r="J1622" i="25" s="1"/>
  <c r="J1623" i="25" s="1"/>
  <c r="J1624" i="25" s="1"/>
  <c r="J1625" i="25" s="1"/>
  <c r="J1626" i="25" s="1"/>
  <c r="J1627" i="25" s="1"/>
  <c r="J1628" i="25" s="1"/>
  <c r="J1629" i="25" s="1"/>
  <c r="J1630" i="25" s="1"/>
  <c r="J1631" i="25" s="1"/>
  <c r="J1632" i="25" s="1"/>
  <c r="J1633" i="25" s="1"/>
  <c r="J1634" i="25" s="1"/>
  <c r="J1635" i="25" s="1"/>
  <c r="J1636" i="25" s="1"/>
  <c r="J1637" i="25" s="1"/>
  <c r="J1638" i="25" s="1"/>
  <c r="J1639" i="25" s="1"/>
  <c r="J1640" i="25" s="1"/>
  <c r="J1641" i="25" s="1"/>
  <c r="J1642" i="25" s="1"/>
  <c r="J1643" i="25" s="1"/>
  <c r="J1644" i="25" s="1"/>
  <c r="J1645" i="25" s="1"/>
  <c r="J1646" i="25" s="1"/>
  <c r="J1647" i="25" s="1"/>
  <c r="J1648" i="25" s="1"/>
  <c r="J1649" i="25" s="1"/>
  <c r="J1650" i="25" s="1"/>
  <c r="J1651" i="25" s="1"/>
  <c r="J1652" i="25" s="1"/>
  <c r="J1653" i="25" s="1"/>
  <c r="J1654" i="25" s="1"/>
  <c r="J1655" i="25" s="1"/>
  <c r="J1656" i="25" s="1"/>
  <c r="J1657" i="25" s="1"/>
  <c r="J1658" i="25" s="1"/>
  <c r="J1659" i="25" s="1"/>
  <c r="J1660" i="25" s="1"/>
  <c r="J1661" i="25" s="1"/>
  <c r="J1662" i="25" s="1"/>
  <c r="J1663" i="25" s="1"/>
  <c r="J1664" i="25" s="1"/>
  <c r="J1665" i="25" s="1"/>
  <c r="J1666" i="25" s="1"/>
  <c r="J1667" i="25" s="1"/>
  <c r="J1668" i="25" s="1"/>
  <c r="J1669" i="25" s="1"/>
  <c r="J1670" i="25" s="1"/>
  <c r="J1671" i="25" s="1"/>
  <c r="J1672" i="25" s="1"/>
  <c r="J1673" i="25" s="1"/>
  <c r="J1674" i="25" s="1"/>
  <c r="J1675" i="25" s="1"/>
  <c r="J1676" i="25" s="1"/>
  <c r="J1677" i="25" s="1"/>
  <c r="J1678" i="25" s="1"/>
  <c r="J1679" i="25" s="1"/>
  <c r="J1680" i="25" s="1"/>
  <c r="J1681" i="25" s="1"/>
  <c r="J1682" i="25" s="1"/>
  <c r="J1683" i="25" s="1"/>
  <c r="J1684" i="25" s="1"/>
  <c r="J1685" i="25" s="1"/>
  <c r="J1686" i="25" s="1"/>
  <c r="J1687" i="25" s="1"/>
  <c r="J1688" i="25" s="1"/>
  <c r="J1689" i="25" s="1"/>
  <c r="J1690" i="25" s="1"/>
  <c r="J1691" i="25" s="1"/>
  <c r="J1692" i="25" s="1"/>
  <c r="J1693" i="25" s="1"/>
  <c r="J1694" i="25" s="1"/>
  <c r="J1695" i="25" s="1"/>
  <c r="J1696" i="25" s="1"/>
  <c r="J1697" i="25" s="1"/>
  <c r="J1698" i="25" s="1"/>
  <c r="J1699" i="25" s="1"/>
  <c r="J1700" i="25" s="1"/>
  <c r="J1701" i="25" s="1"/>
  <c r="J1702" i="25" s="1"/>
  <c r="J1703" i="25" s="1"/>
  <c r="J1704" i="25" s="1"/>
  <c r="J1705" i="25" s="1"/>
  <c r="J1706" i="25" s="1"/>
  <c r="J1707" i="25" s="1"/>
  <c r="J1708" i="25" s="1"/>
  <c r="J1709" i="25" s="1"/>
  <c r="J1710" i="25" s="1"/>
  <c r="J1711" i="25" s="1"/>
  <c r="J1712" i="25" s="1"/>
  <c r="J1713" i="25" s="1"/>
  <c r="J1714" i="25" s="1"/>
  <c r="J1715" i="25" s="1"/>
  <c r="J1716" i="25" s="1"/>
  <c r="J1717" i="25" s="1"/>
  <c r="J1718" i="25" s="1"/>
  <c r="J1719" i="25" s="1"/>
  <c r="J1720" i="25" s="1"/>
  <c r="J1721" i="25" s="1"/>
  <c r="J1722" i="25" s="1"/>
  <c r="J1723" i="25" s="1"/>
  <c r="J1724" i="25" s="1"/>
  <c r="J1725" i="25" s="1"/>
  <c r="J1726" i="25" s="1"/>
  <c r="J1727" i="25" s="1"/>
  <c r="J1728" i="25" s="1"/>
  <c r="J1729" i="25" s="1"/>
  <c r="J1730" i="25" s="1"/>
  <c r="J1731" i="25" s="1"/>
  <c r="J1732" i="25" s="1"/>
  <c r="J1733" i="25" s="1"/>
  <c r="J1734" i="25" s="1"/>
  <c r="J1735" i="25" s="1"/>
  <c r="J1736" i="25" s="1"/>
  <c r="J1737" i="25" s="1"/>
  <c r="J1738" i="25" s="1"/>
  <c r="J1739" i="25" s="1"/>
  <c r="J1740" i="25" s="1"/>
  <c r="J1741" i="25" s="1"/>
  <c r="J1742" i="25" s="1"/>
  <c r="J1743" i="25" s="1"/>
  <c r="J1744" i="25" s="1"/>
  <c r="J1745" i="25" s="1"/>
  <c r="J1746" i="25" s="1"/>
  <c r="J1747" i="25" s="1"/>
  <c r="J1748" i="25" s="1"/>
  <c r="J1749" i="25" s="1"/>
  <c r="J1750" i="25" s="1"/>
  <c r="J1751" i="25" s="1"/>
  <c r="J1752" i="25" s="1"/>
  <c r="J1753" i="25" s="1"/>
  <c r="J1754" i="25" s="1"/>
  <c r="J1755" i="25" s="1"/>
  <c r="J1756" i="25" s="1"/>
  <c r="J1757" i="25" s="1"/>
  <c r="J1758" i="25" s="1"/>
  <c r="J1759" i="25" s="1"/>
  <c r="J1760" i="25" s="1"/>
  <c r="J1761" i="25" s="1"/>
  <c r="J1762" i="25" s="1"/>
  <c r="J1763" i="25" s="1"/>
  <c r="J1764" i="25" s="1"/>
  <c r="J1765" i="25" s="1"/>
  <c r="J1766" i="25" s="1"/>
  <c r="J1767" i="25" s="1"/>
  <c r="J1768" i="25" s="1"/>
  <c r="J1769" i="25" s="1"/>
  <c r="J1770" i="25" s="1"/>
  <c r="J1771" i="25" s="1"/>
  <c r="J1772" i="25" s="1"/>
  <c r="J1773" i="25" s="1"/>
  <c r="J1774" i="25" s="1"/>
  <c r="J1775" i="25" s="1"/>
  <c r="J1776" i="25" s="1"/>
  <c r="J1777" i="25" s="1"/>
  <c r="J1778" i="25" s="1"/>
  <c r="J1779" i="25" s="1"/>
  <c r="J1780" i="25" s="1"/>
  <c r="J1781" i="25" s="1"/>
  <c r="J1782" i="25" s="1"/>
  <c r="J1783" i="25" s="1"/>
  <c r="J1784" i="25" s="1"/>
  <c r="J1785" i="25" s="1"/>
  <c r="J1786" i="25" s="1"/>
  <c r="J1787" i="25" s="1"/>
  <c r="J1788" i="25" s="1"/>
  <c r="J1789" i="25" s="1"/>
  <c r="J1790" i="25" s="1"/>
  <c r="J1791" i="25" s="1"/>
  <c r="J1792" i="25" s="1"/>
  <c r="J1793" i="25" s="1"/>
  <c r="J1794" i="25" s="1"/>
  <c r="J1795" i="25" s="1"/>
  <c r="J1796" i="25" s="1"/>
  <c r="J1797" i="25" s="1"/>
  <c r="J1798" i="25" s="1"/>
  <c r="J1799" i="25" s="1"/>
  <c r="J1800" i="25" s="1"/>
  <c r="J1801" i="25" s="1"/>
  <c r="J1802" i="25" s="1"/>
  <c r="J1803" i="25" s="1"/>
  <c r="J1804" i="25" s="1"/>
  <c r="J1805" i="25" s="1"/>
  <c r="J1806" i="25" s="1"/>
  <c r="J1807" i="25" s="1"/>
  <c r="J1808" i="25" s="1"/>
  <c r="J1809" i="25" s="1"/>
  <c r="J1810" i="25" s="1"/>
  <c r="J1811" i="25" s="1"/>
  <c r="J1812" i="25" s="1"/>
  <c r="J1813" i="25" s="1"/>
  <c r="J1814" i="25" s="1"/>
  <c r="J1815" i="25" s="1"/>
  <c r="J1816" i="25" s="1"/>
  <c r="J1817" i="25" s="1"/>
  <c r="J1818" i="25" s="1"/>
  <c r="J1819" i="25" s="1"/>
  <c r="J1820" i="25" s="1"/>
  <c r="J1821" i="25" s="1"/>
  <c r="J1822" i="25" s="1"/>
  <c r="J1823" i="25" s="1"/>
  <c r="J1824" i="25" s="1"/>
  <c r="J1825" i="25" s="1"/>
  <c r="J1826" i="25" s="1"/>
  <c r="J1827" i="25" s="1"/>
  <c r="J1828" i="25" s="1"/>
  <c r="J1829" i="25" s="1"/>
  <c r="J1830" i="25" s="1"/>
  <c r="J1831" i="25" s="1"/>
  <c r="J1832" i="25" s="1"/>
  <c r="J1833" i="25" s="1"/>
  <c r="J1834" i="25" s="1"/>
  <c r="J1835" i="25" s="1"/>
  <c r="J1836" i="25" s="1"/>
  <c r="J1837" i="25" s="1"/>
  <c r="J1838" i="25" s="1"/>
  <c r="J1839" i="25" s="1"/>
  <c r="J1840" i="25" s="1"/>
  <c r="J1841" i="25" s="1"/>
  <c r="J1842" i="25" s="1"/>
  <c r="J1843" i="25" s="1"/>
  <c r="J1844" i="25" s="1"/>
  <c r="J1845" i="25" s="1"/>
  <c r="J1846" i="25" s="1"/>
  <c r="J1847" i="25" s="1"/>
  <c r="J1848" i="25" s="1"/>
  <c r="J1849" i="25" s="1"/>
  <c r="J1850" i="25" s="1"/>
  <c r="J1851" i="25" s="1"/>
  <c r="J1852" i="25" s="1"/>
  <c r="J1853" i="25" s="1"/>
  <c r="J1854" i="25" s="1"/>
  <c r="J1855" i="25" s="1"/>
  <c r="J1856" i="25" s="1"/>
  <c r="J1857" i="25" s="1"/>
  <c r="J1858" i="25" s="1"/>
  <c r="J1859" i="25" s="1"/>
  <c r="J1860" i="25" s="1"/>
  <c r="J1861" i="25" s="1"/>
  <c r="J1862" i="25" s="1"/>
  <c r="J1863" i="25" s="1"/>
  <c r="J1864" i="25" s="1"/>
  <c r="J1865" i="25" s="1"/>
  <c r="J1866" i="25" s="1"/>
  <c r="J1867" i="25" s="1"/>
  <c r="J1868" i="25" s="1"/>
  <c r="J1869" i="25" s="1"/>
  <c r="J1870" i="25" s="1"/>
  <c r="J1871" i="25" s="1"/>
  <c r="J1872" i="25" s="1"/>
  <c r="J1873" i="25" s="1"/>
  <c r="J1874" i="25" s="1"/>
  <c r="J1875" i="25" s="1"/>
  <c r="J1876" i="25" s="1"/>
  <c r="J1877" i="25" s="1"/>
  <c r="J1878" i="25" s="1"/>
  <c r="J1879" i="25" s="1"/>
  <c r="J1880" i="25" s="1"/>
  <c r="J1881" i="25" s="1"/>
  <c r="J1882" i="25" s="1"/>
  <c r="J1883" i="25" s="1"/>
  <c r="J1884" i="25" s="1"/>
  <c r="J1885" i="25" s="1"/>
  <c r="J1886" i="25" s="1"/>
  <c r="J1887" i="25" s="1"/>
  <c r="J1888" i="25" s="1"/>
  <c r="J1889" i="25" s="1"/>
  <c r="J1890" i="25" s="1"/>
  <c r="J1891" i="25" s="1"/>
  <c r="J1892" i="25" s="1"/>
  <c r="J1893" i="25" s="1"/>
  <c r="J1894" i="25" s="1"/>
  <c r="J1895" i="25" s="1"/>
  <c r="J1896" i="25" s="1"/>
  <c r="J1897" i="25" s="1"/>
  <c r="J1898" i="25" s="1"/>
  <c r="J1899" i="25" s="1"/>
  <c r="J1900" i="25" s="1"/>
  <c r="J1901" i="25" s="1"/>
  <c r="J1902" i="25" s="1"/>
  <c r="J1903" i="25" s="1"/>
  <c r="J1904" i="25" s="1"/>
  <c r="J1905" i="25" s="1"/>
  <c r="J1906" i="25" s="1"/>
  <c r="J1907" i="25" s="1"/>
  <c r="J1908" i="25" s="1"/>
  <c r="J1909" i="25" s="1"/>
  <c r="J1910" i="25" s="1"/>
  <c r="J1911" i="25" s="1"/>
  <c r="J1912" i="25" s="1"/>
  <c r="J1913" i="25" s="1"/>
  <c r="J1914" i="25" s="1"/>
  <c r="J1915" i="25" s="1"/>
  <c r="J1916" i="25" s="1"/>
  <c r="J1917" i="25" s="1"/>
  <c r="J1918" i="25" s="1"/>
  <c r="J1919" i="25" s="1"/>
  <c r="J1920" i="25" s="1"/>
  <c r="J1921" i="25" s="1"/>
  <c r="J1922" i="25" s="1"/>
  <c r="J1923" i="25" s="1"/>
  <c r="J1924" i="25" s="1"/>
  <c r="J1925" i="25" s="1"/>
  <c r="J1926" i="25" s="1"/>
  <c r="J1927" i="25" s="1"/>
  <c r="J1928" i="25" s="1"/>
  <c r="J1929" i="25" s="1"/>
  <c r="J1930" i="25" s="1"/>
  <c r="J1931" i="25" s="1"/>
  <c r="J1932" i="25" s="1"/>
  <c r="J1933" i="25" s="1"/>
  <c r="J1934" i="25" s="1"/>
  <c r="J1935" i="25" s="1"/>
  <c r="J1936" i="25" s="1"/>
  <c r="J1937" i="25" s="1"/>
  <c r="J1938" i="25" s="1"/>
  <c r="J1939" i="25" s="1"/>
  <c r="J1940" i="25" s="1"/>
  <c r="J1941" i="25" s="1"/>
  <c r="J1942" i="25" s="1"/>
  <c r="J1943" i="25" s="1"/>
  <c r="J1944" i="25" s="1"/>
  <c r="J1945" i="25" s="1"/>
  <c r="J1946" i="25" s="1"/>
  <c r="J1947" i="25" s="1"/>
  <c r="J1948" i="25" s="1"/>
  <c r="J1949" i="25" s="1"/>
  <c r="J1950" i="25" s="1"/>
  <c r="J1951" i="25" s="1"/>
  <c r="J1952" i="25" s="1"/>
  <c r="J1953" i="25" s="1"/>
  <c r="J1954" i="25" s="1"/>
  <c r="J1955" i="25" s="1"/>
  <c r="J1956" i="25" s="1"/>
  <c r="J1957" i="25" s="1"/>
  <c r="J1958" i="25" s="1"/>
  <c r="J1959" i="25" s="1"/>
  <c r="J1960" i="25" s="1"/>
  <c r="J1961" i="25" s="1"/>
  <c r="J1962" i="25" s="1"/>
  <c r="J1963" i="25" s="1"/>
  <c r="J1964" i="25" s="1"/>
  <c r="J1965" i="25" s="1"/>
  <c r="J1966" i="25" s="1"/>
  <c r="J1967" i="25" s="1"/>
  <c r="J1968" i="25" s="1"/>
  <c r="J1969" i="25" s="1"/>
  <c r="J1970" i="25" s="1"/>
  <c r="J1971" i="25" s="1"/>
  <c r="J1972" i="25" s="1"/>
  <c r="J1973" i="25" s="1"/>
  <c r="J1974" i="25" s="1"/>
  <c r="J1975" i="25" s="1"/>
  <c r="J1976" i="25" s="1"/>
  <c r="J1977" i="25" s="1"/>
  <c r="J1978" i="25" s="1"/>
  <c r="J1979" i="25" s="1"/>
  <c r="J1980" i="25" s="1"/>
  <c r="J1981" i="25" s="1"/>
  <c r="J1982" i="25" s="1"/>
  <c r="J1983" i="25" s="1"/>
  <c r="J1984" i="25" s="1"/>
  <c r="J1985" i="25" s="1"/>
  <c r="J1986" i="25" s="1"/>
  <c r="J1987" i="25" s="1"/>
  <c r="J1988" i="25" s="1"/>
  <c r="J1989" i="25" s="1"/>
  <c r="J1990" i="25" s="1"/>
  <c r="J1991" i="25" s="1"/>
  <c r="J1992" i="25" s="1"/>
  <c r="J1993" i="25" s="1"/>
  <c r="J1994" i="25" s="1"/>
  <c r="J1995" i="25" s="1"/>
  <c r="J1996" i="25" s="1"/>
  <c r="J1997" i="25" s="1"/>
  <c r="J1998" i="25" s="1"/>
  <c r="J1999" i="25" s="1"/>
  <c r="J2000" i="25" s="1"/>
  <c r="J2001" i="25" s="1"/>
  <c r="J2002" i="25" s="1"/>
  <c r="J2003" i="25" s="1"/>
  <c r="J2004" i="25" s="1"/>
  <c r="J2005" i="25" s="1"/>
  <c r="J2006" i="25" s="1"/>
  <c r="J2007" i="25" s="1"/>
  <c r="J2008" i="25" s="1"/>
  <c r="J2009" i="25" s="1"/>
  <c r="J2010" i="25" s="1"/>
  <c r="J2011" i="25" s="1"/>
  <c r="J2012" i="25" s="1"/>
  <c r="J2013" i="25" s="1"/>
  <c r="J2014" i="25" s="1"/>
  <c r="J2015" i="25" s="1"/>
  <c r="J2016" i="25" s="1"/>
  <c r="J2017" i="25" s="1"/>
  <c r="J2018" i="25" s="1"/>
  <c r="J2019" i="25" s="1"/>
  <c r="J2020" i="25" s="1"/>
  <c r="J2021" i="25" s="1"/>
  <c r="J2022" i="25" s="1"/>
  <c r="J2023" i="25" s="1"/>
  <c r="J2024" i="25" s="1"/>
  <c r="J2025" i="25" s="1"/>
  <c r="J2026" i="25" s="1"/>
  <c r="J2027" i="25" s="1"/>
  <c r="J2028" i="25" s="1"/>
  <c r="J2029" i="25" s="1"/>
  <c r="J2030" i="25" s="1"/>
  <c r="J2031" i="25" s="1"/>
  <c r="J2032" i="25" s="1"/>
  <c r="J2033" i="25" s="1"/>
  <c r="J2034" i="25" s="1"/>
  <c r="J2035" i="25" s="1"/>
  <c r="J2036" i="25" s="1"/>
  <c r="J2037" i="25" s="1"/>
  <c r="J2038" i="25" s="1"/>
  <c r="J2039" i="25" s="1"/>
  <c r="J2040" i="25" s="1"/>
  <c r="J2041" i="25" s="1"/>
  <c r="J2042" i="25" s="1"/>
  <c r="J2043" i="25" s="1"/>
  <c r="J2044" i="25" s="1"/>
  <c r="J2045" i="25" s="1"/>
  <c r="J2046" i="25" s="1"/>
  <c r="J2047" i="25" s="1"/>
  <c r="J2048" i="25" s="1"/>
  <c r="J2049" i="25" s="1"/>
  <c r="J2050" i="25" s="1"/>
  <c r="J2051" i="25" s="1"/>
  <c r="J2052" i="25" s="1"/>
  <c r="J2053" i="25" s="1"/>
  <c r="J2054" i="25" s="1"/>
  <c r="J2055" i="25" s="1"/>
  <c r="J2056" i="25" s="1"/>
  <c r="J2057" i="25" s="1"/>
  <c r="J2058" i="25" s="1"/>
  <c r="J2059" i="25" s="1"/>
  <c r="J2060" i="25" s="1"/>
  <c r="J2061" i="25" s="1"/>
  <c r="J2062" i="25" s="1"/>
  <c r="J2063" i="25" s="1"/>
  <c r="J2064" i="25" s="1"/>
  <c r="J2065" i="25" s="1"/>
  <c r="J2066" i="25" s="1"/>
  <c r="J2067" i="25" s="1"/>
  <c r="J2068" i="25" s="1"/>
  <c r="J2069" i="25" s="1"/>
  <c r="J2070" i="25" s="1"/>
  <c r="J2071" i="25" s="1"/>
  <c r="J2072" i="25" s="1"/>
  <c r="J2073" i="25" s="1"/>
  <c r="J2074" i="25" s="1"/>
  <c r="J2075" i="25" s="1"/>
  <c r="J2076" i="25" s="1"/>
  <c r="J2077" i="25" s="1"/>
  <c r="J2078" i="25" s="1"/>
  <c r="J2079" i="25" s="1"/>
  <c r="J2080" i="25" s="1"/>
  <c r="J2081" i="25" s="1"/>
  <c r="J2082" i="25" s="1"/>
  <c r="J2083" i="25" s="1"/>
  <c r="J2084" i="25" s="1"/>
  <c r="J2085" i="25" s="1"/>
  <c r="J2086" i="25" s="1"/>
  <c r="J2087" i="25" s="1"/>
  <c r="J2088" i="25" s="1"/>
  <c r="J2089" i="25" s="1"/>
  <c r="J2090" i="25" s="1"/>
  <c r="J2091" i="25" s="1"/>
  <c r="J2092" i="25" s="1"/>
  <c r="J2093" i="25" s="1"/>
  <c r="J2094" i="25" s="1"/>
  <c r="J2095" i="25" s="1"/>
  <c r="J2096" i="25" s="1"/>
  <c r="J2097" i="25" s="1"/>
  <c r="J2098" i="25" s="1"/>
  <c r="J2099" i="25" s="1"/>
  <c r="J2100" i="25" s="1"/>
  <c r="J2101" i="25" s="1"/>
  <c r="J2102" i="25" s="1"/>
  <c r="J2103" i="25" s="1"/>
  <c r="J2104" i="25" s="1"/>
  <c r="J2105" i="25" s="1"/>
  <c r="J2106" i="25" s="1"/>
  <c r="J2107" i="25" s="1"/>
  <c r="J2108" i="25" s="1"/>
  <c r="J2109" i="25" s="1"/>
  <c r="J2110" i="25" s="1"/>
  <c r="J2111" i="25" s="1"/>
  <c r="J2112" i="25" s="1"/>
  <c r="J2113" i="25" s="1"/>
  <c r="J2114" i="25" s="1"/>
  <c r="J2115" i="25" s="1"/>
  <c r="J2116" i="25" s="1"/>
  <c r="J2117" i="25" s="1"/>
  <c r="J2118" i="25" s="1"/>
  <c r="J2119" i="25" s="1"/>
  <c r="J2120" i="25" s="1"/>
  <c r="J2121" i="25" s="1"/>
  <c r="J2122" i="25" s="1"/>
  <c r="J2123" i="25" s="1"/>
  <c r="J2124" i="25" s="1"/>
  <c r="J2125" i="25" s="1"/>
  <c r="J2126" i="25" s="1"/>
  <c r="J2127" i="25" s="1"/>
  <c r="J2128" i="25" s="1"/>
  <c r="J2129" i="25" s="1"/>
  <c r="J2130" i="25" s="1"/>
  <c r="J2131" i="25" s="1"/>
  <c r="J2132" i="25" s="1"/>
  <c r="J2133" i="25" s="1"/>
  <c r="J2134" i="25" s="1"/>
  <c r="J2135" i="25" s="1"/>
  <c r="J2136" i="25" s="1"/>
  <c r="J2137" i="25" s="1"/>
  <c r="J2138" i="25" s="1"/>
  <c r="J2139" i="25" s="1"/>
  <c r="J2140" i="25" s="1"/>
  <c r="J2141" i="25" s="1"/>
  <c r="J2142" i="25" s="1"/>
  <c r="J2143" i="25" s="1"/>
  <c r="J2144" i="25" s="1"/>
  <c r="J2145" i="25" s="1"/>
  <c r="J2146" i="25" s="1"/>
  <c r="J2147" i="25" s="1"/>
  <c r="J2148" i="25" s="1"/>
  <c r="J2149" i="25" s="1"/>
  <c r="J2150" i="25" s="1"/>
  <c r="J2151" i="25" s="1"/>
  <c r="J2152" i="25" s="1"/>
  <c r="J2153" i="25" s="1"/>
  <c r="J2154" i="25" s="1"/>
  <c r="J2155" i="25" s="1"/>
  <c r="J2156" i="25" s="1"/>
  <c r="J2157" i="25" s="1"/>
  <c r="J2158" i="25" s="1"/>
  <c r="J2159" i="25" s="1"/>
  <c r="J2160" i="25" s="1"/>
  <c r="J2161" i="25" s="1"/>
  <c r="J2162" i="25" s="1"/>
  <c r="J2163" i="25" s="1"/>
  <c r="J2164" i="25" s="1"/>
  <c r="J2165" i="25" s="1"/>
  <c r="J2166" i="25" s="1"/>
  <c r="J2167" i="25" s="1"/>
  <c r="J2168" i="25" s="1"/>
  <c r="J2169" i="25" s="1"/>
  <c r="J2170" i="25" s="1"/>
  <c r="J2171" i="25" s="1"/>
  <c r="J2172" i="25" s="1"/>
  <c r="J2173" i="25" s="1"/>
  <c r="J2174" i="25" s="1"/>
  <c r="J2175" i="25" s="1"/>
  <c r="J2176" i="25" s="1"/>
  <c r="J2177" i="25" s="1"/>
  <c r="J2178" i="25" s="1"/>
  <c r="J2179" i="25" s="1"/>
  <c r="J2180" i="25" s="1"/>
  <c r="J2181" i="25" s="1"/>
  <c r="J2182" i="25" s="1"/>
  <c r="J2183" i="25" s="1"/>
  <c r="J2184" i="25" s="1"/>
  <c r="J2185" i="25" s="1"/>
  <c r="J2186" i="25" s="1"/>
  <c r="J2187" i="25" s="1"/>
  <c r="J2188" i="25" s="1"/>
  <c r="J2189" i="25" s="1"/>
  <c r="J2190" i="25" s="1"/>
  <c r="J2191" i="25" s="1"/>
  <c r="J2192" i="25" s="1"/>
  <c r="J2193" i="25" s="1"/>
  <c r="J2194" i="25" s="1"/>
  <c r="J2195" i="25" s="1"/>
  <c r="J2196" i="25" s="1"/>
  <c r="J2197" i="25" s="1"/>
  <c r="J2198" i="25" s="1"/>
  <c r="J2199" i="25" s="1"/>
  <c r="J2200" i="25" s="1"/>
  <c r="J2201" i="25" s="1"/>
  <c r="J2202" i="25" s="1"/>
  <c r="J2203" i="25" s="1"/>
  <c r="J2204" i="25" s="1"/>
  <c r="J2205" i="25" s="1"/>
  <c r="J2206" i="25" s="1"/>
  <c r="J2207" i="25" s="1"/>
  <c r="J2208" i="25" s="1"/>
  <c r="J2209" i="25" s="1"/>
  <c r="J2210" i="25" s="1"/>
  <c r="J2211" i="25" s="1"/>
  <c r="J2212" i="25" s="1"/>
  <c r="J2213" i="25" s="1"/>
  <c r="J2214" i="25" s="1"/>
  <c r="J2215" i="25" s="1"/>
  <c r="J2216" i="25" s="1"/>
  <c r="J2217" i="25" s="1"/>
  <c r="J2218" i="25" s="1"/>
  <c r="J2219" i="25" s="1"/>
  <c r="J2220" i="25" s="1"/>
  <c r="J2221" i="25" s="1"/>
  <c r="J2222" i="25" s="1"/>
  <c r="J2223" i="25" s="1"/>
  <c r="J2224" i="25" s="1"/>
  <c r="J2225" i="25" s="1"/>
  <c r="J2226" i="25" s="1"/>
  <c r="J2227" i="25" s="1"/>
  <c r="J2228" i="25" s="1"/>
  <c r="J2229" i="25" s="1"/>
  <c r="J2230" i="25" s="1"/>
  <c r="J2231" i="25" s="1"/>
  <c r="J2232" i="25" s="1"/>
  <c r="J2233" i="25" s="1"/>
  <c r="J2234" i="25" s="1"/>
  <c r="J2235" i="25" s="1"/>
  <c r="J2236" i="25" s="1"/>
  <c r="J2237" i="25" s="1"/>
  <c r="J2238" i="25" s="1"/>
  <c r="J2239" i="25" s="1"/>
  <c r="J2240" i="25" s="1"/>
  <c r="J2241" i="25" s="1"/>
  <c r="J2242" i="25" s="1"/>
  <c r="J2243" i="25" s="1"/>
  <c r="J2244" i="25" s="1"/>
  <c r="J2245" i="25" s="1"/>
  <c r="J2246" i="25" s="1"/>
  <c r="J2247" i="25" s="1"/>
  <c r="J2248" i="25" s="1"/>
  <c r="J2249" i="25" s="1"/>
  <c r="J2250" i="25" s="1"/>
  <c r="J2251" i="25" s="1"/>
  <c r="J2252" i="25" s="1"/>
  <c r="J2253" i="25" s="1"/>
  <c r="J2254" i="25" s="1"/>
  <c r="J2255" i="25" s="1"/>
  <c r="J2256" i="25" s="1"/>
  <c r="J2257" i="25" s="1"/>
  <c r="J2258" i="25" s="1"/>
  <c r="J2259" i="25" s="1"/>
  <c r="J2260" i="25" s="1"/>
  <c r="J2261" i="25" s="1"/>
  <c r="J2262" i="25" s="1"/>
  <c r="J2263" i="25" s="1"/>
  <c r="J2264" i="25" s="1"/>
  <c r="J2265" i="25" s="1"/>
  <c r="J2266" i="25" s="1"/>
  <c r="J2267" i="25" s="1"/>
  <c r="J2268" i="25" s="1"/>
  <c r="J2269" i="25" s="1"/>
  <c r="J2270" i="25" s="1"/>
  <c r="J2271" i="25" s="1"/>
  <c r="J2272" i="25" s="1"/>
  <c r="J2273" i="25" s="1"/>
  <c r="J2274" i="25" s="1"/>
  <c r="J2275" i="25" s="1"/>
  <c r="J2276" i="25" s="1"/>
  <c r="J2277" i="25" s="1"/>
  <c r="J2278" i="25" s="1"/>
  <c r="J2279" i="25" s="1"/>
  <c r="J2280" i="25" s="1"/>
  <c r="J2281" i="25" s="1"/>
  <c r="J2282" i="25" s="1"/>
  <c r="J2283" i="25" s="1"/>
  <c r="J2284" i="25" s="1"/>
  <c r="J2285" i="25" s="1"/>
  <c r="J2286" i="25" s="1"/>
  <c r="J2287" i="25" s="1"/>
  <c r="J2288" i="25" s="1"/>
  <c r="J2289" i="25" s="1"/>
  <c r="J2290" i="25" s="1"/>
  <c r="J2291" i="25" s="1"/>
  <c r="J2292" i="25" s="1"/>
  <c r="J2293" i="25" s="1"/>
  <c r="J2294" i="25" s="1"/>
  <c r="J2295" i="25" s="1"/>
  <c r="J2296" i="25" s="1"/>
  <c r="J2297" i="25" s="1"/>
  <c r="J2298" i="25" s="1"/>
  <c r="J2299" i="25" s="1"/>
  <c r="J2300" i="25" s="1"/>
  <c r="J2301" i="25" s="1"/>
  <c r="J2302" i="25" s="1"/>
  <c r="J2303" i="25" s="1"/>
  <c r="J2304" i="25" s="1"/>
  <c r="J2305" i="25" s="1"/>
  <c r="J2306" i="25" s="1"/>
  <c r="J2307" i="25" s="1"/>
  <c r="J2308" i="25" s="1"/>
  <c r="J2309" i="25" s="1"/>
  <c r="J2310" i="25" s="1"/>
  <c r="J2311" i="25" s="1"/>
  <c r="J2312" i="25" s="1"/>
  <c r="J2313" i="25" s="1"/>
  <c r="J2314" i="25" s="1"/>
  <c r="J2315" i="25" s="1"/>
  <c r="J2316" i="25" s="1"/>
  <c r="J2317" i="25" s="1"/>
  <c r="J2318" i="25" s="1"/>
  <c r="J2319" i="25" s="1"/>
  <c r="J2320" i="25" s="1"/>
  <c r="J2321" i="25" s="1"/>
  <c r="J2322" i="25" s="1"/>
  <c r="J2323" i="25" s="1"/>
  <c r="J2324" i="25" s="1"/>
  <c r="J2325" i="25" s="1"/>
  <c r="J2326" i="25" s="1"/>
  <c r="J2327" i="25" s="1"/>
  <c r="J2328" i="25" s="1"/>
  <c r="J2329" i="25" s="1"/>
  <c r="J2330" i="25" s="1"/>
  <c r="J2331" i="25" s="1"/>
  <c r="J2332" i="25" s="1"/>
  <c r="J2333" i="25" s="1"/>
  <c r="J2334" i="25" s="1"/>
  <c r="J2335" i="25" s="1"/>
  <c r="J2336" i="25" s="1"/>
  <c r="J2337" i="25" s="1"/>
  <c r="J2338" i="25" s="1"/>
  <c r="J2339" i="25" s="1"/>
  <c r="J2340" i="25" s="1"/>
  <c r="J2341" i="25" s="1"/>
  <c r="J2342" i="25" s="1"/>
  <c r="J2343" i="25" s="1"/>
  <c r="J2344" i="25" s="1"/>
  <c r="J2345" i="25" s="1"/>
  <c r="J2346" i="25" s="1"/>
  <c r="J2347" i="25" s="1"/>
  <c r="J2348" i="25" s="1"/>
  <c r="J2349" i="25" s="1"/>
  <c r="J2350" i="25" s="1"/>
  <c r="J2351" i="25" s="1"/>
  <c r="J2352" i="25" s="1"/>
  <c r="J2353" i="25" s="1"/>
  <c r="J2354" i="25" s="1"/>
  <c r="J2355" i="25" s="1"/>
  <c r="J2356" i="25" s="1"/>
  <c r="J2357" i="25" s="1"/>
  <c r="J2358" i="25" s="1"/>
  <c r="J2359" i="25" s="1"/>
  <c r="J2360" i="25" s="1"/>
  <c r="J2361" i="25" s="1"/>
  <c r="J2362" i="25" s="1"/>
  <c r="J2363" i="25" s="1"/>
  <c r="J2364" i="25" s="1"/>
  <c r="J2365" i="25" s="1"/>
  <c r="J2366" i="25" s="1"/>
  <c r="J2367" i="25" s="1"/>
  <c r="J2368" i="25" s="1"/>
  <c r="J2369" i="25" s="1"/>
  <c r="J2370" i="25" s="1"/>
  <c r="J2371" i="25" s="1"/>
  <c r="J2372" i="25" s="1"/>
  <c r="J2373" i="25" s="1"/>
  <c r="J2374" i="25" s="1"/>
  <c r="J2375" i="25" s="1"/>
  <c r="J2376" i="25" s="1"/>
  <c r="J2377" i="25" s="1"/>
  <c r="J2378" i="25" s="1"/>
  <c r="J2379" i="25" s="1"/>
  <c r="J2380" i="25" s="1"/>
  <c r="J2381" i="25" s="1"/>
  <c r="J2382" i="25" s="1"/>
  <c r="J2383" i="25" s="1"/>
  <c r="J2384" i="25" s="1"/>
  <c r="J2385" i="25" s="1"/>
  <c r="J2386" i="25" s="1"/>
  <c r="J2387" i="25" s="1"/>
  <c r="J2388" i="25" s="1"/>
  <c r="J2389" i="25" s="1"/>
  <c r="J2390" i="25" s="1"/>
  <c r="J2391" i="25" s="1"/>
  <c r="J2392" i="25" s="1"/>
  <c r="J2393" i="25" s="1"/>
  <c r="J2394" i="25" s="1"/>
  <c r="J2395" i="25" s="1"/>
  <c r="J2396" i="25" s="1"/>
  <c r="J2397" i="25" s="1"/>
  <c r="J2398" i="25" s="1"/>
  <c r="J2399" i="25" s="1"/>
  <c r="J2400" i="25" s="1"/>
  <c r="J2401" i="25" s="1"/>
  <c r="J2402" i="25" s="1"/>
  <c r="J2403" i="25" s="1"/>
  <c r="J2404" i="25" s="1"/>
  <c r="J2405" i="25" s="1"/>
  <c r="J2406" i="25" s="1"/>
  <c r="J2407" i="25" s="1"/>
  <c r="J2408" i="25" s="1"/>
  <c r="J2409" i="25" s="1"/>
  <c r="J2410" i="25" s="1"/>
  <c r="J2411" i="25" s="1"/>
  <c r="J2412" i="25" s="1"/>
  <c r="J2413" i="25" s="1"/>
  <c r="J2414" i="25" s="1"/>
  <c r="J2415" i="25" s="1"/>
  <c r="J2416" i="25" s="1"/>
  <c r="J2417" i="25" s="1"/>
  <c r="J2418" i="25" s="1"/>
  <c r="J2419" i="25" s="1"/>
  <c r="J2420" i="25" s="1"/>
  <c r="J2421" i="25" s="1"/>
  <c r="J2422" i="25" s="1"/>
  <c r="J2423" i="25" s="1"/>
  <c r="J2424" i="25" s="1"/>
  <c r="J2425" i="25" s="1"/>
  <c r="J2426" i="25" s="1"/>
  <c r="J2427" i="25" s="1"/>
  <c r="J2428" i="25" s="1"/>
  <c r="J2429" i="25" s="1"/>
  <c r="J2430" i="25" s="1"/>
  <c r="J2431" i="25" s="1"/>
  <c r="J2432" i="25" s="1"/>
  <c r="J2433" i="25" s="1"/>
  <c r="J2434" i="25" s="1"/>
  <c r="J2435" i="25" s="1"/>
  <c r="J2436" i="25" s="1"/>
  <c r="J2437" i="25" s="1"/>
  <c r="J2438" i="25" s="1"/>
  <c r="J2439" i="25" s="1"/>
  <c r="J2440" i="25" s="1"/>
  <c r="J2441" i="25" s="1"/>
  <c r="J2442" i="25" s="1"/>
  <c r="J2443" i="25" s="1"/>
  <c r="J2444" i="25" s="1"/>
  <c r="J2445" i="25" s="1"/>
  <c r="J2446" i="25" s="1"/>
  <c r="J2447" i="25" s="1"/>
  <c r="J2448" i="25" s="1"/>
  <c r="J2449" i="25" s="1"/>
  <c r="J2450" i="25" s="1"/>
  <c r="J2451" i="25" s="1"/>
  <c r="J2452" i="25" s="1"/>
  <c r="J2453" i="25" s="1"/>
  <c r="J2454" i="25" s="1"/>
  <c r="J2455" i="25" s="1"/>
  <c r="J2456" i="25" s="1"/>
  <c r="J2457" i="25" s="1"/>
  <c r="J2458" i="25" s="1"/>
  <c r="J2459" i="25" s="1"/>
  <c r="J2460" i="25" s="1"/>
  <c r="J2461" i="25" s="1"/>
  <c r="J2462" i="25" s="1"/>
  <c r="J2463" i="25" s="1"/>
  <c r="J2464" i="25" s="1"/>
  <c r="J2465" i="25" s="1"/>
  <c r="J2466" i="25" s="1"/>
  <c r="J2467" i="25" s="1"/>
  <c r="J2468" i="25" s="1"/>
  <c r="J2469" i="25" s="1"/>
  <c r="J2470" i="25" s="1"/>
  <c r="J2471" i="25" s="1"/>
  <c r="J2472" i="25" s="1"/>
  <c r="J2473" i="25" s="1"/>
  <c r="J2474" i="25" s="1"/>
  <c r="J2475" i="25" s="1"/>
  <c r="J2476" i="25" s="1"/>
  <c r="J2477" i="25" s="1"/>
  <c r="J2478" i="25" s="1"/>
  <c r="J2479" i="25" s="1"/>
  <c r="J2480" i="25" s="1"/>
  <c r="J2481" i="25" s="1"/>
  <c r="J2482" i="25" s="1"/>
  <c r="J2483" i="25" s="1"/>
  <c r="J2484" i="25" s="1"/>
  <c r="J2485" i="25" s="1"/>
  <c r="J2486" i="25" s="1"/>
  <c r="J2487" i="25" s="1"/>
  <c r="J2488" i="25" s="1"/>
  <c r="J2489" i="25" s="1"/>
  <c r="J2490" i="25" s="1"/>
  <c r="J2491" i="25" s="1"/>
  <c r="J2492" i="25" s="1"/>
  <c r="J2493" i="25" s="1"/>
  <c r="J2494" i="25" s="1"/>
  <c r="J2495" i="25" s="1"/>
  <c r="J2496" i="25" s="1"/>
  <c r="J2497" i="25" s="1"/>
  <c r="J2498" i="25" s="1"/>
  <c r="J2499" i="25" s="1"/>
  <c r="J2500" i="25" s="1"/>
  <c r="J2501" i="25" s="1"/>
  <c r="J2502" i="25" s="1"/>
  <c r="J2503" i="25" s="1"/>
  <c r="J2504" i="25" s="1"/>
  <c r="J2505" i="25" s="1"/>
  <c r="J2506" i="25" s="1"/>
  <c r="J2507" i="25" s="1"/>
  <c r="J2508" i="25" s="1"/>
  <c r="J2509" i="25" s="1"/>
  <c r="J2510" i="25" s="1"/>
  <c r="J2511" i="25" s="1"/>
  <c r="J2512" i="25" s="1"/>
  <c r="J2513" i="25" s="1"/>
  <c r="J2514" i="25" s="1"/>
  <c r="J2515" i="25" s="1"/>
  <c r="J2516" i="25" s="1"/>
  <c r="J2517" i="25" s="1"/>
  <c r="J2518" i="25" s="1"/>
  <c r="J2519" i="25" s="1"/>
  <c r="J2520" i="25" s="1"/>
  <c r="J2521" i="25" s="1"/>
  <c r="J2522" i="25" s="1"/>
  <c r="J2523" i="25" s="1"/>
  <c r="J2524" i="25" s="1"/>
  <c r="J2525" i="25" s="1"/>
  <c r="J2526" i="25" s="1"/>
  <c r="J2527" i="25" s="1"/>
  <c r="J2528" i="25" s="1"/>
  <c r="J2529" i="25" s="1"/>
  <c r="J2530" i="25" s="1"/>
  <c r="J2531" i="25" s="1"/>
  <c r="J2532" i="25" s="1"/>
  <c r="J2533" i="25" s="1"/>
  <c r="J2534" i="25" s="1"/>
  <c r="J2535" i="25" s="1"/>
  <c r="J2536" i="25" s="1"/>
  <c r="J2537" i="25" s="1"/>
  <c r="J2538" i="25" s="1"/>
  <c r="J2539" i="25" s="1"/>
  <c r="J2540" i="25" s="1"/>
  <c r="J2541" i="25" s="1"/>
  <c r="J2542" i="25" s="1"/>
  <c r="J2543" i="25" s="1"/>
  <c r="J2544" i="25" s="1"/>
  <c r="J2545" i="25" s="1"/>
  <c r="J2546" i="25" s="1"/>
  <c r="J2547" i="25" s="1"/>
  <c r="J2548" i="25" s="1"/>
  <c r="J2549" i="25" s="1"/>
  <c r="J2550" i="25" s="1"/>
  <c r="J2551" i="25" s="1"/>
  <c r="J2552" i="25" s="1"/>
  <c r="J2553" i="25" s="1"/>
  <c r="J2554" i="25" s="1"/>
  <c r="J2555" i="25" s="1"/>
  <c r="J2556" i="25" s="1"/>
  <c r="J2557" i="25" s="1"/>
  <c r="J2558" i="25" s="1"/>
  <c r="J2559" i="25" s="1"/>
  <c r="J2560" i="25" s="1"/>
  <c r="J2561" i="25" s="1"/>
  <c r="J2562" i="25" s="1"/>
  <c r="J2563" i="25" s="1"/>
  <c r="J2564" i="25" s="1"/>
  <c r="J2565" i="25" s="1"/>
  <c r="J2566" i="25" s="1"/>
  <c r="J2567" i="25" s="1"/>
  <c r="J2568" i="25" s="1"/>
  <c r="J2569" i="25" s="1"/>
  <c r="J2570" i="25" s="1"/>
  <c r="J2571" i="25" s="1"/>
  <c r="J2572" i="25" s="1"/>
  <c r="J2573" i="25" s="1"/>
  <c r="J2574" i="25" s="1"/>
  <c r="J2575" i="25" s="1"/>
  <c r="J2576" i="25" s="1"/>
  <c r="J2577" i="25" s="1"/>
  <c r="J2578" i="25" s="1"/>
  <c r="J2579" i="25" s="1"/>
  <c r="J2580" i="25" s="1"/>
  <c r="J2581" i="25" s="1"/>
  <c r="J2582" i="25" s="1"/>
  <c r="J2583" i="25" s="1"/>
  <c r="J2584" i="25" s="1"/>
  <c r="J2585" i="25" s="1"/>
  <c r="J2586" i="25" s="1"/>
  <c r="J2587" i="25" s="1"/>
  <c r="J2588" i="25" s="1"/>
  <c r="J2589" i="25" s="1"/>
  <c r="J2590" i="25" s="1"/>
  <c r="J2591" i="25" s="1"/>
  <c r="J2592" i="25" s="1"/>
  <c r="J2593" i="25" s="1"/>
  <c r="J2594" i="25" s="1"/>
  <c r="J2595" i="25" s="1"/>
  <c r="J2596" i="25" s="1"/>
  <c r="J2597" i="25" s="1"/>
  <c r="J2598" i="25" s="1"/>
  <c r="J2599" i="25" s="1"/>
  <c r="J2600" i="25" s="1"/>
  <c r="J2601" i="25" s="1"/>
  <c r="J2602" i="25" s="1"/>
  <c r="J2603" i="25" s="1"/>
  <c r="J2604" i="25" s="1"/>
  <c r="J2605" i="25" s="1"/>
  <c r="J2606" i="25" s="1"/>
  <c r="J2607" i="25" s="1"/>
  <c r="J2608" i="25" s="1"/>
  <c r="J2609" i="25" s="1"/>
  <c r="J2610" i="25" s="1"/>
  <c r="J2611" i="25" s="1"/>
  <c r="J2612" i="25" s="1"/>
  <c r="J2613" i="25" s="1"/>
  <c r="J2614" i="25" s="1"/>
  <c r="J2615" i="25" s="1"/>
  <c r="J2616" i="25" s="1"/>
  <c r="J2617" i="25" s="1"/>
  <c r="J2618" i="25" s="1"/>
  <c r="J2619" i="25" s="1"/>
  <c r="J2620" i="25" s="1"/>
  <c r="J2621" i="25" s="1"/>
  <c r="J2622" i="25" s="1"/>
  <c r="J2623" i="25" s="1"/>
  <c r="J2624" i="25" s="1"/>
  <c r="J2625" i="25" s="1"/>
  <c r="J2626" i="25" s="1"/>
  <c r="J2627" i="25" s="1"/>
  <c r="J2628" i="25" s="1"/>
  <c r="J2629" i="25" s="1"/>
  <c r="J2630" i="25" s="1"/>
  <c r="J2631" i="25" s="1"/>
  <c r="J2632" i="25" s="1"/>
  <c r="J2633" i="25" s="1"/>
  <c r="J2634" i="25" s="1"/>
  <c r="J2635" i="25" s="1"/>
  <c r="J2636" i="25" s="1"/>
  <c r="J2637" i="25" s="1"/>
  <c r="J2638" i="25" s="1"/>
  <c r="J2639" i="25" s="1"/>
  <c r="J2640" i="25" s="1"/>
  <c r="J2641" i="25" s="1"/>
  <c r="J2642" i="25" s="1"/>
  <c r="J2643" i="25" s="1"/>
  <c r="J2644" i="25" s="1"/>
  <c r="J2645" i="25" s="1"/>
  <c r="J2646" i="25" s="1"/>
  <c r="J2647" i="25" s="1"/>
  <c r="J2648" i="25" s="1"/>
  <c r="J2649" i="25" s="1"/>
  <c r="J2650" i="25" s="1"/>
  <c r="J2651" i="25" s="1"/>
  <c r="J2652" i="25" s="1"/>
  <c r="J2653" i="25" s="1"/>
  <c r="J2654" i="25" s="1"/>
  <c r="J2655" i="25" s="1"/>
  <c r="J2656" i="25" s="1"/>
  <c r="J2657" i="25" s="1"/>
  <c r="J2658" i="25" s="1"/>
  <c r="J2659" i="25" s="1"/>
  <c r="J2660" i="25" s="1"/>
  <c r="J2661" i="25" s="1"/>
  <c r="J2662" i="25" s="1"/>
  <c r="J2663" i="25" s="1"/>
  <c r="J2664" i="25" s="1"/>
  <c r="J2665" i="25" s="1"/>
  <c r="J2666" i="25" s="1"/>
  <c r="J2667" i="25" s="1"/>
  <c r="J2668" i="25" s="1"/>
  <c r="J2669" i="25" s="1"/>
  <c r="J2670" i="25" s="1"/>
  <c r="J2671" i="25" s="1"/>
  <c r="J2672" i="25" s="1"/>
  <c r="J2673" i="25" s="1"/>
  <c r="J2674" i="25" s="1"/>
  <c r="J2675" i="25" s="1"/>
  <c r="J2676" i="25" s="1"/>
  <c r="J2677" i="25" s="1"/>
  <c r="J2678" i="25" s="1"/>
  <c r="J2679" i="25" s="1"/>
  <c r="J2680" i="25" s="1"/>
  <c r="J2681" i="25" s="1"/>
  <c r="J2682" i="25" s="1"/>
  <c r="J2683" i="25" s="1"/>
  <c r="J2684" i="25" s="1"/>
  <c r="J2685" i="25" s="1"/>
  <c r="J2686" i="25" s="1"/>
  <c r="J2687" i="25" s="1"/>
  <c r="J2688" i="25" s="1"/>
  <c r="J2689" i="25" s="1"/>
  <c r="J2690" i="25" s="1"/>
  <c r="J2691" i="25" s="1"/>
  <c r="J2692" i="25" s="1"/>
  <c r="J2693" i="25" s="1"/>
  <c r="J2694" i="25" s="1"/>
  <c r="J2695" i="25" s="1"/>
  <c r="J2696" i="25" s="1"/>
  <c r="J2697" i="25" s="1"/>
  <c r="J2698" i="25" s="1"/>
  <c r="J2699" i="25" s="1"/>
  <c r="J2700" i="25" s="1"/>
  <c r="J2701" i="25" s="1"/>
  <c r="J2702" i="25" s="1"/>
  <c r="J2703" i="25" s="1"/>
  <c r="J2704" i="25" s="1"/>
  <c r="J2705" i="25" s="1"/>
  <c r="J2706" i="25" s="1"/>
  <c r="J2707" i="25" s="1"/>
  <c r="J2708" i="25" s="1"/>
  <c r="J2709" i="25" s="1"/>
  <c r="J2710" i="25" s="1"/>
  <c r="J2711" i="25" s="1"/>
  <c r="J2712" i="25" s="1"/>
  <c r="J2713" i="25" s="1"/>
  <c r="J2714" i="25" s="1"/>
  <c r="J2715" i="25" s="1"/>
  <c r="J2716" i="25" s="1"/>
  <c r="J2717" i="25" s="1"/>
  <c r="J2718" i="25" s="1"/>
  <c r="J2719" i="25" s="1"/>
  <c r="J2720" i="25" s="1"/>
  <c r="J2721" i="25" s="1"/>
  <c r="J2722" i="25" s="1"/>
  <c r="J2723" i="25" s="1"/>
  <c r="J2724" i="25" s="1"/>
  <c r="J2725" i="25" s="1"/>
  <c r="J2726" i="25" s="1"/>
  <c r="J2727" i="25" s="1"/>
  <c r="J2728" i="25" s="1"/>
  <c r="J2729" i="25" s="1"/>
  <c r="J2730" i="25" s="1"/>
  <c r="J2731" i="25" s="1"/>
  <c r="J2732" i="25" s="1"/>
  <c r="J2733" i="25" s="1"/>
  <c r="J2734" i="25" s="1"/>
  <c r="J2735" i="25" s="1"/>
  <c r="J2736" i="25" s="1"/>
  <c r="J2737" i="25" s="1"/>
  <c r="J2738" i="25" s="1"/>
  <c r="J2739" i="25" s="1"/>
  <c r="J2740" i="25" s="1"/>
  <c r="J2741" i="25" s="1"/>
  <c r="J2742" i="25" s="1"/>
  <c r="J2743" i="25" s="1"/>
  <c r="J2744" i="25" s="1"/>
  <c r="J2745" i="25" s="1"/>
  <c r="J2746" i="25" s="1"/>
  <c r="J2747" i="25" s="1"/>
  <c r="J2748" i="25" s="1"/>
  <c r="J2749" i="25" s="1"/>
  <c r="J2750" i="25" s="1"/>
  <c r="J2751" i="25" s="1"/>
  <c r="J2752" i="25" s="1"/>
  <c r="J2753" i="25" s="1"/>
  <c r="J2754" i="25" s="1"/>
  <c r="J2755" i="25" s="1"/>
  <c r="J2756" i="25" s="1"/>
  <c r="J2757" i="25" s="1"/>
  <c r="J2758" i="25" s="1"/>
  <c r="J2759" i="25" s="1"/>
  <c r="J2760" i="25" s="1"/>
  <c r="J2761" i="25" s="1"/>
  <c r="J2762" i="25" s="1"/>
  <c r="J2763" i="25" s="1"/>
  <c r="J2764" i="25" s="1"/>
  <c r="J2765" i="25" s="1"/>
  <c r="J2766" i="25" s="1"/>
  <c r="J2767" i="25" s="1"/>
  <c r="J2768" i="25" s="1"/>
  <c r="J2769" i="25" s="1"/>
  <c r="J2770" i="25" s="1"/>
  <c r="J2771" i="25" s="1"/>
  <c r="J2772" i="25" s="1"/>
  <c r="J2773" i="25" s="1"/>
  <c r="J2774" i="25" s="1"/>
  <c r="J2775" i="25" s="1"/>
  <c r="J2776" i="25" s="1"/>
  <c r="J2777" i="25" s="1"/>
  <c r="J2778" i="25" s="1"/>
  <c r="J2779" i="25" s="1"/>
  <c r="J2780" i="25" s="1"/>
  <c r="J2781" i="25" s="1"/>
  <c r="J2782" i="25" s="1"/>
  <c r="J2783" i="25" s="1"/>
  <c r="J2784" i="25" s="1"/>
  <c r="J2785" i="25" s="1"/>
  <c r="J2786" i="25" s="1"/>
  <c r="J2787" i="25" s="1"/>
  <c r="J2788" i="25" s="1"/>
  <c r="J2789" i="25" s="1"/>
  <c r="J2790" i="25" s="1"/>
  <c r="J2791" i="25" s="1"/>
  <c r="J2792" i="25" s="1"/>
  <c r="J2793" i="25" s="1"/>
  <c r="J2794" i="25" s="1"/>
  <c r="J2795" i="25" s="1"/>
  <c r="J2796" i="25" s="1"/>
  <c r="J2797" i="25" s="1"/>
  <c r="J2798" i="25" s="1"/>
  <c r="J2799" i="25" s="1"/>
  <c r="J2800" i="25" s="1"/>
  <c r="J2801" i="25" s="1"/>
  <c r="J2802" i="25" s="1"/>
  <c r="J2803" i="25" s="1"/>
  <c r="J2804" i="25" s="1"/>
  <c r="J2805" i="25" s="1"/>
  <c r="J2806" i="25" s="1"/>
  <c r="J2807" i="25" s="1"/>
  <c r="J2808" i="25" s="1"/>
  <c r="J2809" i="25" s="1"/>
  <c r="J2810" i="25" s="1"/>
  <c r="J2811" i="25" s="1"/>
  <c r="J2812" i="25" s="1"/>
  <c r="J2813" i="25" s="1"/>
  <c r="J2814" i="25" s="1"/>
  <c r="J2815" i="25" s="1"/>
  <c r="J2816" i="25" s="1"/>
  <c r="J2817" i="25" s="1"/>
  <c r="J2818" i="25" s="1"/>
  <c r="J2819" i="25" s="1"/>
  <c r="J2820" i="25" s="1"/>
  <c r="J2821" i="25" s="1"/>
  <c r="J2822" i="25" s="1"/>
  <c r="J2823" i="25" s="1"/>
  <c r="J2824" i="25" s="1"/>
  <c r="J2825" i="25" s="1"/>
  <c r="J2826" i="25" s="1"/>
  <c r="J2827" i="25" s="1"/>
  <c r="J2828" i="25" s="1"/>
  <c r="J2829" i="25" s="1"/>
  <c r="J2830" i="25" s="1"/>
  <c r="J2831" i="25" s="1"/>
  <c r="J2832" i="25" s="1"/>
  <c r="J2833" i="25" s="1"/>
  <c r="J2834" i="25" s="1"/>
  <c r="J2835" i="25" s="1"/>
  <c r="J2836" i="25" s="1"/>
  <c r="J2837" i="25" s="1"/>
  <c r="J2838" i="25" s="1"/>
  <c r="J2839" i="25" s="1"/>
  <c r="J2840" i="25" s="1"/>
  <c r="J2841" i="25" s="1"/>
  <c r="J2842" i="25" s="1"/>
  <c r="J2843" i="25" s="1"/>
  <c r="J2844" i="25" s="1"/>
  <c r="J2845" i="25" s="1"/>
  <c r="J2846" i="25" s="1"/>
  <c r="J2847" i="25" s="1"/>
  <c r="J2848" i="25" s="1"/>
  <c r="J2849" i="25" s="1"/>
  <c r="J2850" i="25" s="1"/>
  <c r="J2851" i="25" s="1"/>
  <c r="J2852" i="25" s="1"/>
  <c r="J2853" i="25" s="1"/>
  <c r="J2854" i="25" s="1"/>
  <c r="J2855" i="25" s="1"/>
  <c r="J2856" i="25" s="1"/>
  <c r="J2857" i="25" s="1"/>
  <c r="J2858" i="25" s="1"/>
  <c r="J2859" i="25" s="1"/>
  <c r="J2860" i="25" s="1"/>
  <c r="J2861" i="25" s="1"/>
  <c r="J2862" i="25" s="1"/>
  <c r="J2863" i="25" s="1"/>
  <c r="J2864" i="25" s="1"/>
  <c r="J2865" i="25" s="1"/>
  <c r="J2866" i="25" s="1"/>
  <c r="J2867" i="25" s="1"/>
  <c r="J2868" i="25" s="1"/>
  <c r="J2869" i="25" s="1"/>
  <c r="J2870" i="25" s="1"/>
  <c r="J2871" i="25" s="1"/>
  <c r="J2872" i="25" s="1"/>
  <c r="J2873" i="25" s="1"/>
  <c r="J2874" i="25" s="1"/>
  <c r="J2875" i="25" s="1"/>
  <c r="J2876" i="25" s="1"/>
  <c r="J2877" i="25" s="1"/>
  <c r="J2878" i="25" s="1"/>
  <c r="J2879" i="25" s="1"/>
  <c r="J2880" i="25" s="1"/>
  <c r="J2881" i="25" s="1"/>
  <c r="J2882" i="25" s="1"/>
  <c r="J2883" i="25" s="1"/>
  <c r="J2884" i="25" s="1"/>
  <c r="J2885" i="25" s="1"/>
  <c r="J2886" i="25" s="1"/>
  <c r="J2887" i="25" s="1"/>
  <c r="J2888" i="25" s="1"/>
  <c r="J2889" i="25" s="1"/>
  <c r="J2890" i="25" s="1"/>
  <c r="J2891" i="25" s="1"/>
  <c r="J2892" i="25" s="1"/>
  <c r="J2893" i="25" s="1"/>
  <c r="J2894" i="25" s="1"/>
  <c r="J2895" i="25" s="1"/>
  <c r="J2896" i="25" s="1"/>
  <c r="J2897" i="25" s="1"/>
  <c r="J2898" i="25" s="1"/>
  <c r="J2899" i="25" s="1"/>
  <c r="J2900" i="25" s="1"/>
  <c r="J2901" i="25" s="1"/>
  <c r="J2902" i="25" s="1"/>
  <c r="J2903" i="25" s="1"/>
  <c r="J2904" i="25" s="1"/>
  <c r="J2905" i="25" s="1"/>
  <c r="J2906" i="25" s="1"/>
  <c r="J2907" i="25" s="1"/>
  <c r="J2908" i="25" s="1"/>
  <c r="J2909" i="25" s="1"/>
  <c r="J2910" i="25" s="1"/>
  <c r="J2911" i="25" s="1"/>
  <c r="J2912" i="25" s="1"/>
  <c r="J2913" i="25" s="1"/>
  <c r="J2914" i="25" s="1"/>
  <c r="J2915" i="25" s="1"/>
  <c r="J2916" i="25" s="1"/>
  <c r="J2917" i="25" s="1"/>
  <c r="J2918" i="25" s="1"/>
  <c r="J2919" i="25" s="1"/>
  <c r="J2920" i="25" s="1"/>
  <c r="J2921" i="25" s="1"/>
  <c r="J2922" i="25" s="1"/>
  <c r="J2923" i="25" s="1"/>
  <c r="J2924" i="25" s="1"/>
  <c r="J2925" i="25" s="1"/>
  <c r="J2926" i="25" s="1"/>
  <c r="J2927" i="25" s="1"/>
  <c r="J2928" i="25" s="1"/>
  <c r="J2929" i="25" s="1"/>
  <c r="J2930" i="25" s="1"/>
  <c r="J2931" i="25" s="1"/>
  <c r="J2932" i="25" s="1"/>
  <c r="J2933" i="25" s="1"/>
  <c r="J2934" i="25" s="1"/>
  <c r="J2935" i="25" s="1"/>
  <c r="J2936" i="25" s="1"/>
  <c r="J2937" i="25" s="1"/>
  <c r="J2938" i="25" s="1"/>
  <c r="J2939" i="25" s="1"/>
  <c r="J2940" i="25" s="1"/>
  <c r="J2941" i="25" s="1"/>
  <c r="J2942" i="25" s="1"/>
  <c r="J2943" i="25" s="1"/>
  <c r="J2944" i="25" s="1"/>
  <c r="J2945" i="25" s="1"/>
  <c r="J2946" i="25" s="1"/>
  <c r="J2947" i="25" s="1"/>
  <c r="J2948" i="25" s="1"/>
  <c r="J2949" i="25" s="1"/>
  <c r="J2950" i="25" s="1"/>
  <c r="J2951" i="25" s="1"/>
  <c r="J2952" i="25" s="1"/>
  <c r="J2953" i="25" s="1"/>
  <c r="J2954" i="25" s="1"/>
  <c r="J2955" i="25" s="1"/>
  <c r="J2956" i="25" s="1"/>
  <c r="J2957" i="25" s="1"/>
  <c r="J2958" i="25" s="1"/>
  <c r="J2959" i="25" s="1"/>
  <c r="J2960" i="25" s="1"/>
  <c r="J2961" i="25" s="1"/>
  <c r="J2962" i="25" s="1"/>
  <c r="J2963" i="25" s="1"/>
  <c r="J2964" i="25" s="1"/>
  <c r="J2965" i="25" s="1"/>
  <c r="J2966" i="25" s="1"/>
  <c r="J2967" i="25" s="1"/>
  <c r="J2968" i="25" s="1"/>
  <c r="J2969" i="25" s="1"/>
  <c r="J2970" i="25" s="1"/>
  <c r="J2971" i="25" s="1"/>
  <c r="J2972" i="25" s="1"/>
  <c r="J2973" i="25" s="1"/>
  <c r="J2974" i="25" s="1"/>
  <c r="J2975" i="25" s="1"/>
  <c r="J2976" i="25" s="1"/>
  <c r="J2977" i="25" s="1"/>
  <c r="J2978" i="25" s="1"/>
  <c r="J2979" i="25" s="1"/>
  <c r="J2980" i="25" s="1"/>
  <c r="J2981" i="25" s="1"/>
  <c r="J2982" i="25" s="1"/>
  <c r="J2983" i="25" s="1"/>
  <c r="J2984" i="25" s="1"/>
  <c r="J2985" i="25" s="1"/>
  <c r="J2986" i="25" s="1"/>
  <c r="J2987" i="25" s="1"/>
  <c r="J2988" i="25" s="1"/>
  <c r="J2989" i="25" s="1"/>
  <c r="J2990" i="25" s="1"/>
  <c r="J2991" i="25" s="1"/>
  <c r="J2992" i="25" s="1"/>
  <c r="J2993" i="25" s="1"/>
  <c r="J2994" i="25" s="1"/>
  <c r="J2995" i="25" s="1"/>
  <c r="J2996" i="25" s="1"/>
  <c r="J2997" i="25" s="1"/>
  <c r="J2998" i="25" s="1"/>
  <c r="J2999" i="25" s="1"/>
  <c r="J3000" i="25" s="1"/>
  <c r="J3001" i="25" s="1"/>
  <c r="J3002" i="25" s="1"/>
  <c r="J3003" i="25" s="1"/>
  <c r="J3004" i="25" s="1"/>
  <c r="J3005" i="25" s="1"/>
  <c r="J3006" i="25" s="1"/>
  <c r="J3007" i="25" s="1"/>
  <c r="J3008" i="25" s="1"/>
  <c r="J3009" i="25" s="1"/>
  <c r="J3010" i="25" s="1"/>
  <c r="J3011" i="25" s="1"/>
  <c r="J3012" i="25" s="1"/>
  <c r="J3013" i="25" s="1"/>
  <c r="J3014" i="25" s="1"/>
  <c r="J3015" i="25" s="1"/>
  <c r="J3016" i="25" s="1"/>
  <c r="J3017" i="25" s="1"/>
  <c r="J3018" i="25" s="1"/>
  <c r="J3019" i="25" s="1"/>
  <c r="J3020" i="25" s="1"/>
  <c r="J3021" i="25" s="1"/>
  <c r="J3022" i="25" s="1"/>
  <c r="J3023" i="25" s="1"/>
  <c r="J3024" i="25" s="1"/>
  <c r="J3025" i="25" s="1"/>
  <c r="J3026" i="25" s="1"/>
  <c r="J3027" i="25" s="1"/>
  <c r="J3028" i="25" s="1"/>
  <c r="J3029" i="25" s="1"/>
  <c r="J3030" i="25" s="1"/>
  <c r="J3031" i="25" s="1"/>
  <c r="J3032" i="25" s="1"/>
  <c r="J3033" i="25" s="1"/>
  <c r="J3034" i="25" s="1"/>
  <c r="J3035" i="25" s="1"/>
  <c r="J3036" i="25" s="1"/>
  <c r="J3037" i="25" s="1"/>
  <c r="J3038" i="25" s="1"/>
  <c r="J3039" i="25" s="1"/>
  <c r="J3040" i="25" s="1"/>
  <c r="J3041" i="25" s="1"/>
  <c r="J3042" i="25" s="1"/>
  <c r="J3043" i="25" s="1"/>
  <c r="J3044" i="25" s="1"/>
  <c r="J3045" i="25" s="1"/>
  <c r="J3046" i="25" s="1"/>
  <c r="J3047" i="25" s="1"/>
  <c r="J3048" i="25" s="1"/>
  <c r="J3049" i="25" s="1"/>
  <c r="J3050" i="25" s="1"/>
  <c r="J3051" i="25" s="1"/>
  <c r="J3052" i="25" s="1"/>
  <c r="J3053" i="25" s="1"/>
  <c r="J3054" i="25" s="1"/>
  <c r="J3055" i="25" s="1"/>
  <c r="J3056" i="25" s="1"/>
  <c r="J3057" i="25" s="1"/>
  <c r="J3058" i="25" s="1"/>
  <c r="J3059" i="25" s="1"/>
  <c r="J3060" i="25" s="1"/>
  <c r="J3061" i="25" s="1"/>
  <c r="J3062" i="25" s="1"/>
  <c r="J3063" i="25" s="1"/>
  <c r="J3064" i="25" s="1"/>
  <c r="J3065" i="25" s="1"/>
  <c r="J3066" i="25" s="1"/>
  <c r="J3067" i="25" s="1"/>
  <c r="J3068" i="25" s="1"/>
  <c r="J3069" i="25" s="1"/>
  <c r="J3070" i="25" s="1"/>
  <c r="J3071" i="25" s="1"/>
  <c r="J3072" i="25" s="1"/>
  <c r="J3073" i="25" s="1"/>
  <c r="J3074" i="25" s="1"/>
  <c r="J3075" i="25" s="1"/>
  <c r="J3076" i="25" s="1"/>
  <c r="J3077" i="25" s="1"/>
  <c r="J3078" i="25" s="1"/>
  <c r="J3079" i="25" s="1"/>
  <c r="J3080" i="25" s="1"/>
  <c r="J3081" i="25" s="1"/>
  <c r="J3082" i="25" s="1"/>
  <c r="J3083" i="25" s="1"/>
  <c r="J3084" i="25" s="1"/>
  <c r="J3085" i="25" s="1"/>
  <c r="J3086" i="25" s="1"/>
  <c r="J3087" i="25" s="1"/>
  <c r="J3088" i="25" s="1"/>
  <c r="J3089" i="25" s="1"/>
  <c r="J3090" i="25" s="1"/>
  <c r="J3091" i="25" s="1"/>
  <c r="J3092" i="25" s="1"/>
  <c r="J3093" i="25" s="1"/>
  <c r="J3094" i="25" s="1"/>
  <c r="J3095" i="25" s="1"/>
  <c r="J3096" i="25" s="1"/>
  <c r="J3097" i="25" s="1"/>
  <c r="J3098" i="25" s="1"/>
  <c r="J3099" i="25" s="1"/>
  <c r="J3100" i="25" s="1"/>
  <c r="J3101" i="25" s="1"/>
  <c r="J3102" i="25" s="1"/>
  <c r="J3103" i="25" s="1"/>
  <c r="J3104" i="25" s="1"/>
  <c r="J3105" i="25" s="1"/>
  <c r="J3106" i="25" s="1"/>
  <c r="J3107" i="25" s="1"/>
  <c r="J3108" i="25" s="1"/>
  <c r="J3109" i="25" s="1"/>
  <c r="J3110" i="25" s="1"/>
  <c r="J3111" i="25" s="1"/>
  <c r="J3112" i="25" s="1"/>
  <c r="J3113" i="25" s="1"/>
  <c r="J3114" i="25" s="1"/>
  <c r="J3115" i="25" s="1"/>
  <c r="J3116" i="25" s="1"/>
  <c r="J3117" i="25" s="1"/>
  <c r="J3118" i="25" s="1"/>
  <c r="J3119" i="25" s="1"/>
  <c r="J3120" i="25" s="1"/>
  <c r="J3121" i="25" s="1"/>
  <c r="J3122" i="25" s="1"/>
  <c r="J3123" i="25" s="1"/>
  <c r="J3124" i="25" s="1"/>
  <c r="J3125" i="25" s="1"/>
  <c r="J3126" i="25" s="1"/>
  <c r="J3127" i="25" s="1"/>
  <c r="J3128" i="25" s="1"/>
  <c r="J3129" i="25" s="1"/>
  <c r="J3130" i="25" s="1"/>
  <c r="J3131" i="25" s="1"/>
  <c r="J3132" i="25" s="1"/>
  <c r="J3133" i="25" s="1"/>
  <c r="J3134" i="25" s="1"/>
  <c r="J3135" i="25" s="1"/>
  <c r="J3136" i="25" s="1"/>
  <c r="J3137" i="25" s="1"/>
  <c r="J3138" i="25" s="1"/>
  <c r="J3139" i="25" s="1"/>
  <c r="J3140" i="25" s="1"/>
  <c r="J3141" i="25" s="1"/>
  <c r="J3142" i="25" s="1"/>
  <c r="J3143" i="25" s="1"/>
  <c r="J3144" i="25" s="1"/>
  <c r="J3145" i="25" s="1"/>
  <c r="J3146" i="25" s="1"/>
  <c r="J3147" i="25" s="1"/>
  <c r="J3148" i="25" s="1"/>
  <c r="J3149" i="25" s="1"/>
  <c r="J3150" i="25" s="1"/>
  <c r="J3151" i="25" s="1"/>
  <c r="J3152" i="25" s="1"/>
  <c r="J3153" i="25" s="1"/>
  <c r="J3154" i="25" s="1"/>
  <c r="J3155" i="25" s="1"/>
  <c r="J3156" i="25" s="1"/>
  <c r="J3157" i="25" s="1"/>
  <c r="J3158" i="25" s="1"/>
  <c r="J3159" i="25" s="1"/>
  <c r="J3160" i="25" s="1"/>
  <c r="J3161" i="25" s="1"/>
  <c r="J3162" i="25" s="1"/>
  <c r="J3163" i="25" s="1"/>
  <c r="J3164" i="25" s="1"/>
  <c r="J3165" i="25" s="1"/>
  <c r="J3166" i="25" s="1"/>
  <c r="J3167" i="25" s="1"/>
  <c r="J3168" i="25" s="1"/>
  <c r="J3169" i="25" s="1"/>
  <c r="J3170" i="25" s="1"/>
  <c r="J3171" i="25" s="1"/>
  <c r="J3172" i="25" s="1"/>
  <c r="J3173" i="25" s="1"/>
  <c r="J3174" i="25" s="1"/>
  <c r="J3175" i="25" s="1"/>
  <c r="J3176" i="25" s="1"/>
  <c r="J3177" i="25" s="1"/>
  <c r="J3178" i="25" s="1"/>
  <c r="J3179" i="25" s="1"/>
  <c r="J3180" i="25" s="1"/>
  <c r="J3181" i="25" s="1"/>
  <c r="J3182" i="25" s="1"/>
  <c r="J3183" i="25" s="1"/>
  <c r="J3184" i="25" s="1"/>
  <c r="J3185" i="25" s="1"/>
  <c r="J3186" i="25" s="1"/>
  <c r="J3187" i="25" s="1"/>
  <c r="J3188" i="25" s="1"/>
  <c r="J3189" i="25" s="1"/>
  <c r="J3190" i="25" s="1"/>
  <c r="J3191" i="25" s="1"/>
  <c r="J3192" i="25" s="1"/>
  <c r="J3193" i="25" s="1"/>
  <c r="J3194" i="25" s="1"/>
  <c r="J3195" i="25" s="1"/>
  <c r="J3196" i="25" s="1"/>
  <c r="J3197" i="25" s="1"/>
  <c r="J3198" i="25" s="1"/>
  <c r="J3199" i="25" s="1"/>
  <c r="J3200" i="25" s="1"/>
  <c r="J3201" i="25" s="1"/>
  <c r="J3202" i="25" s="1"/>
  <c r="J3203" i="25" s="1"/>
  <c r="J3204" i="25" s="1"/>
  <c r="J3205" i="25" s="1"/>
  <c r="J3206" i="25" s="1"/>
  <c r="J3207" i="25" s="1"/>
  <c r="J3208" i="25" s="1"/>
  <c r="J3209" i="25" s="1"/>
  <c r="J3210" i="25" s="1"/>
  <c r="J3211" i="25" s="1"/>
  <c r="J3212" i="25" s="1"/>
  <c r="J3213" i="25" s="1"/>
  <c r="J3214" i="25" s="1"/>
  <c r="J3215" i="25" s="1"/>
  <c r="J3216" i="25" s="1"/>
  <c r="J3217" i="25" s="1"/>
  <c r="J3218" i="25" s="1"/>
  <c r="J3219" i="25" s="1"/>
  <c r="J3220" i="25" s="1"/>
  <c r="J3221" i="25" s="1"/>
  <c r="J3222" i="25" s="1"/>
  <c r="J3223" i="25" s="1"/>
  <c r="J3224" i="25" s="1"/>
  <c r="J3225" i="25" s="1"/>
  <c r="J3226" i="25" s="1"/>
  <c r="J3227" i="25" s="1"/>
  <c r="J3228" i="25" s="1"/>
  <c r="J3229" i="25" s="1"/>
  <c r="J3230" i="25" s="1"/>
  <c r="J3231" i="25" s="1"/>
  <c r="J3232" i="25" s="1"/>
  <c r="J3233" i="25" s="1"/>
  <c r="J3234" i="25" s="1"/>
  <c r="J3235" i="25" s="1"/>
  <c r="J3236" i="25" s="1"/>
  <c r="J3237" i="25" s="1"/>
  <c r="J3238" i="25" s="1"/>
  <c r="J3239" i="25" s="1"/>
  <c r="J3240" i="25" s="1"/>
  <c r="J3241" i="25" s="1"/>
  <c r="J3242" i="25" s="1"/>
  <c r="J3243" i="25" s="1"/>
  <c r="J3244" i="25" s="1"/>
  <c r="J3245" i="25" s="1"/>
  <c r="J3246" i="25" s="1"/>
  <c r="J3247" i="25" s="1"/>
  <c r="J3248" i="25" s="1"/>
  <c r="J3249" i="25" s="1"/>
  <c r="J3250" i="25" s="1"/>
  <c r="J3251" i="25" s="1"/>
  <c r="J3252" i="25" s="1"/>
  <c r="J3253" i="25" s="1"/>
  <c r="J3254" i="25" s="1"/>
  <c r="J3255" i="25" s="1"/>
  <c r="J3256" i="25" s="1"/>
  <c r="J3257" i="25" s="1"/>
  <c r="J3258" i="25" s="1"/>
  <c r="J3259" i="25" s="1"/>
  <c r="J3260" i="25" s="1"/>
  <c r="J3261" i="25" s="1"/>
  <c r="J3262" i="25" s="1"/>
  <c r="J3263" i="25" s="1"/>
  <c r="J3264" i="25" s="1"/>
  <c r="J3265" i="25" s="1"/>
  <c r="J3266" i="25" s="1"/>
  <c r="J3267" i="25" s="1"/>
  <c r="J3268" i="25" s="1"/>
  <c r="J3269" i="25" s="1"/>
  <c r="J3270" i="25" s="1"/>
  <c r="J3271" i="25" s="1"/>
  <c r="J3272" i="25" s="1"/>
  <c r="J3273" i="25" s="1"/>
  <c r="J3274" i="25" s="1"/>
  <c r="J3275" i="25" s="1"/>
  <c r="J3276" i="25" s="1"/>
  <c r="J3277" i="25" s="1"/>
  <c r="J3278" i="25" s="1"/>
  <c r="J3279" i="25" s="1"/>
  <c r="J3280" i="25" s="1"/>
  <c r="J3281" i="25" s="1"/>
  <c r="J3282" i="25" s="1"/>
  <c r="J3283" i="25" s="1"/>
  <c r="J3284" i="25" s="1"/>
  <c r="J3285" i="25" s="1"/>
  <c r="J3286" i="25" s="1"/>
  <c r="J3287" i="25" s="1"/>
  <c r="J3288" i="25" s="1"/>
  <c r="J3289" i="25" s="1"/>
  <c r="J3290" i="25" s="1"/>
  <c r="J3291" i="25" s="1"/>
  <c r="J3292" i="25" s="1"/>
  <c r="J3293" i="25" s="1"/>
  <c r="J3294" i="25" s="1"/>
  <c r="J3295" i="25" s="1"/>
  <c r="J3296" i="25" s="1"/>
  <c r="J3297" i="25" s="1"/>
  <c r="J3298" i="25" s="1"/>
  <c r="J3299" i="25" s="1"/>
  <c r="J3300" i="25" s="1"/>
  <c r="J3301" i="25" s="1"/>
  <c r="J3302" i="25" s="1"/>
  <c r="J3303" i="25" s="1"/>
  <c r="J3304" i="25" s="1"/>
  <c r="J3305" i="25" s="1"/>
  <c r="J3306" i="25" s="1"/>
  <c r="J3307" i="25" s="1"/>
  <c r="J3308" i="25" s="1"/>
  <c r="J3309" i="25" s="1"/>
  <c r="J3310" i="25" s="1"/>
  <c r="J3311" i="25" s="1"/>
  <c r="J3312" i="25" s="1"/>
  <c r="J3313" i="25" s="1"/>
  <c r="J3314" i="25" s="1"/>
  <c r="J3315" i="25" s="1"/>
  <c r="J3316" i="25" s="1"/>
  <c r="J3317" i="25" s="1"/>
  <c r="J3318" i="25" s="1"/>
  <c r="J3319" i="25" s="1"/>
  <c r="J3320" i="25" s="1"/>
  <c r="J3321" i="25" s="1"/>
  <c r="J3322" i="25" s="1"/>
  <c r="J3323" i="25" s="1"/>
  <c r="J3324" i="25" s="1"/>
  <c r="J3325" i="25" s="1"/>
  <c r="J3326" i="25" s="1"/>
  <c r="J3327" i="25" s="1"/>
  <c r="J3328" i="25" s="1"/>
  <c r="J3329" i="25" s="1"/>
  <c r="J3330" i="25" s="1"/>
  <c r="J3331" i="25" s="1"/>
  <c r="J3332" i="25" s="1"/>
  <c r="J3333" i="25" s="1"/>
  <c r="J3334" i="25" s="1"/>
  <c r="J3335" i="25" s="1"/>
  <c r="J3336" i="25" s="1"/>
  <c r="J3337" i="25" s="1"/>
  <c r="J3338" i="25" s="1"/>
  <c r="J3339" i="25" s="1"/>
  <c r="J3340" i="25" s="1"/>
  <c r="J3341" i="25" s="1"/>
  <c r="J3342" i="25" s="1"/>
  <c r="J3343" i="25" s="1"/>
  <c r="J3344" i="25" s="1"/>
  <c r="J3345" i="25" s="1"/>
  <c r="J3346" i="25" s="1"/>
  <c r="J3347" i="25" s="1"/>
  <c r="J3348" i="25" s="1"/>
  <c r="J3349" i="25" s="1"/>
  <c r="J3350" i="25" s="1"/>
  <c r="J3351" i="25" s="1"/>
  <c r="J3352" i="25" s="1"/>
  <c r="J3353" i="25" s="1"/>
  <c r="J3354" i="25" s="1"/>
  <c r="J3355" i="25" s="1"/>
  <c r="J3356" i="25" s="1"/>
  <c r="J3357" i="25" s="1"/>
  <c r="J3358" i="25" s="1"/>
  <c r="J3359" i="25" s="1"/>
  <c r="J3360" i="25" s="1"/>
  <c r="J3361" i="25" s="1"/>
  <c r="J3362" i="25" s="1"/>
  <c r="J3363" i="25" s="1"/>
  <c r="J3364" i="25" s="1"/>
  <c r="J3365" i="25" s="1"/>
  <c r="J3366" i="25" s="1"/>
  <c r="J3367" i="25" s="1"/>
  <c r="J3368" i="25" s="1"/>
  <c r="J3369" i="25" s="1"/>
  <c r="J3370" i="25" s="1"/>
  <c r="J3371" i="25" s="1"/>
  <c r="J3372" i="25" s="1"/>
  <c r="J3373" i="25" s="1"/>
  <c r="J3374" i="25" s="1"/>
  <c r="J3375" i="25" s="1"/>
  <c r="J3376" i="25" s="1"/>
  <c r="J3377" i="25" s="1"/>
  <c r="J3378" i="25" s="1"/>
  <c r="J3379" i="25" s="1"/>
  <c r="J3380" i="25" s="1"/>
  <c r="J3381" i="25" s="1"/>
  <c r="J3382" i="25" s="1"/>
  <c r="J3383" i="25" s="1"/>
  <c r="J3384" i="25" s="1"/>
  <c r="J3385" i="25" s="1"/>
  <c r="J3386" i="25" s="1"/>
  <c r="J3387" i="25" s="1"/>
  <c r="J3388" i="25" s="1"/>
  <c r="J3389" i="25" s="1"/>
  <c r="J3390" i="25" s="1"/>
  <c r="J3391" i="25" s="1"/>
  <c r="J3392" i="25" s="1"/>
  <c r="J3393" i="25" s="1"/>
  <c r="J3394" i="25" s="1"/>
  <c r="J3395" i="25" s="1"/>
  <c r="J3396" i="25" s="1"/>
  <c r="J3397" i="25" s="1"/>
  <c r="J3398" i="25" s="1"/>
  <c r="J3399" i="25" s="1"/>
  <c r="J3400" i="25" s="1"/>
  <c r="J3401" i="25" s="1"/>
  <c r="J3402" i="25" s="1"/>
  <c r="J3403" i="25" s="1"/>
  <c r="J3404" i="25" s="1"/>
  <c r="J3405" i="25" s="1"/>
  <c r="J3406" i="25" s="1"/>
  <c r="J3407" i="25" s="1"/>
  <c r="J3408" i="25" s="1"/>
  <c r="J3409" i="25" s="1"/>
  <c r="J3410" i="25" s="1"/>
  <c r="J3411" i="25" s="1"/>
  <c r="J3412" i="25" s="1"/>
  <c r="J3413" i="25" s="1"/>
  <c r="J3414" i="25" s="1"/>
  <c r="J3415" i="25" s="1"/>
  <c r="J3416" i="25" s="1"/>
  <c r="J3417" i="25" s="1"/>
  <c r="J3418" i="25" s="1"/>
  <c r="J3419" i="25" s="1"/>
  <c r="J3420" i="25" s="1"/>
  <c r="J3421" i="25" s="1"/>
  <c r="J3422" i="25" s="1"/>
  <c r="J3423" i="25" s="1"/>
  <c r="J3424" i="25" s="1"/>
  <c r="J3425" i="25" s="1"/>
  <c r="J3426" i="25" s="1"/>
  <c r="J3427" i="25" s="1"/>
  <c r="J3428" i="25" s="1"/>
  <c r="J3429" i="25" s="1"/>
  <c r="J3430" i="25" s="1"/>
  <c r="J3431" i="25" s="1"/>
  <c r="J3432" i="25" s="1"/>
  <c r="J3433" i="25" s="1"/>
  <c r="J3434" i="25" s="1"/>
  <c r="J3435" i="25" s="1"/>
  <c r="J3436" i="25" s="1"/>
  <c r="J3437" i="25" s="1"/>
  <c r="J3438" i="25" s="1"/>
  <c r="J3439" i="25" s="1"/>
  <c r="J3440" i="25" s="1"/>
  <c r="J3441" i="25" s="1"/>
  <c r="J3442" i="25" s="1"/>
  <c r="J3443" i="25" s="1"/>
  <c r="J3444" i="25" s="1"/>
  <c r="J3445" i="25" s="1"/>
  <c r="J3446" i="25" s="1"/>
  <c r="J3447" i="25" s="1"/>
  <c r="J3448" i="25" s="1"/>
  <c r="J3449" i="25" s="1"/>
  <c r="J3450" i="25" s="1"/>
  <c r="J3451" i="25" s="1"/>
  <c r="J3452" i="25" s="1"/>
  <c r="J3453" i="25" s="1"/>
  <c r="J3454" i="25" s="1"/>
  <c r="J3455" i="25" s="1"/>
  <c r="J3456" i="25" s="1"/>
  <c r="J3457" i="25" s="1"/>
  <c r="J3458" i="25" s="1"/>
  <c r="J3459" i="25" s="1"/>
  <c r="J3460" i="25" s="1"/>
  <c r="J3461" i="25" s="1"/>
  <c r="J3462" i="25" s="1"/>
  <c r="J3463" i="25" s="1"/>
  <c r="J3464" i="25" s="1"/>
  <c r="J3465" i="25" s="1"/>
  <c r="J3466" i="25" s="1"/>
  <c r="J3467" i="25" s="1"/>
  <c r="J3468" i="25" s="1"/>
  <c r="J3469" i="25" s="1"/>
  <c r="J3470" i="25" s="1"/>
  <c r="J3471" i="25" s="1"/>
  <c r="J3472" i="25" s="1"/>
  <c r="J3473" i="25" s="1"/>
  <c r="J3474" i="25" s="1"/>
  <c r="J3475" i="25" s="1"/>
  <c r="J3476" i="25" s="1"/>
  <c r="J3477" i="25" s="1"/>
  <c r="J3478" i="25" s="1"/>
  <c r="J3479" i="25" s="1"/>
  <c r="J3480" i="25" s="1"/>
  <c r="J3481" i="25" s="1"/>
  <c r="J3482" i="25" s="1"/>
  <c r="J3483" i="25" s="1"/>
  <c r="J3484" i="25" s="1"/>
  <c r="J3485" i="25" s="1"/>
  <c r="J3486" i="25" s="1"/>
  <c r="J3487" i="25" s="1"/>
  <c r="J3488" i="25" s="1"/>
  <c r="J3489" i="25" s="1"/>
  <c r="J3490" i="25" s="1"/>
  <c r="J3491" i="25" s="1"/>
  <c r="J3492" i="25" s="1"/>
  <c r="J3493" i="25" s="1"/>
  <c r="J3494" i="25" s="1"/>
  <c r="J3495" i="25" s="1"/>
  <c r="J3496" i="25" s="1"/>
  <c r="J3497" i="25" s="1"/>
  <c r="J3498" i="25" s="1"/>
  <c r="J3499" i="25" s="1"/>
  <c r="J3500" i="25" s="1"/>
  <c r="J3501" i="25" s="1"/>
  <c r="J3502" i="25" s="1"/>
  <c r="J3503" i="25" s="1"/>
  <c r="J3504" i="25" s="1"/>
  <c r="J3505" i="25" s="1"/>
  <c r="J3506" i="25" s="1"/>
  <c r="J3507" i="25" s="1"/>
  <c r="J3508" i="25" s="1"/>
  <c r="J3509" i="25" s="1"/>
  <c r="J3510" i="25" s="1"/>
  <c r="J3511" i="25" s="1"/>
  <c r="J3512" i="25" s="1"/>
  <c r="J3513" i="25" s="1"/>
  <c r="J3514" i="25" s="1"/>
  <c r="J3515" i="25" s="1"/>
  <c r="J3516" i="25" s="1"/>
  <c r="J3517" i="25" s="1"/>
  <c r="J3518" i="25" s="1"/>
  <c r="J3519" i="25" s="1"/>
  <c r="J3520" i="25" s="1"/>
  <c r="J3521" i="25" s="1"/>
  <c r="J3522" i="25" s="1"/>
  <c r="J3523" i="25" s="1"/>
  <c r="J3524" i="25" s="1"/>
  <c r="J3525" i="25" s="1"/>
  <c r="J3526" i="25" s="1"/>
  <c r="J3527" i="25" s="1"/>
  <c r="J3528" i="25" s="1"/>
  <c r="J3529" i="25" s="1"/>
  <c r="J3530" i="25" s="1"/>
  <c r="J3531" i="25" s="1"/>
  <c r="J3532" i="25" s="1"/>
  <c r="J3533" i="25" s="1"/>
  <c r="J3534" i="25" s="1"/>
  <c r="J3535" i="25" s="1"/>
  <c r="J3536" i="25" s="1"/>
  <c r="J3537" i="25" s="1"/>
  <c r="J3538" i="25" s="1"/>
  <c r="J3539" i="25" s="1"/>
  <c r="J3540" i="25" s="1"/>
  <c r="J3541" i="25" s="1"/>
  <c r="J3542" i="25" s="1"/>
  <c r="J3543" i="25" s="1"/>
  <c r="J3544" i="25" s="1"/>
  <c r="J3545" i="25" s="1"/>
  <c r="J3546" i="25" s="1"/>
  <c r="J3547" i="25" s="1"/>
  <c r="J3548" i="25" s="1"/>
  <c r="J3549" i="25" s="1"/>
  <c r="J3550" i="25" s="1"/>
  <c r="J3551" i="25" s="1"/>
  <c r="J3552" i="25" s="1"/>
  <c r="J3553" i="25" s="1"/>
  <c r="J3554" i="25" s="1"/>
  <c r="J3555" i="25" s="1"/>
  <c r="J3556" i="25" s="1"/>
  <c r="J3557" i="25" s="1"/>
  <c r="J3558" i="25" s="1"/>
  <c r="J3559" i="25" s="1"/>
  <c r="J3560" i="25" s="1"/>
  <c r="J3561" i="25" s="1"/>
  <c r="J3562" i="25" s="1"/>
  <c r="J3563" i="25" s="1"/>
  <c r="J3564" i="25" s="1"/>
  <c r="J3565" i="25" s="1"/>
  <c r="J3566" i="25" s="1"/>
  <c r="J3567" i="25" s="1"/>
  <c r="J3568" i="25" s="1"/>
  <c r="J3569" i="25" s="1"/>
  <c r="J3570" i="25" s="1"/>
  <c r="J3571" i="25" s="1"/>
  <c r="J3572" i="25" s="1"/>
  <c r="J3573" i="25" s="1"/>
  <c r="J3574" i="25" s="1"/>
  <c r="J3575" i="25" s="1"/>
  <c r="J3576" i="25" s="1"/>
  <c r="J3577" i="25" s="1"/>
  <c r="J3578" i="25" s="1"/>
  <c r="J3579" i="25" s="1"/>
  <c r="J3580" i="25" s="1"/>
  <c r="J3581" i="25" s="1"/>
  <c r="J3582" i="25" s="1"/>
  <c r="J3583" i="25" s="1"/>
  <c r="J3584" i="25" s="1"/>
  <c r="J3585" i="25" s="1"/>
  <c r="J3586" i="25" s="1"/>
  <c r="J3587" i="25" s="1"/>
  <c r="J3588" i="25" s="1"/>
  <c r="J3589" i="25" s="1"/>
  <c r="J3590" i="25" s="1"/>
  <c r="J3591" i="25" s="1"/>
  <c r="J3592" i="25" s="1"/>
  <c r="J3593" i="25" s="1"/>
  <c r="J3594" i="25" s="1"/>
  <c r="J3595" i="25" s="1"/>
  <c r="J3596" i="25" s="1"/>
  <c r="J3597" i="25" s="1"/>
  <c r="J3598" i="25" s="1"/>
  <c r="J3599" i="25" s="1"/>
  <c r="J3600" i="25" s="1"/>
  <c r="J3601" i="25" s="1"/>
  <c r="J3602" i="25" s="1"/>
  <c r="J3603" i="25" s="1"/>
  <c r="J3604" i="25" s="1"/>
  <c r="J3605" i="25" s="1"/>
  <c r="J3606" i="25" s="1"/>
  <c r="J3607" i="25" s="1"/>
  <c r="J3608" i="25" s="1"/>
  <c r="J3609" i="25" s="1"/>
  <c r="J3610" i="25" s="1"/>
  <c r="J3611" i="25" s="1"/>
  <c r="J3612" i="25" s="1"/>
  <c r="J3613" i="25" s="1"/>
  <c r="J3614" i="25" s="1"/>
  <c r="J3615" i="25" s="1"/>
  <c r="J3616" i="25" s="1"/>
  <c r="J3617" i="25" s="1"/>
  <c r="J3618" i="25" s="1"/>
  <c r="J3619" i="25" s="1"/>
  <c r="J3620" i="25" s="1"/>
  <c r="J3621" i="25" s="1"/>
  <c r="J3622" i="25" s="1"/>
  <c r="J3623" i="25" s="1"/>
  <c r="J3624" i="25" s="1"/>
  <c r="J3625" i="25" s="1"/>
  <c r="J3626" i="25" s="1"/>
  <c r="J3627" i="25" s="1"/>
  <c r="J3628" i="25" s="1"/>
  <c r="J3629" i="25" s="1"/>
  <c r="J3630" i="25" s="1"/>
  <c r="J3631" i="25" s="1"/>
  <c r="J3632" i="25" s="1"/>
  <c r="J3633" i="25" s="1"/>
  <c r="J3634" i="25" s="1"/>
  <c r="J3635" i="25" s="1"/>
  <c r="J3636" i="25" s="1"/>
  <c r="J3637" i="25" s="1"/>
  <c r="J3638" i="25" s="1"/>
  <c r="J3639" i="25" s="1"/>
  <c r="J3640" i="25" s="1"/>
  <c r="J3641" i="25" s="1"/>
  <c r="J3642" i="25" s="1"/>
  <c r="J3643" i="25" s="1"/>
  <c r="J3644" i="25" s="1"/>
  <c r="J3645" i="25" s="1"/>
  <c r="J3646" i="25" s="1"/>
  <c r="J3647" i="25" s="1"/>
  <c r="J3648" i="25" s="1"/>
  <c r="J3649" i="25" s="1"/>
  <c r="J3650" i="25" s="1"/>
  <c r="J3651" i="25" s="1"/>
  <c r="J3652" i="25" s="1"/>
  <c r="J3653" i="25" s="1"/>
  <c r="J3654" i="25" s="1"/>
  <c r="J3655" i="25" s="1"/>
  <c r="J3656" i="25" s="1"/>
  <c r="J3657" i="25" s="1"/>
  <c r="J3658" i="25" s="1"/>
  <c r="J3659" i="25" s="1"/>
  <c r="J3660" i="25" s="1"/>
  <c r="J3661" i="25" s="1"/>
  <c r="J3662" i="25" s="1"/>
  <c r="J3663" i="25" s="1"/>
  <c r="J3664" i="25" s="1"/>
  <c r="J3665" i="25" s="1"/>
  <c r="J3666" i="25" s="1"/>
  <c r="J3667" i="25" s="1"/>
  <c r="J3668" i="25" s="1"/>
  <c r="J3669" i="25" s="1"/>
  <c r="J3670" i="25" s="1"/>
  <c r="J3671" i="25" s="1"/>
  <c r="J3672" i="25" s="1"/>
  <c r="J3673" i="25" s="1"/>
  <c r="J3674" i="25" s="1"/>
  <c r="J3675" i="25" s="1"/>
  <c r="J3676" i="25" s="1"/>
  <c r="J3677" i="25" s="1"/>
  <c r="J3678" i="25" s="1"/>
  <c r="J3679" i="25" s="1"/>
  <c r="J3680" i="25" s="1"/>
  <c r="J3681" i="25" s="1"/>
  <c r="J3682" i="25" s="1"/>
  <c r="J3683" i="25" s="1"/>
  <c r="J3684" i="25" s="1"/>
  <c r="J3685" i="25" s="1"/>
  <c r="J3686" i="25" s="1"/>
  <c r="J3687" i="25" s="1"/>
  <c r="J3688" i="25" s="1"/>
  <c r="J3689" i="25" s="1"/>
  <c r="J3690" i="25" s="1"/>
  <c r="J3691" i="25" s="1"/>
  <c r="J3692" i="25" s="1"/>
  <c r="J3693" i="25" s="1"/>
  <c r="J3694" i="25" s="1"/>
  <c r="J3695" i="25" s="1"/>
  <c r="J3696" i="25" s="1"/>
  <c r="J3697" i="25" s="1"/>
  <c r="J3698" i="25" s="1"/>
  <c r="J3699" i="25" s="1"/>
  <c r="J3700" i="25" s="1"/>
  <c r="J3701" i="25" s="1"/>
  <c r="J3702" i="25" s="1"/>
  <c r="J3703" i="25" s="1"/>
  <c r="J3704" i="25" s="1"/>
  <c r="J3705" i="25" s="1"/>
  <c r="J3706" i="25" s="1"/>
  <c r="J3707" i="25" s="1"/>
  <c r="J3708" i="25" s="1"/>
  <c r="J3709" i="25" s="1"/>
  <c r="J3710" i="25" s="1"/>
  <c r="J3711" i="25" s="1"/>
  <c r="J3712" i="25" s="1"/>
  <c r="J3713" i="25" s="1"/>
  <c r="J3714" i="25" s="1"/>
  <c r="J3715" i="25" s="1"/>
  <c r="J3716" i="25" s="1"/>
  <c r="J3717" i="25" s="1"/>
  <c r="J3718" i="25" s="1"/>
  <c r="J3719" i="25" s="1"/>
  <c r="J3720" i="25" s="1"/>
  <c r="J3721" i="25" s="1"/>
  <c r="J3722" i="25" s="1"/>
  <c r="J3723" i="25" s="1"/>
  <c r="J3724" i="25" s="1"/>
  <c r="J3725" i="25" s="1"/>
  <c r="J3726" i="25" s="1"/>
  <c r="J3727" i="25" s="1"/>
  <c r="J3728" i="25" s="1"/>
  <c r="J3729" i="25" s="1"/>
  <c r="J3730" i="25" s="1"/>
  <c r="J3731" i="25" s="1"/>
  <c r="J3732" i="25" s="1"/>
  <c r="J3733" i="25" s="1"/>
  <c r="J3734" i="25" s="1"/>
  <c r="J3735" i="25" s="1"/>
  <c r="J3736" i="25" s="1"/>
  <c r="J3737" i="25" s="1"/>
  <c r="J3738" i="25" s="1"/>
  <c r="J3739" i="25" s="1"/>
  <c r="J3740" i="25" s="1"/>
  <c r="J3741" i="25" s="1"/>
  <c r="J3742" i="25" s="1"/>
  <c r="J3743" i="25" s="1"/>
  <c r="J3744" i="25" s="1"/>
  <c r="J3745" i="25" s="1"/>
  <c r="J3746" i="25" s="1"/>
  <c r="J3747" i="25" s="1"/>
  <c r="J3748" i="25" s="1"/>
  <c r="J3749" i="25" s="1"/>
  <c r="J3750" i="25" s="1"/>
  <c r="J3751" i="25" s="1"/>
  <c r="J3752" i="25" s="1"/>
  <c r="J3753" i="25" s="1"/>
  <c r="J3754" i="25" s="1"/>
  <c r="J3755" i="25" s="1"/>
  <c r="J3756" i="25" s="1"/>
  <c r="J3757" i="25" s="1"/>
  <c r="J3758" i="25" s="1"/>
  <c r="J3759" i="25" s="1"/>
  <c r="J3760" i="25" s="1"/>
  <c r="J3761" i="25" s="1"/>
  <c r="J3762" i="25" s="1"/>
  <c r="J3763" i="25" s="1"/>
  <c r="J3764" i="25" s="1"/>
  <c r="J3765" i="25" s="1"/>
  <c r="J3766" i="25" s="1"/>
  <c r="J3767" i="25" s="1"/>
  <c r="J3768" i="25" s="1"/>
  <c r="J3769" i="25" s="1"/>
  <c r="J3770" i="25" s="1"/>
  <c r="J3771" i="25" s="1"/>
  <c r="J3772" i="25" s="1"/>
  <c r="J3773" i="25" s="1"/>
  <c r="J3774" i="25" s="1"/>
  <c r="J3775" i="25" s="1"/>
  <c r="J3776" i="25" s="1"/>
  <c r="J3777" i="25" s="1"/>
  <c r="J3778" i="25" s="1"/>
  <c r="J3779" i="25" s="1"/>
  <c r="J3780" i="25" s="1"/>
  <c r="J3781" i="25" s="1"/>
  <c r="J3782" i="25" s="1"/>
  <c r="J3783" i="25" s="1"/>
  <c r="J3784" i="25" s="1"/>
  <c r="J3785" i="25" s="1"/>
  <c r="J3786" i="25" s="1"/>
  <c r="J3787" i="25" s="1"/>
  <c r="J3788" i="25" s="1"/>
  <c r="J3789" i="25" s="1"/>
  <c r="J3790" i="25" s="1"/>
  <c r="J3791" i="25" s="1"/>
  <c r="J3792" i="25" s="1"/>
  <c r="J3793" i="25" s="1"/>
  <c r="J3794" i="25" s="1"/>
  <c r="J3795" i="25" s="1"/>
  <c r="J3796" i="25" s="1"/>
  <c r="J3797" i="25" s="1"/>
  <c r="J3798" i="25" s="1"/>
  <c r="J3799" i="25" s="1"/>
  <c r="J3800" i="25" s="1"/>
  <c r="J3801" i="25" s="1"/>
  <c r="J3802" i="25" s="1"/>
  <c r="J3803" i="25" s="1"/>
  <c r="J3804" i="25" s="1"/>
  <c r="J3805" i="25" s="1"/>
  <c r="J3806" i="25" s="1"/>
  <c r="J3807" i="25" s="1"/>
  <c r="J3808" i="25" s="1"/>
  <c r="J3809" i="25" s="1"/>
  <c r="J3810" i="25" s="1"/>
  <c r="J3811" i="25" s="1"/>
  <c r="J3812" i="25" s="1"/>
  <c r="J3813" i="25" s="1"/>
  <c r="J3814" i="25" s="1"/>
  <c r="J3815" i="25" s="1"/>
  <c r="J3816" i="25" s="1"/>
  <c r="J3817" i="25" s="1"/>
  <c r="J3818" i="25" s="1"/>
  <c r="J3819" i="25" s="1"/>
  <c r="J3820" i="25" s="1"/>
  <c r="J3821" i="25" s="1"/>
  <c r="J3822" i="25" s="1"/>
  <c r="J3823" i="25" s="1"/>
  <c r="J3824" i="25" s="1"/>
  <c r="J3825" i="25" s="1"/>
  <c r="J3826" i="25" s="1"/>
  <c r="J3827" i="25" s="1"/>
  <c r="J3828" i="25" s="1"/>
  <c r="J3829" i="25" s="1"/>
  <c r="J3830" i="25" s="1"/>
  <c r="J3831" i="25" s="1"/>
  <c r="J3832" i="25" s="1"/>
  <c r="J3833" i="25" s="1"/>
  <c r="J3834" i="25" s="1"/>
  <c r="J3835" i="25" s="1"/>
  <c r="J3836" i="25" s="1"/>
  <c r="J3837" i="25" s="1"/>
  <c r="J3838" i="25" s="1"/>
  <c r="J3839" i="25" s="1"/>
  <c r="J3840" i="25" s="1"/>
  <c r="J3841" i="25" s="1"/>
  <c r="J3842" i="25" s="1"/>
  <c r="J3843" i="25" s="1"/>
  <c r="J3844" i="25" s="1"/>
  <c r="J3845" i="25" s="1"/>
  <c r="J3846" i="25" s="1"/>
  <c r="J3847" i="25" s="1"/>
  <c r="J3848" i="25" s="1"/>
  <c r="J3849" i="25" s="1"/>
  <c r="J3850" i="25" s="1"/>
  <c r="J3851" i="25" s="1"/>
  <c r="J3852" i="25" s="1"/>
  <c r="J3853" i="25" s="1"/>
  <c r="J3854" i="25" s="1"/>
  <c r="J3855" i="25" s="1"/>
  <c r="J3856" i="25" s="1"/>
  <c r="J3857" i="25" s="1"/>
  <c r="J3858" i="25" s="1"/>
  <c r="J3859" i="25" s="1"/>
  <c r="J3860" i="25" s="1"/>
  <c r="J3861" i="25" s="1"/>
  <c r="J3862" i="25" s="1"/>
  <c r="J3863" i="25" s="1"/>
  <c r="J3864" i="25" s="1"/>
  <c r="J3865" i="25" s="1"/>
  <c r="J3866" i="25" s="1"/>
  <c r="J3867" i="25" s="1"/>
  <c r="J3868" i="25" s="1"/>
  <c r="J3869" i="25" s="1"/>
  <c r="J3870" i="25" s="1"/>
  <c r="J3871" i="25" s="1"/>
  <c r="J3872" i="25" s="1"/>
  <c r="J3873" i="25" s="1"/>
  <c r="J3874" i="25" s="1"/>
  <c r="J3875" i="25" s="1"/>
  <c r="J3876" i="25" s="1"/>
  <c r="J3877" i="25" s="1"/>
  <c r="J3878" i="25" s="1"/>
  <c r="J3879" i="25" s="1"/>
  <c r="J3880" i="25" s="1"/>
  <c r="J3881" i="25" s="1"/>
  <c r="J3882" i="25" s="1"/>
  <c r="J3883" i="25" s="1"/>
  <c r="J3884" i="25" s="1"/>
  <c r="J3885" i="25" s="1"/>
  <c r="J3886" i="25" s="1"/>
  <c r="J3887" i="25" s="1"/>
  <c r="J3888" i="25" s="1"/>
  <c r="J3889" i="25" s="1"/>
  <c r="J3890" i="25" s="1"/>
  <c r="J3891" i="25" s="1"/>
  <c r="J3892" i="25" s="1"/>
  <c r="J3893" i="25" s="1"/>
  <c r="J3894" i="25" s="1"/>
  <c r="J3895" i="25" s="1"/>
  <c r="J3896" i="25" s="1"/>
  <c r="J3897" i="25" s="1"/>
  <c r="J3898" i="25" s="1"/>
  <c r="J3899" i="25" s="1"/>
  <c r="J3900" i="25" s="1"/>
  <c r="J3901" i="25" s="1"/>
  <c r="J3902" i="25" s="1"/>
  <c r="J3903" i="25" s="1"/>
  <c r="J3904" i="25" s="1"/>
  <c r="J3905" i="25" s="1"/>
  <c r="J3906" i="25" s="1"/>
  <c r="J3907" i="25" s="1"/>
  <c r="J3908" i="25" s="1"/>
  <c r="J3909" i="25" s="1"/>
  <c r="J3910" i="25" s="1"/>
  <c r="J3911" i="25" s="1"/>
  <c r="J3912" i="25" s="1"/>
  <c r="J3913" i="25" s="1"/>
  <c r="J3914" i="25" s="1"/>
  <c r="J3915" i="25" s="1"/>
  <c r="J3916" i="25" s="1"/>
  <c r="J3917" i="25" s="1"/>
  <c r="J3918" i="25" s="1"/>
  <c r="J3919" i="25" s="1"/>
  <c r="J3920" i="25" s="1"/>
  <c r="J3921" i="25" s="1"/>
  <c r="J3922" i="25" s="1"/>
  <c r="J3923" i="25" s="1"/>
  <c r="J3924" i="25" s="1"/>
  <c r="J3925" i="25" s="1"/>
  <c r="J3926" i="25" s="1"/>
  <c r="J3927" i="25" s="1"/>
  <c r="J3928" i="25" s="1"/>
  <c r="J3929" i="25" s="1"/>
  <c r="J3930" i="25" s="1"/>
  <c r="J3931" i="25" s="1"/>
  <c r="J3932" i="25" s="1"/>
  <c r="J3933" i="25" s="1"/>
  <c r="J3934" i="25" s="1"/>
  <c r="J3935" i="25" s="1"/>
  <c r="J3936" i="25" s="1"/>
  <c r="J3937" i="25" s="1"/>
  <c r="J3938" i="25" s="1"/>
  <c r="J3939" i="25" s="1"/>
  <c r="J3940" i="25" s="1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L3" i="25" s="1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F48" i="18"/>
  <c r="G46" i="18"/>
  <c r="E46" i="18" s="1"/>
  <c r="G32" i="18"/>
  <c r="E32" i="18" s="1"/>
  <c r="G30" i="18"/>
  <c r="E30" i="18" s="1"/>
  <c r="H16" i="18"/>
  <c r="G16" i="18"/>
  <c r="E16" i="18" s="1"/>
  <c r="H14" i="18"/>
  <c r="G14" i="18"/>
  <c r="E14" i="18" s="1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Q250" i="7"/>
  <c r="M24" i="11"/>
  <c r="E27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/>
  <c r="F24" i="23"/>
  <c r="G24" i="23" s="1"/>
  <c r="F17" i="23"/>
  <c r="F16" i="23" s="1"/>
  <c r="G16" i="23" s="1"/>
  <c r="H16" i="23" s="1"/>
  <c r="I16" i="23" s="1"/>
  <c r="J16" i="23" s="1"/>
  <c r="W18" i="19" l="1"/>
  <c r="W13" i="19"/>
  <c r="H47" i="18"/>
  <c r="I15" i="18"/>
  <c r="G31" i="18"/>
  <c r="E48" i="18"/>
  <c r="H49" i="18" s="1"/>
  <c r="H14" i="26"/>
  <c r="J18" i="26" s="1"/>
  <c r="L6" i="25"/>
  <c r="O6" i="25" s="1"/>
  <c r="L9" i="25"/>
  <c r="O9" i="25" s="1"/>
  <c r="L5" i="25"/>
  <c r="O5" i="25" s="1"/>
  <c r="L8" i="25"/>
  <c r="O8" i="25" s="1"/>
  <c r="L4" i="25"/>
  <c r="O4" i="25" s="1"/>
  <c r="L7" i="25"/>
  <c r="O7" i="25" s="1"/>
  <c r="L10" i="25"/>
  <c r="O10" i="25" s="1"/>
  <c r="K16" i="23"/>
  <c r="D16" i="23" s="1"/>
  <c r="R38" i="24"/>
  <c r="I77" i="24"/>
  <c r="I78" i="24" s="1"/>
  <c r="J80" i="24" s="1"/>
  <c r="Q77" i="24"/>
  <c r="H24" i="23"/>
  <c r="D24" i="23" s="1"/>
  <c r="D8" i="23" s="1"/>
  <c r="R106" i="24"/>
  <c r="G15" i="18"/>
  <c r="H15" i="18"/>
  <c r="J15" i="18"/>
  <c r="H31" i="18"/>
  <c r="G47" i="18"/>
  <c r="K92" i="19"/>
  <c r="I92" i="19"/>
  <c r="D92" i="19"/>
  <c r="H92" i="19"/>
  <c r="F92" i="19"/>
  <c r="C92" i="19"/>
  <c r="L92" i="19"/>
  <c r="I18" i="26"/>
  <c r="I17" i="26"/>
  <c r="I19" i="26" s="1"/>
  <c r="K18" i="26"/>
  <c r="I36" i="19"/>
  <c r="H37" i="19"/>
  <c r="G49" i="18"/>
  <c r="H33" i="18"/>
  <c r="G33" i="18"/>
  <c r="F33" i="18"/>
  <c r="H17" i="18"/>
  <c r="G17" i="18"/>
  <c r="D42" i="18"/>
  <c r="D44" i="18" s="1"/>
  <c r="D10" i="18"/>
  <c r="E53" i="18"/>
  <c r="E42" i="18"/>
  <c r="E26" i="18"/>
  <c r="E10" i="18"/>
  <c r="P80" i="24"/>
  <c r="P94" i="24" s="1"/>
  <c r="AB55" i="24" s="1"/>
  <c r="O46" i="24"/>
  <c r="P46" i="24"/>
  <c r="Q46" i="24"/>
  <c r="R77" i="24"/>
  <c r="J36" i="24"/>
  <c r="Y55" i="24"/>
  <c r="P106" i="24"/>
  <c r="J106" i="24"/>
  <c r="J107" i="24" s="1"/>
  <c r="J109" i="24" s="1"/>
  <c r="Y57" i="24"/>
  <c r="F49" i="18" l="1"/>
  <c r="K80" i="24"/>
  <c r="Q80" i="24"/>
  <c r="I80" i="24"/>
  <c r="I95" i="24" s="1"/>
  <c r="P86" i="24"/>
  <c r="R80" i="24"/>
  <c r="H20" i="18"/>
  <c r="D20" i="18" s="1"/>
  <c r="D26" i="18" s="1"/>
  <c r="D28" i="18" s="1"/>
  <c r="Q96" i="24"/>
  <c r="Z55" i="24" s="1"/>
  <c r="G39" i="18"/>
  <c r="K17" i="26"/>
  <c r="L18" i="26" s="1"/>
  <c r="M17" i="26"/>
  <c r="J36" i="19"/>
  <c r="I37" i="19"/>
  <c r="F7" i="18"/>
  <c r="F23" i="18"/>
  <c r="F39" i="18"/>
  <c r="E39" i="18" s="1"/>
  <c r="G7" i="18"/>
  <c r="E7" i="18" s="1"/>
  <c r="G23" i="18"/>
  <c r="H7" i="18"/>
  <c r="E58" i="18"/>
  <c r="H11" i="18" s="1"/>
  <c r="K109" i="24"/>
  <c r="J95" i="24"/>
  <c r="J84" i="24"/>
  <c r="I109" i="24"/>
  <c r="I125" i="24" s="1"/>
  <c r="P109" i="24"/>
  <c r="R36" i="24"/>
  <c r="J46" i="24" s="1"/>
  <c r="R109" i="24"/>
  <c r="J9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I86" i="24" l="1"/>
  <c r="I96" i="24"/>
  <c r="K82" i="24"/>
  <c r="K96" i="24"/>
  <c r="F27" i="18"/>
  <c r="L17" i="26"/>
  <c r="M18" i="26" s="1"/>
  <c r="N17" i="26" s="1"/>
  <c r="G21" i="26" s="1"/>
  <c r="K36" i="19"/>
  <c r="J37" i="19"/>
  <c r="G43" i="18"/>
  <c r="F11" i="18"/>
  <c r="F43" i="18"/>
  <c r="G27" i="18"/>
  <c r="E27" i="18" s="1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3974" i="25" l="1"/>
  <c r="E3958" i="25"/>
  <c r="E3942" i="25"/>
  <c r="E3926" i="25"/>
  <c r="E3910" i="25"/>
  <c r="E3894" i="25"/>
  <c r="E3878" i="25"/>
  <c r="E3862" i="25"/>
  <c r="E3846" i="25"/>
  <c r="E3830" i="25"/>
  <c r="E3814" i="25"/>
  <c r="E3798" i="25"/>
  <c r="E3782" i="25"/>
  <c r="E3766" i="25"/>
  <c r="E3750" i="25"/>
  <c r="E3734" i="25"/>
  <c r="E3718" i="25"/>
  <c r="E3702" i="25"/>
  <c r="E3686" i="25"/>
  <c r="E3670" i="25"/>
  <c r="E3981" i="25"/>
  <c r="E3965" i="25"/>
  <c r="E3949" i="25"/>
  <c r="E3933" i="25"/>
  <c r="E3917" i="25"/>
  <c r="E3901" i="25"/>
  <c r="E3885" i="25"/>
  <c r="E3869" i="25"/>
  <c r="E3853" i="25"/>
  <c r="E3837" i="25"/>
  <c r="E3821" i="25"/>
  <c r="E3805" i="25"/>
  <c r="E3789" i="25"/>
  <c r="E3773" i="25"/>
  <c r="E3757" i="25"/>
  <c r="E3741" i="25"/>
  <c r="E3725" i="25"/>
  <c r="E3709" i="25"/>
  <c r="E3693" i="25"/>
  <c r="E3677" i="25"/>
  <c r="E3661" i="25"/>
  <c r="E3972" i="25"/>
  <c r="E3956" i="25"/>
  <c r="E3940" i="25"/>
  <c r="E3924" i="25"/>
  <c r="E3908" i="25"/>
  <c r="E3892" i="25"/>
  <c r="E3876" i="25"/>
  <c r="E3860" i="25"/>
  <c r="E3844" i="25"/>
  <c r="E3828" i="25"/>
  <c r="E3812" i="25"/>
  <c r="E3796" i="25"/>
  <c r="E3780" i="25"/>
  <c r="E3764" i="25"/>
  <c r="E3748" i="25"/>
  <c r="E3732" i="25"/>
  <c r="E3716" i="25"/>
  <c r="E3700" i="25"/>
  <c r="E3684" i="25"/>
  <c r="E3668" i="25"/>
  <c r="E3975" i="25"/>
  <c r="E3959" i="25"/>
  <c r="E3943" i="25"/>
  <c r="E3927" i="25"/>
  <c r="E3911" i="25"/>
  <c r="E3895" i="25"/>
  <c r="E3879" i="25"/>
  <c r="E3863" i="25"/>
  <c r="E3847" i="25"/>
  <c r="E3831" i="25"/>
  <c r="E3815" i="25"/>
  <c r="E3799" i="25"/>
  <c r="E3783" i="25"/>
  <c r="E3767" i="25"/>
  <c r="E3751" i="25"/>
  <c r="E3735" i="25"/>
  <c r="E3719" i="25"/>
  <c r="E3703" i="25"/>
  <c r="E3687" i="25"/>
  <c r="E3671" i="25"/>
  <c r="E3653" i="25"/>
  <c r="E3637" i="25"/>
  <c r="E3621" i="25"/>
  <c r="E3605" i="25"/>
  <c r="E3589" i="25"/>
  <c r="E3573" i="25"/>
  <c r="E3557" i="25"/>
  <c r="E3541" i="25"/>
  <c r="E3525" i="25"/>
  <c r="E3509" i="25"/>
  <c r="E3493" i="25"/>
  <c r="E3477" i="25"/>
  <c r="E3461" i="25"/>
  <c r="E3445" i="25"/>
  <c r="E3429" i="25"/>
  <c r="E3413" i="25"/>
  <c r="E3397" i="25"/>
  <c r="E3381" i="25"/>
  <c r="E3365" i="25"/>
  <c r="E3349" i="25"/>
  <c r="E3333" i="25"/>
  <c r="E3660" i="25"/>
  <c r="E3644" i="25"/>
  <c r="E3628" i="25"/>
  <c r="E3612" i="25"/>
  <c r="E3596" i="25"/>
  <c r="E3580" i="25"/>
  <c r="E3564" i="25"/>
  <c r="E3548" i="25"/>
  <c r="E3532" i="25"/>
  <c r="E3516" i="25"/>
  <c r="E3500" i="25"/>
  <c r="E3484" i="25"/>
  <c r="E3468" i="25"/>
  <c r="E3659" i="25"/>
  <c r="E3643" i="25"/>
  <c r="E3627" i="25"/>
  <c r="E3611" i="25"/>
  <c r="E3595" i="25"/>
  <c r="E3579" i="25"/>
  <c r="E3563" i="25"/>
  <c r="E3547" i="25"/>
  <c r="E3531" i="25"/>
  <c r="E3515" i="25"/>
  <c r="E3499" i="25"/>
  <c r="E3483" i="25"/>
  <c r="E3467" i="25"/>
  <c r="E3646" i="25"/>
  <c r="E3582" i="25"/>
  <c r="E3518" i="25"/>
  <c r="E3454" i="25"/>
  <c r="E3432" i="25"/>
  <c r="E3411" i="25"/>
  <c r="E3390" i="25"/>
  <c r="E3368" i="25"/>
  <c r="E3347" i="25"/>
  <c r="E3326" i="25"/>
  <c r="E3308" i="25"/>
  <c r="E3292" i="25"/>
  <c r="E3276" i="25"/>
  <c r="E3260" i="25"/>
  <c r="E3244" i="25"/>
  <c r="E3228" i="25"/>
  <c r="E3212" i="25"/>
  <c r="E3196" i="25"/>
  <c r="E3180" i="25"/>
  <c r="E3164" i="25"/>
  <c r="E3148" i="25"/>
  <c r="E3132" i="25"/>
  <c r="E3116" i="25"/>
  <c r="E3100" i="25"/>
  <c r="E3084" i="25"/>
  <c r="E3068" i="25"/>
  <c r="E3052" i="25"/>
  <c r="E3036" i="25"/>
  <c r="E3020" i="25"/>
  <c r="E3004" i="25"/>
  <c r="E2988" i="25"/>
  <c r="E2972" i="25"/>
  <c r="E2956" i="25"/>
  <c r="E2940" i="25"/>
  <c r="E3642" i="25"/>
  <c r="E3578" i="25"/>
  <c r="E3514" i="25"/>
  <c r="E3452" i="25"/>
  <c r="E3431" i="25"/>
  <c r="E3410" i="25"/>
  <c r="E3388" i="25"/>
  <c r="E3367" i="25"/>
  <c r="E3346" i="25"/>
  <c r="E3324" i="25"/>
  <c r="E3307" i="25"/>
  <c r="E3291" i="25"/>
  <c r="E3275" i="25"/>
  <c r="E3259" i="25"/>
  <c r="E3243" i="25"/>
  <c r="E3227" i="25"/>
  <c r="E3211" i="25"/>
  <c r="E3195" i="25"/>
  <c r="E3179" i="25"/>
  <c r="E3163" i="25"/>
  <c r="E3147" i="25"/>
  <c r="E3654" i="25"/>
  <c r="E3590" i="25"/>
  <c r="E3526" i="25"/>
  <c r="E3462" i="25"/>
  <c r="E3435" i="25"/>
  <c r="E3414" i="25"/>
  <c r="E3392" i="25"/>
  <c r="E3371" i="25"/>
  <c r="E3350" i="25"/>
  <c r="E3328" i="25"/>
  <c r="E3310" i="25"/>
  <c r="E3294" i="25"/>
  <c r="E3278" i="25"/>
  <c r="E3262" i="25"/>
  <c r="E3246" i="25"/>
  <c r="E3230" i="25"/>
  <c r="E3214" i="25"/>
  <c r="E3198" i="25"/>
  <c r="E3182" i="25"/>
  <c r="E3166" i="25"/>
  <c r="E3150" i="25"/>
  <c r="E3134" i="25"/>
  <c r="E3439" i="25"/>
  <c r="E3354" i="25"/>
  <c r="E3281" i="25"/>
  <c r="E3217" i="25"/>
  <c r="E3153" i="25"/>
  <c r="E3118" i="25"/>
  <c r="E3097" i="25"/>
  <c r="E3075" i="25"/>
  <c r="E3054" i="25"/>
  <c r="E3033" i="25"/>
  <c r="E3011" i="25"/>
  <c r="E2990" i="25"/>
  <c r="E2969" i="25"/>
  <c r="E2947" i="25"/>
  <c r="E2927" i="25"/>
  <c r="E2911" i="25"/>
  <c r="E2895" i="25"/>
  <c r="E2879" i="25"/>
  <c r="E2863" i="25"/>
  <c r="E2847" i="25"/>
  <c r="E2831" i="25"/>
  <c r="E2815" i="25"/>
  <c r="E2799" i="25"/>
  <c r="E2783" i="25"/>
  <c r="E2767" i="25"/>
  <c r="E2751" i="25"/>
  <c r="E2735" i="25"/>
  <c r="E2719" i="25"/>
  <c r="E2703" i="25"/>
  <c r="E2687" i="25"/>
  <c r="E2672" i="25"/>
  <c r="E2656" i="25"/>
  <c r="E2640" i="25"/>
  <c r="E2624" i="25"/>
  <c r="E2608" i="25"/>
  <c r="E2592" i="25"/>
  <c r="E2576" i="25"/>
  <c r="E2560" i="25"/>
  <c r="E2544" i="25"/>
  <c r="E2528" i="25"/>
  <c r="E2512" i="25"/>
  <c r="E2496" i="25"/>
  <c r="E3586" i="25"/>
  <c r="E3412" i="25"/>
  <c r="E3327" i="25"/>
  <c r="E3261" i="25"/>
  <c r="E3197" i="25"/>
  <c r="E3133" i="25"/>
  <c r="E3111" i="25"/>
  <c r="E3090" i="25"/>
  <c r="E3069" i="25"/>
  <c r="E3047" i="25"/>
  <c r="E3026" i="25"/>
  <c r="E3005" i="25"/>
  <c r="E2983" i="25"/>
  <c r="E2962" i="25"/>
  <c r="E2941" i="25"/>
  <c r="E2922" i="25"/>
  <c r="E2906" i="25"/>
  <c r="E2890" i="25"/>
  <c r="E2874" i="25"/>
  <c r="E2858" i="25"/>
  <c r="E2842" i="25"/>
  <c r="E2826" i="25"/>
  <c r="E2810" i="25"/>
  <c r="E2794" i="25"/>
  <c r="E2778" i="25"/>
  <c r="E2762" i="25"/>
  <c r="E2746" i="25"/>
  <c r="E2730" i="25"/>
  <c r="E3506" i="25"/>
  <c r="E3386" i="25"/>
  <c r="E3305" i="25"/>
  <c r="E3241" i="25"/>
  <c r="E3177" i="25"/>
  <c r="E3126" i="25"/>
  <c r="E3105" i="25"/>
  <c r="E3083" i="25"/>
  <c r="E3062" i="25"/>
  <c r="E3041" i="25"/>
  <c r="E3019" i="25"/>
  <c r="E2998" i="25"/>
  <c r="E2977" i="25"/>
  <c r="E2955" i="25"/>
  <c r="E2934" i="25"/>
  <c r="E2917" i="25"/>
  <c r="E2901" i="25"/>
  <c r="E2885" i="25"/>
  <c r="E2869" i="25"/>
  <c r="E2853" i="25"/>
  <c r="E2837" i="25"/>
  <c r="E2821" i="25"/>
  <c r="E2805" i="25"/>
  <c r="E2789" i="25"/>
  <c r="E2773" i="25"/>
  <c r="E2757" i="25"/>
  <c r="E2741" i="25"/>
  <c r="E3444" i="25"/>
  <c r="E3157" i="25"/>
  <c r="E3055" i="25"/>
  <c r="E2970" i="25"/>
  <c r="E2896" i="25"/>
  <c r="E2832" i="25"/>
  <c r="E2768" i="25"/>
  <c r="E2718" i="25"/>
  <c r="E2697" i="25"/>
  <c r="E2677" i="25"/>
  <c r="E2655" i="25"/>
  <c r="E2634" i="25"/>
  <c r="E2613" i="25"/>
  <c r="E2591" i="25"/>
  <c r="E2570" i="25"/>
  <c r="E2549" i="25"/>
  <c r="E2527" i="25"/>
  <c r="E2506" i="25"/>
  <c r="E2485" i="25"/>
  <c r="E2469" i="25"/>
  <c r="E2453" i="25"/>
  <c r="E2437" i="25"/>
  <c r="E2421" i="25"/>
  <c r="E2405" i="25"/>
  <c r="E2389" i="25"/>
  <c r="E2373" i="25"/>
  <c r="E2357" i="25"/>
  <c r="E2341" i="25"/>
  <c r="E2325" i="25"/>
  <c r="E2309" i="25"/>
  <c r="E2293" i="25"/>
  <c r="E2277" i="25"/>
  <c r="E2261" i="25"/>
  <c r="E2245" i="25"/>
  <c r="E2229" i="25"/>
  <c r="E2213" i="25"/>
  <c r="E2197" i="25"/>
  <c r="E2181" i="25"/>
  <c r="E2162" i="25"/>
  <c r="E2146" i="25"/>
  <c r="E2130" i="25"/>
  <c r="E2114" i="25"/>
  <c r="E2098" i="25"/>
  <c r="E2082" i="25"/>
  <c r="E2066" i="25"/>
  <c r="E2050" i="25"/>
  <c r="E2034" i="25"/>
  <c r="E2018" i="25"/>
  <c r="E2002" i="25"/>
  <c r="E1986" i="25"/>
  <c r="E1970" i="25"/>
  <c r="E1954" i="25"/>
  <c r="E1938" i="25"/>
  <c r="E1922" i="25"/>
  <c r="E1906" i="25"/>
  <c r="E1890" i="25"/>
  <c r="E1874" i="25"/>
  <c r="E3423" i="25"/>
  <c r="E3141" i="25"/>
  <c r="E3050" i="25"/>
  <c r="E2965" i="25"/>
  <c r="E2892" i="25"/>
  <c r="E2828" i="25"/>
  <c r="E2764" i="25"/>
  <c r="E2717" i="25"/>
  <c r="E2696" i="25"/>
  <c r="E2675" i="25"/>
  <c r="E2654" i="25"/>
  <c r="E2633" i="25"/>
  <c r="E2611" i="25"/>
  <c r="E2590" i="25"/>
  <c r="E2569" i="25"/>
  <c r="E2547" i="25"/>
  <c r="E2526" i="25"/>
  <c r="E2505" i="25"/>
  <c r="E2484" i="25"/>
  <c r="E2468" i="25"/>
  <c r="E2452" i="25"/>
  <c r="E2436" i="25"/>
  <c r="E2420" i="25"/>
  <c r="E2404" i="25"/>
  <c r="E2388" i="25"/>
  <c r="E2372" i="25"/>
  <c r="E2356" i="25"/>
  <c r="E2340" i="25"/>
  <c r="E2324" i="25"/>
  <c r="E2308" i="25"/>
  <c r="E2292" i="25"/>
  <c r="E2276" i="25"/>
  <c r="E2260" i="25"/>
  <c r="E2244" i="25"/>
  <c r="E2228" i="25"/>
  <c r="E2212" i="25"/>
  <c r="E2196" i="25"/>
  <c r="E2180" i="25"/>
  <c r="E2165" i="25"/>
  <c r="E2149" i="25"/>
  <c r="E2133" i="25"/>
  <c r="E2117" i="25"/>
  <c r="E2101" i="25"/>
  <c r="E3253" i="25"/>
  <c r="E3087" i="25"/>
  <c r="E3002" i="25"/>
  <c r="E2920" i="25"/>
  <c r="E2856" i="25"/>
  <c r="E2792" i="25"/>
  <c r="E2728" i="25"/>
  <c r="E2705" i="25"/>
  <c r="E2684" i="25"/>
  <c r="E2663" i="25"/>
  <c r="E2642" i="25"/>
  <c r="E2621" i="25"/>
  <c r="E2599" i="25"/>
  <c r="E2578" i="25"/>
  <c r="E2557" i="25"/>
  <c r="E2535" i="25"/>
  <c r="E2514" i="25"/>
  <c r="E2493" i="25"/>
  <c r="E2475" i="25"/>
  <c r="E2459" i="25"/>
  <c r="E2443" i="25"/>
  <c r="E2427" i="25"/>
  <c r="E2411" i="25"/>
  <c r="E2395" i="25"/>
  <c r="E2379" i="25"/>
  <c r="E2363" i="25"/>
  <c r="E2347" i="25"/>
  <c r="E2331" i="25"/>
  <c r="E2315" i="25"/>
  <c r="E2299" i="25"/>
  <c r="E2283" i="25"/>
  <c r="E2267" i="25"/>
  <c r="E2251" i="25"/>
  <c r="E2235" i="25"/>
  <c r="E2219" i="25"/>
  <c r="E2203" i="25"/>
  <c r="E2187" i="25"/>
  <c r="E2171" i="25"/>
  <c r="E2156" i="25"/>
  <c r="E2140" i="25"/>
  <c r="E2124" i="25"/>
  <c r="E2108" i="25"/>
  <c r="E3082" i="25"/>
  <c r="E2788" i="25"/>
  <c r="E2662" i="25"/>
  <c r="E2577" i="25"/>
  <c r="E2491" i="25"/>
  <c r="E2426" i="25"/>
  <c r="E2362" i="25"/>
  <c r="E2298" i="25"/>
  <c r="E2234" i="25"/>
  <c r="E2170" i="25"/>
  <c r="E2107" i="25"/>
  <c r="E2080" i="25"/>
  <c r="E2059" i="25"/>
  <c r="E2037" i="25"/>
  <c r="E2016" i="25"/>
  <c r="E1995" i="25"/>
  <c r="E1973" i="25"/>
  <c r="E1952" i="25"/>
  <c r="E1931" i="25"/>
  <c r="E1909" i="25"/>
  <c r="E1888" i="25"/>
  <c r="E1867" i="25"/>
  <c r="E1850" i="25"/>
  <c r="E1834" i="25"/>
  <c r="E1818" i="25"/>
  <c r="E1802" i="25"/>
  <c r="E1787" i="25"/>
  <c r="E1771" i="25"/>
  <c r="E1756" i="25"/>
  <c r="E1740" i="25"/>
  <c r="E1721" i="25"/>
  <c r="E1705" i="25"/>
  <c r="E1690" i="25"/>
  <c r="E1674" i="25"/>
  <c r="E1659" i="25"/>
  <c r="E1643" i="25"/>
  <c r="E1628" i="25"/>
  <c r="E1612" i="25"/>
  <c r="E1593" i="25"/>
  <c r="E1577" i="25"/>
  <c r="E1562" i="25"/>
  <c r="E1546" i="25"/>
  <c r="E1531" i="25"/>
  <c r="E1515" i="25"/>
  <c r="E1500" i="25"/>
  <c r="E1484" i="25"/>
  <c r="E1465" i="25"/>
  <c r="E1449" i="25"/>
  <c r="E1434" i="25"/>
  <c r="E1418" i="25"/>
  <c r="E1403" i="25"/>
  <c r="E1387" i="25"/>
  <c r="E1372" i="25"/>
  <c r="E1356" i="25"/>
  <c r="E1337" i="25"/>
  <c r="E1321" i="25"/>
  <c r="E1306" i="25"/>
  <c r="E1290" i="25"/>
  <c r="E2975" i="25"/>
  <c r="E2720" i="25"/>
  <c r="E2614" i="25"/>
  <c r="E2529" i="25"/>
  <c r="E2454" i="25"/>
  <c r="E2390" i="25"/>
  <c r="E2326" i="25"/>
  <c r="E2262" i="25"/>
  <c r="E2198" i="25"/>
  <c r="E2135" i="25"/>
  <c r="E2089" i="25"/>
  <c r="E2068" i="25"/>
  <c r="E2047" i="25"/>
  <c r="E2025" i="25"/>
  <c r="E2004" i="25"/>
  <c r="E1983" i="25"/>
  <c r="E1961" i="25"/>
  <c r="E1940" i="25"/>
  <c r="E1919" i="25"/>
  <c r="E1897" i="25"/>
  <c r="E1876" i="25"/>
  <c r="E1857" i="25"/>
  <c r="E1841" i="25"/>
  <c r="E1825" i="25"/>
  <c r="E1809" i="25"/>
  <c r="E1794" i="25"/>
  <c r="E1778" i="25"/>
  <c r="E1763" i="25"/>
  <c r="E1747" i="25"/>
  <c r="E1732" i="25"/>
  <c r="E1716" i="25"/>
  <c r="E1697" i="25"/>
  <c r="E1681" i="25"/>
  <c r="E1666" i="25"/>
  <c r="E1650" i="25"/>
  <c r="E1635" i="25"/>
  <c r="E1619" i="25"/>
  <c r="E1604" i="25"/>
  <c r="E1588" i="25"/>
  <c r="E1569" i="25"/>
  <c r="E1553" i="25"/>
  <c r="E1538" i="25"/>
  <c r="E2954" i="25"/>
  <c r="E2714" i="25"/>
  <c r="E2630" i="25"/>
  <c r="E2545" i="25"/>
  <c r="E2466" i="25"/>
  <c r="E2402" i="25"/>
  <c r="E2338" i="25"/>
  <c r="E2274" i="25"/>
  <c r="E2210" i="25"/>
  <c r="E2147" i="25"/>
  <c r="E2093" i="25"/>
  <c r="E2072" i="25"/>
  <c r="E2051" i="25"/>
  <c r="E2029" i="25"/>
  <c r="E2008" i="25"/>
  <c r="E1987" i="25"/>
  <c r="E1965" i="25"/>
  <c r="E1944" i="25"/>
  <c r="E1923" i="25"/>
  <c r="E1901" i="25"/>
  <c r="E1880" i="25"/>
  <c r="E1860" i="25"/>
  <c r="E1844" i="25"/>
  <c r="E1828" i="25"/>
  <c r="E1812" i="25"/>
  <c r="E1793" i="25"/>
  <c r="E1777" i="25"/>
  <c r="E1762" i="25"/>
  <c r="E1746" i="25"/>
  <c r="E1731" i="25"/>
  <c r="E1715" i="25"/>
  <c r="E1700" i="25"/>
  <c r="E1684" i="25"/>
  <c r="E1665" i="25"/>
  <c r="E1649" i="25"/>
  <c r="E1634" i="25"/>
  <c r="E1618" i="25"/>
  <c r="E1603" i="25"/>
  <c r="E1587" i="25"/>
  <c r="E1572" i="25"/>
  <c r="E1556" i="25"/>
  <c r="E2933" i="25"/>
  <c r="E2462" i="25"/>
  <c r="E2206" i="25"/>
  <c r="E2049" i="25"/>
  <c r="E1964" i="25"/>
  <c r="E1879" i="25"/>
  <c r="E1811" i="25"/>
  <c r="E1749" i="25"/>
  <c r="E1687" i="25"/>
  <c r="E1609" i="25"/>
  <c r="E1547" i="25"/>
  <c r="E1520" i="25"/>
  <c r="E1499" i="25"/>
  <c r="E1479" i="25"/>
  <c r="E1458" i="25"/>
  <c r="E1437" i="25"/>
  <c r="E1412" i="25"/>
  <c r="E1390" i="25"/>
  <c r="E1370" i="25"/>
  <c r="E1350" i="25"/>
  <c r="E1328" i="25"/>
  <c r="E1308" i="25"/>
  <c r="E1288" i="25"/>
  <c r="E1272" i="25"/>
  <c r="E1253" i="25"/>
  <c r="E1237" i="25"/>
  <c r="E1222" i="25"/>
  <c r="E1206" i="25"/>
  <c r="E1191" i="25"/>
  <c r="E1175" i="25"/>
  <c r="E1160" i="25"/>
  <c r="E1144" i="25"/>
  <c r="E1125" i="25"/>
  <c r="E1109" i="25"/>
  <c r="E1094" i="25"/>
  <c r="E1078" i="25"/>
  <c r="E1063" i="25"/>
  <c r="E1047" i="25"/>
  <c r="E1032" i="25"/>
  <c r="E1016" i="25"/>
  <c r="E997" i="25"/>
  <c r="E981" i="25"/>
  <c r="E966" i="25"/>
  <c r="E950" i="25"/>
  <c r="E935" i="25"/>
  <c r="E919" i="25"/>
  <c r="E904" i="25"/>
  <c r="E888" i="25"/>
  <c r="E869" i="25"/>
  <c r="E853" i="25"/>
  <c r="E838" i="25"/>
  <c r="E822" i="25"/>
  <c r="E807" i="25"/>
  <c r="E791" i="25"/>
  <c r="E776" i="25"/>
  <c r="E760" i="25"/>
  <c r="E741" i="25"/>
  <c r="E725" i="25"/>
  <c r="E710" i="25"/>
  <c r="E694" i="25"/>
  <c r="E679" i="25"/>
  <c r="E663" i="25"/>
  <c r="E648" i="25"/>
  <c r="E632" i="25"/>
  <c r="E613" i="25"/>
  <c r="E597" i="25"/>
  <c r="E582" i="25"/>
  <c r="E566" i="25"/>
  <c r="E551" i="25"/>
  <c r="E535" i="25"/>
  <c r="E519" i="25"/>
  <c r="E503" i="25"/>
  <c r="E487" i="25"/>
  <c r="E471" i="25"/>
  <c r="E455" i="25"/>
  <c r="E439" i="25"/>
  <c r="E423" i="25"/>
  <c r="E407" i="25"/>
  <c r="E391" i="25"/>
  <c r="E375" i="25"/>
  <c r="E2603" i="25"/>
  <c r="E2318" i="25"/>
  <c r="E2087" i="25"/>
  <c r="E2001" i="25"/>
  <c r="E1916" i="25"/>
  <c r="E1839" i="25"/>
  <c r="E1776" i="25"/>
  <c r="E1714" i="25"/>
  <c r="E1652" i="25"/>
  <c r="E1590" i="25"/>
  <c r="E1534" i="25"/>
  <c r="E1513" i="25"/>
  <c r="E1493" i="25"/>
  <c r="E1472" i="25"/>
  <c r="E1451" i="25"/>
  <c r="E1431" i="25"/>
  <c r="E1410" i="25"/>
  <c r="E1389" i="25"/>
  <c r="E1363" i="25"/>
  <c r="E1343" i="25"/>
  <c r="E1322" i="25"/>
  <c r="E1301" i="25"/>
  <c r="E1283" i="25"/>
  <c r="E1267" i="25"/>
  <c r="E1252" i="25"/>
  <c r="E1236" i="25"/>
  <c r="E1217" i="25"/>
  <c r="E1201" i="25"/>
  <c r="E1186" i="25"/>
  <c r="E1170" i="25"/>
  <c r="E1155" i="25"/>
  <c r="E1139" i="25"/>
  <c r="E1124" i="25"/>
  <c r="E1108" i="25"/>
  <c r="E1089" i="25"/>
  <c r="E1073" i="25"/>
  <c r="E1058" i="25"/>
  <c r="E1042" i="25"/>
  <c r="E1027" i="25"/>
  <c r="E1011" i="25"/>
  <c r="E996" i="25"/>
  <c r="E980" i="25"/>
  <c r="E961" i="25"/>
  <c r="E945" i="25"/>
  <c r="E930" i="25"/>
  <c r="E914" i="25"/>
  <c r="E899" i="25"/>
  <c r="E883" i="25"/>
  <c r="E868" i="25"/>
  <c r="E852" i="25"/>
  <c r="E833" i="25"/>
  <c r="E817" i="25"/>
  <c r="E802" i="25"/>
  <c r="E786" i="25"/>
  <c r="E771" i="25"/>
  <c r="E755" i="25"/>
  <c r="E740" i="25"/>
  <c r="E724" i="25"/>
  <c r="E705" i="25"/>
  <c r="E689" i="25"/>
  <c r="E674" i="25"/>
  <c r="E658" i="25"/>
  <c r="E643" i="25"/>
  <c r="E627" i="25"/>
  <c r="E612" i="25"/>
  <c r="E596" i="25"/>
  <c r="E577" i="25"/>
  <c r="E561" i="25"/>
  <c r="E545" i="25"/>
  <c r="E529" i="25"/>
  <c r="E513" i="25"/>
  <c r="E2582" i="25"/>
  <c r="E2302" i="25"/>
  <c r="E2081" i="25"/>
  <c r="E1996" i="25"/>
  <c r="E1911" i="25"/>
  <c r="E1835" i="25"/>
  <c r="E1772" i="25"/>
  <c r="E1710" i="25"/>
  <c r="E1648" i="25"/>
  <c r="E1586" i="25"/>
  <c r="E1533" i="25"/>
  <c r="E1507" i="25"/>
  <c r="E1486" i="25"/>
  <c r="E1466" i="25"/>
  <c r="E1445" i="25"/>
  <c r="E1424" i="25"/>
  <c r="E1404" i="25"/>
  <c r="E1383" i="25"/>
  <c r="E1362" i="25"/>
  <c r="E1342" i="25"/>
  <c r="E1316" i="25"/>
  <c r="E1295" i="25"/>
  <c r="E1278" i="25"/>
  <c r="E1262" i="25"/>
  <c r="E1247" i="25"/>
  <c r="E1231" i="25"/>
  <c r="E1216" i="25"/>
  <c r="E1200" i="25"/>
  <c r="E1181" i="25"/>
  <c r="E1165" i="25"/>
  <c r="E1150" i="25"/>
  <c r="E1134" i="25"/>
  <c r="E1119" i="25"/>
  <c r="E1103" i="25"/>
  <c r="E1088" i="25"/>
  <c r="E1072" i="25"/>
  <c r="E1053" i="25"/>
  <c r="E1037" i="25"/>
  <c r="E1022" i="25"/>
  <c r="E1006" i="25"/>
  <c r="E991" i="25"/>
  <c r="E975" i="25"/>
  <c r="E960" i="25"/>
  <c r="E944" i="25"/>
  <c r="E925" i="25"/>
  <c r="E909" i="25"/>
  <c r="E894" i="25"/>
  <c r="E878" i="25"/>
  <c r="E863" i="25"/>
  <c r="E847" i="25"/>
  <c r="E832" i="25"/>
  <c r="E816" i="25"/>
  <c r="E797" i="25"/>
  <c r="E781" i="25"/>
  <c r="E766" i="25"/>
  <c r="E750" i="25"/>
  <c r="E735" i="25"/>
  <c r="E719" i="25"/>
  <c r="E704" i="25"/>
  <c r="E688" i="25"/>
  <c r="E669" i="25"/>
  <c r="E653" i="25"/>
  <c r="E638" i="25"/>
  <c r="E622" i="25"/>
  <c r="E607" i="25"/>
  <c r="E591" i="25"/>
  <c r="E576" i="25"/>
  <c r="E560" i="25"/>
  <c r="E542" i="25"/>
  <c r="E526" i="25"/>
  <c r="E510" i="25"/>
  <c r="E1991" i="25"/>
  <c r="E1644" i="25"/>
  <c r="E1490" i="25"/>
  <c r="E1386" i="25"/>
  <c r="E1304" i="25"/>
  <c r="E1238" i="25"/>
  <c r="E1176" i="25"/>
  <c r="E1098" i="25"/>
  <c r="E1036" i="25"/>
  <c r="E974" i="25"/>
  <c r="E912" i="25"/>
  <c r="E850" i="25"/>
  <c r="E788" i="25"/>
  <c r="E726" i="25"/>
  <c r="E664" i="25"/>
  <c r="E586" i="25"/>
  <c r="E533" i="25"/>
  <c r="E492" i="25"/>
  <c r="E470" i="25"/>
  <c r="E453" i="25"/>
  <c r="E424" i="25"/>
  <c r="E406" i="25"/>
  <c r="E389" i="25"/>
  <c r="E363" i="25"/>
  <c r="E347" i="25"/>
  <c r="E331" i="25"/>
  <c r="E315" i="25"/>
  <c r="E299" i="25"/>
  <c r="E283" i="25"/>
  <c r="E267" i="25"/>
  <c r="E251" i="25"/>
  <c r="E235" i="25"/>
  <c r="E219" i="25"/>
  <c r="E203" i="25"/>
  <c r="E187" i="25"/>
  <c r="E171" i="25"/>
  <c r="E155" i="25"/>
  <c r="E139" i="25"/>
  <c r="E123" i="25"/>
  <c r="E107" i="25"/>
  <c r="E91" i="25"/>
  <c r="E75" i="25"/>
  <c r="E59" i="25"/>
  <c r="E43" i="25"/>
  <c r="E27" i="25"/>
  <c r="E11" i="25"/>
  <c r="E2222" i="25"/>
  <c r="E1815" i="25"/>
  <c r="E1567" i="25"/>
  <c r="E1464" i="25"/>
  <c r="E1382" i="25"/>
  <c r="E1299" i="25"/>
  <c r="E1234" i="25"/>
  <c r="E1172" i="25"/>
  <c r="E1110" i="25"/>
  <c r="E1048" i="25"/>
  <c r="E970" i="25"/>
  <c r="E908" i="25"/>
  <c r="E846" i="25"/>
  <c r="E784" i="25"/>
  <c r="E722" i="25"/>
  <c r="E660" i="25"/>
  <c r="E598" i="25"/>
  <c r="E541" i="25"/>
  <c r="E502" i="25"/>
  <c r="E477" i="25"/>
  <c r="E448" i="25"/>
  <c r="E431" i="25"/>
  <c r="E414" i="25"/>
  <c r="E384" i="25"/>
  <c r="E365" i="25"/>
  <c r="E349" i="25"/>
  <c r="E333" i="25"/>
  <c r="E317" i="25"/>
  <c r="E301" i="25"/>
  <c r="E285" i="25"/>
  <c r="E269" i="25"/>
  <c r="E253" i="25"/>
  <c r="E237" i="25"/>
  <c r="E221" i="25"/>
  <c r="E205" i="25"/>
  <c r="E189" i="25"/>
  <c r="E173" i="25"/>
  <c r="E157" i="25"/>
  <c r="E141" i="25"/>
  <c r="E125" i="25"/>
  <c r="E109" i="25"/>
  <c r="E93" i="25"/>
  <c r="E77" i="25"/>
  <c r="E61" i="25"/>
  <c r="E45" i="25"/>
  <c r="E29" i="25"/>
  <c r="E13" i="25"/>
  <c r="E2740" i="25"/>
  <c r="E1948" i="25"/>
  <c r="E1675" i="25"/>
  <c r="E1501" i="25"/>
  <c r="E1417" i="25"/>
  <c r="E1335" i="25"/>
  <c r="E1261" i="25"/>
  <c r="E1199" i="25"/>
  <c r="E1137" i="25"/>
  <c r="E1075" i="25"/>
  <c r="E1013" i="25"/>
  <c r="E951" i="25"/>
  <c r="E873" i="25"/>
  <c r="E811" i="25"/>
  <c r="E749" i="25"/>
  <c r="E687" i="25"/>
  <c r="E625" i="25"/>
  <c r="E563" i="25"/>
  <c r="E508" i="25"/>
  <c r="E483" i="25"/>
  <c r="E460" i="25"/>
  <c r="E443" i="25"/>
  <c r="E425" i="25"/>
  <c r="E396" i="25"/>
  <c r="E379" i="25"/>
  <c r="E361" i="25"/>
  <c r="E345" i="25"/>
  <c r="E329" i="25"/>
  <c r="E313" i="25"/>
  <c r="E297" i="25"/>
  <c r="E281" i="25"/>
  <c r="E265" i="25"/>
  <c r="E249" i="25"/>
  <c r="E233" i="25"/>
  <c r="E217" i="25"/>
  <c r="E201" i="25"/>
  <c r="E185" i="25"/>
  <c r="E169" i="25"/>
  <c r="E153" i="25"/>
  <c r="E137" i="25"/>
  <c r="E121" i="25"/>
  <c r="E105" i="25"/>
  <c r="E89" i="25"/>
  <c r="E73" i="25"/>
  <c r="E57" i="25"/>
  <c r="E41" i="25"/>
  <c r="E25" i="25"/>
  <c r="E9" i="25"/>
  <c r="E1516" i="25"/>
  <c r="E1211" i="25"/>
  <c r="E963" i="25"/>
  <c r="E652" i="25"/>
  <c r="E489" i="25"/>
  <c r="E408" i="25"/>
  <c r="E335" i="25"/>
  <c r="E271" i="25"/>
  <c r="E207" i="25"/>
  <c r="E143" i="25"/>
  <c r="E79" i="25"/>
  <c r="E15" i="25"/>
  <c r="E1495" i="25"/>
  <c r="E1195" i="25"/>
  <c r="E947" i="25"/>
  <c r="E699" i="25"/>
  <c r="E500" i="25"/>
  <c r="E437" i="25"/>
  <c r="E357" i="25"/>
  <c r="E293" i="25"/>
  <c r="E229" i="25"/>
  <c r="E165" i="25"/>
  <c r="E101" i="25"/>
  <c r="E37" i="25"/>
  <c r="E1598" i="25"/>
  <c r="E1242" i="25"/>
  <c r="E994" i="25"/>
  <c r="E745" i="25"/>
  <c r="E467" i="25"/>
  <c r="E399" i="25"/>
  <c r="E341" i="25"/>
  <c r="E277" i="25"/>
  <c r="E213" i="25"/>
  <c r="E149" i="25"/>
  <c r="E85" i="25"/>
  <c r="E21" i="25"/>
  <c r="E668" i="25"/>
  <c r="E210" i="25"/>
  <c r="E2097" i="25"/>
  <c r="E606" i="25"/>
  <c r="E197" i="25"/>
  <c r="E1784" i="25"/>
  <c r="E395" i="25"/>
  <c r="E133" i="25"/>
  <c r="E325" i="25"/>
  <c r="E69" i="25"/>
  <c r="E18" i="25"/>
  <c r="E3970" i="25"/>
  <c r="E3954" i="25"/>
  <c r="E3938" i="25"/>
  <c r="E3922" i="25"/>
  <c r="E3906" i="25"/>
  <c r="E3890" i="25"/>
  <c r="E3874" i="25"/>
  <c r="E3858" i="25"/>
  <c r="E3842" i="25"/>
  <c r="E3826" i="25"/>
  <c r="E3810" i="25"/>
  <c r="E3794" i="25"/>
  <c r="E3778" i="25"/>
  <c r="E3762" i="25"/>
  <c r="E3746" i="25"/>
  <c r="E3730" i="25"/>
  <c r="E3714" i="25"/>
  <c r="E3698" i="25"/>
  <c r="E3682" i="25"/>
  <c r="E3666" i="25"/>
  <c r="E3977" i="25"/>
  <c r="E3961" i="25"/>
  <c r="E3945" i="25"/>
  <c r="E3929" i="25"/>
  <c r="E3913" i="25"/>
  <c r="E3897" i="25"/>
  <c r="E3881" i="25"/>
  <c r="E3865" i="25"/>
  <c r="E3849" i="25"/>
  <c r="E3833" i="25"/>
  <c r="E3817" i="25"/>
  <c r="E3801" i="25"/>
  <c r="E3785" i="25"/>
  <c r="E3769" i="25"/>
  <c r="E3753" i="25"/>
  <c r="E3737" i="25"/>
  <c r="E3721" i="25"/>
  <c r="E3705" i="25"/>
  <c r="E3689" i="25"/>
  <c r="E3673" i="25"/>
  <c r="E3984" i="25"/>
  <c r="E3968" i="25"/>
  <c r="E3952" i="25"/>
  <c r="E3936" i="25"/>
  <c r="E3920" i="25"/>
  <c r="E3904" i="25"/>
  <c r="E3888" i="25"/>
  <c r="E3872" i="25"/>
  <c r="E3856" i="25"/>
  <c r="E3840" i="25"/>
  <c r="E3824" i="25"/>
  <c r="E3808" i="25"/>
  <c r="E3792" i="25"/>
  <c r="E3776" i="25"/>
  <c r="E3760" i="25"/>
  <c r="E3744" i="25"/>
  <c r="E3728" i="25"/>
  <c r="E3712" i="25"/>
  <c r="E3696" i="25"/>
  <c r="E3680" i="25"/>
  <c r="E3664" i="25"/>
  <c r="E3971" i="25"/>
  <c r="E3955" i="25"/>
  <c r="E3939" i="25"/>
  <c r="E3923" i="25"/>
  <c r="E3907" i="25"/>
  <c r="E3891" i="25"/>
  <c r="E3875" i="25"/>
  <c r="E3859" i="25"/>
  <c r="E3843" i="25"/>
  <c r="E3827" i="25"/>
  <c r="E3811" i="25"/>
  <c r="E3795" i="25"/>
  <c r="E3779" i="25"/>
  <c r="E3763" i="25"/>
  <c r="E3747" i="25"/>
  <c r="E3731" i="25"/>
  <c r="E3715" i="25"/>
  <c r="E3699" i="25"/>
  <c r="E3683" i="25"/>
  <c r="E3667" i="25"/>
  <c r="E3649" i="25"/>
  <c r="E3633" i="25"/>
  <c r="E3617" i="25"/>
  <c r="E3601" i="25"/>
  <c r="E3585" i="25"/>
  <c r="E3569" i="25"/>
  <c r="E3553" i="25"/>
  <c r="E3537" i="25"/>
  <c r="E3521" i="25"/>
  <c r="E3505" i="25"/>
  <c r="E3489" i="25"/>
  <c r="E3473" i="25"/>
  <c r="E3457" i="25"/>
  <c r="E3441" i="25"/>
  <c r="E3425" i="25"/>
  <c r="E3409" i="25"/>
  <c r="E3393" i="25"/>
  <c r="E3377" i="25"/>
  <c r="E3361" i="25"/>
  <c r="E3345" i="25"/>
  <c r="E3329" i="25"/>
  <c r="E3656" i="25"/>
  <c r="E3640" i="25"/>
  <c r="E3624" i="25"/>
  <c r="E3608" i="25"/>
  <c r="E3592" i="25"/>
  <c r="E3576" i="25"/>
  <c r="E3560" i="25"/>
  <c r="E3544" i="25"/>
  <c r="E3528" i="25"/>
  <c r="E3512" i="25"/>
  <c r="E3496" i="25"/>
  <c r="E3480" i="25"/>
  <c r="E3464" i="25"/>
  <c r="E3655" i="25"/>
  <c r="E3639" i="25"/>
  <c r="E3623" i="25"/>
  <c r="E3607" i="25"/>
  <c r="E3591" i="25"/>
  <c r="E3575" i="25"/>
  <c r="E3559" i="25"/>
  <c r="E3543" i="25"/>
  <c r="E3527" i="25"/>
  <c r="E3511" i="25"/>
  <c r="E3495" i="25"/>
  <c r="E3479" i="25"/>
  <c r="E3463" i="25"/>
  <c r="E3630" i="25"/>
  <c r="E3566" i="25"/>
  <c r="E3502" i="25"/>
  <c r="E3448" i="25"/>
  <c r="E3427" i="25"/>
  <c r="E3406" i="25"/>
  <c r="E3384" i="25"/>
  <c r="E3363" i="25"/>
  <c r="E3342" i="25"/>
  <c r="E3320" i="25"/>
  <c r="E3304" i="25"/>
  <c r="E3288" i="25"/>
  <c r="E3272" i="25"/>
  <c r="E3256" i="25"/>
  <c r="E3240" i="25"/>
  <c r="E3224" i="25"/>
  <c r="E3208" i="25"/>
  <c r="E3192" i="25"/>
  <c r="E3176" i="25"/>
  <c r="E3160" i="25"/>
  <c r="E3144" i="25"/>
  <c r="E3128" i="25"/>
  <c r="E3112" i="25"/>
  <c r="E3096" i="25"/>
  <c r="E3080" i="25"/>
  <c r="E3064" i="25"/>
  <c r="E3048" i="25"/>
  <c r="E3032" i="25"/>
  <c r="E3016" i="25"/>
  <c r="E3000" i="25"/>
  <c r="E2984" i="25"/>
  <c r="E2968" i="25"/>
  <c r="E2952" i="25"/>
  <c r="E2936" i="25"/>
  <c r="E3626" i="25"/>
  <c r="E3562" i="25"/>
  <c r="E3498" i="25"/>
  <c r="E3447" i="25"/>
  <c r="E3426" i="25"/>
  <c r="E3404" i="25"/>
  <c r="E3383" i="25"/>
  <c r="E3362" i="25"/>
  <c r="E3340" i="25"/>
  <c r="E3319" i="25"/>
  <c r="E3303" i="25"/>
  <c r="E3287" i="25"/>
  <c r="E3271" i="25"/>
  <c r="E3255" i="25"/>
  <c r="E3239" i="25"/>
  <c r="E3223" i="25"/>
  <c r="E3207" i="25"/>
  <c r="E3191" i="25"/>
  <c r="E3175" i="25"/>
  <c r="E3159" i="25"/>
  <c r="E3143" i="25"/>
  <c r="E3638" i="25"/>
  <c r="E3574" i="25"/>
  <c r="E3510" i="25"/>
  <c r="E3451" i="25"/>
  <c r="E3430" i="25"/>
  <c r="E3408" i="25"/>
  <c r="E3387" i="25"/>
  <c r="E3366" i="25"/>
  <c r="E3344" i="25"/>
  <c r="E3323" i="25"/>
  <c r="E3306" i="25"/>
  <c r="E3290" i="25"/>
  <c r="E3274" i="25"/>
  <c r="E3258" i="25"/>
  <c r="E3242" i="25"/>
  <c r="E3226" i="25"/>
  <c r="E3210" i="25"/>
  <c r="E3194" i="25"/>
  <c r="E3178" i="25"/>
  <c r="E3162" i="25"/>
  <c r="E3146" i="25"/>
  <c r="E3602" i="25"/>
  <c r="E3418" i="25"/>
  <c r="E3332" i="25"/>
  <c r="E3265" i="25"/>
  <c r="E3201" i="25"/>
  <c r="E3137" i="25"/>
  <c r="E3113" i="25"/>
  <c r="E3091" i="25"/>
  <c r="E3070" i="25"/>
  <c r="E3049" i="25"/>
  <c r="E3027" i="25"/>
  <c r="E3006" i="25"/>
  <c r="E2985" i="25"/>
  <c r="E2963" i="25"/>
  <c r="E2942" i="25"/>
  <c r="E2923" i="25"/>
  <c r="E2907" i="25"/>
  <c r="E2891" i="25"/>
  <c r="E2875" i="25"/>
  <c r="E2859" i="25"/>
  <c r="E2843" i="25"/>
  <c r="E2827" i="25"/>
  <c r="E2811" i="25"/>
  <c r="E2795" i="25"/>
  <c r="E2779" i="25"/>
  <c r="E2763" i="25"/>
  <c r="E2747" i="25"/>
  <c r="E2731" i="25"/>
  <c r="E2715" i="25"/>
  <c r="E2699" i="25"/>
  <c r="E2683" i="25"/>
  <c r="E2668" i="25"/>
  <c r="E2652" i="25"/>
  <c r="E2636" i="25"/>
  <c r="E2620" i="25"/>
  <c r="E2604" i="25"/>
  <c r="E2588" i="25"/>
  <c r="E2572" i="25"/>
  <c r="E2556" i="25"/>
  <c r="E2540" i="25"/>
  <c r="E2524" i="25"/>
  <c r="E2508" i="25"/>
  <c r="E2492" i="25"/>
  <c r="E3522" i="25"/>
  <c r="E3391" i="25"/>
  <c r="E3309" i="25"/>
  <c r="E3245" i="25"/>
  <c r="E3181" i="25"/>
  <c r="E3127" i="25"/>
  <c r="E3106" i="25"/>
  <c r="E3085" i="25"/>
  <c r="E3063" i="25"/>
  <c r="E3042" i="25"/>
  <c r="E3021" i="25"/>
  <c r="E2999" i="25"/>
  <c r="E2978" i="25"/>
  <c r="E2957" i="25"/>
  <c r="E2935" i="25"/>
  <c r="E2918" i="25"/>
  <c r="E2902" i="25"/>
  <c r="E2886" i="25"/>
  <c r="E2870" i="25"/>
  <c r="E2854" i="25"/>
  <c r="E2838" i="25"/>
  <c r="E2822" i="25"/>
  <c r="E2806" i="25"/>
  <c r="E2790" i="25"/>
  <c r="E2774" i="25"/>
  <c r="E2758" i="25"/>
  <c r="E2742" i="25"/>
  <c r="E2726" i="25"/>
  <c r="E3450" i="25"/>
  <c r="E3364" i="25"/>
  <c r="E3289" i="25"/>
  <c r="E3225" i="25"/>
  <c r="E3161" i="25"/>
  <c r="E3121" i="25"/>
  <c r="E3099" i="25"/>
  <c r="E3078" i="25"/>
  <c r="E3057" i="25"/>
  <c r="E3035" i="25"/>
  <c r="E3014" i="25"/>
  <c r="E2993" i="25"/>
  <c r="E2971" i="25"/>
  <c r="E2950" i="25"/>
  <c r="E2929" i="25"/>
  <c r="E2913" i="25"/>
  <c r="E2897" i="25"/>
  <c r="E2881" i="25"/>
  <c r="E2865" i="25"/>
  <c r="E2849" i="25"/>
  <c r="E2833" i="25"/>
  <c r="E2817" i="25"/>
  <c r="E2801" i="25"/>
  <c r="E2785" i="25"/>
  <c r="E2769" i="25"/>
  <c r="E2753" i="25"/>
  <c r="E2737" i="25"/>
  <c r="E3359" i="25"/>
  <c r="E3119" i="25"/>
  <c r="E3034" i="25"/>
  <c r="E2949" i="25"/>
  <c r="E2880" i="25"/>
  <c r="E2816" i="25"/>
  <c r="E2752" i="25"/>
  <c r="E2713" i="25"/>
  <c r="E2692" i="25"/>
  <c r="E2671" i="25"/>
  <c r="E2650" i="25"/>
  <c r="E2629" i="25"/>
  <c r="E2607" i="25"/>
  <c r="E2586" i="25"/>
  <c r="E2565" i="25"/>
  <c r="E2543" i="25"/>
  <c r="E2522" i="25"/>
  <c r="E2501" i="25"/>
  <c r="E2481" i="25"/>
  <c r="E2465" i="25"/>
  <c r="E2449" i="25"/>
  <c r="E2433" i="25"/>
  <c r="E2417" i="25"/>
  <c r="E2401" i="25"/>
  <c r="E2385" i="25"/>
  <c r="E2369" i="25"/>
  <c r="E2353" i="25"/>
  <c r="E2337" i="25"/>
  <c r="E2321" i="25"/>
  <c r="E2305" i="25"/>
  <c r="E2289" i="25"/>
  <c r="E2273" i="25"/>
  <c r="E2257" i="25"/>
  <c r="E2241" i="25"/>
  <c r="E2225" i="25"/>
  <c r="E2209" i="25"/>
  <c r="E2193" i="25"/>
  <c r="E2177" i="25"/>
  <c r="E2158" i="25"/>
  <c r="E2142" i="25"/>
  <c r="E2126" i="25"/>
  <c r="E2110" i="25"/>
  <c r="E2094" i="25"/>
  <c r="E2078" i="25"/>
  <c r="E2062" i="25"/>
  <c r="E2046" i="25"/>
  <c r="E2030" i="25"/>
  <c r="E2014" i="25"/>
  <c r="E1998" i="25"/>
  <c r="E1982" i="25"/>
  <c r="E1966" i="25"/>
  <c r="E1950" i="25"/>
  <c r="E1934" i="25"/>
  <c r="E1918" i="25"/>
  <c r="E1902" i="25"/>
  <c r="E1886" i="25"/>
  <c r="E1870" i="25"/>
  <c r="E3338" i="25"/>
  <c r="E3114" i="25"/>
  <c r="E3029" i="25"/>
  <c r="E2943" i="25"/>
  <c r="E2876" i="25"/>
  <c r="E2812" i="25"/>
  <c r="E2748" i="25"/>
  <c r="E2712" i="25"/>
  <c r="E2690" i="25"/>
  <c r="E2670" i="25"/>
  <c r="E2649" i="25"/>
  <c r="E2627" i="25"/>
  <c r="E2606" i="25"/>
  <c r="E2585" i="25"/>
  <c r="E2563" i="25"/>
  <c r="E2542" i="25"/>
  <c r="E2521" i="25"/>
  <c r="E2499" i="25"/>
  <c r="E2480" i="25"/>
  <c r="E2464" i="25"/>
  <c r="E2448" i="25"/>
  <c r="E2432" i="25"/>
  <c r="E2416" i="25"/>
  <c r="E2400" i="25"/>
  <c r="E2384" i="25"/>
  <c r="E2368" i="25"/>
  <c r="E2352" i="25"/>
  <c r="E2336" i="25"/>
  <c r="E2320" i="25"/>
  <c r="E2304" i="25"/>
  <c r="E2288" i="25"/>
  <c r="E2272" i="25"/>
  <c r="E2256" i="25"/>
  <c r="E2240" i="25"/>
  <c r="E2224" i="25"/>
  <c r="E2208" i="25"/>
  <c r="E2192" i="25"/>
  <c r="E2176" i="25"/>
  <c r="E2161" i="25"/>
  <c r="E2145" i="25"/>
  <c r="E2129" i="25"/>
  <c r="E2113" i="25"/>
  <c r="E3554" i="25"/>
  <c r="E3189" i="25"/>
  <c r="E3066" i="25"/>
  <c r="E2981" i="25"/>
  <c r="E2904" i="25"/>
  <c r="E2840" i="25"/>
  <c r="E2776" i="25"/>
  <c r="E2721" i="25"/>
  <c r="E2700" i="25"/>
  <c r="E2678" i="25"/>
  <c r="E2658" i="25"/>
  <c r="E2637" i="25"/>
  <c r="E2615" i="25"/>
  <c r="E2594" i="25"/>
  <c r="E2573" i="25"/>
  <c r="E2551" i="25"/>
  <c r="E2530" i="25"/>
  <c r="E2509" i="25"/>
  <c r="E2487" i="25"/>
  <c r="E2471" i="25"/>
  <c r="E2455" i="25"/>
  <c r="E2439" i="25"/>
  <c r="E2423" i="25"/>
  <c r="E2407" i="25"/>
  <c r="E2391" i="25"/>
  <c r="E2375" i="25"/>
  <c r="E2359" i="25"/>
  <c r="E2343" i="25"/>
  <c r="E2327" i="25"/>
  <c r="E2311" i="25"/>
  <c r="E2295" i="25"/>
  <c r="E2279" i="25"/>
  <c r="E2263" i="25"/>
  <c r="E2247" i="25"/>
  <c r="E2231" i="25"/>
  <c r="E2215" i="25"/>
  <c r="E2199" i="25"/>
  <c r="E2183" i="25"/>
  <c r="E2167" i="25"/>
  <c r="E2152" i="25"/>
  <c r="E2136" i="25"/>
  <c r="E2120" i="25"/>
  <c r="E2104" i="25"/>
  <c r="E2997" i="25"/>
  <c r="E2725" i="25"/>
  <c r="E2641" i="25"/>
  <c r="E2555" i="25"/>
  <c r="E2474" i="25"/>
  <c r="E2410" i="25"/>
  <c r="E2346" i="25"/>
  <c r="E2282" i="25"/>
  <c r="E2218" i="25"/>
  <c r="E2155" i="25"/>
  <c r="E2096" i="25"/>
  <c r="E2075" i="25"/>
  <c r="E2053" i="25"/>
  <c r="E2032" i="25"/>
  <c r="E2011" i="25"/>
  <c r="E1989" i="25"/>
  <c r="E1968" i="25"/>
  <c r="E1947" i="25"/>
  <c r="E1925" i="25"/>
  <c r="E1904" i="25"/>
  <c r="E1883" i="25"/>
  <c r="E1862" i="25"/>
  <c r="E1846" i="25"/>
  <c r="E1830" i="25"/>
  <c r="E1814" i="25"/>
  <c r="E1799" i="25"/>
  <c r="E1783" i="25"/>
  <c r="E1768" i="25"/>
  <c r="E1752" i="25"/>
  <c r="E1733" i="25"/>
  <c r="E1717" i="25"/>
  <c r="E1702" i="25"/>
  <c r="E1686" i="25"/>
  <c r="E1671" i="25"/>
  <c r="E1655" i="25"/>
  <c r="E1640" i="25"/>
  <c r="E1624" i="25"/>
  <c r="E1605" i="25"/>
  <c r="E1589" i="25"/>
  <c r="E1574" i="25"/>
  <c r="E1558" i="25"/>
  <c r="E1543" i="25"/>
  <c r="E1527" i="25"/>
  <c r="E1512" i="25"/>
  <c r="E1496" i="25"/>
  <c r="E1477" i="25"/>
  <c r="E1461" i="25"/>
  <c r="E1446" i="25"/>
  <c r="E1430" i="25"/>
  <c r="E1415" i="25"/>
  <c r="E1399" i="25"/>
  <c r="E1384" i="25"/>
  <c r="E1368" i="25"/>
  <c r="E1349" i="25"/>
  <c r="E1333" i="25"/>
  <c r="E1318" i="25"/>
  <c r="E1302" i="25"/>
  <c r="E3490" i="25"/>
  <c r="E2900" i="25"/>
  <c r="E2698" i="25"/>
  <c r="E2593" i="25"/>
  <c r="E2507" i="25"/>
  <c r="E2438" i="25"/>
  <c r="E2374" i="25"/>
  <c r="E2310" i="25"/>
  <c r="E2246" i="25"/>
  <c r="E2182" i="25"/>
  <c r="E2119" i="25"/>
  <c r="E2084" i="25"/>
  <c r="E2063" i="25"/>
  <c r="E2041" i="25"/>
  <c r="E2020" i="25"/>
  <c r="E1999" i="25"/>
  <c r="E1977" i="25"/>
  <c r="E1956" i="25"/>
  <c r="E1935" i="25"/>
  <c r="E1913" i="25"/>
  <c r="E1892" i="25"/>
  <c r="E1871" i="25"/>
  <c r="E1853" i="25"/>
  <c r="E1837" i="25"/>
  <c r="E1821" i="25"/>
  <c r="E1805" i="25"/>
  <c r="E1790" i="25"/>
  <c r="E1774" i="25"/>
  <c r="E1759" i="25"/>
  <c r="E1743" i="25"/>
  <c r="E1728" i="25"/>
  <c r="E1712" i="25"/>
  <c r="E1693" i="25"/>
  <c r="E1677" i="25"/>
  <c r="E1662" i="25"/>
  <c r="E1646" i="25"/>
  <c r="E1631" i="25"/>
  <c r="E1615" i="25"/>
  <c r="E1600" i="25"/>
  <c r="E1584" i="25"/>
  <c r="E1565" i="25"/>
  <c r="E1549" i="25"/>
  <c r="E3380" i="25"/>
  <c r="E2884" i="25"/>
  <c r="E2693" i="25"/>
  <c r="E2609" i="25"/>
  <c r="E2523" i="25"/>
  <c r="E2450" i="25"/>
  <c r="E2386" i="25"/>
  <c r="E2322" i="25"/>
  <c r="E2258" i="25"/>
  <c r="E2194" i="25"/>
  <c r="E2131" i="25"/>
  <c r="E2088" i="25"/>
  <c r="E2067" i="25"/>
  <c r="E2045" i="25"/>
  <c r="E2024" i="25"/>
  <c r="E2003" i="25"/>
  <c r="E1981" i="25"/>
  <c r="E1960" i="25"/>
  <c r="E1939" i="25"/>
  <c r="E1917" i="25"/>
  <c r="E1896" i="25"/>
  <c r="E1875" i="25"/>
  <c r="E1856" i="25"/>
  <c r="E1840" i="25"/>
  <c r="E1824" i="25"/>
  <c r="E1808" i="25"/>
  <c r="E1789" i="25"/>
  <c r="E1773" i="25"/>
  <c r="E1758" i="25"/>
  <c r="E1742" i="25"/>
  <c r="E1727" i="25"/>
  <c r="E1711" i="25"/>
  <c r="E1696" i="25"/>
  <c r="E1680" i="25"/>
  <c r="E1661" i="25"/>
  <c r="E1645" i="25"/>
  <c r="E1630" i="25"/>
  <c r="E1614" i="25"/>
  <c r="E1599" i="25"/>
  <c r="E1583" i="25"/>
  <c r="E1568" i="25"/>
  <c r="E1552" i="25"/>
  <c r="E2709" i="25"/>
  <c r="E2398" i="25"/>
  <c r="E2143" i="25"/>
  <c r="E2028" i="25"/>
  <c r="E1943" i="25"/>
  <c r="E1859" i="25"/>
  <c r="E1796" i="25"/>
  <c r="E1734" i="25"/>
  <c r="E1672" i="25"/>
  <c r="E1594" i="25"/>
  <c r="E1536" i="25"/>
  <c r="E1514" i="25"/>
  <c r="E1494" i="25"/>
  <c r="E1474" i="25"/>
  <c r="E1452" i="25"/>
  <c r="E1432" i="25"/>
  <c r="E1406" i="25"/>
  <c r="E1385" i="25"/>
  <c r="E1365" i="25"/>
  <c r="E1344" i="25"/>
  <c r="E1323" i="25"/>
  <c r="E1303" i="25"/>
  <c r="E1284" i="25"/>
  <c r="E1268" i="25"/>
  <c r="E1249" i="25"/>
  <c r="E1233" i="25"/>
  <c r="E1218" i="25"/>
  <c r="E1202" i="25"/>
  <c r="E1187" i="25"/>
  <c r="E1171" i="25"/>
  <c r="E1156" i="25"/>
  <c r="E1140" i="25"/>
  <c r="E1121" i="25"/>
  <c r="E1105" i="25"/>
  <c r="E1090" i="25"/>
  <c r="E1074" i="25"/>
  <c r="E1059" i="25"/>
  <c r="E1043" i="25"/>
  <c r="E1028" i="25"/>
  <c r="E1012" i="25"/>
  <c r="E993" i="25"/>
  <c r="E977" i="25"/>
  <c r="E962" i="25"/>
  <c r="E946" i="25"/>
  <c r="E931" i="25"/>
  <c r="E915" i="25"/>
  <c r="E900" i="25"/>
  <c r="E884" i="25"/>
  <c r="E865" i="25"/>
  <c r="E849" i="25"/>
  <c r="E834" i="25"/>
  <c r="E818" i="25"/>
  <c r="E803" i="25"/>
  <c r="E787" i="25"/>
  <c r="E772" i="25"/>
  <c r="E756" i="25"/>
  <c r="E737" i="25"/>
  <c r="E721" i="25"/>
  <c r="E706" i="25"/>
  <c r="E690" i="25"/>
  <c r="E675" i="25"/>
  <c r="E659" i="25"/>
  <c r="E644" i="25"/>
  <c r="E628" i="25"/>
  <c r="E609" i="25"/>
  <c r="E593" i="25"/>
  <c r="E578" i="25"/>
  <c r="E562" i="25"/>
  <c r="E546" i="25"/>
  <c r="E530" i="25"/>
  <c r="E514" i="25"/>
  <c r="E498" i="25"/>
  <c r="E482" i="25"/>
  <c r="E468" i="25"/>
  <c r="E452" i="25"/>
  <c r="E436" i="25"/>
  <c r="E420" i="25"/>
  <c r="E404" i="25"/>
  <c r="E388" i="25"/>
  <c r="E3301" i="25"/>
  <c r="E2518" i="25"/>
  <c r="E2254" i="25"/>
  <c r="E2065" i="25"/>
  <c r="E1980" i="25"/>
  <c r="E1895" i="25"/>
  <c r="E1823" i="25"/>
  <c r="E1761" i="25"/>
  <c r="E1699" i="25"/>
  <c r="E1637" i="25"/>
  <c r="E1575" i="25"/>
  <c r="E1529" i="25"/>
  <c r="E1509" i="25"/>
  <c r="E1487" i="25"/>
  <c r="E1467" i="25"/>
  <c r="E1447" i="25"/>
  <c r="E1425" i="25"/>
  <c r="E1405" i="25"/>
  <c r="E3982" i="25"/>
  <c r="E3966" i="25"/>
  <c r="E3950" i="25"/>
  <c r="E3934" i="25"/>
  <c r="E3918" i="25"/>
  <c r="E3902" i="25"/>
  <c r="E3886" i="25"/>
  <c r="E3870" i="25"/>
  <c r="E3854" i="25"/>
  <c r="E3838" i="25"/>
  <c r="E3822" i="25"/>
  <c r="E3806" i="25"/>
  <c r="E3790" i="25"/>
  <c r="E3774" i="25"/>
  <c r="E3758" i="25"/>
  <c r="E3742" i="25"/>
  <c r="E3726" i="25"/>
  <c r="E3710" i="25"/>
  <c r="E3694" i="25"/>
  <c r="E3678" i="25"/>
  <c r="E3662" i="25"/>
  <c r="E3973" i="25"/>
  <c r="E3957" i="25"/>
  <c r="E3941" i="25"/>
  <c r="E3925" i="25"/>
  <c r="E3909" i="25"/>
  <c r="E3893" i="25"/>
  <c r="E3877" i="25"/>
  <c r="E3861" i="25"/>
  <c r="E3845" i="25"/>
  <c r="E3829" i="25"/>
  <c r="E3813" i="25"/>
  <c r="E3797" i="25"/>
  <c r="E3781" i="25"/>
  <c r="E3765" i="25"/>
  <c r="E3749" i="25"/>
  <c r="E3733" i="25"/>
  <c r="E3717" i="25"/>
  <c r="E3701" i="25"/>
  <c r="E3685" i="25"/>
  <c r="E3669" i="25"/>
  <c r="E3980" i="25"/>
  <c r="E3964" i="25"/>
  <c r="E3948" i="25"/>
  <c r="E3932" i="25"/>
  <c r="E3916" i="25"/>
  <c r="E3900" i="25"/>
  <c r="E3884" i="25"/>
  <c r="E3868" i="25"/>
  <c r="E3852" i="25"/>
  <c r="E3836" i="25"/>
  <c r="E3820" i="25"/>
  <c r="E3804" i="25"/>
  <c r="E3788" i="25"/>
  <c r="E3772" i="25"/>
  <c r="E3756" i="25"/>
  <c r="E3740" i="25"/>
  <c r="E3724" i="25"/>
  <c r="E3708" i="25"/>
  <c r="E3692" i="25"/>
  <c r="E3676" i="25"/>
  <c r="E3983" i="25"/>
  <c r="E3967" i="25"/>
  <c r="E3951" i="25"/>
  <c r="E3935" i="25"/>
  <c r="E3919" i="25"/>
  <c r="E3903" i="25"/>
  <c r="E3887" i="25"/>
  <c r="E3871" i="25"/>
  <c r="E3855" i="25"/>
  <c r="E3839" i="25"/>
  <c r="E3823" i="25"/>
  <c r="E3807" i="25"/>
  <c r="E3791" i="25"/>
  <c r="E3775" i="25"/>
  <c r="E3759" i="25"/>
  <c r="E3743" i="25"/>
  <c r="E3727" i="25"/>
  <c r="E3711" i="25"/>
  <c r="E3695" i="25"/>
  <c r="E3679" i="25"/>
  <c r="E3663" i="25"/>
  <c r="E3645" i="25"/>
  <c r="E3629" i="25"/>
  <c r="E3613" i="25"/>
  <c r="E3597" i="25"/>
  <c r="E3581" i="25"/>
  <c r="E3565" i="25"/>
  <c r="E3549" i="25"/>
  <c r="E3533" i="25"/>
  <c r="E3517" i="25"/>
  <c r="E3501" i="25"/>
  <c r="E3485" i="25"/>
  <c r="E3469" i="25"/>
  <c r="E3453" i="25"/>
  <c r="E3437" i="25"/>
  <c r="E3421" i="25"/>
  <c r="E3405" i="25"/>
  <c r="E3389" i="25"/>
  <c r="E3373" i="25"/>
  <c r="E3357" i="25"/>
  <c r="E3341" i="25"/>
  <c r="E3325" i="25"/>
  <c r="E3652" i="25"/>
  <c r="E3636" i="25"/>
  <c r="E3620" i="25"/>
  <c r="E3604" i="25"/>
  <c r="E3588" i="25"/>
  <c r="E3572" i="25"/>
  <c r="E3556" i="25"/>
  <c r="E3540" i="25"/>
  <c r="E3524" i="25"/>
  <c r="E3508" i="25"/>
  <c r="E3492" i="25"/>
  <c r="E3476" i="25"/>
  <c r="E3460" i="25"/>
  <c r="E3651" i="25"/>
  <c r="E3635" i="25"/>
  <c r="E3619" i="25"/>
  <c r="E3603" i="25"/>
  <c r="E3587" i="25"/>
  <c r="E3571" i="25"/>
  <c r="E3555" i="25"/>
  <c r="E3539" i="25"/>
  <c r="E3523" i="25"/>
  <c r="E3507" i="25"/>
  <c r="E3491" i="25"/>
  <c r="E3475" i="25"/>
  <c r="E3459" i="25"/>
  <c r="E3614" i="25"/>
  <c r="E3550" i="25"/>
  <c r="E3486" i="25"/>
  <c r="E3443" i="25"/>
  <c r="E3422" i="25"/>
  <c r="E3400" i="25"/>
  <c r="E3379" i="25"/>
  <c r="E3358" i="25"/>
  <c r="E3336" i="25"/>
  <c r="E3316" i="25"/>
  <c r="E3300" i="25"/>
  <c r="E3284" i="25"/>
  <c r="E3268" i="25"/>
  <c r="E3252" i="25"/>
  <c r="E3236" i="25"/>
  <c r="E3220" i="25"/>
  <c r="E3204" i="25"/>
  <c r="E3188" i="25"/>
  <c r="E3172" i="25"/>
  <c r="E3156" i="25"/>
  <c r="E3140" i="25"/>
  <c r="E3124" i="25"/>
  <c r="E3108" i="25"/>
  <c r="E3092" i="25"/>
  <c r="E3076" i="25"/>
  <c r="E3060" i="25"/>
  <c r="E3044" i="25"/>
  <c r="E3028" i="25"/>
  <c r="E3012" i="25"/>
  <c r="E2996" i="25"/>
  <c r="E2980" i="25"/>
  <c r="E2964" i="25"/>
  <c r="E2948" i="25"/>
  <c r="E2932" i="25"/>
  <c r="E3610" i="25"/>
  <c r="E3546" i="25"/>
  <c r="E3482" i="25"/>
  <c r="E3442" i="25"/>
  <c r="E3420" i="25"/>
  <c r="E3399" i="25"/>
  <c r="E3378" i="25"/>
  <c r="E3356" i="25"/>
  <c r="E3335" i="25"/>
  <c r="E3315" i="25"/>
  <c r="E3299" i="25"/>
  <c r="E3283" i="25"/>
  <c r="E3267" i="25"/>
  <c r="E3251" i="25"/>
  <c r="E3235" i="25"/>
  <c r="E3219" i="25"/>
  <c r="E3203" i="25"/>
  <c r="E3187" i="25"/>
  <c r="E3171" i="25"/>
  <c r="E3155" i="25"/>
  <c r="E3139" i="25"/>
  <c r="E3622" i="25"/>
  <c r="E3558" i="25"/>
  <c r="E3494" i="25"/>
  <c r="E3446" i="25"/>
  <c r="E3424" i="25"/>
  <c r="E3403" i="25"/>
  <c r="E3382" i="25"/>
  <c r="E3360" i="25"/>
  <c r="E3339" i="25"/>
  <c r="E3318" i="25"/>
  <c r="E3302" i="25"/>
  <c r="E3286" i="25"/>
  <c r="E3270" i="25"/>
  <c r="E3254" i="25"/>
  <c r="E3238" i="25"/>
  <c r="E3222" i="25"/>
  <c r="E3206" i="25"/>
  <c r="E3190" i="25"/>
  <c r="E3174" i="25"/>
  <c r="E3158" i="25"/>
  <c r="E3142" i="25"/>
  <c r="E3538" i="25"/>
  <c r="E3396" i="25"/>
  <c r="E3313" i="25"/>
  <c r="E3249" i="25"/>
  <c r="E3185" i="25"/>
  <c r="E3129" i="25"/>
  <c r="E3107" i="25"/>
  <c r="E3086" i="25"/>
  <c r="E3065" i="25"/>
  <c r="E3043" i="25"/>
  <c r="E3022" i="25"/>
  <c r="E3001" i="25"/>
  <c r="E2979" i="25"/>
  <c r="E2958" i="25"/>
  <c r="E2937" i="25"/>
  <c r="E2919" i="25"/>
  <c r="E2903" i="25"/>
  <c r="E2887" i="25"/>
  <c r="E2871" i="25"/>
  <c r="E2855" i="25"/>
  <c r="E2839" i="25"/>
  <c r="E2823" i="25"/>
  <c r="E2807" i="25"/>
  <c r="E2791" i="25"/>
  <c r="E2775" i="25"/>
  <c r="E2759" i="25"/>
  <c r="E2743" i="25"/>
  <c r="E2727" i="25"/>
  <c r="E2711" i="25"/>
  <c r="E2695" i="25"/>
  <c r="E2679" i="25"/>
  <c r="E2664" i="25"/>
  <c r="E2648" i="25"/>
  <c r="E2632" i="25"/>
  <c r="E2616" i="25"/>
  <c r="E2600" i="25"/>
  <c r="E2584" i="25"/>
  <c r="E2568" i="25"/>
  <c r="E2552" i="25"/>
  <c r="E2536" i="25"/>
  <c r="E2520" i="25"/>
  <c r="E2504" i="25"/>
  <c r="E2488" i="25"/>
  <c r="E3458" i="25"/>
  <c r="E3370" i="25"/>
  <c r="E3293" i="25"/>
  <c r="E3229" i="25"/>
  <c r="E3165" i="25"/>
  <c r="E3122" i="25"/>
  <c r="E3101" i="25"/>
  <c r="E3079" i="25"/>
  <c r="E3058" i="25"/>
  <c r="E3037" i="25"/>
  <c r="E3015" i="25"/>
  <c r="E2994" i="25"/>
  <c r="E2973" i="25"/>
  <c r="E2951" i="25"/>
  <c r="E2930" i="25"/>
  <c r="E2914" i="25"/>
  <c r="E2898" i="25"/>
  <c r="E2882" i="25"/>
  <c r="E2866" i="25"/>
  <c r="E2850" i="25"/>
  <c r="E2834" i="25"/>
  <c r="E2818" i="25"/>
  <c r="E2802" i="25"/>
  <c r="E2786" i="25"/>
  <c r="E2770" i="25"/>
  <c r="E2754" i="25"/>
  <c r="E2738" i="25"/>
  <c r="E3634" i="25"/>
  <c r="E3428" i="25"/>
  <c r="E3343" i="25"/>
  <c r="E3273" i="25"/>
  <c r="E3209" i="25"/>
  <c r="E3145" i="25"/>
  <c r="E3115" i="25"/>
  <c r="E3094" i="25"/>
  <c r="E3073" i="25"/>
  <c r="E3051" i="25"/>
  <c r="E3030" i="25"/>
  <c r="E3009" i="25"/>
  <c r="E2987" i="25"/>
  <c r="E2966" i="25"/>
  <c r="E2945" i="25"/>
  <c r="E2925" i="25"/>
  <c r="E2909" i="25"/>
  <c r="E2893" i="25"/>
  <c r="E2877" i="25"/>
  <c r="E2861" i="25"/>
  <c r="E2845" i="25"/>
  <c r="E2829" i="25"/>
  <c r="E2813" i="25"/>
  <c r="E2797" i="25"/>
  <c r="E2781" i="25"/>
  <c r="E2765" i="25"/>
  <c r="E2749" i="25"/>
  <c r="E2733" i="25"/>
  <c r="E3285" i="25"/>
  <c r="E3098" i="25"/>
  <c r="E3013" i="25"/>
  <c r="E2928" i="25"/>
  <c r="E2864" i="25"/>
  <c r="E2800" i="25"/>
  <c r="E2736" i="25"/>
  <c r="E2708" i="25"/>
  <c r="E2686" i="25"/>
  <c r="E2666" i="25"/>
  <c r="E2645" i="25"/>
  <c r="E2623" i="25"/>
  <c r="E2602" i="25"/>
  <c r="E2581" i="25"/>
  <c r="E2559" i="25"/>
  <c r="E2538" i="25"/>
  <c r="E2517" i="25"/>
  <c r="E2495" i="25"/>
  <c r="E2477" i="25"/>
  <c r="E2461" i="25"/>
  <c r="E2445" i="25"/>
  <c r="E2429" i="25"/>
  <c r="E2413" i="25"/>
  <c r="E2397" i="25"/>
  <c r="E2381" i="25"/>
  <c r="E2365" i="25"/>
  <c r="E2349" i="25"/>
  <c r="E2333" i="25"/>
  <c r="E2317" i="25"/>
  <c r="E2301" i="25"/>
  <c r="E2285" i="25"/>
  <c r="E2269" i="25"/>
  <c r="E2253" i="25"/>
  <c r="E2237" i="25"/>
  <c r="E2221" i="25"/>
  <c r="E2205" i="25"/>
  <c r="E2189" i="25"/>
  <c r="E2173" i="25"/>
  <c r="E2154" i="25"/>
  <c r="E2138" i="25"/>
  <c r="E2122" i="25"/>
  <c r="E2106" i="25"/>
  <c r="E2090" i="25"/>
  <c r="E2074" i="25"/>
  <c r="E2058" i="25"/>
  <c r="E2042" i="25"/>
  <c r="E2026" i="25"/>
  <c r="E2010" i="25"/>
  <c r="E1994" i="25"/>
  <c r="E1978" i="25"/>
  <c r="E1962" i="25"/>
  <c r="E1946" i="25"/>
  <c r="E1930" i="25"/>
  <c r="E1914" i="25"/>
  <c r="E1898" i="25"/>
  <c r="E1882" i="25"/>
  <c r="E1866" i="25"/>
  <c r="E3269" i="25"/>
  <c r="E3093" i="25"/>
  <c r="E3007" i="25"/>
  <c r="E2924" i="25"/>
  <c r="E2860" i="25"/>
  <c r="E2796" i="25"/>
  <c r="E2732" i="25"/>
  <c r="E2706" i="25"/>
  <c r="E2685" i="25"/>
  <c r="E2665" i="25"/>
  <c r="E2643" i="25"/>
  <c r="E2622" i="25"/>
  <c r="E2601" i="25"/>
  <c r="E2579" i="25"/>
  <c r="E2558" i="25"/>
  <c r="E2537" i="25"/>
  <c r="E2515" i="25"/>
  <c r="E2494" i="25"/>
  <c r="E2476" i="25"/>
  <c r="E2460" i="25"/>
  <c r="E2444" i="25"/>
  <c r="E2428" i="25"/>
  <c r="E2412" i="25"/>
  <c r="E2396" i="25"/>
  <c r="E2380" i="25"/>
  <c r="E2364" i="25"/>
  <c r="E2348" i="25"/>
  <c r="E2332" i="25"/>
  <c r="E2316" i="25"/>
  <c r="E2300" i="25"/>
  <c r="E2284" i="25"/>
  <c r="E2268" i="25"/>
  <c r="E2252" i="25"/>
  <c r="E2236" i="25"/>
  <c r="E2220" i="25"/>
  <c r="E2204" i="25"/>
  <c r="E2188" i="25"/>
  <c r="E2172" i="25"/>
  <c r="E2157" i="25"/>
  <c r="E2141" i="25"/>
  <c r="E2125" i="25"/>
  <c r="E2109" i="25"/>
  <c r="E3402" i="25"/>
  <c r="E3130" i="25"/>
  <c r="E3045" i="25"/>
  <c r="E2959" i="25"/>
  <c r="E2888" i="25"/>
  <c r="E2824" i="25"/>
  <c r="E2760" i="25"/>
  <c r="E2716" i="25"/>
  <c r="E2694" i="25"/>
  <c r="E2674" i="25"/>
  <c r="E2653" i="25"/>
  <c r="E2631" i="25"/>
  <c r="E2610" i="25"/>
  <c r="E2589" i="25"/>
  <c r="E2567" i="25"/>
  <c r="E2546" i="25"/>
  <c r="E2525" i="25"/>
  <c r="E2503" i="25"/>
  <c r="E2483" i="25"/>
  <c r="E2467" i="25"/>
  <c r="E2451" i="25"/>
  <c r="E2435" i="25"/>
  <c r="E2419" i="25"/>
  <c r="E2403" i="25"/>
  <c r="E2387" i="25"/>
  <c r="E2371" i="25"/>
  <c r="E2355" i="25"/>
  <c r="E2339" i="25"/>
  <c r="E2323" i="25"/>
  <c r="E2307" i="25"/>
  <c r="E2291" i="25"/>
  <c r="E2275" i="25"/>
  <c r="E2259" i="25"/>
  <c r="E2243" i="25"/>
  <c r="E2227" i="25"/>
  <c r="E2211" i="25"/>
  <c r="E2195" i="25"/>
  <c r="E2179" i="25"/>
  <c r="E2164" i="25"/>
  <c r="E2148" i="25"/>
  <c r="E2132" i="25"/>
  <c r="E2116" i="25"/>
  <c r="E2100" i="25"/>
  <c r="E2916" i="25"/>
  <c r="E2704" i="25"/>
  <c r="E2619" i="25"/>
  <c r="E2534" i="25"/>
  <c r="E2458" i="25"/>
  <c r="E2394" i="25"/>
  <c r="E2330" i="25"/>
  <c r="E2266" i="25"/>
  <c r="E2202" i="25"/>
  <c r="E2139" i="25"/>
  <c r="E2091" i="25"/>
  <c r="E2069" i="25"/>
  <c r="E2048" i="25"/>
  <c r="E2027" i="25"/>
  <c r="E2005" i="25"/>
  <c r="E1984" i="25"/>
  <c r="E1963" i="25"/>
  <c r="E1941" i="25"/>
  <c r="E1920" i="25"/>
  <c r="E1899" i="25"/>
  <c r="E1877" i="25"/>
  <c r="E1858" i="25"/>
  <c r="E1842" i="25"/>
  <c r="E1826" i="25"/>
  <c r="E1810" i="25"/>
  <c r="E1795" i="25"/>
  <c r="E1779" i="25"/>
  <c r="E1764" i="25"/>
  <c r="E1748" i="25"/>
  <c r="E1729" i="25"/>
  <c r="E1713" i="25"/>
  <c r="E1698" i="25"/>
  <c r="E1682" i="25"/>
  <c r="E1667" i="25"/>
  <c r="E1651" i="25"/>
  <c r="E1636" i="25"/>
  <c r="E1620" i="25"/>
  <c r="E1601" i="25"/>
  <c r="E1585" i="25"/>
  <c r="E1570" i="25"/>
  <c r="E1554" i="25"/>
  <c r="E1539" i="25"/>
  <c r="E1523" i="25"/>
  <c r="E1508" i="25"/>
  <c r="E1492" i="25"/>
  <c r="E1473" i="25"/>
  <c r="E1457" i="25"/>
  <c r="E1442" i="25"/>
  <c r="E1426" i="25"/>
  <c r="E1411" i="25"/>
  <c r="E1395" i="25"/>
  <c r="E1380" i="25"/>
  <c r="E1364" i="25"/>
  <c r="E1345" i="25"/>
  <c r="E1329" i="25"/>
  <c r="E1314" i="25"/>
  <c r="E1298" i="25"/>
  <c r="E3173" i="25"/>
  <c r="E2836" i="25"/>
  <c r="E2657" i="25"/>
  <c r="E2571" i="25"/>
  <c r="E2486" i="25"/>
  <c r="E2422" i="25"/>
  <c r="E2358" i="25"/>
  <c r="E2294" i="25"/>
  <c r="E2230" i="25"/>
  <c r="E2166" i="25"/>
  <c r="E2103" i="25"/>
  <c r="E2079" i="25"/>
  <c r="E2057" i="25"/>
  <c r="E2036" i="25"/>
  <c r="E2015" i="25"/>
  <c r="E1993" i="25"/>
  <c r="E1972" i="25"/>
  <c r="E1951" i="25"/>
  <c r="E1929" i="25"/>
  <c r="E1908" i="25"/>
  <c r="E1887" i="25"/>
  <c r="E1865" i="25"/>
  <c r="E1849" i="25"/>
  <c r="E1833" i="25"/>
  <c r="E1817" i="25"/>
  <c r="E1801" i="25"/>
  <c r="E1786" i="25"/>
  <c r="E1770" i="25"/>
  <c r="E1755" i="25"/>
  <c r="E1739" i="25"/>
  <c r="E1724" i="25"/>
  <c r="E1708" i="25"/>
  <c r="E1689" i="25"/>
  <c r="E1673" i="25"/>
  <c r="E1658" i="25"/>
  <c r="E1642" i="25"/>
  <c r="E1627" i="25"/>
  <c r="E1611" i="25"/>
  <c r="E1596" i="25"/>
  <c r="E1580" i="25"/>
  <c r="E1561" i="25"/>
  <c r="E1545" i="25"/>
  <c r="E3125" i="25"/>
  <c r="E2820" i="25"/>
  <c r="E2673" i="25"/>
  <c r="E2587" i="25"/>
  <c r="E2502" i="25"/>
  <c r="E2434" i="25"/>
  <c r="E2370" i="25"/>
  <c r="E2306" i="25"/>
  <c r="E2242" i="25"/>
  <c r="E2178" i="25"/>
  <c r="E2115" i="25"/>
  <c r="E2083" i="25"/>
  <c r="E2061" i="25"/>
  <c r="E2040" i="25"/>
  <c r="E2019" i="25"/>
  <c r="E1997" i="25"/>
  <c r="E1976" i="25"/>
  <c r="E1955" i="25"/>
  <c r="E1933" i="25"/>
  <c r="E1912" i="25"/>
  <c r="E1891" i="25"/>
  <c r="E1869" i="25"/>
  <c r="E1852" i="25"/>
  <c r="E1836" i="25"/>
  <c r="E1820" i="25"/>
  <c r="E1804" i="25"/>
  <c r="E1785" i="25"/>
  <c r="E1769" i="25"/>
  <c r="E1754" i="25"/>
  <c r="E1738" i="25"/>
  <c r="E1723" i="25"/>
  <c r="E1707" i="25"/>
  <c r="E1692" i="25"/>
  <c r="E1676" i="25"/>
  <c r="E1657" i="25"/>
  <c r="E1641" i="25"/>
  <c r="E1626" i="25"/>
  <c r="E1610" i="25"/>
  <c r="E1595" i="25"/>
  <c r="E1579" i="25"/>
  <c r="E1564" i="25"/>
  <c r="E1548" i="25"/>
  <c r="E2625" i="25"/>
  <c r="E2334" i="25"/>
  <c r="E2092" i="25"/>
  <c r="E2007" i="25"/>
  <c r="E1921" i="25"/>
  <c r="E1843" i="25"/>
  <c r="E1780" i="25"/>
  <c r="E1718" i="25"/>
  <c r="E1656" i="25"/>
  <c r="E1578" i="25"/>
  <c r="E1530" i="25"/>
  <c r="E1510" i="25"/>
  <c r="E1489" i="25"/>
  <c r="E1468" i="25"/>
  <c r="E1448" i="25"/>
  <c r="E1427" i="25"/>
  <c r="E1401" i="25"/>
  <c r="E1381" i="25"/>
  <c r="E1359" i="25"/>
  <c r="E1339" i="25"/>
  <c r="E1319" i="25"/>
  <c r="E1297" i="25"/>
  <c r="E1280" i="25"/>
  <c r="E1264" i="25"/>
  <c r="E1245" i="25"/>
  <c r="E1229" i="25"/>
  <c r="E1214" i="25"/>
  <c r="E1198" i="25"/>
  <c r="E1183" i="25"/>
  <c r="E1167" i="25"/>
  <c r="E1152" i="25"/>
  <c r="E1136" i="25"/>
  <c r="E1117" i="25"/>
  <c r="E1101" i="25"/>
  <c r="E1086" i="25"/>
  <c r="E1070" i="25"/>
  <c r="E1055" i="25"/>
  <c r="E1039" i="25"/>
  <c r="E1024" i="25"/>
  <c r="E1008" i="25"/>
  <c r="E989" i="25"/>
  <c r="E973" i="25"/>
  <c r="E958" i="25"/>
  <c r="E942" i="25"/>
  <c r="E927" i="25"/>
  <c r="E911" i="25"/>
  <c r="E896" i="25"/>
  <c r="E880" i="25"/>
  <c r="E861" i="25"/>
  <c r="E845" i="25"/>
  <c r="E830" i="25"/>
  <c r="E814" i="25"/>
  <c r="E799" i="25"/>
  <c r="E783" i="25"/>
  <c r="E768" i="25"/>
  <c r="E752" i="25"/>
  <c r="E733" i="25"/>
  <c r="E717" i="25"/>
  <c r="E702" i="25"/>
  <c r="E686" i="25"/>
  <c r="E671" i="25"/>
  <c r="E655" i="25"/>
  <c r="E640" i="25"/>
  <c r="E624" i="25"/>
  <c r="E605" i="25"/>
  <c r="E589" i="25"/>
  <c r="E574" i="25"/>
  <c r="E558" i="25"/>
  <c r="E543" i="25"/>
  <c r="E527" i="25"/>
  <c r="E511" i="25"/>
  <c r="E495" i="25"/>
  <c r="E479" i="25"/>
  <c r="E461" i="25"/>
  <c r="E445" i="25"/>
  <c r="E429" i="25"/>
  <c r="E413" i="25"/>
  <c r="E397" i="25"/>
  <c r="E381" i="25"/>
  <c r="E2868" i="25"/>
  <c r="E2446" i="25"/>
  <c r="E2190" i="25"/>
  <c r="E2044" i="25"/>
  <c r="E1959" i="25"/>
  <c r="E1873" i="25"/>
  <c r="E1807" i="25"/>
  <c r="E1745" i="25"/>
  <c r="E1683" i="25"/>
  <c r="E1621" i="25"/>
  <c r="E1559" i="25"/>
  <c r="E1524" i="25"/>
  <c r="E1503" i="25"/>
  <c r="E1482" i="25"/>
  <c r="E1462" i="25"/>
  <c r="E1441" i="25"/>
  <c r="E1420" i="25"/>
  <c r="E1400" i="25"/>
  <c r="E3946" i="25"/>
  <c r="E3882" i="25"/>
  <c r="E3818" i="25"/>
  <c r="E3754" i="25"/>
  <c r="E3690" i="25"/>
  <c r="E3953" i="25"/>
  <c r="E3889" i="25"/>
  <c r="E3825" i="25"/>
  <c r="E3761" i="25"/>
  <c r="E3697" i="25"/>
  <c r="E3960" i="25"/>
  <c r="E3896" i="25"/>
  <c r="E3832" i="25"/>
  <c r="E3768" i="25"/>
  <c r="E3704" i="25"/>
  <c r="E3963" i="25"/>
  <c r="E3899" i="25"/>
  <c r="E3835" i="25"/>
  <c r="E3771" i="25"/>
  <c r="E3707" i="25"/>
  <c r="E3641" i="25"/>
  <c r="E3577" i="25"/>
  <c r="E3513" i="25"/>
  <c r="E3449" i="25"/>
  <c r="E3385" i="25"/>
  <c r="E3321" i="25"/>
  <c r="E3600" i="25"/>
  <c r="E3536" i="25"/>
  <c r="E3472" i="25"/>
  <c r="E3615" i="25"/>
  <c r="E3551" i="25"/>
  <c r="E3487" i="25"/>
  <c r="E3534" i="25"/>
  <c r="E3395" i="25"/>
  <c r="E3312" i="25"/>
  <c r="E3248" i="25"/>
  <c r="E3184" i="25"/>
  <c r="E3120" i="25"/>
  <c r="E3056" i="25"/>
  <c r="E2992" i="25"/>
  <c r="E3658" i="25"/>
  <c r="E3436" i="25"/>
  <c r="E3351" i="25"/>
  <c r="E3279" i="25"/>
  <c r="E3215" i="25"/>
  <c r="E3151" i="25"/>
  <c r="E3478" i="25"/>
  <c r="E3376" i="25"/>
  <c r="E3298" i="25"/>
  <c r="E3234" i="25"/>
  <c r="E3170" i="25"/>
  <c r="E3375" i="25"/>
  <c r="E3123" i="25"/>
  <c r="E3038" i="25"/>
  <c r="E2953" i="25"/>
  <c r="E2883" i="25"/>
  <c r="E2819" i="25"/>
  <c r="E2755" i="25"/>
  <c r="E2691" i="25"/>
  <c r="E2628" i="25"/>
  <c r="E2564" i="25"/>
  <c r="E2500" i="25"/>
  <c r="E3277" i="25"/>
  <c r="E3095" i="25"/>
  <c r="E3010" i="25"/>
  <c r="E2926" i="25"/>
  <c r="E2862" i="25"/>
  <c r="E2798" i="25"/>
  <c r="E2734" i="25"/>
  <c r="E3257" i="25"/>
  <c r="E3089" i="25"/>
  <c r="E3003" i="25"/>
  <c r="E2921" i="25"/>
  <c r="E2857" i="25"/>
  <c r="E2793" i="25"/>
  <c r="E2729" i="25"/>
  <c r="E2912" i="25"/>
  <c r="E2702" i="25"/>
  <c r="E2618" i="25"/>
  <c r="E2533" i="25"/>
  <c r="E2457" i="25"/>
  <c r="E2393" i="25"/>
  <c r="E2329" i="25"/>
  <c r="E2265" i="25"/>
  <c r="E2201" i="25"/>
  <c r="E2134" i="25"/>
  <c r="E2070" i="25"/>
  <c r="E2006" i="25"/>
  <c r="E1942" i="25"/>
  <c r="E1878" i="25"/>
  <c r="E2986" i="25"/>
  <c r="E2722" i="25"/>
  <c r="E2638" i="25"/>
  <c r="E2553" i="25"/>
  <c r="E2472" i="25"/>
  <c r="E2408" i="25"/>
  <c r="E2344" i="25"/>
  <c r="E2280" i="25"/>
  <c r="E2216" i="25"/>
  <c r="E2153" i="25"/>
  <c r="E3317" i="25"/>
  <c r="E2872" i="25"/>
  <c r="E2689" i="25"/>
  <c r="E2605" i="25"/>
  <c r="E2519" i="25"/>
  <c r="E2447" i="25"/>
  <c r="E2383" i="25"/>
  <c r="E2319" i="25"/>
  <c r="E2255" i="25"/>
  <c r="E2191" i="25"/>
  <c r="E2128" i="25"/>
  <c r="E2682" i="25"/>
  <c r="E2378" i="25"/>
  <c r="E2123" i="25"/>
  <c r="E2021" i="25"/>
  <c r="E1936" i="25"/>
  <c r="E1854" i="25"/>
  <c r="E1791" i="25"/>
  <c r="E1725" i="25"/>
  <c r="E1663" i="25"/>
  <c r="E1597" i="25"/>
  <c r="E1535" i="25"/>
  <c r="E1469" i="25"/>
  <c r="E1407" i="25"/>
  <c r="E1341" i="25"/>
  <c r="E3061" i="25"/>
  <c r="E2470" i="25"/>
  <c r="E2214" i="25"/>
  <c r="E2052" i="25"/>
  <c r="E1967" i="25"/>
  <c r="E1881" i="25"/>
  <c r="E1813" i="25"/>
  <c r="E1751" i="25"/>
  <c r="E1685" i="25"/>
  <c r="E1623" i="25"/>
  <c r="E1557" i="25"/>
  <c r="E2651" i="25"/>
  <c r="E2354" i="25"/>
  <c r="E2099" i="25"/>
  <c r="E2013" i="25"/>
  <c r="E1928" i="25"/>
  <c r="E1848" i="25"/>
  <c r="E1781" i="25"/>
  <c r="E1719" i="25"/>
  <c r="E1653" i="25"/>
  <c r="E1591" i="25"/>
  <c r="E2539" i="25"/>
  <c r="E1900" i="25"/>
  <c r="E1625" i="25"/>
  <c r="E1483" i="25"/>
  <c r="E1396" i="25"/>
  <c r="E1313" i="25"/>
  <c r="E1241" i="25"/>
  <c r="E1179" i="25"/>
  <c r="E1113" i="25"/>
  <c r="E1051" i="25"/>
  <c r="E985" i="25"/>
  <c r="E923" i="25"/>
  <c r="E857" i="25"/>
  <c r="E795" i="25"/>
  <c r="E729" i="25"/>
  <c r="E667" i="25"/>
  <c r="E601" i="25"/>
  <c r="E538" i="25"/>
  <c r="E474" i="25"/>
  <c r="E410" i="25"/>
  <c r="E2382" i="25"/>
  <c r="E1855" i="25"/>
  <c r="E1606" i="25"/>
  <c r="E1478" i="25"/>
  <c r="E1394" i="25"/>
  <c r="E1358" i="25"/>
  <c r="E1332" i="25"/>
  <c r="E1307" i="25"/>
  <c r="E1279" i="25"/>
  <c r="E1259" i="25"/>
  <c r="E1240" i="25"/>
  <c r="E1213" i="25"/>
  <c r="E1193" i="25"/>
  <c r="E1174" i="25"/>
  <c r="E1151" i="25"/>
  <c r="E1131" i="25"/>
  <c r="E1112" i="25"/>
  <c r="E1085" i="25"/>
  <c r="E1065" i="25"/>
  <c r="E1046" i="25"/>
  <c r="E1023" i="25"/>
  <c r="E1003" i="25"/>
  <c r="E984" i="25"/>
  <c r="E957" i="25"/>
  <c r="E937" i="25"/>
  <c r="E918" i="25"/>
  <c r="E895" i="25"/>
  <c r="E875" i="25"/>
  <c r="E856" i="25"/>
  <c r="E829" i="25"/>
  <c r="E809" i="25"/>
  <c r="E790" i="25"/>
  <c r="E767" i="25"/>
  <c r="E747" i="25"/>
  <c r="E728" i="25"/>
  <c r="E701" i="25"/>
  <c r="E681" i="25"/>
  <c r="E662" i="25"/>
  <c r="E639" i="25"/>
  <c r="E619" i="25"/>
  <c r="E600" i="25"/>
  <c r="E573" i="25"/>
  <c r="E553" i="25"/>
  <c r="E532" i="25"/>
  <c r="E3103" i="25"/>
  <c r="E2430" i="25"/>
  <c r="E2111" i="25"/>
  <c r="E1975" i="25"/>
  <c r="E1868" i="25"/>
  <c r="E1788" i="25"/>
  <c r="E1695" i="25"/>
  <c r="E1617" i="25"/>
  <c r="E1540" i="25"/>
  <c r="E1502" i="25"/>
  <c r="E1476" i="25"/>
  <c r="E1450" i="25"/>
  <c r="E1419" i="25"/>
  <c r="E1393" i="25"/>
  <c r="E1367" i="25"/>
  <c r="E1336" i="25"/>
  <c r="E1305" i="25"/>
  <c r="E1282" i="25"/>
  <c r="E1258" i="25"/>
  <c r="E1239" i="25"/>
  <c r="E1220" i="25"/>
  <c r="E1196" i="25"/>
  <c r="E1173" i="25"/>
  <c r="E1154" i="25"/>
  <c r="E1130" i="25"/>
  <c r="E1111" i="25"/>
  <c r="E1092" i="25"/>
  <c r="E1068" i="25"/>
  <c r="E1045" i="25"/>
  <c r="E1026" i="25"/>
  <c r="E1002" i="25"/>
  <c r="E983" i="25"/>
  <c r="E964" i="25"/>
  <c r="E940" i="25"/>
  <c r="E917" i="25"/>
  <c r="E898" i="25"/>
  <c r="E874" i="25"/>
  <c r="E855" i="25"/>
  <c r="E836" i="25"/>
  <c r="E812" i="25"/>
  <c r="E789" i="25"/>
  <c r="E770" i="25"/>
  <c r="E746" i="25"/>
  <c r="E727" i="25"/>
  <c r="E708" i="25"/>
  <c r="E684" i="25"/>
  <c r="E661" i="25"/>
  <c r="E642" i="25"/>
  <c r="E618" i="25"/>
  <c r="E599" i="25"/>
  <c r="E580" i="25"/>
  <c r="E556" i="25"/>
  <c r="E534" i="25"/>
  <c r="E515" i="25"/>
  <c r="E1905" i="25"/>
  <c r="E1532" i="25"/>
  <c r="E1408" i="25"/>
  <c r="E1285" i="25"/>
  <c r="E1207" i="25"/>
  <c r="E1114" i="25"/>
  <c r="E1021" i="25"/>
  <c r="E943" i="25"/>
  <c r="E866" i="25"/>
  <c r="E773" i="25"/>
  <c r="E695" i="25"/>
  <c r="E602" i="25"/>
  <c r="E512" i="25"/>
  <c r="E481" i="25"/>
  <c r="E457" i="25"/>
  <c r="E419" i="25"/>
  <c r="E398" i="25"/>
  <c r="E366" i="25"/>
  <c r="E344" i="25"/>
  <c r="E321" i="25"/>
  <c r="E302" i="25"/>
  <c r="E280" i="25"/>
  <c r="E257" i="25"/>
  <c r="E238" i="25"/>
  <c r="E216" i="25"/>
  <c r="E193" i="25"/>
  <c r="E174" i="25"/>
  <c r="E152" i="25"/>
  <c r="E129" i="25"/>
  <c r="E110" i="25"/>
  <c r="E88" i="25"/>
  <c r="E65" i="25"/>
  <c r="E46" i="25"/>
  <c r="E24" i="25"/>
  <c r="E3018" i="25"/>
  <c r="E1884" i="25"/>
  <c r="E1526" i="25"/>
  <c r="E1423" i="25"/>
  <c r="E1320" i="25"/>
  <c r="E1219" i="25"/>
  <c r="E1141" i="25"/>
  <c r="E1064" i="25"/>
  <c r="E955" i="25"/>
  <c r="E877" i="25"/>
  <c r="E800" i="25"/>
  <c r="E707" i="25"/>
  <c r="E629" i="25"/>
  <c r="E552" i="25"/>
  <c r="E491" i="25"/>
  <c r="E469" i="25"/>
  <c r="E435" i="25"/>
  <c r="E409" i="25"/>
  <c r="E376" i="25"/>
  <c r="E356" i="25"/>
  <c r="E330" i="25"/>
  <c r="E311" i="25"/>
  <c r="E292" i="25"/>
  <c r="E266" i="25"/>
  <c r="E247" i="25"/>
  <c r="E228" i="25"/>
  <c r="E202" i="25"/>
  <c r="E183" i="25"/>
  <c r="E164" i="25"/>
  <c r="E138" i="25"/>
  <c r="E119" i="25"/>
  <c r="E100" i="25"/>
  <c r="E74" i="25"/>
  <c r="E55" i="25"/>
  <c r="E36" i="25"/>
  <c r="E10" i="25"/>
  <c r="E2159" i="25"/>
  <c r="E1737" i="25"/>
  <c r="E1480" i="25"/>
  <c r="E1377" i="25"/>
  <c r="E1277" i="25"/>
  <c r="E1184" i="25"/>
  <c r="E1106" i="25"/>
  <c r="E1029" i="25"/>
  <c r="E936" i="25"/>
  <c r="E842" i="25"/>
  <c r="E765" i="25"/>
  <c r="E672" i="25"/>
  <c r="E594" i="25"/>
  <c r="E517" i="25"/>
  <c r="E480" i="25"/>
  <c r="E451" i="25"/>
  <c r="E430" i="25"/>
  <c r="E392" i="25"/>
  <c r="E371" i="25"/>
  <c r="E352" i="25"/>
  <c r="E326" i="25"/>
  <c r="E307" i="25"/>
  <c r="E288" i="25"/>
  <c r="E262" i="25"/>
  <c r="E243" i="25"/>
  <c r="E224" i="25"/>
  <c r="E198" i="25"/>
  <c r="E179" i="25"/>
  <c r="E160" i="25"/>
  <c r="E134" i="25"/>
  <c r="E115" i="25"/>
  <c r="E96" i="25"/>
  <c r="E70" i="25"/>
  <c r="E51" i="25"/>
  <c r="E32" i="25"/>
  <c r="E6" i="25"/>
  <c r="E1351" i="25"/>
  <c r="E1025" i="25"/>
  <c r="E590" i="25"/>
  <c r="E459" i="25"/>
  <c r="E348" i="25"/>
  <c r="E258" i="25"/>
  <c r="E181" i="25"/>
  <c r="E92" i="25"/>
  <c r="E2646" i="25"/>
  <c r="E1330" i="25"/>
  <c r="E1009" i="25"/>
  <c r="E637" i="25"/>
  <c r="E472" i="25"/>
  <c r="E370" i="25"/>
  <c r="E268" i="25"/>
  <c r="E191" i="25"/>
  <c r="E114" i="25"/>
  <c r="E12" i="25"/>
  <c r="E1392" i="25"/>
  <c r="E1056" i="25"/>
  <c r="E683" i="25"/>
  <c r="E433" i="25"/>
  <c r="E354" i="25"/>
  <c r="E252" i="25"/>
  <c r="E175" i="25"/>
  <c r="E98" i="25"/>
  <c r="E1454" i="25"/>
  <c r="E364" i="25"/>
  <c r="E5" i="25"/>
  <c r="E412" i="25"/>
  <c r="E95" i="25"/>
  <c r="E463" i="25"/>
  <c r="E82" i="25"/>
  <c r="E507" i="25"/>
  <c r="E223" i="25"/>
  <c r="E2804" i="25"/>
  <c r="E1255" i="25"/>
  <c r="E1212" i="25"/>
  <c r="E1169" i="25"/>
  <c r="E1146" i="25"/>
  <c r="E1127" i="25"/>
  <c r="E1084" i="25"/>
  <c r="E1061" i="25"/>
  <c r="E1041" i="25"/>
  <c r="E999" i="25"/>
  <c r="E979" i="25"/>
  <c r="E956" i="25"/>
  <c r="E913" i="25"/>
  <c r="E890" i="25"/>
  <c r="E871" i="25"/>
  <c r="E851" i="25"/>
  <c r="E805" i="25"/>
  <c r="E785" i="25"/>
  <c r="E762" i="25"/>
  <c r="E743" i="25"/>
  <c r="E700" i="25"/>
  <c r="E677" i="25"/>
  <c r="E657" i="25"/>
  <c r="E634" i="25"/>
  <c r="E615" i="25"/>
  <c r="E572" i="25"/>
  <c r="E550" i="25"/>
  <c r="E531" i="25"/>
  <c r="E1831" i="25"/>
  <c r="E1511" i="25"/>
  <c r="E1366" i="25"/>
  <c r="E1269" i="25"/>
  <c r="E1083" i="25"/>
  <c r="E1005" i="25"/>
  <c r="E928" i="25"/>
  <c r="E835" i="25"/>
  <c r="E680" i="25"/>
  <c r="E571" i="25"/>
  <c r="E499" i="25"/>
  <c r="E478" i="25"/>
  <c r="E415" i="25"/>
  <c r="E393" i="25"/>
  <c r="E360" i="25"/>
  <c r="E337" i="25"/>
  <c r="E296" i="25"/>
  <c r="E273" i="25"/>
  <c r="E254" i="25"/>
  <c r="E232" i="25"/>
  <c r="E190" i="25"/>
  <c r="E168" i="25"/>
  <c r="E145" i="25"/>
  <c r="E126" i="25"/>
  <c r="E81" i="25"/>
  <c r="E62" i="25"/>
  <c r="E40" i="25"/>
  <c r="E17" i="25"/>
  <c r="E2478" i="25"/>
  <c r="E1506" i="25"/>
  <c r="E1402" i="25"/>
  <c r="E1281" i="25"/>
  <c r="E1203" i="25"/>
  <c r="E1017" i="25"/>
  <c r="E939" i="25"/>
  <c r="E862" i="25"/>
  <c r="E769" i="25"/>
  <c r="E614" i="25"/>
  <c r="E520" i="25"/>
  <c r="E488" i="25"/>
  <c r="E465" i="25"/>
  <c r="E405" i="25"/>
  <c r="E372" i="25"/>
  <c r="E346" i="25"/>
  <c r="E327" i="25"/>
  <c r="E282" i="25"/>
  <c r="E263" i="25"/>
  <c r="E244" i="25"/>
  <c r="E218" i="25"/>
  <c r="E199" i="25"/>
  <c r="E154" i="25"/>
  <c r="E135" i="25"/>
  <c r="E116" i="25"/>
  <c r="E90" i="25"/>
  <c r="E71" i="25"/>
  <c r="E26" i="25"/>
  <c r="E7" i="25"/>
  <c r="E2033" i="25"/>
  <c r="E1613" i="25"/>
  <c r="E1355" i="25"/>
  <c r="E1246" i="25"/>
  <c r="E1168" i="25"/>
  <c r="E1091" i="25"/>
  <c r="E920" i="25"/>
  <c r="E827" i="25"/>
  <c r="E734" i="25"/>
  <c r="E656" i="25"/>
  <c r="E501" i="25"/>
  <c r="E476" i="25"/>
  <c r="E447" i="25"/>
  <c r="E421" i="25"/>
  <c r="E368" i="25"/>
  <c r="E342" i="25"/>
  <c r="E323" i="25"/>
  <c r="E278" i="25"/>
  <c r="E259" i="25"/>
  <c r="E240" i="25"/>
  <c r="E214" i="25"/>
  <c r="E195" i="25"/>
  <c r="E150" i="25"/>
  <c r="E131" i="25"/>
  <c r="E112" i="25"/>
  <c r="E86" i="25"/>
  <c r="E48" i="25"/>
  <c r="E22" i="25"/>
  <c r="E2012" i="25"/>
  <c r="E901" i="25"/>
  <c r="E536" i="25"/>
  <c r="E441" i="25"/>
  <c r="E245" i="25"/>
  <c r="E156" i="25"/>
  <c r="E66" i="25"/>
  <c r="E1927" i="25"/>
  <c r="E885" i="25"/>
  <c r="E575" i="25"/>
  <c r="E454" i="25"/>
  <c r="E332" i="25"/>
  <c r="E178" i="25"/>
  <c r="E76" i="25"/>
  <c r="E2350" i="25"/>
  <c r="E1309" i="25"/>
  <c r="E621" i="25"/>
  <c r="E416" i="25"/>
  <c r="E316" i="25"/>
  <c r="E239" i="25"/>
  <c r="E60" i="25"/>
  <c r="E1164" i="25"/>
  <c r="E261" i="25"/>
  <c r="E1371" i="25"/>
  <c r="E44" i="25"/>
  <c r="E338" i="25"/>
  <c r="E31" i="25"/>
  <c r="E274" i="25"/>
  <c r="E1230" i="25"/>
  <c r="E417" i="25"/>
  <c r="E339" i="25"/>
  <c r="E275" i="25"/>
  <c r="E211" i="25"/>
  <c r="E147" i="25"/>
  <c r="E128" i="25"/>
  <c r="E64" i="25"/>
  <c r="E38" i="25"/>
  <c r="E1149" i="25"/>
  <c r="E504" i="25"/>
  <c r="E309" i="25"/>
  <c r="E130" i="25"/>
  <c r="E1660" i="25"/>
  <c r="E823" i="25"/>
  <c r="E403" i="25"/>
  <c r="E140" i="25"/>
  <c r="E1180" i="25"/>
  <c r="E382" i="25"/>
  <c r="E303" i="25"/>
  <c r="E47" i="25"/>
  <c r="E916" i="25"/>
  <c r="E300" i="25"/>
  <c r="E287" i="25"/>
  <c r="E1226" i="25"/>
  <c r="E3898" i="25"/>
  <c r="E3231" i="25"/>
  <c r="E3474" i="25"/>
  <c r="E2899" i="25"/>
  <c r="E2707" i="25"/>
  <c r="E2516" i="25"/>
  <c r="E3348" i="25"/>
  <c r="E2946" i="25"/>
  <c r="E2750" i="25"/>
  <c r="E3322" i="25"/>
  <c r="E2939" i="25"/>
  <c r="E2873" i="25"/>
  <c r="E2991" i="25"/>
  <c r="E2724" i="25"/>
  <c r="E2473" i="25"/>
  <c r="E2409" i="25"/>
  <c r="E2217" i="25"/>
  <c r="E2150" i="25"/>
  <c r="E1958" i="25"/>
  <c r="E1894" i="25"/>
  <c r="E2780" i="25"/>
  <c r="E2574" i="25"/>
  <c r="E2360" i="25"/>
  <c r="E2232" i="25"/>
  <c r="E2105" i="25"/>
  <c r="E2626" i="25"/>
  <c r="E2463" i="25"/>
  <c r="E2335" i="25"/>
  <c r="E2207" i="25"/>
  <c r="E2442" i="25"/>
  <c r="E2043" i="25"/>
  <c r="E1872" i="25"/>
  <c r="E1744" i="25"/>
  <c r="E1616" i="25"/>
  <c r="E1422" i="25"/>
  <c r="E1360" i="25"/>
  <c r="E2278" i="25"/>
  <c r="E1988" i="25"/>
  <c r="E1829" i="25"/>
  <c r="E1701" i="25"/>
  <c r="E1573" i="25"/>
  <c r="E2163" i="25"/>
  <c r="E1864" i="25"/>
  <c r="E1797" i="25"/>
  <c r="E1607" i="25"/>
  <c r="E1703" i="25"/>
  <c r="E1334" i="25"/>
  <c r="E1260" i="25"/>
  <c r="E1066" i="25"/>
  <c r="E938" i="25"/>
  <c r="E748" i="25"/>
  <c r="E620" i="25"/>
  <c r="E426" i="25"/>
  <c r="E1937" i="25"/>
  <c r="E1498" i="25"/>
  <c r="E1416" i="25"/>
  <c r="E1312" i="25"/>
  <c r="E1244" i="25"/>
  <c r="E1221" i="25"/>
  <c r="E1159" i="25"/>
  <c r="E1116" i="25"/>
  <c r="E1069" i="25"/>
  <c r="E1007" i="25"/>
  <c r="E965" i="25"/>
  <c r="E922" i="25"/>
  <c r="E860" i="25"/>
  <c r="E837" i="25"/>
  <c r="E775" i="25"/>
  <c r="E751" i="25"/>
  <c r="E685" i="25"/>
  <c r="E666" i="25"/>
  <c r="E604" i="25"/>
  <c r="E537" i="25"/>
  <c r="E516" i="25"/>
  <c r="E2017" i="25"/>
  <c r="E1889" i="25"/>
  <c r="E1633" i="25"/>
  <c r="E1555" i="25"/>
  <c r="E1455" i="25"/>
  <c r="E1429" i="25"/>
  <c r="E1347" i="25"/>
  <c r="E1311" i="25"/>
  <c r="E1243" i="25"/>
  <c r="E1224" i="25"/>
  <c r="E1158" i="25"/>
  <c r="E1138" i="25"/>
  <c r="E1076" i="25"/>
  <c r="E1030" i="25"/>
  <c r="E987" i="25"/>
  <c r="E948" i="25"/>
  <c r="E902" i="25"/>
  <c r="E840" i="25"/>
  <c r="E793" i="25"/>
  <c r="E754" i="25"/>
  <c r="E712" i="25"/>
  <c r="E665" i="25"/>
  <c r="E626" i="25"/>
  <c r="E584" i="25"/>
  <c r="E518" i="25"/>
  <c r="E1582" i="25"/>
  <c r="E1324" i="25"/>
  <c r="E1052" i="25"/>
  <c r="E804" i="25"/>
  <c r="E711" i="25"/>
  <c r="E485" i="25"/>
  <c r="E462" i="25"/>
  <c r="E369" i="25"/>
  <c r="E350" i="25"/>
  <c r="E305" i="25"/>
  <c r="E264" i="25"/>
  <c r="E241" i="25"/>
  <c r="E177" i="25"/>
  <c r="E158" i="25"/>
  <c r="E94" i="25"/>
  <c r="E72" i="25"/>
  <c r="E8" i="25"/>
  <c r="E1969" i="25"/>
  <c r="E1340" i="25"/>
  <c r="E1250" i="25"/>
  <c r="E986" i="25"/>
  <c r="E738" i="25"/>
  <c r="E567" i="25"/>
  <c r="E473" i="25"/>
  <c r="E380" i="25"/>
  <c r="E340" i="25"/>
  <c r="E276" i="25"/>
  <c r="E231" i="25"/>
  <c r="E186" i="25"/>
  <c r="E122" i="25"/>
  <c r="E58" i="25"/>
  <c r="E39" i="25"/>
  <c r="E1800" i="25"/>
  <c r="E1397" i="25"/>
  <c r="E1215" i="25"/>
  <c r="E1044" i="25"/>
  <c r="E780" i="25"/>
  <c r="E528" i="25"/>
  <c r="E494" i="25"/>
  <c r="E400" i="25"/>
  <c r="E336" i="25"/>
  <c r="E310" i="25"/>
  <c r="E246" i="25"/>
  <c r="E182" i="25"/>
  <c r="E163" i="25"/>
  <c r="E99" i="25"/>
  <c r="E54" i="25"/>
  <c r="E16" i="25"/>
  <c r="E1087" i="25"/>
  <c r="E475" i="25"/>
  <c r="E194" i="25"/>
  <c r="E1413" i="25"/>
  <c r="E1071" i="25"/>
  <c r="E386" i="25"/>
  <c r="E127" i="25"/>
  <c r="E1118" i="25"/>
  <c r="E367" i="25"/>
  <c r="E111" i="25"/>
  <c r="E34" i="25"/>
  <c r="E854" i="25"/>
  <c r="E236" i="25"/>
  <c r="E1537" i="25"/>
  <c r="E172" i="25"/>
  <c r="E3930" i="25"/>
  <c r="E3866" i="25"/>
  <c r="E3802" i="25"/>
  <c r="E3738" i="25"/>
  <c r="E3674" i="25"/>
  <c r="E3937" i="25"/>
  <c r="E3873" i="25"/>
  <c r="E3809" i="25"/>
  <c r="E3745" i="25"/>
  <c r="E3681" i="25"/>
  <c r="E3944" i="25"/>
  <c r="E3880" i="25"/>
  <c r="E3816" i="25"/>
  <c r="E3752" i="25"/>
  <c r="E3688" i="25"/>
  <c r="E3947" i="25"/>
  <c r="E3883" i="25"/>
  <c r="E3819" i="25"/>
  <c r="E3755" i="25"/>
  <c r="E3691" i="25"/>
  <c r="E3625" i="25"/>
  <c r="E3561" i="25"/>
  <c r="E3497" i="25"/>
  <c r="E3433" i="25"/>
  <c r="E3369" i="25"/>
  <c r="E3648" i="25"/>
  <c r="E3584" i="25"/>
  <c r="E3520" i="25"/>
  <c r="E3456" i="25"/>
  <c r="E3599" i="25"/>
  <c r="E3535" i="25"/>
  <c r="E3471" i="25"/>
  <c r="E3470" i="25"/>
  <c r="E3374" i="25"/>
  <c r="E3296" i="25"/>
  <c r="E3232" i="25"/>
  <c r="E3168" i="25"/>
  <c r="E3104" i="25"/>
  <c r="E3040" i="25"/>
  <c r="E2976" i="25"/>
  <c r="E3594" i="25"/>
  <c r="E3415" i="25"/>
  <c r="E3330" i="25"/>
  <c r="E3263" i="25"/>
  <c r="E3199" i="25"/>
  <c r="E3135" i="25"/>
  <c r="E3440" i="25"/>
  <c r="E3355" i="25"/>
  <c r="E3282" i="25"/>
  <c r="E3218" i="25"/>
  <c r="E3154" i="25"/>
  <c r="E3297" i="25"/>
  <c r="E3102" i="25"/>
  <c r="E3017" i="25"/>
  <c r="E2931" i="25"/>
  <c r="E2867" i="25"/>
  <c r="E2803" i="25"/>
  <c r="E2739" i="25"/>
  <c r="E2676" i="25"/>
  <c r="E2612" i="25"/>
  <c r="E2548" i="25"/>
  <c r="E3650" i="25"/>
  <c r="E3213" i="25"/>
  <c r="E3074" i="25"/>
  <c r="E2989" i="25"/>
  <c r="E2910" i="25"/>
  <c r="E2846" i="25"/>
  <c r="E2782" i="25"/>
  <c r="E3570" i="25"/>
  <c r="E3193" i="25"/>
  <c r="E3067" i="25"/>
  <c r="E2982" i="25"/>
  <c r="E2905" i="25"/>
  <c r="E2841" i="25"/>
  <c r="E2777" i="25"/>
  <c r="E3221" i="25"/>
  <c r="E2848" i="25"/>
  <c r="E2681" i="25"/>
  <c r="E2597" i="25"/>
  <c r="E2511" i="25"/>
  <c r="E2441" i="25"/>
  <c r="E2377" i="25"/>
  <c r="E2313" i="25"/>
  <c r="E2249" i="25"/>
  <c r="E2185" i="25"/>
  <c r="E2118" i="25"/>
  <c r="E2054" i="25"/>
  <c r="E1990" i="25"/>
  <c r="E1926" i="25"/>
  <c r="E3618" i="25"/>
  <c r="E2908" i="25"/>
  <c r="E2701" i="25"/>
  <c r="E2617" i="25"/>
  <c r="E2531" i="25"/>
  <c r="E2456" i="25"/>
  <c r="E2392" i="25"/>
  <c r="E2328" i="25"/>
  <c r="E2264" i="25"/>
  <c r="E2200" i="25"/>
  <c r="E2137" i="25"/>
  <c r="E3109" i="25"/>
  <c r="E2808" i="25"/>
  <c r="E2669" i="25"/>
  <c r="E2583" i="25"/>
  <c r="E2498" i="25"/>
  <c r="E2431" i="25"/>
  <c r="E2367" i="25"/>
  <c r="E2303" i="25"/>
  <c r="E2239" i="25"/>
  <c r="E2175" i="25"/>
  <c r="E2112" i="25"/>
  <c r="E2598" i="25"/>
  <c r="E2314" i="25"/>
  <c r="E2085" i="25"/>
  <c r="E2000" i="25"/>
  <c r="E1915" i="25"/>
  <c r="E1838" i="25"/>
  <c r="E1775" i="25"/>
  <c r="E1709" i="25"/>
  <c r="E1647" i="25"/>
  <c r="E1581" i="25"/>
  <c r="E1519" i="25"/>
  <c r="E1453" i="25"/>
  <c r="E1391" i="25"/>
  <c r="E1325" i="25"/>
  <c r="E2772" i="25"/>
  <c r="E2406" i="25"/>
  <c r="E2151" i="25"/>
  <c r="E2031" i="25"/>
  <c r="E1945" i="25"/>
  <c r="E1861" i="25"/>
  <c r="E1798" i="25"/>
  <c r="E1736" i="25"/>
  <c r="E1670" i="25"/>
  <c r="E1608" i="25"/>
  <c r="E1542" i="25"/>
  <c r="E2566" i="25"/>
  <c r="E2290" i="25"/>
  <c r="E2077" i="25"/>
  <c r="E1992" i="25"/>
  <c r="E1907" i="25"/>
  <c r="E1832" i="25"/>
  <c r="E1766" i="25"/>
  <c r="E1704" i="25"/>
  <c r="E1638" i="25"/>
  <c r="E1576" i="25"/>
  <c r="E2270" i="25"/>
  <c r="E1827" i="25"/>
  <c r="E1563" i="25"/>
  <c r="E1463" i="25"/>
  <c r="E1375" i="25"/>
  <c r="E1292" i="25"/>
  <c r="E1225" i="25"/>
  <c r="E1163" i="25"/>
  <c r="E1097" i="25"/>
  <c r="E1035" i="25"/>
  <c r="E969" i="25"/>
  <c r="E907" i="25"/>
  <c r="E841" i="25"/>
  <c r="E779" i="25"/>
  <c r="E713" i="25"/>
  <c r="E651" i="25"/>
  <c r="E585" i="25"/>
  <c r="E522" i="25"/>
  <c r="E458" i="25"/>
  <c r="E394" i="25"/>
  <c r="E2127" i="25"/>
  <c r="E1792" i="25"/>
  <c r="E1544" i="25"/>
  <c r="E1456" i="25"/>
  <c r="E1379" i="25"/>
  <c r="E1353" i="25"/>
  <c r="E1327" i="25"/>
  <c r="E1296" i="25"/>
  <c r="E1275" i="25"/>
  <c r="E1256" i="25"/>
  <c r="E1232" i="25"/>
  <c r="E1209" i="25"/>
  <c r="E1190" i="25"/>
  <c r="E1166" i="25"/>
  <c r="E1147" i="25"/>
  <c r="E1128" i="25"/>
  <c r="E1104" i="25"/>
  <c r="E1081" i="25"/>
  <c r="E1062" i="25"/>
  <c r="E1038" i="25"/>
  <c r="E1019" i="25"/>
  <c r="E1000" i="25"/>
  <c r="E976" i="25"/>
  <c r="E953" i="25"/>
  <c r="E934" i="25"/>
  <c r="E910" i="25"/>
  <c r="E891" i="25"/>
  <c r="E872" i="25"/>
  <c r="E848" i="25"/>
  <c r="E825" i="25"/>
  <c r="E806" i="25"/>
  <c r="E782" i="25"/>
  <c r="E763" i="25"/>
  <c r="E744" i="25"/>
  <c r="E720" i="25"/>
  <c r="E697" i="25"/>
  <c r="E678" i="25"/>
  <c r="E654" i="25"/>
  <c r="E635" i="25"/>
  <c r="E616" i="25"/>
  <c r="E592" i="25"/>
  <c r="E569" i="25"/>
  <c r="E548" i="25"/>
  <c r="E524" i="25"/>
  <c r="E2366" i="25"/>
  <c r="E2060" i="25"/>
  <c r="E1953" i="25"/>
  <c r="E1851" i="25"/>
  <c r="E1757" i="25"/>
  <c r="E1679" i="25"/>
  <c r="E1602" i="25"/>
  <c r="E1528" i="25"/>
  <c r="E1497" i="25"/>
  <c r="E1471" i="25"/>
  <c r="E1440" i="25"/>
  <c r="E1414" i="25"/>
  <c r="E1388" i="25"/>
  <c r="E1357" i="25"/>
  <c r="E1331" i="25"/>
  <c r="E1300" i="25"/>
  <c r="E1274" i="25"/>
  <c r="E1235" i="25"/>
  <c r="E1189" i="25"/>
  <c r="E1107" i="25"/>
  <c r="E1018" i="25"/>
  <c r="E933" i="25"/>
  <c r="E828" i="25"/>
  <c r="E723" i="25"/>
  <c r="E595" i="25"/>
  <c r="E2561" i="25"/>
  <c r="E1192" i="25"/>
  <c r="E757" i="25"/>
  <c r="E449" i="25"/>
  <c r="E318" i="25"/>
  <c r="E209" i="25"/>
  <c r="E104" i="25"/>
  <c r="E1753" i="25"/>
  <c r="E1126" i="25"/>
  <c r="E691" i="25"/>
  <c r="E427" i="25"/>
  <c r="E308" i="25"/>
  <c r="E180" i="25"/>
  <c r="E52" i="25"/>
  <c r="E1459" i="25"/>
  <c r="E998" i="25"/>
  <c r="E579" i="25"/>
  <c r="E387" i="25"/>
  <c r="E304" i="25"/>
  <c r="E176" i="25"/>
  <c r="E67" i="25"/>
  <c r="E1273" i="25"/>
  <c r="E322" i="25"/>
  <c r="E1257" i="25"/>
  <c r="E255" i="25"/>
  <c r="E932" i="25"/>
  <c r="E162" i="25"/>
  <c r="E351" i="25"/>
  <c r="E978" i="25"/>
  <c r="E1551" i="25"/>
  <c r="E796" i="25"/>
  <c r="E641" i="25"/>
  <c r="E497" i="25"/>
  <c r="E438" i="25"/>
  <c r="E358" i="25"/>
  <c r="E320" i="25"/>
  <c r="E256" i="25"/>
  <c r="E192" i="25"/>
  <c r="E102" i="25"/>
  <c r="E1722" i="25"/>
  <c r="E390" i="25"/>
  <c r="E53" i="25"/>
  <c r="E525" i="25"/>
  <c r="E242" i="25"/>
  <c r="E1847" i="25"/>
  <c r="E870" i="25"/>
  <c r="E226" i="25"/>
  <c r="E159" i="25"/>
  <c r="E1040" i="25"/>
  <c r="E377" i="25"/>
  <c r="E3834" i="25"/>
  <c r="E3706" i="25"/>
  <c r="E3905" i="25"/>
  <c r="E3841" i="25"/>
  <c r="E3713" i="25"/>
  <c r="E3912" i="25"/>
  <c r="E3784" i="25"/>
  <c r="E3979" i="25"/>
  <c r="E3851" i="25"/>
  <c r="E3723" i="25"/>
  <c r="E3593" i="25"/>
  <c r="E3465" i="25"/>
  <c r="E3616" i="25"/>
  <c r="E3488" i="25"/>
  <c r="E3567" i="25"/>
  <c r="E3598" i="25"/>
  <c r="E3331" i="25"/>
  <c r="E3200" i="25"/>
  <c r="E3072" i="25"/>
  <c r="E2944" i="25"/>
  <c r="E3372" i="25"/>
  <c r="E3167" i="25"/>
  <c r="E3398" i="25"/>
  <c r="E3250" i="25"/>
  <c r="E3169" i="25"/>
  <c r="E2974" i="25"/>
  <c r="E2771" i="25"/>
  <c r="E2580" i="25"/>
  <c r="E3031" i="25"/>
  <c r="E2814" i="25"/>
  <c r="E3025" i="25"/>
  <c r="E2809" i="25"/>
  <c r="E2639" i="25"/>
  <c r="E2345" i="25"/>
  <c r="E2022" i="25"/>
  <c r="E2659" i="25"/>
  <c r="E2424" i="25"/>
  <c r="E2168" i="25"/>
  <c r="E2710" i="25"/>
  <c r="E2399" i="25"/>
  <c r="E2144" i="25"/>
  <c r="E2186" i="25"/>
  <c r="E1806" i="25"/>
  <c r="E1550" i="25"/>
  <c r="E1294" i="25"/>
  <c r="E1903" i="25"/>
  <c r="E1639" i="25"/>
  <c r="E2418" i="25"/>
  <c r="E1949" i="25"/>
  <c r="E1669" i="25"/>
  <c r="E1985" i="25"/>
  <c r="E1421" i="25"/>
  <c r="E1194" i="25"/>
  <c r="E1004" i="25"/>
  <c r="E810" i="25"/>
  <c r="E554" i="25"/>
  <c r="E2688" i="25"/>
  <c r="E1369" i="25"/>
  <c r="E1287" i="25"/>
  <c r="E1178" i="25"/>
  <c r="E1093" i="25"/>
  <c r="E1031" i="25"/>
  <c r="E941" i="25"/>
  <c r="E879" i="25"/>
  <c r="E794" i="25"/>
  <c r="E709" i="25"/>
  <c r="E647" i="25"/>
  <c r="E581" i="25"/>
  <c r="E2497" i="25"/>
  <c r="E1803" i="25"/>
  <c r="E1517" i="25"/>
  <c r="E1373" i="25"/>
  <c r="E1266" i="25"/>
  <c r="E1177" i="25"/>
  <c r="E1115" i="25"/>
  <c r="E1010" i="25"/>
  <c r="E921" i="25"/>
  <c r="E859" i="25"/>
  <c r="E820" i="25"/>
  <c r="E731" i="25"/>
  <c r="E646" i="25"/>
  <c r="E564" i="25"/>
  <c r="E2076" i="25"/>
  <c r="E1223" i="25"/>
  <c r="E881" i="25"/>
  <c r="E544" i="25"/>
  <c r="E428" i="25"/>
  <c r="E328" i="25"/>
  <c r="E222" i="25"/>
  <c r="E136" i="25"/>
  <c r="E49" i="25"/>
  <c r="E1629" i="25"/>
  <c r="E1079" i="25"/>
  <c r="E893" i="25"/>
  <c r="E645" i="25"/>
  <c r="E440" i="25"/>
  <c r="E359" i="25"/>
  <c r="E295" i="25"/>
  <c r="E212" i="25"/>
  <c r="E148" i="25"/>
  <c r="E103" i="25"/>
  <c r="E2414" i="25"/>
  <c r="E1293" i="25"/>
  <c r="E967" i="25"/>
  <c r="E703" i="25"/>
  <c r="E434" i="25"/>
  <c r="E374" i="25"/>
  <c r="E272" i="25"/>
  <c r="E208" i="25"/>
  <c r="E118" i="25"/>
  <c r="E35" i="25"/>
  <c r="E714" i="25"/>
  <c r="E284" i="25"/>
  <c r="E28" i="25"/>
  <c r="E761" i="25"/>
  <c r="E306" i="25"/>
  <c r="E50" i="25"/>
  <c r="E808" i="25"/>
  <c r="E188" i="25"/>
  <c r="E108" i="25"/>
  <c r="E146" i="25"/>
  <c r="E446" i="25"/>
  <c r="E3978" i="25"/>
  <c r="E3914" i="25"/>
  <c r="E3850" i="25"/>
  <c r="E3786" i="25"/>
  <c r="E3722" i="25"/>
  <c r="E3985" i="25"/>
  <c r="E3921" i="25"/>
  <c r="E3857" i="25"/>
  <c r="E3793" i="25"/>
  <c r="E3729" i="25"/>
  <c r="E3665" i="25"/>
  <c r="E3928" i="25"/>
  <c r="E3864" i="25"/>
  <c r="E3800" i="25"/>
  <c r="E3736" i="25"/>
  <c r="E3672" i="25"/>
  <c r="E3931" i="25"/>
  <c r="E3867" i="25"/>
  <c r="E3803" i="25"/>
  <c r="E3739" i="25"/>
  <c r="E3675" i="25"/>
  <c r="E3609" i="25"/>
  <c r="E3545" i="25"/>
  <c r="E3481" i="25"/>
  <c r="E3417" i="25"/>
  <c r="E3353" i="25"/>
  <c r="E3632" i="25"/>
  <c r="E3568" i="25"/>
  <c r="E3504" i="25"/>
  <c r="E3647" i="25"/>
  <c r="E3583" i="25"/>
  <c r="E3519" i="25"/>
  <c r="E3455" i="25"/>
  <c r="E3438" i="25"/>
  <c r="E3352" i="25"/>
  <c r="E3280" i="25"/>
  <c r="E3216" i="25"/>
  <c r="E3152" i="25"/>
  <c r="E3088" i="25"/>
  <c r="E3024" i="25"/>
  <c r="E2960" i="25"/>
  <c r="E3530" i="25"/>
  <c r="E3394" i="25"/>
  <c r="E3311" i="25"/>
  <c r="E3247" i="25"/>
  <c r="E3183" i="25"/>
  <c r="E3606" i="25"/>
  <c r="E3419" i="25"/>
  <c r="E3334" i="25"/>
  <c r="E3266" i="25"/>
  <c r="E3202" i="25"/>
  <c r="E3138" i="25"/>
  <c r="E3233" i="25"/>
  <c r="E3081" i="25"/>
  <c r="E2995" i="25"/>
  <c r="E2915" i="25"/>
  <c r="E2851" i="25"/>
  <c r="E2787" i="25"/>
  <c r="E2723" i="25"/>
  <c r="E2660" i="25"/>
  <c r="E2596" i="25"/>
  <c r="E2532" i="25"/>
  <c r="E3434" i="25"/>
  <c r="E3149" i="25"/>
  <c r="E3053" i="25"/>
  <c r="E2967" i="25"/>
  <c r="E2894" i="25"/>
  <c r="E2830" i="25"/>
  <c r="E2766" i="25"/>
  <c r="E3407" i="25"/>
  <c r="E3131" i="25"/>
  <c r="E3046" i="25"/>
  <c r="E2961" i="25"/>
  <c r="E2889" i="25"/>
  <c r="E2825" i="25"/>
  <c r="E2761" i="25"/>
  <c r="E3077" i="25"/>
  <c r="E2784" i="25"/>
  <c r="E2661" i="25"/>
  <c r="E2575" i="25"/>
  <c r="E2490" i="25"/>
  <c r="E2425" i="25"/>
  <c r="E2361" i="25"/>
  <c r="E2297" i="25"/>
  <c r="E2233" i="25"/>
  <c r="E2169" i="25"/>
  <c r="E2102" i="25"/>
  <c r="E2038" i="25"/>
  <c r="E1974" i="25"/>
  <c r="E1910" i="25"/>
  <c r="E3205" i="25"/>
  <c r="E2844" i="25"/>
  <c r="E2680" i="25"/>
  <c r="E2595" i="25"/>
  <c r="E2510" i="25"/>
  <c r="E2440" i="25"/>
  <c r="E2376" i="25"/>
  <c r="E2312" i="25"/>
  <c r="E2248" i="25"/>
  <c r="E2184" i="25"/>
  <c r="E2121" i="25"/>
  <c r="E3023" i="25"/>
  <c r="E2744" i="25"/>
  <c r="E2647" i="25"/>
  <c r="E2562" i="25"/>
  <c r="E2479" i="25"/>
  <c r="E2415" i="25"/>
  <c r="E2351" i="25"/>
  <c r="E2287" i="25"/>
  <c r="E2223" i="25"/>
  <c r="E2160" i="25"/>
  <c r="E3237" i="25"/>
  <c r="E2513" i="25"/>
  <c r="E2250" i="25"/>
  <c r="E2064" i="25"/>
  <c r="E1979" i="25"/>
  <c r="E1893" i="25"/>
  <c r="E1822" i="25"/>
  <c r="E1760" i="25"/>
  <c r="E1694" i="25"/>
  <c r="E1632" i="25"/>
  <c r="E1566" i="25"/>
  <c r="E1504" i="25"/>
  <c r="E1438" i="25"/>
  <c r="E1376" i="25"/>
  <c r="E1310" i="25"/>
  <c r="E2635" i="25"/>
  <c r="E2342" i="25"/>
  <c r="E2095" i="25"/>
  <c r="E2009" i="25"/>
  <c r="E1924" i="25"/>
  <c r="E1845" i="25"/>
  <c r="E1782" i="25"/>
  <c r="E1720" i="25"/>
  <c r="E1654" i="25"/>
  <c r="E1592" i="25"/>
  <c r="E3039" i="25"/>
  <c r="E2482" i="25"/>
  <c r="E2226" i="25"/>
  <c r="E2056" i="25"/>
  <c r="E1971" i="25"/>
  <c r="E1885" i="25"/>
  <c r="E1816" i="25"/>
  <c r="E1750" i="25"/>
  <c r="E1688" i="25"/>
  <c r="E1622" i="25"/>
  <c r="E1560" i="25"/>
  <c r="E2071" i="25"/>
  <c r="E1765" i="25"/>
  <c r="E1525" i="25"/>
  <c r="E1443" i="25"/>
  <c r="E1354" i="25"/>
  <c r="E1276" i="25"/>
  <c r="E1210" i="25"/>
  <c r="E1148" i="25"/>
  <c r="E1082" i="25"/>
  <c r="E1020" i="25"/>
  <c r="E954" i="25"/>
  <c r="E892" i="25"/>
  <c r="E826" i="25"/>
  <c r="E764" i="25"/>
  <c r="E698" i="25"/>
  <c r="E636" i="25"/>
  <c r="E570" i="25"/>
  <c r="E506" i="25"/>
  <c r="E442" i="25"/>
  <c r="E378" i="25"/>
  <c r="E2023" i="25"/>
  <c r="E1730" i="25"/>
  <c r="E1518" i="25"/>
  <c r="E1436" i="25"/>
  <c r="E1374" i="25"/>
  <c r="E1348" i="25"/>
  <c r="E1317" i="25"/>
  <c r="E1291" i="25"/>
  <c r="E1271" i="25"/>
  <c r="E1248" i="25"/>
  <c r="E1228" i="25"/>
  <c r="E1205" i="25"/>
  <c r="E1182" i="25"/>
  <c r="E1162" i="25"/>
  <c r="E1143" i="25"/>
  <c r="E1120" i="25"/>
  <c r="E1100" i="25"/>
  <c r="E1077" i="25"/>
  <c r="E1054" i="25"/>
  <c r="E1034" i="25"/>
  <c r="E1015" i="25"/>
  <c r="E992" i="25"/>
  <c r="E972" i="25"/>
  <c r="E949" i="25"/>
  <c r="E926" i="25"/>
  <c r="E906" i="25"/>
  <c r="E887" i="25"/>
  <c r="E864" i="25"/>
  <c r="E844" i="25"/>
  <c r="E821" i="25"/>
  <c r="E798" i="25"/>
  <c r="E778" i="25"/>
  <c r="E759" i="25"/>
  <c r="E736" i="25"/>
  <c r="E716" i="25"/>
  <c r="E693" i="25"/>
  <c r="E670" i="25"/>
  <c r="E650" i="25"/>
  <c r="E631" i="25"/>
  <c r="E608" i="25"/>
  <c r="E588" i="25"/>
  <c r="E565" i="25"/>
  <c r="E540" i="25"/>
  <c r="E521" i="25"/>
  <c r="E2667" i="25"/>
  <c r="E2238" i="25"/>
  <c r="E2039" i="25"/>
  <c r="E1932" i="25"/>
  <c r="E1819" i="25"/>
  <c r="E1741" i="25"/>
  <c r="E1664" i="25"/>
  <c r="E1571" i="25"/>
  <c r="E1522" i="25"/>
  <c r="E1491" i="25"/>
  <c r="E1460" i="25"/>
  <c r="E1435" i="25"/>
  <c r="E1409" i="25"/>
  <c r="E1378" i="25"/>
  <c r="E1352" i="25"/>
  <c r="E1326" i="25"/>
  <c r="E1289" i="25"/>
  <c r="E1270" i="25"/>
  <c r="E1251" i="25"/>
  <c r="E1227" i="25"/>
  <c r="E1208" i="25"/>
  <c r="E1185" i="25"/>
  <c r="E1161" i="25"/>
  <c r="E1142" i="25"/>
  <c r="E1123" i="25"/>
  <c r="E1099" i="25"/>
  <c r="E1080" i="25"/>
  <c r="E1057" i="25"/>
  <c r="E1033" i="25"/>
  <c r="E1014" i="25"/>
  <c r="E995" i="25"/>
  <c r="E971" i="25"/>
  <c r="E952" i="25"/>
  <c r="E929" i="25"/>
  <c r="E905" i="25"/>
  <c r="E886" i="25"/>
  <c r="E867" i="25"/>
  <c r="E843" i="25"/>
  <c r="E824" i="25"/>
  <c r="E801" i="25"/>
  <c r="E777" i="25"/>
  <c r="E758" i="25"/>
  <c r="E739" i="25"/>
  <c r="E715" i="25"/>
  <c r="E696" i="25"/>
  <c r="E673" i="25"/>
  <c r="E649" i="25"/>
  <c r="E630" i="25"/>
  <c r="E611" i="25"/>
  <c r="E587" i="25"/>
  <c r="E568" i="25"/>
  <c r="E547" i="25"/>
  <c r="E523" i="25"/>
  <c r="E2286" i="25"/>
  <c r="E1706" i="25"/>
  <c r="E1470" i="25"/>
  <c r="E1346" i="25"/>
  <c r="E1254" i="25"/>
  <c r="E1145" i="25"/>
  <c r="E1067" i="25"/>
  <c r="E990" i="25"/>
  <c r="E897" i="25"/>
  <c r="E819" i="25"/>
  <c r="E742" i="25"/>
  <c r="E633" i="25"/>
  <c r="E555" i="25"/>
  <c r="E496" i="25"/>
  <c r="E466" i="25"/>
  <c r="E432" i="25"/>
  <c r="E411" i="25"/>
  <c r="E385" i="25"/>
  <c r="E353" i="25"/>
  <c r="E334" i="25"/>
  <c r="E312" i="25"/>
  <c r="E289" i="25"/>
  <c r="E270" i="25"/>
  <c r="E248" i="25"/>
  <c r="E225" i="25"/>
  <c r="E206" i="25"/>
  <c r="E184" i="25"/>
  <c r="E161" i="25"/>
  <c r="E142" i="25"/>
  <c r="E120" i="25"/>
  <c r="E97" i="25"/>
  <c r="E78" i="25"/>
  <c r="E56" i="25"/>
  <c r="E33" i="25"/>
  <c r="E14" i="25"/>
  <c r="E2055" i="25"/>
  <c r="E1691" i="25"/>
  <c r="E1485" i="25"/>
  <c r="E1361" i="25"/>
  <c r="E1265" i="25"/>
  <c r="E1188" i="25"/>
  <c r="E1095" i="25"/>
  <c r="E1001" i="25"/>
  <c r="E924" i="25"/>
  <c r="E831" i="25"/>
  <c r="E753" i="25"/>
  <c r="E676" i="25"/>
  <c r="E583" i="25"/>
  <c r="E509" i="25"/>
  <c r="E484" i="25"/>
  <c r="E444" i="25"/>
  <c r="E422" i="25"/>
  <c r="E401" i="25"/>
  <c r="E362" i="25"/>
  <c r="E343" i="25"/>
  <c r="E324" i="25"/>
  <c r="E298" i="25"/>
  <c r="E279" i="25"/>
  <c r="E260" i="25"/>
  <c r="E234" i="25"/>
  <c r="E215" i="25"/>
  <c r="E196" i="25"/>
  <c r="E170" i="25"/>
  <c r="E151" i="25"/>
  <c r="E132" i="25"/>
  <c r="E106" i="25"/>
  <c r="E87" i="25"/>
  <c r="E68" i="25"/>
  <c r="E42" i="25"/>
  <c r="E23" i="25"/>
  <c r="E4" i="25"/>
  <c r="E1863" i="25"/>
  <c r="E1439" i="25"/>
  <c r="E1315" i="25"/>
  <c r="E1153" i="25"/>
  <c r="E1060" i="25"/>
  <c r="E982" i="25"/>
  <c r="E889" i="25"/>
  <c r="E718" i="25"/>
  <c r="E549" i="25"/>
  <c r="E464" i="25"/>
  <c r="E383" i="25"/>
  <c r="E294" i="25"/>
  <c r="E230" i="25"/>
  <c r="E166" i="25"/>
  <c r="E83" i="25"/>
  <c r="E19" i="25"/>
  <c r="E839" i="25"/>
  <c r="E220" i="25"/>
  <c r="E1133" i="25"/>
  <c r="E319" i="25"/>
  <c r="E63" i="25"/>
  <c r="E559" i="25"/>
  <c r="E124" i="25"/>
  <c r="E1102" i="25"/>
  <c r="E730" i="25"/>
  <c r="E3962" i="25"/>
  <c r="E3770" i="25"/>
  <c r="E3969" i="25"/>
  <c r="E3777" i="25"/>
  <c r="E3976" i="25"/>
  <c r="E3848" i="25"/>
  <c r="E3720" i="25"/>
  <c r="E3915" i="25"/>
  <c r="E3787" i="25"/>
  <c r="E3657" i="25"/>
  <c r="E3529" i="25"/>
  <c r="E3401" i="25"/>
  <c r="E3337" i="25"/>
  <c r="E3552" i="25"/>
  <c r="E3631" i="25"/>
  <c r="E3503" i="25"/>
  <c r="E3416" i="25"/>
  <c r="E3264" i="25"/>
  <c r="E3136" i="25"/>
  <c r="E3008" i="25"/>
  <c r="E3466" i="25"/>
  <c r="E3295" i="25"/>
  <c r="E3542" i="25"/>
  <c r="E3314" i="25"/>
  <c r="E3186" i="25"/>
  <c r="E3059" i="25"/>
  <c r="E2835" i="25"/>
  <c r="E2644" i="25"/>
  <c r="E3117" i="25"/>
  <c r="E2878" i="25"/>
  <c r="E3110" i="25"/>
  <c r="E2745" i="25"/>
  <c r="E2554" i="25"/>
  <c r="E2281" i="25"/>
  <c r="E2086" i="25"/>
  <c r="E3071" i="25"/>
  <c r="E2489" i="25"/>
  <c r="E2296" i="25"/>
  <c r="E2938" i="25"/>
  <c r="E2541" i="25"/>
  <c r="E2271" i="25"/>
  <c r="E2852" i="25"/>
  <c r="E1957" i="25"/>
  <c r="E1678" i="25"/>
  <c r="E1488" i="25"/>
  <c r="E2550" i="25"/>
  <c r="E2073" i="25"/>
  <c r="E1767" i="25"/>
  <c r="E2756" i="25"/>
  <c r="E2035" i="25"/>
  <c r="E1735" i="25"/>
  <c r="E1541" i="25"/>
  <c r="E1505" i="25"/>
  <c r="E1132" i="25"/>
  <c r="E876" i="25"/>
  <c r="E682" i="25"/>
  <c r="E490" i="25"/>
  <c r="E1668" i="25"/>
  <c r="E1338" i="25"/>
  <c r="E1263" i="25"/>
  <c r="E1197" i="25"/>
  <c r="E1135" i="25"/>
  <c r="E1050" i="25"/>
  <c r="E988" i="25"/>
  <c r="E903" i="25"/>
  <c r="E813" i="25"/>
  <c r="E732" i="25"/>
  <c r="E623" i="25"/>
  <c r="E557" i="25"/>
  <c r="E2174" i="25"/>
  <c r="E1726" i="25"/>
  <c r="E1481" i="25"/>
  <c r="E1398" i="25"/>
  <c r="E1286" i="25"/>
  <c r="E1204" i="25"/>
  <c r="E1096" i="25"/>
  <c r="E1049" i="25"/>
  <c r="E968" i="25"/>
  <c r="E882" i="25"/>
  <c r="E774" i="25"/>
  <c r="E692" i="25"/>
  <c r="E603" i="25"/>
  <c r="E539" i="25"/>
  <c r="E1428" i="25"/>
  <c r="E1129" i="25"/>
  <c r="E959" i="25"/>
  <c r="E617" i="25"/>
  <c r="E402" i="25"/>
  <c r="E286" i="25"/>
  <c r="E200" i="25"/>
  <c r="E113" i="25"/>
  <c r="E30" i="25"/>
  <c r="E1444" i="25"/>
  <c r="E1157" i="25"/>
  <c r="E815" i="25"/>
  <c r="E505" i="25"/>
  <c r="E418" i="25"/>
  <c r="E314" i="25"/>
  <c r="E250" i="25"/>
  <c r="E167" i="25"/>
  <c r="E84" i="25"/>
  <c r="E20" i="25"/>
  <c r="E1521" i="25"/>
  <c r="E1122" i="25"/>
  <c r="E858" i="25"/>
  <c r="E610" i="25"/>
  <c r="E456" i="25"/>
  <c r="E355" i="25"/>
  <c r="E291" i="25"/>
  <c r="E227" i="25"/>
  <c r="E144" i="25"/>
  <c r="E80" i="25"/>
  <c r="E1433" i="25"/>
  <c r="E373" i="25"/>
  <c r="E117" i="25"/>
  <c r="E486" i="25"/>
  <c r="E204" i="25"/>
  <c r="E1475" i="25"/>
  <c r="E450" i="25"/>
  <c r="E290" i="25"/>
  <c r="E493" i="25"/>
  <c r="E792" i="25"/>
  <c r="N18" i="26"/>
  <c r="G22" i="26" s="1"/>
  <c r="N21" i="26" s="1"/>
  <c r="L36" i="19"/>
  <c r="K37" i="19"/>
  <c r="E43" i="18"/>
  <c r="F40" i="18"/>
  <c r="G40" i="18"/>
  <c r="E40" i="18" s="1"/>
  <c r="G8" i="18"/>
  <c r="H8" i="18"/>
  <c r="F8" i="18"/>
  <c r="E11" i="18"/>
  <c r="E59" i="18" s="1"/>
  <c r="F44" i="18" s="1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F28" i="18" l="1"/>
  <c r="G63" i="25"/>
  <c r="G127" i="25"/>
  <c r="G191" i="25"/>
  <c r="G32" i="25"/>
  <c r="G96" i="25"/>
  <c r="G164" i="25"/>
  <c r="G228" i="25"/>
  <c r="G292" i="25"/>
  <c r="G356" i="25"/>
  <c r="G420" i="25"/>
  <c r="G486" i="25"/>
  <c r="G550" i="25"/>
  <c r="G614" i="25"/>
  <c r="G678" i="25"/>
  <c r="G742" i="25"/>
  <c r="G806" i="25"/>
  <c r="G29" i="25"/>
  <c r="G93" i="25"/>
  <c r="G157" i="25"/>
  <c r="G221" i="25"/>
  <c r="G285" i="25"/>
  <c r="G349" i="25"/>
  <c r="G413" i="25"/>
  <c r="G475" i="25"/>
  <c r="G539" i="25"/>
  <c r="G603" i="25"/>
  <c r="G667" i="25"/>
  <c r="G731" i="25"/>
  <c r="G795" i="25"/>
  <c r="G859" i="25"/>
  <c r="G923" i="25"/>
  <c r="G987" i="25"/>
  <c r="G1051" i="25"/>
  <c r="G1115" i="25"/>
  <c r="G1179" i="25"/>
  <c r="G1243" i="25"/>
  <c r="G1307" i="25"/>
  <c r="G1371" i="25"/>
  <c r="G1435" i="25"/>
  <c r="G1499" i="25"/>
  <c r="G1563" i="25"/>
  <c r="G1627" i="25"/>
  <c r="G1691" i="25"/>
  <c r="G1755" i="25"/>
  <c r="G1819" i="25"/>
  <c r="G1883" i="25"/>
  <c r="G1947" i="25"/>
  <c r="G66" i="25"/>
  <c r="G130" i="25"/>
  <c r="G194" i="25"/>
  <c r="G258" i="25"/>
  <c r="G322" i="25"/>
  <c r="G386" i="25"/>
  <c r="G450" i="25"/>
  <c r="G516" i="25"/>
  <c r="G580" i="25"/>
  <c r="G644" i="25"/>
  <c r="G708" i="25"/>
  <c r="G772" i="25"/>
  <c r="G836" i="25"/>
  <c r="G900" i="25"/>
  <c r="G964" i="25"/>
  <c r="G1028" i="25"/>
  <c r="G1088" i="25"/>
  <c r="G1152" i="25"/>
  <c r="G1216" i="25"/>
  <c r="G1280" i="25"/>
  <c r="G1348" i="25"/>
  <c r="G1412" i="25"/>
  <c r="G1476" i="25"/>
  <c r="G1540" i="25"/>
  <c r="G1604" i="25"/>
  <c r="G1668" i="25"/>
  <c r="G1732" i="25"/>
  <c r="G1796" i="25"/>
  <c r="G1860" i="25"/>
  <c r="G1924" i="25"/>
  <c r="G1988" i="25"/>
  <c r="G2052" i="25"/>
  <c r="G2116" i="25"/>
  <c r="G2180" i="25"/>
  <c r="G2244" i="25"/>
  <c r="G2308" i="25"/>
  <c r="G2372" i="25"/>
  <c r="G2436" i="25"/>
  <c r="G2500" i="25"/>
  <c r="G2564" i="25"/>
  <c r="G239" i="25"/>
  <c r="G303" i="25"/>
  <c r="H303" i="25" s="1"/>
  <c r="G367" i="25"/>
  <c r="G431" i="25"/>
  <c r="H431" i="25" s="1"/>
  <c r="G493" i="25"/>
  <c r="G557" i="25"/>
  <c r="G621" i="25"/>
  <c r="G685" i="25"/>
  <c r="G749" i="25"/>
  <c r="G813" i="25"/>
  <c r="G877" i="25"/>
  <c r="G941" i="25"/>
  <c r="G1005" i="25"/>
  <c r="G1069" i="25"/>
  <c r="G1133" i="25"/>
  <c r="G1197" i="25"/>
  <c r="G1261" i="25"/>
  <c r="G1325" i="25"/>
  <c r="G1389" i="25"/>
  <c r="G1453" i="25"/>
  <c r="G878" i="25"/>
  <c r="G942" i="25"/>
  <c r="G1006" i="25"/>
  <c r="G1070" i="25"/>
  <c r="G1134" i="25"/>
  <c r="G1198" i="25"/>
  <c r="G1262" i="25"/>
  <c r="G1326" i="25"/>
  <c r="G1390" i="25"/>
  <c r="G1454" i="25"/>
  <c r="G1518" i="25"/>
  <c r="G1582" i="25"/>
  <c r="G1646" i="25"/>
  <c r="G1710" i="25"/>
  <c r="G1774" i="25"/>
  <c r="G1838" i="25"/>
  <c r="G1902" i="25"/>
  <c r="G1966" i="25"/>
  <c r="G2030" i="25"/>
  <c r="G2094" i="25"/>
  <c r="G2158" i="25"/>
  <c r="G2222" i="25"/>
  <c r="G2286" i="25"/>
  <c r="G2350" i="25"/>
  <c r="G2414" i="25"/>
  <c r="G2478" i="25"/>
  <c r="G2542" i="25"/>
  <c r="G2606" i="25"/>
  <c r="G2670" i="25"/>
  <c r="G2734" i="25"/>
  <c r="G2798" i="25"/>
  <c r="G2862" i="25"/>
  <c r="G2926" i="25"/>
  <c r="G2990" i="25"/>
  <c r="G3054" i="25"/>
  <c r="G3118" i="25"/>
  <c r="G3182" i="25"/>
  <c r="G3246" i="25"/>
  <c r="G3310" i="25"/>
  <c r="G3374" i="25"/>
  <c r="G3438" i="25"/>
  <c r="G3502" i="25"/>
  <c r="G1999" i="25"/>
  <c r="G2063" i="25"/>
  <c r="G2127" i="25"/>
  <c r="G2191" i="25"/>
  <c r="G2255" i="25"/>
  <c r="G2319" i="25"/>
  <c r="G2383" i="25"/>
  <c r="G2447" i="25"/>
  <c r="G2511" i="25"/>
  <c r="G2575" i="25"/>
  <c r="G2639" i="25"/>
  <c r="G2703" i="25"/>
  <c r="G2767" i="25"/>
  <c r="G2831" i="25"/>
  <c r="G2895" i="25"/>
  <c r="G2959" i="25"/>
  <c r="G3023" i="25"/>
  <c r="G3087" i="25"/>
  <c r="G2688" i="25"/>
  <c r="G2752" i="25"/>
  <c r="G2816" i="25"/>
  <c r="G2880" i="25"/>
  <c r="G2944" i="25"/>
  <c r="G3008" i="25"/>
  <c r="G3072" i="25"/>
  <c r="G3136" i="25"/>
  <c r="G3200" i="25"/>
  <c r="G3264" i="25"/>
  <c r="G3328" i="25"/>
  <c r="G3392" i="25"/>
  <c r="G3456" i="25"/>
  <c r="G3520" i="25"/>
  <c r="G3584" i="25"/>
  <c r="G3648" i="25"/>
  <c r="G3712" i="25"/>
  <c r="G3776" i="25"/>
  <c r="G3840" i="25"/>
  <c r="G3904" i="25"/>
  <c r="G3968" i="25"/>
  <c r="G1529" i="25"/>
  <c r="G1593" i="25"/>
  <c r="G1657" i="25"/>
  <c r="G1721" i="25"/>
  <c r="G1785" i="25"/>
  <c r="G1849" i="25"/>
  <c r="G1913" i="25"/>
  <c r="G1977" i="25"/>
  <c r="G2041" i="25"/>
  <c r="G2105" i="25"/>
  <c r="G2169" i="25"/>
  <c r="G2233" i="25"/>
  <c r="G2297" i="25"/>
  <c r="G2361" i="25"/>
  <c r="G2425" i="25"/>
  <c r="G2489" i="25"/>
  <c r="G2553" i="25"/>
  <c r="G2617" i="25"/>
  <c r="G2681" i="25"/>
  <c r="G35" i="25"/>
  <c r="G99" i="25"/>
  <c r="G163" i="25"/>
  <c r="G227" i="25"/>
  <c r="G52" i="25"/>
  <c r="G116" i="25"/>
  <c r="G184" i="25"/>
  <c r="G248" i="25"/>
  <c r="G312" i="25"/>
  <c r="H312" i="25" s="1"/>
  <c r="G376" i="25"/>
  <c r="G440" i="25"/>
  <c r="H440" i="25" s="1"/>
  <c r="G506" i="25"/>
  <c r="G570" i="25"/>
  <c r="G634" i="25"/>
  <c r="G698" i="25"/>
  <c r="G762" i="25"/>
  <c r="G826" i="25"/>
  <c r="G49" i="25"/>
  <c r="G113" i="25"/>
  <c r="G177" i="25"/>
  <c r="G241" i="25"/>
  <c r="G305" i="25"/>
  <c r="H305" i="25" s="1"/>
  <c r="G369" i="25"/>
  <c r="G433" i="25"/>
  <c r="H433" i="25" s="1"/>
  <c r="G495" i="25"/>
  <c r="G559" i="25"/>
  <c r="G623" i="25"/>
  <c r="G687" i="25"/>
  <c r="G751" i="25"/>
  <c r="G815" i="25"/>
  <c r="G879" i="25"/>
  <c r="G943" i="25"/>
  <c r="G1007" i="25"/>
  <c r="G1071" i="25"/>
  <c r="G1135" i="25"/>
  <c r="G1199" i="25"/>
  <c r="G1263" i="25"/>
  <c r="G1327" i="25"/>
  <c r="G1391" i="25"/>
  <c r="G1455" i="25"/>
  <c r="G1519" i="25"/>
  <c r="G1583" i="25"/>
  <c r="G1647" i="25"/>
  <c r="G1711" i="25"/>
  <c r="G1775" i="25"/>
  <c r="G1839" i="25"/>
  <c r="G1903" i="25"/>
  <c r="G22" i="25"/>
  <c r="G86" i="25"/>
  <c r="H86" i="25" s="1"/>
  <c r="G150" i="25"/>
  <c r="G214" i="25"/>
  <c r="G278" i="25"/>
  <c r="G342" i="25"/>
  <c r="G406" i="25"/>
  <c r="G470" i="25"/>
  <c r="G536" i="25"/>
  <c r="G600" i="25"/>
  <c r="G664" i="25"/>
  <c r="G728" i="25"/>
  <c r="G792" i="25"/>
  <c r="G856" i="25"/>
  <c r="G920" i="25"/>
  <c r="G984" i="25"/>
  <c r="G1048" i="25"/>
  <c r="G1108" i="25"/>
  <c r="G1172" i="25"/>
  <c r="G1236" i="25"/>
  <c r="G1304" i="25"/>
  <c r="G1368" i="25"/>
  <c r="G1432" i="25"/>
  <c r="G1496" i="25"/>
  <c r="G1560" i="25"/>
  <c r="G1624" i="25"/>
  <c r="G1688" i="25"/>
  <c r="G1752" i="25"/>
  <c r="G1816" i="25"/>
  <c r="G1880" i="25"/>
  <c r="G1944" i="25"/>
  <c r="G2008" i="25"/>
  <c r="G2072" i="25"/>
  <c r="G2136" i="25"/>
  <c r="G2200" i="25"/>
  <c r="G2264" i="25"/>
  <c r="G2328" i="25"/>
  <c r="G2392" i="25"/>
  <c r="G2456" i="25"/>
  <c r="G2520" i="25"/>
  <c r="G2584" i="25"/>
  <c r="G259" i="25"/>
  <c r="G323" i="25"/>
  <c r="G387" i="25"/>
  <c r="G451" i="25"/>
  <c r="G513" i="25"/>
  <c r="G577" i="25"/>
  <c r="G641" i="25"/>
  <c r="G705" i="25"/>
  <c r="G769" i="25"/>
  <c r="G833" i="25"/>
  <c r="G897" i="25"/>
  <c r="G961" i="25"/>
  <c r="G1025" i="25"/>
  <c r="G1089" i="25"/>
  <c r="G1153" i="25"/>
  <c r="G1217" i="25"/>
  <c r="G1281" i="25"/>
  <c r="G1345" i="25"/>
  <c r="G1409" i="25"/>
  <c r="G1473" i="25"/>
  <c r="G898" i="25"/>
  <c r="G962" i="25"/>
  <c r="G1026" i="25"/>
  <c r="G1090" i="25"/>
  <c r="G1154" i="25"/>
  <c r="G1218" i="25"/>
  <c r="G1282" i="25"/>
  <c r="G1346" i="25"/>
  <c r="G1410" i="25"/>
  <c r="G1474" i="25"/>
  <c r="G1538" i="25"/>
  <c r="G1602" i="25"/>
  <c r="G1666" i="25"/>
  <c r="G1730" i="25"/>
  <c r="G1794" i="25"/>
  <c r="G1858" i="25"/>
  <c r="G1922" i="25"/>
  <c r="G1986" i="25"/>
  <c r="G2050" i="25"/>
  <c r="G2114" i="25"/>
  <c r="G2178" i="25"/>
  <c r="G2242" i="25"/>
  <c r="G2306" i="25"/>
  <c r="G2370" i="25"/>
  <c r="G2434" i="25"/>
  <c r="G2498" i="25"/>
  <c r="G2562" i="25"/>
  <c r="G2626" i="25"/>
  <c r="G2690" i="25"/>
  <c r="G2754" i="25"/>
  <c r="G2818" i="25"/>
  <c r="G2882" i="25"/>
  <c r="G2946" i="25"/>
  <c r="G3010" i="25"/>
  <c r="G3074" i="25"/>
  <c r="G3138" i="25"/>
  <c r="G3202" i="25"/>
  <c r="G3266" i="25"/>
  <c r="G3330" i="25"/>
  <c r="G3394" i="25"/>
  <c r="G3458" i="25"/>
  <c r="G1955" i="25"/>
  <c r="G2019" i="25"/>
  <c r="G2083" i="25"/>
  <c r="G2147" i="25"/>
  <c r="G2211" i="25"/>
  <c r="G2275" i="25"/>
  <c r="G2339" i="25"/>
  <c r="G2403" i="25"/>
  <c r="G2467" i="25"/>
  <c r="G2531" i="25"/>
  <c r="G2595" i="25"/>
  <c r="G2659" i="25"/>
  <c r="G2723" i="25"/>
  <c r="G2787" i="25"/>
  <c r="G2851" i="25"/>
  <c r="G2915" i="25"/>
  <c r="G2979" i="25"/>
  <c r="G3043" i="25"/>
  <c r="G2644" i="25"/>
  <c r="G2708" i="25"/>
  <c r="G2772" i="25"/>
  <c r="G120" i="25"/>
  <c r="G55" i="25"/>
  <c r="G119" i="25"/>
  <c r="G183" i="25"/>
  <c r="G8" i="25"/>
  <c r="H8" i="25" s="1"/>
  <c r="G72" i="25"/>
  <c r="G140" i="25"/>
  <c r="G204" i="25"/>
  <c r="G268" i="25"/>
  <c r="G332" i="25"/>
  <c r="G396" i="25"/>
  <c r="G460" i="25"/>
  <c r="H460" i="25" s="1"/>
  <c r="G526" i="25"/>
  <c r="G590" i="25"/>
  <c r="G654" i="25"/>
  <c r="G718" i="25"/>
  <c r="G782" i="25"/>
  <c r="G5" i="25"/>
  <c r="H5" i="25" s="1"/>
  <c r="G69" i="25"/>
  <c r="G133" i="25"/>
  <c r="G197" i="25"/>
  <c r="G261" i="25"/>
  <c r="G325" i="25"/>
  <c r="G389" i="25"/>
  <c r="G453" i="25"/>
  <c r="G515" i="25"/>
  <c r="G579" i="25"/>
  <c r="G643" i="25"/>
  <c r="G707" i="25"/>
  <c r="G771" i="25"/>
  <c r="G835" i="25"/>
  <c r="G899" i="25"/>
  <c r="G963" i="25"/>
  <c r="G1027" i="25"/>
  <c r="G1091" i="25"/>
  <c r="G1155" i="25"/>
  <c r="G1219" i="25"/>
  <c r="G1283" i="25"/>
  <c r="G1347" i="25"/>
  <c r="G1411" i="25"/>
  <c r="G1475" i="25"/>
  <c r="G1539" i="25"/>
  <c r="G1603" i="25"/>
  <c r="G1667" i="25"/>
  <c r="G1731" i="25"/>
  <c r="G1795" i="25"/>
  <c r="G1859" i="25"/>
  <c r="G1923" i="25"/>
  <c r="G42" i="25"/>
  <c r="G106" i="25"/>
  <c r="G170" i="25"/>
  <c r="G234" i="25"/>
  <c r="G298" i="25"/>
  <c r="H298" i="25" s="1"/>
  <c r="G362" i="25"/>
  <c r="G426" i="25"/>
  <c r="G492" i="25"/>
  <c r="G556" i="25"/>
  <c r="G620" i="25"/>
  <c r="G684" i="25"/>
  <c r="G748" i="25"/>
  <c r="G812" i="25"/>
  <c r="G876" i="25"/>
  <c r="G940" i="25"/>
  <c r="G1004" i="25"/>
  <c r="G1068" i="25"/>
  <c r="G1128" i="25"/>
  <c r="G1192" i="25"/>
  <c r="G1256" i="25"/>
  <c r="G1324" i="25"/>
  <c r="G1388" i="25"/>
  <c r="G1452" i="25"/>
  <c r="G1516" i="25"/>
  <c r="G1580" i="25"/>
  <c r="G1644" i="25"/>
  <c r="G1708" i="25"/>
  <c r="G1772" i="25"/>
  <c r="G1836" i="25"/>
  <c r="G1900" i="25"/>
  <c r="G1964" i="25"/>
  <c r="G2028" i="25"/>
  <c r="G2092" i="25"/>
  <c r="G2156" i="25"/>
  <c r="G2220" i="25"/>
  <c r="G2284" i="25"/>
  <c r="G2348" i="25"/>
  <c r="G2412" i="25"/>
  <c r="G2476" i="25"/>
  <c r="G2540" i="25"/>
  <c r="G2604" i="25"/>
  <c r="G279" i="25"/>
  <c r="G343" i="25"/>
  <c r="G407" i="25"/>
  <c r="G471" i="25"/>
  <c r="G533" i="25"/>
  <c r="G597" i="25"/>
  <c r="G661" i="25"/>
  <c r="G725" i="25"/>
  <c r="G789" i="25"/>
  <c r="G853" i="25"/>
  <c r="G917" i="25"/>
  <c r="G981" i="25"/>
  <c r="G1045" i="25"/>
  <c r="G1109" i="25"/>
  <c r="G1173" i="25"/>
  <c r="G1237" i="25"/>
  <c r="G1301" i="25"/>
  <c r="G1365" i="25"/>
  <c r="G1429" i="25"/>
  <c r="G854" i="25"/>
  <c r="G918" i="25"/>
  <c r="G982" i="25"/>
  <c r="G1046" i="25"/>
  <c r="G1110" i="25"/>
  <c r="G1174" i="25"/>
  <c r="G1238" i="25"/>
  <c r="G1302" i="25"/>
  <c r="G1366" i="25"/>
  <c r="G1430" i="25"/>
  <c r="G1494" i="25"/>
  <c r="G1558" i="25"/>
  <c r="G1622" i="25"/>
  <c r="G1686" i="25"/>
  <c r="G1750" i="25"/>
  <c r="G1814" i="25"/>
  <c r="G1878" i="25"/>
  <c r="G1942" i="25"/>
  <c r="G2006" i="25"/>
  <c r="G2070" i="25"/>
  <c r="G2134" i="25"/>
  <c r="G2198" i="25"/>
  <c r="G2262" i="25"/>
  <c r="G2326" i="25"/>
  <c r="G2390" i="25"/>
  <c r="G2454" i="25"/>
  <c r="G2518" i="25"/>
  <c r="G2582" i="25"/>
  <c r="G2646" i="25"/>
  <c r="G2710" i="25"/>
  <c r="G2774" i="25"/>
  <c r="G2838" i="25"/>
  <c r="G2902" i="25"/>
  <c r="G2966" i="25"/>
  <c r="G3030" i="25"/>
  <c r="G3094" i="25"/>
  <c r="G3158" i="25"/>
  <c r="G3222" i="25"/>
  <c r="G3286" i="25"/>
  <c r="G3350" i="25"/>
  <c r="G3414" i="25"/>
  <c r="G3478" i="25"/>
  <c r="G1975" i="25"/>
  <c r="G2039" i="25"/>
  <c r="G2103" i="25"/>
  <c r="G2167" i="25"/>
  <c r="G2231" i="25"/>
  <c r="G2295" i="25"/>
  <c r="G2359" i="25"/>
  <c r="G2423" i="25"/>
  <c r="G2487" i="25"/>
  <c r="G2551" i="25"/>
  <c r="G2615" i="25"/>
  <c r="G2679" i="25"/>
  <c r="G2743" i="25"/>
  <c r="G2807" i="25"/>
  <c r="G2871" i="25"/>
  <c r="G2935" i="25"/>
  <c r="G2999" i="25"/>
  <c r="G3063" i="25"/>
  <c r="G2664" i="25"/>
  <c r="G2728" i="25"/>
  <c r="G2792" i="25"/>
  <c r="G139" i="25"/>
  <c r="G160" i="25"/>
  <c r="G416" i="25"/>
  <c r="G674" i="25"/>
  <c r="G89" i="25"/>
  <c r="G345" i="25"/>
  <c r="G599" i="25"/>
  <c r="G855" i="25"/>
  <c r="G1111" i="25"/>
  <c r="G1367" i="25"/>
  <c r="G1623" i="25"/>
  <c r="G1879" i="25"/>
  <c r="G190" i="25"/>
  <c r="G446" i="25"/>
  <c r="G704" i="25"/>
  <c r="G960" i="25"/>
  <c r="G1212" i="25"/>
  <c r="G1472" i="25"/>
  <c r="G1728" i="25"/>
  <c r="G1984" i="25"/>
  <c r="G2240" i="25"/>
  <c r="G2496" i="25"/>
  <c r="G363" i="25"/>
  <c r="G617" i="25"/>
  <c r="G873" i="25"/>
  <c r="G1129" i="25"/>
  <c r="G1385" i="25"/>
  <c r="G1002" i="25"/>
  <c r="G1258" i="25"/>
  <c r="G1514" i="25"/>
  <c r="G1770" i="25"/>
  <c r="G2026" i="25"/>
  <c r="G2282" i="25"/>
  <c r="G2538" i="25"/>
  <c r="G2794" i="25"/>
  <c r="G3050" i="25"/>
  <c r="G3306" i="25"/>
  <c r="G1995" i="25"/>
  <c r="G2251" i="25"/>
  <c r="G2507" i="25"/>
  <c r="G2763" i="25"/>
  <c r="G3019" i="25"/>
  <c r="G2812" i="25"/>
  <c r="G2904" i="25"/>
  <c r="G2988" i="25"/>
  <c r="G3076" i="25"/>
  <c r="G3160" i="25"/>
  <c r="G3244" i="25"/>
  <c r="G3332" i="25"/>
  <c r="G3416" i="25"/>
  <c r="G3500" i="25"/>
  <c r="G3588" i="25"/>
  <c r="G3672" i="25"/>
  <c r="G3756" i="25"/>
  <c r="G3844" i="25"/>
  <c r="G3928" i="25"/>
  <c r="G1509" i="25"/>
  <c r="G1597" i="25"/>
  <c r="G1681" i="25"/>
  <c r="G1765" i="25"/>
  <c r="G1853" i="25"/>
  <c r="G1937" i="25"/>
  <c r="G2021" i="25"/>
  <c r="G2109" i="25"/>
  <c r="G2193" i="25"/>
  <c r="G2277" i="25"/>
  <c r="G2365" i="25"/>
  <c r="G2449" i="25"/>
  <c r="G2533" i="25"/>
  <c r="G2621" i="25"/>
  <c r="G2705" i="25"/>
  <c r="G2773" i="25"/>
  <c r="G2837" i="25"/>
  <c r="G2901" i="25"/>
  <c r="G2965" i="25"/>
  <c r="G3029" i="25"/>
  <c r="G3093" i="25"/>
  <c r="G3157" i="25"/>
  <c r="G3221" i="25"/>
  <c r="G3285" i="25"/>
  <c r="G3349" i="25"/>
  <c r="G3413" i="25"/>
  <c r="G3477" i="25"/>
  <c r="G3541" i="25"/>
  <c r="G3605" i="25"/>
  <c r="G3669" i="25"/>
  <c r="G3733" i="25"/>
  <c r="G3797" i="25"/>
  <c r="G3861" i="25"/>
  <c r="G3925" i="25"/>
  <c r="G3518" i="25"/>
  <c r="G3582" i="25"/>
  <c r="G3646" i="25"/>
  <c r="G3710" i="25"/>
  <c r="G3774" i="25"/>
  <c r="G3838" i="25"/>
  <c r="G3902" i="25"/>
  <c r="G3966" i="25"/>
  <c r="G3135" i="25"/>
  <c r="G3199" i="25"/>
  <c r="G3263" i="25"/>
  <c r="G3327" i="25"/>
  <c r="G3391" i="25"/>
  <c r="G3455" i="25"/>
  <c r="G3519" i="25"/>
  <c r="G3583" i="25"/>
  <c r="G3647" i="25"/>
  <c r="G3711" i="25"/>
  <c r="G3775" i="25"/>
  <c r="G3839" i="25"/>
  <c r="G3903" i="25"/>
  <c r="G3967" i="25"/>
  <c r="G3666" i="25"/>
  <c r="G3778" i="25"/>
  <c r="G3874" i="25"/>
  <c r="G3970" i="25"/>
  <c r="G3171" i="25"/>
  <c r="G3267" i="25"/>
  <c r="G3363" i="25"/>
  <c r="G3443" i="25"/>
  <c r="G3539" i="25"/>
  <c r="G3651" i="25"/>
  <c r="G3747" i="25"/>
  <c r="G3843" i="25"/>
  <c r="G3939" i="25"/>
  <c r="G174" i="25"/>
  <c r="G1008" i="25"/>
  <c r="G1648" i="25"/>
  <c r="G2224" i="25"/>
  <c r="G411" i="25"/>
  <c r="G985" i="25"/>
  <c r="G986" i="25"/>
  <c r="G1626" i="25"/>
  <c r="G2138" i="25"/>
  <c r="G2714" i="25"/>
  <c r="G3162" i="25"/>
  <c r="G2107" i="25"/>
  <c r="G2875" i="25"/>
  <c r="G2856" i="25"/>
  <c r="G3068" i="25"/>
  <c r="G3240" i="25"/>
  <c r="G3452" i="25"/>
  <c r="G3624" i="25"/>
  <c r="G3816" i="25"/>
  <c r="G1525" i="25"/>
  <c r="G1697" i="25"/>
  <c r="G1889" i="25"/>
  <c r="G2061" i="25"/>
  <c r="G2253" i="25"/>
  <c r="G2421" i="25"/>
  <c r="G2613" i="25"/>
  <c r="G2785" i="25"/>
  <c r="G2945" i="25"/>
  <c r="G3105" i="25"/>
  <c r="G3281" i="25"/>
  <c r="G3441" i="25"/>
  <c r="G3585" i="25"/>
  <c r="G3745" i="25"/>
  <c r="G3889" i="25"/>
  <c r="G3562" i="25"/>
  <c r="G3722" i="25"/>
  <c r="G3882" i="25"/>
  <c r="G3179" i="25"/>
  <c r="G3371" i="25"/>
  <c r="G3499" i="25"/>
  <c r="G3659" i="25"/>
  <c r="G3803" i="25"/>
  <c r="G3979" i="25"/>
  <c r="G219" i="25"/>
  <c r="G240" i="25"/>
  <c r="G498" i="25"/>
  <c r="G754" i="25"/>
  <c r="G169" i="25"/>
  <c r="G425" i="25"/>
  <c r="G679" i="25"/>
  <c r="G935" i="25"/>
  <c r="G1191" i="25"/>
  <c r="G1447" i="25"/>
  <c r="G1703" i="25"/>
  <c r="G14" i="25"/>
  <c r="G270" i="25"/>
  <c r="G528" i="25"/>
  <c r="G784" i="25"/>
  <c r="G1040" i="25"/>
  <c r="G1296" i="25"/>
  <c r="G1552" i="25"/>
  <c r="G1808" i="25"/>
  <c r="G2064" i="25"/>
  <c r="G2320" i="25"/>
  <c r="G2576" i="25"/>
  <c r="G443" i="25"/>
  <c r="G697" i="25"/>
  <c r="G953" i="25"/>
  <c r="G1209" i="25"/>
  <c r="G1465" i="25"/>
  <c r="G1082" i="25"/>
  <c r="G1338" i="25"/>
  <c r="G1594" i="25"/>
  <c r="G1850" i="25"/>
  <c r="G2106" i="25"/>
  <c r="G2362" i="25"/>
  <c r="G2618" i="25"/>
  <c r="G2874" i="25"/>
  <c r="G3130" i="25"/>
  <c r="G3386" i="25"/>
  <c r="G2075" i="25"/>
  <c r="G2331" i="25"/>
  <c r="G2587" i="25"/>
  <c r="G2843" i="25"/>
  <c r="G2636" i="25"/>
  <c r="G2844" i="25"/>
  <c r="G2932" i="25"/>
  <c r="G3016" i="25"/>
  <c r="G3100" i="25"/>
  <c r="G3188" i="25"/>
  <c r="G3272" i="25"/>
  <c r="G3356" i="25"/>
  <c r="G3444" i="25"/>
  <c r="G3528" i="25"/>
  <c r="G3612" i="25"/>
  <c r="G3700" i="25"/>
  <c r="G3784" i="25"/>
  <c r="G3868" i="25"/>
  <c r="G3956" i="25"/>
  <c r="G1537" i="25"/>
  <c r="G1621" i="25"/>
  <c r="G1709" i="25"/>
  <c r="G1793" i="25"/>
  <c r="G1877" i="25"/>
  <c r="G1965" i="25"/>
  <c r="G2049" i="25"/>
  <c r="G2133" i="25"/>
  <c r="G2221" i="25"/>
  <c r="G2305" i="25"/>
  <c r="G2389" i="25"/>
  <c r="G2477" i="25"/>
  <c r="G2561" i="25"/>
  <c r="G2645" i="25"/>
  <c r="G2729" i="25"/>
  <c r="G2793" i="25"/>
  <c r="G2857" i="25"/>
  <c r="G2921" i="25"/>
  <c r="G2985" i="25"/>
  <c r="G3049" i="25"/>
  <c r="G3113" i="25"/>
  <c r="G3177" i="25"/>
  <c r="G3241" i="25"/>
  <c r="G3305" i="25"/>
  <c r="G3369" i="25"/>
  <c r="G3433" i="25"/>
  <c r="G3497" i="25"/>
  <c r="G3561" i="25"/>
  <c r="G3625" i="25"/>
  <c r="G3689" i="25"/>
  <c r="G3769" i="25"/>
  <c r="G3833" i="25"/>
  <c r="G3897" i="25"/>
  <c r="G3961" i="25"/>
  <c r="G3554" i="25"/>
  <c r="G3634" i="25"/>
  <c r="G3762" i="25"/>
  <c r="G3954" i="25"/>
  <c r="G3251" i="25"/>
  <c r="G3459" i="25"/>
  <c r="G3635" i="25"/>
  <c r="G3811" i="25"/>
  <c r="G187" i="25"/>
  <c r="G208" i="25"/>
  <c r="G530" i="25"/>
  <c r="G201" i="25"/>
  <c r="G775" i="25"/>
  <c r="G1223" i="25"/>
  <c r="G1863" i="25"/>
  <c r="G560" i="25"/>
  <c r="G1456" i="25"/>
  <c r="G2352" i="25"/>
  <c r="G921" i="25"/>
  <c r="G1114" i="25"/>
  <c r="G2010" i="25"/>
  <c r="G2970" i="25"/>
  <c r="G2363" i="25"/>
  <c r="G2732" i="25"/>
  <c r="G3132" i="25"/>
  <c r="G3412" i="25"/>
  <c r="G3708" i="25"/>
  <c r="G1505" i="25"/>
  <c r="G1825" i="25"/>
  <c r="G2165" i="25"/>
  <c r="G2465" i="25"/>
  <c r="G2737" i="25"/>
  <c r="G2961" i="25"/>
  <c r="G3185" i="25"/>
  <c r="G3409" i="25"/>
  <c r="G3633" i="25"/>
  <c r="G3841" i="25"/>
  <c r="G3578" i="25"/>
  <c r="G3786" i="25"/>
  <c r="G3099" i="25"/>
  <c r="G3307" i="25"/>
  <c r="G3531" i="25"/>
  <c r="G3739" i="25"/>
  <c r="G3963" i="25"/>
  <c r="G235" i="25"/>
  <c r="G256" i="25"/>
  <c r="G514" i="25"/>
  <c r="G770" i="25"/>
  <c r="G185" i="25"/>
  <c r="G441" i="25"/>
  <c r="G695" i="25"/>
  <c r="G951" i="25"/>
  <c r="G1207" i="25"/>
  <c r="G1463" i="25"/>
  <c r="G1719" i="25"/>
  <c r="G30" i="25"/>
  <c r="G286" i="25"/>
  <c r="G544" i="25"/>
  <c r="G800" i="25"/>
  <c r="G1056" i="25"/>
  <c r="G1312" i="25"/>
  <c r="G1568" i="25"/>
  <c r="G1824" i="25"/>
  <c r="G2080" i="25"/>
  <c r="G2336" i="25"/>
  <c r="G2592" i="25"/>
  <c r="G459" i="25"/>
  <c r="H459" i="25" s="1"/>
  <c r="G713" i="25"/>
  <c r="G969" i="25"/>
  <c r="G1225" i="25"/>
  <c r="G1481" i="25"/>
  <c r="G1098" i="25"/>
  <c r="G1354" i="25"/>
  <c r="G1610" i="25"/>
  <c r="G1866" i="25"/>
  <c r="G2122" i="25"/>
  <c r="G2378" i="25"/>
  <c r="G2634" i="25"/>
  <c r="G2890" i="25"/>
  <c r="G3146" i="25"/>
  <c r="G3402" i="25"/>
  <c r="G2091" i="25"/>
  <c r="G2347" i="25"/>
  <c r="G2603" i="25"/>
  <c r="G2859" i="25"/>
  <c r="G2652" i="25"/>
  <c r="G2852" i="25"/>
  <c r="G2936" i="25"/>
  <c r="G3020" i="25"/>
  <c r="G3108" i="25"/>
  <c r="G3192" i="25"/>
  <c r="G3276" i="25"/>
  <c r="G3364" i="25"/>
  <c r="G3448" i="25"/>
  <c r="G3532" i="25"/>
  <c r="G3620" i="25"/>
  <c r="G3704" i="25"/>
  <c r="G3788" i="25"/>
  <c r="G3876" i="25"/>
  <c r="G3960" i="25"/>
  <c r="G1541" i="25"/>
  <c r="G1629" i="25"/>
  <c r="G1713" i="25"/>
  <c r="G1797" i="25"/>
  <c r="G1885" i="25"/>
  <c r="G1969" i="25"/>
  <c r="G2053" i="25"/>
  <c r="G2141" i="25"/>
  <c r="G2225" i="25"/>
  <c r="G2309" i="25"/>
  <c r="G2397" i="25"/>
  <c r="G2481" i="25"/>
  <c r="G2565" i="25"/>
  <c r="G2653" i="25"/>
  <c r="G2733" i="25"/>
  <c r="G2797" i="25"/>
  <c r="G2861" i="25"/>
  <c r="G2925" i="25"/>
  <c r="G2989" i="25"/>
  <c r="G3053" i="25"/>
  <c r="G3117" i="25"/>
  <c r="G3181" i="25"/>
  <c r="G3245" i="25"/>
  <c r="G3309" i="25"/>
  <c r="G3373" i="25"/>
  <c r="G3437" i="25"/>
  <c r="G3501" i="25"/>
  <c r="G3565" i="25"/>
  <c r="G3629" i="25"/>
  <c r="G3693" i="25"/>
  <c r="G3757" i="25"/>
  <c r="G3821" i="25"/>
  <c r="G3885" i="25"/>
  <c r="G3949" i="25"/>
  <c r="G3542" i="25"/>
  <c r="G3606" i="25"/>
  <c r="G3670" i="25"/>
  <c r="G3734" i="25"/>
  <c r="G3798" i="25"/>
  <c r="G3862" i="25"/>
  <c r="G3926" i="25"/>
  <c r="G3095" i="25"/>
  <c r="G3159" i="25"/>
  <c r="G3223" i="25"/>
  <c r="G3287" i="25"/>
  <c r="G3351" i="25"/>
  <c r="G3415" i="25"/>
  <c r="G3479" i="25"/>
  <c r="G3543" i="25"/>
  <c r="G3607" i="25"/>
  <c r="G3671" i="25"/>
  <c r="G3735" i="25"/>
  <c r="G3799" i="25"/>
  <c r="G3863" i="25"/>
  <c r="G3927" i="25"/>
  <c r="G59" i="25"/>
  <c r="G9" i="25"/>
  <c r="H9" i="25" s="1"/>
  <c r="G457" i="25"/>
  <c r="G967" i="25"/>
  <c r="G1479" i="25"/>
  <c r="G110" i="25"/>
  <c r="G752" i="25"/>
  <c r="G1584" i="25"/>
  <c r="G2480" i="25"/>
  <c r="G1049" i="25"/>
  <c r="G1242" i="25"/>
  <c r="G2266" i="25"/>
  <c r="G3290" i="25"/>
  <c r="G2619" i="25"/>
  <c r="G2876" i="25"/>
  <c r="G3196" i="25"/>
  <c r="G3516" i="25"/>
  <c r="G3860" i="25"/>
  <c r="G1653" i="25"/>
  <c r="G1953" i="25"/>
  <c r="G2293" i="25"/>
  <c r="G2637" i="25"/>
  <c r="G2865" i="25"/>
  <c r="G3073" i="25"/>
  <c r="G3265" i="25"/>
  <c r="G3489" i="25"/>
  <c r="G3713" i="25"/>
  <c r="G3937" i="25"/>
  <c r="G3706" i="25"/>
  <c r="G3914" i="25"/>
  <c r="G3211" i="25"/>
  <c r="G3403" i="25"/>
  <c r="G3643" i="25"/>
  <c r="G3835" i="25"/>
  <c r="G15" i="25"/>
  <c r="G79" i="25"/>
  <c r="G143" i="25"/>
  <c r="G207" i="25"/>
  <c r="G48" i="25"/>
  <c r="G112" i="25"/>
  <c r="G180" i="25"/>
  <c r="G244" i="25"/>
  <c r="G308" i="25"/>
  <c r="H308" i="25" s="1"/>
  <c r="G372" i="25"/>
  <c r="G436" i="25"/>
  <c r="G502" i="25"/>
  <c r="G566" i="25"/>
  <c r="G630" i="25"/>
  <c r="G694" i="25"/>
  <c r="G758" i="25"/>
  <c r="G822" i="25"/>
  <c r="G45" i="25"/>
  <c r="G109" i="25"/>
  <c r="G173" i="25"/>
  <c r="G237" i="25"/>
  <c r="G301" i="25"/>
  <c r="H301" i="25" s="1"/>
  <c r="G365" i="25"/>
  <c r="G429" i="25"/>
  <c r="G491" i="25"/>
  <c r="G555" i="25"/>
  <c r="G619" i="25"/>
  <c r="G683" i="25"/>
  <c r="G747" i="25"/>
  <c r="G811" i="25"/>
  <c r="G875" i="25"/>
  <c r="G939" i="25"/>
  <c r="G1003" i="25"/>
  <c r="G1067" i="25"/>
  <c r="G1131" i="25"/>
  <c r="G1195" i="25"/>
  <c r="G1259" i="25"/>
  <c r="G1323" i="25"/>
  <c r="G1387" i="25"/>
  <c r="G1451" i="25"/>
  <c r="G1515" i="25"/>
  <c r="G1579" i="25"/>
  <c r="G1643" i="25"/>
  <c r="G1707" i="25"/>
  <c r="G1771" i="25"/>
  <c r="G1835" i="25"/>
  <c r="G1899" i="25"/>
  <c r="G18" i="25"/>
  <c r="G82" i="25"/>
  <c r="G146" i="25"/>
  <c r="G210" i="25"/>
  <c r="G274" i="25"/>
  <c r="H274" i="25" s="1"/>
  <c r="G338" i="25"/>
  <c r="G402" i="25"/>
  <c r="G466" i="25"/>
  <c r="H466" i="25" s="1"/>
  <c r="G532" i="25"/>
  <c r="G596" i="25"/>
  <c r="G660" i="25"/>
  <c r="G724" i="25"/>
  <c r="G788" i="25"/>
  <c r="G852" i="25"/>
  <c r="G916" i="25"/>
  <c r="G980" i="25"/>
  <c r="G1044" i="25"/>
  <c r="G1104" i="25"/>
  <c r="G1168" i="25"/>
  <c r="G1232" i="25"/>
  <c r="G1300" i="25"/>
  <c r="G1364" i="25"/>
  <c r="G1428" i="25"/>
  <c r="G1492" i="25"/>
  <c r="G1556" i="25"/>
  <c r="G1620" i="25"/>
  <c r="G1684" i="25"/>
  <c r="G1748" i="25"/>
  <c r="G1812" i="25"/>
  <c r="G1876" i="25"/>
  <c r="G1940" i="25"/>
  <c r="G2004" i="25"/>
  <c r="G2068" i="25"/>
  <c r="G2132" i="25"/>
  <c r="G2196" i="25"/>
  <c r="G2260" i="25"/>
  <c r="G2324" i="25"/>
  <c r="G2388" i="25"/>
  <c r="G2452" i="25"/>
  <c r="G2516" i="25"/>
  <c r="G2580" i="25"/>
  <c r="G255" i="25"/>
  <c r="G319" i="25"/>
  <c r="G383" i="25"/>
  <c r="G447" i="25"/>
  <c r="G509" i="25"/>
  <c r="G573" i="25"/>
  <c r="G637" i="25"/>
  <c r="G701" i="25"/>
  <c r="G765" i="25"/>
  <c r="G829" i="25"/>
  <c r="G893" i="25"/>
  <c r="G957" i="25"/>
  <c r="G1021" i="25"/>
  <c r="G1085" i="25"/>
  <c r="G1149" i="25"/>
  <c r="G1213" i="25"/>
  <c r="G1277" i="25"/>
  <c r="G1341" i="25"/>
  <c r="G1405" i="25"/>
  <c r="G1469" i="25"/>
  <c r="G894" i="25"/>
  <c r="G958" i="25"/>
  <c r="G1022" i="25"/>
  <c r="G1086" i="25"/>
  <c r="G1150" i="25"/>
  <c r="G1214" i="25"/>
  <c r="G1278" i="25"/>
  <c r="G1342" i="25"/>
  <c r="G1406" i="25"/>
  <c r="G1470" i="25"/>
  <c r="G1534" i="25"/>
  <c r="G1598" i="25"/>
  <c r="G1662" i="25"/>
  <c r="G1726" i="25"/>
  <c r="G1790" i="25"/>
  <c r="G1854" i="25"/>
  <c r="G1918" i="25"/>
  <c r="G1982" i="25"/>
  <c r="G2046" i="25"/>
  <c r="G2110" i="25"/>
  <c r="G2174" i="25"/>
  <c r="G2238" i="25"/>
  <c r="G2302" i="25"/>
  <c r="G2366" i="25"/>
  <c r="G2430" i="25"/>
  <c r="G2494" i="25"/>
  <c r="G2558" i="25"/>
  <c r="G2622" i="25"/>
  <c r="G2686" i="25"/>
  <c r="G2750" i="25"/>
  <c r="G2814" i="25"/>
  <c r="G2878" i="25"/>
  <c r="G2942" i="25"/>
  <c r="G3006" i="25"/>
  <c r="G3070" i="25"/>
  <c r="G3134" i="25"/>
  <c r="G3198" i="25"/>
  <c r="G3262" i="25"/>
  <c r="G3326" i="25"/>
  <c r="G3390" i="25"/>
  <c r="G3454" i="25"/>
  <c r="G1951" i="25"/>
  <c r="G2015" i="25"/>
  <c r="G2079" i="25"/>
  <c r="G2143" i="25"/>
  <c r="G2207" i="25"/>
  <c r="G2271" i="25"/>
  <c r="G2335" i="25"/>
  <c r="G2399" i="25"/>
  <c r="G2463" i="25"/>
  <c r="G2527" i="25"/>
  <c r="G2591" i="25"/>
  <c r="G2655" i="25"/>
  <c r="G2719" i="25"/>
  <c r="G2783" i="25"/>
  <c r="G2847" i="25"/>
  <c r="G2911" i="25"/>
  <c r="G2975" i="25"/>
  <c r="G3039" i="25"/>
  <c r="G2640" i="25"/>
  <c r="G2704" i="25"/>
  <c r="G2768" i="25"/>
  <c r="G2832" i="25"/>
  <c r="G2896" i="25"/>
  <c r="G2960" i="25"/>
  <c r="G3024" i="25"/>
  <c r="G3088" i="25"/>
  <c r="G3152" i="25"/>
  <c r="G3216" i="25"/>
  <c r="G3280" i="25"/>
  <c r="G3344" i="25"/>
  <c r="G3408" i="25"/>
  <c r="G3472" i="25"/>
  <c r="G3536" i="25"/>
  <c r="G3600" i="25"/>
  <c r="G3664" i="25"/>
  <c r="G3728" i="25"/>
  <c r="G3792" i="25"/>
  <c r="G3856" i="25"/>
  <c r="G3920" i="25"/>
  <c r="G3984" i="25"/>
  <c r="G1545" i="25"/>
  <c r="G1609" i="25"/>
  <c r="G1673" i="25"/>
  <c r="G1737" i="25"/>
  <c r="G1801" i="25"/>
  <c r="G1865" i="25"/>
  <c r="G1929" i="25"/>
  <c r="G1993" i="25"/>
  <c r="G2057" i="25"/>
  <c r="G2121" i="25"/>
  <c r="G2185" i="25"/>
  <c r="G2249" i="25"/>
  <c r="G2313" i="25"/>
  <c r="G2377" i="25"/>
  <c r="G2441" i="25"/>
  <c r="G2505" i="25"/>
  <c r="G2569" i="25"/>
  <c r="G2633" i="25"/>
  <c r="G2697" i="25"/>
  <c r="G51" i="25"/>
  <c r="G115" i="25"/>
  <c r="G179" i="25"/>
  <c r="G4" i="25"/>
  <c r="H4" i="25" s="1"/>
  <c r="G68" i="25"/>
  <c r="G136" i="25"/>
  <c r="G200" i="25"/>
  <c r="G264" i="25"/>
  <c r="G328" i="25"/>
  <c r="G392" i="25"/>
  <c r="G456" i="25"/>
  <c r="G522" i="25"/>
  <c r="G586" i="25"/>
  <c r="G650" i="25"/>
  <c r="G714" i="25"/>
  <c r="G778" i="25"/>
  <c r="G842" i="25"/>
  <c r="G65" i="25"/>
  <c r="G129" i="25"/>
  <c r="G193" i="25"/>
  <c r="G257" i="25"/>
  <c r="G321" i="25"/>
  <c r="G385" i="25"/>
  <c r="G449" i="25"/>
  <c r="G511" i="25"/>
  <c r="G575" i="25"/>
  <c r="G639" i="25"/>
  <c r="G703" i="25"/>
  <c r="G767" i="25"/>
  <c r="G831" i="25"/>
  <c r="G895" i="25"/>
  <c r="G959" i="25"/>
  <c r="G1023" i="25"/>
  <c r="G1087" i="25"/>
  <c r="G1151" i="25"/>
  <c r="G1215" i="25"/>
  <c r="G1279" i="25"/>
  <c r="G1343" i="25"/>
  <c r="G1407" i="25"/>
  <c r="G1471" i="25"/>
  <c r="G1535" i="25"/>
  <c r="G1599" i="25"/>
  <c r="G1663" i="25"/>
  <c r="G1727" i="25"/>
  <c r="G1791" i="25"/>
  <c r="G1855" i="25"/>
  <c r="G1919" i="25"/>
  <c r="G38" i="25"/>
  <c r="G102" i="25"/>
  <c r="G166" i="25"/>
  <c r="G230" i="25"/>
  <c r="G294" i="25"/>
  <c r="G358" i="25"/>
  <c r="G422" i="25"/>
  <c r="G488" i="25"/>
  <c r="G552" i="25"/>
  <c r="G616" i="25"/>
  <c r="G680" i="25"/>
  <c r="G744" i="25"/>
  <c r="G808" i="25"/>
  <c r="G872" i="25"/>
  <c r="G936" i="25"/>
  <c r="G1000" i="25"/>
  <c r="G1064" i="25"/>
  <c r="G1124" i="25"/>
  <c r="G1188" i="25"/>
  <c r="G1252" i="25"/>
  <c r="G1320" i="25"/>
  <c r="G1384" i="25"/>
  <c r="G1448" i="25"/>
  <c r="G1512" i="25"/>
  <c r="G1576" i="25"/>
  <c r="G1640" i="25"/>
  <c r="G1704" i="25"/>
  <c r="G1768" i="25"/>
  <c r="G1832" i="25"/>
  <c r="G1896" i="25"/>
  <c r="G1960" i="25"/>
  <c r="G2024" i="25"/>
  <c r="G2088" i="25"/>
  <c r="G2152" i="25"/>
  <c r="G2216" i="25"/>
  <c r="G2280" i="25"/>
  <c r="G2344" i="25"/>
  <c r="G2408" i="25"/>
  <c r="G2472" i="25"/>
  <c r="G2536" i="25"/>
  <c r="G2600" i="25"/>
  <c r="G275" i="25"/>
  <c r="G339" i="25"/>
  <c r="G403" i="25"/>
  <c r="G467" i="25"/>
  <c r="H467" i="25" s="1"/>
  <c r="G529" i="25"/>
  <c r="G593" i="25"/>
  <c r="G657" i="25"/>
  <c r="G721" i="25"/>
  <c r="G785" i="25"/>
  <c r="G849" i="25"/>
  <c r="G913" i="25"/>
  <c r="G977" i="25"/>
  <c r="G1041" i="25"/>
  <c r="G1105" i="25"/>
  <c r="G1169" i="25"/>
  <c r="G1233" i="25"/>
  <c r="G1297" i="25"/>
  <c r="G1361" i="25"/>
  <c r="G1425" i="25"/>
  <c r="G850" i="25"/>
  <c r="G914" i="25"/>
  <c r="G978" i="25"/>
  <c r="G1042" i="25"/>
  <c r="G1106" i="25"/>
  <c r="G1170" i="25"/>
  <c r="G1234" i="25"/>
  <c r="G1298" i="25"/>
  <c r="G1362" i="25"/>
  <c r="G1426" i="25"/>
  <c r="G1490" i="25"/>
  <c r="G1554" i="25"/>
  <c r="G1618" i="25"/>
  <c r="G1682" i="25"/>
  <c r="G1746" i="25"/>
  <c r="G1810" i="25"/>
  <c r="G1874" i="25"/>
  <c r="G1938" i="25"/>
  <c r="G2002" i="25"/>
  <c r="G2066" i="25"/>
  <c r="G2130" i="25"/>
  <c r="G2194" i="25"/>
  <c r="G2258" i="25"/>
  <c r="G2322" i="25"/>
  <c r="G2386" i="25"/>
  <c r="G2450" i="25"/>
  <c r="G2514" i="25"/>
  <c r="G2578" i="25"/>
  <c r="G2642" i="25"/>
  <c r="G2706" i="25"/>
  <c r="G2770" i="25"/>
  <c r="G2834" i="25"/>
  <c r="G2898" i="25"/>
  <c r="G2962" i="25"/>
  <c r="G3026" i="25"/>
  <c r="G3090" i="25"/>
  <c r="G3154" i="25"/>
  <c r="G3218" i="25"/>
  <c r="G3282" i="25"/>
  <c r="G3346" i="25"/>
  <c r="G3410" i="25"/>
  <c r="G3474" i="25"/>
  <c r="G1971" i="25"/>
  <c r="G2035" i="25"/>
  <c r="G2099" i="25"/>
  <c r="G2163" i="25"/>
  <c r="G2227" i="25"/>
  <c r="G2291" i="25"/>
  <c r="G2355" i="25"/>
  <c r="G2419" i="25"/>
  <c r="G2483" i="25"/>
  <c r="G2547" i="25"/>
  <c r="G2611" i="25"/>
  <c r="G2675" i="25"/>
  <c r="G2739" i="25"/>
  <c r="G2803" i="25"/>
  <c r="G2867" i="25"/>
  <c r="G2931" i="25"/>
  <c r="G2995" i="25"/>
  <c r="G3059" i="25"/>
  <c r="G2660" i="25"/>
  <c r="G2724" i="25"/>
  <c r="G2788" i="25"/>
  <c r="G7" i="25"/>
  <c r="H7" i="25" s="1"/>
  <c r="G71" i="25"/>
  <c r="G135" i="25"/>
  <c r="G199" i="25"/>
  <c r="G24" i="25"/>
  <c r="G88" i="25"/>
  <c r="G156" i="25"/>
  <c r="G220" i="25"/>
  <c r="G284" i="25"/>
  <c r="G348" i="25"/>
  <c r="G412" i="25"/>
  <c r="G478" i="25"/>
  <c r="G542" i="25"/>
  <c r="G606" i="25"/>
  <c r="G670" i="25"/>
  <c r="G734" i="25"/>
  <c r="G798" i="25"/>
  <c r="G21" i="25"/>
  <c r="G85" i="25"/>
  <c r="G149" i="25"/>
  <c r="G213" i="25"/>
  <c r="G277" i="25"/>
  <c r="G341" i="25"/>
  <c r="G405" i="25"/>
  <c r="G469" i="25"/>
  <c r="H469" i="25" s="1"/>
  <c r="G531" i="25"/>
  <c r="G595" i="25"/>
  <c r="G659" i="25"/>
  <c r="G723" i="25"/>
  <c r="G787" i="25"/>
  <c r="G851" i="25"/>
  <c r="G915" i="25"/>
  <c r="G979" i="25"/>
  <c r="G1043" i="25"/>
  <c r="G1107" i="25"/>
  <c r="G1171" i="25"/>
  <c r="G1235" i="25"/>
  <c r="G1299" i="25"/>
  <c r="G1363" i="25"/>
  <c r="G1427" i="25"/>
  <c r="G1491" i="25"/>
  <c r="G1555" i="25"/>
  <c r="G1619" i="25"/>
  <c r="G1683" i="25"/>
  <c r="G1747" i="25"/>
  <c r="G1811" i="25"/>
  <c r="G1875" i="25"/>
  <c r="G1939" i="25"/>
  <c r="G58" i="25"/>
  <c r="G122" i="25"/>
  <c r="G186" i="25"/>
  <c r="G250" i="25"/>
  <c r="G314" i="25"/>
  <c r="H314" i="25" s="1"/>
  <c r="G378" i="25"/>
  <c r="G442" i="25"/>
  <c r="G508" i="25"/>
  <c r="G572" i="25"/>
  <c r="G636" i="25"/>
  <c r="G700" i="25"/>
  <c r="G764" i="25"/>
  <c r="G828" i="25"/>
  <c r="G892" i="25"/>
  <c r="G956" i="25"/>
  <c r="G1020" i="25"/>
  <c r="G1080" i="25"/>
  <c r="G1144" i="25"/>
  <c r="G1208" i="25"/>
  <c r="G1272" i="25"/>
  <c r="G1340" i="25"/>
  <c r="G1404" i="25"/>
  <c r="G1468" i="25"/>
  <c r="G1532" i="25"/>
  <c r="G1596" i="25"/>
  <c r="G1660" i="25"/>
  <c r="G1724" i="25"/>
  <c r="G1788" i="25"/>
  <c r="G1852" i="25"/>
  <c r="G1916" i="25"/>
  <c r="G1980" i="25"/>
  <c r="G2044" i="25"/>
  <c r="G2108" i="25"/>
  <c r="G2172" i="25"/>
  <c r="G2236" i="25"/>
  <c r="G2300" i="25"/>
  <c r="G2364" i="25"/>
  <c r="G2428" i="25"/>
  <c r="G2492" i="25"/>
  <c r="G2556" i="25"/>
  <c r="G2620" i="25"/>
  <c r="G295" i="25"/>
  <c r="H295" i="25" s="1"/>
  <c r="G359" i="25"/>
  <c r="G423" i="25"/>
  <c r="G485" i="25"/>
  <c r="G549" i="25"/>
  <c r="G613" i="25"/>
  <c r="G677" i="25"/>
  <c r="G741" i="25"/>
  <c r="G805" i="25"/>
  <c r="G869" i="25"/>
  <c r="G933" i="25"/>
  <c r="G997" i="25"/>
  <c r="G1061" i="25"/>
  <c r="G1125" i="25"/>
  <c r="G1189" i="25"/>
  <c r="G1253" i="25"/>
  <c r="G1317" i="25"/>
  <c r="G1381" i="25"/>
  <c r="G1445" i="25"/>
  <c r="G870" i="25"/>
  <c r="G934" i="25"/>
  <c r="G998" i="25"/>
  <c r="G1062" i="25"/>
  <c r="G1126" i="25"/>
  <c r="G1190" i="25"/>
  <c r="G1254" i="25"/>
  <c r="G1318" i="25"/>
  <c r="G1382" i="25"/>
  <c r="G1446" i="25"/>
  <c r="G1510" i="25"/>
  <c r="G1574" i="25"/>
  <c r="G1638" i="25"/>
  <c r="G1702" i="25"/>
  <c r="G1766" i="25"/>
  <c r="G1830" i="25"/>
  <c r="G1894" i="25"/>
  <c r="G1958" i="25"/>
  <c r="G2022" i="25"/>
  <c r="G2086" i="25"/>
  <c r="G2150" i="25"/>
  <c r="G2214" i="25"/>
  <c r="G2278" i="25"/>
  <c r="G2342" i="25"/>
  <c r="G2406" i="25"/>
  <c r="G2470" i="25"/>
  <c r="G2534" i="25"/>
  <c r="G2598" i="25"/>
  <c r="G2662" i="25"/>
  <c r="G2726" i="25"/>
  <c r="G2790" i="25"/>
  <c r="G2854" i="25"/>
  <c r="G2918" i="25"/>
  <c r="G2982" i="25"/>
  <c r="G3046" i="25"/>
  <c r="G3110" i="25"/>
  <c r="G3174" i="25"/>
  <c r="G3238" i="25"/>
  <c r="G3302" i="25"/>
  <c r="G3366" i="25"/>
  <c r="G3430" i="25"/>
  <c r="G3494" i="25"/>
  <c r="G1991" i="25"/>
  <c r="G2055" i="25"/>
  <c r="G2119" i="25"/>
  <c r="G2183" i="25"/>
  <c r="G2247" i="25"/>
  <c r="G2311" i="25"/>
  <c r="G2375" i="25"/>
  <c r="G2439" i="25"/>
  <c r="G2503" i="25"/>
  <c r="G2567" i="25"/>
  <c r="G2631" i="25"/>
  <c r="G2695" i="25"/>
  <c r="G2759" i="25"/>
  <c r="G2823" i="25"/>
  <c r="G2887" i="25"/>
  <c r="G2951" i="25"/>
  <c r="G3015" i="25"/>
  <c r="G3079" i="25"/>
  <c r="G2680" i="25"/>
  <c r="G2744" i="25"/>
  <c r="G2808" i="25"/>
  <c r="G203" i="25"/>
  <c r="G224" i="25"/>
  <c r="G482" i="25"/>
  <c r="G738" i="25"/>
  <c r="G153" i="25"/>
  <c r="G409" i="25"/>
  <c r="G663" i="25"/>
  <c r="G919" i="25"/>
  <c r="G1175" i="25"/>
  <c r="G1431" i="25"/>
  <c r="G1687" i="25"/>
  <c r="G1943" i="25"/>
  <c r="G254" i="25"/>
  <c r="G512" i="25"/>
  <c r="G768" i="25"/>
  <c r="G1024" i="25"/>
  <c r="G1276" i="25"/>
  <c r="G1536" i="25"/>
  <c r="G1792" i="25"/>
  <c r="G2048" i="25"/>
  <c r="G2304" i="25"/>
  <c r="G2560" i="25"/>
  <c r="G427" i="25"/>
  <c r="G681" i="25"/>
  <c r="G937" i="25"/>
  <c r="G1193" i="25"/>
  <c r="G1449" i="25"/>
  <c r="G1066" i="25"/>
  <c r="G1322" i="25"/>
  <c r="G1578" i="25"/>
  <c r="G1834" i="25"/>
  <c r="G2090" i="25"/>
  <c r="G2346" i="25"/>
  <c r="G2602" i="25"/>
  <c r="G2858" i="25"/>
  <c r="G3114" i="25"/>
  <c r="G3370" i="25"/>
  <c r="G2059" i="25"/>
  <c r="G2315" i="25"/>
  <c r="G2571" i="25"/>
  <c r="G2827" i="25"/>
  <c r="G3083" i="25"/>
  <c r="G2840" i="25"/>
  <c r="G2924" i="25"/>
  <c r="G3012" i="25"/>
  <c r="G3096" i="25"/>
  <c r="G3180" i="25"/>
  <c r="G3268" i="25"/>
  <c r="G3352" i="25"/>
  <c r="G3436" i="25"/>
  <c r="G3524" i="25"/>
  <c r="G3608" i="25"/>
  <c r="G3692" i="25"/>
  <c r="G3780" i="25"/>
  <c r="G3864" i="25"/>
  <c r="G3948" i="25"/>
  <c r="G1533" i="25"/>
  <c r="G1617" i="25"/>
  <c r="G1701" i="25"/>
  <c r="G1789" i="25"/>
  <c r="G1873" i="25"/>
  <c r="G1957" i="25"/>
  <c r="G2045" i="25"/>
  <c r="G2129" i="25"/>
  <c r="G2213" i="25"/>
  <c r="G2301" i="25"/>
  <c r="G2385" i="25"/>
  <c r="G2469" i="25"/>
  <c r="G2557" i="25"/>
  <c r="G2641" i="25"/>
  <c r="G2725" i="25"/>
  <c r="G2789" i="25"/>
  <c r="G2853" i="25"/>
  <c r="G2917" i="25"/>
  <c r="G2981" i="25"/>
  <c r="G3045" i="25"/>
  <c r="G3109" i="25"/>
  <c r="G3173" i="25"/>
  <c r="G3237" i="25"/>
  <c r="G3301" i="25"/>
  <c r="G3365" i="25"/>
  <c r="G3429" i="25"/>
  <c r="G3493" i="25"/>
  <c r="G3557" i="25"/>
  <c r="G3621" i="25"/>
  <c r="G3685" i="25"/>
  <c r="G3749" i="25"/>
  <c r="G3813" i="25"/>
  <c r="G3877" i="25"/>
  <c r="G3941" i="25"/>
  <c r="G3534" i="25"/>
  <c r="G3598" i="25"/>
  <c r="G3662" i="25"/>
  <c r="G3726" i="25"/>
  <c r="G3790" i="25"/>
  <c r="G3854" i="25"/>
  <c r="G3918" i="25"/>
  <c r="G3982" i="25"/>
  <c r="G3151" i="25"/>
  <c r="G3215" i="25"/>
  <c r="G3279" i="25"/>
  <c r="G3343" i="25"/>
  <c r="G3407" i="25"/>
  <c r="G3471" i="25"/>
  <c r="G3535" i="25"/>
  <c r="G3599" i="25"/>
  <c r="G3663" i="25"/>
  <c r="G3727" i="25"/>
  <c r="G3791" i="25"/>
  <c r="G3855" i="25"/>
  <c r="G3919" i="25"/>
  <c r="G3983" i="25"/>
  <c r="G3698" i="25"/>
  <c r="G3794" i="25"/>
  <c r="G3890" i="25"/>
  <c r="G3091" i="25"/>
  <c r="G3187" i="25"/>
  <c r="G3283" i="25"/>
  <c r="G3379" i="25"/>
  <c r="G3475" i="25"/>
  <c r="G3571" i="25"/>
  <c r="G3667" i="25"/>
  <c r="G3779" i="25"/>
  <c r="G3875" i="25"/>
  <c r="G3955" i="25"/>
  <c r="G496" i="25"/>
  <c r="G1196" i="25"/>
  <c r="G1776" i="25"/>
  <c r="G2416" i="25"/>
  <c r="G537" i="25"/>
  <c r="G1177" i="25"/>
  <c r="G1178" i="25"/>
  <c r="G1690" i="25"/>
  <c r="G2330" i="25"/>
  <c r="G2842" i="25"/>
  <c r="G3354" i="25"/>
  <c r="G2299" i="25"/>
  <c r="G2939" i="25"/>
  <c r="G2920" i="25"/>
  <c r="G3092" i="25"/>
  <c r="G3260" i="25"/>
  <c r="G3476" i="25"/>
  <c r="G3668" i="25"/>
  <c r="G3880" i="25"/>
  <c r="G1549" i="25"/>
  <c r="G1717" i="25"/>
  <c r="G1933" i="25"/>
  <c r="G2101" i="25"/>
  <c r="G2273" i="25"/>
  <c r="G2485" i="25"/>
  <c r="G2657" i="25"/>
  <c r="G2833" i="25"/>
  <c r="G2993" i="25"/>
  <c r="G3153" i="25"/>
  <c r="G3313" i="25"/>
  <c r="G3473" i="25"/>
  <c r="G3617" i="25"/>
  <c r="G3793" i="25"/>
  <c r="G3921" i="25"/>
  <c r="G3594" i="25"/>
  <c r="G3770" i="25"/>
  <c r="G3930" i="25"/>
  <c r="G3227" i="25"/>
  <c r="G3387" i="25"/>
  <c r="G3547" i="25"/>
  <c r="G3707" i="25"/>
  <c r="G3851" i="25"/>
  <c r="G27" i="25"/>
  <c r="G44" i="25"/>
  <c r="G304" i="25"/>
  <c r="H304" i="25" s="1"/>
  <c r="G562" i="25"/>
  <c r="G818" i="25"/>
  <c r="G233" i="25"/>
  <c r="G487" i="25"/>
  <c r="G743" i="25"/>
  <c r="G999" i="25"/>
  <c r="G1255" i="25"/>
  <c r="G1511" i="25"/>
  <c r="G1767" i="25"/>
  <c r="G78" i="25"/>
  <c r="G334" i="25"/>
  <c r="G592" i="25"/>
  <c r="G848" i="25"/>
  <c r="G1100" i="25"/>
  <c r="G1360" i="25"/>
  <c r="G1616" i="25"/>
  <c r="G1872" i="25"/>
  <c r="G2128" i="25"/>
  <c r="G2384" i="25"/>
  <c r="G251" i="25"/>
  <c r="G505" i="25"/>
  <c r="G761" i="25"/>
  <c r="G1017" i="25"/>
  <c r="G1273" i="25"/>
  <c r="G890" i="25"/>
  <c r="G1146" i="25"/>
  <c r="G1402" i="25"/>
  <c r="G1658" i="25"/>
  <c r="G1914" i="25"/>
  <c r="G2170" i="25"/>
  <c r="G2426" i="25"/>
  <c r="G2682" i="25"/>
  <c r="G2938" i="25"/>
  <c r="G3194" i="25"/>
  <c r="G3450" i="25"/>
  <c r="G2139" i="25"/>
  <c r="G2395" i="25"/>
  <c r="G2651" i="25"/>
  <c r="G2907" i="25"/>
  <c r="G2700" i="25"/>
  <c r="G2868" i="25"/>
  <c r="G2952" i="25"/>
  <c r="G3036" i="25"/>
  <c r="G3124" i="25"/>
  <c r="G3208" i="25"/>
  <c r="G3292" i="25"/>
  <c r="G3380" i="25"/>
  <c r="G3464" i="25"/>
  <c r="G3548" i="25"/>
  <c r="G3636" i="25"/>
  <c r="G3720" i="25"/>
  <c r="G3804" i="25"/>
  <c r="G3892" i="25"/>
  <c r="G3976" i="25"/>
  <c r="G1557" i="25"/>
  <c r="G1645" i="25"/>
  <c r="G1729" i="25"/>
  <c r="G1813" i="25"/>
  <c r="G1901" i="25"/>
  <c r="G1985" i="25"/>
  <c r="G2069" i="25"/>
  <c r="G2157" i="25"/>
  <c r="G2241" i="25"/>
  <c r="G2325" i="25"/>
  <c r="G2413" i="25"/>
  <c r="G2497" i="25"/>
  <c r="G2581" i="25"/>
  <c r="G2669" i="25"/>
  <c r="G2745" i="25"/>
  <c r="G2809" i="25"/>
  <c r="G2873" i="25"/>
  <c r="G2937" i="25"/>
  <c r="G3001" i="25"/>
  <c r="G3065" i="25"/>
  <c r="G3129" i="25"/>
  <c r="G3193" i="25"/>
  <c r="G3257" i="25"/>
  <c r="G3321" i="25"/>
  <c r="G3385" i="25"/>
  <c r="G3449" i="25"/>
  <c r="G3513" i="25"/>
  <c r="G3577" i="25"/>
  <c r="G3641" i="25"/>
  <c r="G3705" i="25"/>
  <c r="G3785" i="25"/>
  <c r="G3849" i="25"/>
  <c r="G3913" i="25"/>
  <c r="G3977" i="25"/>
  <c r="G3570" i="25"/>
  <c r="G3650" i="25"/>
  <c r="G3810" i="25"/>
  <c r="G3107" i="25"/>
  <c r="G3299" i="25"/>
  <c r="G3507" i="25"/>
  <c r="G3683" i="25"/>
  <c r="G3859" i="25"/>
  <c r="G12" i="25"/>
  <c r="G272" i="25"/>
  <c r="G658" i="25"/>
  <c r="G393" i="25"/>
  <c r="G903" i="25"/>
  <c r="G1351" i="25"/>
  <c r="G46" i="25"/>
  <c r="G816" i="25"/>
  <c r="G1712" i="25"/>
  <c r="G2608" i="25"/>
  <c r="G1113" i="25"/>
  <c r="G1306" i="25"/>
  <c r="G2202" i="25"/>
  <c r="G3226" i="25"/>
  <c r="G2555" i="25"/>
  <c r="G2900" i="25"/>
  <c r="G3220" i="25"/>
  <c r="G3496" i="25"/>
  <c r="G3772" i="25"/>
  <c r="G1589" i="25"/>
  <c r="G1909" i="25"/>
  <c r="G2229" i="25"/>
  <c r="G2529" i="25"/>
  <c r="G2801" i="25"/>
  <c r="G3009" i="25"/>
  <c r="G3233" i="25"/>
  <c r="G3457" i="25"/>
  <c r="G3681" i="25"/>
  <c r="G3905" i="25"/>
  <c r="G3626" i="25"/>
  <c r="G3850" i="25"/>
  <c r="G3147" i="25"/>
  <c r="G3339" i="25"/>
  <c r="G3563" i="25"/>
  <c r="G3819" i="25"/>
  <c r="G43" i="25"/>
  <c r="G60" i="25"/>
  <c r="G320" i="25"/>
  <c r="G578" i="25"/>
  <c r="G834" i="25"/>
  <c r="G249" i="25"/>
  <c r="G503" i="25"/>
  <c r="G759" i="25"/>
  <c r="G1015" i="25"/>
  <c r="G1271" i="25"/>
  <c r="G1527" i="25"/>
  <c r="G1783" i="25"/>
  <c r="G94" i="25"/>
  <c r="G350" i="25"/>
  <c r="G608" i="25"/>
  <c r="G864" i="25"/>
  <c r="G1116" i="25"/>
  <c r="G1376" i="25"/>
  <c r="G1632" i="25"/>
  <c r="G1888" i="25"/>
  <c r="G2144" i="25"/>
  <c r="G2400" i="25"/>
  <c r="G267" i="25"/>
  <c r="G521" i="25"/>
  <c r="G777" i="25"/>
  <c r="G1033" i="25"/>
  <c r="G1289" i="25"/>
  <c r="G906" i="25"/>
  <c r="G1162" i="25"/>
  <c r="G1418" i="25"/>
  <c r="G1674" i="25"/>
  <c r="G1930" i="25"/>
  <c r="G2186" i="25"/>
  <c r="G2442" i="25"/>
  <c r="G2698" i="25"/>
  <c r="G2954" i="25"/>
  <c r="G3210" i="25"/>
  <c r="G3466" i="25"/>
  <c r="G2155" i="25"/>
  <c r="G2411" i="25"/>
  <c r="G2667" i="25"/>
  <c r="G2923" i="25"/>
  <c r="G2716" i="25"/>
  <c r="G2872" i="25"/>
  <c r="G2956" i="25"/>
  <c r="G3044" i="25"/>
  <c r="G3128" i="25"/>
  <c r="G3212" i="25"/>
  <c r="G3300" i="25"/>
  <c r="G3384" i="25"/>
  <c r="G3468" i="25"/>
  <c r="G3556" i="25"/>
  <c r="G3640" i="25"/>
  <c r="G3724" i="25"/>
  <c r="G3812" i="25"/>
  <c r="G3896" i="25"/>
  <c r="G3980" i="25"/>
  <c r="G1565" i="25"/>
  <c r="G1649" i="25"/>
  <c r="G1733" i="25"/>
  <c r="G1821" i="25"/>
  <c r="G1905" i="25"/>
  <c r="G1989" i="25"/>
  <c r="G2077" i="25"/>
  <c r="G2161" i="25"/>
  <c r="G2245" i="25"/>
  <c r="G2333" i="25"/>
  <c r="G2417" i="25"/>
  <c r="G2501" i="25"/>
  <c r="G2589" i="25"/>
  <c r="G2673" i="25"/>
  <c r="G2749" i="25"/>
  <c r="G2813" i="25"/>
  <c r="G2877" i="25"/>
  <c r="G2941" i="25"/>
  <c r="G3005" i="25"/>
  <c r="G3069" i="25"/>
  <c r="G3133" i="25"/>
  <c r="G3197" i="25"/>
  <c r="G3261" i="25"/>
  <c r="G3325" i="25"/>
  <c r="G3389" i="25"/>
  <c r="G3453" i="25"/>
  <c r="G3517" i="25"/>
  <c r="G3581" i="25"/>
  <c r="G3645" i="25"/>
  <c r="G3709" i="25"/>
  <c r="G3773" i="25"/>
  <c r="G3837" i="25"/>
  <c r="G3901" i="25"/>
  <c r="G3965" i="25"/>
  <c r="G3558" i="25"/>
  <c r="G3622" i="25"/>
  <c r="G3686" i="25"/>
  <c r="G3750" i="25"/>
  <c r="G3814" i="25"/>
  <c r="G3878" i="25"/>
  <c r="G3942" i="25"/>
  <c r="G3111" i="25"/>
  <c r="G3175" i="25"/>
  <c r="G3239" i="25"/>
  <c r="G3303" i="25"/>
  <c r="G3367" i="25"/>
  <c r="G3431" i="25"/>
  <c r="G3495" i="25"/>
  <c r="G3559" i="25"/>
  <c r="G3623" i="25"/>
  <c r="G3687" i="25"/>
  <c r="G3751" i="25"/>
  <c r="G3815" i="25"/>
  <c r="G3879" i="25"/>
  <c r="G3943" i="25"/>
  <c r="G464" i="25"/>
  <c r="H464" i="25" s="1"/>
  <c r="G137" i="25"/>
  <c r="G583" i="25"/>
  <c r="G1095" i="25"/>
  <c r="G1671" i="25"/>
  <c r="G302" i="25"/>
  <c r="H302" i="25" s="1"/>
  <c r="G944" i="25"/>
  <c r="G1840" i="25"/>
  <c r="G347" i="25"/>
  <c r="G1369" i="25"/>
  <c r="G1498" i="25"/>
  <c r="G2458" i="25"/>
  <c r="G1979" i="25"/>
  <c r="G2747" i="25"/>
  <c r="G2984" i="25"/>
  <c r="G3284" i="25"/>
  <c r="G3604" i="25"/>
  <c r="G3924" i="25"/>
  <c r="G1741" i="25"/>
  <c r="G2037" i="25"/>
  <c r="G2381" i="25"/>
  <c r="G2701" i="25"/>
  <c r="G2929" i="25"/>
  <c r="G3121" i="25"/>
  <c r="G3329" i="25"/>
  <c r="G3537" i="25"/>
  <c r="G3761" i="25"/>
  <c r="G3546" i="25"/>
  <c r="G3754" i="25"/>
  <c r="G3962" i="25"/>
  <c r="G3243" i="25"/>
  <c r="G3451" i="25"/>
  <c r="G3675" i="25"/>
  <c r="G3883" i="25"/>
  <c r="G31" i="25"/>
  <c r="G95" i="25"/>
  <c r="G159" i="25"/>
  <c r="G223" i="25"/>
  <c r="G64" i="25"/>
  <c r="G132" i="25"/>
  <c r="G196" i="25"/>
  <c r="G260" i="25"/>
  <c r="G324" i="25"/>
  <c r="G388" i="25"/>
  <c r="G452" i="25"/>
  <c r="G518" i="25"/>
  <c r="G582" i="25"/>
  <c r="G646" i="25"/>
  <c r="G710" i="25"/>
  <c r="G774" i="25"/>
  <c r="G838" i="25"/>
  <c r="G61" i="25"/>
  <c r="G125" i="25"/>
  <c r="G189" i="25"/>
  <c r="G253" i="25"/>
  <c r="G317" i="25"/>
  <c r="G381" i="25"/>
  <c r="G445" i="25"/>
  <c r="G507" i="25"/>
  <c r="G571" i="25"/>
  <c r="G635" i="25"/>
  <c r="G699" i="25"/>
  <c r="G763" i="25"/>
  <c r="G827" i="25"/>
  <c r="G891" i="25"/>
  <c r="G955" i="25"/>
  <c r="G1019" i="25"/>
  <c r="G1083" i="25"/>
  <c r="G1147" i="25"/>
  <c r="G1211" i="25"/>
  <c r="G1275" i="25"/>
  <c r="G1339" i="25"/>
  <c r="G1403" i="25"/>
  <c r="G1467" i="25"/>
  <c r="G1531" i="25"/>
  <c r="G1595" i="25"/>
  <c r="G1659" i="25"/>
  <c r="G1723" i="25"/>
  <c r="G1787" i="25"/>
  <c r="G1851" i="25"/>
  <c r="G1915" i="25"/>
  <c r="G34" i="25"/>
  <c r="G98" i="25"/>
  <c r="G162" i="25"/>
  <c r="G226" i="25"/>
  <c r="G290" i="25"/>
  <c r="G354" i="25"/>
  <c r="G418" i="25"/>
  <c r="G484" i="25"/>
  <c r="G548" i="25"/>
  <c r="G612" i="25"/>
  <c r="G676" i="25"/>
  <c r="G740" i="25"/>
  <c r="G804" i="25"/>
  <c r="G868" i="25"/>
  <c r="G932" i="25"/>
  <c r="G996" i="25"/>
  <c r="G1060" i="25"/>
  <c r="G1120" i="25"/>
  <c r="G1184" i="25"/>
  <c r="G1248" i="25"/>
  <c r="G1316" i="25"/>
  <c r="G1380" i="25"/>
  <c r="G1444" i="25"/>
  <c r="G1508" i="25"/>
  <c r="G1572" i="25"/>
  <c r="G1636" i="25"/>
  <c r="G1700" i="25"/>
  <c r="G1764" i="25"/>
  <c r="G1828" i="25"/>
  <c r="G1892" i="25"/>
  <c r="G1956" i="25"/>
  <c r="G2020" i="25"/>
  <c r="G2084" i="25"/>
  <c r="G2148" i="25"/>
  <c r="G2212" i="25"/>
  <c r="G2276" i="25"/>
  <c r="G2340" i="25"/>
  <c r="G2404" i="25"/>
  <c r="G2468" i="25"/>
  <c r="G2532" i="25"/>
  <c r="G2596" i="25"/>
  <c r="G271" i="25"/>
  <c r="G335" i="25"/>
  <c r="G399" i="25"/>
  <c r="G463" i="25"/>
  <c r="H463" i="25" s="1"/>
  <c r="G525" i="25"/>
  <c r="G589" i="25"/>
  <c r="G653" i="25"/>
  <c r="G717" i="25"/>
  <c r="G781" i="25"/>
  <c r="G845" i="25"/>
  <c r="G909" i="25"/>
  <c r="G973" i="25"/>
  <c r="G1037" i="25"/>
  <c r="G1101" i="25"/>
  <c r="G1165" i="25"/>
  <c r="G1229" i="25"/>
  <c r="G1293" i="25"/>
  <c r="G1357" i="25"/>
  <c r="G1421" i="25"/>
  <c r="G846" i="25"/>
  <c r="G910" i="25"/>
  <c r="G974" i="25"/>
  <c r="G1038" i="25"/>
  <c r="G1102" i="25"/>
  <c r="G1166" i="25"/>
  <c r="G1230" i="25"/>
  <c r="G1294" i="25"/>
  <c r="G1358" i="25"/>
  <c r="G1422" i="25"/>
  <c r="G1486" i="25"/>
  <c r="G1550" i="25"/>
  <c r="G1614" i="25"/>
  <c r="G1678" i="25"/>
  <c r="G1742" i="25"/>
  <c r="G1806" i="25"/>
  <c r="G1870" i="25"/>
  <c r="G1934" i="25"/>
  <c r="G1998" i="25"/>
  <c r="G2062" i="25"/>
  <c r="G2126" i="25"/>
  <c r="G2190" i="25"/>
  <c r="G2254" i="25"/>
  <c r="G2318" i="25"/>
  <c r="G2382" i="25"/>
  <c r="G2446" i="25"/>
  <c r="G2510" i="25"/>
  <c r="G2574" i="25"/>
  <c r="G2638" i="25"/>
  <c r="G2702" i="25"/>
  <c r="G2766" i="25"/>
  <c r="G2830" i="25"/>
  <c r="G2894" i="25"/>
  <c r="G2958" i="25"/>
  <c r="G3022" i="25"/>
  <c r="G3086" i="25"/>
  <c r="G3150" i="25"/>
  <c r="G3214" i="25"/>
  <c r="G3278" i="25"/>
  <c r="G3342" i="25"/>
  <c r="G3406" i="25"/>
  <c r="G3470" i="25"/>
  <c r="G1967" i="25"/>
  <c r="G2031" i="25"/>
  <c r="G2095" i="25"/>
  <c r="G2159" i="25"/>
  <c r="G2223" i="25"/>
  <c r="G2287" i="25"/>
  <c r="G2351" i="25"/>
  <c r="G2415" i="25"/>
  <c r="G2479" i="25"/>
  <c r="G2543" i="25"/>
  <c r="G2607" i="25"/>
  <c r="G2671" i="25"/>
  <c r="G2735" i="25"/>
  <c r="G2799" i="25"/>
  <c r="G2863" i="25"/>
  <c r="G2927" i="25"/>
  <c r="G2991" i="25"/>
  <c r="G3055" i="25"/>
  <c r="G2656" i="25"/>
  <c r="G2720" i="25"/>
  <c r="G2784" i="25"/>
  <c r="G2848" i="25"/>
  <c r="G2912" i="25"/>
  <c r="G2976" i="25"/>
  <c r="G3040" i="25"/>
  <c r="G3104" i="25"/>
  <c r="G3168" i="25"/>
  <c r="G3232" i="25"/>
  <c r="G3296" i="25"/>
  <c r="G3360" i="25"/>
  <c r="G3424" i="25"/>
  <c r="G3488" i="25"/>
  <c r="G3552" i="25"/>
  <c r="G3616" i="25"/>
  <c r="G3680" i="25"/>
  <c r="G3744" i="25"/>
  <c r="G3808" i="25"/>
  <c r="G3872" i="25"/>
  <c r="G3936" i="25"/>
  <c r="G1497" i="25"/>
  <c r="G1561" i="25"/>
  <c r="G1625" i="25"/>
  <c r="G1689" i="25"/>
  <c r="G1753" i="25"/>
  <c r="G1817" i="25"/>
  <c r="G1881" i="25"/>
  <c r="G1945" i="25"/>
  <c r="G2009" i="25"/>
  <c r="G2073" i="25"/>
  <c r="G2137" i="25"/>
  <c r="G2201" i="25"/>
  <c r="G2265" i="25"/>
  <c r="G2329" i="25"/>
  <c r="G2393" i="25"/>
  <c r="G2457" i="25"/>
  <c r="G2521" i="25"/>
  <c r="G2585" i="25"/>
  <c r="G2649" i="25"/>
  <c r="G2713" i="25"/>
  <c r="G67" i="25"/>
  <c r="G131" i="25"/>
  <c r="G195" i="25"/>
  <c r="G20" i="25"/>
  <c r="G84" i="25"/>
  <c r="G152" i="25"/>
  <c r="G216" i="25"/>
  <c r="G280" i="25"/>
  <c r="G344" i="25"/>
  <c r="G408" i="25"/>
  <c r="G474" i="25"/>
  <c r="G538" i="25"/>
  <c r="G602" i="25"/>
  <c r="G666" i="25"/>
  <c r="G730" i="25"/>
  <c r="G794" i="25"/>
  <c r="G17" i="25"/>
  <c r="G81" i="25"/>
  <c r="G145" i="25"/>
  <c r="G209" i="25"/>
  <c r="G273" i="25"/>
  <c r="G337" i="25"/>
  <c r="G401" i="25"/>
  <c r="G465" i="25"/>
  <c r="H465" i="25" s="1"/>
  <c r="G527" i="25"/>
  <c r="G591" i="25"/>
  <c r="G655" i="25"/>
  <c r="G719" i="25"/>
  <c r="G783" i="25"/>
  <c r="G847" i="25"/>
  <c r="G911" i="25"/>
  <c r="G975" i="25"/>
  <c r="G1039" i="25"/>
  <c r="G1103" i="25"/>
  <c r="G1167" i="25"/>
  <c r="G1231" i="25"/>
  <c r="G1295" i="25"/>
  <c r="G1359" i="25"/>
  <c r="G1423" i="25"/>
  <c r="G1487" i="25"/>
  <c r="G1551" i="25"/>
  <c r="G1615" i="25"/>
  <c r="G1679" i="25"/>
  <c r="G1743" i="25"/>
  <c r="G1807" i="25"/>
  <c r="G1871" i="25"/>
  <c r="G1935" i="25"/>
  <c r="G54" i="25"/>
  <c r="G118" i="25"/>
  <c r="G182" i="25"/>
  <c r="G246" i="25"/>
  <c r="G310" i="25"/>
  <c r="H310" i="25" s="1"/>
  <c r="G374" i="25"/>
  <c r="G438" i="25"/>
  <c r="H438" i="25" s="1"/>
  <c r="G504" i="25"/>
  <c r="G568" i="25"/>
  <c r="G632" i="25"/>
  <c r="G696" i="25"/>
  <c r="G760" i="25"/>
  <c r="G824" i="25"/>
  <c r="G888" i="25"/>
  <c r="G952" i="25"/>
  <c r="G1016" i="25"/>
  <c r="G1076" i="25"/>
  <c r="G1140" i="25"/>
  <c r="G1204" i="25"/>
  <c r="G1268" i="25"/>
  <c r="G1336" i="25"/>
  <c r="G1400" i="25"/>
  <c r="G1464" i="25"/>
  <c r="G1528" i="25"/>
  <c r="G1592" i="25"/>
  <c r="G1656" i="25"/>
  <c r="G1720" i="25"/>
  <c r="G1784" i="25"/>
  <c r="G1848" i="25"/>
  <c r="G1912" i="25"/>
  <c r="G1976" i="25"/>
  <c r="G2040" i="25"/>
  <c r="G2104" i="25"/>
  <c r="G2168" i="25"/>
  <c r="G2232" i="25"/>
  <c r="G2296" i="25"/>
  <c r="G2360" i="25"/>
  <c r="G2424" i="25"/>
  <c r="G2488" i="25"/>
  <c r="G2552" i="25"/>
  <c r="G2616" i="25"/>
  <c r="G291" i="25"/>
  <c r="G355" i="25"/>
  <c r="G419" i="25"/>
  <c r="G481" i="25"/>
  <c r="G545" i="25"/>
  <c r="G609" i="25"/>
  <c r="G673" i="25"/>
  <c r="G737" i="25"/>
  <c r="G801" i="25"/>
  <c r="G865" i="25"/>
  <c r="G929" i="25"/>
  <c r="G993" i="25"/>
  <c r="G1057" i="25"/>
  <c r="G1121" i="25"/>
  <c r="G1185" i="25"/>
  <c r="G1249" i="25"/>
  <c r="G1313" i="25"/>
  <c r="G1377" i="25"/>
  <c r="G1441" i="25"/>
  <c r="G866" i="25"/>
  <c r="G930" i="25"/>
  <c r="G994" i="25"/>
  <c r="G1058" i="25"/>
  <c r="G1122" i="25"/>
  <c r="G1186" i="25"/>
  <c r="G1250" i="25"/>
  <c r="G1314" i="25"/>
  <c r="G1378" i="25"/>
  <c r="G1442" i="25"/>
  <c r="G1506" i="25"/>
  <c r="G1570" i="25"/>
  <c r="G1634" i="25"/>
  <c r="G1698" i="25"/>
  <c r="G1762" i="25"/>
  <c r="G1826" i="25"/>
  <c r="G1890" i="25"/>
  <c r="G1954" i="25"/>
  <c r="G2018" i="25"/>
  <c r="G2082" i="25"/>
  <c r="G2146" i="25"/>
  <c r="G2210" i="25"/>
  <c r="G2274" i="25"/>
  <c r="G2338" i="25"/>
  <c r="G2402" i="25"/>
  <c r="G2466" i="25"/>
  <c r="G2530" i="25"/>
  <c r="G2594" i="25"/>
  <c r="G2658" i="25"/>
  <c r="G2722" i="25"/>
  <c r="G2786" i="25"/>
  <c r="G2850" i="25"/>
  <c r="G2914" i="25"/>
  <c r="G2978" i="25"/>
  <c r="G3042" i="25"/>
  <c r="G3106" i="25"/>
  <c r="G3170" i="25"/>
  <c r="G3234" i="25"/>
  <c r="G3298" i="25"/>
  <c r="G3362" i="25"/>
  <c r="G3426" i="25"/>
  <c r="G3490" i="25"/>
  <c r="G1987" i="25"/>
  <c r="G2051" i="25"/>
  <c r="G2115" i="25"/>
  <c r="G2179" i="25"/>
  <c r="G2243" i="25"/>
  <c r="G2307" i="25"/>
  <c r="G2371" i="25"/>
  <c r="G2435" i="25"/>
  <c r="G2499" i="25"/>
  <c r="G2563" i="25"/>
  <c r="G2627" i="25"/>
  <c r="G2691" i="25"/>
  <c r="G2755" i="25"/>
  <c r="G2819" i="25"/>
  <c r="G2883" i="25"/>
  <c r="G2947" i="25"/>
  <c r="G3011" i="25"/>
  <c r="G3075" i="25"/>
  <c r="G2676" i="25"/>
  <c r="G2740" i="25"/>
  <c r="G2804" i="25"/>
  <c r="G23" i="25"/>
  <c r="G87" i="25"/>
  <c r="H87" i="25" s="1"/>
  <c r="G151" i="25"/>
  <c r="G215" i="25"/>
  <c r="G40" i="25"/>
  <c r="G104" i="25"/>
  <c r="G172" i="25"/>
  <c r="G236" i="25"/>
  <c r="G300" i="25"/>
  <c r="H300" i="25" s="1"/>
  <c r="G364" i="25"/>
  <c r="G428" i="25"/>
  <c r="G494" i="25"/>
  <c r="G558" i="25"/>
  <c r="G622" i="25"/>
  <c r="G686" i="25"/>
  <c r="G750" i="25"/>
  <c r="G814" i="25"/>
  <c r="G37" i="25"/>
  <c r="G101" i="25"/>
  <c r="G165" i="25"/>
  <c r="G229" i="25"/>
  <c r="G293" i="25"/>
  <c r="G357" i="25"/>
  <c r="G421" i="25"/>
  <c r="G483" i="25"/>
  <c r="G547" i="25"/>
  <c r="G611" i="25"/>
  <c r="G675" i="25"/>
  <c r="G739" i="25"/>
  <c r="G803" i="25"/>
  <c r="G867" i="25"/>
  <c r="G931" i="25"/>
  <c r="G995" i="25"/>
  <c r="G1059" i="25"/>
  <c r="G1123" i="25"/>
  <c r="G1187" i="25"/>
  <c r="G1251" i="25"/>
  <c r="G1315" i="25"/>
  <c r="G1379" i="25"/>
  <c r="G1443" i="25"/>
  <c r="G1507" i="25"/>
  <c r="G1571" i="25"/>
  <c r="G1635" i="25"/>
  <c r="G1699" i="25"/>
  <c r="G1763" i="25"/>
  <c r="G1827" i="25"/>
  <c r="G1891" i="25"/>
  <c r="G10" i="25"/>
  <c r="G74" i="25"/>
  <c r="G138" i="25"/>
  <c r="G202" i="25"/>
  <c r="G266" i="25"/>
  <c r="G330" i="25"/>
  <c r="G394" i="25"/>
  <c r="G458" i="25"/>
  <c r="G524" i="25"/>
  <c r="G588" i="25"/>
  <c r="G652" i="25"/>
  <c r="G716" i="25"/>
  <c r="G780" i="25"/>
  <c r="G844" i="25"/>
  <c r="G908" i="25"/>
  <c r="G972" i="25"/>
  <c r="G1036" i="25"/>
  <c r="G1096" i="25"/>
  <c r="G1160" i="25"/>
  <c r="G1224" i="25"/>
  <c r="G1292" i="25"/>
  <c r="G1356" i="25"/>
  <c r="G1420" i="25"/>
  <c r="G1484" i="25"/>
  <c r="G1548" i="25"/>
  <c r="G1612" i="25"/>
  <c r="G1676" i="25"/>
  <c r="G1740" i="25"/>
  <c r="G1804" i="25"/>
  <c r="G1868" i="25"/>
  <c r="G1932" i="25"/>
  <c r="G1996" i="25"/>
  <c r="G2060" i="25"/>
  <c r="G2124" i="25"/>
  <c r="G2188" i="25"/>
  <c r="G2252" i="25"/>
  <c r="G2316" i="25"/>
  <c r="G2380" i="25"/>
  <c r="G2444" i="25"/>
  <c r="G2508" i="25"/>
  <c r="G2572" i="25"/>
  <c r="G247" i="25"/>
  <c r="G311" i="25"/>
  <c r="H311" i="25" s="1"/>
  <c r="G375" i="25"/>
  <c r="G439" i="25"/>
  <c r="H439" i="25" s="1"/>
  <c r="G501" i="25"/>
  <c r="G565" i="25"/>
  <c r="G629" i="25"/>
  <c r="G693" i="25"/>
  <c r="G757" i="25"/>
  <c r="G821" i="25"/>
  <c r="G885" i="25"/>
  <c r="G949" i="25"/>
  <c r="G1013" i="25"/>
  <c r="G1077" i="25"/>
  <c r="G1141" i="25"/>
  <c r="G1205" i="25"/>
  <c r="G1269" i="25"/>
  <c r="G1333" i="25"/>
  <c r="G1397" i="25"/>
  <c r="G1461" i="25"/>
  <c r="G886" i="25"/>
  <c r="G950" i="25"/>
  <c r="G1014" i="25"/>
  <c r="G1078" i="25"/>
  <c r="G1142" i="25"/>
  <c r="G1206" i="25"/>
  <c r="G1270" i="25"/>
  <c r="G1334" i="25"/>
  <c r="G1398" i="25"/>
  <c r="G1462" i="25"/>
  <c r="G1526" i="25"/>
  <c r="G1590" i="25"/>
  <c r="G1654" i="25"/>
  <c r="G1718" i="25"/>
  <c r="G1782" i="25"/>
  <c r="G1846" i="25"/>
  <c r="G1910" i="25"/>
  <c r="G1974" i="25"/>
  <c r="G2038" i="25"/>
  <c r="G2102" i="25"/>
  <c r="G2166" i="25"/>
  <c r="G2230" i="25"/>
  <c r="G2294" i="25"/>
  <c r="G2358" i="25"/>
  <c r="G2422" i="25"/>
  <c r="G2486" i="25"/>
  <c r="G2550" i="25"/>
  <c r="G2614" i="25"/>
  <c r="G2678" i="25"/>
  <c r="G2742" i="25"/>
  <c r="G2806" i="25"/>
  <c r="G2870" i="25"/>
  <c r="G2934" i="25"/>
  <c r="G2998" i="25"/>
  <c r="G3062" i="25"/>
  <c r="G3126" i="25"/>
  <c r="G3190" i="25"/>
  <c r="G3254" i="25"/>
  <c r="G3318" i="25"/>
  <c r="G3382" i="25"/>
  <c r="G3446" i="25"/>
  <c r="G3510" i="25"/>
  <c r="G2007" i="25"/>
  <c r="G2071" i="25"/>
  <c r="G2135" i="25"/>
  <c r="G2199" i="25"/>
  <c r="G2263" i="25"/>
  <c r="G2327" i="25"/>
  <c r="G2391" i="25"/>
  <c r="G2455" i="25"/>
  <c r="G2519" i="25"/>
  <c r="G2583" i="25"/>
  <c r="G2647" i="25"/>
  <c r="G2711" i="25"/>
  <c r="G2775" i="25"/>
  <c r="G2839" i="25"/>
  <c r="G2903" i="25"/>
  <c r="G2967" i="25"/>
  <c r="G3031" i="25"/>
  <c r="G2632" i="25"/>
  <c r="G2696" i="25"/>
  <c r="G2760" i="25"/>
  <c r="G11" i="25"/>
  <c r="G28" i="25"/>
  <c r="G288" i="25"/>
  <c r="G546" i="25"/>
  <c r="G802" i="25"/>
  <c r="G217" i="25"/>
  <c r="G472" i="25"/>
  <c r="G727" i="25"/>
  <c r="G983" i="25"/>
  <c r="G1239" i="25"/>
  <c r="G1495" i="25"/>
  <c r="G1751" i="25"/>
  <c r="G62" i="25"/>
  <c r="G318" i="25"/>
  <c r="G576" i="25"/>
  <c r="G832" i="25"/>
  <c r="G1084" i="25"/>
  <c r="G1344" i="25"/>
  <c r="G1600" i="25"/>
  <c r="G1856" i="25"/>
  <c r="G2112" i="25"/>
  <c r="G2368" i="25"/>
  <c r="G2624" i="25"/>
  <c r="G489" i="25"/>
  <c r="G745" i="25"/>
  <c r="G1001" i="25"/>
  <c r="G1257" i="25"/>
  <c r="G874" i="25"/>
  <c r="G1130" i="25"/>
  <c r="G1386" i="25"/>
  <c r="G1642" i="25"/>
  <c r="G1898" i="25"/>
  <c r="G2154" i="25"/>
  <c r="G2410" i="25"/>
  <c r="G2666" i="25"/>
  <c r="G2922" i="25"/>
  <c r="G3178" i="25"/>
  <c r="G3434" i="25"/>
  <c r="G2123" i="25"/>
  <c r="G2379" i="25"/>
  <c r="G2635" i="25"/>
  <c r="G2891" i="25"/>
  <c r="G2684" i="25"/>
  <c r="G2860" i="25"/>
  <c r="G2948" i="25"/>
  <c r="G3032" i="25"/>
  <c r="G3116" i="25"/>
  <c r="G3204" i="25"/>
  <c r="G3288" i="25"/>
  <c r="G3372" i="25"/>
  <c r="G3460" i="25"/>
  <c r="G3544" i="25"/>
  <c r="G3628" i="25"/>
  <c r="G3716" i="25"/>
  <c r="G3800" i="25"/>
  <c r="G3884" i="25"/>
  <c r="G3972" i="25"/>
  <c r="G1553" i="25"/>
  <c r="G1637" i="25"/>
  <c r="G1725" i="25"/>
  <c r="G1809" i="25"/>
  <c r="G1893" i="25"/>
  <c r="G1981" i="25"/>
  <c r="G2065" i="25"/>
  <c r="G2149" i="25"/>
  <c r="G2237" i="25"/>
  <c r="G2321" i="25"/>
  <c r="G2405" i="25"/>
  <c r="G2493" i="25"/>
  <c r="G2577" i="25"/>
  <c r="G2661" i="25"/>
  <c r="G2741" i="25"/>
  <c r="G2805" i="25"/>
  <c r="G2869" i="25"/>
  <c r="G2933" i="25"/>
  <c r="G2997" i="25"/>
  <c r="G3061" i="25"/>
  <c r="G3125" i="25"/>
  <c r="G3189" i="25"/>
  <c r="G3253" i="25"/>
  <c r="G3317" i="25"/>
  <c r="G3381" i="25"/>
  <c r="G3445" i="25"/>
  <c r="G3509" i="25"/>
  <c r="G3573" i="25"/>
  <c r="G3637" i="25"/>
  <c r="G3701" i="25"/>
  <c r="G3765" i="25"/>
  <c r="G3829" i="25"/>
  <c r="G3893" i="25"/>
  <c r="G3957" i="25"/>
  <c r="G3550" i="25"/>
  <c r="G3614" i="25"/>
  <c r="G3678" i="25"/>
  <c r="G3742" i="25"/>
  <c r="G3806" i="25"/>
  <c r="G3870" i="25"/>
  <c r="G3934" i="25"/>
  <c r="G3103" i="25"/>
  <c r="G3167" i="25"/>
  <c r="G3231" i="25"/>
  <c r="G3295" i="25"/>
  <c r="G3359" i="25"/>
  <c r="G3423" i="25"/>
  <c r="G3487" i="25"/>
  <c r="G3551" i="25"/>
  <c r="G3615" i="25"/>
  <c r="G3679" i="25"/>
  <c r="G3743" i="25"/>
  <c r="G3807" i="25"/>
  <c r="G3871" i="25"/>
  <c r="G3935" i="25"/>
  <c r="G3721" i="25"/>
  <c r="G3730" i="25"/>
  <c r="G3826" i="25"/>
  <c r="G3922" i="25"/>
  <c r="G3123" i="25"/>
  <c r="G3219" i="25"/>
  <c r="G3315" i="25"/>
  <c r="G3395" i="25"/>
  <c r="G3491" i="25"/>
  <c r="G3603" i="25"/>
  <c r="G3699" i="25"/>
  <c r="G3795" i="25"/>
  <c r="G3891" i="25"/>
  <c r="G3971" i="25"/>
  <c r="G688" i="25"/>
  <c r="G1328" i="25"/>
  <c r="G1968" i="25"/>
  <c r="G2544" i="25"/>
  <c r="G665" i="25"/>
  <c r="G1305" i="25"/>
  <c r="G1370" i="25"/>
  <c r="G1882" i="25"/>
  <c r="G2394" i="25"/>
  <c r="G2906" i="25"/>
  <c r="G3418" i="25"/>
  <c r="G2491" i="25"/>
  <c r="G2668" i="25"/>
  <c r="G2940" i="25"/>
  <c r="G3156" i="25"/>
  <c r="G3324" i="25"/>
  <c r="G3540" i="25"/>
  <c r="G3732" i="25"/>
  <c r="G3900" i="25"/>
  <c r="G1613" i="25"/>
  <c r="G1781" i="25"/>
  <c r="G1973" i="25"/>
  <c r="G2145" i="25"/>
  <c r="G2337" i="25"/>
  <c r="G2509" i="25"/>
  <c r="G2721" i="25"/>
  <c r="G2881" i="25"/>
  <c r="G3041" i="25"/>
  <c r="G3201" i="25"/>
  <c r="G3345" i="25"/>
  <c r="G3521" i="25"/>
  <c r="G3649" i="25"/>
  <c r="G3809" i="25"/>
  <c r="G3969" i="25"/>
  <c r="G3642" i="25"/>
  <c r="G3818" i="25"/>
  <c r="G3978" i="25"/>
  <c r="G3275" i="25"/>
  <c r="G3435" i="25"/>
  <c r="G3595" i="25"/>
  <c r="G3755" i="25"/>
  <c r="G3899" i="25"/>
  <c r="G91" i="25"/>
  <c r="G108" i="25"/>
  <c r="G368" i="25"/>
  <c r="G626" i="25"/>
  <c r="G41" i="25"/>
  <c r="G297" i="25"/>
  <c r="H297" i="25" s="1"/>
  <c r="G551" i="25"/>
  <c r="G807" i="25"/>
  <c r="G1063" i="25"/>
  <c r="G1319" i="25"/>
  <c r="G1575" i="25"/>
  <c r="G1831" i="25"/>
  <c r="G142" i="25"/>
  <c r="G398" i="25"/>
  <c r="G656" i="25"/>
  <c r="G912" i="25"/>
  <c r="G1164" i="25"/>
  <c r="G1424" i="25"/>
  <c r="G1680" i="25"/>
  <c r="G1936" i="25"/>
  <c r="G2192" i="25"/>
  <c r="G2448" i="25"/>
  <c r="G315" i="25"/>
  <c r="H315" i="25" s="1"/>
  <c r="G569" i="25"/>
  <c r="G825" i="25"/>
  <c r="G1081" i="25"/>
  <c r="G1337" i="25"/>
  <c r="G954" i="25"/>
  <c r="G1210" i="25"/>
  <c r="G1466" i="25"/>
  <c r="G1722" i="25"/>
  <c r="G1978" i="25"/>
  <c r="G2234" i="25"/>
  <c r="G2490" i="25"/>
  <c r="G2746" i="25"/>
  <c r="G3002" i="25"/>
  <c r="G3258" i="25"/>
  <c r="G3514" i="25"/>
  <c r="G2203" i="25"/>
  <c r="G2459" i="25"/>
  <c r="G2715" i="25"/>
  <c r="G2971" i="25"/>
  <c r="G2764" i="25"/>
  <c r="G2888" i="25"/>
  <c r="G2972" i="25"/>
  <c r="G3060" i="25"/>
  <c r="G3144" i="25"/>
  <c r="G3228" i="25"/>
  <c r="G3316" i="25"/>
  <c r="G3400" i="25"/>
  <c r="G3484" i="25"/>
  <c r="G3572" i="25"/>
  <c r="G3656" i="25"/>
  <c r="G3740" i="25"/>
  <c r="G3828" i="25"/>
  <c r="G3912" i="25"/>
  <c r="G1493" i="25"/>
  <c r="G1581" i="25"/>
  <c r="G1665" i="25"/>
  <c r="G1749" i="25"/>
  <c r="G1837" i="25"/>
  <c r="G1921" i="25"/>
  <c r="G2005" i="25"/>
  <c r="G2093" i="25"/>
  <c r="G2177" i="25"/>
  <c r="G2261" i="25"/>
  <c r="G2349" i="25"/>
  <c r="G2433" i="25"/>
  <c r="G2517" i="25"/>
  <c r="G2605" i="25"/>
  <c r="G2689" i="25"/>
  <c r="G2761" i="25"/>
  <c r="G2825" i="25"/>
  <c r="G2889" i="25"/>
  <c r="G2953" i="25"/>
  <c r="G3017" i="25"/>
  <c r="G3081" i="25"/>
  <c r="G3145" i="25"/>
  <c r="G3209" i="25"/>
  <c r="G3273" i="25"/>
  <c r="G3337" i="25"/>
  <c r="G3401" i="25"/>
  <c r="G3465" i="25"/>
  <c r="G3529" i="25"/>
  <c r="G3593" i="25"/>
  <c r="G3657" i="25"/>
  <c r="G3737" i="25"/>
  <c r="G3801" i="25"/>
  <c r="G3865" i="25"/>
  <c r="G3929" i="25"/>
  <c r="G3522" i="25"/>
  <c r="G3586" i="25"/>
  <c r="G3682" i="25"/>
  <c r="G3858" i="25"/>
  <c r="G3155" i="25"/>
  <c r="G3347" i="25"/>
  <c r="G3555" i="25"/>
  <c r="G3731" i="25"/>
  <c r="G3923" i="25"/>
  <c r="G76" i="25"/>
  <c r="G336" i="25"/>
  <c r="G786" i="25"/>
  <c r="G519" i="25"/>
  <c r="G1031" i="25"/>
  <c r="G1543" i="25"/>
  <c r="G238" i="25"/>
  <c r="G1288" i="25"/>
  <c r="G1904" i="25"/>
  <c r="G473" i="25"/>
  <c r="G1241" i="25"/>
  <c r="G1562" i="25"/>
  <c r="G2522" i="25"/>
  <c r="G3482" i="25"/>
  <c r="G2811" i="25"/>
  <c r="G2964" i="25"/>
  <c r="G3304" i="25"/>
  <c r="G3560" i="25"/>
  <c r="G3836" i="25"/>
  <c r="G1677" i="25"/>
  <c r="G1997" i="25"/>
  <c r="G2317" i="25"/>
  <c r="G2593" i="25"/>
  <c r="G2849" i="25"/>
  <c r="G3057" i="25"/>
  <c r="G3297" i="25"/>
  <c r="G3505" i="25"/>
  <c r="G3729" i="25"/>
  <c r="G3953" i="25"/>
  <c r="G3690" i="25"/>
  <c r="G3898" i="25"/>
  <c r="G3195" i="25"/>
  <c r="G3419" i="25"/>
  <c r="G3627" i="25"/>
  <c r="G3867" i="25"/>
  <c r="G107" i="25"/>
  <c r="G128" i="25"/>
  <c r="G384" i="25"/>
  <c r="G642" i="25"/>
  <c r="G57" i="25"/>
  <c r="G313" i="25"/>
  <c r="H313" i="25" s="1"/>
  <c r="G567" i="25"/>
  <c r="G823" i="25"/>
  <c r="G1079" i="25"/>
  <c r="G1335" i="25"/>
  <c r="G1591" i="25"/>
  <c r="G1847" i="25"/>
  <c r="G158" i="25"/>
  <c r="G414" i="25"/>
  <c r="G672" i="25"/>
  <c r="G928" i="25"/>
  <c r="G1180" i="25"/>
  <c r="G1440" i="25"/>
  <c r="G1696" i="25"/>
  <c r="G1952" i="25"/>
  <c r="G2208" i="25"/>
  <c r="G2464" i="25"/>
  <c r="G331" i="25"/>
  <c r="G585" i="25"/>
  <c r="G841" i="25"/>
  <c r="G1097" i="25"/>
  <c r="G1353" i="25"/>
  <c r="G970" i="25"/>
  <c r="G1226" i="25"/>
  <c r="G1482" i="25"/>
  <c r="G1738" i="25"/>
  <c r="G1994" i="25"/>
  <c r="G2250" i="25"/>
  <c r="G2506" i="25"/>
  <c r="G2762" i="25"/>
  <c r="G3018" i="25"/>
  <c r="G3274" i="25"/>
  <c r="G1963" i="25"/>
  <c r="G2219" i="25"/>
  <c r="G2475" i="25"/>
  <c r="G2731" i="25"/>
  <c r="G2987" i="25"/>
  <c r="G2780" i="25"/>
  <c r="G2892" i="25"/>
  <c r="G2980" i="25"/>
  <c r="G3064" i="25"/>
  <c r="G3148" i="25"/>
  <c r="G3236" i="25"/>
  <c r="G3320" i="25"/>
  <c r="G3404" i="25"/>
  <c r="G3492" i="25"/>
  <c r="G3576" i="25"/>
  <c r="G3660" i="25"/>
  <c r="G3748" i="25"/>
  <c r="G3832" i="25"/>
  <c r="G3916" i="25"/>
  <c r="G1501" i="25"/>
  <c r="G1585" i="25"/>
  <c r="G1669" i="25"/>
  <c r="G1757" i="25"/>
  <c r="G1841" i="25"/>
  <c r="G1925" i="25"/>
  <c r="G2013" i="25"/>
  <c r="G2097" i="25"/>
  <c r="G2181" i="25"/>
  <c r="G2269" i="25"/>
  <c r="G2353" i="25"/>
  <c r="G2437" i="25"/>
  <c r="G2525" i="25"/>
  <c r="G2609" i="25"/>
  <c r="G2693" i="25"/>
  <c r="G2765" i="25"/>
  <c r="G2829" i="25"/>
  <c r="G2893" i="25"/>
  <c r="G2957" i="25"/>
  <c r="G3021" i="25"/>
  <c r="G3085" i="25"/>
  <c r="G3149" i="25"/>
  <c r="G3213" i="25"/>
  <c r="G3277" i="25"/>
  <c r="G3341" i="25"/>
  <c r="G3405" i="25"/>
  <c r="G3469" i="25"/>
  <c r="G3533" i="25"/>
  <c r="G3597" i="25"/>
  <c r="G3661" i="25"/>
  <c r="G3725" i="25"/>
  <c r="G3789" i="25"/>
  <c r="G3853" i="25"/>
  <c r="G3917" i="25"/>
  <c r="G3981" i="25"/>
  <c r="G3574" i="25"/>
  <c r="G3638" i="25"/>
  <c r="G3702" i="25"/>
  <c r="G3766" i="25"/>
  <c r="G3830" i="25"/>
  <c r="G3894" i="25"/>
  <c r="G3958" i="25"/>
  <c r="G3127" i="25"/>
  <c r="G3191" i="25"/>
  <c r="G3255" i="25"/>
  <c r="G3319" i="25"/>
  <c r="G3383" i="25"/>
  <c r="G3447" i="25"/>
  <c r="G3511" i="25"/>
  <c r="G3575" i="25"/>
  <c r="G3639" i="25"/>
  <c r="G3703" i="25"/>
  <c r="G3767" i="25"/>
  <c r="G3831" i="25"/>
  <c r="G3895" i="25"/>
  <c r="G3959" i="25"/>
  <c r="G594" i="25"/>
  <c r="G265" i="25"/>
  <c r="G711" i="25"/>
  <c r="G1287" i="25"/>
  <c r="G1799" i="25"/>
  <c r="G430" i="25"/>
  <c r="G1132" i="25"/>
  <c r="G2032" i="25"/>
  <c r="G601" i="25"/>
  <c r="G858" i="25"/>
  <c r="G1754" i="25"/>
  <c r="G2650" i="25"/>
  <c r="G2235" i="25"/>
  <c r="G3003" i="25"/>
  <c r="G3028" i="25"/>
  <c r="G3368" i="25"/>
  <c r="G3688" i="25"/>
  <c r="G1485" i="25"/>
  <c r="G1805" i="25"/>
  <c r="G2125" i="25"/>
  <c r="G2445" i="25"/>
  <c r="G2769" i="25"/>
  <c r="G2977" i="25"/>
  <c r="G3169" i="25"/>
  <c r="G3377" i="25"/>
  <c r="G3601" i="25"/>
  <c r="G3825" i="25"/>
  <c r="G3610" i="25"/>
  <c r="G3802" i="25"/>
  <c r="G3115" i="25"/>
  <c r="G3291" i="25"/>
  <c r="G3515" i="25"/>
  <c r="G3723" i="25"/>
  <c r="G3947" i="25"/>
  <c r="G47" i="25"/>
  <c r="G111" i="25"/>
  <c r="G175" i="25"/>
  <c r="G16" i="25"/>
  <c r="G80" i="25"/>
  <c r="G148" i="25"/>
  <c r="G212" i="25"/>
  <c r="G276" i="25"/>
  <c r="G340" i="25"/>
  <c r="G404" i="25"/>
  <c r="G468" i="25"/>
  <c r="H468" i="25" s="1"/>
  <c r="G534" i="25"/>
  <c r="G598" i="25"/>
  <c r="G662" i="25"/>
  <c r="G726" i="25"/>
  <c r="G790" i="25"/>
  <c r="G13" i="25"/>
  <c r="G77" i="25"/>
  <c r="G141" i="25"/>
  <c r="G205" i="25"/>
  <c r="G269" i="25"/>
  <c r="G333" i="25"/>
  <c r="G397" i="25"/>
  <c r="G461" i="25"/>
  <c r="G523" i="25"/>
  <c r="G587" i="25"/>
  <c r="G651" i="25"/>
  <c r="G715" i="25"/>
  <c r="G779" i="25"/>
  <c r="G843" i="25"/>
  <c r="G907" i="25"/>
  <c r="G971" i="25"/>
  <c r="G1035" i="25"/>
  <c r="G1099" i="25"/>
  <c r="G1163" i="25"/>
  <c r="G1227" i="25"/>
  <c r="G1291" i="25"/>
  <c r="G1355" i="25"/>
  <c r="G1419" i="25"/>
  <c r="G1483" i="25"/>
  <c r="G1547" i="25"/>
  <c r="G1611" i="25"/>
  <c r="G1675" i="25"/>
  <c r="G1739" i="25"/>
  <c r="G1803" i="25"/>
  <c r="G1867" i="25"/>
  <c r="G1931" i="25"/>
  <c r="G50" i="25"/>
  <c r="G114" i="25"/>
  <c r="G178" i="25"/>
  <c r="G242" i="25"/>
  <c r="G306" i="25"/>
  <c r="H306" i="25" s="1"/>
  <c r="G370" i="25"/>
  <c r="G434" i="25"/>
  <c r="H434" i="25" s="1"/>
  <c r="G500" i="25"/>
  <c r="G564" i="25"/>
  <c r="G628" i="25"/>
  <c r="G692" i="25"/>
  <c r="G756" i="25"/>
  <c r="G820" i="25"/>
  <c r="G884" i="25"/>
  <c r="G948" i="25"/>
  <c r="G1012" i="25"/>
  <c r="G1072" i="25"/>
  <c r="G1136" i="25"/>
  <c r="G1200" i="25"/>
  <c r="G1264" i="25"/>
  <c r="G1332" i="25"/>
  <c r="G1396" i="25"/>
  <c r="G1460" i="25"/>
  <c r="G1524" i="25"/>
  <c r="G1588" i="25"/>
  <c r="G1652" i="25"/>
  <c r="G1716" i="25"/>
  <c r="G1780" i="25"/>
  <c r="G1844" i="25"/>
  <c r="G1908" i="25"/>
  <c r="G1972" i="25"/>
  <c r="G2036" i="25"/>
  <c r="G2100" i="25"/>
  <c r="G2164" i="25"/>
  <c r="G2228" i="25"/>
  <c r="G2292" i="25"/>
  <c r="G2356" i="25"/>
  <c r="G2420" i="25"/>
  <c r="G2484" i="25"/>
  <c r="G2548" i="25"/>
  <c r="G2612" i="25"/>
  <c r="G287" i="25"/>
  <c r="G351" i="25"/>
  <c r="G415" i="25"/>
  <c r="G477" i="25"/>
  <c r="G541" i="25"/>
  <c r="G605" i="25"/>
  <c r="G669" i="25"/>
  <c r="G733" i="25"/>
  <c r="G797" i="25"/>
  <c r="G861" i="25"/>
  <c r="G925" i="25"/>
  <c r="G989" i="25"/>
  <c r="G1053" i="25"/>
  <c r="G1117" i="25"/>
  <c r="G1181" i="25"/>
  <c r="G1245" i="25"/>
  <c r="G1309" i="25"/>
  <c r="G1373" i="25"/>
  <c r="G1437" i="25"/>
  <c r="G862" i="25"/>
  <c r="G926" i="25"/>
  <c r="G990" i="25"/>
  <c r="G1054" i="25"/>
  <c r="G1118" i="25"/>
  <c r="G1182" i="25"/>
  <c r="G1246" i="25"/>
  <c r="G1310" i="25"/>
  <c r="G1374" i="25"/>
  <c r="G1438" i="25"/>
  <c r="G1502" i="25"/>
  <c r="G1566" i="25"/>
  <c r="G1630" i="25"/>
  <c r="G1694" i="25"/>
  <c r="G1758" i="25"/>
  <c r="G1822" i="25"/>
  <c r="G1886" i="25"/>
  <c r="G1950" i="25"/>
  <c r="G2014" i="25"/>
  <c r="G2078" i="25"/>
  <c r="G2142" i="25"/>
  <c r="G2206" i="25"/>
  <c r="G2270" i="25"/>
  <c r="G2334" i="25"/>
  <c r="G2398" i="25"/>
  <c r="G2462" i="25"/>
  <c r="G2526" i="25"/>
  <c r="G2590" i="25"/>
  <c r="G2654" i="25"/>
  <c r="G2718" i="25"/>
  <c r="G2782" i="25"/>
  <c r="G2846" i="25"/>
  <c r="G2910" i="25"/>
  <c r="G2974" i="25"/>
  <c r="G3038" i="25"/>
  <c r="G3102" i="25"/>
  <c r="G3166" i="25"/>
  <c r="G3230" i="25"/>
  <c r="G3294" i="25"/>
  <c r="G3358" i="25"/>
  <c r="G3422" i="25"/>
  <c r="G3486" i="25"/>
  <c r="G1983" i="25"/>
  <c r="G2047" i="25"/>
  <c r="G2111" i="25"/>
  <c r="G2175" i="25"/>
  <c r="G2239" i="25"/>
  <c r="G2303" i="25"/>
  <c r="G2367" i="25"/>
  <c r="G2431" i="25"/>
  <c r="G2495" i="25"/>
  <c r="G2559" i="25"/>
  <c r="G2623" i="25"/>
  <c r="G2687" i="25"/>
  <c r="G2751" i="25"/>
  <c r="G2815" i="25"/>
  <c r="G2879" i="25"/>
  <c r="G2943" i="25"/>
  <c r="G3007" i="25"/>
  <c r="G3071" i="25"/>
  <c r="G2672" i="25"/>
  <c r="G2736" i="25"/>
  <c r="G2800" i="25"/>
  <c r="G2864" i="25"/>
  <c r="G2928" i="25"/>
  <c r="G2992" i="25"/>
  <c r="G3056" i="25"/>
  <c r="G3120" i="25"/>
  <c r="G3184" i="25"/>
  <c r="G3248" i="25"/>
  <c r="G3312" i="25"/>
  <c r="G3376" i="25"/>
  <c r="G3440" i="25"/>
  <c r="G3504" i="25"/>
  <c r="G3568" i="25"/>
  <c r="G3632" i="25"/>
  <c r="G3696" i="25"/>
  <c r="G3760" i="25"/>
  <c r="G3824" i="25"/>
  <c r="G3888" i="25"/>
  <c r="G3952" i="25"/>
  <c r="G1513" i="25"/>
  <c r="G1577" i="25"/>
  <c r="G1641" i="25"/>
  <c r="G1705" i="25"/>
  <c r="G1769" i="25"/>
  <c r="G1833" i="25"/>
  <c r="G1897" i="25"/>
  <c r="G1961" i="25"/>
  <c r="G2025" i="25"/>
  <c r="G2089" i="25"/>
  <c r="G2153" i="25"/>
  <c r="G2217" i="25"/>
  <c r="G2281" i="25"/>
  <c r="G2345" i="25"/>
  <c r="G2409" i="25"/>
  <c r="G2473" i="25"/>
  <c r="G2537" i="25"/>
  <c r="G2601" i="25"/>
  <c r="G2665" i="25"/>
  <c r="G19" i="25"/>
  <c r="G83" i="25"/>
  <c r="G147" i="25"/>
  <c r="G211" i="25"/>
  <c r="G36" i="25"/>
  <c r="G100" i="25"/>
  <c r="G168" i="25"/>
  <c r="G232" i="25"/>
  <c r="G296" i="25"/>
  <c r="H296" i="25" s="1"/>
  <c r="G360" i="25"/>
  <c r="G424" i="25"/>
  <c r="G490" i="25"/>
  <c r="G554" i="25"/>
  <c r="G618" i="25"/>
  <c r="G810" i="25"/>
  <c r="G33" i="25"/>
  <c r="G97" i="25"/>
  <c r="G161" i="25"/>
  <c r="G225" i="25"/>
  <c r="G289" i="25"/>
  <c r="G353" i="25"/>
  <c r="G417" i="25"/>
  <c r="G479" i="25"/>
  <c r="G543" i="25"/>
  <c r="G607" i="25"/>
  <c r="G671" i="25"/>
  <c r="G735" i="25"/>
  <c r="G799" i="25"/>
  <c r="G863" i="25"/>
  <c r="G927" i="25"/>
  <c r="G991" i="25"/>
  <c r="G1055" i="25"/>
  <c r="G1119" i="25"/>
  <c r="G1183" i="25"/>
  <c r="G1247" i="25"/>
  <c r="G1311" i="25"/>
  <c r="G1375" i="25"/>
  <c r="G1439" i="25"/>
  <c r="G1503" i="25"/>
  <c r="G1567" i="25"/>
  <c r="G1631" i="25"/>
  <c r="G1695" i="25"/>
  <c r="G1759" i="25"/>
  <c r="G1823" i="25"/>
  <c r="G1887" i="25"/>
  <c r="G6" i="25"/>
  <c r="H6" i="25" s="1"/>
  <c r="G70" i="25"/>
  <c r="G134" i="25"/>
  <c r="G198" i="25"/>
  <c r="G262" i="25"/>
  <c r="G326" i="25"/>
  <c r="G390" i="25"/>
  <c r="G454" i="25"/>
  <c r="G520" i="25"/>
  <c r="G584" i="25"/>
  <c r="G648" i="25"/>
  <c r="G712" i="25"/>
  <c r="G776" i="25"/>
  <c r="G840" i="25"/>
  <c r="G904" i="25"/>
  <c r="G968" i="25"/>
  <c r="G1032" i="25"/>
  <c r="G1092" i="25"/>
  <c r="G1156" i="25"/>
  <c r="G1220" i="25"/>
  <c r="G1284" i="25"/>
  <c r="G1352" i="25"/>
  <c r="G1416" i="25"/>
  <c r="G1480" i="25"/>
  <c r="G1544" i="25"/>
  <c r="G1608" i="25"/>
  <c r="G1672" i="25"/>
  <c r="G1736" i="25"/>
  <c r="G1800" i="25"/>
  <c r="G1864" i="25"/>
  <c r="G1928" i="25"/>
  <c r="G1992" i="25"/>
  <c r="G2056" i="25"/>
  <c r="G2120" i="25"/>
  <c r="G2184" i="25"/>
  <c r="G2248" i="25"/>
  <c r="G2312" i="25"/>
  <c r="G2376" i="25"/>
  <c r="G2440" i="25"/>
  <c r="G2504" i="25"/>
  <c r="G2568" i="25"/>
  <c r="G243" i="25"/>
  <c r="G307" i="25"/>
  <c r="H307" i="25" s="1"/>
  <c r="G371" i="25"/>
  <c r="G435" i="25"/>
  <c r="H435" i="25" s="1"/>
  <c r="G497" i="25"/>
  <c r="G561" i="25"/>
  <c r="G625" i="25"/>
  <c r="G689" i="25"/>
  <c r="G753" i="25"/>
  <c r="G817" i="25"/>
  <c r="G881" i="25"/>
  <c r="G945" i="25"/>
  <c r="G1009" i="25"/>
  <c r="G1073" i="25"/>
  <c r="G1137" i="25"/>
  <c r="G1201" i="25"/>
  <c r="G1265" i="25"/>
  <c r="G1329" i="25"/>
  <c r="G1393" i="25"/>
  <c r="G1457" i="25"/>
  <c r="G882" i="25"/>
  <c r="G946" i="25"/>
  <c r="G1010" i="25"/>
  <c r="G1074" i="25"/>
  <c r="G1138" i="25"/>
  <c r="G1202" i="25"/>
  <c r="G1266" i="25"/>
  <c r="G1330" i="25"/>
  <c r="G1394" i="25"/>
  <c r="G1458" i="25"/>
  <c r="G1522" i="25"/>
  <c r="G1586" i="25"/>
  <c r="G1650" i="25"/>
  <c r="G1714" i="25"/>
  <c r="G1778" i="25"/>
  <c r="G1842" i="25"/>
  <c r="G1906" i="25"/>
  <c r="G1970" i="25"/>
  <c r="G2034" i="25"/>
  <c r="G2098" i="25"/>
  <c r="G2162" i="25"/>
  <c r="G2226" i="25"/>
  <c r="G2290" i="25"/>
  <c r="G2354" i="25"/>
  <c r="G2418" i="25"/>
  <c r="G2482" i="25"/>
  <c r="G2546" i="25"/>
  <c r="G2610" i="25"/>
  <c r="G2674" i="25"/>
  <c r="G2738" i="25"/>
  <c r="G2802" i="25"/>
  <c r="G2866" i="25"/>
  <c r="G2930" i="25"/>
  <c r="G2994" i="25"/>
  <c r="G3058" i="25"/>
  <c r="G3122" i="25"/>
  <c r="G3186" i="25"/>
  <c r="G3250" i="25"/>
  <c r="G3314" i="25"/>
  <c r="G3378" i="25"/>
  <c r="G3442" i="25"/>
  <c r="G3506" i="25"/>
  <c r="G2003" i="25"/>
  <c r="G2067" i="25"/>
  <c r="G2131" i="25"/>
  <c r="G2195" i="25"/>
  <c r="G2259" i="25"/>
  <c r="G2323" i="25"/>
  <c r="G2387" i="25"/>
  <c r="G2451" i="25"/>
  <c r="G2515" i="25"/>
  <c r="G2579" i="25"/>
  <c r="G2643" i="25"/>
  <c r="G2707" i="25"/>
  <c r="G2771" i="25"/>
  <c r="G2835" i="25"/>
  <c r="G2963" i="25"/>
  <c r="G2756" i="25"/>
  <c r="G167" i="25"/>
  <c r="G188" i="25"/>
  <c r="G444" i="25"/>
  <c r="G702" i="25"/>
  <c r="G117" i="25"/>
  <c r="G373" i="25"/>
  <c r="G627" i="25"/>
  <c r="G883" i="25"/>
  <c r="G1139" i="25"/>
  <c r="G1395" i="25"/>
  <c r="G1651" i="25"/>
  <c r="G1907" i="25"/>
  <c r="G218" i="25"/>
  <c r="G476" i="25"/>
  <c r="G732" i="25"/>
  <c r="G988" i="25"/>
  <c r="G1240" i="25"/>
  <c r="G1500" i="25"/>
  <c r="G1756" i="25"/>
  <c r="G2012" i="25"/>
  <c r="G2268" i="25"/>
  <c r="G2524" i="25"/>
  <c r="G391" i="25"/>
  <c r="G645" i="25"/>
  <c r="G901" i="25"/>
  <c r="G1157" i="25"/>
  <c r="G1413" i="25"/>
  <c r="G1030" i="25"/>
  <c r="G1286" i="25"/>
  <c r="G1542" i="25"/>
  <c r="G1798" i="25"/>
  <c r="G2054" i="25"/>
  <c r="G2310" i="25"/>
  <c r="G2566" i="25"/>
  <c r="G2822" i="25"/>
  <c r="G3078" i="25"/>
  <c r="G3334" i="25"/>
  <c r="G2023" i="25"/>
  <c r="G2279" i="25"/>
  <c r="G2535" i="25"/>
  <c r="G2791" i="25"/>
  <c r="G3047" i="25"/>
  <c r="G75" i="25"/>
  <c r="G25" i="25"/>
  <c r="G1047" i="25"/>
  <c r="G126" i="25"/>
  <c r="G1148" i="25"/>
  <c r="G2176" i="25"/>
  <c r="G809" i="25"/>
  <c r="G1194" i="25"/>
  <c r="G2218" i="25"/>
  <c r="G3242" i="25"/>
  <c r="G2699" i="25"/>
  <c r="G2968" i="25"/>
  <c r="G3308" i="25"/>
  <c r="G3652" i="25"/>
  <c r="G1489" i="25"/>
  <c r="G1829" i="25"/>
  <c r="G2173" i="25"/>
  <c r="G2513" i="25"/>
  <c r="G2821" i="25"/>
  <c r="G3077" i="25"/>
  <c r="G3333" i="25"/>
  <c r="G3589" i="25"/>
  <c r="G3845" i="25"/>
  <c r="G3630" i="25"/>
  <c r="G3886" i="25"/>
  <c r="G3247" i="25"/>
  <c r="G3503" i="25"/>
  <c r="G3759" i="25"/>
  <c r="G3618" i="25"/>
  <c r="G3139" i="25"/>
  <c r="G3523" i="25"/>
  <c r="G3907" i="25"/>
  <c r="G2096" i="25"/>
  <c r="G1434" i="25"/>
  <c r="G2043" i="25"/>
  <c r="G3176" i="25"/>
  <c r="G3964" i="25"/>
  <c r="G2189" i="25"/>
  <c r="G2913" i="25"/>
  <c r="G3553" i="25"/>
  <c r="G3674" i="25"/>
  <c r="G3483" i="25"/>
  <c r="G155" i="25"/>
  <c r="G105" i="25"/>
  <c r="G1127" i="25"/>
  <c r="G206" i="25"/>
  <c r="G1228" i="25"/>
  <c r="G2256" i="25"/>
  <c r="G889" i="25"/>
  <c r="G1274" i="25"/>
  <c r="G2298" i="25"/>
  <c r="G3322" i="25"/>
  <c r="G2779" i="25"/>
  <c r="G2996" i="25"/>
  <c r="G3336" i="25"/>
  <c r="G3676" i="25"/>
  <c r="G1517" i="25"/>
  <c r="G1857" i="25"/>
  <c r="G2197" i="25"/>
  <c r="G2541" i="25"/>
  <c r="G2841" i="25"/>
  <c r="G3097" i="25"/>
  <c r="G3353" i="25"/>
  <c r="G3609" i="25"/>
  <c r="G3881" i="25"/>
  <c r="G3714" i="25"/>
  <c r="G3587" i="25"/>
  <c r="G400" i="25"/>
  <c r="G1735" i="25"/>
  <c r="G729" i="25"/>
  <c r="G2171" i="25"/>
  <c r="G3644" i="25"/>
  <c r="G2401" i="25"/>
  <c r="G3361" i="25"/>
  <c r="G3738" i="25"/>
  <c r="G3691" i="25"/>
  <c r="G448" i="25"/>
  <c r="G631" i="25"/>
  <c r="G1655" i="25"/>
  <c r="G736" i="25"/>
  <c r="G1760" i="25"/>
  <c r="G395" i="25"/>
  <c r="G1417" i="25"/>
  <c r="G1802" i="25"/>
  <c r="G2826" i="25"/>
  <c r="G2283" i="25"/>
  <c r="G2828" i="25"/>
  <c r="G3172" i="25"/>
  <c r="G3512" i="25"/>
  <c r="G3852" i="25"/>
  <c r="G1693" i="25"/>
  <c r="G2033" i="25"/>
  <c r="G2373" i="25"/>
  <c r="G2717" i="25"/>
  <c r="G2973" i="25"/>
  <c r="G3229" i="25"/>
  <c r="G3485" i="25"/>
  <c r="G3741" i="25"/>
  <c r="G3526" i="25"/>
  <c r="G3782" i="25"/>
  <c r="G3143" i="25"/>
  <c r="G3399" i="25"/>
  <c r="G3655" i="25"/>
  <c r="G3911" i="25"/>
  <c r="G839" i="25"/>
  <c r="G1392" i="25"/>
  <c r="G2074" i="25"/>
  <c r="G3112" i="25"/>
  <c r="G1869" i="25"/>
  <c r="G3025" i="25"/>
  <c r="G3873" i="25"/>
  <c r="G3355" i="25"/>
  <c r="G3141" i="25"/>
  <c r="G3567" i="25"/>
  <c r="G3823" i="25"/>
  <c r="G3235" i="25"/>
  <c r="G3619" i="25"/>
  <c r="G283" i="25"/>
  <c r="G1946" i="25"/>
  <c r="G2683" i="25"/>
  <c r="G1633" i="25"/>
  <c r="G2357" i="25"/>
  <c r="G3089" i="25"/>
  <c r="G3834" i="25"/>
  <c r="G3611" i="25"/>
  <c r="G176" i="25"/>
  <c r="G361" i="25"/>
  <c r="G462" i="25"/>
  <c r="H462" i="25" s="1"/>
  <c r="G1488" i="25"/>
  <c r="G2512" i="25"/>
  <c r="G1145" i="25"/>
  <c r="G2554" i="25"/>
  <c r="G2011" i="25"/>
  <c r="G3035" i="25"/>
  <c r="G3420" i="25"/>
  <c r="G3764" i="25"/>
  <c r="G1601" i="25"/>
  <c r="G1941" i="25"/>
  <c r="G2625" i="25"/>
  <c r="G2905" i="25"/>
  <c r="G3161" i="25"/>
  <c r="G3673" i="25"/>
  <c r="G3945" i="25"/>
  <c r="G3906" i="25"/>
  <c r="G73" i="25"/>
  <c r="G366" i="25"/>
  <c r="G922" i="25"/>
  <c r="G3944" i="25"/>
  <c r="G2677" i="25"/>
  <c r="G3569" i="25"/>
  <c r="G3915" i="25"/>
  <c r="G706" i="25"/>
  <c r="G887" i="25"/>
  <c r="G992" i="25"/>
  <c r="G2016" i="25"/>
  <c r="G649" i="25"/>
  <c r="G1034" i="25"/>
  <c r="G3082" i="25"/>
  <c r="G2539" i="25"/>
  <c r="G2916" i="25"/>
  <c r="G3596" i="25"/>
  <c r="G3940" i="25"/>
  <c r="G1777" i="25"/>
  <c r="G2461" i="25"/>
  <c r="G2781" i="25"/>
  <c r="G3037" i="25"/>
  <c r="G3549" i="25"/>
  <c r="G3805" i="25"/>
  <c r="G3590" i="25"/>
  <c r="G3207" i="25"/>
  <c r="G3463" i="25"/>
  <c r="G3719" i="25"/>
  <c r="G1415" i="25"/>
  <c r="G2288" i="25"/>
  <c r="G3034" i="25"/>
  <c r="G2209" i="25"/>
  <c r="G3217" i="25"/>
  <c r="G3658" i="25"/>
  <c r="G3579" i="25"/>
  <c r="G1761" i="25"/>
  <c r="G121" i="25"/>
  <c r="G222" i="25"/>
  <c r="G905" i="25"/>
  <c r="G1290" i="25"/>
  <c r="G2795" i="25"/>
  <c r="G3684" i="25"/>
  <c r="G1861" i="25"/>
  <c r="G2545" i="25"/>
  <c r="G3101" i="25"/>
  <c r="G3613" i="25"/>
  <c r="G3654" i="25"/>
  <c r="G3527" i="25"/>
  <c r="G722" i="25"/>
  <c r="G857" i="25"/>
  <c r="G3752" i="25"/>
  <c r="G3425" i="25"/>
  <c r="G3787" i="25"/>
  <c r="G2899" i="25"/>
  <c r="G2460" i="25"/>
  <c r="G1349" i="25"/>
  <c r="G1478" i="25"/>
  <c r="G2246" i="25"/>
  <c r="G3014" i="25"/>
  <c r="G3270" i="25"/>
  <c r="G2471" i="25"/>
  <c r="G2776" i="25"/>
  <c r="G1815" i="25"/>
  <c r="G1920" i="25"/>
  <c r="G938" i="25"/>
  <c r="G2443" i="25"/>
  <c r="G3564" i="25"/>
  <c r="G1745" i="25"/>
  <c r="G2429" i="25"/>
  <c r="G3013" i="25"/>
  <c r="G3525" i="25"/>
  <c r="G3566" i="25"/>
  <c r="G3439" i="25"/>
  <c r="G3951" i="25"/>
  <c r="G3427" i="25"/>
  <c r="G1433" i="25"/>
  <c r="G3796" i="25"/>
  <c r="G2753" i="25"/>
  <c r="G3985" i="25"/>
  <c r="H3985" i="25" s="1"/>
  <c r="G690" i="25"/>
  <c r="G1895" i="25"/>
  <c r="G2000" i="25"/>
  <c r="G2042" i="25"/>
  <c r="G2908" i="25"/>
  <c r="G3592" i="25"/>
  <c r="G1773" i="25"/>
  <c r="G2777" i="25"/>
  <c r="G3033" i="25"/>
  <c r="G3817" i="25"/>
  <c r="G3602" i="25"/>
  <c r="G1159" i="25"/>
  <c r="G2778" i="25"/>
  <c r="G2081" i="25"/>
  <c r="G3530" i="25"/>
  <c r="G192" i="25"/>
  <c r="G480" i="25"/>
  <c r="G1161" i="25"/>
  <c r="G2570" i="25"/>
  <c r="G3051" i="25"/>
  <c r="G3768" i="25"/>
  <c r="G1949" i="25"/>
  <c r="G2629" i="25"/>
  <c r="G3421" i="25"/>
  <c r="G3933" i="25"/>
  <c r="G3335" i="25"/>
  <c r="G329" i="25"/>
  <c r="G2836" i="25"/>
  <c r="G1569" i="25"/>
  <c r="G3163" i="25"/>
  <c r="G682" i="25"/>
  <c r="G3027" i="25"/>
  <c r="G2820" i="25"/>
  <c r="G231" i="25"/>
  <c r="G252" i="25"/>
  <c r="G510" i="25"/>
  <c r="G766" i="25"/>
  <c r="G181" i="25"/>
  <c r="G437" i="25"/>
  <c r="G691" i="25"/>
  <c r="G947" i="25"/>
  <c r="G1203" i="25"/>
  <c r="G1459" i="25"/>
  <c r="G1715" i="25"/>
  <c r="G26" i="25"/>
  <c r="G282" i="25"/>
  <c r="G540" i="25"/>
  <c r="G796" i="25"/>
  <c r="G1052" i="25"/>
  <c r="G1308" i="25"/>
  <c r="G1564" i="25"/>
  <c r="G1820" i="25"/>
  <c r="G2076" i="25"/>
  <c r="G2332" i="25"/>
  <c r="G2588" i="25"/>
  <c r="G455" i="25"/>
  <c r="G709" i="25"/>
  <c r="G965" i="25"/>
  <c r="G1221" i="25"/>
  <c r="G1477" i="25"/>
  <c r="G1094" i="25"/>
  <c r="G1350" i="25"/>
  <c r="G1606" i="25"/>
  <c r="G1862" i="25"/>
  <c r="G2118" i="25"/>
  <c r="G2374" i="25"/>
  <c r="G2630" i="25"/>
  <c r="G2886" i="25"/>
  <c r="G3142" i="25"/>
  <c r="G3398" i="25"/>
  <c r="G2087" i="25"/>
  <c r="G2343" i="25"/>
  <c r="G2599" i="25"/>
  <c r="G2855" i="25"/>
  <c r="G2648" i="25"/>
  <c r="G92" i="25"/>
  <c r="G281" i="25"/>
  <c r="G1303" i="25"/>
  <c r="G382" i="25"/>
  <c r="G1408" i="25"/>
  <c r="G2432" i="25"/>
  <c r="G1065" i="25"/>
  <c r="G1450" i="25"/>
  <c r="G2474" i="25"/>
  <c r="G3498" i="25"/>
  <c r="G2955" i="25"/>
  <c r="G3052" i="25"/>
  <c r="G3396" i="25"/>
  <c r="G3736" i="25"/>
  <c r="G1573" i="25"/>
  <c r="G1917" i="25"/>
  <c r="G2257" i="25"/>
  <c r="G2597" i="25"/>
  <c r="G2885" i="25"/>
  <c r="G3397" i="25"/>
  <c r="G3653" i="25"/>
  <c r="G3909" i="25"/>
  <c r="G3694" i="25"/>
  <c r="G3950" i="25"/>
  <c r="G3311" i="25"/>
  <c r="G3746" i="25"/>
  <c r="G1607" i="25"/>
  <c r="G3388" i="25"/>
  <c r="G3697" i="25"/>
  <c r="G1383" i="25"/>
  <c r="G1530" i="25"/>
  <c r="G3080" i="25"/>
  <c r="G2285" i="25"/>
  <c r="G3417" i="25"/>
  <c r="G3763" i="25"/>
  <c r="G3067" i="25"/>
  <c r="G3946" i="25"/>
  <c r="G1911" i="25"/>
  <c r="G2058" i="25"/>
  <c r="G3256" i="25"/>
  <c r="G2117" i="25"/>
  <c r="G3293" i="25"/>
  <c r="G3846" i="25"/>
  <c r="G3975" i="25"/>
  <c r="G3432" i="25"/>
  <c r="G3259" i="25"/>
  <c r="G1244" i="25"/>
  <c r="G2314" i="25"/>
  <c r="G3000" i="25"/>
  <c r="G1521" i="25"/>
  <c r="G2845" i="25"/>
  <c r="G3869" i="25"/>
  <c r="G3271" i="25"/>
  <c r="G1927" i="25"/>
  <c r="G2549" i="25"/>
  <c r="G2692" i="25"/>
  <c r="G124" i="25"/>
  <c r="G53" i="25"/>
  <c r="G309" i="25"/>
  <c r="H309" i="25" s="1"/>
  <c r="G819" i="25"/>
  <c r="G1587" i="25"/>
  <c r="G154" i="25"/>
  <c r="G668" i="25"/>
  <c r="G1176" i="25"/>
  <c r="G1692" i="25"/>
  <c r="G2204" i="25"/>
  <c r="G327" i="25"/>
  <c r="G837" i="25"/>
  <c r="G966" i="25"/>
  <c r="G1734" i="25"/>
  <c r="G2502" i="25"/>
  <c r="G2215" i="25"/>
  <c r="G2983" i="25"/>
  <c r="G610" i="25"/>
  <c r="G896" i="25"/>
  <c r="G1962" i="25"/>
  <c r="G2884" i="25"/>
  <c r="G3908" i="25"/>
  <c r="G2757" i="25"/>
  <c r="G3781" i="25"/>
  <c r="G3183" i="25"/>
  <c r="G3938" i="25"/>
  <c r="G1520" i="25"/>
  <c r="G3098" i="25"/>
  <c r="G2017" i="25"/>
  <c r="G3323" i="25"/>
  <c r="G871" i="25"/>
  <c r="G633" i="25"/>
  <c r="G3066" i="25"/>
  <c r="G3252" i="25"/>
  <c r="G2113" i="25"/>
  <c r="G3289" i="25"/>
  <c r="G3411" i="25"/>
  <c r="G2160" i="25"/>
  <c r="G3137" i="25"/>
  <c r="G377" i="25"/>
  <c r="G1504" i="25"/>
  <c r="G1546" i="25"/>
  <c r="G3084" i="25"/>
  <c r="G1605" i="25"/>
  <c r="G2909" i="25"/>
  <c r="G3718" i="25"/>
  <c r="G3591" i="25"/>
  <c r="G624" i="25"/>
  <c r="G2817" i="25"/>
  <c r="G746" i="25"/>
  <c r="G2628" i="25"/>
  <c r="G39" i="25"/>
  <c r="G56" i="25"/>
  <c r="G316" i="25"/>
  <c r="H316" i="25" s="1"/>
  <c r="G574" i="25"/>
  <c r="G830" i="25"/>
  <c r="G245" i="25"/>
  <c r="G499" i="25"/>
  <c r="G755" i="25"/>
  <c r="G1011" i="25"/>
  <c r="G1267" i="25"/>
  <c r="G1523" i="25"/>
  <c r="G1779" i="25"/>
  <c r="G90" i="25"/>
  <c r="G346" i="25"/>
  <c r="G604" i="25"/>
  <c r="G860" i="25"/>
  <c r="G1112" i="25"/>
  <c r="G1372" i="25"/>
  <c r="G1628" i="25"/>
  <c r="G1884" i="25"/>
  <c r="G2140" i="25"/>
  <c r="G2396" i="25"/>
  <c r="G263" i="25"/>
  <c r="G517" i="25"/>
  <c r="G773" i="25"/>
  <c r="G1029" i="25"/>
  <c r="G1285" i="25"/>
  <c r="G902" i="25"/>
  <c r="G1158" i="25"/>
  <c r="G1414" i="25"/>
  <c r="G1670" i="25"/>
  <c r="G1926" i="25"/>
  <c r="G2182" i="25"/>
  <c r="G2438" i="25"/>
  <c r="G2694" i="25"/>
  <c r="G2950" i="25"/>
  <c r="G3206" i="25"/>
  <c r="G3462" i="25"/>
  <c r="G2151" i="25"/>
  <c r="G2407" i="25"/>
  <c r="G2663" i="25"/>
  <c r="G2919" i="25"/>
  <c r="G2712" i="25"/>
  <c r="G352" i="25"/>
  <c r="G535" i="25"/>
  <c r="G1559" i="25"/>
  <c r="G640" i="25"/>
  <c r="G1664" i="25"/>
  <c r="G299" i="25"/>
  <c r="H299" i="25" s="1"/>
  <c r="G1321" i="25"/>
  <c r="G1706" i="25"/>
  <c r="G2730" i="25"/>
  <c r="G2187" i="25"/>
  <c r="G2748" i="25"/>
  <c r="G3140" i="25"/>
  <c r="G3480" i="25"/>
  <c r="G3820" i="25"/>
  <c r="G1661" i="25"/>
  <c r="G2001" i="25"/>
  <c r="G2341" i="25"/>
  <c r="G2685" i="25"/>
  <c r="G2949" i="25"/>
  <c r="G3205" i="25"/>
  <c r="G3461" i="25"/>
  <c r="G3717" i="25"/>
  <c r="G3973" i="25"/>
  <c r="G3758" i="25"/>
  <c r="G3119" i="25"/>
  <c r="G3375" i="25"/>
  <c r="G3631" i="25"/>
  <c r="G3887" i="25"/>
  <c r="G3842" i="25"/>
  <c r="G3331" i="25"/>
  <c r="G3715" i="25"/>
  <c r="G880" i="25"/>
  <c r="G793" i="25"/>
  <c r="G2586" i="25"/>
  <c r="G2796" i="25"/>
  <c r="G3580" i="25"/>
  <c r="G1845" i="25"/>
  <c r="G2573" i="25"/>
  <c r="G3249" i="25"/>
  <c r="G3857" i="25"/>
  <c r="G3131" i="25"/>
  <c r="G3771" i="25"/>
  <c r="G432" i="25"/>
  <c r="H432" i="25" s="1"/>
  <c r="G615" i="25"/>
  <c r="G1639" i="25"/>
  <c r="G720" i="25"/>
  <c r="G1744" i="25"/>
  <c r="G379" i="25"/>
  <c r="G1401" i="25"/>
  <c r="G1786" i="25"/>
  <c r="G2810" i="25"/>
  <c r="G2267" i="25"/>
  <c r="G2824" i="25"/>
  <c r="G3164" i="25"/>
  <c r="G3508" i="25"/>
  <c r="G3848" i="25"/>
  <c r="G1685" i="25"/>
  <c r="G2029" i="25"/>
  <c r="G2369" i="25"/>
  <c r="G2709" i="25"/>
  <c r="G2969" i="25"/>
  <c r="G3225" i="25"/>
  <c r="G3481" i="25"/>
  <c r="G3753" i="25"/>
  <c r="G3538" i="25"/>
  <c r="G3203" i="25"/>
  <c r="G123" i="25"/>
  <c r="G647" i="25"/>
  <c r="G1260" i="25"/>
  <c r="G1818" i="25"/>
  <c r="G3048" i="25"/>
  <c r="G2897" i="25"/>
  <c r="G3777" i="25"/>
  <c r="G171" i="25"/>
  <c r="G1143" i="25"/>
  <c r="G2272" i="25"/>
  <c r="G3338" i="25"/>
  <c r="G3340" i="25"/>
  <c r="G2205" i="25"/>
  <c r="G3357" i="25"/>
  <c r="G3910" i="25"/>
  <c r="G3783" i="25"/>
  <c r="G2427" i="25"/>
  <c r="G3866" i="25"/>
  <c r="G103" i="25"/>
  <c r="G380" i="25"/>
  <c r="G638" i="25"/>
  <c r="G563" i="25"/>
  <c r="G1075" i="25"/>
  <c r="G1331" i="25"/>
  <c r="G1843" i="25"/>
  <c r="G410" i="25"/>
  <c r="G924" i="25"/>
  <c r="G1436" i="25"/>
  <c r="G1948" i="25"/>
  <c r="G581" i="25"/>
  <c r="G1093" i="25"/>
  <c r="G1222" i="25"/>
  <c r="G1990" i="25"/>
  <c r="G2758" i="25"/>
  <c r="G1959" i="25"/>
  <c r="G2727" i="25"/>
  <c r="G791" i="25"/>
  <c r="G553" i="25"/>
  <c r="G2986" i="25"/>
  <c r="G3224" i="25"/>
  <c r="G2085" i="25"/>
  <c r="G3269" i="25"/>
  <c r="G3822" i="25"/>
  <c r="G3695" i="25"/>
  <c r="G3827" i="25"/>
  <c r="G3004" i="25"/>
  <c r="G3393" i="25"/>
  <c r="G3931" i="25"/>
  <c r="G976" i="25"/>
  <c r="G1018" i="25"/>
  <c r="G2523" i="25"/>
  <c r="G3932" i="25"/>
  <c r="G2453" i="25"/>
  <c r="G3545" i="25"/>
  <c r="G144" i="25"/>
  <c r="G3348" i="25"/>
  <c r="G3467" i="25"/>
  <c r="G1399" i="25"/>
  <c r="G2528" i="25"/>
  <c r="G2027" i="25"/>
  <c r="G3428" i="25"/>
  <c r="G2289" i="25"/>
  <c r="G3165" i="25"/>
  <c r="G3677" i="25"/>
  <c r="G3974" i="25"/>
  <c r="G3847" i="25"/>
  <c r="G1050" i="25"/>
  <c r="G3665" i="25"/>
  <c r="O17" i="26"/>
  <c r="J5" i="27" s="1"/>
  <c r="E27" i="10" s="1"/>
  <c r="N19" i="26"/>
  <c r="N22" i="26"/>
  <c r="M36" i="19"/>
  <c r="L37" i="19"/>
  <c r="F12" i="18"/>
  <c r="H12" i="18"/>
  <c r="E8" i="18"/>
  <c r="E56" i="18" s="1"/>
  <c r="G44" i="18"/>
  <c r="E44" i="18" s="1"/>
  <c r="E60" i="18" s="1"/>
  <c r="G12" i="18"/>
  <c r="G28" i="18"/>
  <c r="E24" i="18"/>
  <c r="E12" i="18"/>
  <c r="E28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F34" i="22"/>
  <c r="Q33" i="22"/>
  <c r="Q36" i="22" s="1"/>
  <c r="Q40" i="22" s="1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C141" i="7"/>
  <c r="L24" i="11"/>
  <c r="L25" i="11" s="1"/>
  <c r="F25" i="19"/>
  <c r="G25" i="19" s="1"/>
  <c r="L70" i="19"/>
  <c r="J83" i="19"/>
  <c r="J84" i="19"/>
  <c r="J82" i="19"/>
  <c r="K77" i="19"/>
  <c r="K78" i="19"/>
  <c r="K76" i="19"/>
  <c r="L71" i="19"/>
  <c r="L72" i="19"/>
  <c r="L52" i="19"/>
  <c r="K24" i="11"/>
  <c r="K25" i="11" s="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N31" i="11" s="1"/>
  <c r="O23" i="1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10" i="1" s="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4" i="11" s="1"/>
  <c r="D43" i="11"/>
  <c r="D41" i="11"/>
  <c r="D39" i="11"/>
  <c r="D32" i="11"/>
  <c r="D27" i="11"/>
  <c r="D22" i="11"/>
  <c r="D21" i="11"/>
  <c r="D11" i="1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AB18" i="10"/>
  <c r="D9" i="11"/>
  <c r="F8" i="22" l="1"/>
  <c r="F33" i="22"/>
  <c r="P31" i="1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F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36" i="19"/>
  <c r="N37" i="19" s="1"/>
  <c r="M37" i="19"/>
  <c r="O31" i="11"/>
  <c r="O34" i="11" s="1"/>
  <c r="D41" i="1"/>
  <c r="D9" i="1"/>
  <c r="H25" i="19"/>
  <c r="I25" i="19" s="1"/>
  <c r="J25" i="19" s="1"/>
  <c r="K25" i="19" s="1"/>
  <c r="L25" i="19" s="1"/>
  <c r="M25" i="19" s="1"/>
  <c r="N25" i="19" s="1"/>
  <c r="N27" i="19" s="1"/>
  <c r="E144" i="7"/>
  <c r="F144" i="7" s="1"/>
  <c r="BN143" i="7"/>
  <c r="S10" i="21"/>
  <c r="I11" i="21"/>
  <c r="F7" i="22"/>
  <c r="D24" i="11"/>
  <c r="H31" i="11"/>
  <c r="H30" i="11" s="1"/>
  <c r="H33" i="11" s="1"/>
  <c r="E204" i="7"/>
  <c r="L31" i="11"/>
  <c r="L34" i="11" s="1"/>
  <c r="F31" i="11"/>
  <c r="F34" i="11" s="1"/>
  <c r="F26" i="19"/>
  <c r="F27" i="19" s="1"/>
  <c r="G26" i="19"/>
  <c r="G27" i="19" s="1"/>
  <c r="K31" i="11"/>
  <c r="K30" i="11" s="1"/>
  <c r="K33" i="11" s="1"/>
  <c r="Q61" i="11"/>
  <c r="Q60" i="11" s="1"/>
  <c r="Q63" i="11" s="1"/>
  <c r="N30" i="11"/>
  <c r="N33" i="11" s="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4" i="11"/>
  <c r="Q30" i="11"/>
  <c r="Q34" i="11"/>
  <c r="N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P34" i="11" l="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26" i="19"/>
  <c r="H27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10" i="21" l="1"/>
  <c r="J11" i="21" s="1"/>
  <c r="H36" i="22" s="1"/>
  <c r="D64" i="11"/>
  <c r="F13" i="11" l="1"/>
  <c r="H40" i="22"/>
  <c r="H9" i="22"/>
  <c r="J14" i="21" s="1"/>
  <c r="J17" i="21" s="1"/>
  <c r="J18" i="21" s="1"/>
  <c r="I26" i="19"/>
  <c r="I27" i="19" s="1"/>
  <c r="J26" i="19"/>
  <c r="J27" i="19" s="1"/>
  <c r="L13" i="11"/>
  <c r="I13" i="11"/>
  <c r="O13" i="11"/>
  <c r="G13" i="11"/>
  <c r="M13" i="11"/>
  <c r="P13" i="11"/>
  <c r="K13" i="11"/>
  <c r="Q13" i="11"/>
  <c r="J13" i="11"/>
  <c r="H13" i="11"/>
  <c r="D13" i="11"/>
  <c r="N13" i="11" l="1"/>
  <c r="E13" i="11"/>
  <c r="D44" i="1"/>
  <c r="M42" i="1" s="1"/>
  <c r="J19" i="21"/>
  <c r="J20" i="21" s="1"/>
  <c r="J23" i="21" s="1"/>
  <c r="H38" i="22"/>
  <c r="H13" i="22"/>
  <c r="K26" i="19"/>
  <c r="K27" i="19" s="1"/>
  <c r="E15" i="11"/>
  <c r="AB20" i="10"/>
  <c r="H47" i="1" l="1"/>
  <c r="N50" i="1" s="1"/>
  <c r="D47" i="1"/>
  <c r="L47" i="1" s="1"/>
  <c r="F47" i="1"/>
  <c r="D74" i="7"/>
  <c r="E47" i="1"/>
  <c r="C74" i="7"/>
  <c r="H39" i="22"/>
  <c r="H11" i="22"/>
  <c r="H12" i="22" s="1"/>
  <c r="K9" i="21"/>
  <c r="K8" i="21"/>
  <c r="H65" i="22"/>
  <c r="H25" i="22"/>
  <c r="H52" i="22"/>
  <c r="L26" i="19"/>
  <c r="L27" i="19" s="1"/>
  <c r="L15" i="11"/>
  <c r="H15" i="11"/>
  <c r="P15" i="11"/>
  <c r="N15" i="11"/>
  <c r="J15" i="11"/>
  <c r="K15" i="11"/>
  <c r="Q15" i="11"/>
  <c r="M15" i="11"/>
  <c r="F15" i="11"/>
  <c r="I15" i="11"/>
  <c r="O15" i="11"/>
  <c r="G15" i="11"/>
  <c r="M67" i="11"/>
  <c r="N67" i="11"/>
  <c r="N48" i="1" l="1"/>
  <c r="L49" i="1"/>
  <c r="L48" i="1"/>
  <c r="N47" i="1"/>
  <c r="D7" i="7"/>
  <c r="G47" i="1"/>
  <c r="D214" i="7"/>
  <c r="K10" i="21"/>
  <c r="K11" i="21" s="1"/>
  <c r="M26" i="19"/>
  <c r="M27" i="19" s="1"/>
  <c r="E48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49" i="1"/>
  <c r="L50" i="1"/>
  <c r="F48" i="1"/>
  <c r="D75" i="7"/>
  <c r="H48" i="1"/>
  <c r="O50" i="1" s="1"/>
  <c r="D48" i="1"/>
  <c r="M47" i="1" s="1"/>
  <c r="O216" i="7"/>
  <c r="AE216" i="7"/>
  <c r="AS216" i="7"/>
  <c r="AY216" i="7"/>
  <c r="BD216" i="7"/>
  <c r="BH216" i="7"/>
  <c r="BL216" i="7"/>
  <c r="BP216" i="7"/>
  <c r="BT216" i="7"/>
  <c r="CD216" i="7"/>
  <c r="CH216" i="7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I216" i="7"/>
  <c r="CM216" i="7"/>
  <c r="CQ216" i="7"/>
  <c r="CU216" i="7"/>
  <c r="CY216" i="7"/>
  <c r="DC216" i="7"/>
  <c r="G216" i="7"/>
  <c r="W216" i="7"/>
  <c r="AW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N26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CZ217" i="7" l="1"/>
  <c r="AD217" i="7" s="1"/>
  <c r="CJ217" i="7"/>
  <c r="N217" i="7" s="1"/>
  <c r="CU217" i="7"/>
  <c r="Y217" i="7" s="1"/>
  <c r="CE217" i="7"/>
  <c r="I217" i="7" s="1"/>
  <c r="CW217" i="7"/>
  <c r="AA217" i="7" s="1"/>
  <c r="CR217" i="7"/>
  <c r="V217" i="7" s="1"/>
  <c r="DC217" i="7"/>
  <c r="AG217" i="7" s="1"/>
  <c r="CM217" i="7"/>
  <c r="Q217" i="7" s="1"/>
  <c r="CH217" i="7"/>
  <c r="L217" i="7" s="1"/>
  <c r="DA217" i="7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O143" i="7"/>
  <c r="AV143" i="7"/>
  <c r="W143" i="7"/>
  <c r="AD143" i="7"/>
  <c r="U143" i="7"/>
  <c r="L143" i="7"/>
  <c r="AY143" i="7"/>
  <c r="AP143" i="7"/>
  <c r="AW143" i="7"/>
  <c r="AN143" i="7"/>
  <c r="AL143" i="7"/>
  <c r="BG143" i="7"/>
  <c r="BD143" i="7"/>
  <c r="O143" i="7"/>
  <c r="BI143" i="7"/>
  <c r="AZ143" i="7"/>
  <c r="AA143" i="7"/>
  <c r="AH143" i="7"/>
  <c r="Y143" i="7"/>
  <c r="AF143" i="7"/>
  <c r="AF144" i="7" s="1"/>
  <c r="N143" i="7"/>
  <c r="BH143" i="7"/>
  <c r="AI143" i="7"/>
  <c r="Z143" i="7"/>
  <c r="AG143" i="7"/>
  <c r="X143" i="7"/>
  <c r="AU143" i="7"/>
  <c r="G143" i="7"/>
  <c r="G144" i="7" s="1"/>
  <c r="AM143" i="7"/>
  <c r="AB143" i="7"/>
  <c r="BM143" i="7"/>
  <c r="BK143" i="7"/>
  <c r="BB143" i="7"/>
  <c r="AS143" i="7"/>
  <c r="AJ143" i="7"/>
  <c r="AJ144" i="7" s="1"/>
  <c r="K143" i="7"/>
  <c r="R143" i="7"/>
  <c r="I143" i="7"/>
  <c r="P143" i="7"/>
  <c r="BC143" i="7"/>
  <c r="BJ143" i="7"/>
  <c r="BA143" i="7"/>
  <c r="AR143" i="7"/>
  <c r="AR144" i="7" s="1"/>
  <c r="S143" i="7"/>
  <c r="J143" i="7"/>
  <c r="Q143" i="7"/>
  <c r="AC143" i="7"/>
  <c r="T143" i="7"/>
  <c r="T144" i="7" s="1"/>
  <c r="BE143" i="7"/>
  <c r="BE144" i="7" s="1"/>
  <c r="BE10" i="7" s="1"/>
  <c r="BL143" i="7"/>
  <c r="AT143" i="7"/>
  <c r="AK143" i="7"/>
  <c r="BF143" i="7"/>
  <c r="BF144" i="7" s="1"/>
  <c r="BF10" i="7" s="1"/>
  <c r="CS217" i="7"/>
  <c r="W217" i="7" s="1"/>
  <c r="CP217" i="7"/>
  <c r="T217" i="7" s="1"/>
  <c r="O48" i="1"/>
  <c r="M49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48" i="1"/>
  <c r="O47" i="1"/>
  <c r="Q47" i="1" s="1"/>
  <c r="M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 l="1"/>
  <c r="E92" i="11" s="1"/>
  <c r="W144" i="7"/>
  <c r="W10" i="7" s="1"/>
  <c r="Q48" i="1"/>
  <c r="I144" i="7"/>
  <c r="I10" i="7" s="1"/>
  <c r="AB144" i="7"/>
  <c r="AB10" i="7" s="1"/>
  <c r="X144" i="7"/>
  <c r="AK144" i="7"/>
  <c r="AK10" i="7" s="1"/>
  <c r="S144" i="7"/>
  <c r="S10" i="7" s="1"/>
  <c r="BC144" i="7"/>
  <c r="BC10" i="7" s="1"/>
  <c r="K144" i="7"/>
  <c r="K10" i="7" s="1"/>
  <c r="BK144" i="7"/>
  <c r="BK10" i="7" s="1"/>
  <c r="Z144" i="7"/>
  <c r="Z10" i="7" s="1"/>
  <c r="AZ144" i="7"/>
  <c r="AZ10" i="7" s="1"/>
  <c r="AP144" i="7"/>
  <c r="AP10" i="7" s="1"/>
  <c r="Q144" i="7"/>
  <c r="Q10" i="7" s="1"/>
  <c r="AS144" i="7"/>
  <c r="AS10" i="7" s="1"/>
  <c r="AH144" i="7"/>
  <c r="AH10" i="7" s="1"/>
  <c r="O144" i="7"/>
  <c r="AX144" i="7"/>
  <c r="AX10" i="7" s="1"/>
  <c r="AN144" i="7"/>
  <c r="AN10" i="7" s="1"/>
  <c r="AV144" i="7"/>
  <c r="AV10" i="7" s="1"/>
  <c r="BG144" i="7"/>
  <c r="BG10" i="7" s="1"/>
  <c r="BL144" i="7"/>
  <c r="BL10" i="7" s="1"/>
  <c r="BA144" i="7"/>
  <c r="BA10" i="7" s="1"/>
  <c r="BH144" i="7"/>
  <c r="BH10" i="7" s="1"/>
  <c r="L144" i="7"/>
  <c r="L10" i="7" s="1"/>
  <c r="AY144" i="7"/>
  <c r="AY10" i="7" s="1"/>
  <c r="M144" i="7"/>
  <c r="M10" i="7" s="1"/>
  <c r="M50" i="1"/>
  <c r="Q50" i="1" s="1"/>
  <c r="O49" i="1"/>
  <c r="Q49" i="1" s="1"/>
  <c r="J144" i="7"/>
  <c r="J10" i="7" s="1"/>
  <c r="BJ144" i="7"/>
  <c r="BJ10" i="7" s="1"/>
  <c r="R144" i="7"/>
  <c r="R10" i="7" s="1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V10" i="7" s="1"/>
  <c r="AJ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DE218" i="7"/>
  <c r="AI218" i="7" s="1"/>
  <c r="CH218" i="7"/>
  <c r="L218" i="7" s="1"/>
  <c r="CV218" i="7"/>
  <c r="Z218" i="7" s="1"/>
  <c r="CZ218" i="7"/>
  <c r="AD218" i="7" s="1"/>
  <c r="AD144" i="7"/>
  <c r="AD10" i="7" s="1"/>
  <c r="AE144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X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J218" i="7" l="1"/>
  <c r="N218" i="7" s="1"/>
  <c r="DC218" i="7"/>
  <c r="AG218" i="7" s="1"/>
  <c r="CX218" i="7"/>
  <c r="AB218" i="7" s="1"/>
  <c r="CS218" i="7"/>
  <c r="W218" i="7" s="1"/>
  <c r="CM218" i="7"/>
  <c r="Q218" i="7" s="1"/>
  <c r="CK218" i="7"/>
  <c r="O218" i="7" s="1"/>
  <c r="CW218" i="7"/>
  <c r="AA218" i="7" s="1"/>
  <c r="DF218" i="7"/>
  <c r="AJ218" i="7" s="1"/>
  <c r="CI218" i="7"/>
  <c r="M218" i="7" s="1"/>
  <c r="CE218" i="7"/>
  <c r="I218" i="7" s="1"/>
  <c r="CP218" i="7"/>
  <c r="T218" i="7" s="1"/>
  <c r="CU218" i="7"/>
  <c r="Y218" i="7" s="1"/>
  <c r="CC218" i="7"/>
  <c r="DD218" i="7"/>
  <c r="AH218" i="7" s="1"/>
  <c r="DA218" i="7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CX219" i="7"/>
  <c r="DE219" i="7"/>
  <c r="AI219" i="7" s="1"/>
  <c r="CC219" i="7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CB232" i="7"/>
  <c r="CJ219" i="7"/>
  <c r="CZ219" i="7"/>
  <c r="DD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CB226" i="7"/>
  <c r="CB240" i="7"/>
  <c r="AE10" i="7"/>
  <c r="P10" i="7"/>
  <c r="CL219" i="7"/>
  <c r="DB219" i="7"/>
  <c r="CD219" i="7"/>
  <c r="CM219" i="7"/>
  <c r="CB243" i="7"/>
  <c r="CB223" i="7"/>
  <c r="F223" i="7" s="1"/>
  <c r="CB239" i="7"/>
  <c r="CB235" i="7"/>
  <c r="CB220" i="7"/>
  <c r="CB246" i="7"/>
  <c r="CB233" i="7"/>
  <c r="Y145" i="7"/>
  <c r="N10" i="7"/>
  <c r="U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CG219" i="7" l="1"/>
  <c r="CS219" i="7"/>
  <c r="CU219" i="7"/>
  <c r="CY219" i="7"/>
  <c r="AC219" i="7" s="1"/>
  <c r="CO219" i="7"/>
  <c r="S219" i="7" s="1"/>
  <c r="K145" i="7"/>
  <c r="K11" i="7" s="1"/>
  <c r="AW145" i="7"/>
  <c r="AW11" i="7" s="1"/>
  <c r="BC145" i="7"/>
  <c r="BC11" i="7" s="1"/>
  <c r="W145" i="7"/>
  <c r="W11" i="7" s="1"/>
  <c r="AD145" i="7"/>
  <c r="AD11" i="7" s="1"/>
  <c r="AQ145" i="7"/>
  <c r="AQ11" i="7" s="1"/>
  <c r="Z145" i="7"/>
  <c r="Z11" i="7" s="1"/>
  <c r="AI145" i="7"/>
  <c r="AI11" i="7" s="1"/>
  <c r="BL145" i="7"/>
  <c r="BL11" i="7" s="1"/>
  <c r="L145" i="7"/>
  <c r="N146" i="7" s="1"/>
  <c r="CW219" i="7"/>
  <c r="CI219" i="7"/>
  <c r="DA220" i="7"/>
  <c r="CH219" i="7"/>
  <c r="CJ220" i="7" s="1"/>
  <c r="CK219" i="7"/>
  <c r="O219" i="7" s="1"/>
  <c r="CR219" i="7"/>
  <c r="V219" i="7" s="1"/>
  <c r="CQ219" i="7"/>
  <c r="U219" i="7" s="1"/>
  <c r="CN219" i="7"/>
  <c r="R219" i="7" s="1"/>
  <c r="CQ220" i="7"/>
  <c r="U220" i="7" s="1"/>
  <c r="DA219" i="7"/>
  <c r="CC225" i="7"/>
  <c r="G225" i="7" s="1"/>
  <c r="CT219" i="7"/>
  <c r="X219" i="7" s="1"/>
  <c r="DC219" i="7"/>
  <c r="AG219" i="7" s="1"/>
  <c r="DF219" i="7"/>
  <c r="AJ219" i="7" s="1"/>
  <c r="CF219" i="7"/>
  <c r="CH220" i="7" s="1"/>
  <c r="CD220" i="7"/>
  <c r="CF221" i="7" s="1"/>
  <c r="J221" i="7" s="1"/>
  <c r="G218" i="7"/>
  <c r="CE219" i="7"/>
  <c r="I219" i="7" s="1"/>
  <c r="CP219" i="7"/>
  <c r="T219" i="7" s="1"/>
  <c r="CM220" i="7"/>
  <c r="Q220" i="7" s="1"/>
  <c r="N145" i="7"/>
  <c r="N11" i="7" s="1"/>
  <c r="AC145" i="7"/>
  <c r="AC11" i="7" s="1"/>
  <c r="AY145" i="7"/>
  <c r="AY11" i="7" s="1"/>
  <c r="I145" i="7"/>
  <c r="I11" i="7" s="1"/>
  <c r="P145" i="7"/>
  <c r="P11" i="7" s="1"/>
  <c r="AL145" i="7"/>
  <c r="AL11" i="7" s="1"/>
  <c r="AN145" i="7"/>
  <c r="AN11" i="7" s="1"/>
  <c r="G168" i="7"/>
  <c r="BI145" i="7"/>
  <c r="BI11" i="7" s="1"/>
  <c r="AB145" i="7"/>
  <c r="AB11" i="7" s="1"/>
  <c r="G145" i="7"/>
  <c r="G11" i="7" s="1"/>
  <c r="BB145" i="7"/>
  <c r="BD146" i="7" s="1"/>
  <c r="BN145" i="7"/>
  <c r="BN11" i="7" s="1"/>
  <c r="BA145" i="7"/>
  <c r="BA11" i="7" s="1"/>
  <c r="AE145" i="7"/>
  <c r="AE11" i="7" s="1"/>
  <c r="BE145" i="7"/>
  <c r="BE11" i="7" s="1"/>
  <c r="X145" i="7"/>
  <c r="M145" i="7"/>
  <c r="O146" i="7" s="1"/>
  <c r="AA145" i="7"/>
  <c r="AA11" i="7" s="1"/>
  <c r="U145" i="7"/>
  <c r="W146" i="7" s="1"/>
  <c r="BK145" i="7"/>
  <c r="BK11" i="7" s="1"/>
  <c r="AT145" i="7"/>
  <c r="AT11" i="7" s="1"/>
  <c r="BH145" i="7"/>
  <c r="BH11" i="7" s="1"/>
  <c r="AM145" i="7"/>
  <c r="AM11" i="7" s="1"/>
  <c r="AR145" i="7"/>
  <c r="AR11" i="7" s="1"/>
  <c r="AX145" i="7"/>
  <c r="AX11" i="7" s="1"/>
  <c r="AJ145" i="7"/>
  <c r="AJ11" i="7" s="1"/>
  <c r="BD145" i="7"/>
  <c r="BD11" i="7" s="1"/>
  <c r="BJ145" i="7"/>
  <c r="BJ11" i="7" s="1"/>
  <c r="R145" i="7"/>
  <c r="R11" i="7" s="1"/>
  <c r="J145" i="7"/>
  <c r="J11" i="7" s="1"/>
  <c r="AG145" i="7"/>
  <c r="AI146" i="7" s="1"/>
  <c r="AH145" i="7"/>
  <c r="AH11" i="7" s="1"/>
  <c r="AP145" i="7"/>
  <c r="AP11" i="7" s="1"/>
  <c r="AV145" i="7"/>
  <c r="AV11" i="7" s="1"/>
  <c r="AU145" i="7"/>
  <c r="AU11" i="7" s="1"/>
  <c r="BM145" i="7"/>
  <c r="BM11" i="7" s="1"/>
  <c r="AO145" i="7"/>
  <c r="AO11" i="7" s="1"/>
  <c r="BF145" i="7"/>
  <c r="BF11" i="7" s="1"/>
  <c r="AS145" i="7"/>
  <c r="BG145" i="7"/>
  <c r="BG11" i="7" s="1"/>
  <c r="G172" i="7"/>
  <c r="H174" i="7" s="1"/>
  <c r="G147" i="7"/>
  <c r="X218" i="7"/>
  <c r="CV219" i="7"/>
  <c r="CC220" i="7"/>
  <c r="CE221" i="7" s="1"/>
  <c r="F201" i="7"/>
  <c r="G169" i="7"/>
  <c r="T145" i="7"/>
  <c r="T11" i="7" s="1"/>
  <c r="CC223" i="7"/>
  <c r="G223" i="7" s="1"/>
  <c r="F202" i="7"/>
  <c r="G203" i="7" s="1"/>
  <c r="F164" i="7"/>
  <c r="G165" i="7" s="1"/>
  <c r="F155" i="7"/>
  <c r="G156" i="7" s="1"/>
  <c r="F162" i="7"/>
  <c r="G163" i="7" s="1"/>
  <c r="CG220" i="7"/>
  <c r="K220" i="7" s="1"/>
  <c r="F236" i="7"/>
  <c r="CC237" i="7"/>
  <c r="G237" i="7" s="1"/>
  <c r="F182" i="7"/>
  <c r="F48" i="7" s="1"/>
  <c r="F179" i="7"/>
  <c r="F160" i="7"/>
  <c r="G161" i="7" s="1"/>
  <c r="F166" i="7"/>
  <c r="G167" i="7" s="1"/>
  <c r="H169" i="7" s="1"/>
  <c r="F184" i="7"/>
  <c r="F50" i="7" s="1"/>
  <c r="G174" i="7"/>
  <c r="F172" i="7"/>
  <c r="G173" i="7" s="1"/>
  <c r="Q145" i="7"/>
  <c r="Q11" i="7" s="1"/>
  <c r="CC222" i="7"/>
  <c r="CD224" i="7" s="1"/>
  <c r="CC224" i="7"/>
  <c r="G224" i="7" s="1"/>
  <c r="F192" i="7"/>
  <c r="G193" i="7" s="1"/>
  <c r="F200" i="7"/>
  <c r="F147" i="7"/>
  <c r="G148" i="7" s="1"/>
  <c r="V145" i="7"/>
  <c r="X146" i="7" s="1"/>
  <c r="AF145" i="7"/>
  <c r="AF11" i="7" s="1"/>
  <c r="F235" i="7"/>
  <c r="CC236" i="7"/>
  <c r="F240" i="7"/>
  <c r="CC241" i="7"/>
  <c r="CD243" i="7" s="1"/>
  <c r="F242" i="7"/>
  <c r="CC243" i="7"/>
  <c r="CD245" i="7" s="1"/>
  <c r="Q219" i="7"/>
  <c r="CO220" i="7"/>
  <c r="F226" i="7"/>
  <c r="CC227" i="7"/>
  <c r="CD229" i="7" s="1"/>
  <c r="F246" i="7"/>
  <c r="CC247" i="7"/>
  <c r="G247" i="7" s="1"/>
  <c r="M219" i="7"/>
  <c r="CK220" i="7"/>
  <c r="F229" i="7"/>
  <c r="CC230" i="7"/>
  <c r="F245" i="7"/>
  <c r="CC246" i="7"/>
  <c r="G226" i="7"/>
  <c r="W219" i="7"/>
  <c r="CU220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F234" i="7"/>
  <c r="CC235" i="7"/>
  <c r="G220" i="7"/>
  <c r="M146" i="7"/>
  <c r="F197" i="7"/>
  <c r="F204" i="7"/>
  <c r="F70" i="7" s="1"/>
  <c r="F203" i="7"/>
  <c r="F195" i="7"/>
  <c r="F193" i="7"/>
  <c r="F188" i="7"/>
  <c r="F151" i="7"/>
  <c r="G152" i="7" s="1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CS220" i="7"/>
  <c r="AA146" i="7"/>
  <c r="Y11" i="7"/>
  <c r="F220" i="7"/>
  <c r="CD221" i="7"/>
  <c r="CC221" i="7"/>
  <c r="H219" i="7"/>
  <c r="CF220" i="7"/>
  <c r="AE220" i="7"/>
  <c r="DC221" i="7"/>
  <c r="F244" i="7"/>
  <c r="CC245" i="7"/>
  <c r="CD247" i="7" s="1"/>
  <c r="H247" i="7" s="1"/>
  <c r="F225" i="7"/>
  <c r="J219" i="7"/>
  <c r="AH219" i="7"/>
  <c r="DF220" i="7"/>
  <c r="AJ220" i="7" s="1"/>
  <c r="N219" i="7"/>
  <c r="CL22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F153" i="7"/>
  <c r="F241" i="7"/>
  <c r="CC242" i="7"/>
  <c r="CD244" i="7" s="1"/>
  <c r="AE219" i="7"/>
  <c r="DC220" i="7"/>
  <c r="AA219" i="7"/>
  <c r="CY220" i="7"/>
  <c r="P219" i="7"/>
  <c r="CN220" i="7"/>
  <c r="F231" i="7"/>
  <c r="CC232" i="7"/>
  <c r="Y219" i="7"/>
  <c r="CW220" i="7"/>
  <c r="AD219" i="7"/>
  <c r="DB220" i="7"/>
  <c r="F232" i="7"/>
  <c r="CC233" i="7"/>
  <c r="CD235" i="7" s="1"/>
  <c r="G155" i="7"/>
  <c r="G151" i="7"/>
  <c r="F191" i="7"/>
  <c r="F178" i="7"/>
  <c r="F196" i="7"/>
  <c r="F62" i="7" s="1"/>
  <c r="F181" i="7"/>
  <c r="F183" i="7"/>
  <c r="F49" i="7" s="1"/>
  <c r="F174" i="7"/>
  <c r="F148" i="7"/>
  <c r="G149" i="7" s="1"/>
  <c r="F159" i="7"/>
  <c r="G160" i="7" s="1"/>
  <c r="F170" i="7"/>
  <c r="G171" i="7" s="1"/>
  <c r="F165" i="7"/>
  <c r="G166" i="7" s="1"/>
  <c r="F149" i="7"/>
  <c r="G150" i="7" s="1"/>
  <c r="F230" i="7"/>
  <c r="CC231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O145" i="7"/>
  <c r="G219" i="7"/>
  <c r="CE220" i="7"/>
  <c r="K219" i="7"/>
  <c r="CI220" i="7"/>
  <c r="H145" i="7"/>
  <c r="K19" i="21"/>
  <c r="I12" i="22" s="1"/>
  <c r="K20" i="21"/>
  <c r="K23" i="21" s="1"/>
  <c r="AF146" i="7" l="1"/>
  <c r="AF12" i="7" s="1"/>
  <c r="AK146" i="7"/>
  <c r="AM147" i="7" s="1"/>
  <c r="AY146" i="7"/>
  <c r="AY12" i="7" s="1"/>
  <c r="BG146" i="7"/>
  <c r="BG12" i="7" s="1"/>
  <c r="AE146" i="7"/>
  <c r="AG147" i="7" s="1"/>
  <c r="BC146" i="7"/>
  <c r="BC12" i="7" s="1"/>
  <c r="Y146" i="7"/>
  <c r="Y12" i="7" s="1"/>
  <c r="AD146" i="7"/>
  <c r="AD12" i="7" s="1"/>
  <c r="M11" i="7"/>
  <c r="AT146" i="7"/>
  <c r="AT12" i="7" s="1"/>
  <c r="BA147" i="7"/>
  <c r="BA13" i="7" s="1"/>
  <c r="BE146" i="7"/>
  <c r="BG147" i="7" s="1"/>
  <c r="BG13" i="7" s="1"/>
  <c r="F68" i="7"/>
  <c r="AJ146" i="7"/>
  <c r="AJ12" i="7" s="1"/>
  <c r="AN146" i="7"/>
  <c r="AN12" i="7" s="1"/>
  <c r="AS146" i="7"/>
  <c r="AS12" i="7" s="1"/>
  <c r="L11" i="7"/>
  <c r="BK146" i="7"/>
  <c r="BK12" i="7" s="1"/>
  <c r="BN146" i="7"/>
  <c r="BN12" i="7" s="1"/>
  <c r="AB146" i="7"/>
  <c r="AD147" i="7" s="1"/>
  <c r="CP220" i="7"/>
  <c r="CV220" i="7"/>
  <c r="L219" i="7"/>
  <c r="BA146" i="7"/>
  <c r="BA12" i="7" s="1"/>
  <c r="CD227" i="7"/>
  <c r="CT220" i="7"/>
  <c r="CV221" i="7" s="1"/>
  <c r="CD226" i="7"/>
  <c r="H226" i="7" s="1"/>
  <c r="X220" i="7"/>
  <c r="BL146" i="7"/>
  <c r="BL12" i="7" s="1"/>
  <c r="H220" i="7"/>
  <c r="CS221" i="7"/>
  <c r="W221" i="7" s="1"/>
  <c r="DE220" i="7"/>
  <c r="AI220" i="7" s="1"/>
  <c r="CO221" i="7"/>
  <c r="G222" i="7"/>
  <c r="T146" i="7"/>
  <c r="T12" i="7" s="1"/>
  <c r="AZ146" i="7"/>
  <c r="AZ12" i="7" s="1"/>
  <c r="AP146" i="7"/>
  <c r="AP12" i="7" s="1"/>
  <c r="I146" i="7"/>
  <c r="I12" i="7" s="1"/>
  <c r="H147" i="7"/>
  <c r="P146" i="7"/>
  <c r="R147" i="7" s="1"/>
  <c r="CR220" i="7"/>
  <c r="V220" i="7" s="1"/>
  <c r="R146" i="7"/>
  <c r="T147" i="7" s="1"/>
  <c r="CI221" i="7"/>
  <c r="M221" i="7" s="1"/>
  <c r="CD222" i="7"/>
  <c r="H222" i="7" s="1"/>
  <c r="I174" i="7"/>
  <c r="K146" i="7"/>
  <c r="K12" i="7" s="1"/>
  <c r="AX146" i="7"/>
  <c r="AX12" i="7" s="1"/>
  <c r="BB11" i="7"/>
  <c r="AL146" i="7"/>
  <c r="AL12" i="7" s="1"/>
  <c r="BJ146" i="7"/>
  <c r="BL147" i="7" s="1"/>
  <c r="U11" i="7"/>
  <c r="H173" i="7"/>
  <c r="I175" i="7" s="1"/>
  <c r="I41" i="7" s="1"/>
  <c r="AG146" i="7"/>
  <c r="AG12" i="7" s="1"/>
  <c r="X11" i="7"/>
  <c r="Z146" i="7"/>
  <c r="AW146" i="7"/>
  <c r="AW12" i="7" s="1"/>
  <c r="AV146" i="7"/>
  <c r="AX147" i="7" s="1"/>
  <c r="F58" i="7"/>
  <c r="H175" i="7"/>
  <c r="H41" i="7" s="1"/>
  <c r="AC146" i="7"/>
  <c r="AC12" i="7" s="1"/>
  <c r="G185" i="7"/>
  <c r="H187" i="7" s="1"/>
  <c r="AV147" i="7"/>
  <c r="AV13" i="7" s="1"/>
  <c r="BM146" i="7"/>
  <c r="BM12" i="7" s="1"/>
  <c r="AG11" i="7"/>
  <c r="G184" i="7"/>
  <c r="H186" i="7" s="1"/>
  <c r="AO146" i="7"/>
  <c r="AO12" i="7" s="1"/>
  <c r="BI146" i="7"/>
  <c r="BI12" i="7" s="1"/>
  <c r="AS11" i="7"/>
  <c r="AU146" i="7"/>
  <c r="AR146" i="7"/>
  <c r="AT147" i="7" s="1"/>
  <c r="V146" i="7"/>
  <c r="X147" i="7" s="1"/>
  <c r="L146" i="7"/>
  <c r="N147" i="7" s="1"/>
  <c r="H167" i="7"/>
  <c r="I169" i="7" s="1"/>
  <c r="BH146" i="7"/>
  <c r="BH12" i="7" s="1"/>
  <c r="H170" i="7"/>
  <c r="I172" i="7" s="1"/>
  <c r="S146" i="7"/>
  <c r="U147" i="7" s="1"/>
  <c r="BF146" i="7"/>
  <c r="BF12" i="7" s="1"/>
  <c r="AQ146" i="7"/>
  <c r="CD225" i="7"/>
  <c r="H225" i="7" s="1"/>
  <c r="H163" i="7"/>
  <c r="I165" i="7" s="1"/>
  <c r="H165" i="7"/>
  <c r="I167" i="7" s="1"/>
  <c r="Z219" i="7"/>
  <c r="CX220" i="7"/>
  <c r="CH222" i="7"/>
  <c r="I171" i="7"/>
  <c r="J173" i="7" s="1"/>
  <c r="CU222" i="7"/>
  <c r="Y222" i="7" s="1"/>
  <c r="AH146" i="7"/>
  <c r="AJ147" i="7" s="1"/>
  <c r="CD239" i="7"/>
  <c r="CE241" i="7" s="1"/>
  <c r="CF243" i="7" s="1"/>
  <c r="F67" i="7"/>
  <c r="G202" i="7"/>
  <c r="G68" i="7" s="1"/>
  <c r="H195" i="7"/>
  <c r="H61" i="7" s="1"/>
  <c r="G183" i="7"/>
  <c r="F45" i="7"/>
  <c r="G180" i="7"/>
  <c r="G46" i="7" s="1"/>
  <c r="H150" i="7"/>
  <c r="G197" i="7"/>
  <c r="G63" i="7" s="1"/>
  <c r="H162" i="7"/>
  <c r="I164" i="7" s="1"/>
  <c r="CE223" i="7"/>
  <c r="I223" i="7" s="1"/>
  <c r="V11" i="7"/>
  <c r="F66" i="7"/>
  <c r="G201" i="7"/>
  <c r="G175" i="7"/>
  <c r="G41" i="7" s="1"/>
  <c r="H164" i="7"/>
  <c r="H241" i="7"/>
  <c r="H159" i="7"/>
  <c r="I161" i="7" s="1"/>
  <c r="H166" i="7"/>
  <c r="H244" i="7"/>
  <c r="F11" i="7"/>
  <c r="H146" i="7"/>
  <c r="G146" i="7"/>
  <c r="G231" i="7"/>
  <c r="CD233" i="7"/>
  <c r="H155" i="7"/>
  <c r="F46" i="7"/>
  <c r="G181" i="7"/>
  <c r="J220" i="7"/>
  <c r="CH221" i="7"/>
  <c r="W220" i="7"/>
  <c r="CU221" i="7"/>
  <c r="G229" i="7"/>
  <c r="CE230" i="7"/>
  <c r="I221" i="7"/>
  <c r="CG222" i="7"/>
  <c r="G230" i="7"/>
  <c r="CE231" i="7"/>
  <c r="I231" i="7" s="1"/>
  <c r="Z221" i="7"/>
  <c r="CX222" i="7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G233" i="7"/>
  <c r="AF220" i="7"/>
  <c r="DD221" i="7"/>
  <c r="G232" i="7"/>
  <c r="R220" i="7"/>
  <c r="CP221" i="7"/>
  <c r="L222" i="7"/>
  <c r="H242" i="7"/>
  <c r="H154" i="7"/>
  <c r="I156" i="7" s="1"/>
  <c r="G154" i="7"/>
  <c r="F41" i="7"/>
  <c r="H176" i="7"/>
  <c r="G176" i="7"/>
  <c r="H149" i="7"/>
  <c r="I151" i="7" s="1"/>
  <c r="P220" i="7"/>
  <c r="CN221" i="7"/>
  <c r="L220" i="7"/>
  <c r="CJ221" i="7"/>
  <c r="H245" i="7"/>
  <c r="H229" i="7"/>
  <c r="F52" i="7"/>
  <c r="G187" i="7"/>
  <c r="H189" i="7" s="1"/>
  <c r="G194" i="7"/>
  <c r="G60" i="7" s="1"/>
  <c r="F59" i="7"/>
  <c r="AH147" i="7"/>
  <c r="O147" i="7"/>
  <c r="M12" i="7"/>
  <c r="W147" i="7"/>
  <c r="U12" i="7"/>
  <c r="Y220" i="7"/>
  <c r="CW221" i="7"/>
  <c r="G246" i="7"/>
  <c r="CE247" i="7"/>
  <c r="I247" i="7" s="1"/>
  <c r="CD230" i="7"/>
  <c r="CE232" i="7" s="1"/>
  <c r="AK147" i="7"/>
  <c r="AI12" i="7"/>
  <c r="G236" i="7"/>
  <c r="CE237" i="7"/>
  <c r="CD238" i="7"/>
  <c r="CE240" i="7" s="1"/>
  <c r="F44" i="7"/>
  <c r="G179" i="7"/>
  <c r="AE12" i="7"/>
  <c r="AG221" i="7"/>
  <c r="DE222" i="7"/>
  <c r="AI222" i="7" s="1"/>
  <c r="H221" i="7"/>
  <c r="CF222" i="7"/>
  <c r="F54" i="7"/>
  <c r="G189" i="7"/>
  <c r="H191" i="7" s="1"/>
  <c r="F69" i="7"/>
  <c r="G204" i="7"/>
  <c r="G70" i="7" s="1"/>
  <c r="H235" i="7"/>
  <c r="AH220" i="7"/>
  <c r="DF221" i="7"/>
  <c r="AJ221" i="7" s="1"/>
  <c r="CE245" i="7"/>
  <c r="I245" i="7" s="1"/>
  <c r="H243" i="7"/>
  <c r="AZ11" i="7"/>
  <c r="BB146" i="7"/>
  <c r="F55" i="7"/>
  <c r="G190" i="7"/>
  <c r="Z220" i="7"/>
  <c r="CX221" i="7"/>
  <c r="H157" i="7"/>
  <c r="I159" i="7" s="1"/>
  <c r="G186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G245" i="7"/>
  <c r="CE246" i="7"/>
  <c r="H224" i="7"/>
  <c r="CE226" i="7"/>
  <c r="CF228" i="7" s="1"/>
  <c r="AD220" i="7"/>
  <c r="DB221" i="7"/>
  <c r="F63" i="7"/>
  <c r="G198" i="7"/>
  <c r="T220" i="7"/>
  <c r="CR221" i="7"/>
  <c r="CD232" i="7"/>
  <c r="CE234" i="7" s="1"/>
  <c r="N220" i="7"/>
  <c r="CL221" i="7"/>
  <c r="G240" i="7"/>
  <c r="CD246" i="7"/>
  <c r="O220" i="7"/>
  <c r="CM221" i="7"/>
  <c r="CE229" i="7"/>
  <c r="H227" i="7"/>
  <c r="CD236" i="7"/>
  <c r="F42" i="7"/>
  <c r="G177" i="7"/>
  <c r="H168" i="7"/>
  <c r="I170" i="7" s="1"/>
  <c r="N12" i="7"/>
  <c r="P147" i="7"/>
  <c r="H11" i="7"/>
  <c r="J146" i="7"/>
  <c r="I220" i="7"/>
  <c r="CG221" i="7"/>
  <c r="AK11" i="7"/>
  <c r="AM146" i="7"/>
  <c r="F56" i="7"/>
  <c r="G191" i="7"/>
  <c r="G69" i="7"/>
  <c r="H152" i="7"/>
  <c r="I154" i="7" s="1"/>
  <c r="H153" i="7"/>
  <c r="G192" i="7"/>
  <c r="H194" i="7" s="1"/>
  <c r="H60" i="7" s="1"/>
  <c r="AA220" i="7"/>
  <c r="CY221" i="7"/>
  <c r="AC220" i="7"/>
  <c r="DA221" i="7"/>
  <c r="CK222" i="7"/>
  <c r="H161" i="7"/>
  <c r="F64" i="7"/>
  <c r="G199" i="7"/>
  <c r="H171" i="7"/>
  <c r="S221" i="7"/>
  <c r="CQ222" i="7"/>
  <c r="G221" i="7"/>
  <c r="CE222" i="7"/>
  <c r="CD223" i="7"/>
  <c r="AA12" i="7"/>
  <c r="AC147" i="7"/>
  <c r="G239" i="7"/>
  <c r="H228" i="7"/>
  <c r="Z147" i="7"/>
  <c r="X12" i="7"/>
  <c r="H160" i="7"/>
  <c r="F61" i="7"/>
  <c r="G196" i="7"/>
  <c r="G59" i="7"/>
  <c r="H158" i="7"/>
  <c r="I160" i="7" s="1"/>
  <c r="G235" i="7"/>
  <c r="CD237" i="7"/>
  <c r="H240" i="7"/>
  <c r="CD234" i="7"/>
  <c r="BD12" i="7"/>
  <c r="BF147" i="7"/>
  <c r="CE227" i="7"/>
  <c r="Q147" i="7"/>
  <c r="O12" i="7"/>
  <c r="G227" i="7"/>
  <c r="CE228" i="7"/>
  <c r="I228" i="7" s="1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CJ223" i="7" l="1"/>
  <c r="AK12" i="7"/>
  <c r="BI147" i="7"/>
  <c r="BI13" i="7" s="1"/>
  <c r="J148" i="7"/>
  <c r="V147" i="7"/>
  <c r="X148" i="7" s="1"/>
  <c r="K147" i="7"/>
  <c r="K13" i="7" s="1"/>
  <c r="AL147" i="7"/>
  <c r="AL13" i="7" s="1"/>
  <c r="BE147" i="7"/>
  <c r="BE13" i="7" s="1"/>
  <c r="I149" i="7"/>
  <c r="J151" i="7" s="1"/>
  <c r="G50" i="7"/>
  <c r="AA147" i="7"/>
  <c r="AA13" i="7" s="1"/>
  <c r="AP147" i="7"/>
  <c r="AP13" i="7" s="1"/>
  <c r="L12" i="7"/>
  <c r="AF147" i="7"/>
  <c r="AH148" i="7" s="1"/>
  <c r="BE12" i="7"/>
  <c r="BM147" i="7"/>
  <c r="BM13" i="7" s="1"/>
  <c r="AR147" i="7"/>
  <c r="AT148" i="7" s="1"/>
  <c r="AB12" i="7"/>
  <c r="P12" i="7"/>
  <c r="BC147" i="7"/>
  <c r="BE148" i="7" s="1"/>
  <c r="BG149" i="7" s="1"/>
  <c r="BJ12" i="7"/>
  <c r="AU147" i="7"/>
  <c r="AU13" i="7" s="1"/>
  <c r="K175" i="7"/>
  <c r="K41" i="7" s="1"/>
  <c r="BN147" i="7"/>
  <c r="BN13" i="7" s="1"/>
  <c r="CF223" i="7"/>
  <c r="J223" i="7" s="1"/>
  <c r="R12" i="7"/>
  <c r="M147" i="7"/>
  <c r="O148" i="7" s="1"/>
  <c r="Q149" i="7" s="1"/>
  <c r="CE224" i="7"/>
  <c r="I224" i="7" s="1"/>
  <c r="BB147" i="7"/>
  <c r="BD148" i="7" s="1"/>
  <c r="CF225" i="7"/>
  <c r="CT221" i="7"/>
  <c r="CV222" i="7" s="1"/>
  <c r="AZ147" i="7"/>
  <c r="AZ13" i="7" s="1"/>
  <c r="J176" i="7"/>
  <c r="AH12" i="7"/>
  <c r="J174" i="7"/>
  <c r="K176" i="7" s="1"/>
  <c r="K42" i="7" s="1"/>
  <c r="V12" i="7"/>
  <c r="AV12" i="7"/>
  <c r="AR12" i="7"/>
  <c r="AN147" i="7"/>
  <c r="AN13" i="7" s="1"/>
  <c r="G51" i="7"/>
  <c r="AI147" i="7"/>
  <c r="AE147" i="7"/>
  <c r="AE13" i="7" s="1"/>
  <c r="AY147" i="7"/>
  <c r="AY13" i="7" s="1"/>
  <c r="Z12" i="7"/>
  <c r="AB147" i="7"/>
  <c r="BH147" i="7"/>
  <c r="BH13" i="7" s="1"/>
  <c r="AX148" i="7"/>
  <c r="AX14" i="7" s="1"/>
  <c r="BK147" i="7"/>
  <c r="BK13" i="7" s="1"/>
  <c r="J171" i="7"/>
  <c r="K173" i="7" s="1"/>
  <c r="J166" i="7"/>
  <c r="K168" i="7" s="1"/>
  <c r="S12" i="7"/>
  <c r="AQ147" i="7"/>
  <c r="AS148" i="7" s="1"/>
  <c r="BJ147" i="7"/>
  <c r="BJ13" i="7" s="1"/>
  <c r="AQ12" i="7"/>
  <c r="AS147" i="7"/>
  <c r="AU12" i="7"/>
  <c r="AW147" i="7"/>
  <c r="H204" i="7"/>
  <c r="H70" i="7" s="1"/>
  <c r="J163" i="7"/>
  <c r="K165" i="7" s="1"/>
  <c r="AB220" i="7"/>
  <c r="CZ221" i="7"/>
  <c r="I152" i="7"/>
  <c r="J154" i="7" s="1"/>
  <c r="H239" i="7"/>
  <c r="CW223" i="7"/>
  <c r="AA223" i="7" s="1"/>
  <c r="H196" i="7"/>
  <c r="I198" i="7" s="1"/>
  <c r="H185" i="7"/>
  <c r="H51" i="7" s="1"/>
  <c r="G49" i="7"/>
  <c r="H199" i="7"/>
  <c r="H65" i="7" s="1"/>
  <c r="G67" i="7"/>
  <c r="H203" i="7"/>
  <c r="H69" i="7" s="1"/>
  <c r="H182" i="7"/>
  <c r="H48" i="7" s="1"/>
  <c r="I176" i="7"/>
  <c r="I42" i="7" s="1"/>
  <c r="AX13" i="7"/>
  <c r="AZ148" i="7"/>
  <c r="H177" i="7"/>
  <c r="H43" i="7" s="1"/>
  <c r="BI148" i="7"/>
  <c r="J246" i="7"/>
  <c r="I234" i="7"/>
  <c r="CF236" i="7"/>
  <c r="CG238" i="7" s="1"/>
  <c r="CG246" i="7"/>
  <c r="J244" i="7"/>
  <c r="J24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H57" i="7"/>
  <c r="H236" i="7"/>
  <c r="CE238" i="7"/>
  <c r="V221" i="7"/>
  <c r="CT222" i="7"/>
  <c r="H200" i="7"/>
  <c r="G64" i="7"/>
  <c r="J225" i="7"/>
  <c r="I246" i="7"/>
  <c r="CG247" i="7"/>
  <c r="K247" i="7" s="1"/>
  <c r="G52" i="7"/>
  <c r="H188" i="7"/>
  <c r="I190" i="7" s="1"/>
  <c r="J192" i="7" s="1"/>
  <c r="BB12" i="7"/>
  <c r="BD147" i="7"/>
  <c r="J222" i="7"/>
  <c r="CH223" i="7"/>
  <c r="BC148" i="7"/>
  <c r="CH224" i="7"/>
  <c r="L224" i="7" s="1"/>
  <c r="G45" i="7"/>
  <c r="I237" i="7"/>
  <c r="AA221" i="7"/>
  <c r="CY222" i="7"/>
  <c r="G53" i="7"/>
  <c r="I188" i="7"/>
  <c r="J190" i="7" s="1"/>
  <c r="R221" i="7"/>
  <c r="CP222" i="7"/>
  <c r="H42" i="7"/>
  <c r="J177" i="7"/>
  <c r="T221" i="7"/>
  <c r="CR222" i="7"/>
  <c r="AH221" i="7"/>
  <c r="DF222" i="7"/>
  <c r="AJ222" i="7" s="1"/>
  <c r="H184" i="7"/>
  <c r="G48" i="7"/>
  <c r="G44" i="7"/>
  <c r="H180" i="7"/>
  <c r="I182" i="7" s="1"/>
  <c r="Q12" i="7"/>
  <c r="S147" i="7"/>
  <c r="AB222" i="7"/>
  <c r="CZ223" i="7"/>
  <c r="G47" i="7"/>
  <c r="H183" i="7"/>
  <c r="CE235" i="7"/>
  <c r="CF237" i="7" s="1"/>
  <c r="J237" i="7" s="1"/>
  <c r="H233" i="7"/>
  <c r="CF234" i="7"/>
  <c r="J234" i="7" s="1"/>
  <c r="J167" i="7"/>
  <c r="I168" i="7"/>
  <c r="I244" i="7"/>
  <c r="CG24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I200" i="7" s="1"/>
  <c r="G61" i="7"/>
  <c r="I196" i="7"/>
  <c r="H197" i="7"/>
  <c r="H63" i="7" s="1"/>
  <c r="AT13" i="7"/>
  <c r="AV148" i="7"/>
  <c r="G56" i="7"/>
  <c r="I191" i="7"/>
  <c r="H55" i="7"/>
  <c r="H179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A148" i="7"/>
  <c r="Y13" i="7"/>
  <c r="I227" i="7"/>
  <c r="CE236" i="7"/>
  <c r="CF238" i="7" s="1"/>
  <c r="CF229" i="7"/>
  <c r="CG231" i="7" s="1"/>
  <c r="AE148" i="7"/>
  <c r="AC13" i="7"/>
  <c r="AF148" i="7"/>
  <c r="AD13" i="7"/>
  <c r="G65" i="7"/>
  <c r="H201" i="7"/>
  <c r="G58" i="7"/>
  <c r="I193" i="7"/>
  <c r="J153" i="7"/>
  <c r="K155" i="7" s="1"/>
  <c r="I241" i="7"/>
  <c r="AM13" i="7"/>
  <c r="AO148" i="7"/>
  <c r="AL148" i="7"/>
  <c r="AJ13" i="7"/>
  <c r="Z148" i="7"/>
  <c r="X13" i="7"/>
  <c r="CF226" i="7"/>
  <c r="G55" i="7"/>
  <c r="AI148" i="7"/>
  <c r="AG13" i="7"/>
  <c r="CF230" i="7"/>
  <c r="N221" i="7"/>
  <c r="CL222" i="7"/>
  <c r="H156" i="7"/>
  <c r="I158" i="7" s="1"/>
  <c r="I155" i="7"/>
  <c r="N223" i="7"/>
  <c r="CL224" i="7"/>
  <c r="H192" i="7"/>
  <c r="G66" i="7"/>
  <c r="H202" i="7"/>
  <c r="O221" i="7"/>
  <c r="CM222" i="7"/>
  <c r="K222" i="7"/>
  <c r="CI223" i="7"/>
  <c r="G12" i="7"/>
  <c r="I147" i="7"/>
  <c r="H148" i="7"/>
  <c r="I163" i="7"/>
  <c r="I242" i="7"/>
  <c r="U221" i="7"/>
  <c r="CS222" i="7"/>
  <c r="BF13" i="7"/>
  <c r="BH148" i="7"/>
  <c r="J161" i="7"/>
  <c r="I162" i="7"/>
  <c r="O222" i="7"/>
  <c r="CM223" i="7"/>
  <c r="AC221" i="7"/>
  <c r="DA222" i="7"/>
  <c r="AM12" i="7"/>
  <c r="AO147" i="7"/>
  <c r="L147" i="7"/>
  <c r="J12" i="7"/>
  <c r="J169" i="7"/>
  <c r="K171" i="7" s="1"/>
  <c r="I229" i="7"/>
  <c r="CG230" i="7"/>
  <c r="H246" i="7"/>
  <c r="CF247" i="7"/>
  <c r="J247" i="7" s="1"/>
  <c r="H232" i="7"/>
  <c r="CF233" i="7"/>
  <c r="AF221" i="7"/>
  <c r="DD222" i="7"/>
  <c r="I226" i="7"/>
  <c r="CG227" i="7"/>
  <c r="CH229" i="7" s="1"/>
  <c r="BL13" i="7"/>
  <c r="BN148" i="7"/>
  <c r="BN14" i="7" s="1"/>
  <c r="G54" i="7"/>
  <c r="I189" i="7"/>
  <c r="J191" i="7" s="1"/>
  <c r="I243" i="7"/>
  <c r="H52" i="7"/>
  <c r="J158" i="7"/>
  <c r="K160" i="7" s="1"/>
  <c r="AB221" i="7"/>
  <c r="CZ222" i="7"/>
  <c r="W148" i="7"/>
  <c r="U13" i="7"/>
  <c r="H238" i="7"/>
  <c r="CF239" i="7"/>
  <c r="Y148" i="7"/>
  <c r="W13" i="7"/>
  <c r="AJ148" i="7"/>
  <c r="AH13" i="7"/>
  <c r="H53" i="7"/>
  <c r="H178" i="7"/>
  <c r="I180" i="7" s="1"/>
  <c r="G42" i="7"/>
  <c r="I177" i="7"/>
  <c r="H231" i="7"/>
  <c r="CF232" i="7"/>
  <c r="CG234" i="7" s="1"/>
  <c r="Y221" i="7"/>
  <c r="CW222" i="7"/>
  <c r="H181" i="7"/>
  <c r="J156" i="7"/>
  <c r="I157" i="7"/>
  <c r="I148" i="7"/>
  <c r="H12" i="7"/>
  <c r="J147" i="7"/>
  <c r="CG224" i="7"/>
  <c r="CH226" i="7" s="1"/>
  <c r="CF242" i="7"/>
  <c r="CG244" i="7" s="1"/>
  <c r="I166" i="7"/>
  <c r="L10" i="21"/>
  <c r="L11" i="21" s="1"/>
  <c r="V13" i="7" l="1"/>
  <c r="BK148" i="7"/>
  <c r="BK14" i="7" s="1"/>
  <c r="K150" i="7"/>
  <c r="L152" i="7" s="1"/>
  <c r="L149" i="7"/>
  <c r="M151" i="7" s="1"/>
  <c r="M148" i="7"/>
  <c r="M14" i="7" s="1"/>
  <c r="AC148" i="7"/>
  <c r="AC14" i="7" s="1"/>
  <c r="BE14" i="7"/>
  <c r="BB13" i="7"/>
  <c r="AR148" i="7"/>
  <c r="AR14" i="7" s="1"/>
  <c r="AF13" i="7"/>
  <c r="AN148" i="7"/>
  <c r="AN14" i="7" s="1"/>
  <c r="BG148" i="7"/>
  <c r="BG14" i="7" s="1"/>
  <c r="AR13" i="7"/>
  <c r="L175" i="7"/>
  <c r="L41" i="7" s="1"/>
  <c r="M13" i="7"/>
  <c r="AW148" i="7"/>
  <c r="AW14" i="7" s="1"/>
  <c r="BC13" i="7"/>
  <c r="O14" i="7"/>
  <c r="L177" i="7"/>
  <c r="L43" i="7" s="1"/>
  <c r="BB148" i="7"/>
  <c r="BD149" i="7" s="1"/>
  <c r="CG225" i="7"/>
  <c r="X221" i="7"/>
  <c r="J42" i="7"/>
  <c r="CY224" i="7"/>
  <c r="AC224" i="7" s="1"/>
  <c r="J200" i="7"/>
  <c r="J66" i="7" s="1"/>
  <c r="AZ149" i="7"/>
  <c r="AZ15" i="7" s="1"/>
  <c r="BM149" i="7"/>
  <c r="BM15" i="7" s="1"/>
  <c r="BA148" i="7"/>
  <c r="BA14" i="7" s="1"/>
  <c r="O149" i="7"/>
  <c r="Q150" i="7" s="1"/>
  <c r="BJ148" i="7"/>
  <c r="BJ14" i="7" s="1"/>
  <c r="AG148" i="7"/>
  <c r="AI149" i="7" s="1"/>
  <c r="K153" i="7"/>
  <c r="L155" i="7" s="1"/>
  <c r="H62" i="7"/>
  <c r="AP148" i="7"/>
  <c r="AP14" i="7" s="1"/>
  <c r="BK149" i="7"/>
  <c r="BK15" i="7" s="1"/>
  <c r="BM148" i="7"/>
  <c r="BM14" i="7" s="1"/>
  <c r="AK148" i="7"/>
  <c r="AI13" i="7"/>
  <c r="AD148" i="7"/>
  <c r="AB13" i="7"/>
  <c r="AQ13" i="7"/>
  <c r="I187" i="7"/>
  <c r="J189" i="7" s="1"/>
  <c r="K191" i="7" s="1"/>
  <c r="L193" i="7" s="1"/>
  <c r="K149" i="7"/>
  <c r="I201" i="7"/>
  <c r="I67" i="7" s="1"/>
  <c r="L167" i="7"/>
  <c r="M169" i="7" s="1"/>
  <c r="J178" i="7"/>
  <c r="J44" i="7" s="1"/>
  <c r="I179" i="7"/>
  <c r="I45" i="7" s="1"/>
  <c r="AW13" i="7"/>
  <c r="AY148" i="7"/>
  <c r="BL148" i="7"/>
  <c r="BL14" i="7" s="1"/>
  <c r="AS13" i="7"/>
  <c r="AU148" i="7"/>
  <c r="K164" i="7"/>
  <c r="AD221" i="7"/>
  <c r="DB222" i="7"/>
  <c r="BI14" i="7"/>
  <c r="J165" i="7"/>
  <c r="I184" i="7"/>
  <c r="I50" i="7" s="1"/>
  <c r="AZ14" i="7"/>
  <c r="BB149" i="7"/>
  <c r="BD14" i="7"/>
  <c r="BF149" i="7"/>
  <c r="L162" i="7"/>
  <c r="I46" i="7"/>
  <c r="J57" i="7"/>
  <c r="J58" i="7"/>
  <c r="L226" i="7"/>
  <c r="J238" i="7"/>
  <c r="L157" i="7"/>
  <c r="Z149" i="7"/>
  <c r="X14" i="7"/>
  <c r="Q223" i="7"/>
  <c r="CO224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K234" i="7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O13" i="7"/>
  <c r="AQ148" i="7"/>
  <c r="W222" i="7"/>
  <c r="CU223" i="7"/>
  <c r="Q222" i="7"/>
  <c r="CO223" i="7"/>
  <c r="J157" i="7"/>
  <c r="K159" i="7" s="1"/>
  <c r="K156" i="7"/>
  <c r="AK149" i="7"/>
  <c r="AI14" i="7"/>
  <c r="J226" i="7"/>
  <c r="CH227" i="7"/>
  <c r="AL14" i="7"/>
  <c r="AN149" i="7"/>
  <c r="J229" i="7"/>
  <c r="CG228" i="7"/>
  <c r="CH230" i="7" s="1"/>
  <c r="J231" i="7"/>
  <c r="CH232" i="7"/>
  <c r="J198" i="7"/>
  <c r="I62" i="7"/>
  <c r="AD149" i="7"/>
  <c r="AB14" i="7"/>
  <c r="J235" i="7"/>
  <c r="CH236" i="7"/>
  <c r="K245" i="7"/>
  <c r="I235" i="7"/>
  <c r="CG236" i="7"/>
  <c r="AD223" i="7"/>
  <c r="DB224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I54" i="7"/>
  <c r="H66" i="7"/>
  <c r="I202" i="7"/>
  <c r="AE149" i="7"/>
  <c r="J224" i="7"/>
  <c r="CH225" i="7"/>
  <c r="L225" i="7" s="1"/>
  <c r="U149" i="7"/>
  <c r="S14" i="7"/>
  <c r="J236" i="7"/>
  <c r="J168" i="7"/>
  <c r="L148" i="7"/>
  <c r="J13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P222" i="7"/>
  <c r="CN223" i="7"/>
  <c r="AO14" i="7"/>
  <c r="AQ149" i="7"/>
  <c r="AT14" i="7"/>
  <c r="AV149" i="7"/>
  <c r="H67" i="7"/>
  <c r="J202" i="7"/>
  <c r="J68" i="7" s="1"/>
  <c r="I203" i="7"/>
  <c r="AH149" i="7"/>
  <c r="AF14" i="7"/>
  <c r="N222" i="7"/>
  <c r="CL223" i="7"/>
  <c r="R149" i="7"/>
  <c r="P14" i="7"/>
  <c r="S150" i="7"/>
  <c r="Q15" i="7"/>
  <c r="I57" i="7"/>
  <c r="K192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43" i="7"/>
  <c r="L178" i="7"/>
  <c r="T222" i="7"/>
  <c r="CR223" i="7"/>
  <c r="AC222" i="7"/>
  <c r="DA223" i="7"/>
  <c r="BC14" i="7"/>
  <c r="BE149" i="7"/>
  <c r="I199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X149" i="7"/>
  <c r="V14" i="7"/>
  <c r="AV14" i="7"/>
  <c r="AX149" i="7"/>
  <c r="J242" i="7"/>
  <c r="J159" i="7"/>
  <c r="K158" i="7"/>
  <c r="L159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225" i="7"/>
  <c r="CI226" i="7"/>
  <c r="K169" i="7"/>
  <c r="J170" i="7"/>
  <c r="H49" i="7"/>
  <c r="I185" i="7"/>
  <c r="U148" i="7"/>
  <c r="S13" i="7"/>
  <c r="H50" i="7"/>
  <c r="I186" i="7"/>
  <c r="L223" i="7"/>
  <c r="CJ224" i="7"/>
  <c r="H54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N153" i="7" l="1"/>
  <c r="AP149" i="7"/>
  <c r="AR150" i="7" s="1"/>
  <c r="N150" i="7"/>
  <c r="P151" i="7" s="1"/>
  <c r="R152" i="7" s="1"/>
  <c r="BI149" i="7"/>
  <c r="BK150" i="7" s="1"/>
  <c r="M177" i="7"/>
  <c r="M43" i="7" s="1"/>
  <c r="AT149" i="7"/>
  <c r="AT15" i="7" s="1"/>
  <c r="AY149" i="7"/>
  <c r="AY15" i="7" s="1"/>
  <c r="BB14" i="7"/>
  <c r="DA225" i="7"/>
  <c r="J203" i="7"/>
  <c r="J69" i="7" s="1"/>
  <c r="BA150" i="7"/>
  <c r="BA16" i="7" s="1"/>
  <c r="M150" i="7"/>
  <c r="BL149" i="7"/>
  <c r="BL15" i="7" s="1"/>
  <c r="J181" i="7"/>
  <c r="K183" i="7" s="1"/>
  <c r="K49" i="7" s="1"/>
  <c r="BB150" i="7"/>
  <c r="BB16" i="7" s="1"/>
  <c r="BN149" i="7"/>
  <c r="BN15" i="7" s="1"/>
  <c r="BC149" i="7"/>
  <c r="BC15" i="7" s="1"/>
  <c r="AR149" i="7"/>
  <c r="AT150" i="7" s="1"/>
  <c r="AV151" i="7" s="1"/>
  <c r="O15" i="7"/>
  <c r="AG14" i="7"/>
  <c r="J186" i="7"/>
  <c r="K188" i="7" s="1"/>
  <c r="K54" i="7" s="1"/>
  <c r="BM150" i="7"/>
  <c r="BM16" i="7" s="1"/>
  <c r="M154" i="7"/>
  <c r="O155" i="7" s="1"/>
  <c r="AK14" i="7"/>
  <c r="AM149" i="7"/>
  <c r="AF149" i="7"/>
  <c r="AD14" i="7"/>
  <c r="K180" i="7"/>
  <c r="K46" i="7" s="1"/>
  <c r="K202" i="7"/>
  <c r="K68" i="7" s="1"/>
  <c r="L166" i="7"/>
  <c r="I53" i="7"/>
  <c r="BI15" i="7"/>
  <c r="AU14" i="7"/>
  <c r="AW149" i="7"/>
  <c r="BA149" i="7"/>
  <c r="AY14" i="7"/>
  <c r="M159" i="7"/>
  <c r="M164" i="7"/>
  <c r="K167" i="7"/>
  <c r="N171" i="7"/>
  <c r="DD223" i="7"/>
  <c r="AF222" i="7"/>
  <c r="M172" i="7"/>
  <c r="BF15" i="7"/>
  <c r="BH150" i="7"/>
  <c r="BF150" i="7"/>
  <c r="BD15" i="7"/>
  <c r="M175" i="7"/>
  <c r="M41" i="7" s="1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AE225" i="7"/>
  <c r="DC226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AX15" i="7"/>
  <c r="AZ150" i="7"/>
  <c r="L246" i="7"/>
  <c r="BE15" i="7"/>
  <c r="BG150" i="7"/>
  <c r="V223" i="7"/>
  <c r="CT224" i="7"/>
  <c r="J50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AQ14" i="7"/>
  <c r="AS149" i="7"/>
  <c r="AF223" i="7"/>
  <c r="DD224" i="7"/>
  <c r="S224" i="7"/>
  <c r="CQ225" i="7"/>
  <c r="N224" i="7"/>
  <c r="CL225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K228" i="7"/>
  <c r="CI229" i="7"/>
  <c r="CJ231" i="7" s="1"/>
  <c r="S151" i="7"/>
  <c r="Q16" i="7"/>
  <c r="M235" i="7"/>
  <c r="N230" i="7"/>
  <c r="K60" i="7"/>
  <c r="M195" i="7"/>
  <c r="J55" i="7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K161" i="7"/>
  <c r="M225" i="7"/>
  <c r="CK226" i="7"/>
  <c r="CH235" i="7"/>
  <c r="K233" i="7"/>
  <c r="CI234" i="7"/>
  <c r="CJ226" i="7"/>
  <c r="M224" i="7"/>
  <c r="CK225" i="7"/>
  <c r="K59" i="7"/>
  <c r="U223" i="7"/>
  <c r="CS224" i="7"/>
  <c r="K58" i="7"/>
  <c r="I69" i="7"/>
  <c r="K204" i="7"/>
  <c r="K70" i="7" s="1"/>
  <c r="L161" i="7"/>
  <c r="M163" i="7" s="1"/>
  <c r="L233" i="7"/>
  <c r="I68" i="7"/>
  <c r="J204" i="7"/>
  <c r="J70" i="7" s="1"/>
  <c r="O223" i="7"/>
  <c r="CM224" i="7"/>
  <c r="AL15" i="7"/>
  <c r="AN150" i="7"/>
  <c r="L151" i="7"/>
  <c r="J240" i="7"/>
  <c r="CH241" i="7"/>
  <c r="CG242" i="7"/>
  <c r="AF224" i="7"/>
  <c r="DD225" i="7"/>
  <c r="L236" i="7"/>
  <c r="CJ237" i="7"/>
  <c r="L232" i="7"/>
  <c r="CJ233" i="7"/>
  <c r="AK15" i="7"/>
  <c r="AM150" i="7"/>
  <c r="AM16" i="7" s="1"/>
  <c r="L158" i="7"/>
  <c r="Y223" i="7"/>
  <c r="CW224" i="7"/>
  <c r="AL150" i="7"/>
  <c r="AJ15" i="7"/>
  <c r="Y224" i="7"/>
  <c r="CW225" i="7"/>
  <c r="AU15" i="7"/>
  <c r="AW150" i="7"/>
  <c r="J61" i="7"/>
  <c r="L196" i="7"/>
  <c r="M198" i="7" s="1"/>
  <c r="AK150" i="7"/>
  <c r="AI15" i="7"/>
  <c r="CJ227" i="7"/>
  <c r="M161" i="7"/>
  <c r="N163" i="7" s="1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O15" i="7"/>
  <c r="AQ150" i="7"/>
  <c r="K237" i="7"/>
  <c r="CI238" i="7"/>
  <c r="L154" i="7"/>
  <c r="M156" i="7" s="1"/>
  <c r="N158" i="7" s="1"/>
  <c r="N225" i="7"/>
  <c r="CL226" i="7"/>
  <c r="CH243" i="7"/>
  <c r="P149" i="7"/>
  <c r="N14" i="7"/>
  <c r="CG229" i="7"/>
  <c r="J227" i="7"/>
  <c r="CH228" i="7"/>
  <c r="AE223" i="7"/>
  <c r="DC224" i="7"/>
  <c r="L44" i="7"/>
  <c r="T150" i="7"/>
  <c r="R15" i="7"/>
  <c r="L164" i="7"/>
  <c r="K151" i="7"/>
  <c r="J152" i="7"/>
  <c r="L165" i="7"/>
  <c r="K166" i="7"/>
  <c r="AC150" i="7"/>
  <c r="AA15" i="7"/>
  <c r="N149" i="7"/>
  <c r="L14" i="7"/>
  <c r="J20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L227" i="7"/>
  <c r="CJ228" i="7"/>
  <c r="S223" i="7"/>
  <c r="CQ224" i="7"/>
  <c r="AP15" i="7"/>
  <c r="L240" i="7"/>
  <c r="CJ241" i="7"/>
  <c r="J48" i="7"/>
  <c r="L183" i="7"/>
  <c r="J23" i="22" a="1"/>
  <c r="J23" i="22" s="1"/>
  <c r="J9" i="22"/>
  <c r="L14" i="21" s="1"/>
  <c r="J40" i="22"/>
  <c r="J50" i="22" a="1"/>
  <c r="J50" i="22" s="1"/>
  <c r="J63" i="22" a="1"/>
  <c r="J63" i="22" s="1"/>
  <c r="O152" i="7" l="1"/>
  <c r="P154" i="7" s="1"/>
  <c r="H869" i="25"/>
  <c r="H870" i="25"/>
  <c r="N179" i="7"/>
  <c r="O181" i="7" s="1"/>
  <c r="L185" i="7"/>
  <c r="L51" i="7" s="1"/>
  <c r="Q153" i="7"/>
  <c r="S154" i="7" s="1"/>
  <c r="AV150" i="7"/>
  <c r="AV16" i="7" s="1"/>
  <c r="N152" i="7"/>
  <c r="AT16" i="7"/>
  <c r="BC151" i="7"/>
  <c r="BC17" i="7" s="1"/>
  <c r="J52" i="7"/>
  <c r="N166" i="7"/>
  <c r="N156" i="7"/>
  <c r="P157" i="7" s="1"/>
  <c r="AR15" i="7"/>
  <c r="L182" i="7"/>
  <c r="M184" i="7" s="1"/>
  <c r="M50" i="7" s="1"/>
  <c r="J47" i="7"/>
  <c r="BN150" i="7"/>
  <c r="BN16" i="7" s="1"/>
  <c r="BE150" i="7"/>
  <c r="BE16" i="7" s="1"/>
  <c r="BD151" i="7"/>
  <c r="BD17" i="7" s="1"/>
  <c r="L204" i="7"/>
  <c r="L70" i="7" s="1"/>
  <c r="M168" i="7"/>
  <c r="O160" i="7"/>
  <c r="AO150" i="7"/>
  <c r="AM15" i="7"/>
  <c r="M153" i="7"/>
  <c r="N155" i="7" s="1"/>
  <c r="O157" i="7" s="1"/>
  <c r="AH150" i="7"/>
  <c r="AF15" i="7"/>
  <c r="M152" i="7"/>
  <c r="L190" i="7"/>
  <c r="M192" i="7" s="1"/>
  <c r="M58" i="7" s="1"/>
  <c r="N161" i="7"/>
  <c r="BK16" i="7"/>
  <c r="BM151" i="7"/>
  <c r="BM17" i="7" s="1"/>
  <c r="N159" i="7"/>
  <c r="O173" i="7"/>
  <c r="BA15" i="7"/>
  <c r="BC150" i="7"/>
  <c r="BF151" i="7"/>
  <c r="BH152" i="7" s="1"/>
  <c r="AW15" i="7"/>
  <c r="AY150" i="7"/>
  <c r="L169" i="7"/>
  <c r="N174" i="7"/>
  <c r="CI240" i="7"/>
  <c r="CJ242" i="7" s="1"/>
  <c r="AH223" i="7"/>
  <c r="DF224" i="7"/>
  <c r="AJ224" i="7" s="1"/>
  <c r="T153" i="7"/>
  <c r="BH151" i="7"/>
  <c r="BF16" i="7"/>
  <c r="BJ151" i="7"/>
  <c r="BH16" i="7"/>
  <c r="M48" i="7"/>
  <c r="N231" i="7"/>
  <c r="O165" i="7"/>
  <c r="M185" i="7"/>
  <c r="L49" i="7"/>
  <c r="N184" i="7"/>
  <c r="AR16" i="7"/>
  <c r="AT151" i="7"/>
  <c r="AB224" i="7"/>
  <c r="CZ225" i="7"/>
  <c r="AE224" i="7"/>
  <c r="DC225" i="7"/>
  <c r="AV17" i="7"/>
  <c r="AX152" i="7"/>
  <c r="P150" i="7"/>
  <c r="N15" i="7"/>
  <c r="M167" i="7"/>
  <c r="L168" i="7"/>
  <c r="N165" i="7"/>
  <c r="M166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N234" i="7"/>
  <c r="N226" i="7"/>
  <c r="CL227" i="7"/>
  <c r="M162" i="7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L172" i="7"/>
  <c r="AS16" i="7"/>
  <c r="AU151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N228" i="7"/>
  <c r="CL229" i="7"/>
  <c r="L243" i="7"/>
  <c r="CJ244" i="7"/>
  <c r="CI245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L235" i="7"/>
  <c r="CJ236" i="7"/>
  <c r="J53" i="7"/>
  <c r="L188" i="7"/>
  <c r="K189" i="7"/>
  <c r="CK236" i="7"/>
  <c r="U152" i="7"/>
  <c r="S17" i="7"/>
  <c r="V224" i="7"/>
  <c r="CT225" i="7"/>
  <c r="K61" i="7"/>
  <c r="M196" i="7"/>
  <c r="M46" i="7"/>
  <c r="AP16" i="7"/>
  <c r="AR151" i="7"/>
  <c r="AG151" i="7"/>
  <c r="AE16" i="7"/>
  <c r="AI151" i="7"/>
  <c r="AG16" i="7"/>
  <c r="AL151" i="7"/>
  <c r="AJ16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K154" i="7"/>
  <c r="CI230" i="7"/>
  <c r="L228" i="7"/>
  <c r="CJ229" i="7"/>
  <c r="R150" i="7"/>
  <c r="P15" i="7"/>
  <c r="P226" i="7"/>
  <c r="CN227" i="7"/>
  <c r="AQ16" i="7"/>
  <c r="AS151" i="7"/>
  <c r="K43" i="7"/>
  <c r="M178" i="7"/>
  <c r="L179" i="7"/>
  <c r="L242" i="7"/>
  <c r="CJ243" i="7"/>
  <c r="AW16" i="7"/>
  <c r="AY151" i="7"/>
  <c r="AA224" i="7"/>
  <c r="CY225" i="7"/>
  <c r="K203" i="7"/>
  <c r="M160" i="7"/>
  <c r="W224" i="7"/>
  <c r="CU225" i="7"/>
  <c r="O225" i="7"/>
  <c r="CM226" i="7"/>
  <c r="O226" i="7"/>
  <c r="CM227" i="7"/>
  <c r="L234" i="7"/>
  <c r="Z151" i="7"/>
  <c r="X16" i="7"/>
  <c r="K52" i="7"/>
  <c r="CR227" i="7"/>
  <c r="T226" i="7"/>
  <c r="U225" i="7"/>
  <c r="CS226" i="7"/>
  <c r="AS15" i="7"/>
  <c r="AU150" i="7"/>
  <c r="BK17" i="7"/>
  <c r="BM152" i="7"/>
  <c r="BM18" i="7" s="1"/>
  <c r="AX16" i="7"/>
  <c r="AZ151" i="7"/>
  <c r="BG16" i="7"/>
  <c r="BI151" i="7"/>
  <c r="O150" i="7"/>
  <c r="M15" i="7"/>
  <c r="J63" i="7"/>
  <c r="L198" i="7"/>
  <c r="K199" i="7"/>
  <c r="AD151" i="7"/>
  <c r="AB16" i="7"/>
  <c r="CI237" i="7"/>
  <c r="L47" i="7"/>
  <c r="N182" i="7"/>
  <c r="N48" i="7" s="1"/>
  <c r="AG226" i="7"/>
  <c r="DE227" i="7"/>
  <c r="AI227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M61" i="7"/>
  <c r="M229" i="7"/>
  <c r="CK230" i="7"/>
  <c r="CL232" i="7" s="1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N151" i="7"/>
  <c r="AB151" i="7"/>
  <c r="Z16" i="7"/>
  <c r="L69" i="7"/>
  <c r="CJ238" i="7"/>
  <c r="J13" i="22"/>
  <c r="J38" i="22"/>
  <c r="N45" i="7" l="1"/>
  <c r="BE152" i="7"/>
  <c r="M187" i="7"/>
  <c r="N189" i="7" s="1"/>
  <c r="H871" i="25"/>
  <c r="H875" i="25"/>
  <c r="H873" i="25"/>
  <c r="H877" i="25"/>
  <c r="H878" i="25"/>
  <c r="H874" i="25"/>
  <c r="H876" i="25"/>
  <c r="H872" i="25"/>
  <c r="H868" i="25"/>
  <c r="O168" i="7"/>
  <c r="AX151" i="7"/>
  <c r="AX17" i="7" s="1"/>
  <c r="R155" i="7"/>
  <c r="T156" i="7" s="1"/>
  <c r="Q156" i="7"/>
  <c r="N186" i="7"/>
  <c r="N52" i="7" s="1"/>
  <c r="L48" i="7"/>
  <c r="P167" i="7"/>
  <c r="BF152" i="7"/>
  <c r="BF18" i="7" s="1"/>
  <c r="O158" i="7"/>
  <c r="P160" i="7" s="1"/>
  <c r="BG151" i="7"/>
  <c r="L56" i="7"/>
  <c r="N170" i="7"/>
  <c r="N154" i="7"/>
  <c r="P162" i="7"/>
  <c r="N194" i="7"/>
  <c r="O196" i="7" s="1"/>
  <c r="P198" i="7" s="1"/>
  <c r="O154" i="7"/>
  <c r="P156" i="7" s="1"/>
  <c r="AO16" i="7"/>
  <c r="AQ151" i="7"/>
  <c r="AJ151" i="7"/>
  <c r="AH16" i="7"/>
  <c r="O163" i="7"/>
  <c r="BF17" i="7"/>
  <c r="O161" i="7"/>
  <c r="Q152" i="7"/>
  <c r="V154" i="7"/>
  <c r="M171" i="7"/>
  <c r="BA151" i="7"/>
  <c r="AY16" i="7"/>
  <c r="BC16" i="7"/>
  <c r="BE151" i="7"/>
  <c r="U155" i="7"/>
  <c r="P175" i="7"/>
  <c r="P41" i="7" s="1"/>
  <c r="H401" i="25" s="1"/>
  <c r="O176" i="7"/>
  <c r="P178" i="7" s="1"/>
  <c r="P152" i="7"/>
  <c r="BJ17" i="7"/>
  <c r="BL152" i="7"/>
  <c r="O153" i="7"/>
  <c r="P153" i="7"/>
  <c r="BJ152" i="7"/>
  <c r="BH17" i="7"/>
  <c r="P232" i="7"/>
  <c r="K51" i="7"/>
  <c r="M186" i="7"/>
  <c r="L187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AC226" i="7"/>
  <c r="DA227" i="7"/>
  <c r="R151" i="7"/>
  <c r="P16" i="7"/>
  <c r="AT17" i="7"/>
  <c r="AV152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Q226" i="7"/>
  <c r="CO227" i="7"/>
  <c r="BE18" i="7"/>
  <c r="BG153" i="7"/>
  <c r="M44" i="7"/>
  <c r="O179" i="7"/>
  <c r="M230" i="7"/>
  <c r="CK231" i="7"/>
  <c r="DD226" i="7"/>
  <c r="AF225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M63" i="7"/>
  <c r="N162" i="7"/>
  <c r="N47" i="7"/>
  <c r="N43" i="7"/>
  <c r="P159" i="7"/>
  <c r="O65" i="7"/>
  <c r="AF152" i="7"/>
  <c r="AD17" i="7"/>
  <c r="CU227" i="7"/>
  <c r="W226" i="7"/>
  <c r="BH18" i="7"/>
  <c r="BJ153" i="7"/>
  <c r="N243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M174" i="7"/>
  <c r="N66" i="7"/>
  <c r="P201" i="7"/>
  <c r="L63" i="7"/>
  <c r="N198" i="7"/>
  <c r="N63" i="7"/>
  <c r="AH152" i="7"/>
  <c r="AF17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P234" i="7"/>
  <c r="CN229" i="7"/>
  <c r="P228" i="7"/>
  <c r="AA151" i="7"/>
  <c r="Y16" i="7"/>
  <c r="CP227" i="7"/>
  <c r="R226" i="7"/>
  <c r="N164" i="7"/>
  <c r="M165" i="7"/>
  <c r="CL235" i="7"/>
  <c r="CM237" i="7" s="1"/>
  <c r="O167" i="7"/>
  <c r="N168" i="7"/>
  <c r="AG225" i="7"/>
  <c r="DE226" i="7"/>
  <c r="AI226" i="7" s="1"/>
  <c r="N50" i="7"/>
  <c r="J11" i="22"/>
  <c r="J37" i="22" a="1"/>
  <c r="J37" i="22" s="1"/>
  <c r="J10" i="22" s="1"/>
  <c r="L15" i="21" s="1"/>
  <c r="L17" i="21" s="1"/>
  <c r="L18" i="21" s="1"/>
  <c r="Q169" i="7" l="1"/>
  <c r="H883" i="25"/>
  <c r="H885" i="25"/>
  <c r="H884" i="25"/>
  <c r="H882" i="25"/>
  <c r="AZ152" i="7"/>
  <c r="S157" i="7"/>
  <c r="U158" i="7" s="1"/>
  <c r="O188" i="7"/>
  <c r="P190" i="7" s="1"/>
  <c r="R158" i="7"/>
  <c r="BH153" i="7"/>
  <c r="BH19" i="7" s="1"/>
  <c r="O172" i="7"/>
  <c r="O62" i="7"/>
  <c r="Q159" i="7"/>
  <c r="R161" i="7" s="1"/>
  <c r="N60" i="7"/>
  <c r="BI152" i="7"/>
  <c r="BG17" i="7"/>
  <c r="R154" i="7"/>
  <c r="S153" i="7"/>
  <c r="Q164" i="7"/>
  <c r="O156" i="7"/>
  <c r="V157" i="7"/>
  <c r="P165" i="7"/>
  <c r="Q162" i="7"/>
  <c r="N173" i="7"/>
  <c r="AQ17" i="7"/>
  <c r="AS152" i="7"/>
  <c r="W156" i="7"/>
  <c r="AL152" i="7"/>
  <c r="AJ17" i="7"/>
  <c r="BB153" i="7"/>
  <c r="BB19" i="7" s="1"/>
  <c r="AZ18" i="7"/>
  <c r="N190" i="7"/>
  <c r="O192" i="7" s="1"/>
  <c r="BA17" i="7"/>
  <c r="BC152" i="7"/>
  <c r="BE17" i="7"/>
  <c r="BG152" i="7"/>
  <c r="Q154" i="7"/>
  <c r="Q177" i="7"/>
  <c r="Q43" i="7" s="1"/>
  <c r="O42" i="7"/>
  <c r="H394" i="25" s="1"/>
  <c r="AS153" i="7"/>
  <c r="AS19" i="7" s="1"/>
  <c r="BJ18" i="7"/>
  <c r="BL153" i="7"/>
  <c r="BL18" i="7"/>
  <c r="BN153" i="7"/>
  <c r="BN19" i="7" s="1"/>
  <c r="Q158" i="7"/>
  <c r="R160" i="7" s="1"/>
  <c r="P155" i="7"/>
  <c r="Q155" i="7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DC228" i="7"/>
  <c r="AE227" i="7"/>
  <c r="M57" i="7"/>
  <c r="AY153" i="7"/>
  <c r="AW18" i="7"/>
  <c r="O50" i="7"/>
  <c r="Q185" i="7"/>
  <c r="M42" i="7"/>
  <c r="N178" i="7"/>
  <c r="CM247" i="7"/>
  <c r="Q247" i="7" s="1"/>
  <c r="O246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T18" i="7"/>
  <c r="AV153" i="7"/>
  <c r="V152" i="7"/>
  <c r="T17" i="7"/>
  <c r="BJ19" i="7"/>
  <c r="BL154" i="7"/>
  <c r="P44" i="7"/>
  <c r="P163" i="7"/>
  <c r="O164" i="7"/>
  <c r="R171" i="7"/>
  <c r="CP229" i="7"/>
  <c r="R228" i="7"/>
  <c r="L66" i="7"/>
  <c r="N201" i="7"/>
  <c r="M202" i="7"/>
  <c r="R230" i="7"/>
  <c r="CP231" i="7"/>
  <c r="Z226" i="7"/>
  <c r="CX227" i="7"/>
  <c r="O231" i="7"/>
  <c r="CM232" i="7"/>
  <c r="Q231" i="7"/>
  <c r="CO232" i="7"/>
  <c r="CN232" i="7"/>
  <c r="P231" i="7"/>
  <c r="CM233" i="7"/>
  <c r="O177" i="7"/>
  <c r="N41" i="7"/>
  <c r="AN18" i="7"/>
  <c r="AP153" i="7"/>
  <c r="Y226" i="7"/>
  <c r="CW227" i="7"/>
  <c r="N157" i="7"/>
  <c r="M158" i="7"/>
  <c r="AD153" i="7"/>
  <c r="AB18" i="7"/>
  <c r="BD153" i="7"/>
  <c r="BB18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N167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N176" i="7"/>
  <c r="O245" i="7"/>
  <c r="CM246" i="7"/>
  <c r="L57" i="7"/>
  <c r="N192" i="7"/>
  <c r="M193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AO18" i="7"/>
  <c r="AQ153" i="7"/>
  <c r="AA153" i="7"/>
  <c r="Y18" i="7"/>
  <c r="CO231" i="7"/>
  <c r="Q230" i="7"/>
  <c r="P241" i="7"/>
  <c r="AV18" i="7"/>
  <c r="AX153" i="7"/>
  <c r="T152" i="7"/>
  <c r="R17" i="7"/>
  <c r="BL17" i="7"/>
  <c r="BN152" i="7"/>
  <c r="BN18" i="7" s="1"/>
  <c r="AB226" i="7"/>
  <c r="CZ227" i="7"/>
  <c r="Q229" i="7"/>
  <c r="CO230" i="7"/>
  <c r="BA18" i="7"/>
  <c r="BC153" i="7"/>
  <c r="X155" i="7"/>
  <c r="M52" i="7"/>
  <c r="O187" i="7"/>
  <c r="CN233" i="7"/>
  <c r="CO235" i="7" s="1"/>
  <c r="L19" i="21"/>
  <c r="J12" i="22" s="1"/>
  <c r="L20" i="21"/>
  <c r="L23" i="21" s="1"/>
  <c r="O54" i="7" l="1"/>
  <c r="T159" i="7"/>
  <c r="BJ154" i="7"/>
  <c r="BJ20" i="7" s="1"/>
  <c r="H887" i="25"/>
  <c r="H886" i="25"/>
  <c r="H888" i="25"/>
  <c r="H889" i="25"/>
  <c r="H890" i="25"/>
  <c r="H867" i="25"/>
  <c r="H879" i="25"/>
  <c r="H881" i="25"/>
  <c r="H880" i="25"/>
  <c r="W159" i="7"/>
  <c r="S160" i="7"/>
  <c r="T162" i="7" s="1"/>
  <c r="U154" i="7"/>
  <c r="P174" i="7"/>
  <c r="S163" i="7"/>
  <c r="T155" i="7"/>
  <c r="R166" i="7"/>
  <c r="BI18" i="7"/>
  <c r="BK153" i="7"/>
  <c r="S156" i="7"/>
  <c r="U157" i="7" s="1"/>
  <c r="P158" i="7"/>
  <c r="X158" i="7"/>
  <c r="O175" i="7"/>
  <c r="O41" i="7" s="1"/>
  <c r="P191" i="7"/>
  <c r="R164" i="7"/>
  <c r="Q167" i="7"/>
  <c r="N56" i="7"/>
  <c r="AS18" i="7"/>
  <c r="AU153" i="7"/>
  <c r="AL18" i="7"/>
  <c r="AN153" i="7"/>
  <c r="BD154" i="7"/>
  <c r="BD20" i="7" s="1"/>
  <c r="AU154" i="7"/>
  <c r="AW155" i="7" s="1"/>
  <c r="R156" i="7"/>
  <c r="BC18" i="7"/>
  <c r="BE153" i="7"/>
  <c r="Q157" i="7"/>
  <c r="R179" i="7"/>
  <c r="R45" i="7" s="1"/>
  <c r="BG18" i="7"/>
  <c r="BI153" i="7"/>
  <c r="S173" i="7"/>
  <c r="V160" i="7"/>
  <c r="BN154" i="7"/>
  <c r="BN20" i="7" s="1"/>
  <c r="BL19" i="7"/>
  <c r="R157" i="7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H892" i="25" s="1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H891" i="25" s="1"/>
  <c r="AN154" i="7"/>
  <c r="CS230" i="7"/>
  <c r="U229" i="7"/>
  <c r="O159" i="7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H866" i="25" s="1"/>
  <c r="T154" i="7"/>
  <c r="S155" i="7"/>
  <c r="P47" i="7"/>
  <c r="R182" i="7"/>
  <c r="Q51" i="7"/>
  <c r="O58" i="7"/>
  <c r="O234" i="7"/>
  <c r="CM235" i="7"/>
  <c r="R238" i="7"/>
  <c r="R202" i="7"/>
  <c r="S204" i="7" s="1"/>
  <c r="S70" i="7" s="1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Z227" i="7"/>
  <c r="CX228" i="7"/>
  <c r="CR232" i="7"/>
  <c r="T231" i="7"/>
  <c r="Q165" i="7"/>
  <c r="P166" i="7"/>
  <c r="AV19" i="7"/>
  <c r="AX154" i="7"/>
  <c r="DD228" i="7"/>
  <c r="AF227" i="7"/>
  <c r="AY154" i="7"/>
  <c r="AW19" i="7"/>
  <c r="S238" i="7"/>
  <c r="AG228" i="7"/>
  <c r="DE229" i="7"/>
  <c r="AI229" i="7" s="1"/>
  <c r="AD154" i="7"/>
  <c r="AB19" i="7"/>
  <c r="N235" i="7"/>
  <c r="CL236" i="7"/>
  <c r="CK237" i="7"/>
  <c r="Q69" i="7"/>
  <c r="AH154" i="7"/>
  <c r="AF19" i="7"/>
  <c r="P56" i="7"/>
  <c r="CP234" i="7"/>
  <c r="R233" i="7"/>
  <c r="BC19" i="7"/>
  <c r="BE154" i="7"/>
  <c r="AZ154" i="7"/>
  <c r="AX19" i="7"/>
  <c r="AQ19" i="7"/>
  <c r="AS154" i="7"/>
  <c r="N58" i="7"/>
  <c r="P193" i="7"/>
  <c r="N42" i="7"/>
  <c r="O178" i="7"/>
  <c r="W227" i="7"/>
  <c r="CU228" i="7"/>
  <c r="Q243" i="7"/>
  <c r="CO244" i="7"/>
  <c r="CP246" i="7" s="1"/>
  <c r="P168" i="7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O43" i="7"/>
  <c r="Q232" i="7"/>
  <c r="CO233" i="7"/>
  <c r="AB227" i="7"/>
  <c r="CZ228" i="7"/>
  <c r="M68" i="7"/>
  <c r="O203" i="7"/>
  <c r="N204" i="7"/>
  <c r="N70" i="7" s="1"/>
  <c r="T229" i="7"/>
  <c r="CR230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AC155" i="7"/>
  <c r="AA20" i="7"/>
  <c r="Q183" i="7"/>
  <c r="O48" i="7"/>
  <c r="M60" i="7"/>
  <c r="O195" i="7"/>
  <c r="N196" i="7"/>
  <c r="X227" i="7"/>
  <c r="CV228" i="7"/>
  <c r="W228" i="7"/>
  <c r="CU229" i="7"/>
  <c r="V229" i="7"/>
  <c r="CT230" i="7"/>
  <c r="P189" i="7"/>
  <c r="N54" i="7"/>
  <c r="CY228" i="7"/>
  <c r="AA227" i="7"/>
  <c r="CP233" i="7"/>
  <c r="R232" i="7"/>
  <c r="P202" i="7"/>
  <c r="N67" i="7"/>
  <c r="X153" i="7"/>
  <c r="V18" i="7"/>
  <c r="DA228" i="7"/>
  <c r="AC227" i="7"/>
  <c r="T230" i="7"/>
  <c r="CR231" i="7"/>
  <c r="CP237" i="7"/>
  <c r="R236" i="7"/>
  <c r="BD155" i="7"/>
  <c r="BB20" i="7"/>
  <c r="AB154" i="7"/>
  <c r="Z19" i="7"/>
  <c r="AG227" i="7"/>
  <c r="DE228" i="7"/>
  <c r="AI228" i="7" s="1"/>
  <c r="N44" i="7"/>
  <c r="P179" i="7"/>
  <c r="O180" i="7"/>
  <c r="P52" i="7"/>
  <c r="R187" i="7"/>
  <c r="Q46" i="7"/>
  <c r="P173" i="7"/>
  <c r="R174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BL155" i="7" l="1"/>
  <c r="U161" i="7"/>
  <c r="W162" i="7" s="1"/>
  <c r="X161" i="7"/>
  <c r="Y160" i="7"/>
  <c r="V156" i="7"/>
  <c r="W158" i="7" s="1"/>
  <c r="Q160" i="7"/>
  <c r="S168" i="7"/>
  <c r="W155" i="7"/>
  <c r="T158" i="7"/>
  <c r="V159" i="7" s="1"/>
  <c r="T165" i="7"/>
  <c r="S166" i="7"/>
  <c r="Q176" i="7"/>
  <c r="Q42" i="7" s="1"/>
  <c r="P177" i="7"/>
  <c r="P43" i="7" s="1"/>
  <c r="BM154" i="7"/>
  <c r="BM20" i="7" s="1"/>
  <c r="BK19" i="7"/>
  <c r="R192" i="7"/>
  <c r="R58" i="7" s="1"/>
  <c r="Q193" i="7"/>
  <c r="R195" i="7" s="1"/>
  <c r="P57" i="7"/>
  <c r="AU20" i="7"/>
  <c r="R169" i="7"/>
  <c r="BF155" i="7"/>
  <c r="BF21" i="7" s="1"/>
  <c r="AU19" i="7"/>
  <c r="AW154" i="7"/>
  <c r="AN19" i="7"/>
  <c r="H893" i="25" s="1"/>
  <c r="AP154" i="7"/>
  <c r="S158" i="7"/>
  <c r="T175" i="7"/>
  <c r="T41" i="7" s="1"/>
  <c r="BK154" i="7"/>
  <c r="BI19" i="7"/>
  <c r="BE19" i="7"/>
  <c r="BG154" i="7"/>
  <c r="S181" i="7"/>
  <c r="T183" i="7" s="1"/>
  <c r="R159" i="7"/>
  <c r="V155" i="7"/>
  <c r="S159" i="7"/>
  <c r="T246" i="7"/>
  <c r="T164" i="7"/>
  <c r="S165" i="7"/>
  <c r="Q181" i="7"/>
  <c r="O46" i="7"/>
  <c r="P182" i="7"/>
  <c r="AD155" i="7"/>
  <c r="AB20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Q168" i="7"/>
  <c r="CZ229" i="7"/>
  <c r="AB228" i="7"/>
  <c r="CO236" i="7"/>
  <c r="Q235" i="7"/>
  <c r="R48" i="7"/>
  <c r="CV230" i="7"/>
  <c r="X229" i="7"/>
  <c r="AN20" i="7"/>
  <c r="AP155" i="7"/>
  <c r="N61" i="7"/>
  <c r="P196" i="7"/>
  <c r="O197" i="7"/>
  <c r="R234" i="7"/>
  <c r="CP235" i="7"/>
  <c r="X154" i="7"/>
  <c r="V19" i="7"/>
  <c r="AB157" i="7"/>
  <c r="W154" i="7"/>
  <c r="U19" i="7"/>
  <c r="BC155" i="7"/>
  <c r="BA20" i="7"/>
  <c r="AO20" i="7"/>
  <c r="AQ155" i="7"/>
  <c r="T240" i="7"/>
  <c r="P45" i="7"/>
  <c r="P68" i="7"/>
  <c r="BL21" i="7"/>
  <c r="BN156" i="7"/>
  <c r="BN22" i="7" s="1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H865" i="25" s="1"/>
  <c r="AK155" i="7"/>
  <c r="AI20" i="7"/>
  <c r="Q58" i="7"/>
  <c r="AY156" i="7"/>
  <c r="AW21" i="7"/>
  <c r="S240" i="7"/>
  <c r="P50" i="7"/>
  <c r="R185" i="7"/>
  <c r="S244" i="7"/>
  <c r="O44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AZ155" i="7"/>
  <c r="AX20" i="7"/>
  <c r="U156" i="7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Q244" i="7"/>
  <c r="CN246" i="7"/>
  <c r="V163" i="7"/>
  <c r="U164" i="7"/>
  <c r="CT232" i="7"/>
  <c r="V231" i="7"/>
  <c r="CR234" i="7"/>
  <c r="T233" i="7"/>
  <c r="CV231" i="7"/>
  <c r="X230" i="7"/>
  <c r="P197" i="7"/>
  <c r="N62" i="7"/>
  <c r="O198" i="7"/>
  <c r="Q49" i="7"/>
  <c r="S184" i="7"/>
  <c r="AF228" i="7"/>
  <c r="DD229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P171" i="7"/>
  <c r="CW229" i="7"/>
  <c r="Y228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X155" i="7"/>
  <c r="AV20" i="7"/>
  <c r="AQ20" i="7"/>
  <c r="AS155" i="7"/>
  <c r="Q242" i="7"/>
  <c r="CO243" i="7"/>
  <c r="S234" i="7"/>
  <c r="CQ235" i="7"/>
  <c r="P161" i="7"/>
  <c r="O162" i="7"/>
  <c r="AA158" i="7"/>
  <c r="Z159" i="7"/>
  <c r="R55" i="7"/>
  <c r="CQ236" i="7"/>
  <c r="BA19" i="7"/>
  <c r="BC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T160" i="7" l="1"/>
  <c r="Q59" i="7"/>
  <c r="X160" i="7"/>
  <c r="Q179" i="7"/>
  <c r="R181" i="7" s="1"/>
  <c r="Z162" i="7"/>
  <c r="Y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T168" i="7"/>
  <c r="T170" i="7"/>
  <c r="Y156" i="7"/>
  <c r="X157" i="7"/>
  <c r="Y159" i="7" s="1"/>
  <c r="R162" i="7"/>
  <c r="U167" i="7"/>
  <c r="H399" i="25"/>
  <c r="H400" i="25"/>
  <c r="U160" i="7"/>
  <c r="W161" i="7" s="1"/>
  <c r="Y162" i="7" s="1"/>
  <c r="R178" i="7"/>
  <c r="R44" i="7" s="1"/>
  <c r="S171" i="7"/>
  <c r="X164" i="7"/>
  <c r="Z165" i="7" s="1"/>
  <c r="S194" i="7"/>
  <c r="S60" i="7" s="1"/>
  <c r="BH156" i="7"/>
  <c r="BH22" i="7" s="1"/>
  <c r="W157" i="7"/>
  <c r="AW20" i="7"/>
  <c r="AY155" i="7"/>
  <c r="AR155" i="7"/>
  <c r="AP20" i="7"/>
  <c r="H900" i="25" s="1"/>
  <c r="X156" i="7"/>
  <c r="S47" i="7"/>
  <c r="BK20" i="7"/>
  <c r="BM155" i="7"/>
  <c r="BM21" i="7" s="1"/>
  <c r="S161" i="7"/>
  <c r="U162" i="7" s="1"/>
  <c r="BG20" i="7"/>
  <c r="BI155" i="7"/>
  <c r="T161" i="7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CS240" i="7" s="1"/>
  <c r="V233" i="7"/>
  <c r="CT234" i="7"/>
  <c r="AY22" i="7"/>
  <c r="BA157" i="7"/>
  <c r="AQ21" i="7"/>
  <c r="H903" i="25" s="1"/>
  <c r="AS156" i="7"/>
  <c r="AV21" i="7"/>
  <c r="AX156" i="7"/>
  <c r="AE229" i="7"/>
  <c r="DC230" i="7"/>
  <c r="AU156" i="7"/>
  <c r="AS21" i="7"/>
  <c r="BA21" i="7"/>
  <c r="BC156" i="7"/>
  <c r="AH156" i="7"/>
  <c r="AF21" i="7"/>
  <c r="AL156" i="7"/>
  <c r="AJ21" i="7"/>
  <c r="H864" i="25" s="1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R237" i="7"/>
  <c r="CP238" i="7"/>
  <c r="R60" i="7"/>
  <c r="BJ156" i="7"/>
  <c r="BH21" i="7"/>
  <c r="P48" i="7"/>
  <c r="R183" i="7"/>
  <c r="Q184" i="7"/>
  <c r="U235" i="7"/>
  <c r="CS236" i="7"/>
  <c r="BD156" i="7"/>
  <c r="BB21" i="7"/>
  <c r="R61" i="7"/>
  <c r="AD231" i="7"/>
  <c r="DB232" i="7"/>
  <c r="CU234" i="7"/>
  <c r="W233" i="7"/>
  <c r="AO21" i="7"/>
  <c r="H905" i="25" s="1"/>
  <c r="AQ156" i="7"/>
  <c r="BL156" i="7"/>
  <c r="BJ21" i="7"/>
  <c r="AK21" i="7"/>
  <c r="AM156" i="7"/>
  <c r="Z155" i="7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P164" i="7"/>
  <c r="S243" i="7"/>
  <c r="CQ244" i="7"/>
  <c r="CM241" i="7"/>
  <c r="P239" i="7"/>
  <c r="CN240" i="7"/>
  <c r="V235" i="7"/>
  <c r="CT236" i="7"/>
  <c r="R172" i="7"/>
  <c r="Q173" i="7"/>
  <c r="O59" i="7"/>
  <c r="Q194" i="7"/>
  <c r="P195" i="7"/>
  <c r="AI155" i="7"/>
  <c r="AG20" i="7"/>
  <c r="T193" i="7"/>
  <c r="W165" i="7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H393" i="25" s="1"/>
  <c r="Q178" i="7"/>
  <c r="DC231" i="7"/>
  <c r="AE230" i="7"/>
  <c r="W232" i="7"/>
  <c r="CU233" i="7"/>
  <c r="P46" i="7"/>
  <c r="Q182" i="7"/>
  <c r="AL21" i="7"/>
  <c r="AN156" i="7"/>
  <c r="CZ230" i="7"/>
  <c r="AB229" i="7"/>
  <c r="AD158" i="7"/>
  <c r="AP21" i="7"/>
  <c r="AR156" i="7"/>
  <c r="CX231" i="7"/>
  <c r="Z230" i="7"/>
  <c r="AD229" i="7"/>
  <c r="DB230" i="7"/>
  <c r="AU21" i="7"/>
  <c r="AW156" i="7"/>
  <c r="Q57" i="7"/>
  <c r="S192" i="7"/>
  <c r="S197" i="7"/>
  <c r="Q62" i="7"/>
  <c r="AI156" i="7"/>
  <c r="AG21" i="7"/>
  <c r="S237" i="7"/>
  <c r="CQ238" i="7"/>
  <c r="CP239" i="7"/>
  <c r="AB160" i="7"/>
  <c r="AA161" i="7"/>
  <c r="CV234" i="7"/>
  <c r="X233" i="7"/>
  <c r="U239" i="7"/>
  <c r="O64" i="7"/>
  <c r="Q199" i="7"/>
  <c r="P200" i="7"/>
  <c r="V234" i="7"/>
  <c r="CT235" i="7"/>
  <c r="AG156" i="7"/>
  <c r="AE21" i="7"/>
  <c r="V158" i="7"/>
  <c r="U159" i="7"/>
  <c r="CW231" i="7"/>
  <c r="Y230" i="7"/>
  <c r="AG157" i="7"/>
  <c r="AE22" i="7"/>
  <c r="BF22" i="7"/>
  <c r="BH157" i="7"/>
  <c r="S176" i="7"/>
  <c r="Q41" i="7"/>
  <c r="S175" i="7"/>
  <c r="R176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Q45" i="7" l="1"/>
  <c r="AA164" i="7"/>
  <c r="AB166" i="7" s="1"/>
  <c r="H2189" i="25"/>
  <c r="H2190" i="25"/>
  <c r="H901" i="25"/>
  <c r="H902" i="25"/>
  <c r="H904" i="25"/>
  <c r="U170" i="7"/>
  <c r="S164" i="7"/>
  <c r="U172" i="7"/>
  <c r="V169" i="7"/>
  <c r="Z158" i="7"/>
  <c r="AA160" i="7" s="1"/>
  <c r="AA157" i="7"/>
  <c r="V162" i="7"/>
  <c r="X163" i="7" s="1"/>
  <c r="Z164" i="7" s="1"/>
  <c r="S180" i="7"/>
  <c r="T182" i="7" s="1"/>
  <c r="H413" i="25"/>
  <c r="H411" i="25"/>
  <c r="H412" i="25"/>
  <c r="H410" i="25"/>
  <c r="T173" i="7"/>
  <c r="BJ157" i="7"/>
  <c r="BJ23" i="7" s="1"/>
  <c r="Y166" i="7"/>
  <c r="AA167" i="7" s="1"/>
  <c r="T196" i="7"/>
  <c r="T62" i="7" s="1"/>
  <c r="Z157" i="7"/>
  <c r="X159" i="7"/>
  <c r="Y158" i="7"/>
  <c r="AY21" i="7"/>
  <c r="BA156" i="7"/>
  <c r="AT156" i="7"/>
  <c r="AR21" i="7"/>
  <c r="AD161" i="7"/>
  <c r="T163" i="7"/>
  <c r="V164" i="7" s="1"/>
  <c r="AF159" i="7"/>
  <c r="BI21" i="7"/>
  <c r="BK156" i="7"/>
  <c r="U163" i="7"/>
  <c r="DF231" i="7"/>
  <c r="AJ231" i="7" s="1"/>
  <c r="AH230" i="7"/>
  <c r="P61" i="7"/>
  <c r="R196" i="7"/>
  <c r="Q197" i="7"/>
  <c r="U244" i="7"/>
  <c r="AS157" i="7"/>
  <c r="AQ22" i="7"/>
  <c r="R49" i="7"/>
  <c r="W243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BA23" i="7"/>
  <c r="BC158" i="7"/>
  <c r="V238" i="7"/>
  <c r="CT239" i="7"/>
  <c r="CU241" i="7" s="1"/>
  <c r="S62" i="7"/>
  <c r="Q64" i="7"/>
  <c r="S199" i="7"/>
  <c r="DA232" i="7"/>
  <c r="AC231" i="7"/>
  <c r="AQ157" i="7"/>
  <c r="AO22" i="7"/>
  <c r="X235" i="7"/>
  <c r="CV236" i="7"/>
  <c r="S63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H863" i="25" s="1"/>
  <c r="AB232" i="7"/>
  <c r="CZ23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I157" i="7"/>
  <c r="AG22" i="7"/>
  <c r="P66" i="7"/>
  <c r="R201" i="7"/>
  <c r="Q202" i="7"/>
  <c r="W240" i="7"/>
  <c r="U238" i="7"/>
  <c r="CS239" i="7"/>
  <c r="AN22" i="7"/>
  <c r="AP157" i="7"/>
  <c r="DE232" i="7"/>
  <c r="AI232" i="7" s="1"/>
  <c r="AG231" i="7"/>
  <c r="W235" i="7"/>
  <c r="CU236" i="7"/>
  <c r="R165" i="7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S172" i="7"/>
  <c r="P65" i="7"/>
  <c r="R200" i="7"/>
  <c r="Q201" i="7"/>
  <c r="BE22" i="7"/>
  <c r="BG157" i="7"/>
  <c r="S41" i="7"/>
  <c r="H1607" i="25" s="1"/>
  <c r="AA231" i="7"/>
  <c r="CY232" i="7"/>
  <c r="W160" i="7"/>
  <c r="V161" i="7"/>
  <c r="Q65" i="7"/>
  <c r="S200" i="7"/>
  <c r="AC162" i="7"/>
  <c r="AB163" i="7"/>
  <c r="AY157" i="7"/>
  <c r="AW22" i="7"/>
  <c r="CW234" i="7"/>
  <c r="Y233" i="7"/>
  <c r="Q44" i="7"/>
  <c r="S179" i="7"/>
  <c r="R180" i="7"/>
  <c r="Y235" i="7"/>
  <c r="CW236" i="7"/>
  <c r="X167" i="7"/>
  <c r="W168" i="7"/>
  <c r="AK156" i="7"/>
  <c r="AI21" i="7"/>
  <c r="S174" i="7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W236" i="7"/>
  <c r="CU237" i="7"/>
  <c r="Q50" i="7"/>
  <c r="S185" i="7"/>
  <c r="R186" i="7"/>
  <c r="AA156" i="7"/>
  <c r="Y21" i="7"/>
  <c r="AP22" i="7"/>
  <c r="AR157" i="7"/>
  <c r="CT238" i="7"/>
  <c r="V237" i="7"/>
  <c r="Z233" i="7"/>
  <c r="CX234" i="7"/>
  <c r="R64" i="7"/>
  <c r="T199" i="7"/>
  <c r="AG158" i="7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V197" i="7" l="1"/>
  <c r="U198" i="7"/>
  <c r="AC168" i="7"/>
  <c r="T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V172" i="7"/>
  <c r="H1606" i="25"/>
  <c r="H1614" i="25"/>
  <c r="H1613" i="25"/>
  <c r="H2188" i="25"/>
  <c r="H2187" i="25"/>
  <c r="H2214" i="25"/>
  <c r="W164" i="7"/>
  <c r="Y165" i="7" s="1"/>
  <c r="AA166" i="7" s="1"/>
  <c r="V174" i="7"/>
  <c r="AB159" i="7"/>
  <c r="AC161" i="7" s="1"/>
  <c r="W171" i="7"/>
  <c r="BL158" i="7"/>
  <c r="BL24" i="7" s="1"/>
  <c r="S46" i="7"/>
  <c r="Z168" i="7"/>
  <c r="AB169" i="7" s="1"/>
  <c r="AD170" i="7" s="1"/>
  <c r="H414" i="25"/>
  <c r="H409" i="25"/>
  <c r="H402" i="25"/>
  <c r="U175" i="7"/>
  <c r="AB158" i="7"/>
  <c r="Y161" i="7"/>
  <c r="U165" i="7"/>
  <c r="W166" i="7" s="1"/>
  <c r="AA159" i="7"/>
  <c r="Z160" i="7"/>
  <c r="BC157" i="7"/>
  <c r="BA22" i="7"/>
  <c r="AE163" i="7"/>
  <c r="AT22" i="7"/>
  <c r="AV157" i="7"/>
  <c r="AH160" i="7"/>
  <c r="AG161" i="7"/>
  <c r="BM157" i="7"/>
  <c r="BM23" i="7" s="1"/>
  <c r="BK22" i="7"/>
  <c r="V165" i="7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H2278" i="25" s="1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T174" i="7"/>
  <c r="BB23" i="7"/>
  <c r="BD158" i="7"/>
  <c r="BE23" i="7"/>
  <c r="BG158" i="7"/>
  <c r="AD157" i="7"/>
  <c r="AB22" i="7"/>
  <c r="T202" i="7"/>
  <c r="R67" i="7"/>
  <c r="T43" i="7"/>
  <c r="H1605" i="25" s="1"/>
  <c r="R57" i="7"/>
  <c r="T192" i="7"/>
  <c r="S193" i="7"/>
  <c r="Y238" i="7"/>
  <c r="CW239" i="7"/>
  <c r="CT240" i="7"/>
  <c r="V239" i="7"/>
  <c r="W199" i="7"/>
  <c r="U64" i="7"/>
  <c r="AS158" i="7"/>
  <c r="AQ23" i="7"/>
  <c r="H910" i="25" s="1"/>
  <c r="CV240" i="7"/>
  <c r="CW242" i="7" s="1"/>
  <c r="X239" i="7"/>
  <c r="AB162" i="7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AP158" i="7"/>
  <c r="AN23" i="7"/>
  <c r="T65" i="7"/>
  <c r="V200" i="7"/>
  <c r="T187" i="7"/>
  <c r="R52" i="7"/>
  <c r="S188" i="7"/>
  <c r="CP244" i="7"/>
  <c r="S242" i="7"/>
  <c r="CQ243" i="7"/>
  <c r="R41" i="7"/>
  <c r="T176" i="7"/>
  <c r="S177" i="7"/>
  <c r="Y169" i="7"/>
  <c r="X170" i="7"/>
  <c r="R46" i="7"/>
  <c r="T181" i="7"/>
  <c r="S182" i="7"/>
  <c r="AA234" i="7"/>
  <c r="CY235" i="7"/>
  <c r="AD164" i="7"/>
  <c r="AC165" i="7"/>
  <c r="X162" i="7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R168" i="7"/>
  <c r="Y241" i="7"/>
  <c r="U191" i="7"/>
  <c r="S56" i="7"/>
  <c r="X237" i="7"/>
  <c r="CV23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AW158" i="7"/>
  <c r="AU23" i="7"/>
  <c r="CV239" i="7"/>
  <c r="X238" i="7"/>
  <c r="AC157" i="7"/>
  <c r="AA22" i="7"/>
  <c r="S51" i="7"/>
  <c r="AO23" i="7"/>
  <c r="AQ158" i="7"/>
  <c r="S45" i="7"/>
  <c r="U180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L23" i="7"/>
  <c r="AN158" i="7"/>
  <c r="W189" i="7"/>
  <c r="U54" i="7"/>
  <c r="DB233" i="7"/>
  <c r="AD232" i="7"/>
  <c r="AF162" i="7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K13" i="22"/>
  <c r="K38" i="22"/>
  <c r="J30" i="10"/>
  <c r="L30" i="10" s="1"/>
  <c r="K23" i="10"/>
  <c r="K24" i="10"/>
  <c r="E23" i="10"/>
  <c r="Q15" i="10"/>
  <c r="W174" i="7" l="1"/>
  <c r="U168" i="7"/>
  <c r="X173" i="7"/>
  <c r="W176" i="7"/>
  <c r="W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X166" i="7"/>
  <c r="Z167" i="7" s="1"/>
  <c r="AB168" i="7" s="1"/>
  <c r="H2255" i="25"/>
  <c r="H2256" i="25"/>
  <c r="H2253" i="25"/>
  <c r="H2264" i="25"/>
  <c r="H2252" i="25"/>
  <c r="H3589" i="25"/>
  <c r="H2257" i="25"/>
  <c r="AA170" i="7"/>
  <c r="AC171" i="7" s="1"/>
  <c r="AE172" i="7" s="1"/>
  <c r="H2185" i="25"/>
  <c r="H3594" i="25"/>
  <c r="H3599" i="25"/>
  <c r="H3600" i="25"/>
  <c r="H911" i="25"/>
  <c r="H912" i="25"/>
  <c r="AD163" i="7"/>
  <c r="U41" i="7"/>
  <c r="Z163" i="7"/>
  <c r="H417" i="25"/>
  <c r="H415" i="25"/>
  <c r="H416" i="25"/>
  <c r="BN159" i="7"/>
  <c r="BN25" i="7" s="1"/>
  <c r="H405" i="25"/>
  <c r="H403" i="25"/>
  <c r="H398" i="25"/>
  <c r="V167" i="7"/>
  <c r="X168" i="7" s="1"/>
  <c r="AC160" i="7"/>
  <c r="AA162" i="7"/>
  <c r="AF165" i="7"/>
  <c r="AH163" i="7"/>
  <c r="AI162" i="7"/>
  <c r="AB161" i="7"/>
  <c r="BC23" i="7"/>
  <c r="BE158" i="7"/>
  <c r="AJ161" i="7"/>
  <c r="AV23" i="7"/>
  <c r="AX158" i="7"/>
  <c r="W167" i="7"/>
  <c r="AE159" i="7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Z239" i="7"/>
  <c r="CX24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B165" i="7"/>
  <c r="S59" i="7"/>
  <c r="U194" i="7"/>
  <c r="T195" i="7"/>
  <c r="V45" i="7"/>
  <c r="AL24" i="7"/>
  <c r="H2274" i="25" s="1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H34" i="25" s="1"/>
  <c r="BG160" i="7"/>
  <c r="W55" i="7"/>
  <c r="X191" i="7"/>
  <c r="V56" i="7"/>
  <c r="AQ24" i="7"/>
  <c r="AS159" i="7"/>
  <c r="DC235" i="7"/>
  <c r="AE234" i="7"/>
  <c r="AD160" i="7"/>
  <c r="T169" i="7"/>
  <c r="S170" i="7"/>
  <c r="AE235" i="7"/>
  <c r="DC236" i="7"/>
  <c r="Y164" i="7"/>
  <c r="AA165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H1515" i="25" s="1"/>
  <c r="V181" i="7"/>
  <c r="U182" i="7"/>
  <c r="AK24" i="7"/>
  <c r="AM159" i="7"/>
  <c r="AT159" i="7"/>
  <c r="AR24" i="7"/>
  <c r="H913" i="25" s="1"/>
  <c r="X172" i="7"/>
  <c r="W173" i="7"/>
  <c r="U67" i="7"/>
  <c r="W202" i="7"/>
  <c r="AT24" i="7"/>
  <c r="AV159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D167" i="7"/>
  <c r="U243" i="7"/>
  <c r="CS244" i="7"/>
  <c r="V243" i="7"/>
  <c r="CT244" i="7"/>
  <c r="CS245" i="7"/>
  <c r="W6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U66" i="7"/>
  <c r="U50" i="7"/>
  <c r="U45" i="7"/>
  <c r="BK159" i="7"/>
  <c r="BI24" i="7"/>
  <c r="AB238" i="7"/>
  <c r="CZ239" i="7"/>
  <c r="AD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D42" i="1"/>
  <c r="Q9" i="10"/>
  <c r="D40" i="1"/>
  <c r="D14" i="11"/>
  <c r="Y175" i="7" l="1"/>
  <c r="Y41" i="7" s="1"/>
  <c r="V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510" i="25"/>
  <c r="H546" i="25"/>
  <c r="H531" i="25"/>
  <c r="H1921" i="25"/>
  <c r="H1925" i="25"/>
  <c r="H1922" i="25"/>
  <c r="H1927" i="25"/>
  <c r="H3019" i="25"/>
  <c r="H3018" i="25"/>
  <c r="H3017" i="25"/>
  <c r="H1926" i="25"/>
  <c r="H3155" i="25"/>
  <c r="H3020" i="25"/>
  <c r="H3156" i="25"/>
  <c r="H3508" i="25"/>
  <c r="H3157" i="25"/>
  <c r="H3509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Y168" i="7"/>
  <c r="AA169" i="7" s="1"/>
  <c r="AC170" i="7" s="1"/>
  <c r="AE165" i="7"/>
  <c r="AI165" i="7"/>
  <c r="W169" i="7"/>
  <c r="X171" i="7" s="1"/>
  <c r="AC163" i="7"/>
  <c r="AG167" i="7"/>
  <c r="H407" i="25"/>
  <c r="H408" i="25"/>
  <c r="H406" i="25"/>
  <c r="AB164" i="7"/>
  <c r="AC166" i="7" s="1"/>
  <c r="AK163" i="7"/>
  <c r="AK29" i="7" s="1"/>
  <c r="AD162" i="7"/>
  <c r="AJ164" i="7"/>
  <c r="BE24" i="7"/>
  <c r="BG159" i="7"/>
  <c r="X169" i="7"/>
  <c r="AZ159" i="7"/>
  <c r="AX24" i="7"/>
  <c r="AF160" i="7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H3736" i="25" s="1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E169" i="7"/>
  <c r="W63" i="7"/>
  <c r="V68" i="7"/>
  <c r="W68" i="7"/>
  <c r="Y203" i="7"/>
  <c r="U48" i="7"/>
  <c r="W183" i="7"/>
  <c r="V184" i="7"/>
  <c r="AD237" i="7"/>
  <c r="DB238" i="7"/>
  <c r="BF25" i="7"/>
  <c r="H33" i="25" s="1"/>
  <c r="BH160" i="7"/>
  <c r="BB25" i="7"/>
  <c r="BD160" i="7"/>
  <c r="V245" i="7"/>
  <c r="CT246" i="7"/>
  <c r="DC237" i="7"/>
  <c r="AE236" i="7"/>
  <c r="AG236" i="7"/>
  <c r="DE237" i="7"/>
  <c r="AI237" i="7" s="1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CY243" i="7"/>
  <c r="CZ245" i="7" s="1"/>
  <c r="AA173" i="7"/>
  <c r="AC174" i="7" s="1"/>
  <c r="AE175" i="7" s="1"/>
  <c r="Z174" i="7"/>
  <c r="BM160" i="7"/>
  <c r="BM26" i="7" s="1"/>
  <c r="BK25" i="7"/>
  <c r="U65" i="7"/>
  <c r="W200" i="7"/>
  <c r="Y193" i="7"/>
  <c r="W58" i="7"/>
  <c r="AG159" i="7"/>
  <c r="AE24" i="7"/>
  <c r="AR160" i="7"/>
  <c r="AP25" i="7"/>
  <c r="AO24" i="7"/>
  <c r="AQ159" i="7"/>
  <c r="AE161" i="7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H915" i="25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H1543" i="25" s="1"/>
  <c r="AH166" i="7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H54" i="25" s="1"/>
  <c r="AY160" i="7"/>
  <c r="U55" i="7"/>
  <c r="AY25" i="7"/>
  <c r="H56" i="25" s="1"/>
  <c r="BA160" i="7"/>
  <c r="DD236" i="7"/>
  <c r="AF235" i="7"/>
  <c r="CU245" i="7"/>
  <c r="W244" i="7"/>
  <c r="CW243" i="7"/>
  <c r="Y242" i="7"/>
  <c r="AB244" i="7"/>
  <c r="AX160" i="7"/>
  <c r="AV25" i="7"/>
  <c r="Y174" i="7"/>
  <c r="X175" i="7"/>
  <c r="AM25" i="7"/>
  <c r="H3735" i="25" s="1"/>
  <c r="AO160" i="7"/>
  <c r="T66" i="7"/>
  <c r="V201" i="7"/>
  <c r="V59" i="7"/>
  <c r="X194" i="7"/>
  <c r="AW160" i="7"/>
  <c r="AU25" i="7"/>
  <c r="Z166" i="7"/>
  <c r="AB167" i="7" s="1"/>
  <c r="Y167" i="7"/>
  <c r="U171" i="7"/>
  <c r="W172" i="7" s="1"/>
  <c r="T172" i="7"/>
  <c r="AF161" i="7"/>
  <c r="AE162" i="7"/>
  <c r="BI161" i="7"/>
  <c r="BG26" i="7"/>
  <c r="H31" i="25" s="1"/>
  <c r="AD238" i="7"/>
  <c r="DB239" i="7"/>
  <c r="AL162" i="7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K12" i="22" s="1"/>
  <c r="M20" i="21"/>
  <c r="M23" i="21" s="1"/>
  <c r="D15" i="11"/>
  <c r="D45" i="1"/>
  <c r="H1674" i="25" l="1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Z170" i="7"/>
  <c r="AB171" i="7" s="1"/>
  <c r="AD172" i="7" s="1"/>
  <c r="AE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K166" i="7"/>
  <c r="AK32" i="7" s="1"/>
  <c r="AH161" i="7"/>
  <c r="Y170" i="7"/>
  <c r="Z172" i="7" s="1"/>
  <c r="AH169" i="7"/>
  <c r="AM164" i="7"/>
  <c r="AM30" i="7" s="1"/>
  <c r="Y173" i="7"/>
  <c r="AJ167" i="7"/>
  <c r="AD165" i="7"/>
  <c r="AE167" i="7" s="1"/>
  <c r="H397" i="25"/>
  <c r="H395" i="25"/>
  <c r="H51" i="25"/>
  <c r="H53" i="25"/>
  <c r="H55" i="25"/>
  <c r="H52" i="25"/>
  <c r="AD168" i="7"/>
  <c r="AL165" i="7"/>
  <c r="BI160" i="7"/>
  <c r="BG25" i="7"/>
  <c r="H32" i="25" s="1"/>
  <c r="Y171" i="7"/>
  <c r="AG162" i="7"/>
  <c r="AZ25" i="7"/>
  <c r="BB160" i="7"/>
  <c r="AH162" i="7"/>
  <c r="AI161" i="7"/>
  <c r="AH236" i="7"/>
  <c r="DF237" i="7"/>
  <c r="AJ237" i="7" s="1"/>
  <c r="AH237" i="7"/>
  <c r="DF238" i="7"/>
  <c r="AJ238" i="7" s="1"/>
  <c r="W45" i="7"/>
  <c r="Y180" i="7"/>
  <c r="V51" i="7"/>
  <c r="X186" i="7"/>
  <c r="AU26" i="7"/>
  <c r="H917" i="25" s="1"/>
  <c r="AW161" i="7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H35" i="25" s="1"/>
  <c r="BH161" i="7"/>
  <c r="U58" i="7"/>
  <c r="W193" i="7"/>
  <c r="V194" i="7"/>
  <c r="DC242" i="7"/>
  <c r="AG242" i="7" s="1"/>
  <c r="AE241" i="7"/>
  <c r="X42" i="7"/>
  <c r="H523" i="25" s="1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X174" i="7" s="1"/>
  <c r="U174" i="7"/>
  <c r="X202" i="7"/>
  <c r="V67" i="7"/>
  <c r="X41" i="7"/>
  <c r="Z176" i="7"/>
  <c r="Y177" i="7"/>
  <c r="Z179" i="7" s="1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R26" i="7"/>
  <c r="AT161" i="7"/>
  <c r="Y59" i="7"/>
  <c r="AB175" i="7"/>
  <c r="AA176" i="7"/>
  <c r="AE168" i="7"/>
  <c r="AG169" i="7" s="1"/>
  <c r="AD169" i="7"/>
  <c r="W49" i="7"/>
  <c r="H359" i="25" s="1"/>
  <c r="CX246" i="7"/>
  <c r="Z245" i="7"/>
  <c r="AE240" i="7"/>
  <c r="DC241" i="7"/>
  <c r="W54" i="7"/>
  <c r="V57" i="7"/>
  <c r="X49" i="7"/>
  <c r="H1508" i="25" s="1"/>
  <c r="DB243" i="7"/>
  <c r="AD242" i="7"/>
  <c r="X44" i="7"/>
  <c r="H1579" i="25" s="1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AW26" i="7"/>
  <c r="AY161" i="7"/>
  <c r="Y245" i="7"/>
  <c r="CW246" i="7"/>
  <c r="AQ26" i="7"/>
  <c r="AS161" i="7"/>
  <c r="X190" i="7"/>
  <c r="V55" i="7"/>
  <c r="BL161" i="7"/>
  <c r="BJ26" i="7"/>
  <c r="AV161" i="7"/>
  <c r="AT26" i="7"/>
  <c r="H918" i="25" s="1"/>
  <c r="U63" i="7"/>
  <c r="W198" i="7"/>
  <c r="V199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H1514" i="25" s="1"/>
  <c r="W182" i="7"/>
  <c r="V183" i="7"/>
  <c r="BD26" i="7"/>
  <c r="BF161" i="7"/>
  <c r="DD239" i="7"/>
  <c r="AF238" i="7"/>
  <c r="AF163" i="7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F164" i="7"/>
  <c r="AA168" i="7"/>
  <c r="AC169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46" i="1"/>
  <c r="AA172" i="7" l="1"/>
  <c r="AC173" i="7" s="1"/>
  <c r="AE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I163" i="7"/>
  <c r="AL168" i="7"/>
  <c r="AL34" i="7" s="1"/>
  <c r="H3958" i="25" s="1"/>
  <c r="Z175" i="7"/>
  <c r="Z41" i="7" s="1"/>
  <c r="AA174" i="7"/>
  <c r="AN166" i="7"/>
  <c r="AN32" i="7" s="1"/>
  <c r="H235" i="25" s="1"/>
  <c r="AO165" i="7"/>
  <c r="AO31" i="7" s="1"/>
  <c r="AF166" i="7"/>
  <c r="AG168" i="7" s="1"/>
  <c r="AI171" i="7"/>
  <c r="AK169" i="7"/>
  <c r="AI164" i="7"/>
  <c r="AM167" i="7"/>
  <c r="AM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L31" i="7"/>
  <c r="AF169" i="7"/>
  <c r="AE170" i="7"/>
  <c r="H49" i="25"/>
  <c r="H50" i="25"/>
  <c r="AH164" i="7"/>
  <c r="BK161" i="7"/>
  <c r="BI26" i="7"/>
  <c r="AJ163" i="7"/>
  <c r="BB26" i="7"/>
  <c r="H46" i="25" s="1"/>
  <c r="BD161" i="7"/>
  <c r="Z173" i="7"/>
  <c r="AB174" i="7" s="1"/>
  <c r="AD175" i="7" s="1"/>
  <c r="AD41" i="7" s="1"/>
  <c r="AG165" i="7"/>
  <c r="X47" i="7"/>
  <c r="H1522" i="25" s="1"/>
  <c r="Z182" i="7"/>
  <c r="X63" i="7"/>
  <c r="Z198" i="7"/>
  <c r="AB170" i="7"/>
  <c r="AD171" i="7" s="1"/>
  <c r="AA171" i="7"/>
  <c r="AR162" i="7"/>
  <c r="AP27" i="7"/>
  <c r="BI162" i="7"/>
  <c r="BG27" i="7"/>
  <c r="AH239" i="7"/>
  <c r="DF240" i="7"/>
  <c r="AJ240" i="7" s="1"/>
  <c r="Y67" i="7"/>
  <c r="W64" i="7"/>
  <c r="Y199" i="7"/>
  <c r="AA246" i="7"/>
  <c r="CY247" i="7"/>
  <c r="AC247" i="7" s="1"/>
  <c r="BA162" i="7"/>
  <c r="AY27" i="7"/>
  <c r="BB162" i="7"/>
  <c r="AZ27" i="7"/>
  <c r="AL161" i="7"/>
  <c r="AJ26" i="7"/>
  <c r="AF243" i="7"/>
  <c r="DD244" i="7"/>
  <c r="AF170" i="7"/>
  <c r="AH171" i="7" s="1"/>
  <c r="AE171" i="7"/>
  <c r="BG162" i="7"/>
  <c r="BE27" i="7"/>
  <c r="H38" i="25" s="1"/>
  <c r="AF24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G173" i="7"/>
  <c r="X189" i="7"/>
  <c r="V54" i="7"/>
  <c r="W190" i="7"/>
  <c r="AS162" i="7"/>
  <c r="AQ27" i="7"/>
  <c r="H3749" i="25" s="1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G166" i="7"/>
  <c r="BD162" i="7"/>
  <c r="BB27" i="7"/>
  <c r="V49" i="7"/>
  <c r="X184" i="7"/>
  <c r="W185" i="7"/>
  <c r="AG42" i="7"/>
  <c r="Y204" i="7"/>
  <c r="Y70" i="7" s="1"/>
  <c r="W69" i="7"/>
  <c r="AS27" i="7"/>
  <c r="H921" i="25" s="1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H3016" i="25" s="1"/>
  <c r="X68" i="7"/>
  <c r="Z203" i="7"/>
  <c r="AH240" i="7"/>
  <c r="DF241" i="7"/>
  <c r="AJ241" i="7" s="1"/>
  <c r="Y51" i="7"/>
  <c r="BA27" i="7"/>
  <c r="BC162" i="7"/>
  <c r="CZ246" i="7"/>
  <c r="AB245" i="7"/>
  <c r="AT162" i="7"/>
  <c r="AR27" i="7"/>
  <c r="Z61" i="7"/>
  <c r="AC244" i="7"/>
  <c r="DA245" i="7"/>
  <c r="Y183" i="7"/>
  <c r="W48" i="7"/>
  <c r="H1513" i="25" s="1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K162" i="7"/>
  <c r="AD176" i="7"/>
  <c r="AB41" i="7"/>
  <c r="AQ28" i="7"/>
  <c r="AS163" i="7"/>
  <c r="Z42" i="7"/>
  <c r="W175" i="7"/>
  <c r="V176" i="7"/>
  <c r="AC245" i="7"/>
  <c r="DA246" i="7"/>
  <c r="W46" i="7"/>
  <c r="H1518" i="25" s="1"/>
  <c r="Y181" i="7"/>
  <c r="X182" i="7"/>
  <c r="BJ162" i="7"/>
  <c r="BH27" i="7"/>
  <c r="H30" i="25" s="1"/>
  <c r="AJ170" i="7"/>
  <c r="AJ162" i="7"/>
  <c r="X52" i="7"/>
  <c r="Z187" i="7"/>
  <c r="N10" i="21"/>
  <c r="N11" i="21" s="1"/>
  <c r="M43" i="1"/>
  <c r="P50" i="1" s="1"/>
  <c r="V50" i="1" s="1"/>
  <c r="AB176" i="7" l="1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M170" i="7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J165" i="7"/>
  <c r="AJ166" i="7"/>
  <c r="AP167" i="7"/>
  <c r="AP33" i="7" s="1"/>
  <c r="AK35" i="7"/>
  <c r="AL171" i="7"/>
  <c r="AK165" i="7"/>
  <c r="AK31" i="7" s="1"/>
  <c r="AJ173" i="7"/>
  <c r="AO168" i="7"/>
  <c r="AN169" i="7"/>
  <c r="AN35" i="7" s="1"/>
  <c r="AG171" i="7"/>
  <c r="H390" i="25"/>
  <c r="H29" i="25"/>
  <c r="H28" i="25"/>
  <c r="H391" i="25"/>
  <c r="AF172" i="7"/>
  <c r="AF176" i="7"/>
  <c r="AF42" i="7" s="1"/>
  <c r="AI166" i="7"/>
  <c r="AK167" i="7" s="1"/>
  <c r="AK33" i="7" s="1"/>
  <c r="H851" i="25" s="1"/>
  <c r="BK27" i="7"/>
  <c r="BM162" i="7"/>
  <c r="BM28" i="7" s="1"/>
  <c r="AA175" i="7"/>
  <c r="AB177" i="7" s="1"/>
  <c r="AB43" i="7" s="1"/>
  <c r="BF162" i="7"/>
  <c r="BD27" i="7"/>
  <c r="H39" i="25" s="1"/>
  <c r="AH167" i="7"/>
  <c r="AB46" i="7"/>
  <c r="AD42" i="7"/>
  <c r="AF177" i="7"/>
  <c r="Y49" i="7"/>
  <c r="H1507" i="25" s="1"/>
  <c r="AA184" i="7"/>
  <c r="DB247" i="7"/>
  <c r="AF247" i="7" s="1"/>
  <c r="AD246" i="7"/>
  <c r="Z69" i="7"/>
  <c r="Y58" i="7"/>
  <c r="AX163" i="7"/>
  <c r="AV28" i="7"/>
  <c r="AG243" i="7"/>
  <c r="DE244" i="7"/>
  <c r="AI244" i="7" s="1"/>
  <c r="AI167" i="7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B42" i="7"/>
  <c r="AG172" i="7"/>
  <c r="AI173" i="7" s="1"/>
  <c r="AF173" i="7"/>
  <c r="AH244" i="7"/>
  <c r="DF245" i="7"/>
  <c r="AJ245" i="7" s="1"/>
  <c r="AC172" i="7"/>
  <c r="AE173" i="7" s="1"/>
  <c r="AB173" i="7"/>
  <c r="AB183" i="7"/>
  <c r="Z48" i="7"/>
  <c r="H1524" i="25" s="1"/>
  <c r="P49" i="1"/>
  <c r="R49" i="1" s="1"/>
  <c r="T49" i="1" s="1"/>
  <c r="V49" i="1" s="1"/>
  <c r="Y47" i="7"/>
  <c r="AA182" i="7"/>
  <c r="X177" i="7"/>
  <c r="V42" i="7"/>
  <c r="W178" i="7"/>
  <c r="AS29" i="7"/>
  <c r="AU164" i="7"/>
  <c r="AK28" i="7"/>
  <c r="AM163" i="7"/>
  <c r="AL164" i="7"/>
  <c r="BE163" i="7"/>
  <c r="BC28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Z201" i="7"/>
  <c r="X66" i="7"/>
  <c r="AE245" i="7"/>
  <c r="DC246" i="7"/>
  <c r="AA44" i="7"/>
  <c r="X50" i="7"/>
  <c r="Z185" i="7"/>
  <c r="BF163" i="7"/>
  <c r="BD28" i="7"/>
  <c r="H57" i="25" s="1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H1337" i="25" s="1"/>
  <c r="AB181" i="7"/>
  <c r="Z46" i="7"/>
  <c r="DD247" i="7"/>
  <c r="AH247" i="7" s="1"/>
  <c r="AM36" i="7"/>
  <c r="AL27" i="7"/>
  <c r="AN162" i="7"/>
  <c r="AR28" i="7"/>
  <c r="H3750" i="25" s="1"/>
  <c r="AT163" i="7"/>
  <c r="AQ166" i="7"/>
  <c r="U50" i="1"/>
  <c r="W50" i="1" s="1"/>
  <c r="P47" i="1"/>
  <c r="R47" i="1" s="1"/>
  <c r="T47" i="1" s="1"/>
  <c r="V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R50" i="1"/>
  <c r="S50" i="1" s="1"/>
  <c r="P48" i="1"/>
  <c r="R48" i="1" s="1"/>
  <c r="T48" i="1" s="1"/>
  <c r="V48" i="1" s="1"/>
  <c r="AN172" i="7" l="1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K175" i="7"/>
  <c r="AK41" i="7" s="1"/>
  <c r="AL167" i="7"/>
  <c r="AL33" i="7" s="1"/>
  <c r="AR168" i="7"/>
  <c r="AK168" i="7"/>
  <c r="AQ169" i="7"/>
  <c r="AS170" i="7" s="1"/>
  <c r="AC179" i="7"/>
  <c r="AD181" i="7" s="1"/>
  <c r="AL37" i="7"/>
  <c r="H3948" i="25" s="1"/>
  <c r="AO34" i="7"/>
  <c r="AO171" i="7"/>
  <c r="AH173" i="7"/>
  <c r="AP170" i="7"/>
  <c r="AP36" i="7" s="1"/>
  <c r="AJ168" i="7"/>
  <c r="AL169" i="7" s="1"/>
  <c r="AL35" i="7" s="1"/>
  <c r="H27" i="25"/>
  <c r="H25" i="25"/>
  <c r="H26" i="25"/>
  <c r="H24" i="25"/>
  <c r="H23" i="25"/>
  <c r="H22" i="25"/>
  <c r="AG174" i="7"/>
  <c r="S49" i="1"/>
  <c r="U49" i="1" s="1"/>
  <c r="W49" i="1" s="1"/>
  <c r="AA41" i="7"/>
  <c r="AC176" i="7"/>
  <c r="AD178" i="7" s="1"/>
  <c r="AD44" i="7" s="1"/>
  <c r="AI169" i="7"/>
  <c r="BH163" i="7"/>
  <c r="BF28" i="7"/>
  <c r="S47" i="1"/>
  <c r="U47" i="1" s="1"/>
  <c r="W47" i="1" s="1"/>
  <c r="AR34" i="7"/>
  <c r="DE247" i="7"/>
  <c r="AI247" i="7" s="1"/>
  <c r="AG246" i="7"/>
  <c r="AE181" i="7"/>
  <c r="AC46" i="7"/>
  <c r="BL164" i="7"/>
  <c r="BJ29" i="7"/>
  <c r="H21" i="25" s="1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D174" i="7"/>
  <c r="AF175" i="7" s="1"/>
  <c r="AC175" i="7"/>
  <c r="AH174" i="7"/>
  <c r="AJ175" i="7" s="1"/>
  <c r="AG175" i="7"/>
  <c r="AC185" i="7"/>
  <c r="AA50" i="7"/>
  <c r="AV164" i="7"/>
  <c r="AT29" i="7"/>
  <c r="H927" i="25" s="1"/>
  <c r="AP163" i="7"/>
  <c r="AN28" i="7"/>
  <c r="H2425" i="25" s="1"/>
  <c r="AA192" i="7"/>
  <c r="Y57" i="7"/>
  <c r="BF29" i="7"/>
  <c r="BH164" i="7"/>
  <c r="AC45" i="7"/>
  <c r="AB65" i="7"/>
  <c r="DF247" i="7"/>
  <c r="AJ247" i="7" s="1"/>
  <c r="AH246" i="7"/>
  <c r="Y52" i="7"/>
  <c r="AA187" i="7"/>
  <c r="AP28" i="7"/>
  <c r="AR163" i="7"/>
  <c r="BB29" i="7"/>
  <c r="H68" i="25" s="1"/>
  <c r="BD164" i="7"/>
  <c r="BK164" i="7"/>
  <c r="BI29" i="7"/>
  <c r="X64" i="7"/>
  <c r="Z199" i="7"/>
  <c r="Y200" i="7"/>
  <c r="Z56" i="7"/>
  <c r="AB191" i="7"/>
  <c r="AL30" i="7"/>
  <c r="AN165" i="7"/>
  <c r="AM166" i="7"/>
  <c r="AA48" i="7"/>
  <c r="H1554" i="25" s="1"/>
  <c r="AC183" i="7"/>
  <c r="AZ164" i="7"/>
  <c r="AX29" i="7"/>
  <c r="BC164" i="7"/>
  <c r="BA29" i="7"/>
  <c r="AL174" i="7"/>
  <c r="Z60" i="7"/>
  <c r="AO163" i="7"/>
  <c r="AM28" i="7"/>
  <c r="BG29" i="7"/>
  <c r="BI164" i="7"/>
  <c r="Z51" i="7"/>
  <c r="H361" i="25" s="1"/>
  <c r="AB186" i="7"/>
  <c r="AK30" i="7"/>
  <c r="H855" i="25" s="1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H1536" i="25" s="1"/>
  <c r="X180" i="7"/>
  <c r="AH245" i="7"/>
  <c r="DF246" i="7"/>
  <c r="AJ246" i="7" s="1"/>
  <c r="AJ169" i="7"/>
  <c r="AI170" i="7"/>
  <c r="AH178" i="7"/>
  <c r="AF43" i="7"/>
  <c r="AQ32" i="7"/>
  <c r="AS167" i="7"/>
  <c r="AD182" i="7"/>
  <c r="AB47" i="7"/>
  <c r="Z193" i="7"/>
  <c r="X58" i="7"/>
  <c r="Y194" i="7"/>
  <c r="Z67" i="7"/>
  <c r="AB202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H2027" i="25" s="1"/>
  <c r="AX164" i="7"/>
  <c r="AV29" i="7"/>
  <c r="X69" i="7"/>
  <c r="Z204" i="7"/>
  <c r="Z70" i="7" s="1"/>
  <c r="Z49" i="7"/>
  <c r="H1500" i="25" s="1"/>
  <c r="AB184" i="7"/>
  <c r="BM164" i="7"/>
  <c r="BM30" i="7" s="1"/>
  <c r="BK29" i="7"/>
  <c r="AF180" i="7"/>
  <c r="AD45" i="7"/>
  <c r="AD184" i="7"/>
  <c r="AB49" i="7"/>
  <c r="AC48" i="7"/>
  <c r="AK34" i="7"/>
  <c r="T50" i="1"/>
  <c r="S48" i="1"/>
  <c r="U48" i="1" s="1"/>
  <c r="W48" i="1" s="1"/>
  <c r="L40" i="22"/>
  <c r="L9" i="22"/>
  <c r="N14" i="21" s="1"/>
  <c r="L63" i="22" a="1"/>
  <c r="L63" i="22" s="1"/>
  <c r="L23" i="22" a="1"/>
  <c r="L23" i="22" s="1"/>
  <c r="L50" i="22" a="1"/>
  <c r="L50" i="22" s="1"/>
  <c r="AQ35" i="7" l="1"/>
  <c r="AM176" i="7"/>
  <c r="AM42" i="7" s="1"/>
  <c r="H1033" i="25" s="1"/>
  <c r="AM169" i="7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L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012" i="25"/>
  <c r="H2895" i="25"/>
  <c r="H2963" i="25"/>
  <c r="H2979" i="25"/>
  <c r="H3431" i="25"/>
  <c r="H3543" i="25"/>
  <c r="H2964" i="25"/>
  <c r="H2969" i="25"/>
  <c r="H3426" i="25"/>
  <c r="H3542" i="25"/>
  <c r="H3359" i="25"/>
  <c r="H3360" i="25"/>
  <c r="H3432" i="25"/>
  <c r="H3544" i="25"/>
  <c r="H2968" i="25"/>
  <c r="H2962" i="25"/>
  <c r="H3433" i="25"/>
  <c r="H3497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Q172" i="7"/>
  <c r="AQ38" i="7" s="1"/>
  <c r="AO37" i="7"/>
  <c r="AP173" i="7"/>
  <c r="AE180" i="7"/>
  <c r="AE46" i="7" s="1"/>
  <c r="AK170" i="7"/>
  <c r="AK36" i="7" s="1"/>
  <c r="H846" i="25" s="1"/>
  <c r="AR171" i="7"/>
  <c r="AR37" i="7" s="1"/>
  <c r="AI175" i="7"/>
  <c r="AI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J171" i="7"/>
  <c r="AE177" i="7"/>
  <c r="AF179" i="7" s="1"/>
  <c r="AF45" i="7" s="1"/>
  <c r="AC42" i="7"/>
  <c r="BH29" i="7"/>
  <c r="BJ164" i="7"/>
  <c r="AL36" i="7"/>
  <c r="AC67" i="7"/>
  <c r="AP29" i="7"/>
  <c r="AR164" i="7"/>
  <c r="BG165" i="7"/>
  <c r="BE30" i="7"/>
  <c r="AM35" i="7"/>
  <c r="AD50" i="7"/>
  <c r="H378" i="25" s="1"/>
  <c r="AX30" i="7"/>
  <c r="AZ165" i="7"/>
  <c r="Z63" i="7"/>
  <c r="AB198" i="7"/>
  <c r="AL177" i="7"/>
  <c r="AJ42" i="7"/>
  <c r="AP165" i="7"/>
  <c r="AN30" i="7"/>
  <c r="AA180" i="7"/>
  <c r="Y45" i="7"/>
  <c r="AJ174" i="7"/>
  <c r="Z58" i="7"/>
  <c r="AB193" i="7"/>
  <c r="AA194" i="7"/>
  <c r="BK165" i="7"/>
  <c r="BI30" i="7"/>
  <c r="H19" i="25" s="1"/>
  <c r="BE165" i="7"/>
  <c r="BC30" i="7"/>
  <c r="AO167" i="7"/>
  <c r="AM32" i="7"/>
  <c r="AN168" i="7"/>
  <c r="AR29" i="7"/>
  <c r="AT164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H165" i="7"/>
  <c r="BF30" i="7"/>
  <c r="H62" i="25" s="1"/>
  <c r="AU31" i="7"/>
  <c r="AW166" i="7"/>
  <c r="AQ164" i="7"/>
  <c r="AO29" i="7"/>
  <c r="AB57" i="7"/>
  <c r="AA69" i="7"/>
  <c r="AC204" i="7"/>
  <c r="AC70" i="7" s="1"/>
  <c r="AB50" i="7"/>
  <c r="AD185" i="7"/>
  <c r="AB68" i="7"/>
  <c r="AD203" i="7"/>
  <c r="AB194" i="7"/>
  <c r="Z59" i="7"/>
  <c r="AJ179" i="7"/>
  <c r="AH44" i="7"/>
  <c r="AO30" i="7"/>
  <c r="AQ165" i="7"/>
  <c r="Z52" i="7"/>
  <c r="AB187" i="7"/>
  <c r="AA188" i="7"/>
  <c r="AA57" i="7"/>
  <c r="AN167" i="7"/>
  <c r="AL32" i="7"/>
  <c r="AM168" i="7"/>
  <c r="AS36" i="7"/>
  <c r="H227" i="25" s="1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D48" i="7"/>
  <c r="AF183" i="7"/>
  <c r="AY29" i="7"/>
  <c r="BA164" i="7"/>
  <c r="AY165" i="7"/>
  <c r="AW30" i="7"/>
  <c r="AJ41" i="7"/>
  <c r="Z54" i="7"/>
  <c r="AB189" i="7"/>
  <c r="AD47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H1498" i="25" s="1"/>
  <c r="AM31" i="7"/>
  <c r="AO166" i="7"/>
  <c r="AB52" i="7"/>
  <c r="AD187" i="7"/>
  <c r="AN175" i="7"/>
  <c r="AO177" i="7" s="1"/>
  <c r="AL40" i="7"/>
  <c r="AZ30" i="7"/>
  <c r="BB165" i="7"/>
  <c r="AE184" i="7"/>
  <c r="AC49" i="7"/>
  <c r="H380" i="25" s="1"/>
  <c r="Z65" i="7"/>
  <c r="BD30" i="7"/>
  <c r="H73" i="25" s="1"/>
  <c r="BF165" i="7"/>
  <c r="AC188" i="7"/>
  <c r="AA53" i="7"/>
  <c r="BJ165" i="7"/>
  <c r="BH30" i="7"/>
  <c r="AI176" i="7"/>
  <c r="AG41" i="7"/>
  <c r="AH177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L13" i="22"/>
  <c r="L38" i="22"/>
  <c r="X47" i="1"/>
  <c r="E19" i="10"/>
  <c r="M30" i="10" s="1"/>
  <c r="AL172" i="7" l="1"/>
  <c r="AL38" i="7" s="1"/>
  <c r="AN171" i="7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3938" i="25"/>
  <c r="H3939" i="25"/>
  <c r="H3940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F182" i="7"/>
  <c r="AF48" i="7" s="1"/>
  <c r="AR174" i="7"/>
  <c r="AR40" i="7" s="1"/>
  <c r="AP39" i="7"/>
  <c r="AS173" i="7"/>
  <c r="AM171" i="7"/>
  <c r="AN173" i="7" s="1"/>
  <c r="AN39" i="7" s="1"/>
  <c r="J16" i="11" s="1"/>
  <c r="J17" i="11" s="1"/>
  <c r="AT172" i="7"/>
  <c r="AT38" i="7" s="1"/>
  <c r="AK173" i="7"/>
  <c r="AM174" i="7" s="1"/>
  <c r="H159" i="25"/>
  <c r="H160" i="25"/>
  <c r="H66" i="25"/>
  <c r="H70" i="25"/>
  <c r="H16" i="11"/>
  <c r="I17" i="11" s="1"/>
  <c r="H360" i="25"/>
  <c r="H71" i="25"/>
  <c r="H69" i="25"/>
  <c r="H72" i="25"/>
  <c r="AG181" i="7"/>
  <c r="AH183" i="7" s="1"/>
  <c r="AG178" i="7"/>
  <c r="AG44" i="7" s="1"/>
  <c r="H3195" i="25" s="1"/>
  <c r="AE43" i="7"/>
  <c r="BJ30" i="7"/>
  <c r="H20" i="25" s="1"/>
  <c r="BL165" i="7"/>
  <c r="AO43" i="7"/>
  <c r="AF51" i="7"/>
  <c r="H2771" i="25" s="1"/>
  <c r="Z57" i="7"/>
  <c r="AB192" i="7"/>
  <c r="AA193" i="7"/>
  <c r="BD166" i="7"/>
  <c r="BB31" i="7"/>
  <c r="AF188" i="7"/>
  <c r="AD53" i="7"/>
  <c r="AU34" i="7"/>
  <c r="AW169" i="7"/>
  <c r="AK181" i="7"/>
  <c r="AI46" i="7"/>
  <c r="BC165" i="7"/>
  <c r="BA30" i="7"/>
  <c r="BA31" i="7"/>
  <c r="BC166" i="7"/>
  <c r="AJ177" i="7"/>
  <c r="AH42" i="7"/>
  <c r="AX31" i="7"/>
  <c r="H154" i="25" s="1"/>
  <c r="AZ166" i="7"/>
  <c r="AA54" i="7"/>
  <c r="AC189" i="7"/>
  <c r="AB190" i="7"/>
  <c r="Z66" i="7"/>
  <c r="AB201" i="7"/>
  <c r="AA202" i="7"/>
  <c r="AG177" i="7"/>
  <c r="AE42" i="7"/>
  <c r="AT30" i="7"/>
  <c r="H928" i="25" s="1"/>
  <c r="AV165" i="7"/>
  <c r="AQ168" i="7"/>
  <c r="AO33" i="7"/>
  <c r="BM166" i="7"/>
  <c r="BM32" i="7" s="1"/>
  <c r="BK31" i="7"/>
  <c r="AK176" i="7"/>
  <c r="AB64" i="7"/>
  <c r="AV170" i="7"/>
  <c r="AW172" i="7" s="1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H3774" i="25" s="1"/>
  <c r="AM34" i="7"/>
  <c r="AO169" i="7"/>
  <c r="AN170" i="7"/>
  <c r="AD188" i="7"/>
  <c r="AB53" i="7"/>
  <c r="AF186" i="7"/>
  <c r="AD51" i="7"/>
  <c r="H1466" i="25" s="1"/>
  <c r="Z62" i="7"/>
  <c r="AB197" i="7"/>
  <c r="AA198" i="7"/>
  <c r="AA65" i="7"/>
  <c r="AC200" i="7"/>
  <c r="AA60" i="7"/>
  <c r="AC195" i="7"/>
  <c r="AB196" i="7"/>
  <c r="AR166" i="7"/>
  <c r="AP31" i="7"/>
  <c r="H240" i="25" s="1"/>
  <c r="BI166" i="7"/>
  <c r="BG31" i="7"/>
  <c r="BF31" i="7"/>
  <c r="BH166" i="7"/>
  <c r="AQ167" i="7"/>
  <c r="AO32" i="7"/>
  <c r="Y48" i="7"/>
  <c r="H1510" i="25" s="1"/>
  <c r="AA183" i="7"/>
  <c r="Z184" i="7"/>
  <c r="AM172" i="7"/>
  <c r="AK37" i="7"/>
  <c r="AK44" i="7"/>
  <c r="AM179" i="7"/>
  <c r="AB55" i="7"/>
  <c r="AD190" i="7"/>
  <c r="AF49" i="7"/>
  <c r="AH184" i="7"/>
  <c r="AX168" i="7"/>
  <c r="AV33" i="7"/>
  <c r="H2463" i="25" s="1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BB166" i="7"/>
  <c r="AZ31" i="7"/>
  <c r="AR30" i="7"/>
  <c r="AT165" i="7"/>
  <c r="AN37" i="7"/>
  <c r="AG48" i="7"/>
  <c r="AI183" i="7"/>
  <c r="AC44" i="7"/>
  <c r="AE179" i="7"/>
  <c r="AY32" i="7"/>
  <c r="H146" i="25" s="1"/>
  <c r="BA167" i="7"/>
  <c r="AH43" i="7"/>
  <c r="H3565" i="25" s="1"/>
  <c r="AJ178" i="7"/>
  <c r="BL166" i="7"/>
  <c r="BJ31" i="7"/>
  <c r="AE50" i="7"/>
  <c r="H2736" i="25" s="1"/>
  <c r="AG185" i="7"/>
  <c r="AP176" i="7"/>
  <c r="AN41" i="7"/>
  <c r="AB182" i="7"/>
  <c r="Z47" i="7"/>
  <c r="AE49" i="7"/>
  <c r="AY31" i="7"/>
  <c r="BA166" i="7"/>
  <c r="AA67" i="7"/>
  <c r="AU37" i="7"/>
  <c r="AN33" i="7"/>
  <c r="AP168" i="7"/>
  <c r="AS166" i="7"/>
  <c r="AQ31" i="7"/>
  <c r="AD69" i="7"/>
  <c r="AW32" i="7"/>
  <c r="H935" i="25" s="1"/>
  <c r="AY167" i="7"/>
  <c r="AA61" i="7"/>
  <c r="AC196" i="7"/>
  <c r="AF178" i="7"/>
  <c r="AD43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O43" i="1"/>
  <c r="Q43" i="1" s="1"/>
  <c r="H43" i="1"/>
  <c r="H11" i="1" s="1"/>
  <c r="O42" i="1"/>
  <c r="Q42" i="1" s="1"/>
  <c r="M19" i="10"/>
  <c r="R9" i="10"/>
  <c r="G27" i="10" s="1"/>
  <c r="H995" i="25" l="1"/>
  <c r="Q16" i="11"/>
  <c r="H1943" i="25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G184" i="7"/>
  <c r="AH186" i="7" s="1"/>
  <c r="AI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T175" i="7"/>
  <c r="AT41" i="7" s="1"/>
  <c r="AS39" i="7"/>
  <c r="AU174" i="7"/>
  <c r="AH180" i="7"/>
  <c r="AH46" i="7" s="1"/>
  <c r="AM37" i="7"/>
  <c r="AL175" i="7"/>
  <c r="AN176" i="7" s="1"/>
  <c r="AK39" i="7"/>
  <c r="AV173" i="7"/>
  <c r="AV39" i="7" s="1"/>
  <c r="AG47" i="7"/>
  <c r="H115" i="25"/>
  <c r="H364" i="25"/>
  <c r="H389" i="25"/>
  <c r="AI179" i="7"/>
  <c r="AI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BN166" i="7"/>
  <c r="BN32" i="7" s="1"/>
  <c r="H10" i="25" s="1"/>
  <c r="BL31" i="7"/>
  <c r="H16" i="25" s="1"/>
  <c r="AH52" i="7"/>
  <c r="AC47" i="7"/>
  <c r="AE182" i="7"/>
  <c r="AY33" i="7"/>
  <c r="BA168" i="7"/>
  <c r="AW38" i="7"/>
  <c r="H3805" i="25" s="1"/>
  <c r="BC167" i="7"/>
  <c r="BA32" i="7"/>
  <c r="AI186" i="7"/>
  <c r="AG51" i="7"/>
  <c r="H2737" i="25" s="1"/>
  <c r="BI167" i="7"/>
  <c r="BG32" i="7"/>
  <c r="AD46" i="7"/>
  <c r="AF181" i="7"/>
  <c r="AN181" i="7"/>
  <c r="AL46" i="7"/>
  <c r="H2133" i="25" s="1"/>
  <c r="AB69" i="7"/>
  <c r="AG53" i="7"/>
  <c r="AX34" i="7"/>
  <c r="H943" i="25" s="1"/>
  <c r="AZ169" i="7"/>
  <c r="AM38" i="7"/>
  <c r="AO173" i="7"/>
  <c r="AB62" i="7"/>
  <c r="AD197" i="7"/>
  <c r="AC198" i="7"/>
  <c r="AP171" i="7"/>
  <c r="AN36" i="7"/>
  <c r="H2529" i="25" s="1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H2859" i="25" s="1"/>
  <c r="AJ44" i="7"/>
  <c r="AL179" i="7"/>
  <c r="AE45" i="7"/>
  <c r="AG180" i="7"/>
  <c r="AP172" i="7"/>
  <c r="AS31" i="7"/>
  <c r="AU166" i="7"/>
  <c r="AS176" i="7"/>
  <c r="AQ41" i="7"/>
  <c r="H1000" i="25" s="1"/>
  <c r="AH50" i="7"/>
  <c r="AJ185" i="7"/>
  <c r="AO180" i="7"/>
  <c r="AM45" i="7"/>
  <c r="AB185" i="7"/>
  <c r="Z50" i="7"/>
  <c r="AA186" i="7"/>
  <c r="AQ33" i="7"/>
  <c r="H3767" i="25" s="1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K42" i="7"/>
  <c r="BB167" i="7"/>
  <c r="AZ32" i="7"/>
  <c r="BC32" i="7"/>
  <c r="BE167" i="7"/>
  <c r="AH49" i="7"/>
  <c r="H2780" i="25" s="1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H74" i="25" s="1"/>
  <c r="AD198" i="7"/>
  <c r="AB63" i="7"/>
  <c r="AN174" i="7"/>
  <c r="AL39" i="7"/>
  <c r="H3941" i="25" s="1"/>
  <c r="AE55" i="7"/>
  <c r="AG190" i="7"/>
  <c r="BM167" i="7"/>
  <c r="BM33" i="7" s="1"/>
  <c r="BK32" i="7"/>
  <c r="AV36" i="7"/>
  <c r="H246" i="25" s="1"/>
  <c r="AX171" i="7"/>
  <c r="AY173" i="7" s="1"/>
  <c r="AS169" i="7"/>
  <c r="AQ34" i="7"/>
  <c r="H2531" i="25" s="1"/>
  <c r="AI178" i="7"/>
  <c r="AG43" i="7"/>
  <c r="AB56" i="7"/>
  <c r="AD191" i="7"/>
  <c r="AC192" i="7"/>
  <c r="BF167" i="7"/>
  <c r="BD32" i="7"/>
  <c r="AU167" i="7"/>
  <c r="AS32" i="7"/>
  <c r="AP42" i="7"/>
  <c r="AR177" i="7"/>
  <c r="BL32" i="7"/>
  <c r="BN167" i="7"/>
  <c r="BN33" i="7" s="1"/>
  <c r="BA33" i="7"/>
  <c r="H166" i="25" s="1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H3934" i="25" s="1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Q178" i="7"/>
  <c r="N19" i="21"/>
  <c r="N20" i="21" s="1"/>
  <c r="N23" i="21" s="1"/>
  <c r="AI182" i="7" l="1"/>
  <c r="AJ184" i="7" s="1"/>
  <c r="H2551" i="25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46" i="25"/>
  <c r="H1450" i="25"/>
  <c r="H1454" i="25"/>
  <c r="H1458" i="25"/>
  <c r="H1445" i="25"/>
  <c r="H1451" i="25"/>
  <c r="H1456" i="25"/>
  <c r="H1444" i="25"/>
  <c r="H1449" i="25"/>
  <c r="H1455" i="25"/>
  <c r="H1459" i="25"/>
  <c r="H1453" i="25"/>
  <c r="H2731" i="25"/>
  <c r="H2739" i="25"/>
  <c r="H1457" i="25"/>
  <c r="H1447" i="25"/>
  <c r="H1452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I185" i="7"/>
  <c r="AI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G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V176" i="7"/>
  <c r="AV42" i="7" s="1"/>
  <c r="AU40" i="7"/>
  <c r="H3912" i="25" s="1"/>
  <c r="AM177" i="7"/>
  <c r="AN179" i="7" s="1"/>
  <c r="AL41" i="7"/>
  <c r="H219" i="25"/>
  <c r="AW175" i="7"/>
  <c r="AW41" i="7" s="1"/>
  <c r="AX174" i="7"/>
  <c r="AZ175" i="7" s="1"/>
  <c r="AJ181" i="7"/>
  <c r="AK183" i="7" s="1"/>
  <c r="AL185" i="7" s="1"/>
  <c r="AI48" i="7"/>
  <c r="AK180" i="7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Y39" i="7"/>
  <c r="AQ44" i="7"/>
  <c r="AS179" i="7"/>
  <c r="AE204" i="7"/>
  <c r="AE70" i="7" s="1"/>
  <c r="AC69" i="7"/>
  <c r="BC34" i="7"/>
  <c r="BE169" i="7"/>
  <c r="AS35" i="7"/>
  <c r="H228" i="25" s="1"/>
  <c r="AU170" i="7"/>
  <c r="AD64" i="7"/>
  <c r="AF199" i="7"/>
  <c r="AC50" i="7"/>
  <c r="AE185" i="7"/>
  <c r="AT170" i="7"/>
  <c r="AR35" i="7"/>
  <c r="H231" i="25" s="1"/>
  <c r="AR180" i="7"/>
  <c r="AR46" i="7" s="1"/>
  <c r="AP45" i="7"/>
  <c r="BD168" i="7"/>
  <c r="BB33" i="7"/>
  <c r="AS171" i="7"/>
  <c r="AQ36" i="7"/>
  <c r="AB66" i="7"/>
  <c r="AD201" i="7"/>
  <c r="AC202" i="7"/>
  <c r="AL45" i="7"/>
  <c r="AJ180" i="7"/>
  <c r="AH45" i="7"/>
  <c r="H3562" i="25" s="1"/>
  <c r="AF194" i="7"/>
  <c r="AD59" i="7"/>
  <c r="AM48" i="7"/>
  <c r="H2139" i="25" s="1"/>
  <c r="AO183" i="7"/>
  <c r="AL44" i="7"/>
  <c r="AT34" i="7"/>
  <c r="AV169" i="7"/>
  <c r="AR172" i="7"/>
  <c r="AP37" i="7"/>
  <c r="AZ35" i="7"/>
  <c r="H942" i="25" s="1"/>
  <c r="BB170" i="7"/>
  <c r="AH182" i="7"/>
  <c r="AF47" i="7"/>
  <c r="AK46" i="7"/>
  <c r="AM181" i="7"/>
  <c r="AG183" i="7"/>
  <c r="AE48" i="7"/>
  <c r="AH190" i="7"/>
  <c r="AF55" i="7"/>
  <c r="AO41" i="7"/>
  <c r="H2591" i="25" s="1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H949" i="25" s="1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H75" i="25" s="1"/>
  <c r="BK168" i="7"/>
  <c r="AI52" i="7"/>
  <c r="AK187" i="7"/>
  <c r="O9" i="21"/>
  <c r="O8" i="21"/>
  <c r="L65" i="22"/>
  <c r="L25" i="22"/>
  <c r="L52" i="22"/>
  <c r="L39" i="22"/>
  <c r="L12" i="22"/>
  <c r="AJ187" i="7" l="1"/>
  <c r="AK186" i="7"/>
  <c r="AX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O178" i="7"/>
  <c r="AP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M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L182" i="7"/>
  <c r="AL48" i="7" s="1"/>
  <c r="AY176" i="7"/>
  <c r="AY42" i="7" s="1"/>
  <c r="AJ47" i="7"/>
  <c r="AX177" i="7"/>
  <c r="AX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Q42" i="7"/>
  <c r="AR183" i="7"/>
  <c r="AP48" i="7"/>
  <c r="H1161" i="25" s="1"/>
  <c r="AU35" i="7"/>
  <c r="AW170" i="7"/>
  <c r="AI57" i="7"/>
  <c r="H1292" i="25" s="1"/>
  <c r="AK192" i="7"/>
  <c r="AP185" i="7"/>
  <c r="AN50" i="7"/>
  <c r="AS38" i="7"/>
  <c r="AU173" i="7"/>
  <c r="AV172" i="7"/>
  <c r="AT37" i="7"/>
  <c r="AK49" i="7"/>
  <c r="AI192" i="7"/>
  <c r="AG57" i="7"/>
  <c r="AX169" i="7"/>
  <c r="AV34" i="7"/>
  <c r="AY169" i="7"/>
  <c r="AW34" i="7"/>
  <c r="H3789" i="25" s="1"/>
  <c r="BA177" i="7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H76" i="25" s="1"/>
  <c r="BK34" i="7"/>
  <c r="AM44" i="7"/>
  <c r="AO179" i="7"/>
  <c r="AH185" i="7"/>
  <c r="AF50" i="7"/>
  <c r="AF58" i="7"/>
  <c r="AH193" i="7"/>
  <c r="AG196" i="7"/>
  <c r="AE61" i="7"/>
  <c r="AS175" i="7"/>
  <c r="AQ40" i="7"/>
  <c r="H996" i="25" s="1"/>
  <c r="AS174" i="7"/>
  <c r="AQ39" i="7"/>
  <c r="H2547" i="25" s="1"/>
  <c r="AJ56" i="7"/>
  <c r="AK182" i="7"/>
  <c r="AI47" i="7"/>
  <c r="AL52" i="7"/>
  <c r="H2756" i="25" s="1"/>
  <c r="AN187" i="7"/>
  <c r="BN169" i="7"/>
  <c r="BN35" i="7" s="1"/>
  <c r="BL34" i="7"/>
  <c r="AD60" i="7"/>
  <c r="AF195" i="7"/>
  <c r="AE196" i="7"/>
  <c r="AC63" i="7"/>
  <c r="AE198" i="7"/>
  <c r="AD199" i="7"/>
  <c r="AT44" i="7"/>
  <c r="H980" i="25" s="1"/>
  <c r="AV179" i="7"/>
  <c r="AW178" i="7"/>
  <c r="AU43" i="7"/>
  <c r="H2578" i="25" s="1"/>
  <c r="AD189" i="7"/>
  <c r="AB54" i="7"/>
  <c r="AC190" i="7"/>
  <c r="AQ177" i="7"/>
  <c r="AO42" i="7"/>
  <c r="P16" i="11" s="1"/>
  <c r="Q17" i="11" s="1"/>
  <c r="AM47" i="7"/>
  <c r="BB36" i="7"/>
  <c r="BD171" i="7"/>
  <c r="AV35" i="7"/>
  <c r="AX170" i="7"/>
  <c r="AO49" i="7"/>
  <c r="H3236" i="25" s="1"/>
  <c r="AQ184" i="7"/>
  <c r="BD34" i="7"/>
  <c r="BF169" i="7"/>
  <c r="AT36" i="7"/>
  <c r="AV171" i="7"/>
  <c r="M16" i="11"/>
  <c r="BL169" i="7"/>
  <c r="BJ34" i="7"/>
  <c r="BE170" i="7"/>
  <c r="BC35" i="7"/>
  <c r="AY168" i="7"/>
  <c r="AW33" i="7"/>
  <c r="AJ53" i="7"/>
  <c r="AL188" i="7"/>
  <c r="AL189" i="7"/>
  <c r="AJ54" i="7"/>
  <c r="H1436" i="25" s="1"/>
  <c r="BB173" i="7"/>
  <c r="AZ38" i="7"/>
  <c r="AM51" i="7"/>
  <c r="AO186" i="7"/>
  <c r="BB168" i="7"/>
  <c r="AZ33" i="7"/>
  <c r="BC172" i="7"/>
  <c r="BA37" i="7"/>
  <c r="H112" i="25" s="1"/>
  <c r="AP43" i="7"/>
  <c r="AR178" i="7"/>
  <c r="AG194" i="7"/>
  <c r="AE59" i="7"/>
  <c r="AK52" i="7"/>
  <c r="H2752" i="25" s="1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H1319" i="25" s="1"/>
  <c r="AI184" i="7"/>
  <c r="AG49" i="7"/>
  <c r="AL181" i="7"/>
  <c r="AJ46" i="7"/>
  <c r="AE51" i="7"/>
  <c r="AG186" i="7"/>
  <c r="AW171" i="7"/>
  <c r="AU36" i="7"/>
  <c r="H2480" i="25" s="1"/>
  <c r="AL51" i="7"/>
  <c r="AP40" i="7"/>
  <c r="AR175" i="7"/>
  <c r="AS177" i="7" s="1"/>
  <c r="AM180" i="7"/>
  <c r="AK45" i="7"/>
  <c r="H2143" i="25" s="1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P41" i="7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H938" i="25" s="1"/>
  <c r="AN45" i="7"/>
  <c r="H1105" i="25" s="1"/>
  <c r="AN180" i="7"/>
  <c r="AE203" i="7"/>
  <c r="AC68" i="7"/>
  <c r="AD204" i="7"/>
  <c r="AD70" i="7" s="1"/>
  <c r="AU172" i="7"/>
  <c r="AS37" i="7"/>
  <c r="H2515" i="25" s="1"/>
  <c r="BA174" i="7"/>
  <c r="BB176" i="7" s="1"/>
  <c r="O10" i="21"/>
  <c r="O11" i="21" s="1"/>
  <c r="H2497" i="25" l="1"/>
  <c r="AO44" i="7"/>
  <c r="H1030" i="25" s="1"/>
  <c r="AQ179" i="7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N183" i="7"/>
  <c r="H3869" i="25"/>
  <c r="H3868" i="25"/>
  <c r="H2471" i="25"/>
  <c r="H2464" i="25"/>
  <c r="H3792" i="25"/>
  <c r="AM184" i="7"/>
  <c r="AM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70" i="25"/>
  <c r="H3290" i="25"/>
  <c r="H3310" i="25"/>
  <c r="H3269" i="25"/>
  <c r="H3301" i="25"/>
  <c r="H3313" i="25"/>
  <c r="H3268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AZ178" i="7"/>
  <c r="BB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S43" i="7"/>
  <c r="BB169" i="7"/>
  <c r="AZ34" i="7"/>
  <c r="H940" i="25" s="1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K58" i="7"/>
  <c r="H1295" i="25" s="1"/>
  <c r="BL170" i="7"/>
  <c r="BJ35" i="7"/>
  <c r="BH35" i="7"/>
  <c r="BJ170" i="7"/>
  <c r="AM190" i="7"/>
  <c r="AK55" i="7"/>
  <c r="AP44" i="7"/>
  <c r="AR179" i="7"/>
  <c r="AM54" i="7"/>
  <c r="H2721" i="25" s="1"/>
  <c r="AO189" i="7"/>
  <c r="AW37" i="7"/>
  <c r="AY172" i="7"/>
  <c r="AI50" i="7"/>
  <c r="AK185" i="7"/>
  <c r="AF67" i="7"/>
  <c r="AH198" i="7"/>
  <c r="AF63" i="7"/>
  <c r="AQ187" i="7"/>
  <c r="AO52" i="7"/>
  <c r="H3256" i="25" s="1"/>
  <c r="AZ44" i="7"/>
  <c r="AQ43" i="7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H974" i="25" s="1"/>
  <c r="AW181" i="7"/>
  <c r="BG36" i="7"/>
  <c r="BI171" i="7"/>
  <c r="AF68" i="7"/>
  <c r="AH203" i="7"/>
  <c r="BC178" i="7"/>
  <c r="BA43" i="7"/>
  <c r="H3867" i="25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H3239" i="25" s="1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BD177" i="7" s="1"/>
  <c r="AP46" i="7"/>
  <c r="AR181" i="7"/>
  <c r="AS48" i="7"/>
  <c r="AU183" i="7"/>
  <c r="AQ45" i="7"/>
  <c r="H2649" i="25" s="1"/>
  <c r="AS180" i="7"/>
  <c r="AI187" i="7"/>
  <c r="AG52" i="7"/>
  <c r="H1448" i="25" s="1"/>
  <c r="BK170" i="7"/>
  <c r="BI35" i="7"/>
  <c r="AK195" i="7"/>
  <c r="AI60" i="7"/>
  <c r="AG60" i="7"/>
  <c r="AI195" i="7"/>
  <c r="BC38" i="7"/>
  <c r="H951" i="25" s="1"/>
  <c r="BE173" i="7"/>
  <c r="AL55" i="7"/>
  <c r="H1390" i="25" s="1"/>
  <c r="AN190" i="7"/>
  <c r="BE36" i="7"/>
  <c r="BG171" i="7"/>
  <c r="BF35" i="7"/>
  <c r="BH170" i="7"/>
  <c r="AZ171" i="7"/>
  <c r="AX36" i="7"/>
  <c r="AC56" i="7"/>
  <c r="AE191" i="7"/>
  <c r="AD192" i="7"/>
  <c r="AY179" i="7"/>
  <c r="AW44" i="7"/>
  <c r="H984" i="25" s="1"/>
  <c r="AE64" i="7"/>
  <c r="AG199" i="7"/>
  <c r="AU176" i="7"/>
  <c r="AS41" i="7"/>
  <c r="H2586" i="25" s="1"/>
  <c r="AW36" i="7"/>
  <c r="AY171" i="7"/>
  <c r="AP181" i="7"/>
  <c r="AN46" i="7"/>
  <c r="AG189" i="7"/>
  <c r="AE54" i="7"/>
  <c r="H1325" i="25" s="1"/>
  <c r="AT176" i="7"/>
  <c r="AR41" i="7"/>
  <c r="AJ59" i="7"/>
  <c r="AL194" i="7"/>
  <c r="BD169" i="7"/>
  <c r="BB34" i="7"/>
  <c r="H165" i="25" s="1"/>
  <c r="AV37" i="7"/>
  <c r="AX172" i="7"/>
  <c r="AE69" i="7"/>
  <c r="AG204" i="7"/>
  <c r="AG70" i="7" s="1"/>
  <c r="AT177" i="7"/>
  <c r="AR42" i="7"/>
  <c r="BK169" i="7"/>
  <c r="BI34" i="7"/>
  <c r="H77" i="25" s="1"/>
  <c r="AM191" i="7"/>
  <c r="AK56" i="7"/>
  <c r="AH188" i="7"/>
  <c r="AF53" i="7"/>
  <c r="H1378" i="25" s="1"/>
  <c r="BB42" i="7"/>
  <c r="AM46" i="7"/>
  <c r="AO181" i="7"/>
  <c r="AN186" i="7"/>
  <c r="AO188" i="7" s="1"/>
  <c r="AL47" i="7"/>
  <c r="H2151" i="25" s="1"/>
  <c r="AN182" i="7"/>
  <c r="AL192" i="7"/>
  <c r="AJ57" i="7"/>
  <c r="AM53" i="7"/>
  <c r="AR44" i="7"/>
  <c r="AT179" i="7"/>
  <c r="AN189" i="7"/>
  <c r="AL54" i="7"/>
  <c r="H2747" i="25" s="1"/>
  <c r="AO182" i="7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F9" i="1" l="1"/>
  <c r="O11" i="1" s="1"/>
  <c r="H11" i="19"/>
  <c r="H5" i="27"/>
  <c r="H6" i="27" s="1"/>
  <c r="AO185" i="7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P184" i="7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S63" i="1"/>
  <c r="N16" i="11"/>
  <c r="R15" i="10"/>
  <c r="Q16" i="10" s="1"/>
  <c r="L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P50" i="7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H113" i="25" s="1"/>
  <c r="BK36" i="7"/>
  <c r="H79" i="25" s="1"/>
  <c r="BM171" i="7"/>
  <c r="BM37" i="7" s="1"/>
  <c r="AW40" i="7"/>
  <c r="AY175" i="7"/>
  <c r="AI198" i="7"/>
  <c r="AG63" i="7"/>
  <c r="AS51" i="7"/>
  <c r="H1171" i="25" s="1"/>
  <c r="AU186" i="7"/>
  <c r="AT50" i="7"/>
  <c r="H1165" i="25" s="1"/>
  <c r="AV185" i="7"/>
  <c r="BI37" i="7"/>
  <c r="BK172" i="7"/>
  <c r="AL57" i="7"/>
  <c r="AN192" i="7"/>
  <c r="AJ197" i="7"/>
  <c r="AH62" i="7"/>
  <c r="AS44" i="7"/>
  <c r="AU179" i="7"/>
  <c r="BA173" i="7"/>
  <c r="AY38" i="7"/>
  <c r="H3797" i="25" s="1"/>
  <c r="AT180" i="7"/>
  <c r="AR45" i="7"/>
  <c r="BJ36" i="7"/>
  <c r="H80" i="25" s="1"/>
  <c r="BL171" i="7"/>
  <c r="AM193" i="7"/>
  <c r="AN195" i="7" s="1"/>
  <c r="BB35" i="7"/>
  <c r="H172" i="25" s="1"/>
  <c r="BD170" i="7"/>
  <c r="BM170" i="7"/>
  <c r="BM36" i="7" s="1"/>
  <c r="BK35" i="7"/>
  <c r="H78" i="25" s="1"/>
  <c r="AW177" i="7"/>
  <c r="AU42" i="7"/>
  <c r="AP191" i="7"/>
  <c r="AN56" i="7"/>
  <c r="AK198" i="7"/>
  <c r="AI63" i="7"/>
  <c r="AY174" i="7"/>
  <c r="AW39" i="7"/>
  <c r="AJ199" i="7"/>
  <c r="AH64" i="7"/>
  <c r="AO51" i="7"/>
  <c r="H3251" i="25" s="1"/>
  <c r="AM194" i="7"/>
  <c r="AK59" i="7"/>
  <c r="AP190" i="7"/>
  <c r="AN55" i="7"/>
  <c r="AT45" i="7"/>
  <c r="H2650" i="25" s="1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H3853" i="25" s="1"/>
  <c r="AX175" i="7"/>
  <c r="AH191" i="7"/>
  <c r="AF56" i="7"/>
  <c r="BF175" i="7"/>
  <c r="BD40" i="7"/>
  <c r="H952" i="25" s="1"/>
  <c r="AX176" i="7"/>
  <c r="AV41" i="7"/>
  <c r="AZ174" i="7"/>
  <c r="AX39" i="7"/>
  <c r="AP183" i="7"/>
  <c r="AN48" i="7"/>
  <c r="H2138" i="25" s="1"/>
  <c r="AH54" i="7"/>
  <c r="AJ189" i="7"/>
  <c r="AV177" i="7"/>
  <c r="AT42" i="7"/>
  <c r="AR182" i="7"/>
  <c r="AP47" i="7"/>
  <c r="AK196" i="7"/>
  <c r="AI61" i="7"/>
  <c r="AS46" i="7"/>
  <c r="AU181" i="7"/>
  <c r="E77" i="11"/>
  <c r="I47" i="11"/>
  <c r="AF64" i="7"/>
  <c r="AH199" i="7"/>
  <c r="AG200" i="7"/>
  <c r="BA35" i="7"/>
  <c r="H171" i="25" s="1"/>
  <c r="BC170" i="7"/>
  <c r="AJ60" i="7"/>
  <c r="AL195" i="7"/>
  <c r="BB45" i="7"/>
  <c r="BD180" i="7"/>
  <c r="AO191" i="7"/>
  <c r="AM56" i="7"/>
  <c r="AG69" i="7"/>
  <c r="AT187" i="7"/>
  <c r="AR52" i="7"/>
  <c r="H3240" i="25" s="1"/>
  <c r="AX183" i="7"/>
  <c r="AV48" i="7"/>
  <c r="AO48" i="7"/>
  <c r="H1119" i="25" s="1"/>
  <c r="AQ183" i="7"/>
  <c r="AP187" i="7"/>
  <c r="AQ189" i="7" s="1"/>
  <c r="AN52" i="7"/>
  <c r="BD43" i="7"/>
  <c r="H962" i="25" s="1"/>
  <c r="AV178" i="7"/>
  <c r="AT43" i="7"/>
  <c r="H3924" i="25" s="1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H197" i="25" s="1"/>
  <c r="BE179" i="7"/>
  <c r="AS181" i="7"/>
  <c r="AQ46" i="7"/>
  <c r="AE67" i="7"/>
  <c r="AG202" i="7"/>
  <c r="AF203" i="7"/>
  <c r="BC171" i="7"/>
  <c r="BA36" i="7"/>
  <c r="AZ181" i="7"/>
  <c r="AX46" i="7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H2823" i="25" s="1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AQ186" i="7" l="1"/>
  <c r="L23" i="10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H1279" i="25" s="1"/>
  <c r="BJ37" i="7"/>
  <c r="H81" i="25" s="1"/>
  <c r="BL172" i="7"/>
  <c r="AX179" i="7"/>
  <c r="AV44" i="7"/>
  <c r="AP53" i="7"/>
  <c r="AR188" i="7"/>
  <c r="AS190" i="7" s="1"/>
  <c r="BD46" i="7"/>
  <c r="BF181" i="7"/>
  <c r="BC36" i="7"/>
  <c r="BE171" i="7"/>
  <c r="AX178" i="7"/>
  <c r="AV43" i="7"/>
  <c r="AP49" i="7"/>
  <c r="AR184" i="7"/>
  <c r="AX42" i="7"/>
  <c r="AZ177" i="7"/>
  <c r="AH57" i="7"/>
  <c r="AJ192" i="7"/>
  <c r="AI193" i="7"/>
  <c r="AG58" i="7"/>
  <c r="AM60" i="7"/>
  <c r="H1224" i="25" s="1"/>
  <c r="AO195" i="7"/>
  <c r="AL200" i="7"/>
  <c r="AJ65" i="7"/>
  <c r="AM199" i="7"/>
  <c r="AK64" i="7"/>
  <c r="AY178" i="7"/>
  <c r="AW43" i="7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H336" i="25" s="1"/>
  <c r="AQ56" i="7"/>
  <c r="H2709" i="25" s="1"/>
  <c r="AS191" i="7"/>
  <c r="AJ202" i="7"/>
  <c r="AH67" i="7"/>
  <c r="BB182" i="7"/>
  <c r="AZ47" i="7"/>
  <c r="AG68" i="7"/>
  <c r="AI203" i="7"/>
  <c r="BG40" i="7"/>
  <c r="BI175" i="7"/>
  <c r="AO57" i="7"/>
  <c r="H1299" i="25" s="1"/>
  <c r="AQ192" i="7"/>
  <c r="AH65" i="7"/>
  <c r="AJ200" i="7"/>
  <c r="H42" i="1"/>
  <c r="H10" i="1" s="1"/>
  <c r="F43" i="1"/>
  <c r="F11" i="1" s="1"/>
  <c r="BM172" i="7"/>
  <c r="BM38" i="7" s="1"/>
  <c r="BK37" i="7"/>
  <c r="BA39" i="7"/>
  <c r="H954" i="25" s="1"/>
  <c r="BC174" i="7"/>
  <c r="BD173" i="7"/>
  <c r="BB38" i="7"/>
  <c r="AN61" i="7"/>
  <c r="H1276" i="25" s="1"/>
  <c r="AQ55" i="7"/>
  <c r="H2718" i="25" s="1"/>
  <c r="AU44" i="7"/>
  <c r="AW179" i="7"/>
  <c r="AX181" i="7" s="1"/>
  <c r="AN188" i="7"/>
  <c r="AL53" i="7"/>
  <c r="AY48" i="7"/>
  <c r="H2663" i="25" s="1"/>
  <c r="BA183" i="7"/>
  <c r="AS183" i="7"/>
  <c r="AQ48" i="7"/>
  <c r="BE172" i="7"/>
  <c r="BC37" i="7"/>
  <c r="BG177" i="7"/>
  <c r="BH179" i="7" s="1"/>
  <c r="BE42" i="7"/>
  <c r="H960" i="25" s="1"/>
  <c r="AZ184" i="7"/>
  <c r="AX49" i="7"/>
  <c r="H2642" i="25" s="1"/>
  <c r="AL190" i="7"/>
  <c r="AJ55" i="7"/>
  <c r="AZ176" i="7"/>
  <c r="AX41" i="7"/>
  <c r="AO58" i="7"/>
  <c r="AQ193" i="7"/>
  <c r="AO194" i="7"/>
  <c r="AP196" i="7" s="1"/>
  <c r="AM59" i="7"/>
  <c r="H1283" i="25" s="1"/>
  <c r="AT46" i="7"/>
  <c r="H2651" i="25" s="1"/>
  <c r="AV181" i="7"/>
  <c r="AJ63" i="7"/>
  <c r="AL198" i="7"/>
  <c r="AF59" i="7"/>
  <c r="AH194" i="7"/>
  <c r="AY177" i="7"/>
  <c r="AW42" i="7"/>
  <c r="AM52" i="7"/>
  <c r="H2758" i="25" s="1"/>
  <c r="AO187" i="7"/>
  <c r="BB37" i="7"/>
  <c r="H950" i="25" s="1"/>
  <c r="BD172" i="7"/>
  <c r="AO50" i="7"/>
  <c r="AQ185" i="7"/>
  <c r="AM189" i="7"/>
  <c r="AK54" i="7"/>
  <c r="H1387" i="25" s="1"/>
  <c r="AF69" i="7"/>
  <c r="AH204" i="7"/>
  <c r="AH70" i="7" s="1"/>
  <c r="AU182" i="7"/>
  <c r="AS47" i="7"/>
  <c r="BI38" i="7"/>
  <c r="BK173" i="7"/>
  <c r="AK191" i="7"/>
  <c r="AI56" i="7"/>
  <c r="BF44" i="7"/>
  <c r="H257" i="25" s="1"/>
  <c r="AS184" i="7"/>
  <c r="AQ49" i="7"/>
  <c r="AN196" i="7"/>
  <c r="AL61" i="7"/>
  <c r="AG66" i="7"/>
  <c r="AI201" i="7"/>
  <c r="AH202" i="7"/>
  <c r="AK62" i="7"/>
  <c r="AM197" i="7"/>
  <c r="AT183" i="7"/>
  <c r="AR48" i="7"/>
  <c r="H1163" i="25" s="1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H2489" i="25" s="1"/>
  <c r="BB174" i="7"/>
  <c r="AP186" i="7"/>
  <c r="AN51" i="7"/>
  <c r="AT48" i="7"/>
  <c r="AV183" i="7"/>
  <c r="BF36" i="7"/>
  <c r="BH171" i="7"/>
  <c r="AR185" i="7"/>
  <c r="M13" i="22"/>
  <c r="M38" i="22"/>
  <c r="H3250" i="25" l="1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H41" i="1"/>
  <c r="H9" i="1" s="1"/>
  <c r="AP62" i="7"/>
  <c r="H1226" i="25" s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H1180" i="25" s="1"/>
  <c r="AY188" i="7"/>
  <c r="AL193" i="7"/>
  <c r="AJ58" i="7"/>
  <c r="J28" i="10"/>
  <c r="J29" i="10" s="1"/>
  <c r="L26" i="10"/>
  <c r="M26" i="10" s="1"/>
  <c r="K26" i="10"/>
  <c r="BJ40" i="7"/>
  <c r="H176" i="25" s="1"/>
  <c r="BL175" i="7"/>
  <c r="AR51" i="7"/>
  <c r="AT186" i="7"/>
  <c r="AW46" i="7"/>
  <c r="AY181" i="7"/>
  <c r="AS187" i="7"/>
  <c r="AT189" i="7" s="1"/>
  <c r="BH42" i="7"/>
  <c r="BJ177" i="7"/>
  <c r="AT49" i="7"/>
  <c r="H1164" i="25" s="1"/>
  <c r="AV184" i="7"/>
  <c r="AK202" i="7"/>
  <c r="AI67" i="7"/>
  <c r="BF173" i="7"/>
  <c r="BD38" i="7"/>
  <c r="AL64" i="7"/>
  <c r="AN199" i="7"/>
  <c r="BC184" i="7"/>
  <c r="BA49" i="7"/>
  <c r="AW45" i="7"/>
  <c r="AY180" i="7"/>
  <c r="AZ182" i="7" s="1"/>
  <c r="BE175" i="7"/>
  <c r="BC40" i="7"/>
  <c r="AJ66" i="7"/>
  <c r="H327" i="25" s="1"/>
  <c r="AL201" i="7"/>
  <c r="BI41" i="7"/>
  <c r="H179" i="25" s="1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H3254" i="25" s="1"/>
  <c r="BH45" i="7"/>
  <c r="AV49" i="7"/>
  <c r="AX184" i="7"/>
  <c r="BD175" i="7"/>
  <c r="BB40" i="7"/>
  <c r="H3802" i="25" s="1"/>
  <c r="AR58" i="7"/>
  <c r="AT193" i="7"/>
  <c r="AY51" i="7"/>
  <c r="H2667" i="25" s="1"/>
  <c r="BA186" i="7"/>
  <c r="AN62" i="7"/>
  <c r="AP197" i="7"/>
  <c r="BI178" i="7"/>
  <c r="BG43" i="7"/>
  <c r="H254" i="25" s="1"/>
  <c r="AP189" i="7"/>
  <c r="AN54" i="7"/>
  <c r="BF174" i="7"/>
  <c r="BD39" i="7"/>
  <c r="AJ68" i="7"/>
  <c r="AL203" i="7"/>
  <c r="AN64" i="7"/>
  <c r="AP199" i="7"/>
  <c r="AQ196" i="7"/>
  <c r="AO61" i="7"/>
  <c r="AR50" i="7"/>
  <c r="AT185" i="7"/>
  <c r="BH182" i="7"/>
  <c r="BF47" i="7"/>
  <c r="H968" i="25" s="1"/>
  <c r="AK65" i="7"/>
  <c r="AM200" i="7"/>
  <c r="AX47" i="7"/>
  <c r="H2662" i="25" s="1"/>
  <c r="BJ172" i="7"/>
  <c r="BH37" i="7"/>
  <c r="BC39" i="7"/>
  <c r="H89" i="25" s="1"/>
  <c r="BE174" i="7"/>
  <c r="BC176" i="7"/>
  <c r="BA41" i="7"/>
  <c r="AT192" i="7"/>
  <c r="AR57" i="7"/>
  <c r="BB41" i="7"/>
  <c r="H253" i="25" s="1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BA178" i="7"/>
  <c r="AQ195" i="7"/>
  <c r="AO60" i="7"/>
  <c r="H1277" i="25" s="1"/>
  <c r="AZ42" i="7"/>
  <c r="BB177" i="7"/>
  <c r="AZ50" i="7"/>
  <c r="H2668" i="25" s="1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R54" i="7"/>
  <c r="BN173" i="7"/>
  <c r="BN39" i="7" s="1"/>
  <c r="BL38" i="7"/>
  <c r="BH172" i="7"/>
  <c r="BF37" i="7"/>
  <c r="AP59" i="7"/>
  <c r="AR194" i="7"/>
  <c r="BM174" i="7"/>
  <c r="BM40" i="7" s="1"/>
  <c r="H85" i="25" s="1"/>
  <c r="BK39" i="7"/>
  <c r="H84" i="25" s="1"/>
  <c r="AS186" i="7"/>
  <c r="AQ51" i="7"/>
  <c r="H3242" i="25" s="1"/>
  <c r="AO53" i="7"/>
  <c r="AQ188" i="7"/>
  <c r="AH60" i="7"/>
  <c r="AJ195" i="7"/>
  <c r="AX182" i="7"/>
  <c r="AV47" i="7"/>
  <c r="AQ59" i="7"/>
  <c r="AS194" i="7"/>
  <c r="AS56" i="7"/>
  <c r="H2711" i="25" s="1"/>
  <c r="M27" i="10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B8" i="27" l="1"/>
  <c r="C8" i="27" s="1"/>
  <c r="P13" i="19"/>
  <c r="H13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U194" i="7"/>
  <c r="AS59" i="7"/>
  <c r="H1225" i="25" s="1"/>
  <c r="AQ61" i="7"/>
  <c r="H1230" i="25" s="1"/>
  <c r="AS196" i="7"/>
  <c r="AQ199" i="7"/>
  <c r="AO64" i="7"/>
  <c r="AS197" i="7"/>
  <c r="AQ62" i="7"/>
  <c r="H1274" i="25" s="1"/>
  <c r="BD41" i="7"/>
  <c r="H957" i="25" s="1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H339" i="25" s="1"/>
  <c r="AT195" i="7"/>
  <c r="AR60" i="7"/>
  <c r="BI173" i="7"/>
  <c r="BG38" i="7"/>
  <c r="H175" i="25" s="1"/>
  <c r="BB44" i="7"/>
  <c r="H199" i="25" s="1"/>
  <c r="BD179" i="7"/>
  <c r="BI174" i="7"/>
  <c r="BG39" i="7"/>
  <c r="BB43" i="7"/>
  <c r="BD178" i="7"/>
  <c r="BC179" i="7"/>
  <c r="BA44" i="7"/>
  <c r="H200" i="25" s="1"/>
  <c r="AU51" i="7"/>
  <c r="H1172" i="25" s="1"/>
  <c r="AW186" i="7"/>
  <c r="BD42" i="7"/>
  <c r="BF177" i="7"/>
  <c r="AO201" i="7"/>
  <c r="AM66" i="7"/>
  <c r="AT51" i="7"/>
  <c r="H1170" i="25" s="1"/>
  <c r="AV186" i="7"/>
  <c r="AN204" i="7"/>
  <c r="AN70" i="7" s="1"/>
  <c r="AL69" i="7"/>
  <c r="AR198" i="7"/>
  <c r="AP63" i="7"/>
  <c r="AV194" i="7"/>
  <c r="AT59" i="7"/>
  <c r="AZ185" i="7"/>
  <c r="AX50" i="7"/>
  <c r="H2666" i="25" s="1"/>
  <c r="BB181" i="7"/>
  <c r="AZ46" i="7"/>
  <c r="H986" i="25" s="1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H1166" i="25" s="1"/>
  <c r="AW185" i="7"/>
  <c r="AQ64" i="7"/>
  <c r="AY184" i="7"/>
  <c r="AW49" i="7"/>
  <c r="H2643" i="25" s="1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H177" i="25" s="1"/>
  <c r="O29" i="10"/>
  <c r="K29" i="10"/>
  <c r="R43" i="24" s="1"/>
  <c r="L29" i="10"/>
  <c r="AP192" i="7"/>
  <c r="AN57" i="7"/>
  <c r="H1282" i="25" s="1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H2706" i="25" s="1"/>
  <c r="BJ183" i="7"/>
  <c r="BH48" i="7"/>
  <c r="BK179" i="7"/>
  <c r="BI44" i="7"/>
  <c r="H187" i="25" s="1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H3846" i="25" s="1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H326" i="25" s="1"/>
  <c r="AN202" i="7"/>
  <c r="BA181" i="7"/>
  <c r="AY46" i="7"/>
  <c r="AN65" i="7"/>
  <c r="AP200" i="7"/>
  <c r="BJ43" i="7"/>
  <c r="H185" i="25" s="1"/>
  <c r="BL178" i="7"/>
  <c r="AR197" i="7"/>
  <c r="AS199" i="7" s="1"/>
  <c r="O19" i="21"/>
  <c r="O20" i="21" s="1"/>
  <c r="O23" i="21" s="1"/>
  <c r="B7" i="27" l="1"/>
  <c r="B6" i="27" s="1"/>
  <c r="H10" i="27" s="1"/>
  <c r="G17" i="19"/>
  <c r="I17" i="19"/>
  <c r="H17" i="19"/>
  <c r="J17" i="19"/>
  <c r="F17" i="19"/>
  <c r="R17" i="19"/>
  <c r="N17" i="19"/>
  <c r="Q17" i="19"/>
  <c r="O17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A47" i="7"/>
  <c r="BC182" i="7"/>
  <c r="BF50" i="7"/>
  <c r="BH185" i="7"/>
  <c r="AI65" i="7"/>
  <c r="AK200" i="7"/>
  <c r="AT191" i="7"/>
  <c r="AR56" i="7"/>
  <c r="BK48" i="7"/>
  <c r="BH178" i="7"/>
  <c r="BF43" i="7"/>
  <c r="AN68" i="7"/>
  <c r="H325" i="25" s="1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H2694" i="25" s="1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H191" i="25" s="1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H1264" i="25" s="1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H1168" i="25" s="1"/>
  <c r="BF179" i="7"/>
  <c r="BD44" i="7"/>
  <c r="BD45" i="7"/>
  <c r="H198" i="25" s="1"/>
  <c r="BF180" i="7"/>
  <c r="BF42" i="7"/>
  <c r="H958" i="25" s="1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H963" i="25" s="1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H1278" i="25" s="1"/>
  <c r="BL174" i="7"/>
  <c r="BJ39" i="7"/>
  <c r="AL199" i="7"/>
  <c r="AJ64" i="7"/>
  <c r="BD189" i="7"/>
  <c r="BB54" i="7"/>
  <c r="P25" i="10"/>
  <c r="N29" i="10"/>
  <c r="M29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H2669" i="25" s="1"/>
  <c r="AR64" i="7"/>
  <c r="AT199" i="7"/>
  <c r="AQ202" i="7"/>
  <c r="AO67" i="7"/>
  <c r="AT61" i="7"/>
  <c r="AV196" i="7"/>
  <c r="AU61" i="7"/>
  <c r="H1213" i="25" s="1"/>
  <c r="AW196" i="7"/>
  <c r="AQ65" i="7"/>
  <c r="AS200" i="7"/>
  <c r="AU60" i="7"/>
  <c r="AW195" i="7"/>
  <c r="P8" i="21"/>
  <c r="P9" i="21"/>
  <c r="M12" i="22"/>
  <c r="M65" i="22"/>
  <c r="M52" i="22"/>
  <c r="M25" i="22"/>
  <c r="M39" i="22"/>
  <c r="C7" i="27" l="1"/>
  <c r="C6" i="27" s="1"/>
  <c r="J10" i="27" s="1"/>
  <c r="J17" i="27" s="1"/>
  <c r="O21" i="26" s="1"/>
  <c r="P17" i="19"/>
  <c r="R13" i="19" s="1"/>
  <c r="J13" i="19"/>
  <c r="H11" i="27"/>
  <c r="H12" i="27" s="1"/>
  <c r="H17" i="27"/>
  <c r="H18" i="27" s="1"/>
  <c r="I17" i="27"/>
  <c r="I18" i="27" s="1"/>
  <c r="H7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Y197" i="7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H264" i="25" s="1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H2700" i="25" s="1"/>
  <c r="AY60" i="7"/>
  <c r="BA195" i="7"/>
  <c r="BG181" i="7"/>
  <c r="BE46" i="7"/>
  <c r="BJ179" i="7"/>
  <c r="BH44" i="7"/>
  <c r="AV192" i="7"/>
  <c r="AT57" i="7"/>
  <c r="H2699" i="25" s="1"/>
  <c r="BD55" i="7"/>
  <c r="BF190" i="7"/>
  <c r="BJ178" i="7"/>
  <c r="BH43" i="7"/>
  <c r="H94" i="25" s="1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H1228" i="25" s="1"/>
  <c r="AS195" i="7"/>
  <c r="BH181" i="7"/>
  <c r="BF46" i="7"/>
  <c r="BG52" i="7"/>
  <c r="H268" i="25" s="1"/>
  <c r="BI187" i="7"/>
  <c r="AW199" i="7"/>
  <c r="AU64" i="7"/>
  <c r="BK41" i="7"/>
  <c r="H178" i="25" s="1"/>
  <c r="BM176" i="7"/>
  <c r="BM42" i="7" s="1"/>
  <c r="AX61" i="7"/>
  <c r="AZ196" i="7"/>
  <c r="AW55" i="7"/>
  <c r="AY190" i="7"/>
  <c r="BC51" i="7"/>
  <c r="AR204" i="7"/>
  <c r="AR70" i="7" s="1"/>
  <c r="AP69" i="7"/>
  <c r="H322" i="25" s="1"/>
  <c r="AK66" i="7"/>
  <c r="AM201" i="7"/>
  <c r="BC48" i="7"/>
  <c r="BE183" i="7"/>
  <c r="AW61" i="7"/>
  <c r="H1214" i="25" s="1"/>
  <c r="AQ197" i="7"/>
  <c r="AO62" i="7"/>
  <c r="H1275" i="25" s="1"/>
  <c r="BF53" i="7"/>
  <c r="BH188" i="7"/>
  <c r="AT204" i="7"/>
  <c r="AT70" i="7" s="1"/>
  <c r="AR69" i="7"/>
  <c r="BD192" i="7"/>
  <c r="BB57" i="7"/>
  <c r="H1187" i="25" s="1"/>
  <c r="AW58" i="7"/>
  <c r="H2690" i="25" s="1"/>
  <c r="BI179" i="7"/>
  <c r="BG44" i="7"/>
  <c r="H258" i="25" s="1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H333" i="25" s="1"/>
  <c r="AN200" i="7"/>
  <c r="AR196" i="7"/>
  <c r="AP61" i="7"/>
  <c r="H1227" i="25" s="1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H2670" i="25" s="1"/>
  <c r="BB187" i="7"/>
  <c r="BC186" i="7"/>
  <c r="BA51" i="7"/>
  <c r="BL176" i="7"/>
  <c r="BJ41" i="7"/>
  <c r="AX54" i="7"/>
  <c r="H1181" i="25" s="1"/>
  <c r="AZ189" i="7"/>
  <c r="AL202" i="7"/>
  <c r="AJ67" i="7"/>
  <c r="BI180" i="7"/>
  <c r="BG45" i="7"/>
  <c r="H964" i="25" s="1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H972" i="25" s="1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J11" i="27" l="1"/>
  <c r="J18" i="27" s="1"/>
  <c r="H19" i="27"/>
  <c r="G7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Y59" i="7"/>
  <c r="BH54" i="7"/>
  <c r="BJ189" i="7"/>
  <c r="AX60" i="7"/>
  <c r="AZ195" i="7"/>
  <c r="AU59" i="7"/>
  <c r="AW194" i="7"/>
  <c r="BK181" i="7"/>
  <c r="BI46" i="7"/>
  <c r="BE187" i="7"/>
  <c r="BC52" i="7"/>
  <c r="AY55" i="7"/>
  <c r="H1182" i="25" s="1"/>
  <c r="BA190" i="7"/>
  <c r="BL43" i="7"/>
  <c r="BN178" i="7"/>
  <c r="BN44" i="7" s="1"/>
  <c r="AT197" i="7"/>
  <c r="AR62" i="7"/>
  <c r="H1273" i="25" s="1"/>
  <c r="AX56" i="7"/>
  <c r="AZ191" i="7"/>
  <c r="AQ63" i="7"/>
  <c r="AS198" i="7"/>
  <c r="BL180" i="7"/>
  <c r="BJ45" i="7"/>
  <c r="BH183" i="7"/>
  <c r="BF48" i="7"/>
  <c r="AX200" i="7"/>
  <c r="AV65" i="7"/>
  <c r="BK51" i="7"/>
  <c r="H261" i="25" s="1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H2703" i="25" s="1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H186" i="25" s="1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H1248" i="25" s="1"/>
  <c r="AY199" i="7"/>
  <c r="BM178" i="7"/>
  <c r="BM44" i="7" s="1"/>
  <c r="BK43" i="7"/>
  <c r="BN185" i="7"/>
  <c r="BN51" i="7" s="1"/>
  <c r="AV68" i="7"/>
  <c r="AX203" i="7"/>
  <c r="Q76" i="24"/>
  <c r="BG192" i="7"/>
  <c r="BE57" i="7"/>
  <c r="H2675" i="25" s="1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H1223" i="25" s="1"/>
  <c r="AZ199" i="7"/>
  <c r="AX64" i="7"/>
  <c r="H1243" i="25" s="1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M5" i="26" l="1"/>
  <c r="J12" i="27"/>
  <c r="J19" i="27" s="1"/>
  <c r="H5" i="19"/>
  <c r="M18" i="19" s="1"/>
  <c r="G5" i="19"/>
  <c r="E18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F54" i="7"/>
  <c r="BE197" i="7"/>
  <c r="BC62" i="7"/>
  <c r="AT200" i="7"/>
  <c r="AR65" i="7"/>
  <c r="H115" i="24"/>
  <c r="J111" i="24"/>
  <c r="I111" i="24"/>
  <c r="H111" i="24"/>
  <c r="BK46" i="7"/>
  <c r="H259" i="25" s="1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H263" i="25" s="1"/>
  <c r="K86" i="24"/>
  <c r="J86" i="24"/>
  <c r="H84" i="24"/>
  <c r="BB56" i="7"/>
  <c r="H1186" i="25" s="1"/>
  <c r="BD191" i="7"/>
  <c r="BD190" i="7"/>
  <c r="BB55" i="7"/>
  <c r="I84" i="24"/>
  <c r="K84" i="24"/>
  <c r="BI56" i="7"/>
  <c r="BK191" i="7"/>
  <c r="BL182" i="7"/>
  <c r="BJ47" i="7"/>
  <c r="BG195" i="7"/>
  <c r="BE60" i="7"/>
  <c r="H2683" i="25" s="1"/>
  <c r="AZ58" i="7"/>
  <c r="BB193" i="7"/>
  <c r="K115" i="24"/>
  <c r="H113" i="24"/>
  <c r="J115" i="24"/>
  <c r="AU199" i="7"/>
  <c r="AS64" i="7"/>
  <c r="BA56" i="7"/>
  <c r="H1183" i="25" s="1"/>
  <c r="BC191" i="7"/>
  <c r="AZ61" i="7"/>
  <c r="BA194" i="7"/>
  <c r="BB196" i="7" s="1"/>
  <c r="O82" i="24"/>
  <c r="O86" i="24"/>
  <c r="P82" i="24"/>
  <c r="Q82" i="24"/>
  <c r="BG50" i="7"/>
  <c r="H266" i="25" s="1"/>
  <c r="BI185" i="7"/>
  <c r="BF189" i="7"/>
  <c r="BD54" i="7"/>
  <c r="H2673" i="25" s="1"/>
  <c r="BE52" i="7"/>
  <c r="BG187" i="7"/>
  <c r="BI186" i="7"/>
  <c r="BG51" i="7"/>
  <c r="H265" i="25" s="1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H2677" i="25" s="1"/>
  <c r="BE190" i="7"/>
  <c r="BI49" i="7"/>
  <c r="H260" i="25" s="1"/>
  <c r="BK184" i="7"/>
  <c r="R84" i="24"/>
  <c r="P84" i="24"/>
  <c r="AZ198" i="7"/>
  <c r="BA200" i="7" s="1"/>
  <c r="AZ202" i="7"/>
  <c r="AX67" i="7"/>
  <c r="BA193" i="7"/>
  <c r="AY58" i="7"/>
  <c r="AX59" i="7"/>
  <c r="H2688" i="25" s="1"/>
  <c r="AZ194" i="7"/>
  <c r="AY66" i="7"/>
  <c r="BA201" i="7"/>
  <c r="BF59" i="7"/>
  <c r="BH194" i="7"/>
  <c r="AY202" i="7"/>
  <c r="BH186" i="7"/>
  <c r="BF51" i="7"/>
  <c r="H267" i="25" s="1"/>
  <c r="O113" i="24"/>
  <c r="R115" i="24"/>
  <c r="Q115" i="24"/>
  <c r="AP67" i="7"/>
  <c r="AR202" i="7"/>
  <c r="AX204" i="7"/>
  <c r="AX70" i="7" s="1"/>
  <c r="AV69" i="7"/>
  <c r="BH49" i="7"/>
  <c r="H969" i="25" s="1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H461" i="25" s="1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H473" i="25" s="1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H1239" i="25" l="1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Q471" i="25" s="1"/>
  <c r="Q472" i="25" s="1"/>
  <c r="Q473" i="25" s="1"/>
  <c r="Q474" i="25" s="1"/>
  <c r="Q475" i="25" s="1"/>
  <c r="H262" i="25"/>
  <c r="BA59" i="7"/>
  <c r="BC194" i="7"/>
  <c r="BG191" i="7"/>
  <c r="BE56" i="7"/>
  <c r="AY198" i="7"/>
  <c r="AW63" i="7"/>
  <c r="BA66" i="7"/>
  <c r="AY69" i="7"/>
  <c r="BA204" i="7"/>
  <c r="BA70" i="7" s="1"/>
  <c r="BI188" i="7"/>
  <c r="BG53" i="7"/>
  <c r="H270" i="25" s="1"/>
  <c r="BI51" i="7"/>
  <c r="BK186" i="7"/>
  <c r="AW200" i="7"/>
  <c r="AU65" i="7"/>
  <c r="BD194" i="7"/>
  <c r="BB59" i="7"/>
  <c r="BF192" i="7"/>
  <c r="BD57" i="7"/>
  <c r="H1189" i="25" s="1"/>
  <c r="BG54" i="7"/>
  <c r="BI189" i="7"/>
  <c r="AZ67" i="7"/>
  <c r="BB202" i="7"/>
  <c r="BA63" i="7"/>
  <c r="BC198" i="7"/>
  <c r="BG190" i="7"/>
  <c r="BE55" i="7"/>
  <c r="AZ197" i="7"/>
  <c r="AX62" i="7"/>
  <c r="BJ50" i="7"/>
  <c r="H970" i="25" s="1"/>
  <c r="BL185" i="7"/>
  <c r="AT203" i="7"/>
  <c r="AR68" i="7"/>
  <c r="BH60" i="7"/>
  <c r="BJ195" i="7"/>
  <c r="AZ60" i="7"/>
  <c r="H2687" i="25" s="1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H281" i="25" s="1"/>
  <c r="BC195" i="7"/>
  <c r="BM192" i="7"/>
  <c r="BM58" i="7" s="1"/>
  <c r="BK57" i="7"/>
  <c r="BL186" i="7"/>
  <c r="BJ51" i="7"/>
  <c r="BM184" i="7"/>
  <c r="BM50" i="7" s="1"/>
  <c r="BK49" i="7"/>
  <c r="BD193" i="7"/>
  <c r="BB58" i="7"/>
  <c r="H1185" i="25" s="1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H269" i="25" s="1"/>
  <c r="BL49" i="7"/>
  <c r="BN184" i="7"/>
  <c r="BN50" i="7" s="1"/>
  <c r="AQ69" i="7"/>
  <c r="AS204" i="7"/>
  <c r="AS70" i="7" s="1"/>
  <c r="H317" i="25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474" i="25" s="1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H1616" i="25" s="1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I471" i="25" l="1"/>
  <c r="M471" i="25"/>
  <c r="H2681" i="25"/>
  <c r="H2680" i="25"/>
  <c r="H478" i="25"/>
  <c r="H479" i="25"/>
  <c r="H1188" i="25"/>
  <c r="H1184" i="25"/>
  <c r="H2676" i="25"/>
  <c r="H456" i="25"/>
  <c r="K471" i="25"/>
  <c r="I472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C67" i="7"/>
  <c r="BE203" i="7"/>
  <c r="BC68" i="7"/>
  <c r="K119" i="24"/>
  <c r="K118" i="24"/>
  <c r="AU68" i="7"/>
  <c r="AW203" i="7"/>
  <c r="BE58" i="7"/>
  <c r="H1190" i="25" s="1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H275" i="25" s="1"/>
  <c r="BM195" i="7"/>
  <c r="BM61" i="7" s="1"/>
  <c r="BD59" i="7"/>
  <c r="H2679" i="25" s="1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H2674" i="25" s="1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H282" i="25" s="1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H1203" i="25" s="1"/>
  <c r="AX65" i="7"/>
  <c r="AZ200" i="7"/>
  <c r="Q90" i="24"/>
  <c r="J58" i="24" s="1"/>
  <c r="J24" i="24" s="1"/>
  <c r="Q89" i="24"/>
  <c r="J57" i="24" s="1"/>
  <c r="J23" i="24" s="1"/>
  <c r="BD196" i="7"/>
  <c r="BB61" i="7"/>
  <c r="H2686" i="25" s="1"/>
  <c r="BC64" i="7"/>
  <c r="BK190" i="7"/>
  <c r="BI55" i="7"/>
  <c r="BM187" i="7"/>
  <c r="BM53" i="7" s="1"/>
  <c r="BK52" i="7"/>
  <c r="H971" i="25" s="1"/>
  <c r="BE195" i="7"/>
  <c r="BC60" i="7"/>
  <c r="H2682" i="25" s="1"/>
  <c r="BD197" i="7"/>
  <c r="BE59" i="7"/>
  <c r="H1192" i="25" s="1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H1215" i="25" s="1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484" i="25" s="1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H476" i="25" l="1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Q476" i="25" s="1"/>
  <c r="Q477" i="25" s="1"/>
  <c r="Q478" i="25" s="1"/>
  <c r="Q479" i="25" s="1"/>
  <c r="Q480" i="25" s="1"/>
  <c r="I473" i="25"/>
  <c r="K472" i="25"/>
  <c r="BK63" i="7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H1216" i="25" s="1"/>
  <c r="BD199" i="7"/>
  <c r="BF198" i="7"/>
  <c r="BD63" i="7"/>
  <c r="BE199" i="7"/>
  <c r="BF201" i="7" s="1"/>
  <c r="BJ64" i="7"/>
  <c r="BL199" i="7"/>
  <c r="BH58" i="7"/>
  <c r="BJ193" i="7"/>
  <c r="BL62" i="7"/>
  <c r="BN197" i="7"/>
  <c r="BN63" i="7" s="1"/>
  <c r="BG197" i="7"/>
  <c r="BE62" i="7"/>
  <c r="H283" i="25" s="1"/>
  <c r="BK192" i="7"/>
  <c r="BI57" i="7"/>
  <c r="BK200" i="7"/>
  <c r="BI65" i="7"/>
  <c r="H1205" i="25" s="1"/>
  <c r="BG204" i="7"/>
  <c r="BG70" i="7" s="1"/>
  <c r="BE69" i="7"/>
  <c r="AY67" i="7"/>
  <c r="BA202" i="7"/>
  <c r="BA65" i="7"/>
  <c r="BC200" i="7"/>
  <c r="BF68" i="7"/>
  <c r="BH203" i="7"/>
  <c r="BD66" i="7"/>
  <c r="BB201" i="7"/>
  <c r="AZ66" i="7"/>
  <c r="BJ56" i="7"/>
  <c r="BL191" i="7"/>
  <c r="BD69" i="7"/>
  <c r="BI194" i="7"/>
  <c r="BG59" i="7"/>
  <c r="H1193" i="25" s="1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H1196" i="25" s="1"/>
  <c r="BH66" i="7"/>
  <c r="H1206" i="25" s="1"/>
  <c r="BJ201" i="7"/>
  <c r="BE202" i="7"/>
  <c r="N10" i="22"/>
  <c r="L38" i="7"/>
  <c r="H1619" i="25" s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H429" i="25" s="1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H430" i="25" s="1"/>
  <c r="K29" i="7"/>
  <c r="Q481" i="25" l="1"/>
  <c r="Q482" i="25" s="1"/>
  <c r="Q483" i="25" s="1"/>
  <c r="Q484" i="25" s="1"/>
  <c r="Q485" i="25" s="1"/>
  <c r="Q486" i="25" s="1"/>
  <c r="I474" i="25"/>
  <c r="K473" i="25"/>
  <c r="H291" i="25"/>
  <c r="H288" i="25"/>
  <c r="BG62" i="7"/>
  <c r="H1195" i="25" s="1"/>
  <c r="BI197" i="7"/>
  <c r="BM201" i="7"/>
  <c r="BM67" i="7" s="1"/>
  <c r="BK66" i="7"/>
  <c r="BL202" i="7"/>
  <c r="BJ67" i="7"/>
  <c r="BK196" i="7"/>
  <c r="BI61" i="7"/>
  <c r="BN192" i="7"/>
  <c r="BN58" i="7" s="1"/>
  <c r="H271" i="25" s="1"/>
  <c r="BL57" i="7"/>
  <c r="H272" i="25" s="1"/>
  <c r="BE201" i="7"/>
  <c r="BC66" i="7"/>
  <c r="BN200" i="7"/>
  <c r="BN66" i="7" s="1"/>
  <c r="BL65" i="7"/>
  <c r="BH199" i="7"/>
  <c r="BF64" i="7"/>
  <c r="BH61" i="7"/>
  <c r="H278" i="25" s="1"/>
  <c r="BJ196" i="7"/>
  <c r="BI68" i="7"/>
  <c r="BK203" i="7"/>
  <c r="BE68" i="7"/>
  <c r="BG203" i="7"/>
  <c r="BJ60" i="7"/>
  <c r="H276" i="25" s="1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H273" i="25" s="1"/>
  <c r="BF200" i="7"/>
  <c r="BD65" i="7"/>
  <c r="H1211" i="25" s="1"/>
  <c r="BK59" i="7"/>
  <c r="BM194" i="7"/>
  <c r="BM60" i="7" s="1"/>
  <c r="BN193" i="7"/>
  <c r="BN59" i="7" s="1"/>
  <c r="BL58" i="7"/>
  <c r="BH198" i="7"/>
  <c r="BF63" i="7"/>
  <c r="H284" i="25" s="1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H1207" i="25" s="1"/>
  <c r="P15" i="21"/>
  <c r="P17" i="21" s="1"/>
  <c r="P18" i="21" s="1"/>
  <c r="N34" i="7"/>
  <c r="N21" i="7"/>
  <c r="N16" i="7"/>
  <c r="M39" i="7"/>
  <c r="N36" i="7"/>
  <c r="K24" i="7"/>
  <c r="M17" i="7"/>
  <c r="M35" i="7"/>
  <c r="H486" i="25" s="1"/>
  <c r="M34" i="7"/>
  <c r="H488" i="25" s="1"/>
  <c r="N23" i="7"/>
  <c r="K25" i="7"/>
  <c r="K26" i="7"/>
  <c r="L30" i="7"/>
  <c r="L23" i="7"/>
  <c r="M21" i="7"/>
  <c r="J20" i="7"/>
  <c r="L31" i="7"/>
  <c r="L39" i="7"/>
  <c r="N40" i="7"/>
  <c r="H1615" i="25" s="1"/>
  <c r="M38" i="7"/>
  <c r="H422" i="25" s="1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H443" i="25" s="1"/>
  <c r="M37" i="7"/>
  <c r="Q487" i="25" l="1"/>
  <c r="H3047" i="25"/>
  <c r="H3046" i="25"/>
  <c r="H1618" i="25"/>
  <c r="H1622" i="25"/>
  <c r="H1617" i="25"/>
  <c r="H1620" i="25"/>
  <c r="H1208" i="25"/>
  <c r="H1209" i="25"/>
  <c r="H425" i="25"/>
  <c r="H424" i="25"/>
  <c r="H285" i="25"/>
  <c r="I475" i="25"/>
  <c r="K474" i="25"/>
  <c r="BH68" i="7"/>
  <c r="BM204" i="7"/>
  <c r="BM70" i="7" s="1"/>
  <c r="BK69" i="7"/>
  <c r="BF66" i="7"/>
  <c r="BH201" i="7"/>
  <c r="BI200" i="7"/>
  <c r="BG65" i="7"/>
  <c r="H1210" i="25" s="1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H1194" i="25" s="1"/>
  <c r="BN195" i="7"/>
  <c r="BN61" i="7" s="1"/>
  <c r="BL60" i="7"/>
  <c r="BL198" i="7"/>
  <c r="BJ63" i="7"/>
  <c r="BK61" i="7"/>
  <c r="H1197" i="25" s="1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H1204" i="25" s="1"/>
  <c r="BN203" i="7"/>
  <c r="BN69" i="7" s="1"/>
  <c r="BL68" i="7"/>
  <c r="P19" i="21"/>
  <c r="P20" i="21" s="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H426" i="25" s="1"/>
  <c r="M27" i="7"/>
  <c r="H1630" i="25" l="1"/>
  <c r="H1624" i="25"/>
  <c r="H1648" i="25"/>
  <c r="H1659" i="25"/>
  <c r="H1655" i="25"/>
  <c r="H492" i="25"/>
  <c r="H489" i="25"/>
  <c r="H493" i="25"/>
  <c r="H490" i="25"/>
  <c r="H491" i="25"/>
  <c r="H487" i="25"/>
  <c r="Q488" i="25" s="1"/>
  <c r="Q489" i="25" s="1"/>
  <c r="Q490" i="25" s="1"/>
  <c r="Q491" i="25" s="1"/>
  <c r="Q492" i="25" s="1"/>
  <c r="Q493" i="25" s="1"/>
  <c r="Q494" i="25" s="1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I476" i="25"/>
  <c r="H289" i="25"/>
  <c r="H290" i="25"/>
  <c r="H292" i="25"/>
  <c r="BM200" i="7"/>
  <c r="BM66" i="7" s="1"/>
  <c r="BK65" i="7"/>
  <c r="BK64" i="7"/>
  <c r="BM199" i="7"/>
  <c r="BM65" i="7" s="1"/>
  <c r="BI203" i="7"/>
  <c r="BG68" i="7"/>
  <c r="BK201" i="7"/>
  <c r="BI66" i="7"/>
  <c r="H286" i="25" s="1"/>
  <c r="BL63" i="7"/>
  <c r="BN198" i="7"/>
  <c r="BN64" i="7" s="1"/>
  <c r="BJ202" i="7"/>
  <c r="BH67" i="7"/>
  <c r="H293" i="25" s="1"/>
  <c r="BL200" i="7"/>
  <c r="BJ65" i="7"/>
  <c r="BI67" i="7"/>
  <c r="H287" i="25" s="1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H1626" i="25" l="1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I477" i="25"/>
  <c r="K476" i="25"/>
  <c r="BM203" i="7"/>
  <c r="BM69" i="7" s="1"/>
  <c r="BK68" i="7"/>
  <c r="BL204" i="7"/>
  <c r="BL70" i="7" s="1"/>
  <c r="BJ69" i="7"/>
  <c r="BL203" i="7"/>
  <c r="BJ68" i="7"/>
  <c r="H294" i="25" s="1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H1638" i="25" s="1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H3045" i="25" l="1"/>
  <c r="H3048" i="25"/>
  <c r="H1718" i="25"/>
  <c r="H1838" i="25"/>
  <c r="H421" i="25"/>
  <c r="H423" i="25"/>
  <c r="I478" i="25"/>
  <c r="K477" i="25"/>
  <c r="BL69" i="7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H3038" i="25" s="1"/>
  <c r="P31" i="7"/>
  <c r="R24" i="7"/>
  <c r="N28" i="7"/>
  <c r="X22" i="7"/>
  <c r="U21" i="7"/>
  <c r="T26" i="7"/>
  <c r="P26" i="7"/>
  <c r="U23" i="7"/>
  <c r="P33" i="7"/>
  <c r="H3041" i="25" s="1"/>
  <c r="S28" i="7"/>
  <c r="Q32" i="7"/>
  <c r="O27" i="7"/>
  <c r="T29" i="7"/>
  <c r="O32" i="7"/>
  <c r="H3044" i="25" s="1"/>
  <c r="T22" i="7"/>
  <c r="R31" i="7"/>
  <c r="T24" i="7"/>
  <c r="V22" i="7"/>
  <c r="S30" i="7"/>
  <c r="S23" i="7"/>
  <c r="R29" i="7"/>
  <c r="T27" i="7"/>
  <c r="Q30" i="7"/>
  <c r="V24" i="7"/>
  <c r="U25" i="7"/>
  <c r="O33" i="7"/>
  <c r="H1646" i="25" l="1"/>
  <c r="H1625" i="25"/>
  <c r="H1649" i="25"/>
  <c r="H1651" i="25"/>
  <c r="H3076" i="25"/>
  <c r="H1631" i="25"/>
  <c r="H3040" i="25"/>
  <c r="H3042" i="25"/>
  <c r="H3039" i="25"/>
  <c r="H3043" i="25"/>
  <c r="K478" i="25"/>
  <c r="I479" i="25"/>
  <c r="O63" i="22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H3036" i="25" s="1"/>
  <c r="S26" i="7"/>
  <c r="X21" i="7"/>
  <c r="X25" i="7"/>
  <c r="V28" i="7"/>
  <c r="Q33" i="7"/>
  <c r="H3050" i="25" s="1"/>
  <c r="Q28" i="7"/>
  <c r="V27" i="7"/>
  <c r="Z23" i="7"/>
  <c r="P29" i="7"/>
  <c r="Y24" i="7"/>
  <c r="P34" i="7"/>
  <c r="H3037" i="25" s="1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H494" i="25" s="1"/>
  <c r="Q495" i="25" s="1"/>
  <c r="H3059" i="25" l="1"/>
  <c r="H3028" i="25"/>
  <c r="K479" i="25"/>
  <c r="I480" i="25"/>
  <c r="O13" i="22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H3053" i="25" s="1"/>
  <c r="P37" i="7"/>
  <c r="P32" i="7"/>
  <c r="H3049" i="25" s="1"/>
  <c r="T35" i="7"/>
  <c r="U32" i="7"/>
  <c r="V33" i="7"/>
  <c r="W29" i="7"/>
  <c r="Q38" i="7"/>
  <c r="R40" i="7"/>
  <c r="AA25" i="7"/>
  <c r="X29" i="7"/>
  <c r="S36" i="7"/>
  <c r="H1685" i="25" l="1"/>
  <c r="H1688" i="25"/>
  <c r="H1696" i="25"/>
  <c r="H1627" i="25"/>
  <c r="H496" i="25"/>
  <c r="H497" i="25"/>
  <c r="H498" i="25"/>
  <c r="H495" i="25"/>
  <c r="Q496" i="25" s="1"/>
  <c r="Q497" i="25" s="1"/>
  <c r="Q498" i="25" s="1"/>
  <c r="Q499" i="25" s="1"/>
  <c r="Q500" i="25" s="1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I481" i="25"/>
  <c r="K480" i="25"/>
  <c r="H419" i="25"/>
  <c r="H418" i="25"/>
  <c r="O11" i="22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H626" i="25" s="1"/>
  <c r="AC24" i="7"/>
  <c r="U35" i="7"/>
  <c r="S37" i="7"/>
  <c r="H588" i="25" l="1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I482" i="25"/>
  <c r="K481" i="25"/>
  <c r="H420" i="25"/>
  <c r="Q19" i="2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H583" i="25" s="1"/>
  <c r="U38" i="7"/>
  <c r="AE25" i="7"/>
  <c r="Z32" i="7"/>
  <c r="AD26" i="7"/>
  <c r="Y36" i="7"/>
  <c r="Z30" i="7"/>
  <c r="X30" i="7"/>
  <c r="AE27" i="7"/>
  <c r="H2182" i="25" s="1"/>
  <c r="S35" i="7"/>
  <c r="AA32" i="7"/>
  <c r="Z35" i="7"/>
  <c r="H670" i="25" s="1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H3033" i="25" l="1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I483" i="25"/>
  <c r="K482" i="25"/>
  <c r="R9" i="2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H3607" i="25" s="1"/>
  <c r="AC32" i="7"/>
  <c r="AD27" i="7"/>
  <c r="X38" i="7"/>
  <c r="Y39" i="7"/>
  <c r="AA40" i="7"/>
  <c r="AC28" i="7"/>
  <c r="S38" i="7"/>
  <c r="T40" i="7"/>
  <c r="H3504" i="25" s="1"/>
  <c r="Z36" i="7"/>
  <c r="AH27" i="7"/>
  <c r="H3585" i="25" s="1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H675" i="25" s="1"/>
  <c r="AA37" i="7"/>
  <c r="W34" i="7"/>
  <c r="H672" i="25" l="1"/>
  <c r="H671" i="25"/>
  <c r="H591" i="25"/>
  <c r="H1889" i="25"/>
  <c r="H1886" i="25"/>
  <c r="H1888" i="25"/>
  <c r="H857" i="25"/>
  <c r="H2416" i="25"/>
  <c r="H500" i="25"/>
  <c r="Q501" i="25" s="1"/>
  <c r="Q502" i="25" s="1"/>
  <c r="Q503" i="25" s="1"/>
  <c r="Q504" i="25" s="1"/>
  <c r="Q505" i="25" s="1"/>
  <c r="Q506" i="25" s="1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I484" i="25"/>
  <c r="R10" i="21"/>
  <c r="R11" i="21" s="1"/>
  <c r="AE31" i="7"/>
  <c r="AC38" i="7"/>
  <c r="AG29" i="7"/>
  <c r="AI30" i="7"/>
  <c r="H3976" i="25" s="1"/>
  <c r="AA33" i="7"/>
  <c r="AH28" i="7"/>
  <c r="H2181" i="25" s="1"/>
  <c r="AJ29" i="7"/>
  <c r="AB37" i="7"/>
  <c r="AB40" i="7"/>
  <c r="Z39" i="7"/>
  <c r="AE33" i="7"/>
  <c r="AD32" i="7"/>
  <c r="AD40" i="7"/>
  <c r="H738" i="25" s="1"/>
  <c r="AB39" i="7"/>
  <c r="AE29" i="7"/>
  <c r="AG27" i="7"/>
  <c r="AI28" i="7"/>
  <c r="H3584" i="25" s="1"/>
  <c r="X36" i="7"/>
  <c r="AA38" i="7"/>
  <c r="AD34" i="7"/>
  <c r="W37" i="7"/>
  <c r="AD30" i="7"/>
  <c r="Z34" i="7"/>
  <c r="AC31" i="7"/>
  <c r="Y35" i="7"/>
  <c r="AD37" i="7"/>
  <c r="H678" i="25" s="1"/>
  <c r="AF32" i="7"/>
  <c r="AC35" i="7"/>
  <c r="AF28" i="7"/>
  <c r="AJ31" i="7"/>
  <c r="AH30" i="7"/>
  <c r="H3582" i="25" s="1"/>
  <c r="AC36" i="7"/>
  <c r="V38" i="7"/>
  <c r="AI32" i="7"/>
  <c r="AG31" i="7"/>
  <c r="W40" i="7"/>
  <c r="U39" i="7"/>
  <c r="AJ27" i="7"/>
  <c r="AH26" i="7"/>
  <c r="AB32" i="7"/>
  <c r="AD35" i="7"/>
  <c r="AF30" i="7"/>
  <c r="G16" i="11" s="1"/>
  <c r="H3586" i="25" l="1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Q507" i="25" s="1"/>
  <c r="Q508" i="25" s="1"/>
  <c r="Q509" i="25" s="1"/>
  <c r="Q510" i="25" s="1"/>
  <c r="Q511" i="25" s="1"/>
  <c r="Q512" i="25" s="1"/>
  <c r="Q513" i="25" s="1"/>
  <c r="Q514" i="25" s="1"/>
  <c r="Q515" i="25" s="1"/>
  <c r="Q516" i="25" s="1"/>
  <c r="Q517" i="25" s="1"/>
  <c r="Q518" i="25" s="1"/>
  <c r="Q519" i="25" s="1"/>
  <c r="Q520" i="25" s="1"/>
  <c r="Q521" i="25" s="1"/>
  <c r="Q522" i="25" s="1"/>
  <c r="Q523" i="25" s="1"/>
  <c r="Q524" i="25" s="1"/>
  <c r="Q525" i="25" s="1"/>
  <c r="Q526" i="25" s="1"/>
  <c r="Q527" i="25" s="1"/>
  <c r="Q528" i="25" s="1"/>
  <c r="Q529" i="25" s="1"/>
  <c r="Q530" i="25" s="1"/>
  <c r="Q531" i="25" s="1"/>
  <c r="Q532" i="25" s="1"/>
  <c r="Q533" i="25" s="1"/>
  <c r="Q534" i="25" s="1"/>
  <c r="Q535" i="25" s="1"/>
  <c r="Q536" i="25" s="1"/>
  <c r="Q537" i="25" s="1"/>
  <c r="Q538" i="25" s="1"/>
  <c r="Q539" i="25" s="1"/>
  <c r="Q540" i="25" s="1"/>
  <c r="Q541" i="25" s="1"/>
  <c r="Q542" i="25" s="1"/>
  <c r="Q543" i="25" s="1"/>
  <c r="Q544" i="25" s="1"/>
  <c r="Q545" i="25" s="1"/>
  <c r="Q546" i="25" s="1"/>
  <c r="Q547" i="25" s="1"/>
  <c r="Q548" i="25" s="1"/>
  <c r="Q549" i="25" s="1"/>
  <c r="Q550" i="25" s="1"/>
  <c r="Q551" i="25" s="1"/>
  <c r="Q552" i="25" s="1"/>
  <c r="Q553" i="25" s="1"/>
  <c r="Q554" i="25" s="1"/>
  <c r="Q555" i="25" s="1"/>
  <c r="Q556" i="25" s="1"/>
  <c r="Q557" i="25" s="1"/>
  <c r="Q558" i="25" s="1"/>
  <c r="Q559" i="25" s="1"/>
  <c r="Q560" i="25" s="1"/>
  <c r="Q561" i="25" s="1"/>
  <c r="Q562" i="25" s="1"/>
  <c r="Q563" i="25" s="1"/>
  <c r="Q564" i="25" s="1"/>
  <c r="Q565" i="25" s="1"/>
  <c r="Q566" i="25" s="1"/>
  <c r="Q567" i="25" s="1"/>
  <c r="Q568" i="25" s="1"/>
  <c r="Q569" i="25" s="1"/>
  <c r="Q570" i="25" s="1"/>
  <c r="Q571" i="25" s="1"/>
  <c r="Q572" i="25" s="1"/>
  <c r="Q573" i="25" s="1"/>
  <c r="Q574" i="25" s="1"/>
  <c r="Q575" i="25" s="1"/>
  <c r="Q576" i="25" s="1"/>
  <c r="Q577" i="25" s="1"/>
  <c r="Q578" i="25" s="1"/>
  <c r="Q579" i="25" s="1"/>
  <c r="Q580" i="25" s="1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I485" i="25"/>
  <c r="K484" i="25"/>
  <c r="H17" i="1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H1060" i="25" s="1"/>
  <c r="AJ30" i="7"/>
  <c r="AH29" i="7"/>
  <c r="H3583" i="25" s="1"/>
  <c r="AE39" i="7"/>
  <c r="H698" i="25" s="1"/>
  <c r="Z40" i="7"/>
  <c r="X39" i="7"/>
  <c r="AJ34" i="7"/>
  <c r="AH33" i="7"/>
  <c r="H3578" i="25" s="1"/>
  <c r="AA36" i="7"/>
  <c r="AB35" i="7"/>
  <c r="Y38" i="7"/>
  <c r="AC39" i="7"/>
  <c r="H1058" i="25" s="1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H3575" i="25" s="1"/>
  <c r="Z37" i="7"/>
  <c r="H1905" i="25" l="1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Q581" i="25" s="1"/>
  <c r="Q582" i="25" s="1"/>
  <c r="Q583" i="25" s="1"/>
  <c r="Q584" i="25" s="1"/>
  <c r="Q585" i="25" s="1"/>
  <c r="Q586" i="25" s="1"/>
  <c r="Q587" i="25" s="1"/>
  <c r="Q588" i="25" s="1"/>
  <c r="Q589" i="25" s="1"/>
  <c r="Q590" i="25" s="1"/>
  <c r="Q591" i="25" s="1"/>
  <c r="Q592" i="25" s="1"/>
  <c r="Q593" i="25" s="1"/>
  <c r="Q594" i="25" s="1"/>
  <c r="Q595" i="25" s="1"/>
  <c r="Q596" i="25" s="1"/>
  <c r="Q597" i="25" s="1"/>
  <c r="Q598" i="25" s="1"/>
  <c r="Q599" i="25" s="1"/>
  <c r="Q600" i="25" s="1"/>
  <c r="Q601" i="25" s="1"/>
  <c r="Q602" i="25" s="1"/>
  <c r="Q603" i="25" s="1"/>
  <c r="Q604" i="25" s="1"/>
  <c r="Q605" i="25" s="1"/>
  <c r="Q606" i="25" s="1"/>
  <c r="Q607" i="25" s="1"/>
  <c r="Q608" i="25" s="1"/>
  <c r="Q609" i="25" s="1"/>
  <c r="Q610" i="25" s="1"/>
  <c r="Q611" i="25" s="1"/>
  <c r="Q612" i="25" s="1"/>
  <c r="Q613" i="25" s="1"/>
  <c r="Q614" i="25" s="1"/>
  <c r="Q615" i="25" s="1"/>
  <c r="Q616" i="25" s="1"/>
  <c r="Q617" i="25" s="1"/>
  <c r="Q618" i="25" s="1"/>
  <c r="Q619" i="25" s="1"/>
  <c r="Q620" i="25" s="1"/>
  <c r="Q621" i="25" s="1"/>
  <c r="Q622" i="25" s="1"/>
  <c r="Q623" i="25" s="1"/>
  <c r="Q624" i="25" s="1"/>
  <c r="Q625" i="25" s="1"/>
  <c r="Q626" i="25" s="1"/>
  <c r="Q627" i="25" s="1"/>
  <c r="Q628" i="25" s="1"/>
  <c r="Q629" i="25" s="1"/>
  <c r="Q630" i="25" s="1"/>
  <c r="Q631" i="25" s="1"/>
  <c r="Q632" i="25" s="1"/>
  <c r="Q633" i="25" s="1"/>
  <c r="Q634" i="25" s="1"/>
  <c r="Q635" i="25" s="1"/>
  <c r="Q636" i="25" s="1"/>
  <c r="Q637" i="25" s="1"/>
  <c r="Q638" i="25" s="1"/>
  <c r="Q639" i="25" s="1"/>
  <c r="Q640" i="25" s="1"/>
  <c r="Q641" i="25" s="1"/>
  <c r="Q642" i="25" s="1"/>
  <c r="Q643" i="25" s="1"/>
  <c r="Q644" i="25" s="1"/>
  <c r="Q645" i="25" s="1"/>
  <c r="Q646" i="25" s="1"/>
  <c r="Q647" i="25" s="1"/>
  <c r="Q648" i="25" s="1"/>
  <c r="Q649" i="25" s="1"/>
  <c r="Q650" i="25" s="1"/>
  <c r="Q651" i="25" s="1"/>
  <c r="Q652" i="25" s="1"/>
  <c r="Q653" i="25" s="1"/>
  <c r="Q654" i="25" s="1"/>
  <c r="Q655" i="25" s="1"/>
  <c r="Q656" i="25" s="1"/>
  <c r="Q657" i="25" s="1"/>
  <c r="Q658" i="25" s="1"/>
  <c r="Q659" i="25" s="1"/>
  <c r="Q660" i="25" s="1"/>
  <c r="Q661" i="25" s="1"/>
  <c r="Q662" i="25" s="1"/>
  <c r="Q663" i="25" s="1"/>
  <c r="Q664" i="25" s="1"/>
  <c r="Q665" i="25" s="1"/>
  <c r="Q666" i="25" s="1"/>
  <c r="Q667" i="25" s="1"/>
  <c r="Q668" i="25" s="1"/>
  <c r="Q669" i="25" s="1"/>
  <c r="Q670" i="25" s="1"/>
  <c r="Q671" i="25" s="1"/>
  <c r="Q672" i="25" s="1"/>
  <c r="Q673" i="25" s="1"/>
  <c r="H584" i="25"/>
  <c r="H582" i="25"/>
  <c r="H1902" i="25"/>
  <c r="H3978" i="25"/>
  <c r="H3979" i="25"/>
  <c r="H2177" i="25"/>
  <c r="H2178" i="25"/>
  <c r="H3973" i="25"/>
  <c r="H3972" i="25"/>
  <c r="I486" i="25"/>
  <c r="K485" i="25"/>
  <c r="E16" i="11"/>
  <c r="F17" i="11" s="1"/>
  <c r="G17" i="11"/>
  <c r="D17" i="11" s="1"/>
  <c r="H40" i="1" s="1"/>
  <c r="H8" i="1" s="1"/>
  <c r="Q64" i="22"/>
  <c r="Q63" i="22" s="1" a="1"/>
  <c r="Q63" i="22" s="1"/>
  <c r="P63" i="22" a="1"/>
  <c r="P63" i="22" s="1"/>
  <c r="Q51" i="22"/>
  <c r="Q50" i="22" s="1" a="1"/>
  <c r="Q50" i="22" s="1"/>
  <c r="P50" i="22" a="1"/>
  <c r="P50" i="22" s="1"/>
  <c r="P40" i="22"/>
  <c r="P9" i="22"/>
  <c r="R14" i="21" s="1"/>
  <c r="Q24" i="22"/>
  <c r="Q23" i="22" a="1"/>
  <c r="Q23" i="22" s="1"/>
  <c r="P23" i="22" a="1"/>
  <c r="P23" i="22" s="1"/>
  <c r="AF38" i="7"/>
  <c r="AG33" i="7"/>
  <c r="H3966" i="25" s="1"/>
  <c r="AI34" i="7"/>
  <c r="H3953" i="25" s="1"/>
  <c r="AF39" i="7"/>
  <c r="AH40" i="7"/>
  <c r="AJ37" i="7"/>
  <c r="AH36" i="7"/>
  <c r="AI38" i="7"/>
  <c r="H843" i="25" s="1"/>
  <c r="AG37" i="7"/>
  <c r="AC37" i="7"/>
  <c r="AJ33" i="7"/>
  <c r="AH32" i="7"/>
  <c r="AB38" i="7"/>
  <c r="H691" i="25" s="1"/>
  <c r="AG35" i="7"/>
  <c r="H3576" i="25" s="1"/>
  <c r="AI36" i="7"/>
  <c r="H3952" i="25" s="1"/>
  <c r="AE35" i="7"/>
  <c r="AC40" i="7"/>
  <c r="AA39" i="7"/>
  <c r="AJ35" i="7"/>
  <c r="H2174" i="25" s="1"/>
  <c r="AH34" i="7"/>
  <c r="H3577" i="25" s="1"/>
  <c r="AD36" i="7"/>
  <c r="AI39" i="7"/>
  <c r="AG38" i="7"/>
  <c r="H3572" i="25" s="1"/>
  <c r="AF34" i="7"/>
  <c r="AG40" i="7"/>
  <c r="H3970" i="25" l="1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Q674" i="25" s="1"/>
  <c r="Q675" i="25" s="1"/>
  <c r="Q676" i="25" s="1"/>
  <c r="Q677" i="25" s="1"/>
  <c r="Q678" i="25" s="1"/>
  <c r="Q679" i="25" s="1"/>
  <c r="Q680" i="25" s="1"/>
  <c r="Q681" i="25" s="1"/>
  <c r="Q682" i="25" s="1"/>
  <c r="Q683" i="25" s="1"/>
  <c r="Q684" i="25" s="1"/>
  <c r="Q685" i="25" s="1"/>
  <c r="Q686" i="25" s="1"/>
  <c r="Q687" i="25" s="1"/>
  <c r="Q688" i="25" s="1"/>
  <c r="Q689" i="25" s="1"/>
  <c r="Q690" i="25" s="1"/>
  <c r="Q691" i="25" s="1"/>
  <c r="Q692" i="25" s="1"/>
  <c r="Q693" i="25" s="1"/>
  <c r="Q694" i="25" s="1"/>
  <c r="Q695" i="25" s="1"/>
  <c r="Q696" i="25" s="1"/>
  <c r="Q697" i="25" s="1"/>
  <c r="Q698" i="25" s="1"/>
  <c r="Q699" i="25" s="1"/>
  <c r="Q700" i="25" s="1"/>
  <c r="Q701" i="25" s="1"/>
  <c r="Q702" i="25" s="1"/>
  <c r="Q703" i="25" s="1"/>
  <c r="Q704" i="25" s="1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I487" i="25"/>
  <c r="M47" i="11"/>
  <c r="S59" i="1"/>
  <c r="L59" i="1"/>
  <c r="P13" i="22"/>
  <c r="P38" i="22"/>
  <c r="AG36" i="7"/>
  <c r="H3574" i="25" s="1"/>
  <c r="AI37" i="7"/>
  <c r="AD39" i="7"/>
  <c r="AF40" i="7"/>
  <c r="AE38" i="7"/>
  <c r="H699" i="25" s="1"/>
  <c r="AJ36" i="7"/>
  <c r="AH35" i="7"/>
  <c r="AF37" i="7"/>
  <c r="H3573" i="25" s="1"/>
  <c r="AH37" i="7"/>
  <c r="AJ38" i="7"/>
  <c r="AH39" i="7"/>
  <c r="AJ40" i="7"/>
  <c r="H835" i="25" l="1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I488" i="25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H841" i="25" l="1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Q705" i="25" s="1"/>
  <c r="Q706" i="25" s="1"/>
  <c r="Q707" i="25" s="1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I489" i="25"/>
  <c r="R19" i="21"/>
  <c r="R20" i="21" s="1"/>
  <c r="R23" i="21" s="1"/>
  <c r="Q10" i="22"/>
  <c r="Q11" i="22"/>
  <c r="P12" i="22"/>
  <c r="Q708" i="25" l="1"/>
  <c r="Q709" i="25" s="1"/>
  <c r="Q710" i="25" s="1"/>
  <c r="Q711" i="25" s="1"/>
  <c r="Q712" i="25" s="1"/>
  <c r="Q713" i="25" s="1"/>
  <c r="Q714" i="25" s="1"/>
  <c r="Q715" i="25" s="1"/>
  <c r="Q716" i="25" s="1"/>
  <c r="Q717" i="25" s="1"/>
  <c r="Q718" i="25" s="1"/>
  <c r="Q719" i="25" s="1"/>
  <c r="Q720" i="25" s="1"/>
  <c r="Q721" i="25" s="1"/>
  <c r="Q722" i="25" s="1"/>
  <c r="Q723" i="25" s="1"/>
  <c r="Q724" i="25" s="1"/>
  <c r="Q725" i="25" s="1"/>
  <c r="Q726" i="25" s="1"/>
  <c r="Q727" i="25" s="1"/>
  <c r="Q728" i="25" s="1"/>
  <c r="Q729" i="25" s="1"/>
  <c r="Q730" i="25" s="1"/>
  <c r="Q731" i="25" s="1"/>
  <c r="Q732" i="25" s="1"/>
  <c r="Q733" i="25" s="1"/>
  <c r="Q734" i="25" s="1"/>
  <c r="Q735" i="25" s="1"/>
  <c r="Q736" i="25" s="1"/>
  <c r="Q737" i="25" s="1"/>
  <c r="Q738" i="25" s="1"/>
  <c r="Q739" i="25" s="1"/>
  <c r="Q740" i="25" s="1"/>
  <c r="Q741" i="25" s="1"/>
  <c r="Q742" i="25" s="1"/>
  <c r="Q743" i="25" s="1"/>
  <c r="Q744" i="25" s="1"/>
  <c r="Q745" i="25" s="1"/>
  <c r="Q746" i="25" s="1"/>
  <c r="Q747" i="25" s="1"/>
  <c r="Q748" i="25" s="1"/>
  <c r="Q749" i="25" s="1"/>
  <c r="Q750" i="25" s="1"/>
  <c r="Q751" i="25" s="1"/>
  <c r="Q752" i="25" s="1"/>
  <c r="Q753" i="25" s="1"/>
  <c r="Q754" i="25" s="1"/>
  <c r="Q755" i="25" s="1"/>
  <c r="Q756" i="25" s="1"/>
  <c r="Q757" i="25" s="1"/>
  <c r="Q758" i="25" s="1"/>
  <c r="Q759" i="25" s="1"/>
  <c r="Q760" i="25" s="1"/>
  <c r="Q761" i="25" s="1"/>
  <c r="Q762" i="25" s="1"/>
  <c r="Q763" i="25" s="1"/>
  <c r="Q764" i="25" s="1"/>
  <c r="Q765" i="25" s="1"/>
  <c r="Q766" i="25" s="1"/>
  <c r="Q767" i="25" s="1"/>
  <c r="Q768" i="25" s="1"/>
  <c r="Q769" i="25" s="1"/>
  <c r="Q770" i="25" s="1"/>
  <c r="Q771" i="25" s="1"/>
  <c r="Q772" i="25" s="1"/>
  <c r="Q773" i="25" s="1"/>
  <c r="Q774" i="25" s="1"/>
  <c r="Q775" i="25" s="1"/>
  <c r="Q776" i="25" s="1"/>
  <c r="Q777" i="25" s="1"/>
  <c r="Q778" i="25" s="1"/>
  <c r="Q779" i="25" s="1"/>
  <c r="Q780" i="25" s="1"/>
  <c r="Q781" i="25" s="1"/>
  <c r="Q782" i="25" s="1"/>
  <c r="Q783" i="25" s="1"/>
  <c r="Q784" i="25" s="1"/>
  <c r="Q785" i="25" s="1"/>
  <c r="Q786" i="25" s="1"/>
  <c r="Q787" i="25" s="1"/>
  <c r="Q788" i="25" s="1"/>
  <c r="Q789" i="25" s="1"/>
  <c r="Q790" i="25" s="1"/>
  <c r="Q791" i="25" s="1"/>
  <c r="Q792" i="25" s="1"/>
  <c r="Q793" i="25" s="1"/>
  <c r="Q794" i="25" s="1"/>
  <c r="Q795" i="25" s="1"/>
  <c r="Q796" i="25" s="1"/>
  <c r="Q797" i="25" s="1"/>
  <c r="Q798" i="25" s="1"/>
  <c r="Q799" i="25" s="1"/>
  <c r="Q800" i="25" s="1"/>
  <c r="Q801" i="25" s="1"/>
  <c r="Q802" i="25" s="1"/>
  <c r="Q803" i="25" s="1"/>
  <c r="Q804" i="25" s="1"/>
  <c r="Q805" i="25" s="1"/>
  <c r="Q806" i="25" s="1"/>
  <c r="Q807" i="25" s="1"/>
  <c r="Q808" i="25" s="1"/>
  <c r="Q809" i="25" s="1"/>
  <c r="Q810" i="25" s="1"/>
  <c r="Q811" i="25" s="1"/>
  <c r="Q812" i="25" s="1"/>
  <c r="Q813" i="25" s="1"/>
  <c r="Q814" i="25" s="1"/>
  <c r="Q815" i="25" s="1"/>
  <c r="Q816" i="25" s="1"/>
  <c r="Q817" i="25" s="1"/>
  <c r="Q818" i="25" s="1"/>
  <c r="Q819" i="25" s="1"/>
  <c r="Q820" i="25" s="1"/>
  <c r="Q821" i="25" s="1"/>
  <c r="Q822" i="25" s="1"/>
  <c r="Q823" i="25" s="1"/>
  <c r="Q824" i="25" s="1"/>
  <c r="Q825" i="25" s="1"/>
  <c r="Q826" i="25" s="1"/>
  <c r="Q827" i="25" s="1"/>
  <c r="Q828" i="25" s="1"/>
  <c r="Q829" i="25" s="1"/>
  <c r="Q830" i="25" s="1"/>
  <c r="Q831" i="25" s="1"/>
  <c r="Q832" i="25" s="1"/>
  <c r="Q833" i="25" s="1"/>
  <c r="Q834" i="25" s="1"/>
  <c r="Q835" i="25" s="1"/>
  <c r="Q836" i="25" s="1"/>
  <c r="Q837" i="25" s="1"/>
  <c r="Q838" i="25" s="1"/>
  <c r="Q839" i="25" s="1"/>
  <c r="Q840" i="25" s="1"/>
  <c r="Q841" i="25" s="1"/>
  <c r="Q842" i="25" s="1"/>
  <c r="Q843" i="25" s="1"/>
  <c r="Q844" i="25" s="1"/>
  <c r="Q845" i="25" s="1"/>
  <c r="Q846" i="25" s="1"/>
  <c r="Q847" i="25" s="1"/>
  <c r="Q848" i="25" s="1"/>
  <c r="Q849" i="25" s="1"/>
  <c r="Q850" i="25" s="1"/>
  <c r="Q851" i="25" s="1"/>
  <c r="Q852" i="25" s="1"/>
  <c r="Q853" i="25" s="1"/>
  <c r="Q854" i="25" s="1"/>
  <c r="Q855" i="25" s="1"/>
  <c r="Q856" i="25" s="1"/>
  <c r="Q857" i="25" s="1"/>
  <c r="Q858" i="25" s="1"/>
  <c r="Q859" i="25" s="1"/>
  <c r="Q860" i="25" s="1"/>
  <c r="Q861" i="25" s="1"/>
  <c r="Q862" i="25" s="1"/>
  <c r="Q863" i="25" s="1"/>
  <c r="Q864" i="25" s="1"/>
  <c r="Q865" i="25" s="1"/>
  <c r="Q866" i="25" s="1"/>
  <c r="Q867" i="25" s="1"/>
  <c r="Q868" i="25" s="1"/>
  <c r="Q869" i="25" s="1"/>
  <c r="Q870" i="25" s="1"/>
  <c r="Q871" i="25" s="1"/>
  <c r="Q872" i="25" s="1"/>
  <c r="Q873" i="25" s="1"/>
  <c r="Q874" i="25" s="1"/>
  <c r="Q875" i="25" s="1"/>
  <c r="Q876" i="25" s="1"/>
  <c r="Q877" i="25" s="1"/>
  <c r="Q878" i="25" s="1"/>
  <c r="Q879" i="25" s="1"/>
  <c r="Q880" i="25" s="1"/>
  <c r="Q881" i="25" s="1"/>
  <c r="Q882" i="25" s="1"/>
  <c r="Q883" i="25" s="1"/>
  <c r="Q884" i="25" s="1"/>
  <c r="Q885" i="25" s="1"/>
  <c r="Q886" i="25" s="1"/>
  <c r="Q887" i="25" s="1"/>
  <c r="Q888" i="25" s="1"/>
  <c r="Q889" i="25" s="1"/>
  <c r="Q890" i="25" s="1"/>
  <c r="Q891" i="25" s="1"/>
  <c r="Q892" i="25" s="1"/>
  <c r="Q893" i="25" s="1"/>
  <c r="Q894" i="25" s="1"/>
  <c r="Q895" i="25" s="1"/>
  <c r="Q896" i="25" s="1"/>
  <c r="Q897" i="25" s="1"/>
  <c r="Q898" i="25" s="1"/>
  <c r="Q899" i="25" s="1"/>
  <c r="Q900" i="25" s="1"/>
  <c r="Q901" i="25" s="1"/>
  <c r="Q902" i="25" s="1"/>
  <c r="Q903" i="25" s="1"/>
  <c r="Q904" i="25" s="1"/>
  <c r="Q905" i="25" s="1"/>
  <c r="Q906" i="25" s="1"/>
  <c r="Q907" i="25" s="1"/>
  <c r="Q908" i="25" s="1"/>
  <c r="Q909" i="25" s="1"/>
  <c r="Q910" i="25" s="1"/>
  <c r="Q911" i="25" s="1"/>
  <c r="Q912" i="25" s="1"/>
  <c r="Q913" i="25" s="1"/>
  <c r="Q914" i="25" s="1"/>
  <c r="Q915" i="25" s="1"/>
  <c r="Q916" i="25" s="1"/>
  <c r="Q917" i="25" s="1"/>
  <c r="Q918" i="25" s="1"/>
  <c r="Q919" i="25" s="1"/>
  <c r="Q920" i="25" s="1"/>
  <c r="Q921" i="25" s="1"/>
  <c r="Q922" i="25" s="1"/>
  <c r="Q923" i="25" s="1"/>
  <c r="Q924" i="25" s="1"/>
  <c r="Q925" i="25" s="1"/>
  <c r="Q926" i="25" s="1"/>
  <c r="Q927" i="25" s="1"/>
  <c r="Q928" i="25" s="1"/>
  <c r="Q929" i="25" s="1"/>
  <c r="Q930" i="25" s="1"/>
  <c r="Q931" i="25" s="1"/>
  <c r="Q932" i="25" s="1"/>
  <c r="Q933" i="25" s="1"/>
  <c r="Q934" i="25" s="1"/>
  <c r="Q935" i="25" s="1"/>
  <c r="Q936" i="25" s="1"/>
  <c r="Q937" i="25" s="1"/>
  <c r="Q938" i="25" s="1"/>
  <c r="Q939" i="25" s="1"/>
  <c r="Q940" i="25" s="1"/>
  <c r="Q941" i="25" s="1"/>
  <c r="Q942" i="25" s="1"/>
  <c r="Q943" i="25" s="1"/>
  <c r="Q944" i="25" s="1"/>
  <c r="Q945" i="25" s="1"/>
  <c r="Q946" i="25" s="1"/>
  <c r="Q947" i="25" s="1"/>
  <c r="Q948" i="25" s="1"/>
  <c r="Q949" i="25" s="1"/>
  <c r="Q950" i="25" s="1"/>
  <c r="Q951" i="25" s="1"/>
  <c r="Q952" i="25" s="1"/>
  <c r="Q953" i="25" s="1"/>
  <c r="Q954" i="25" s="1"/>
  <c r="Q955" i="25" s="1"/>
  <c r="Q956" i="25" s="1"/>
  <c r="Q957" i="25" s="1"/>
  <c r="Q958" i="25" s="1"/>
  <c r="Q959" i="25" s="1"/>
  <c r="Q960" i="25" s="1"/>
  <c r="Q961" i="25" s="1"/>
  <c r="Q962" i="25" s="1"/>
  <c r="Q963" i="25" s="1"/>
  <c r="Q964" i="25" s="1"/>
  <c r="Q965" i="25" s="1"/>
  <c r="Q966" i="25" s="1"/>
  <c r="Q967" i="25" s="1"/>
  <c r="Q968" i="25" s="1"/>
  <c r="Q969" i="25" s="1"/>
  <c r="Q970" i="25" s="1"/>
  <c r="Q971" i="25" s="1"/>
  <c r="Q972" i="25" s="1"/>
  <c r="Q973" i="25" s="1"/>
  <c r="Q974" i="25" s="1"/>
  <c r="Q975" i="25" s="1"/>
  <c r="Q976" i="25" s="1"/>
  <c r="Q977" i="25" s="1"/>
  <c r="Q978" i="25" s="1"/>
  <c r="Q979" i="25" s="1"/>
  <c r="Q980" i="25" s="1"/>
  <c r="Q981" i="25" s="1"/>
  <c r="Q982" i="25" s="1"/>
  <c r="Q983" i="25" s="1"/>
  <c r="Q984" i="25" s="1"/>
  <c r="Q985" i="25" s="1"/>
  <c r="Q986" i="25" s="1"/>
  <c r="Q987" i="25" s="1"/>
  <c r="Q988" i="25" s="1"/>
  <c r="Q989" i="25" s="1"/>
  <c r="Q990" i="25" s="1"/>
  <c r="Q991" i="25" s="1"/>
  <c r="Q992" i="25" s="1"/>
  <c r="Q993" i="25" s="1"/>
  <c r="Q994" i="25" s="1"/>
  <c r="Q995" i="25" s="1"/>
  <c r="Q996" i="25" s="1"/>
  <c r="Q997" i="25" s="1"/>
  <c r="Q998" i="25" s="1"/>
  <c r="Q999" i="25" s="1"/>
  <c r="Q1000" i="25" s="1"/>
  <c r="Q1001" i="25" s="1"/>
  <c r="Q1002" i="25" s="1"/>
  <c r="Q1003" i="25" s="1"/>
  <c r="Q1004" i="25" s="1"/>
  <c r="Q1005" i="25" s="1"/>
  <c r="Q1006" i="25" s="1"/>
  <c r="Q1007" i="25" s="1"/>
  <c r="Q1008" i="25" s="1"/>
  <c r="Q1009" i="25" s="1"/>
  <c r="Q1010" i="25" s="1"/>
  <c r="Q1011" i="25" s="1"/>
  <c r="Q1012" i="25" s="1"/>
  <c r="Q1013" i="25" s="1"/>
  <c r="Q1014" i="25" s="1"/>
  <c r="Q1015" i="25" s="1"/>
  <c r="Q1016" i="25" s="1"/>
  <c r="Q1017" i="25" s="1"/>
  <c r="Q1018" i="25" s="1"/>
  <c r="Q1019" i="25" s="1"/>
  <c r="Q1020" i="25" s="1"/>
  <c r="Q1021" i="25" s="1"/>
  <c r="Q1022" i="25" s="1"/>
  <c r="Q1023" i="25" s="1"/>
  <c r="Q1024" i="25" s="1"/>
  <c r="Q1025" i="25" s="1"/>
  <c r="Q1026" i="25" s="1"/>
  <c r="Q1027" i="25" s="1"/>
  <c r="Q1028" i="25" s="1"/>
  <c r="Q1029" i="25" s="1"/>
  <c r="Q1030" i="25" s="1"/>
  <c r="Q1031" i="25" s="1"/>
  <c r="Q1032" i="25" s="1"/>
  <c r="Q1033" i="25" s="1"/>
  <c r="Q1034" i="25" s="1"/>
  <c r="Q1035" i="25" s="1"/>
  <c r="Q1036" i="25" s="1"/>
  <c r="Q1037" i="25" s="1"/>
  <c r="Q1038" i="25" s="1"/>
  <c r="Q1039" i="25" s="1"/>
  <c r="Q1040" i="25" s="1"/>
  <c r="Q1041" i="25" s="1"/>
  <c r="Q1042" i="25" s="1"/>
  <c r="Q1043" i="25" s="1"/>
  <c r="Q1044" i="25" s="1"/>
  <c r="Q1045" i="25" s="1"/>
  <c r="Q1046" i="25" s="1"/>
  <c r="Q1047" i="25" s="1"/>
  <c r="Q1048" i="25" s="1"/>
  <c r="Q1049" i="25" s="1"/>
  <c r="Q1050" i="25" s="1"/>
  <c r="Q1051" i="25" s="1"/>
  <c r="Q1052" i="25" s="1"/>
  <c r="Q1053" i="25" s="1"/>
  <c r="Q1054" i="25" s="1"/>
  <c r="Q1055" i="25" s="1"/>
  <c r="Q1056" i="25" s="1"/>
  <c r="Q1057" i="25" s="1"/>
  <c r="Q1058" i="25" s="1"/>
  <c r="Q1059" i="25" s="1"/>
  <c r="Q1060" i="25" s="1"/>
  <c r="Q1061" i="25" s="1"/>
  <c r="Q1062" i="25" s="1"/>
  <c r="Q1063" i="25" s="1"/>
  <c r="Q1064" i="25" s="1"/>
  <c r="Q1065" i="25" s="1"/>
  <c r="Q1066" i="25" s="1"/>
  <c r="Q1067" i="25" s="1"/>
  <c r="Q1068" i="25" s="1"/>
  <c r="Q1069" i="25" s="1"/>
  <c r="Q1070" i="25" s="1"/>
  <c r="Q1071" i="25" s="1"/>
  <c r="Q1072" i="25" s="1"/>
  <c r="Q1073" i="25" s="1"/>
  <c r="Q1074" i="25" s="1"/>
  <c r="Q1075" i="25" s="1"/>
  <c r="Q1076" i="25" s="1"/>
  <c r="Q1077" i="25" s="1"/>
  <c r="Q1078" i="25" s="1"/>
  <c r="Q1079" i="25" s="1"/>
  <c r="Q1080" i="25" s="1"/>
  <c r="Q1081" i="25" s="1"/>
  <c r="Q1082" i="25" s="1"/>
  <c r="Q1083" i="25" s="1"/>
  <c r="Q1084" i="25" s="1"/>
  <c r="Q1085" i="25" s="1"/>
  <c r="Q1086" i="25" s="1"/>
  <c r="Q1087" i="25" s="1"/>
  <c r="Q1088" i="25" s="1"/>
  <c r="Q1089" i="25" s="1"/>
  <c r="Q1090" i="25" s="1"/>
  <c r="Q1091" i="25" s="1"/>
  <c r="Q1092" i="25" s="1"/>
  <c r="Q1093" i="25" s="1"/>
  <c r="Q1094" i="25" s="1"/>
  <c r="Q1095" i="25" s="1"/>
  <c r="Q1096" i="25" s="1"/>
  <c r="Q1097" i="25" s="1"/>
  <c r="Q1098" i="25" s="1"/>
  <c r="Q1099" i="25" s="1"/>
  <c r="Q1100" i="25" s="1"/>
  <c r="Q1101" i="25" s="1"/>
  <c r="Q1102" i="25" s="1"/>
  <c r="Q1103" i="25" s="1"/>
  <c r="Q1104" i="25" s="1"/>
  <c r="Q1105" i="25" s="1"/>
  <c r="Q1106" i="25" s="1"/>
  <c r="Q1107" i="25" s="1"/>
  <c r="Q1108" i="25" s="1"/>
  <c r="Q1109" i="25" s="1"/>
  <c r="Q1110" i="25" s="1"/>
  <c r="Q1111" i="25" s="1"/>
  <c r="Q1112" i="25" s="1"/>
  <c r="Q1113" i="25" s="1"/>
  <c r="Q1114" i="25" s="1"/>
  <c r="Q1115" i="25" s="1"/>
  <c r="Q1116" i="25" s="1"/>
  <c r="Q1117" i="25" s="1"/>
  <c r="Q1118" i="25" s="1"/>
  <c r="Q1119" i="25" s="1"/>
  <c r="Q1120" i="25" s="1"/>
  <c r="Q1121" i="25" s="1"/>
  <c r="Q1122" i="25" s="1"/>
  <c r="Q1123" i="25" s="1"/>
  <c r="Q1124" i="25" s="1"/>
  <c r="Q1125" i="25" s="1"/>
  <c r="Q1126" i="25" s="1"/>
  <c r="Q1127" i="25" s="1"/>
  <c r="Q1128" i="25" s="1"/>
  <c r="Q1129" i="25" s="1"/>
  <c r="Q1130" i="25" s="1"/>
  <c r="Q1131" i="25" s="1"/>
  <c r="Q1132" i="25" s="1"/>
  <c r="Q1133" i="25" s="1"/>
  <c r="Q1134" i="25" s="1"/>
  <c r="Q1135" i="25" s="1"/>
  <c r="Q1136" i="25" s="1"/>
  <c r="Q1137" i="25" s="1"/>
  <c r="Q1138" i="25" s="1"/>
  <c r="Q1139" i="25" s="1"/>
  <c r="Q1140" i="25" s="1"/>
  <c r="Q1141" i="25" s="1"/>
  <c r="Q1142" i="25" s="1"/>
  <c r="Q1143" i="25" s="1"/>
  <c r="Q1144" i="25" s="1"/>
  <c r="Q1145" i="25" s="1"/>
  <c r="Q1146" i="25" s="1"/>
  <c r="Q1147" i="25" s="1"/>
  <c r="Q1148" i="25" s="1"/>
  <c r="Q1149" i="25" s="1"/>
  <c r="Q1150" i="25" s="1"/>
  <c r="Q1151" i="25" s="1"/>
  <c r="Q1152" i="25" s="1"/>
  <c r="Q1153" i="25" s="1"/>
  <c r="Q1154" i="25" s="1"/>
  <c r="Q1155" i="25" s="1"/>
  <c r="Q1156" i="25" s="1"/>
  <c r="Q1157" i="25" s="1"/>
  <c r="Q1158" i="25" s="1"/>
  <c r="Q1159" i="25" s="1"/>
  <c r="Q1160" i="25" s="1"/>
  <c r="Q1161" i="25" s="1"/>
  <c r="Q1162" i="25" s="1"/>
  <c r="Q1163" i="25" s="1"/>
  <c r="Q1164" i="25" s="1"/>
  <c r="Q1165" i="25" s="1"/>
  <c r="Q1166" i="25" s="1"/>
  <c r="Q1167" i="25" s="1"/>
  <c r="Q1168" i="25" s="1"/>
  <c r="Q1169" i="25" s="1"/>
  <c r="Q1170" i="25" s="1"/>
  <c r="Q1171" i="25" s="1"/>
  <c r="Q1172" i="25" s="1"/>
  <c r="Q1173" i="25" s="1"/>
  <c r="Q1174" i="25" s="1"/>
  <c r="Q1175" i="25" s="1"/>
  <c r="Q1176" i="25" s="1"/>
  <c r="Q1177" i="25" s="1"/>
  <c r="Q1178" i="25" s="1"/>
  <c r="Q1179" i="25" s="1"/>
  <c r="Q1180" i="25" s="1"/>
  <c r="Q1181" i="25" s="1"/>
  <c r="Q1182" i="25" s="1"/>
  <c r="Q1183" i="25" s="1"/>
  <c r="Q1184" i="25" s="1"/>
  <c r="Q1185" i="25" s="1"/>
  <c r="Q1186" i="25" s="1"/>
  <c r="Q1187" i="25" s="1"/>
  <c r="Q1188" i="25" s="1"/>
  <c r="Q1189" i="25" s="1"/>
  <c r="Q1190" i="25" s="1"/>
  <c r="Q1191" i="25" s="1"/>
  <c r="Q1192" i="25" s="1"/>
  <c r="Q1193" i="25" s="1"/>
  <c r="Q1194" i="25" s="1"/>
  <c r="Q1195" i="25" s="1"/>
  <c r="Q1196" i="25" s="1"/>
  <c r="Q1197" i="25" s="1"/>
  <c r="Q1198" i="25" s="1"/>
  <c r="Q1199" i="25" s="1"/>
  <c r="Q1200" i="25" s="1"/>
  <c r="Q1201" i="25" s="1"/>
  <c r="Q1202" i="25" s="1"/>
  <c r="Q1203" i="25" s="1"/>
  <c r="Q1204" i="25" s="1"/>
  <c r="Q1205" i="25" s="1"/>
  <c r="Q1206" i="25" s="1"/>
  <c r="Q1207" i="25" s="1"/>
  <c r="Q1208" i="25" s="1"/>
  <c r="Q1209" i="25" s="1"/>
  <c r="Q1210" i="25" s="1"/>
  <c r="Q1211" i="25" s="1"/>
  <c r="Q1212" i="25" s="1"/>
  <c r="Q1213" i="25" s="1"/>
  <c r="Q1214" i="25" s="1"/>
  <c r="Q1215" i="25" s="1"/>
  <c r="Q1216" i="25" s="1"/>
  <c r="Q1217" i="25" s="1"/>
  <c r="Q1218" i="25" s="1"/>
  <c r="Q1219" i="25" s="1"/>
  <c r="Q1220" i="25" s="1"/>
  <c r="Q1221" i="25" s="1"/>
  <c r="Q1222" i="25" s="1"/>
  <c r="Q1223" i="25" s="1"/>
  <c r="Q1224" i="25" s="1"/>
  <c r="Q1225" i="25" s="1"/>
  <c r="Q1226" i="25" s="1"/>
  <c r="Q1227" i="25" s="1"/>
  <c r="Q1228" i="25" s="1"/>
  <c r="Q1229" i="25" s="1"/>
  <c r="Q1230" i="25" s="1"/>
  <c r="Q1231" i="25" s="1"/>
  <c r="Q1232" i="25" s="1"/>
  <c r="Q1233" i="25" s="1"/>
  <c r="Q1234" i="25" s="1"/>
  <c r="Q1235" i="25" s="1"/>
  <c r="Q1236" i="25" s="1"/>
  <c r="Q1237" i="25" s="1"/>
  <c r="Q1238" i="25" s="1"/>
  <c r="Q1239" i="25" s="1"/>
  <c r="Q1240" i="25" s="1"/>
  <c r="Q1241" i="25" s="1"/>
  <c r="Q1242" i="25" s="1"/>
  <c r="Q1243" i="25" s="1"/>
  <c r="Q1244" i="25" s="1"/>
  <c r="Q1245" i="25" s="1"/>
  <c r="Q1246" i="25" s="1"/>
  <c r="Q1247" i="25" s="1"/>
  <c r="Q1248" i="25" s="1"/>
  <c r="Q1249" i="25" s="1"/>
  <c r="Q1250" i="25" s="1"/>
  <c r="Q1251" i="25" s="1"/>
  <c r="Q1252" i="25" s="1"/>
  <c r="Q1253" i="25" s="1"/>
  <c r="Q1254" i="25" s="1"/>
  <c r="Q1255" i="25" s="1"/>
  <c r="Q1256" i="25" s="1"/>
  <c r="Q1257" i="25" s="1"/>
  <c r="Q1258" i="25" s="1"/>
  <c r="Q1259" i="25" s="1"/>
  <c r="Q1260" i="25" s="1"/>
  <c r="Q1261" i="25" s="1"/>
  <c r="Q1262" i="25" s="1"/>
  <c r="Q1263" i="25" s="1"/>
  <c r="Q1264" i="25" s="1"/>
  <c r="Q1265" i="25" s="1"/>
  <c r="Q1266" i="25" s="1"/>
  <c r="Q1267" i="25" s="1"/>
  <c r="Q1268" i="25" s="1"/>
  <c r="Q1269" i="25" s="1"/>
  <c r="Q1270" i="25" s="1"/>
  <c r="Q1271" i="25" s="1"/>
  <c r="Q1272" i="25" s="1"/>
  <c r="Q1273" i="25" s="1"/>
  <c r="Q1274" i="25" s="1"/>
  <c r="Q1275" i="25" s="1"/>
  <c r="Q1276" i="25" s="1"/>
  <c r="Q1277" i="25" s="1"/>
  <c r="Q1278" i="25" s="1"/>
  <c r="Q1279" i="25" s="1"/>
  <c r="Q1280" i="25" s="1"/>
  <c r="Q1281" i="25" s="1"/>
  <c r="Q1282" i="25" s="1"/>
  <c r="Q1283" i="25" s="1"/>
  <c r="Q1284" i="25" s="1"/>
  <c r="Q1285" i="25" s="1"/>
  <c r="Q1286" i="25" s="1"/>
  <c r="Q1287" i="25" s="1"/>
  <c r="Q1288" i="25" s="1"/>
  <c r="Q1289" i="25" s="1"/>
  <c r="Q1290" i="25" s="1"/>
  <c r="Q1291" i="25" s="1"/>
  <c r="Q1292" i="25" s="1"/>
  <c r="Q1293" i="25" s="1"/>
  <c r="Q1294" i="25" s="1"/>
  <c r="Q1295" i="25" s="1"/>
  <c r="Q1296" i="25" s="1"/>
  <c r="Q1297" i="25" s="1"/>
  <c r="Q1298" i="25" s="1"/>
  <c r="Q1299" i="25" s="1"/>
  <c r="Q1300" i="25" s="1"/>
  <c r="Q1301" i="25" s="1"/>
  <c r="Q1302" i="25" s="1"/>
  <c r="Q1303" i="25" s="1"/>
  <c r="Q1304" i="25" s="1"/>
  <c r="Q1305" i="25" s="1"/>
  <c r="Q1306" i="25" s="1"/>
  <c r="Q1307" i="25" s="1"/>
  <c r="Q1308" i="25" s="1"/>
  <c r="Q1309" i="25" s="1"/>
  <c r="Q1310" i="25" s="1"/>
  <c r="Q1311" i="25" s="1"/>
  <c r="Q1312" i="25" s="1"/>
  <c r="Q1313" i="25" s="1"/>
  <c r="Q1314" i="25" s="1"/>
  <c r="Q1315" i="25" s="1"/>
  <c r="Q1316" i="25" s="1"/>
  <c r="Q1317" i="25" s="1"/>
  <c r="Q1318" i="25" s="1"/>
  <c r="Q1319" i="25" s="1"/>
  <c r="Q1320" i="25" s="1"/>
  <c r="Q1321" i="25" s="1"/>
  <c r="Q1322" i="25" s="1"/>
  <c r="Q1323" i="25" s="1"/>
  <c r="Q1324" i="25" s="1"/>
  <c r="Q1325" i="25" s="1"/>
  <c r="Q1326" i="25" s="1"/>
  <c r="Q1327" i="25" s="1"/>
  <c r="Q1328" i="25" s="1"/>
  <c r="Q1329" i="25" s="1"/>
  <c r="Q1330" i="25" s="1"/>
  <c r="Q1331" i="25" s="1"/>
  <c r="Q1332" i="25" s="1"/>
  <c r="Q1333" i="25" s="1"/>
  <c r="Q1334" i="25" s="1"/>
  <c r="Q1335" i="25" s="1"/>
  <c r="Q1336" i="25" s="1"/>
  <c r="Q1337" i="25" s="1"/>
  <c r="Q1338" i="25" s="1"/>
  <c r="Q1339" i="25" s="1"/>
  <c r="Q1340" i="25" s="1"/>
  <c r="Q1341" i="25" s="1"/>
  <c r="Q1342" i="25" s="1"/>
  <c r="Q1343" i="25" s="1"/>
  <c r="Q1344" i="25" s="1"/>
  <c r="Q1345" i="25" s="1"/>
  <c r="Q1346" i="25" s="1"/>
  <c r="Q1347" i="25" s="1"/>
  <c r="Q1348" i="25" s="1"/>
  <c r="Q1349" i="25" s="1"/>
  <c r="Q1350" i="25" s="1"/>
  <c r="Q1351" i="25" s="1"/>
  <c r="Q1352" i="25" s="1"/>
  <c r="Q1353" i="25" s="1"/>
  <c r="Q1354" i="25" s="1"/>
  <c r="Q1355" i="25" s="1"/>
  <c r="Q1356" i="25" s="1"/>
  <c r="Q1357" i="25" s="1"/>
  <c r="Q1358" i="25" s="1"/>
  <c r="Q1359" i="25" s="1"/>
  <c r="Q1360" i="25" s="1"/>
  <c r="Q1361" i="25" s="1"/>
  <c r="Q1362" i="25" s="1"/>
  <c r="Q1363" i="25" s="1"/>
  <c r="Q1364" i="25" s="1"/>
  <c r="Q1365" i="25" s="1"/>
  <c r="Q1366" i="25" s="1"/>
  <c r="Q1367" i="25" s="1"/>
  <c r="Q1368" i="25" s="1"/>
  <c r="Q1369" i="25" s="1"/>
  <c r="Q1370" i="25" s="1"/>
  <c r="Q1371" i="25" s="1"/>
  <c r="Q1372" i="25" s="1"/>
  <c r="Q1373" i="25" s="1"/>
  <c r="Q1374" i="25" s="1"/>
  <c r="Q1375" i="25" s="1"/>
  <c r="Q1376" i="25" s="1"/>
  <c r="Q1377" i="25" s="1"/>
  <c r="Q1378" i="25" s="1"/>
  <c r="Q1379" i="25" s="1"/>
  <c r="Q1380" i="25" s="1"/>
  <c r="Q1381" i="25" s="1"/>
  <c r="Q1382" i="25" s="1"/>
  <c r="Q1383" i="25" s="1"/>
  <c r="Q1384" i="25" s="1"/>
  <c r="Q1385" i="25" s="1"/>
  <c r="Q1386" i="25" s="1"/>
  <c r="Q1387" i="25" s="1"/>
  <c r="Q1388" i="25" s="1"/>
  <c r="Q1389" i="25" s="1"/>
  <c r="Q1390" i="25" s="1"/>
  <c r="Q1391" i="25" s="1"/>
  <c r="Q1392" i="25" s="1"/>
  <c r="Q1393" i="25" s="1"/>
  <c r="Q1394" i="25" s="1"/>
  <c r="Q1395" i="25" s="1"/>
  <c r="Q1396" i="25" s="1"/>
  <c r="Q1397" i="25" s="1"/>
  <c r="Q1398" i="25" s="1"/>
  <c r="Q1399" i="25" s="1"/>
  <c r="Q1400" i="25" s="1"/>
  <c r="Q1401" i="25" s="1"/>
  <c r="Q1402" i="25" s="1"/>
  <c r="Q1403" i="25" s="1"/>
  <c r="Q1404" i="25" s="1"/>
  <c r="Q1405" i="25" s="1"/>
  <c r="Q1406" i="25" s="1"/>
  <c r="Q1407" i="25" s="1"/>
  <c r="Q1408" i="25" s="1"/>
  <c r="Q1409" i="25" s="1"/>
  <c r="Q1410" i="25" s="1"/>
  <c r="Q1411" i="25" s="1"/>
  <c r="Q1412" i="25" s="1"/>
  <c r="Q1413" i="25" s="1"/>
  <c r="Q1414" i="25" s="1"/>
  <c r="Q1415" i="25" s="1"/>
  <c r="Q1416" i="25" s="1"/>
  <c r="Q1417" i="25" s="1"/>
  <c r="Q1418" i="25" s="1"/>
  <c r="Q1419" i="25" s="1"/>
  <c r="Q1420" i="25" s="1"/>
  <c r="Q1421" i="25" s="1"/>
  <c r="Q1422" i="25" s="1"/>
  <c r="Q1423" i="25" s="1"/>
  <c r="Q1424" i="25" s="1"/>
  <c r="Q1425" i="25" s="1"/>
  <c r="Q1426" i="25" s="1"/>
  <c r="Q1427" i="25" s="1"/>
  <c r="Q1428" i="25" s="1"/>
  <c r="Q1429" i="25" s="1"/>
  <c r="Q1430" i="25" s="1"/>
  <c r="Q1431" i="25" s="1"/>
  <c r="Q1432" i="25" s="1"/>
  <c r="Q1433" i="25" s="1"/>
  <c r="Q1434" i="25" s="1"/>
  <c r="Q1435" i="25" s="1"/>
  <c r="Q1436" i="25" s="1"/>
  <c r="Q1437" i="25" s="1"/>
  <c r="Q1438" i="25" s="1"/>
  <c r="Q1439" i="25" s="1"/>
  <c r="Q1440" i="25" s="1"/>
  <c r="Q1441" i="25" s="1"/>
  <c r="Q1442" i="25" s="1"/>
  <c r="Q1443" i="25" s="1"/>
  <c r="Q1444" i="25" s="1"/>
  <c r="Q1445" i="25" s="1"/>
  <c r="Q1446" i="25" s="1"/>
  <c r="Q1447" i="25" s="1"/>
  <c r="Q1448" i="25" s="1"/>
  <c r="Q1449" i="25" s="1"/>
  <c r="Q1450" i="25" s="1"/>
  <c r="Q1451" i="25" s="1"/>
  <c r="Q1452" i="25" s="1"/>
  <c r="Q1453" i="25" s="1"/>
  <c r="Q1454" i="25" s="1"/>
  <c r="Q1455" i="25" s="1"/>
  <c r="Q1456" i="25" s="1"/>
  <c r="Q1457" i="25" s="1"/>
  <c r="Q1458" i="25" s="1"/>
  <c r="Q1459" i="25" s="1"/>
  <c r="Q1460" i="25" s="1"/>
  <c r="Q1461" i="25" s="1"/>
  <c r="Q1462" i="25" s="1"/>
  <c r="Q1463" i="25" s="1"/>
  <c r="Q1464" i="25" s="1"/>
  <c r="Q1465" i="25" s="1"/>
  <c r="Q1466" i="25" s="1"/>
  <c r="Q1467" i="25" s="1"/>
  <c r="Q1468" i="25" s="1"/>
  <c r="Q1469" i="25" s="1"/>
  <c r="Q1470" i="25" s="1"/>
  <c r="Q1471" i="25" s="1"/>
  <c r="Q1472" i="25" s="1"/>
  <c r="Q1473" i="25" s="1"/>
  <c r="Q1474" i="25" s="1"/>
  <c r="Q1475" i="25" s="1"/>
  <c r="Q1476" i="25" s="1"/>
  <c r="Q1477" i="25" s="1"/>
  <c r="Q1478" i="25" s="1"/>
  <c r="Q1479" i="25" s="1"/>
  <c r="Q1480" i="25" s="1"/>
  <c r="Q1481" i="25" s="1"/>
  <c r="Q1482" i="25" s="1"/>
  <c r="Q1483" i="25" s="1"/>
  <c r="Q1484" i="25" s="1"/>
  <c r="Q1485" i="25" s="1"/>
  <c r="Q1486" i="25" s="1"/>
  <c r="Q1487" i="25" s="1"/>
  <c r="Q1488" i="25" s="1"/>
  <c r="Q1489" i="25" s="1"/>
  <c r="Q1490" i="25" s="1"/>
  <c r="Q1491" i="25" s="1"/>
  <c r="Q1492" i="25" s="1"/>
  <c r="Q1493" i="25" s="1"/>
  <c r="Q1494" i="25" s="1"/>
  <c r="Q1495" i="25" s="1"/>
  <c r="Q1496" i="25" s="1"/>
  <c r="Q1497" i="25" s="1"/>
  <c r="Q1498" i="25" s="1"/>
  <c r="Q1499" i="25" s="1"/>
  <c r="Q1500" i="25" s="1"/>
  <c r="Q1501" i="25" s="1"/>
  <c r="Q1502" i="25" s="1"/>
  <c r="Q1503" i="25" s="1"/>
  <c r="Q1504" i="25" s="1"/>
  <c r="Q1505" i="25" s="1"/>
  <c r="Q1506" i="25" s="1"/>
  <c r="Q1507" i="25" s="1"/>
  <c r="Q1508" i="25" s="1"/>
  <c r="Q1509" i="25" s="1"/>
  <c r="Q1510" i="25" s="1"/>
  <c r="Q1511" i="25" s="1"/>
  <c r="Q1512" i="25" s="1"/>
  <c r="Q1513" i="25" s="1"/>
  <c r="Q1514" i="25" s="1"/>
  <c r="Q1515" i="25" s="1"/>
  <c r="Q1516" i="25" s="1"/>
  <c r="Q1517" i="25" s="1"/>
  <c r="Q1518" i="25" s="1"/>
  <c r="Q1519" i="25" s="1"/>
  <c r="Q1520" i="25" s="1"/>
  <c r="Q1521" i="25" s="1"/>
  <c r="Q1522" i="25" s="1"/>
  <c r="Q1523" i="25" s="1"/>
  <c r="Q1524" i="25" s="1"/>
  <c r="Q1525" i="25" s="1"/>
  <c r="Q1526" i="25" s="1"/>
  <c r="Q1527" i="25" s="1"/>
  <c r="Q1528" i="25" s="1"/>
  <c r="Q1529" i="25" s="1"/>
  <c r="Q1530" i="25" s="1"/>
  <c r="Q1531" i="25" s="1"/>
  <c r="Q1532" i="25" s="1"/>
  <c r="Q1533" i="25" s="1"/>
  <c r="Q1534" i="25" s="1"/>
  <c r="Q1535" i="25" s="1"/>
  <c r="Q1536" i="25" s="1"/>
  <c r="Q1537" i="25" s="1"/>
  <c r="Q1538" i="25" s="1"/>
  <c r="Q1539" i="25" s="1"/>
  <c r="Q1540" i="25" s="1"/>
  <c r="Q1541" i="25" s="1"/>
  <c r="Q1542" i="25" s="1"/>
  <c r="Q1543" i="25" s="1"/>
  <c r="Q1544" i="25" s="1"/>
  <c r="Q1545" i="25" s="1"/>
  <c r="Q1546" i="25" s="1"/>
  <c r="Q1547" i="25" s="1"/>
  <c r="Q1548" i="25" s="1"/>
  <c r="Q1549" i="25" s="1"/>
  <c r="Q1550" i="25" s="1"/>
  <c r="Q1551" i="25" s="1"/>
  <c r="Q1552" i="25" s="1"/>
  <c r="Q1553" i="25" s="1"/>
  <c r="Q1554" i="25" s="1"/>
  <c r="Q1555" i="25" s="1"/>
  <c r="Q1556" i="25" s="1"/>
  <c r="Q1557" i="25" s="1"/>
  <c r="Q1558" i="25" s="1"/>
  <c r="Q1559" i="25" s="1"/>
  <c r="Q1560" i="25" s="1"/>
  <c r="Q1561" i="25" s="1"/>
  <c r="Q1562" i="25" s="1"/>
  <c r="Q1563" i="25" s="1"/>
  <c r="Q1564" i="25" s="1"/>
  <c r="Q1565" i="25" s="1"/>
  <c r="Q1566" i="25" s="1"/>
  <c r="Q1567" i="25" s="1"/>
  <c r="Q1568" i="25" s="1"/>
  <c r="Q1569" i="25" s="1"/>
  <c r="Q1570" i="25" s="1"/>
  <c r="Q1571" i="25" s="1"/>
  <c r="Q1572" i="25" s="1"/>
  <c r="Q1573" i="25" s="1"/>
  <c r="Q1574" i="25" s="1"/>
  <c r="Q1575" i="25" s="1"/>
  <c r="Q1576" i="25" s="1"/>
  <c r="Q1577" i="25" s="1"/>
  <c r="Q1578" i="25" s="1"/>
  <c r="Q1579" i="25" s="1"/>
  <c r="Q1580" i="25" s="1"/>
  <c r="Q1581" i="25" s="1"/>
  <c r="Q1582" i="25" s="1"/>
  <c r="Q1583" i="25" s="1"/>
  <c r="Q1584" i="25" s="1"/>
  <c r="Q1585" i="25" s="1"/>
  <c r="Q1586" i="25" s="1"/>
  <c r="Q1587" i="25" s="1"/>
  <c r="Q1588" i="25" s="1"/>
  <c r="Q1589" i="25" s="1"/>
  <c r="Q1590" i="25" s="1"/>
  <c r="Q1591" i="25" s="1"/>
  <c r="Q1592" i="25" s="1"/>
  <c r="Q1593" i="25" s="1"/>
  <c r="Q1594" i="25" s="1"/>
  <c r="Q1595" i="25" s="1"/>
  <c r="Q1596" i="25" s="1"/>
  <c r="Q1597" i="25" s="1"/>
  <c r="Q1598" i="25" s="1"/>
  <c r="Q1599" i="25" s="1"/>
  <c r="Q1600" i="25" s="1"/>
  <c r="Q1601" i="25" s="1"/>
  <c r="Q1602" i="25" s="1"/>
  <c r="Q1603" i="25" s="1"/>
  <c r="Q1604" i="25" s="1"/>
  <c r="Q1605" i="25" s="1"/>
  <c r="Q1606" i="25" s="1"/>
  <c r="Q1607" i="25" s="1"/>
  <c r="Q1608" i="25" s="1"/>
  <c r="Q1609" i="25" s="1"/>
  <c r="Q1610" i="25" s="1"/>
  <c r="Q1611" i="25" s="1"/>
  <c r="Q1612" i="25" s="1"/>
  <c r="Q1613" i="25" s="1"/>
  <c r="Q1614" i="25" s="1"/>
  <c r="Q1615" i="25" s="1"/>
  <c r="Q1616" i="25" s="1"/>
  <c r="Q1617" i="25" s="1"/>
  <c r="Q1618" i="25" s="1"/>
  <c r="Q1619" i="25" s="1"/>
  <c r="Q1620" i="25" s="1"/>
  <c r="Q1621" i="25" s="1"/>
  <c r="Q1622" i="25" s="1"/>
  <c r="Q1623" i="25" s="1"/>
  <c r="Q1624" i="25" s="1"/>
  <c r="Q1625" i="25" s="1"/>
  <c r="Q1626" i="25" s="1"/>
  <c r="Q1627" i="25" s="1"/>
  <c r="Q1628" i="25" s="1"/>
  <c r="Q1629" i="25" s="1"/>
  <c r="Q1630" i="25" s="1"/>
  <c r="Q1631" i="25" s="1"/>
  <c r="Q1632" i="25" s="1"/>
  <c r="Q1633" i="25" s="1"/>
  <c r="Q1634" i="25" s="1"/>
  <c r="Q1635" i="25" s="1"/>
  <c r="Q1636" i="25" s="1"/>
  <c r="Q1637" i="25" s="1"/>
  <c r="Q1638" i="25" s="1"/>
  <c r="Q1639" i="25" s="1"/>
  <c r="Q1640" i="25" s="1"/>
  <c r="Q1641" i="25" s="1"/>
  <c r="Q1642" i="25" s="1"/>
  <c r="Q1643" i="25" s="1"/>
  <c r="Q1644" i="25" s="1"/>
  <c r="Q1645" i="25" s="1"/>
  <c r="Q1646" i="25" s="1"/>
  <c r="Q1647" i="25" s="1"/>
  <c r="Q1648" i="25" s="1"/>
  <c r="Q1649" i="25" s="1"/>
  <c r="Q1650" i="25" s="1"/>
  <c r="Q1651" i="25" s="1"/>
  <c r="Q1652" i="25" s="1"/>
  <c r="Q1653" i="25" s="1"/>
  <c r="Q1654" i="25" s="1"/>
  <c r="Q1655" i="25" s="1"/>
  <c r="Q1656" i="25" s="1"/>
  <c r="Q1657" i="25" s="1"/>
  <c r="Q1658" i="25" s="1"/>
  <c r="Q1659" i="25" s="1"/>
  <c r="Q1660" i="25" s="1"/>
  <c r="Q1661" i="25" s="1"/>
  <c r="Q1662" i="25" s="1"/>
  <c r="Q1663" i="25" s="1"/>
  <c r="Q1664" i="25" s="1"/>
  <c r="Q1665" i="25" s="1"/>
  <c r="Q1666" i="25" s="1"/>
  <c r="Q1667" i="25" s="1"/>
  <c r="Q1668" i="25" s="1"/>
  <c r="Q1669" i="25" s="1"/>
  <c r="Q1670" i="25" s="1"/>
  <c r="Q1671" i="25" s="1"/>
  <c r="Q1672" i="25" s="1"/>
  <c r="Q1673" i="25" s="1"/>
  <c r="Q1674" i="25" s="1"/>
  <c r="Q1675" i="25" s="1"/>
  <c r="Q1676" i="25" s="1"/>
  <c r="Q1677" i="25" s="1"/>
  <c r="Q1678" i="25" s="1"/>
  <c r="Q1679" i="25" s="1"/>
  <c r="Q1680" i="25" s="1"/>
  <c r="Q1681" i="25" s="1"/>
  <c r="Q1682" i="25" s="1"/>
  <c r="Q1683" i="25" s="1"/>
  <c r="Q1684" i="25" s="1"/>
  <c r="Q1685" i="25" s="1"/>
  <c r="Q1686" i="25" s="1"/>
  <c r="Q1687" i="25" s="1"/>
  <c r="Q1688" i="25" s="1"/>
  <c r="Q1689" i="25" s="1"/>
  <c r="Q1690" i="25" s="1"/>
  <c r="Q1691" i="25" s="1"/>
  <c r="Q1692" i="25" s="1"/>
  <c r="Q1693" i="25" s="1"/>
  <c r="Q1694" i="25" s="1"/>
  <c r="Q1695" i="25" s="1"/>
  <c r="Q1696" i="25" s="1"/>
  <c r="Q1697" i="25" s="1"/>
  <c r="Q1698" i="25" s="1"/>
  <c r="Q1699" i="25" s="1"/>
  <c r="Q1700" i="25" s="1"/>
  <c r="Q1701" i="25" s="1"/>
  <c r="Q1702" i="25" s="1"/>
  <c r="Q1703" i="25" s="1"/>
  <c r="Q1704" i="25" s="1"/>
  <c r="Q1705" i="25" s="1"/>
  <c r="Q1706" i="25" s="1"/>
  <c r="Q1707" i="25" s="1"/>
  <c r="Q1708" i="25" s="1"/>
  <c r="Q1709" i="25" s="1"/>
  <c r="Q1710" i="25" s="1"/>
  <c r="Q1711" i="25" s="1"/>
  <c r="Q1712" i="25" s="1"/>
  <c r="Q1713" i="25" s="1"/>
  <c r="Q1714" i="25" s="1"/>
  <c r="Q1715" i="25" s="1"/>
  <c r="Q1716" i="25" s="1"/>
  <c r="Q1717" i="25" s="1"/>
  <c r="Q1718" i="25" s="1"/>
  <c r="Q1719" i="25" s="1"/>
  <c r="Q1720" i="25" s="1"/>
  <c r="Q1721" i="25" s="1"/>
  <c r="Q1722" i="25" s="1"/>
  <c r="Q1723" i="25" s="1"/>
  <c r="Q1724" i="25" s="1"/>
  <c r="Q1725" i="25" s="1"/>
  <c r="Q1726" i="25" s="1"/>
  <c r="Q1727" i="25" s="1"/>
  <c r="Q1728" i="25" s="1"/>
  <c r="Q1729" i="25" s="1"/>
  <c r="Q1730" i="25" s="1"/>
  <c r="Q1731" i="25" s="1"/>
  <c r="Q1732" i="25" s="1"/>
  <c r="Q1733" i="25" s="1"/>
  <c r="Q1734" i="25" s="1"/>
  <c r="Q1735" i="25" s="1"/>
  <c r="Q1736" i="25" s="1"/>
  <c r="Q1737" i="25" s="1"/>
  <c r="Q1738" i="25" s="1"/>
  <c r="Q1739" i="25" s="1"/>
  <c r="Q1740" i="25" s="1"/>
  <c r="Q1741" i="25" s="1"/>
  <c r="Q1742" i="25" s="1"/>
  <c r="Q1743" i="25" s="1"/>
  <c r="Q1744" i="25" s="1"/>
  <c r="Q1745" i="25" s="1"/>
  <c r="Q1746" i="25" s="1"/>
  <c r="Q1747" i="25" s="1"/>
  <c r="Q1748" i="25" s="1"/>
  <c r="Q1749" i="25" s="1"/>
  <c r="Q1750" i="25" s="1"/>
  <c r="Q1751" i="25" s="1"/>
  <c r="Q1752" i="25" s="1"/>
  <c r="Q1753" i="25" s="1"/>
  <c r="Q1754" i="25" s="1"/>
  <c r="Q1755" i="25" s="1"/>
  <c r="Q1756" i="25" s="1"/>
  <c r="Q1757" i="25" s="1"/>
  <c r="Q1758" i="25" s="1"/>
  <c r="Q1759" i="25" s="1"/>
  <c r="Q1760" i="25" s="1"/>
  <c r="Q1761" i="25" s="1"/>
  <c r="Q1762" i="25" s="1"/>
  <c r="Q1763" i="25" s="1"/>
  <c r="Q1764" i="25" s="1"/>
  <c r="Q1765" i="25" s="1"/>
  <c r="Q1766" i="25" s="1"/>
  <c r="Q1767" i="25" s="1"/>
  <c r="Q1768" i="25" s="1"/>
  <c r="Q1769" i="25" s="1"/>
  <c r="Q1770" i="25" s="1"/>
  <c r="Q1771" i="25" s="1"/>
  <c r="Q1772" i="25" s="1"/>
  <c r="Q1773" i="25" s="1"/>
  <c r="Q1774" i="25" s="1"/>
  <c r="Q1775" i="25" s="1"/>
  <c r="Q1776" i="25" s="1"/>
  <c r="Q1777" i="25" s="1"/>
  <c r="Q1778" i="25" s="1"/>
  <c r="Q1779" i="25" s="1"/>
  <c r="Q1780" i="25" s="1"/>
  <c r="Q1781" i="25" s="1"/>
  <c r="Q1782" i="25" s="1"/>
  <c r="Q1783" i="25" s="1"/>
  <c r="Q1784" i="25" s="1"/>
  <c r="Q1785" i="25" s="1"/>
  <c r="Q1786" i="25" s="1"/>
  <c r="Q1787" i="25" s="1"/>
  <c r="Q1788" i="25" s="1"/>
  <c r="Q1789" i="25" s="1"/>
  <c r="Q1790" i="25" s="1"/>
  <c r="Q1791" i="25" s="1"/>
  <c r="Q1792" i="25" s="1"/>
  <c r="Q1793" i="25" s="1"/>
  <c r="Q1794" i="25" s="1"/>
  <c r="Q1795" i="25" s="1"/>
  <c r="Q1796" i="25" s="1"/>
  <c r="Q1797" i="25" s="1"/>
  <c r="Q1798" i="25" s="1"/>
  <c r="Q1799" i="25" s="1"/>
  <c r="Q1800" i="25" s="1"/>
  <c r="Q1801" i="25" s="1"/>
  <c r="Q1802" i="25" s="1"/>
  <c r="Q1803" i="25" s="1"/>
  <c r="Q1804" i="25" s="1"/>
  <c r="Q1805" i="25" s="1"/>
  <c r="Q1806" i="25" s="1"/>
  <c r="Q1807" i="25" s="1"/>
  <c r="Q1808" i="25" s="1"/>
  <c r="Q1809" i="25" s="1"/>
  <c r="Q1810" i="25" s="1"/>
  <c r="Q1811" i="25" s="1"/>
  <c r="Q1812" i="25" s="1"/>
  <c r="Q1813" i="25" s="1"/>
  <c r="Q1814" i="25" s="1"/>
  <c r="Q1815" i="25" s="1"/>
  <c r="Q1816" i="25" s="1"/>
  <c r="Q1817" i="25" s="1"/>
  <c r="Q1818" i="25" s="1"/>
  <c r="Q1819" i="25" s="1"/>
  <c r="Q1820" i="25" s="1"/>
  <c r="Q1821" i="25" s="1"/>
  <c r="Q1822" i="25" s="1"/>
  <c r="Q1823" i="25" s="1"/>
  <c r="Q1824" i="25" s="1"/>
  <c r="Q1825" i="25" s="1"/>
  <c r="Q1826" i="25" s="1"/>
  <c r="Q1827" i="25" s="1"/>
  <c r="Q1828" i="25" s="1"/>
  <c r="Q1829" i="25" s="1"/>
  <c r="Q1830" i="25" s="1"/>
  <c r="Q1831" i="25" s="1"/>
  <c r="Q1832" i="25" s="1"/>
  <c r="Q1833" i="25" s="1"/>
  <c r="Q1834" i="25" s="1"/>
  <c r="Q1835" i="25" s="1"/>
  <c r="Q1836" i="25" s="1"/>
  <c r="Q1837" i="25" s="1"/>
  <c r="Q1838" i="25" s="1"/>
  <c r="Q1839" i="25" s="1"/>
  <c r="Q1840" i="25" s="1"/>
  <c r="Q1841" i="25" s="1"/>
  <c r="Q1842" i="25" s="1"/>
  <c r="Q1843" i="25" s="1"/>
  <c r="Q1844" i="25" s="1"/>
  <c r="Q1845" i="25" s="1"/>
  <c r="Q1846" i="25" s="1"/>
  <c r="Q1847" i="25" s="1"/>
  <c r="Q1848" i="25" s="1"/>
  <c r="Q1849" i="25" s="1"/>
  <c r="Q1850" i="25" s="1"/>
  <c r="Q1851" i="25" s="1"/>
  <c r="Q1852" i="25" s="1"/>
  <c r="Q1853" i="25" s="1"/>
  <c r="Q1854" i="25" s="1"/>
  <c r="Q1855" i="25" s="1"/>
  <c r="Q1856" i="25" s="1"/>
  <c r="Q1857" i="25" s="1"/>
  <c r="Q1858" i="25" s="1"/>
  <c r="Q1859" i="25" s="1"/>
  <c r="Q1860" i="25" s="1"/>
  <c r="Q1861" i="25" s="1"/>
  <c r="Q1862" i="25" s="1"/>
  <c r="Q1863" i="25" s="1"/>
  <c r="Q1864" i="25" s="1"/>
  <c r="Q1865" i="25" s="1"/>
  <c r="Q1866" i="25" s="1"/>
  <c r="Q1867" i="25" s="1"/>
  <c r="Q1868" i="25" s="1"/>
  <c r="Q1869" i="25" s="1"/>
  <c r="Q1870" i="25" s="1"/>
  <c r="Q1871" i="25" s="1"/>
  <c r="Q1872" i="25" s="1"/>
  <c r="Q1873" i="25" s="1"/>
  <c r="Q1874" i="25" s="1"/>
  <c r="Q1875" i="25" s="1"/>
  <c r="Q1876" i="25" s="1"/>
  <c r="Q1877" i="25" s="1"/>
  <c r="Q1878" i="25" s="1"/>
  <c r="Q1879" i="25" s="1"/>
  <c r="Q1880" i="25" s="1"/>
  <c r="Q1881" i="25" s="1"/>
  <c r="Q1882" i="25" s="1"/>
  <c r="Q1883" i="25" s="1"/>
  <c r="Q1884" i="25" s="1"/>
  <c r="Q1885" i="25" s="1"/>
  <c r="Q1886" i="25" s="1"/>
  <c r="Q1887" i="25" s="1"/>
  <c r="Q1888" i="25" s="1"/>
  <c r="Q1889" i="25" s="1"/>
  <c r="Q1890" i="25" s="1"/>
  <c r="Q1891" i="25" s="1"/>
  <c r="Q1892" i="25" s="1"/>
  <c r="Q1893" i="25" s="1"/>
  <c r="Q1894" i="25" s="1"/>
  <c r="Q1895" i="25" s="1"/>
  <c r="Q1896" i="25" s="1"/>
  <c r="Q1897" i="25" s="1"/>
  <c r="Q1898" i="25" s="1"/>
  <c r="Q1899" i="25" s="1"/>
  <c r="Q1900" i="25" s="1"/>
  <c r="Q1901" i="25" s="1"/>
  <c r="Q1902" i="25" s="1"/>
  <c r="Q1903" i="25" s="1"/>
  <c r="Q1904" i="25" s="1"/>
  <c r="Q1905" i="25" s="1"/>
  <c r="Q1906" i="25" s="1"/>
  <c r="Q1907" i="25" s="1"/>
  <c r="Q1908" i="25" s="1"/>
  <c r="Q1909" i="25" s="1"/>
  <c r="Q1910" i="25" s="1"/>
  <c r="Q1911" i="25" s="1"/>
  <c r="Q1912" i="25" s="1"/>
  <c r="Q1913" i="25" s="1"/>
  <c r="Q1914" i="25" s="1"/>
  <c r="Q1915" i="25" s="1"/>
  <c r="Q1916" i="25" s="1"/>
  <c r="Q1917" i="25" s="1"/>
  <c r="Q1918" i="25" s="1"/>
  <c r="Q1919" i="25" s="1"/>
  <c r="Q1920" i="25" s="1"/>
  <c r="Q1921" i="25" s="1"/>
  <c r="Q1922" i="25" s="1"/>
  <c r="Q1923" i="25" s="1"/>
  <c r="Q1924" i="25" s="1"/>
  <c r="Q1925" i="25" s="1"/>
  <c r="Q1926" i="25" s="1"/>
  <c r="Q1927" i="25" s="1"/>
  <c r="Q1928" i="25" s="1"/>
  <c r="Q1929" i="25" s="1"/>
  <c r="Q1930" i="25" s="1"/>
  <c r="Q1931" i="25" s="1"/>
  <c r="Q1932" i="25" s="1"/>
  <c r="Q1933" i="25" s="1"/>
  <c r="Q1934" i="25" s="1"/>
  <c r="Q1935" i="25" s="1"/>
  <c r="Q1936" i="25" s="1"/>
  <c r="Q1937" i="25" s="1"/>
  <c r="Q1938" i="25" s="1"/>
  <c r="Q1939" i="25" s="1"/>
  <c r="Q1940" i="25" s="1"/>
  <c r="Q1941" i="25" s="1"/>
  <c r="Q1942" i="25" s="1"/>
  <c r="Q1943" i="25" s="1"/>
  <c r="Q1944" i="25" s="1"/>
  <c r="Q1945" i="25" s="1"/>
  <c r="Q1946" i="25" s="1"/>
  <c r="Q1947" i="25" s="1"/>
  <c r="Q1948" i="25" s="1"/>
  <c r="Q1949" i="25" s="1"/>
  <c r="Q1950" i="25" s="1"/>
  <c r="Q1951" i="25" s="1"/>
  <c r="Q1952" i="25" s="1"/>
  <c r="Q1953" i="25" s="1"/>
  <c r="Q1954" i="25" s="1"/>
  <c r="Q1955" i="25" s="1"/>
  <c r="Q1956" i="25" s="1"/>
  <c r="Q1957" i="25" s="1"/>
  <c r="Q1958" i="25" s="1"/>
  <c r="Q1959" i="25" s="1"/>
  <c r="Q1960" i="25" s="1"/>
  <c r="Q1961" i="25" s="1"/>
  <c r="Q1962" i="25" s="1"/>
  <c r="Q1963" i="25" s="1"/>
  <c r="Q1964" i="25" s="1"/>
  <c r="Q1965" i="25" s="1"/>
  <c r="Q1966" i="25" s="1"/>
  <c r="Q1967" i="25" s="1"/>
  <c r="Q1968" i="25" s="1"/>
  <c r="Q1969" i="25" s="1"/>
  <c r="Q1970" i="25" s="1"/>
  <c r="Q1971" i="25" s="1"/>
  <c r="Q1972" i="25" s="1"/>
  <c r="Q1973" i="25" s="1"/>
  <c r="Q1974" i="25" s="1"/>
  <c r="Q1975" i="25" s="1"/>
  <c r="Q1976" i="25" s="1"/>
  <c r="Q1977" i="25" s="1"/>
  <c r="Q1978" i="25" s="1"/>
  <c r="Q1979" i="25" s="1"/>
  <c r="Q1980" i="25" s="1"/>
  <c r="Q1981" i="25" s="1"/>
  <c r="Q1982" i="25" s="1"/>
  <c r="Q1983" i="25" s="1"/>
  <c r="Q1984" i="25" s="1"/>
  <c r="Q1985" i="25" s="1"/>
  <c r="Q1986" i="25" s="1"/>
  <c r="Q1987" i="25" s="1"/>
  <c r="Q1988" i="25" s="1"/>
  <c r="Q1989" i="25" s="1"/>
  <c r="Q1990" i="25" s="1"/>
  <c r="Q1991" i="25" s="1"/>
  <c r="Q1992" i="25" s="1"/>
  <c r="Q1993" i="25" s="1"/>
  <c r="Q1994" i="25" s="1"/>
  <c r="Q1995" i="25" s="1"/>
  <c r="Q1996" i="25" s="1"/>
  <c r="Q1997" i="25" s="1"/>
  <c r="Q1998" i="25" s="1"/>
  <c r="Q1999" i="25" s="1"/>
  <c r="Q2000" i="25" s="1"/>
  <c r="Q2001" i="25" s="1"/>
  <c r="Q2002" i="25" s="1"/>
  <c r="Q2003" i="25" s="1"/>
  <c r="Q2004" i="25" s="1"/>
  <c r="Q2005" i="25" s="1"/>
  <c r="Q2006" i="25" s="1"/>
  <c r="Q2007" i="25" s="1"/>
  <c r="Q2008" i="25" s="1"/>
  <c r="Q2009" i="25" s="1"/>
  <c r="Q2010" i="25" s="1"/>
  <c r="Q2011" i="25" s="1"/>
  <c r="Q2012" i="25" s="1"/>
  <c r="Q2013" i="25" s="1"/>
  <c r="Q2014" i="25" s="1"/>
  <c r="Q2015" i="25" s="1"/>
  <c r="Q2016" i="25" s="1"/>
  <c r="Q2017" i="25" s="1"/>
  <c r="Q2018" i="25" s="1"/>
  <c r="Q2019" i="25" s="1"/>
  <c r="Q2020" i="25" s="1"/>
  <c r="Q2021" i="25" s="1"/>
  <c r="Q2022" i="25" s="1"/>
  <c r="Q2023" i="25" s="1"/>
  <c r="Q2024" i="25" s="1"/>
  <c r="Q2025" i="25" s="1"/>
  <c r="Q2026" i="25" s="1"/>
  <c r="Q2027" i="25" s="1"/>
  <c r="Q2028" i="25" s="1"/>
  <c r="Q2029" i="25" s="1"/>
  <c r="Q2030" i="25" s="1"/>
  <c r="Q2031" i="25" s="1"/>
  <c r="Q2032" i="25" s="1"/>
  <c r="Q2033" i="25" s="1"/>
  <c r="Q2034" i="25" s="1"/>
  <c r="Q2035" i="25" s="1"/>
  <c r="Q2036" i="25" s="1"/>
  <c r="Q2037" i="25" s="1"/>
  <c r="Q2038" i="25" s="1"/>
  <c r="Q2039" i="25" s="1"/>
  <c r="Q2040" i="25" s="1"/>
  <c r="Q2041" i="25" s="1"/>
  <c r="Q2042" i="25" s="1"/>
  <c r="Q2043" i="25" s="1"/>
  <c r="Q2044" i="25" s="1"/>
  <c r="Q2045" i="25" s="1"/>
  <c r="Q2046" i="25" s="1"/>
  <c r="Q2047" i="25" s="1"/>
  <c r="Q2048" i="25" s="1"/>
  <c r="Q2049" i="25" s="1"/>
  <c r="Q2050" i="25" s="1"/>
  <c r="Q2051" i="25" s="1"/>
  <c r="Q2052" i="25" s="1"/>
  <c r="Q2053" i="25" s="1"/>
  <c r="Q2054" i="25" s="1"/>
  <c r="Q2055" i="25" s="1"/>
  <c r="Q2056" i="25" s="1"/>
  <c r="Q2057" i="25" s="1"/>
  <c r="Q2058" i="25" s="1"/>
  <c r="Q2059" i="25" s="1"/>
  <c r="Q2060" i="25" s="1"/>
  <c r="Q2061" i="25" s="1"/>
  <c r="Q2062" i="25" s="1"/>
  <c r="Q2063" i="25" s="1"/>
  <c r="Q2064" i="25" s="1"/>
  <c r="Q2065" i="25" s="1"/>
  <c r="Q2066" i="25" s="1"/>
  <c r="Q2067" i="25" s="1"/>
  <c r="Q2068" i="25" s="1"/>
  <c r="Q2069" i="25" s="1"/>
  <c r="Q2070" i="25" s="1"/>
  <c r="Q2071" i="25" s="1"/>
  <c r="Q2072" i="25" s="1"/>
  <c r="Q2073" i="25" s="1"/>
  <c r="Q2074" i="25" s="1"/>
  <c r="Q2075" i="25" s="1"/>
  <c r="Q2076" i="25" s="1"/>
  <c r="Q2077" i="25" s="1"/>
  <c r="Q2078" i="25" s="1"/>
  <c r="Q2079" i="25" s="1"/>
  <c r="Q2080" i="25" s="1"/>
  <c r="Q2081" i="25" s="1"/>
  <c r="Q2082" i="25" s="1"/>
  <c r="Q2083" i="25" s="1"/>
  <c r="Q2084" i="25" s="1"/>
  <c r="Q2085" i="25" s="1"/>
  <c r="Q2086" i="25" s="1"/>
  <c r="Q2087" i="25" s="1"/>
  <c r="Q2088" i="25" s="1"/>
  <c r="Q2089" i="25" s="1"/>
  <c r="Q2090" i="25" s="1"/>
  <c r="Q2091" i="25" s="1"/>
  <c r="Q2092" i="25" s="1"/>
  <c r="Q2093" i="25" s="1"/>
  <c r="Q2094" i="25" s="1"/>
  <c r="Q2095" i="25" s="1"/>
  <c r="Q2096" i="25" s="1"/>
  <c r="Q2097" i="25" s="1"/>
  <c r="Q2098" i="25" s="1"/>
  <c r="Q2099" i="25" s="1"/>
  <c r="Q2100" i="25" s="1"/>
  <c r="Q2101" i="25" s="1"/>
  <c r="Q2102" i="25" s="1"/>
  <c r="Q2103" i="25" s="1"/>
  <c r="Q2104" i="25" s="1"/>
  <c r="Q2105" i="25" s="1"/>
  <c r="Q2106" i="25" s="1"/>
  <c r="Q2107" i="25" s="1"/>
  <c r="Q2108" i="25" s="1"/>
  <c r="Q2109" i="25" s="1"/>
  <c r="Q2110" i="25" s="1"/>
  <c r="Q2111" i="25" s="1"/>
  <c r="Q2112" i="25" s="1"/>
  <c r="Q2113" i="25" s="1"/>
  <c r="Q2114" i="25" s="1"/>
  <c r="Q2115" i="25" s="1"/>
  <c r="Q2116" i="25" s="1"/>
  <c r="Q2117" i="25" s="1"/>
  <c r="Q2118" i="25" s="1"/>
  <c r="Q2119" i="25" s="1"/>
  <c r="Q2120" i="25" s="1"/>
  <c r="Q2121" i="25" s="1"/>
  <c r="Q2122" i="25" s="1"/>
  <c r="Q2123" i="25" s="1"/>
  <c r="Q2124" i="25" s="1"/>
  <c r="Q2125" i="25" s="1"/>
  <c r="Q2126" i="25" s="1"/>
  <c r="Q2127" i="25" s="1"/>
  <c r="Q2128" i="25" s="1"/>
  <c r="Q2129" i="25" s="1"/>
  <c r="Q2130" i="25" s="1"/>
  <c r="Q2131" i="25" s="1"/>
  <c r="Q2132" i="25" s="1"/>
  <c r="Q2133" i="25" s="1"/>
  <c r="Q2134" i="25" s="1"/>
  <c r="Q2135" i="25" s="1"/>
  <c r="Q2136" i="25" s="1"/>
  <c r="Q2137" i="25" s="1"/>
  <c r="Q2138" i="25" s="1"/>
  <c r="Q2139" i="25" s="1"/>
  <c r="Q2140" i="25" s="1"/>
  <c r="Q2141" i="25" s="1"/>
  <c r="Q2142" i="25" s="1"/>
  <c r="Q2143" i="25" s="1"/>
  <c r="Q2144" i="25" s="1"/>
  <c r="Q2145" i="25" s="1"/>
  <c r="Q2146" i="25" s="1"/>
  <c r="Q2147" i="25" s="1"/>
  <c r="Q2148" i="25" s="1"/>
  <c r="Q2149" i="25" s="1"/>
  <c r="Q2150" i="25" s="1"/>
  <c r="Q2151" i="25" s="1"/>
  <c r="Q2152" i="25" s="1"/>
  <c r="Q2153" i="25" s="1"/>
  <c r="Q2154" i="25" s="1"/>
  <c r="Q2155" i="25" s="1"/>
  <c r="Q2156" i="25" s="1"/>
  <c r="Q2157" i="25" s="1"/>
  <c r="Q2158" i="25" s="1"/>
  <c r="Q2159" i="25" s="1"/>
  <c r="Q2160" i="25" s="1"/>
  <c r="Q2161" i="25" s="1"/>
  <c r="Q2162" i="25" s="1"/>
  <c r="Q2163" i="25" s="1"/>
  <c r="Q2164" i="25" s="1"/>
  <c r="Q2165" i="25" s="1"/>
  <c r="Q2166" i="25" s="1"/>
  <c r="Q2167" i="25" s="1"/>
  <c r="Q2168" i="25" s="1"/>
  <c r="Q2169" i="25" s="1"/>
  <c r="Q2170" i="25" s="1"/>
  <c r="Q2171" i="25" s="1"/>
  <c r="Q2172" i="25" s="1"/>
  <c r="Q2173" i="25" s="1"/>
  <c r="Q2174" i="25" s="1"/>
  <c r="Q2175" i="25" s="1"/>
  <c r="Q2176" i="25" s="1"/>
  <c r="Q2177" i="25" s="1"/>
  <c r="Q2178" i="25" s="1"/>
  <c r="Q2179" i="25" s="1"/>
  <c r="Q2180" i="25" s="1"/>
  <c r="Q2181" i="25" s="1"/>
  <c r="Q2182" i="25" s="1"/>
  <c r="Q2183" i="25" s="1"/>
  <c r="Q2184" i="25" s="1"/>
  <c r="Q2185" i="25" s="1"/>
  <c r="Q2186" i="25" s="1"/>
  <c r="Q2187" i="25" s="1"/>
  <c r="Q2188" i="25" s="1"/>
  <c r="Q2189" i="25" s="1"/>
  <c r="Q2190" i="25" s="1"/>
  <c r="Q2191" i="25" s="1"/>
  <c r="Q2192" i="25" s="1"/>
  <c r="Q2193" i="25" s="1"/>
  <c r="Q2194" i="25" s="1"/>
  <c r="Q2195" i="25" s="1"/>
  <c r="Q2196" i="25" s="1"/>
  <c r="Q2197" i="25" s="1"/>
  <c r="Q2198" i="25" s="1"/>
  <c r="Q2199" i="25" s="1"/>
  <c r="Q2200" i="25" s="1"/>
  <c r="Q2201" i="25" s="1"/>
  <c r="Q2202" i="25" s="1"/>
  <c r="Q2203" i="25" s="1"/>
  <c r="Q2204" i="25" s="1"/>
  <c r="Q2205" i="25" s="1"/>
  <c r="Q2206" i="25" s="1"/>
  <c r="Q2207" i="25" s="1"/>
  <c r="Q2208" i="25" s="1"/>
  <c r="Q2209" i="25" s="1"/>
  <c r="Q2210" i="25" s="1"/>
  <c r="Q2211" i="25" s="1"/>
  <c r="Q2212" i="25" s="1"/>
  <c r="Q2213" i="25" s="1"/>
  <c r="Q2214" i="25" s="1"/>
  <c r="Q2215" i="25" s="1"/>
  <c r="Q2216" i="25" s="1"/>
  <c r="Q2217" i="25" s="1"/>
  <c r="Q2218" i="25" s="1"/>
  <c r="Q2219" i="25" s="1"/>
  <c r="Q2220" i="25" s="1"/>
  <c r="Q2221" i="25" s="1"/>
  <c r="Q2222" i="25" s="1"/>
  <c r="Q2223" i="25" s="1"/>
  <c r="Q2224" i="25" s="1"/>
  <c r="Q2225" i="25" s="1"/>
  <c r="Q2226" i="25" s="1"/>
  <c r="Q2227" i="25" s="1"/>
  <c r="Q2228" i="25" s="1"/>
  <c r="Q2229" i="25" s="1"/>
  <c r="Q2230" i="25" s="1"/>
  <c r="Q2231" i="25" s="1"/>
  <c r="Q2232" i="25" s="1"/>
  <c r="Q2233" i="25" s="1"/>
  <c r="Q2234" i="25" s="1"/>
  <c r="Q2235" i="25" s="1"/>
  <c r="Q2236" i="25" s="1"/>
  <c r="Q2237" i="25" s="1"/>
  <c r="Q2238" i="25" s="1"/>
  <c r="Q2239" i="25" s="1"/>
  <c r="Q2240" i="25" s="1"/>
  <c r="Q2241" i="25" s="1"/>
  <c r="Q2242" i="25" s="1"/>
  <c r="Q2243" i="25" s="1"/>
  <c r="Q2244" i="25" s="1"/>
  <c r="Q2245" i="25" s="1"/>
  <c r="Q2246" i="25" s="1"/>
  <c r="Q2247" i="25" s="1"/>
  <c r="Q2248" i="25" s="1"/>
  <c r="Q2249" i="25" s="1"/>
  <c r="Q2250" i="25" s="1"/>
  <c r="Q2251" i="25" s="1"/>
  <c r="Q2252" i="25" s="1"/>
  <c r="Q2253" i="25" s="1"/>
  <c r="Q2254" i="25" s="1"/>
  <c r="Q2255" i="25" s="1"/>
  <c r="Q2256" i="25" s="1"/>
  <c r="Q2257" i="25" s="1"/>
  <c r="Q2258" i="25" s="1"/>
  <c r="Q2259" i="25" s="1"/>
  <c r="Q2260" i="25" s="1"/>
  <c r="Q2261" i="25" s="1"/>
  <c r="Q2262" i="25" s="1"/>
  <c r="Q2263" i="25" s="1"/>
  <c r="Q2264" i="25" s="1"/>
  <c r="Q2265" i="25" s="1"/>
  <c r="Q2266" i="25" s="1"/>
  <c r="Q2267" i="25" s="1"/>
  <c r="Q2268" i="25" s="1"/>
  <c r="Q2269" i="25" s="1"/>
  <c r="Q2270" i="25" s="1"/>
  <c r="Q2271" i="25" s="1"/>
  <c r="Q2272" i="25" s="1"/>
  <c r="Q2273" i="25" s="1"/>
  <c r="Q2274" i="25" s="1"/>
  <c r="Q2275" i="25" s="1"/>
  <c r="Q2276" i="25" s="1"/>
  <c r="Q2277" i="25" s="1"/>
  <c r="Q2278" i="25" s="1"/>
  <c r="Q2279" i="25" s="1"/>
  <c r="Q2280" i="25" s="1"/>
  <c r="Q2281" i="25" s="1"/>
  <c r="Q2282" i="25" s="1"/>
  <c r="Q2283" i="25" s="1"/>
  <c r="Q2284" i="25" s="1"/>
  <c r="Q2285" i="25" s="1"/>
  <c r="Q2286" i="25" s="1"/>
  <c r="Q2287" i="25" s="1"/>
  <c r="Q2288" i="25" s="1"/>
  <c r="Q2289" i="25" s="1"/>
  <c r="Q2290" i="25" s="1"/>
  <c r="Q2291" i="25" s="1"/>
  <c r="Q2292" i="25" s="1"/>
  <c r="Q2293" i="25" s="1"/>
  <c r="Q2294" i="25" s="1"/>
  <c r="Q2295" i="25" s="1"/>
  <c r="Q2296" i="25" s="1"/>
  <c r="Q2297" i="25" s="1"/>
  <c r="Q2298" i="25" s="1"/>
  <c r="Q2299" i="25" s="1"/>
  <c r="Q2300" i="25" s="1"/>
  <c r="Q2301" i="25" s="1"/>
  <c r="Q2302" i="25" s="1"/>
  <c r="Q2303" i="25" s="1"/>
  <c r="Q2304" i="25" s="1"/>
  <c r="Q2305" i="25" s="1"/>
  <c r="Q2306" i="25" s="1"/>
  <c r="Q2307" i="25" s="1"/>
  <c r="Q2308" i="25" s="1"/>
  <c r="Q2309" i="25" s="1"/>
  <c r="Q2310" i="25" s="1"/>
  <c r="Q2311" i="25" s="1"/>
  <c r="Q2312" i="25" s="1"/>
  <c r="Q2313" i="25" s="1"/>
  <c r="Q2314" i="25" s="1"/>
  <c r="Q2315" i="25" s="1"/>
  <c r="Q2316" i="25" s="1"/>
  <c r="Q2317" i="25" s="1"/>
  <c r="Q2318" i="25" s="1"/>
  <c r="Q2319" i="25" s="1"/>
  <c r="Q2320" i="25" s="1"/>
  <c r="Q2321" i="25" s="1"/>
  <c r="Q2322" i="25" s="1"/>
  <c r="Q2323" i="25" s="1"/>
  <c r="Q2324" i="25" s="1"/>
  <c r="Q2325" i="25" s="1"/>
  <c r="Q2326" i="25" s="1"/>
  <c r="Q2327" i="25" s="1"/>
  <c r="Q2328" i="25" s="1"/>
  <c r="Q2329" i="25" s="1"/>
  <c r="Q2330" i="25" s="1"/>
  <c r="Q2331" i="25" s="1"/>
  <c r="Q2332" i="25" s="1"/>
  <c r="Q2333" i="25" s="1"/>
  <c r="Q2334" i="25" s="1"/>
  <c r="Q2335" i="25" s="1"/>
  <c r="Q2336" i="25" s="1"/>
  <c r="Q2337" i="25" s="1"/>
  <c r="Q2338" i="25" s="1"/>
  <c r="Q2339" i="25" s="1"/>
  <c r="Q2340" i="25" s="1"/>
  <c r="Q2341" i="25" s="1"/>
  <c r="Q2342" i="25" s="1"/>
  <c r="Q2343" i="25" s="1"/>
  <c r="Q2344" i="25" s="1"/>
  <c r="Q2345" i="25" s="1"/>
  <c r="Q2346" i="25" s="1"/>
  <c r="Q2347" i="25" s="1"/>
  <c r="Q2348" i="25" s="1"/>
  <c r="Q2349" i="25" s="1"/>
  <c r="Q2350" i="25" s="1"/>
  <c r="Q2351" i="25" s="1"/>
  <c r="Q2352" i="25" s="1"/>
  <c r="Q2353" i="25" s="1"/>
  <c r="Q2354" i="25" s="1"/>
  <c r="Q2355" i="25" s="1"/>
  <c r="Q2356" i="25" s="1"/>
  <c r="Q2357" i="25" s="1"/>
  <c r="Q2358" i="25" s="1"/>
  <c r="Q2359" i="25" s="1"/>
  <c r="Q2360" i="25" s="1"/>
  <c r="Q2361" i="25" s="1"/>
  <c r="Q2362" i="25" s="1"/>
  <c r="Q2363" i="25" s="1"/>
  <c r="Q2364" i="25" s="1"/>
  <c r="Q2365" i="25" s="1"/>
  <c r="Q2366" i="25" s="1"/>
  <c r="Q2367" i="25" s="1"/>
  <c r="Q2368" i="25" s="1"/>
  <c r="Q2369" i="25" s="1"/>
  <c r="Q2370" i="25" s="1"/>
  <c r="Q2371" i="25" s="1"/>
  <c r="Q2372" i="25" s="1"/>
  <c r="Q2373" i="25" s="1"/>
  <c r="Q2374" i="25" s="1"/>
  <c r="Q2375" i="25" s="1"/>
  <c r="Q2376" i="25" s="1"/>
  <c r="Q2377" i="25" s="1"/>
  <c r="Q2378" i="25" s="1"/>
  <c r="Q2379" i="25" s="1"/>
  <c r="Q2380" i="25" s="1"/>
  <c r="Q2381" i="25" s="1"/>
  <c r="Q2382" i="25" s="1"/>
  <c r="Q2383" i="25" s="1"/>
  <c r="Q2384" i="25" s="1"/>
  <c r="Q2385" i="25" s="1"/>
  <c r="Q2386" i="25" s="1"/>
  <c r="Q2387" i="25" s="1"/>
  <c r="Q2388" i="25" s="1"/>
  <c r="Q2389" i="25" s="1"/>
  <c r="Q2390" i="25" s="1"/>
  <c r="Q2391" i="25" s="1"/>
  <c r="Q2392" i="25" s="1"/>
  <c r="Q2393" i="25" s="1"/>
  <c r="Q2394" i="25" s="1"/>
  <c r="Q2395" i="25" s="1"/>
  <c r="Q2396" i="25" s="1"/>
  <c r="Q2397" i="25" s="1"/>
  <c r="Q2398" i="25" s="1"/>
  <c r="Q2399" i="25" s="1"/>
  <c r="Q2400" i="25" s="1"/>
  <c r="Q2401" i="25" s="1"/>
  <c r="Q2402" i="25" s="1"/>
  <c r="Q2403" i="25" s="1"/>
  <c r="Q2404" i="25" s="1"/>
  <c r="Q2405" i="25" s="1"/>
  <c r="Q2406" i="25" s="1"/>
  <c r="Q2407" i="25" s="1"/>
  <c r="Q2408" i="25" s="1"/>
  <c r="Q2409" i="25" s="1"/>
  <c r="Q2410" i="25" s="1"/>
  <c r="Q2411" i="25" s="1"/>
  <c r="Q2412" i="25" s="1"/>
  <c r="Q2413" i="25" s="1"/>
  <c r="Q2414" i="25" s="1"/>
  <c r="Q2415" i="25" s="1"/>
  <c r="Q2416" i="25" s="1"/>
  <c r="Q2417" i="25" s="1"/>
  <c r="Q2418" i="25" s="1"/>
  <c r="Q2419" i="25" s="1"/>
  <c r="Q2420" i="25" s="1"/>
  <c r="Q2421" i="25" s="1"/>
  <c r="Q2422" i="25" s="1"/>
  <c r="Q2423" i="25" s="1"/>
  <c r="Q2424" i="25" s="1"/>
  <c r="Q2425" i="25" s="1"/>
  <c r="Q2426" i="25" s="1"/>
  <c r="Q2427" i="25" s="1"/>
  <c r="Q2428" i="25" s="1"/>
  <c r="Q2429" i="25" s="1"/>
  <c r="Q2430" i="25" s="1"/>
  <c r="Q2431" i="25" s="1"/>
  <c r="Q2432" i="25" s="1"/>
  <c r="Q2433" i="25" s="1"/>
  <c r="Q2434" i="25" s="1"/>
  <c r="Q2435" i="25" s="1"/>
  <c r="Q2436" i="25" s="1"/>
  <c r="Q2437" i="25" s="1"/>
  <c r="Q2438" i="25" s="1"/>
  <c r="Q2439" i="25" s="1"/>
  <c r="Q2440" i="25" s="1"/>
  <c r="Q2441" i="25" s="1"/>
  <c r="Q2442" i="25" s="1"/>
  <c r="Q2443" i="25" s="1"/>
  <c r="Q2444" i="25" s="1"/>
  <c r="Q2445" i="25" s="1"/>
  <c r="Q2446" i="25" s="1"/>
  <c r="Q2447" i="25" s="1"/>
  <c r="Q2448" i="25" s="1"/>
  <c r="Q2449" i="25" s="1"/>
  <c r="Q2450" i="25" s="1"/>
  <c r="Q2451" i="25" s="1"/>
  <c r="Q2452" i="25" s="1"/>
  <c r="Q2453" i="25" s="1"/>
  <c r="Q2454" i="25" s="1"/>
  <c r="Q2455" i="25" s="1"/>
  <c r="Q2456" i="25" s="1"/>
  <c r="Q2457" i="25" s="1"/>
  <c r="Q2458" i="25" s="1"/>
  <c r="Q2459" i="25" s="1"/>
  <c r="Q2460" i="25" s="1"/>
  <c r="Q2461" i="25" s="1"/>
  <c r="Q2462" i="25" s="1"/>
  <c r="Q2463" i="25" s="1"/>
  <c r="Q2464" i="25" s="1"/>
  <c r="Q2465" i="25" s="1"/>
  <c r="Q2466" i="25" s="1"/>
  <c r="Q2467" i="25" s="1"/>
  <c r="Q2468" i="25" s="1"/>
  <c r="Q2469" i="25" s="1"/>
  <c r="Q2470" i="25" s="1"/>
  <c r="Q2471" i="25" s="1"/>
  <c r="Q2472" i="25" s="1"/>
  <c r="Q2473" i="25" s="1"/>
  <c r="Q2474" i="25" s="1"/>
  <c r="Q2475" i="25" s="1"/>
  <c r="Q2476" i="25" s="1"/>
  <c r="Q2477" i="25" s="1"/>
  <c r="Q2478" i="25" s="1"/>
  <c r="Q2479" i="25" s="1"/>
  <c r="Q2480" i="25" s="1"/>
  <c r="Q2481" i="25" s="1"/>
  <c r="Q2482" i="25" s="1"/>
  <c r="Q2483" i="25" s="1"/>
  <c r="Q2484" i="25" s="1"/>
  <c r="Q2485" i="25" s="1"/>
  <c r="Q2486" i="25" s="1"/>
  <c r="Q2487" i="25" s="1"/>
  <c r="Q2488" i="25" s="1"/>
  <c r="Q2489" i="25" s="1"/>
  <c r="Q2490" i="25" s="1"/>
  <c r="Q2491" i="25" s="1"/>
  <c r="Q2492" i="25" s="1"/>
  <c r="Q2493" i="25" s="1"/>
  <c r="Q2494" i="25" s="1"/>
  <c r="Q2495" i="25" s="1"/>
  <c r="Q2496" i="25" s="1"/>
  <c r="Q2497" i="25" s="1"/>
  <c r="Q2498" i="25" s="1"/>
  <c r="Q2499" i="25" s="1"/>
  <c r="Q2500" i="25" s="1"/>
  <c r="Q2501" i="25" s="1"/>
  <c r="Q2502" i="25" s="1"/>
  <c r="Q2503" i="25" s="1"/>
  <c r="Q2504" i="25" s="1"/>
  <c r="Q2505" i="25" s="1"/>
  <c r="Q2506" i="25" s="1"/>
  <c r="Q2507" i="25" s="1"/>
  <c r="Q2508" i="25" s="1"/>
  <c r="Q2509" i="25" s="1"/>
  <c r="Q2510" i="25" s="1"/>
  <c r="Q2511" i="25" s="1"/>
  <c r="Q2512" i="25" s="1"/>
  <c r="Q2513" i="25" s="1"/>
  <c r="Q2514" i="25" s="1"/>
  <c r="Q2515" i="25" s="1"/>
  <c r="Q2516" i="25" s="1"/>
  <c r="Q2517" i="25" s="1"/>
  <c r="Q2518" i="25" s="1"/>
  <c r="Q2519" i="25" s="1"/>
  <c r="Q2520" i="25" s="1"/>
  <c r="Q2521" i="25" s="1"/>
  <c r="Q2522" i="25" s="1"/>
  <c r="Q2523" i="25" s="1"/>
  <c r="Q2524" i="25" s="1"/>
  <c r="Q2525" i="25" s="1"/>
  <c r="Q2526" i="25" s="1"/>
  <c r="Q2527" i="25" s="1"/>
  <c r="Q2528" i="25" s="1"/>
  <c r="Q2529" i="25" s="1"/>
  <c r="Q2530" i="25" s="1"/>
  <c r="Q2531" i="25" s="1"/>
  <c r="Q2532" i="25" s="1"/>
  <c r="Q2533" i="25" s="1"/>
  <c r="Q2534" i="25" s="1"/>
  <c r="Q2535" i="25" s="1"/>
  <c r="Q2536" i="25" s="1"/>
  <c r="Q2537" i="25" s="1"/>
  <c r="Q2538" i="25" s="1"/>
  <c r="Q2539" i="25" s="1"/>
  <c r="Q2540" i="25" s="1"/>
  <c r="Q2541" i="25" s="1"/>
  <c r="Q2542" i="25" s="1"/>
  <c r="Q2543" i="25" s="1"/>
  <c r="Q2544" i="25" s="1"/>
  <c r="Q2545" i="25" s="1"/>
  <c r="Q2546" i="25" s="1"/>
  <c r="Q2547" i="25" s="1"/>
  <c r="Q2548" i="25" s="1"/>
  <c r="Q2549" i="25" s="1"/>
  <c r="Q2550" i="25" s="1"/>
  <c r="Q2551" i="25" s="1"/>
  <c r="Q2552" i="25" s="1"/>
  <c r="Q2553" i="25" s="1"/>
  <c r="Q2554" i="25" s="1"/>
  <c r="Q2555" i="25" s="1"/>
  <c r="Q2556" i="25" s="1"/>
  <c r="Q2557" i="25" s="1"/>
  <c r="Q2558" i="25" s="1"/>
  <c r="Q2559" i="25" s="1"/>
  <c r="Q2560" i="25" s="1"/>
  <c r="Q2561" i="25" s="1"/>
  <c r="Q2562" i="25" s="1"/>
  <c r="Q2563" i="25" s="1"/>
  <c r="Q2564" i="25" s="1"/>
  <c r="Q2565" i="25" s="1"/>
  <c r="Q2566" i="25" s="1"/>
  <c r="Q2567" i="25" s="1"/>
  <c r="Q2568" i="25" s="1"/>
  <c r="Q2569" i="25" s="1"/>
  <c r="Q2570" i="25" s="1"/>
  <c r="Q2571" i="25" s="1"/>
  <c r="Q2572" i="25" s="1"/>
  <c r="Q2573" i="25" s="1"/>
  <c r="Q2574" i="25" s="1"/>
  <c r="Q2575" i="25" s="1"/>
  <c r="Q2576" i="25" s="1"/>
  <c r="Q2577" i="25" s="1"/>
  <c r="Q2578" i="25" s="1"/>
  <c r="Q2579" i="25" s="1"/>
  <c r="Q2580" i="25" s="1"/>
  <c r="Q2581" i="25" s="1"/>
  <c r="Q2582" i="25" s="1"/>
  <c r="Q2583" i="25" s="1"/>
  <c r="Q2584" i="25" s="1"/>
  <c r="Q2585" i="25" s="1"/>
  <c r="Q2586" i="25" s="1"/>
  <c r="Q2587" i="25" s="1"/>
  <c r="Q2588" i="25" s="1"/>
  <c r="Q2589" i="25" s="1"/>
  <c r="Q2590" i="25" s="1"/>
  <c r="Q2591" i="25" s="1"/>
  <c r="Q2592" i="25" s="1"/>
  <c r="Q2593" i="25" s="1"/>
  <c r="Q2594" i="25" s="1"/>
  <c r="Q2595" i="25" s="1"/>
  <c r="Q2596" i="25" s="1"/>
  <c r="Q2597" i="25" s="1"/>
  <c r="Q2598" i="25" s="1"/>
  <c r="Q2599" i="25" s="1"/>
  <c r="Q2600" i="25" s="1"/>
  <c r="Q2601" i="25" s="1"/>
  <c r="Q2602" i="25" s="1"/>
  <c r="Q2603" i="25" s="1"/>
  <c r="Q2604" i="25" s="1"/>
  <c r="Q2605" i="25" s="1"/>
  <c r="Q2606" i="25" s="1"/>
  <c r="Q2607" i="25" s="1"/>
  <c r="Q2608" i="25" s="1"/>
  <c r="Q2609" i="25" s="1"/>
  <c r="Q2610" i="25" s="1"/>
  <c r="Q2611" i="25" s="1"/>
  <c r="Q2612" i="25" s="1"/>
  <c r="Q2613" i="25" s="1"/>
  <c r="Q2614" i="25" s="1"/>
  <c r="Q2615" i="25" s="1"/>
  <c r="Q2616" i="25" s="1"/>
  <c r="Q2617" i="25" s="1"/>
  <c r="Q2618" i="25" s="1"/>
  <c r="Q2619" i="25" s="1"/>
  <c r="Q2620" i="25" s="1"/>
  <c r="Q2621" i="25" s="1"/>
  <c r="Q2622" i="25" s="1"/>
  <c r="Q2623" i="25" s="1"/>
  <c r="Q2624" i="25" s="1"/>
  <c r="Q2625" i="25" s="1"/>
  <c r="Q2626" i="25" s="1"/>
  <c r="Q2627" i="25" s="1"/>
  <c r="Q2628" i="25" s="1"/>
  <c r="Q2629" i="25" s="1"/>
  <c r="Q2630" i="25" s="1"/>
  <c r="Q2631" i="25" s="1"/>
  <c r="Q2632" i="25" s="1"/>
  <c r="Q2633" i="25" s="1"/>
  <c r="Q2634" i="25" s="1"/>
  <c r="Q2635" i="25" s="1"/>
  <c r="Q2636" i="25" s="1"/>
  <c r="Q2637" i="25" s="1"/>
  <c r="Q2638" i="25" s="1"/>
  <c r="Q2639" i="25" s="1"/>
  <c r="Q2640" i="25" s="1"/>
  <c r="Q2641" i="25" s="1"/>
  <c r="Q2642" i="25" s="1"/>
  <c r="Q2643" i="25" s="1"/>
  <c r="Q2644" i="25" s="1"/>
  <c r="Q2645" i="25" s="1"/>
  <c r="Q2646" i="25" s="1"/>
  <c r="Q2647" i="25" s="1"/>
  <c r="Q2648" i="25" s="1"/>
  <c r="Q2649" i="25" s="1"/>
  <c r="Q2650" i="25" s="1"/>
  <c r="Q2651" i="25" s="1"/>
  <c r="Q2652" i="25" s="1"/>
  <c r="Q2653" i="25" s="1"/>
  <c r="Q2654" i="25" s="1"/>
  <c r="Q2655" i="25" s="1"/>
  <c r="Q2656" i="25" s="1"/>
  <c r="Q2657" i="25" s="1"/>
  <c r="Q2658" i="25" s="1"/>
  <c r="Q2659" i="25" s="1"/>
  <c r="Q2660" i="25" s="1"/>
  <c r="Q2661" i="25" s="1"/>
  <c r="Q2662" i="25" s="1"/>
  <c r="Q2663" i="25" s="1"/>
  <c r="Q2664" i="25" s="1"/>
  <c r="Q2665" i="25" s="1"/>
  <c r="Q2666" i="25" s="1"/>
  <c r="Q2667" i="25" s="1"/>
  <c r="Q2668" i="25" s="1"/>
  <c r="Q2669" i="25" s="1"/>
  <c r="Q2670" i="25" s="1"/>
  <c r="Q2671" i="25" s="1"/>
  <c r="Q2672" i="25" s="1"/>
  <c r="Q2673" i="25" s="1"/>
  <c r="Q2674" i="25" s="1"/>
  <c r="Q2675" i="25" s="1"/>
  <c r="Q2676" i="25" s="1"/>
  <c r="Q2677" i="25" s="1"/>
  <c r="Q2678" i="25" s="1"/>
  <c r="Q2679" i="25" s="1"/>
  <c r="Q2680" i="25" s="1"/>
  <c r="Q2681" i="25" s="1"/>
  <c r="Q2682" i="25" s="1"/>
  <c r="Q2683" i="25" s="1"/>
  <c r="Q2684" i="25" s="1"/>
  <c r="Q2685" i="25" s="1"/>
  <c r="Q2686" i="25" s="1"/>
  <c r="Q2687" i="25" s="1"/>
  <c r="Q2688" i="25" s="1"/>
  <c r="Q2689" i="25" s="1"/>
  <c r="Q2690" i="25" s="1"/>
  <c r="Q2691" i="25" s="1"/>
  <c r="Q2692" i="25" s="1"/>
  <c r="Q2693" i="25" s="1"/>
  <c r="Q2694" i="25" s="1"/>
  <c r="Q2695" i="25" s="1"/>
  <c r="Q2696" i="25" s="1"/>
  <c r="Q2697" i="25" s="1"/>
  <c r="Q2698" i="25" s="1"/>
  <c r="Q2699" i="25" s="1"/>
  <c r="Q2700" i="25" s="1"/>
  <c r="Q2701" i="25" s="1"/>
  <c r="Q2702" i="25" s="1"/>
  <c r="Q2703" i="25" s="1"/>
  <c r="Q2704" i="25" s="1"/>
  <c r="Q2705" i="25" s="1"/>
  <c r="Q2706" i="25" s="1"/>
  <c r="Q2707" i="25" s="1"/>
  <c r="Q2708" i="25" s="1"/>
  <c r="Q2709" i="25" s="1"/>
  <c r="Q2710" i="25" s="1"/>
  <c r="Q2711" i="25" s="1"/>
  <c r="Q2712" i="25" s="1"/>
  <c r="Q2713" i="25" s="1"/>
  <c r="Q2714" i="25" s="1"/>
  <c r="Q2715" i="25" s="1"/>
  <c r="Q2716" i="25" s="1"/>
  <c r="Q2717" i="25" s="1"/>
  <c r="Q2718" i="25" s="1"/>
  <c r="Q2719" i="25" s="1"/>
  <c r="Q2720" i="25" s="1"/>
  <c r="Q2721" i="25" s="1"/>
  <c r="Q2722" i="25" s="1"/>
  <c r="Q2723" i="25" s="1"/>
  <c r="Q2724" i="25" s="1"/>
  <c r="Q2725" i="25" s="1"/>
  <c r="Q2726" i="25" s="1"/>
  <c r="Q2727" i="25" s="1"/>
  <c r="Q2728" i="25" s="1"/>
  <c r="Q2729" i="25" s="1"/>
  <c r="Q2730" i="25" s="1"/>
  <c r="Q2731" i="25" s="1"/>
  <c r="Q2732" i="25" s="1"/>
  <c r="Q2733" i="25" s="1"/>
  <c r="Q2734" i="25" s="1"/>
  <c r="Q2735" i="25" s="1"/>
  <c r="Q2736" i="25" s="1"/>
  <c r="Q2737" i="25" s="1"/>
  <c r="Q2738" i="25" s="1"/>
  <c r="Q2739" i="25" s="1"/>
  <c r="Q2740" i="25" s="1"/>
  <c r="Q2741" i="25" s="1"/>
  <c r="Q2742" i="25" s="1"/>
  <c r="Q2743" i="25" s="1"/>
  <c r="Q2744" i="25" s="1"/>
  <c r="Q2745" i="25" s="1"/>
  <c r="Q2746" i="25" s="1"/>
  <c r="Q2747" i="25" s="1"/>
  <c r="Q2748" i="25" s="1"/>
  <c r="Q2749" i="25" s="1"/>
  <c r="Q2750" i="25" s="1"/>
  <c r="Q2751" i="25" s="1"/>
  <c r="Q2752" i="25" s="1"/>
  <c r="Q2753" i="25" s="1"/>
  <c r="Q2754" i="25" s="1"/>
  <c r="Q2755" i="25" s="1"/>
  <c r="Q2756" i="25" s="1"/>
  <c r="Q2757" i="25" s="1"/>
  <c r="Q2758" i="25" s="1"/>
  <c r="Q2759" i="25" s="1"/>
  <c r="Q2760" i="25" s="1"/>
  <c r="Q2761" i="25" s="1"/>
  <c r="Q2762" i="25" s="1"/>
  <c r="Q2763" i="25" s="1"/>
  <c r="Q2764" i="25" s="1"/>
  <c r="Q2765" i="25" s="1"/>
  <c r="Q2766" i="25" s="1"/>
  <c r="Q2767" i="25" s="1"/>
  <c r="Q2768" i="25" s="1"/>
  <c r="Q2769" i="25" s="1"/>
  <c r="Q2770" i="25" s="1"/>
  <c r="Q2771" i="25" s="1"/>
  <c r="Q2772" i="25" s="1"/>
  <c r="Q2773" i="25" s="1"/>
  <c r="Q2774" i="25" s="1"/>
  <c r="Q2775" i="25" s="1"/>
  <c r="Q2776" i="25" s="1"/>
  <c r="Q2777" i="25" s="1"/>
  <c r="Q2778" i="25" s="1"/>
  <c r="Q2779" i="25" s="1"/>
  <c r="Q2780" i="25" s="1"/>
  <c r="Q2781" i="25" s="1"/>
  <c r="Q2782" i="25" s="1"/>
  <c r="Q2783" i="25" s="1"/>
  <c r="Q2784" i="25" s="1"/>
  <c r="Q2785" i="25" s="1"/>
  <c r="Q2786" i="25" s="1"/>
  <c r="Q2787" i="25" s="1"/>
  <c r="Q2788" i="25" s="1"/>
  <c r="Q2789" i="25" s="1"/>
  <c r="Q2790" i="25" s="1"/>
  <c r="Q2791" i="25" s="1"/>
  <c r="Q2792" i="25" s="1"/>
  <c r="Q2793" i="25" s="1"/>
  <c r="Q2794" i="25" s="1"/>
  <c r="Q2795" i="25" s="1"/>
  <c r="Q2796" i="25" s="1"/>
  <c r="Q2797" i="25" s="1"/>
  <c r="Q2798" i="25" s="1"/>
  <c r="Q2799" i="25" s="1"/>
  <c r="Q2800" i="25" s="1"/>
  <c r="Q2801" i="25" s="1"/>
  <c r="Q2802" i="25" s="1"/>
  <c r="Q2803" i="25" s="1"/>
  <c r="Q2804" i="25" s="1"/>
  <c r="Q2805" i="25" s="1"/>
  <c r="Q2806" i="25" s="1"/>
  <c r="Q2807" i="25" s="1"/>
  <c r="Q2808" i="25" s="1"/>
  <c r="Q2809" i="25" s="1"/>
  <c r="Q2810" i="25" s="1"/>
  <c r="Q2811" i="25" s="1"/>
  <c r="Q2812" i="25" s="1"/>
  <c r="Q2813" i="25" s="1"/>
  <c r="Q2814" i="25" s="1"/>
  <c r="Q2815" i="25" s="1"/>
  <c r="Q2816" i="25" s="1"/>
  <c r="Q2817" i="25" s="1"/>
  <c r="Q2818" i="25" s="1"/>
  <c r="Q2819" i="25" s="1"/>
  <c r="Q2820" i="25" s="1"/>
  <c r="Q2821" i="25" s="1"/>
  <c r="Q2822" i="25" s="1"/>
  <c r="Q2823" i="25" s="1"/>
  <c r="Q2824" i="25" s="1"/>
  <c r="Q2825" i="25" s="1"/>
  <c r="Q2826" i="25" s="1"/>
  <c r="Q2827" i="25" s="1"/>
  <c r="Q2828" i="25" s="1"/>
  <c r="Q2829" i="25" s="1"/>
  <c r="Q2830" i="25" s="1"/>
  <c r="Q2831" i="25" s="1"/>
  <c r="Q2832" i="25" s="1"/>
  <c r="Q2833" i="25" s="1"/>
  <c r="Q2834" i="25" s="1"/>
  <c r="Q2835" i="25" s="1"/>
  <c r="Q2836" i="25" s="1"/>
  <c r="Q2837" i="25" s="1"/>
  <c r="Q2838" i="25" s="1"/>
  <c r="Q2839" i="25" s="1"/>
  <c r="Q2840" i="25" s="1"/>
  <c r="Q2841" i="25" s="1"/>
  <c r="Q2842" i="25" s="1"/>
  <c r="Q2843" i="25" s="1"/>
  <c r="Q2844" i="25" s="1"/>
  <c r="Q2845" i="25" s="1"/>
  <c r="Q2846" i="25" s="1"/>
  <c r="Q2847" i="25" s="1"/>
  <c r="Q2848" i="25" s="1"/>
  <c r="Q2849" i="25" s="1"/>
  <c r="Q2850" i="25" s="1"/>
  <c r="Q2851" i="25" s="1"/>
  <c r="Q2852" i="25" s="1"/>
  <c r="Q2853" i="25" s="1"/>
  <c r="Q2854" i="25" s="1"/>
  <c r="Q2855" i="25" s="1"/>
  <c r="Q2856" i="25" s="1"/>
  <c r="Q2857" i="25" s="1"/>
  <c r="Q2858" i="25" s="1"/>
  <c r="Q2859" i="25" s="1"/>
  <c r="Q2860" i="25" s="1"/>
  <c r="Q2861" i="25" s="1"/>
  <c r="Q2862" i="25" s="1"/>
  <c r="Q2863" i="25" s="1"/>
  <c r="Q2864" i="25" s="1"/>
  <c r="Q2865" i="25" s="1"/>
  <c r="Q2866" i="25" s="1"/>
  <c r="Q2867" i="25" s="1"/>
  <c r="Q2868" i="25" s="1"/>
  <c r="Q2869" i="25" s="1"/>
  <c r="Q2870" i="25" s="1"/>
  <c r="Q2871" i="25" s="1"/>
  <c r="Q2872" i="25" s="1"/>
  <c r="Q2873" i="25" s="1"/>
  <c r="Q2874" i="25" s="1"/>
  <c r="Q2875" i="25" s="1"/>
  <c r="Q2876" i="25" s="1"/>
  <c r="Q2877" i="25" s="1"/>
  <c r="Q2878" i="25" s="1"/>
  <c r="Q2879" i="25" s="1"/>
  <c r="Q2880" i="25" s="1"/>
  <c r="Q2881" i="25" s="1"/>
  <c r="Q2882" i="25" s="1"/>
  <c r="Q2883" i="25" s="1"/>
  <c r="Q2884" i="25" s="1"/>
  <c r="Q2885" i="25" s="1"/>
  <c r="Q2886" i="25" s="1"/>
  <c r="Q2887" i="25" s="1"/>
  <c r="Q2888" i="25" s="1"/>
  <c r="Q2889" i="25" s="1"/>
  <c r="Q2890" i="25" s="1"/>
  <c r="Q2891" i="25" s="1"/>
  <c r="Q2892" i="25" s="1"/>
  <c r="Q2893" i="25" s="1"/>
  <c r="Q2894" i="25" s="1"/>
  <c r="Q2895" i="25" s="1"/>
  <c r="Q2896" i="25" s="1"/>
  <c r="Q2897" i="25" s="1"/>
  <c r="Q2898" i="25" s="1"/>
  <c r="Q2899" i="25" s="1"/>
  <c r="Q2900" i="25" s="1"/>
  <c r="Q2901" i="25" s="1"/>
  <c r="Q2902" i="25" s="1"/>
  <c r="Q2903" i="25" s="1"/>
  <c r="Q2904" i="25" s="1"/>
  <c r="Q2905" i="25" s="1"/>
  <c r="Q2906" i="25" s="1"/>
  <c r="Q2907" i="25" s="1"/>
  <c r="Q2908" i="25" s="1"/>
  <c r="Q2909" i="25" s="1"/>
  <c r="Q2910" i="25" s="1"/>
  <c r="Q2911" i="25" s="1"/>
  <c r="Q2912" i="25" s="1"/>
  <c r="Q2913" i="25" s="1"/>
  <c r="Q2914" i="25" s="1"/>
  <c r="Q2915" i="25" s="1"/>
  <c r="Q2916" i="25" s="1"/>
  <c r="Q2917" i="25" s="1"/>
  <c r="Q2918" i="25" s="1"/>
  <c r="Q2919" i="25" s="1"/>
  <c r="Q2920" i="25" s="1"/>
  <c r="Q2921" i="25" s="1"/>
  <c r="Q2922" i="25" s="1"/>
  <c r="Q2923" i="25" s="1"/>
  <c r="Q2924" i="25" s="1"/>
  <c r="Q2925" i="25" s="1"/>
  <c r="Q2926" i="25" s="1"/>
  <c r="Q2927" i="25" s="1"/>
  <c r="Q2928" i="25" s="1"/>
  <c r="Q2929" i="25" s="1"/>
  <c r="Q2930" i="25" s="1"/>
  <c r="Q2931" i="25" s="1"/>
  <c r="Q2932" i="25" s="1"/>
  <c r="Q2933" i="25" s="1"/>
  <c r="Q2934" i="25" s="1"/>
  <c r="Q2935" i="25" s="1"/>
  <c r="Q2936" i="25" s="1"/>
  <c r="Q2937" i="25" s="1"/>
  <c r="Q2938" i="25" s="1"/>
  <c r="Q2939" i="25" s="1"/>
  <c r="Q2940" i="25" s="1"/>
  <c r="Q2941" i="25" s="1"/>
  <c r="Q2942" i="25" s="1"/>
  <c r="Q2943" i="25" s="1"/>
  <c r="Q2944" i="25" s="1"/>
  <c r="Q2945" i="25" s="1"/>
  <c r="Q2946" i="25" s="1"/>
  <c r="Q2947" i="25" s="1"/>
  <c r="Q2948" i="25" s="1"/>
  <c r="Q2949" i="25" s="1"/>
  <c r="Q2950" i="25" s="1"/>
  <c r="Q2951" i="25" s="1"/>
  <c r="Q2952" i="25" s="1"/>
  <c r="Q2953" i="25" s="1"/>
  <c r="Q2954" i="25" s="1"/>
  <c r="Q2955" i="25" s="1"/>
  <c r="Q2956" i="25" s="1"/>
  <c r="Q2957" i="25" s="1"/>
  <c r="Q2958" i="25" s="1"/>
  <c r="Q2959" i="25" s="1"/>
  <c r="Q2960" i="25" s="1"/>
  <c r="Q2961" i="25" s="1"/>
  <c r="Q2962" i="25" s="1"/>
  <c r="Q2963" i="25" s="1"/>
  <c r="Q2964" i="25" s="1"/>
  <c r="Q2965" i="25" s="1"/>
  <c r="Q2966" i="25" s="1"/>
  <c r="Q2967" i="25" s="1"/>
  <c r="Q2968" i="25" s="1"/>
  <c r="Q2969" i="25" s="1"/>
  <c r="Q2970" i="25" s="1"/>
  <c r="Q2971" i="25" s="1"/>
  <c r="Q2972" i="25" s="1"/>
  <c r="Q2973" i="25" s="1"/>
  <c r="Q2974" i="25" s="1"/>
  <c r="Q2975" i="25" s="1"/>
  <c r="Q2976" i="25" s="1"/>
  <c r="Q2977" i="25" s="1"/>
  <c r="Q2978" i="25" s="1"/>
  <c r="Q2979" i="25" s="1"/>
  <c r="Q2980" i="25" s="1"/>
  <c r="Q2981" i="25" s="1"/>
  <c r="Q2982" i="25" s="1"/>
  <c r="Q2983" i="25" s="1"/>
  <c r="Q2984" i="25" s="1"/>
  <c r="Q2985" i="25" s="1"/>
  <c r="Q2986" i="25" s="1"/>
  <c r="Q2987" i="25" s="1"/>
  <c r="Q2988" i="25" s="1"/>
  <c r="Q2989" i="25" s="1"/>
  <c r="Q2990" i="25" s="1"/>
  <c r="Q2991" i="25" s="1"/>
  <c r="Q2992" i="25" s="1"/>
  <c r="Q2993" i="25" s="1"/>
  <c r="Q2994" i="25" s="1"/>
  <c r="Q2995" i="25" s="1"/>
  <c r="Q2996" i="25" s="1"/>
  <c r="Q2997" i="25" s="1"/>
  <c r="Q2998" i="25" s="1"/>
  <c r="Q2999" i="25" s="1"/>
  <c r="Q3000" i="25" s="1"/>
  <c r="Q3001" i="25" s="1"/>
  <c r="Q3002" i="25" s="1"/>
  <c r="Q3003" i="25" s="1"/>
  <c r="Q3004" i="25" s="1"/>
  <c r="Q3005" i="25" s="1"/>
  <c r="Q3006" i="25" s="1"/>
  <c r="Q3007" i="25" s="1"/>
  <c r="Q3008" i="25" s="1"/>
  <c r="Q3009" i="25" s="1"/>
  <c r="Q3010" i="25" s="1"/>
  <c r="Q3011" i="25" s="1"/>
  <c r="Q3012" i="25" s="1"/>
  <c r="Q3013" i="25" s="1"/>
  <c r="Q3014" i="25" s="1"/>
  <c r="Q3015" i="25" s="1"/>
  <c r="Q3016" i="25" s="1"/>
  <c r="Q3017" i="25" s="1"/>
  <c r="Q3018" i="25" s="1"/>
  <c r="Q3019" i="25" s="1"/>
  <c r="Q3020" i="25" s="1"/>
  <c r="Q3021" i="25" s="1"/>
  <c r="Q3022" i="25" s="1"/>
  <c r="Q3023" i="25" s="1"/>
  <c r="Q3024" i="25" s="1"/>
  <c r="Q3025" i="25" s="1"/>
  <c r="Q3026" i="25" s="1"/>
  <c r="Q3027" i="25" s="1"/>
  <c r="Q3028" i="25" s="1"/>
  <c r="Q3029" i="25" s="1"/>
  <c r="Q3030" i="25" s="1"/>
  <c r="Q3031" i="25" s="1"/>
  <c r="Q3032" i="25" s="1"/>
  <c r="Q3033" i="25" s="1"/>
  <c r="Q3034" i="25" s="1"/>
  <c r="Q3035" i="25" s="1"/>
  <c r="Q3036" i="25" s="1"/>
  <c r="Q3037" i="25" s="1"/>
  <c r="Q3038" i="25" s="1"/>
  <c r="Q3039" i="25" s="1"/>
  <c r="Q3040" i="25" s="1"/>
  <c r="Q3041" i="25" s="1"/>
  <c r="Q3042" i="25" s="1"/>
  <c r="Q3043" i="25" s="1"/>
  <c r="Q3044" i="25" s="1"/>
  <c r="Q3045" i="25" s="1"/>
  <c r="Q3046" i="25" s="1"/>
  <c r="Q3047" i="25" s="1"/>
  <c r="Q3048" i="25" s="1"/>
  <c r="Q3049" i="25" s="1"/>
  <c r="Q3050" i="25" s="1"/>
  <c r="Q3051" i="25" s="1"/>
  <c r="Q3052" i="25" s="1"/>
  <c r="Q3053" i="25" s="1"/>
  <c r="Q3054" i="25" s="1"/>
  <c r="Q3055" i="25" s="1"/>
  <c r="Q3056" i="25" s="1"/>
  <c r="Q3057" i="25" s="1"/>
  <c r="Q3058" i="25" s="1"/>
  <c r="Q3059" i="25" s="1"/>
  <c r="Q3060" i="25" s="1"/>
  <c r="Q3061" i="25" s="1"/>
  <c r="Q3062" i="25" s="1"/>
  <c r="Q3063" i="25" s="1"/>
  <c r="Q3064" i="25" s="1"/>
  <c r="Q3065" i="25" s="1"/>
  <c r="Q3066" i="25" s="1"/>
  <c r="Q3067" i="25" s="1"/>
  <c r="Q3068" i="25" s="1"/>
  <c r="Q3069" i="25" s="1"/>
  <c r="Q3070" i="25" s="1"/>
  <c r="Q3071" i="25" s="1"/>
  <c r="Q3072" i="25" s="1"/>
  <c r="Q3073" i="25" s="1"/>
  <c r="Q3074" i="25" s="1"/>
  <c r="Q3075" i="25" s="1"/>
  <c r="Q3076" i="25" s="1"/>
  <c r="Q3077" i="25" s="1"/>
  <c r="Q3078" i="25" s="1"/>
  <c r="Q3079" i="25" s="1"/>
  <c r="Q3080" i="25" s="1"/>
  <c r="Q3081" i="25" s="1"/>
  <c r="Q3082" i="25" s="1"/>
  <c r="Q3083" i="25" s="1"/>
  <c r="Q3084" i="25" s="1"/>
  <c r="Q3085" i="25" s="1"/>
  <c r="Q3086" i="25" s="1"/>
  <c r="Q3087" i="25" s="1"/>
  <c r="Q3088" i="25" s="1"/>
  <c r="Q3089" i="25" s="1"/>
  <c r="Q3090" i="25" s="1"/>
  <c r="Q3091" i="25" s="1"/>
  <c r="Q3092" i="25" s="1"/>
  <c r="Q3093" i="25" s="1"/>
  <c r="Q3094" i="25" s="1"/>
  <c r="Q3095" i="25" s="1"/>
  <c r="Q3096" i="25" s="1"/>
  <c r="Q3097" i="25" s="1"/>
  <c r="Q3098" i="25" s="1"/>
  <c r="Q3099" i="25" s="1"/>
  <c r="Q3100" i="25" s="1"/>
  <c r="Q3101" i="25" s="1"/>
  <c r="Q3102" i="25" s="1"/>
  <c r="Q3103" i="25" s="1"/>
  <c r="Q3104" i="25" s="1"/>
  <c r="Q3105" i="25" s="1"/>
  <c r="Q3106" i="25" s="1"/>
  <c r="Q3107" i="25" s="1"/>
  <c r="Q3108" i="25" s="1"/>
  <c r="Q3109" i="25" s="1"/>
  <c r="Q3110" i="25" s="1"/>
  <c r="Q3111" i="25" s="1"/>
  <c r="Q3112" i="25" s="1"/>
  <c r="Q3113" i="25" s="1"/>
  <c r="Q3114" i="25" s="1"/>
  <c r="Q3115" i="25" s="1"/>
  <c r="Q3116" i="25" s="1"/>
  <c r="Q3117" i="25" s="1"/>
  <c r="Q3118" i="25" s="1"/>
  <c r="Q3119" i="25" s="1"/>
  <c r="Q3120" i="25" s="1"/>
  <c r="Q3121" i="25" s="1"/>
  <c r="Q3122" i="25" s="1"/>
  <c r="Q3123" i="25" s="1"/>
  <c r="Q3124" i="25" s="1"/>
  <c r="Q3125" i="25" s="1"/>
  <c r="Q3126" i="25" s="1"/>
  <c r="Q3127" i="25" s="1"/>
  <c r="Q3128" i="25" s="1"/>
  <c r="Q3129" i="25" s="1"/>
  <c r="Q3130" i="25" s="1"/>
  <c r="Q3131" i="25" s="1"/>
  <c r="Q3132" i="25" s="1"/>
  <c r="Q3133" i="25" s="1"/>
  <c r="Q3134" i="25" s="1"/>
  <c r="Q3135" i="25" s="1"/>
  <c r="Q3136" i="25" s="1"/>
  <c r="Q3137" i="25" s="1"/>
  <c r="Q3138" i="25" s="1"/>
  <c r="Q3139" i="25" s="1"/>
  <c r="Q3140" i="25" s="1"/>
  <c r="Q3141" i="25" s="1"/>
  <c r="Q3142" i="25" s="1"/>
  <c r="Q3143" i="25" s="1"/>
  <c r="Q3144" i="25" s="1"/>
  <c r="Q3145" i="25" s="1"/>
  <c r="Q3146" i="25" s="1"/>
  <c r="Q3147" i="25" s="1"/>
  <c r="Q3148" i="25" s="1"/>
  <c r="Q3149" i="25" s="1"/>
  <c r="Q3150" i="25" s="1"/>
  <c r="Q3151" i="25" s="1"/>
  <c r="Q3152" i="25" s="1"/>
  <c r="Q3153" i="25" s="1"/>
  <c r="Q3154" i="25" s="1"/>
  <c r="Q3155" i="25" s="1"/>
  <c r="Q3156" i="25" s="1"/>
  <c r="Q3157" i="25" s="1"/>
  <c r="Q3158" i="25" s="1"/>
  <c r="Q3159" i="25" s="1"/>
  <c r="Q3160" i="25" s="1"/>
  <c r="Q3161" i="25" s="1"/>
  <c r="Q3162" i="25" s="1"/>
  <c r="Q3163" i="25" s="1"/>
  <c r="Q3164" i="25" s="1"/>
  <c r="Q3165" i="25" s="1"/>
  <c r="Q3166" i="25" s="1"/>
  <c r="Q3167" i="25" s="1"/>
  <c r="Q3168" i="25" s="1"/>
  <c r="Q3169" i="25" s="1"/>
  <c r="Q3170" i="25" s="1"/>
  <c r="Q3171" i="25" s="1"/>
  <c r="Q3172" i="25" s="1"/>
  <c r="Q3173" i="25" s="1"/>
  <c r="Q3174" i="25" s="1"/>
  <c r="Q3175" i="25" s="1"/>
  <c r="Q3176" i="25" s="1"/>
  <c r="Q3177" i="25" s="1"/>
  <c r="Q3178" i="25" s="1"/>
  <c r="Q3179" i="25" s="1"/>
  <c r="Q3180" i="25" s="1"/>
  <c r="Q3181" i="25" s="1"/>
  <c r="Q3182" i="25" s="1"/>
  <c r="Q3183" i="25" s="1"/>
  <c r="Q3184" i="25" s="1"/>
  <c r="Q3185" i="25" s="1"/>
  <c r="Q3186" i="25" s="1"/>
  <c r="Q3187" i="25" s="1"/>
  <c r="Q3188" i="25" s="1"/>
  <c r="Q3189" i="25" s="1"/>
  <c r="Q3190" i="25" s="1"/>
  <c r="Q3191" i="25" s="1"/>
  <c r="Q3192" i="25" s="1"/>
  <c r="Q3193" i="25" s="1"/>
  <c r="Q3194" i="25" s="1"/>
  <c r="Q3195" i="25" s="1"/>
  <c r="Q3196" i="25" s="1"/>
  <c r="Q3197" i="25" s="1"/>
  <c r="Q3198" i="25" s="1"/>
  <c r="Q3199" i="25" s="1"/>
  <c r="Q3200" i="25" s="1"/>
  <c r="Q3201" i="25" s="1"/>
  <c r="Q3202" i="25" s="1"/>
  <c r="Q3203" i="25" s="1"/>
  <c r="Q3204" i="25" s="1"/>
  <c r="Q3205" i="25" s="1"/>
  <c r="Q3206" i="25" s="1"/>
  <c r="Q3207" i="25" s="1"/>
  <c r="Q3208" i="25" s="1"/>
  <c r="Q3209" i="25" s="1"/>
  <c r="Q3210" i="25" s="1"/>
  <c r="Q3211" i="25" s="1"/>
  <c r="Q3212" i="25" s="1"/>
  <c r="Q3213" i="25" s="1"/>
  <c r="Q3214" i="25" s="1"/>
  <c r="Q3215" i="25" s="1"/>
  <c r="Q3216" i="25" s="1"/>
  <c r="Q3217" i="25" s="1"/>
  <c r="Q3218" i="25" s="1"/>
  <c r="Q3219" i="25" s="1"/>
  <c r="Q3220" i="25" s="1"/>
  <c r="Q3221" i="25" s="1"/>
  <c r="Q3222" i="25" s="1"/>
  <c r="Q3223" i="25" s="1"/>
  <c r="Q3224" i="25" s="1"/>
  <c r="Q3225" i="25" s="1"/>
  <c r="Q3226" i="25" s="1"/>
  <c r="Q3227" i="25" s="1"/>
  <c r="Q3228" i="25" s="1"/>
  <c r="Q3229" i="25" s="1"/>
  <c r="Q3230" i="25" s="1"/>
  <c r="Q3231" i="25" s="1"/>
  <c r="Q3232" i="25" s="1"/>
  <c r="Q3233" i="25" s="1"/>
  <c r="Q3234" i="25" s="1"/>
  <c r="Q3235" i="25" s="1"/>
  <c r="Q3236" i="25" s="1"/>
  <c r="Q3237" i="25" s="1"/>
  <c r="Q3238" i="25" s="1"/>
  <c r="Q3239" i="25" s="1"/>
  <c r="Q3240" i="25" s="1"/>
  <c r="Q3241" i="25" s="1"/>
  <c r="Q3242" i="25" s="1"/>
  <c r="Q3243" i="25" s="1"/>
  <c r="Q3244" i="25" s="1"/>
  <c r="Q3245" i="25" s="1"/>
  <c r="Q3246" i="25" s="1"/>
  <c r="Q3247" i="25" s="1"/>
  <c r="Q3248" i="25" s="1"/>
  <c r="Q3249" i="25" s="1"/>
  <c r="Q3250" i="25" s="1"/>
  <c r="Q3251" i="25" s="1"/>
  <c r="Q3252" i="25" s="1"/>
  <c r="Q3253" i="25" s="1"/>
  <c r="Q3254" i="25" s="1"/>
  <c r="Q3255" i="25" s="1"/>
  <c r="Q3256" i="25" s="1"/>
  <c r="Q3257" i="25" s="1"/>
  <c r="Q3258" i="25" s="1"/>
  <c r="Q3259" i="25" s="1"/>
  <c r="Q3260" i="25" s="1"/>
  <c r="Q3261" i="25" s="1"/>
  <c r="Q3262" i="25" s="1"/>
  <c r="Q3263" i="25" s="1"/>
  <c r="Q3264" i="25" s="1"/>
  <c r="Q3265" i="25" s="1"/>
  <c r="Q3266" i="25" s="1"/>
  <c r="Q3267" i="25" s="1"/>
  <c r="Q3268" i="25" s="1"/>
  <c r="Q3269" i="25" s="1"/>
  <c r="Q3270" i="25" s="1"/>
  <c r="Q3271" i="25" s="1"/>
  <c r="Q3272" i="25" s="1"/>
  <c r="Q3273" i="25" s="1"/>
  <c r="Q3274" i="25" s="1"/>
  <c r="Q3275" i="25" s="1"/>
  <c r="Q3276" i="25" s="1"/>
  <c r="Q3277" i="25" s="1"/>
  <c r="Q3278" i="25" s="1"/>
  <c r="Q3279" i="25" s="1"/>
  <c r="Q3280" i="25" s="1"/>
  <c r="Q3281" i="25" s="1"/>
  <c r="Q3282" i="25" s="1"/>
  <c r="Q3283" i="25" s="1"/>
  <c r="Q3284" i="25" s="1"/>
  <c r="Q3285" i="25" s="1"/>
  <c r="Q3286" i="25" s="1"/>
  <c r="Q3287" i="25" s="1"/>
  <c r="Q3288" i="25" s="1"/>
  <c r="Q3289" i="25" s="1"/>
  <c r="Q3290" i="25" s="1"/>
  <c r="Q3291" i="25" s="1"/>
  <c r="Q3292" i="25" s="1"/>
  <c r="Q3293" i="25" s="1"/>
  <c r="Q3294" i="25" s="1"/>
  <c r="Q3295" i="25" s="1"/>
  <c r="Q3296" i="25" s="1"/>
  <c r="Q3297" i="25" s="1"/>
  <c r="Q3298" i="25" s="1"/>
  <c r="Q3299" i="25" s="1"/>
  <c r="Q3300" i="25" s="1"/>
  <c r="Q3301" i="25" s="1"/>
  <c r="Q3302" i="25" s="1"/>
  <c r="Q3303" i="25" s="1"/>
  <c r="Q3304" i="25" s="1"/>
  <c r="Q3305" i="25" s="1"/>
  <c r="Q3306" i="25" s="1"/>
  <c r="Q3307" i="25" s="1"/>
  <c r="Q3308" i="25" s="1"/>
  <c r="Q3309" i="25" s="1"/>
  <c r="Q3310" i="25" s="1"/>
  <c r="Q3311" i="25" s="1"/>
  <c r="Q3312" i="25" s="1"/>
  <c r="Q3313" i="25" s="1"/>
  <c r="Q3314" i="25" s="1"/>
  <c r="Q3315" i="25" s="1"/>
  <c r="Q3316" i="25" s="1"/>
  <c r="Q3317" i="25" s="1"/>
  <c r="Q3318" i="25" s="1"/>
  <c r="Q3319" i="25" s="1"/>
  <c r="Q3320" i="25" s="1"/>
  <c r="Q3321" i="25" s="1"/>
  <c r="Q3322" i="25" s="1"/>
  <c r="Q3323" i="25" s="1"/>
  <c r="Q3324" i="25" s="1"/>
  <c r="Q3325" i="25" s="1"/>
  <c r="Q3326" i="25" s="1"/>
  <c r="Q3327" i="25" s="1"/>
  <c r="Q3328" i="25" s="1"/>
  <c r="Q3329" i="25" s="1"/>
  <c r="Q3330" i="25" s="1"/>
  <c r="Q3331" i="25" s="1"/>
  <c r="Q3332" i="25" s="1"/>
  <c r="Q3333" i="25" s="1"/>
  <c r="Q3334" i="25" s="1"/>
  <c r="Q3335" i="25" s="1"/>
  <c r="Q3336" i="25" s="1"/>
  <c r="Q3337" i="25" s="1"/>
  <c r="Q3338" i="25" s="1"/>
  <c r="Q3339" i="25" s="1"/>
  <c r="Q3340" i="25" s="1"/>
  <c r="Q3341" i="25" s="1"/>
  <c r="Q3342" i="25" s="1"/>
  <c r="Q3343" i="25" s="1"/>
  <c r="Q3344" i="25" s="1"/>
  <c r="Q3345" i="25" s="1"/>
  <c r="Q3346" i="25" s="1"/>
  <c r="Q3347" i="25" s="1"/>
  <c r="Q3348" i="25" s="1"/>
  <c r="Q3349" i="25" s="1"/>
  <c r="Q3350" i="25" s="1"/>
  <c r="Q3351" i="25" s="1"/>
  <c r="Q3352" i="25" s="1"/>
  <c r="Q3353" i="25" s="1"/>
  <c r="Q3354" i="25" s="1"/>
  <c r="Q3355" i="25" s="1"/>
  <c r="Q3356" i="25" s="1"/>
  <c r="Q3357" i="25" s="1"/>
  <c r="Q3358" i="25" s="1"/>
  <c r="Q3359" i="25" s="1"/>
  <c r="Q3360" i="25" s="1"/>
  <c r="Q3361" i="25" s="1"/>
  <c r="Q3362" i="25" s="1"/>
  <c r="Q3363" i="25" s="1"/>
  <c r="Q3364" i="25" s="1"/>
  <c r="Q3365" i="25" s="1"/>
  <c r="Q3366" i="25" s="1"/>
  <c r="Q3367" i="25" s="1"/>
  <c r="Q3368" i="25" s="1"/>
  <c r="Q3369" i="25" s="1"/>
  <c r="Q3370" i="25" s="1"/>
  <c r="Q3371" i="25" s="1"/>
  <c r="Q3372" i="25" s="1"/>
  <c r="Q3373" i="25" s="1"/>
  <c r="Q3374" i="25" s="1"/>
  <c r="Q3375" i="25" s="1"/>
  <c r="Q3376" i="25" s="1"/>
  <c r="Q3377" i="25" s="1"/>
  <c r="Q3378" i="25" s="1"/>
  <c r="Q3379" i="25" s="1"/>
  <c r="Q3380" i="25" s="1"/>
  <c r="Q3381" i="25" s="1"/>
  <c r="Q3382" i="25" s="1"/>
  <c r="Q3383" i="25" s="1"/>
  <c r="Q3384" i="25" s="1"/>
  <c r="Q3385" i="25" s="1"/>
  <c r="Q3386" i="25" s="1"/>
  <c r="Q3387" i="25" s="1"/>
  <c r="Q3388" i="25" s="1"/>
  <c r="Q3389" i="25" s="1"/>
  <c r="Q3390" i="25" s="1"/>
  <c r="Q3391" i="25" s="1"/>
  <c r="Q3392" i="25" s="1"/>
  <c r="Q3393" i="25" s="1"/>
  <c r="Q3394" i="25" s="1"/>
  <c r="Q3395" i="25" s="1"/>
  <c r="Q3396" i="25" s="1"/>
  <c r="Q3397" i="25" s="1"/>
  <c r="Q3398" i="25" s="1"/>
  <c r="Q3399" i="25" s="1"/>
  <c r="Q3400" i="25" s="1"/>
  <c r="Q3401" i="25" s="1"/>
  <c r="Q3402" i="25" s="1"/>
  <c r="Q3403" i="25" s="1"/>
  <c r="Q3404" i="25" s="1"/>
  <c r="Q3405" i="25" s="1"/>
  <c r="Q3406" i="25" s="1"/>
  <c r="Q3407" i="25" s="1"/>
  <c r="Q3408" i="25" s="1"/>
  <c r="Q3409" i="25" s="1"/>
  <c r="Q3410" i="25" s="1"/>
  <c r="Q3411" i="25" s="1"/>
  <c r="Q3412" i="25" s="1"/>
  <c r="Q3413" i="25" s="1"/>
  <c r="Q3414" i="25" s="1"/>
  <c r="Q3415" i="25" s="1"/>
  <c r="Q3416" i="25" s="1"/>
  <c r="Q3417" i="25" s="1"/>
  <c r="Q3418" i="25" s="1"/>
  <c r="Q3419" i="25" s="1"/>
  <c r="Q3420" i="25" s="1"/>
  <c r="Q3421" i="25" s="1"/>
  <c r="Q3422" i="25" s="1"/>
  <c r="Q3423" i="25" s="1"/>
  <c r="Q3424" i="25" s="1"/>
  <c r="Q3425" i="25" s="1"/>
  <c r="Q3426" i="25" s="1"/>
  <c r="Q3427" i="25" s="1"/>
  <c r="Q3428" i="25" s="1"/>
  <c r="Q3429" i="25" s="1"/>
  <c r="Q3430" i="25" s="1"/>
  <c r="Q3431" i="25" s="1"/>
  <c r="Q3432" i="25" s="1"/>
  <c r="Q3433" i="25" s="1"/>
  <c r="Q3434" i="25" s="1"/>
  <c r="Q3435" i="25" s="1"/>
  <c r="Q3436" i="25" s="1"/>
  <c r="Q3437" i="25" s="1"/>
  <c r="Q3438" i="25" s="1"/>
  <c r="Q3439" i="25" s="1"/>
  <c r="Q3440" i="25" s="1"/>
  <c r="Q3441" i="25" s="1"/>
  <c r="Q3442" i="25" s="1"/>
  <c r="Q3443" i="25" s="1"/>
  <c r="Q3444" i="25" s="1"/>
  <c r="Q3445" i="25" s="1"/>
  <c r="Q3446" i="25" s="1"/>
  <c r="Q3447" i="25" s="1"/>
  <c r="Q3448" i="25" s="1"/>
  <c r="Q3449" i="25" s="1"/>
  <c r="Q3450" i="25" s="1"/>
  <c r="Q3451" i="25" s="1"/>
  <c r="Q3452" i="25" s="1"/>
  <c r="Q3453" i="25" s="1"/>
  <c r="Q3454" i="25" s="1"/>
  <c r="Q3455" i="25" s="1"/>
  <c r="Q3456" i="25" s="1"/>
  <c r="Q3457" i="25" s="1"/>
  <c r="Q3458" i="25" s="1"/>
  <c r="Q3459" i="25" s="1"/>
  <c r="Q3460" i="25" s="1"/>
  <c r="Q3461" i="25" s="1"/>
  <c r="Q3462" i="25" s="1"/>
  <c r="Q3463" i="25" s="1"/>
  <c r="Q3464" i="25" s="1"/>
  <c r="Q3465" i="25" s="1"/>
  <c r="Q3466" i="25" s="1"/>
  <c r="Q3467" i="25" s="1"/>
  <c r="Q3468" i="25" s="1"/>
  <c r="Q3469" i="25" s="1"/>
  <c r="Q3470" i="25" s="1"/>
  <c r="Q3471" i="25" s="1"/>
  <c r="Q3472" i="25" s="1"/>
  <c r="Q3473" i="25" s="1"/>
  <c r="Q3474" i="25" s="1"/>
  <c r="Q3475" i="25" s="1"/>
  <c r="Q3476" i="25" s="1"/>
  <c r="Q3477" i="25" s="1"/>
  <c r="Q3478" i="25" s="1"/>
  <c r="Q3479" i="25" s="1"/>
  <c r="Q3480" i="25" s="1"/>
  <c r="Q3481" i="25" s="1"/>
  <c r="Q3482" i="25" s="1"/>
  <c r="Q3483" i="25" s="1"/>
  <c r="Q3484" i="25" s="1"/>
  <c r="Q3485" i="25" s="1"/>
  <c r="Q3486" i="25" s="1"/>
  <c r="Q3487" i="25" s="1"/>
  <c r="Q3488" i="25" s="1"/>
  <c r="Q3489" i="25" s="1"/>
  <c r="Q3490" i="25" s="1"/>
  <c r="Q3491" i="25" s="1"/>
  <c r="Q3492" i="25" s="1"/>
  <c r="Q3493" i="25" s="1"/>
  <c r="Q3494" i="25" s="1"/>
  <c r="Q3495" i="25" s="1"/>
  <c r="Q3496" i="25" s="1"/>
  <c r="Q3497" i="25" s="1"/>
  <c r="Q3498" i="25" s="1"/>
  <c r="Q3499" i="25" s="1"/>
  <c r="Q3500" i="25" s="1"/>
  <c r="Q3501" i="25" s="1"/>
  <c r="Q3502" i="25" s="1"/>
  <c r="Q3503" i="25" s="1"/>
  <c r="Q3504" i="25" s="1"/>
  <c r="Q3505" i="25" s="1"/>
  <c r="Q3506" i="25" s="1"/>
  <c r="Q3507" i="25" s="1"/>
  <c r="Q3508" i="25" s="1"/>
  <c r="Q3509" i="25" s="1"/>
  <c r="Q3510" i="25" s="1"/>
  <c r="Q3511" i="25" s="1"/>
  <c r="Q3512" i="25" s="1"/>
  <c r="Q3513" i="25" s="1"/>
  <c r="Q3514" i="25" s="1"/>
  <c r="Q3515" i="25" s="1"/>
  <c r="Q3516" i="25" s="1"/>
  <c r="Q3517" i="25" s="1"/>
  <c r="Q3518" i="25" s="1"/>
  <c r="Q3519" i="25" s="1"/>
  <c r="Q3520" i="25" s="1"/>
  <c r="Q3521" i="25" s="1"/>
  <c r="Q3522" i="25" s="1"/>
  <c r="Q3523" i="25" s="1"/>
  <c r="Q3524" i="25" s="1"/>
  <c r="Q3525" i="25" s="1"/>
  <c r="Q3526" i="25" s="1"/>
  <c r="Q3527" i="25" s="1"/>
  <c r="Q3528" i="25" s="1"/>
  <c r="Q3529" i="25" s="1"/>
  <c r="Q3530" i="25" s="1"/>
  <c r="Q3531" i="25" s="1"/>
  <c r="Q3532" i="25" s="1"/>
  <c r="Q3533" i="25" s="1"/>
  <c r="Q3534" i="25" s="1"/>
  <c r="Q3535" i="25" s="1"/>
  <c r="Q3536" i="25" s="1"/>
  <c r="Q3537" i="25" s="1"/>
  <c r="Q3538" i="25" s="1"/>
  <c r="Q3539" i="25" s="1"/>
  <c r="Q3540" i="25" s="1"/>
  <c r="Q3541" i="25" s="1"/>
  <c r="Q3542" i="25" s="1"/>
  <c r="Q3543" i="25" s="1"/>
  <c r="Q3544" i="25" s="1"/>
  <c r="Q3545" i="25" s="1"/>
  <c r="Q3546" i="25" s="1"/>
  <c r="Q3547" i="25" s="1"/>
  <c r="Q3548" i="25" s="1"/>
  <c r="Q3549" i="25" s="1"/>
  <c r="Q3550" i="25" s="1"/>
  <c r="Q3551" i="25" s="1"/>
  <c r="Q3552" i="25" s="1"/>
  <c r="Q3553" i="25" s="1"/>
  <c r="Q3554" i="25" s="1"/>
  <c r="Q3555" i="25" s="1"/>
  <c r="Q3556" i="25" s="1"/>
  <c r="Q3557" i="25" s="1"/>
  <c r="Q3558" i="25" s="1"/>
  <c r="Q3559" i="25" s="1"/>
  <c r="Q3560" i="25" s="1"/>
  <c r="Q3561" i="25" s="1"/>
  <c r="Q3562" i="25" s="1"/>
  <c r="Q3563" i="25" s="1"/>
  <c r="Q3564" i="25" s="1"/>
  <c r="Q3565" i="25" s="1"/>
  <c r="Q3566" i="25" s="1"/>
  <c r="Q3567" i="25" s="1"/>
  <c r="Q3568" i="25" s="1"/>
  <c r="Q3569" i="25" s="1"/>
  <c r="Q3570" i="25" s="1"/>
  <c r="Q3571" i="25" s="1"/>
  <c r="Q3572" i="25" s="1"/>
  <c r="Q3573" i="25" s="1"/>
  <c r="Q3574" i="25" s="1"/>
  <c r="Q3575" i="25" s="1"/>
  <c r="Q3576" i="25" s="1"/>
  <c r="Q3577" i="25" s="1"/>
  <c r="Q3578" i="25" s="1"/>
  <c r="Q3579" i="25" s="1"/>
  <c r="Q3580" i="25" s="1"/>
  <c r="Q3581" i="25" s="1"/>
  <c r="Q3582" i="25" s="1"/>
  <c r="Q3583" i="25" s="1"/>
  <c r="Q3584" i="25" s="1"/>
  <c r="Q3585" i="25" s="1"/>
  <c r="Q3586" i="25" s="1"/>
  <c r="Q3587" i="25" s="1"/>
  <c r="Q3588" i="25" s="1"/>
  <c r="Q3589" i="25" s="1"/>
  <c r="Q3590" i="25" s="1"/>
  <c r="Q3591" i="25" s="1"/>
  <c r="Q3592" i="25" s="1"/>
  <c r="Q3593" i="25" s="1"/>
  <c r="Q3594" i="25" s="1"/>
  <c r="Q3595" i="25" s="1"/>
  <c r="Q3596" i="25" s="1"/>
  <c r="Q3597" i="25" s="1"/>
  <c r="Q3598" i="25" s="1"/>
  <c r="Q3599" i="25" s="1"/>
  <c r="Q3600" i="25" s="1"/>
  <c r="Q3601" i="25" s="1"/>
  <c r="Q3602" i="25" s="1"/>
  <c r="Q3603" i="25" s="1"/>
  <c r="Q3604" i="25" s="1"/>
  <c r="Q3605" i="25" s="1"/>
  <c r="Q3606" i="25" s="1"/>
  <c r="Q3607" i="25" s="1"/>
  <c r="Q3608" i="25" s="1"/>
  <c r="Q3609" i="25" s="1"/>
  <c r="Q3610" i="25" s="1"/>
  <c r="Q3611" i="25" s="1"/>
  <c r="Q3612" i="25" s="1"/>
  <c r="Q3613" i="25" s="1"/>
  <c r="Q3614" i="25" s="1"/>
  <c r="Q3615" i="25" s="1"/>
  <c r="Q3616" i="25" s="1"/>
  <c r="Q3617" i="25" s="1"/>
  <c r="Q3618" i="25" s="1"/>
  <c r="Q3619" i="25" s="1"/>
  <c r="Q3620" i="25" s="1"/>
  <c r="Q3621" i="25" s="1"/>
  <c r="Q3622" i="25" s="1"/>
  <c r="Q3623" i="25" s="1"/>
  <c r="Q3624" i="25" s="1"/>
  <c r="Q3625" i="25" s="1"/>
  <c r="Q3626" i="25" s="1"/>
  <c r="Q3627" i="25" s="1"/>
  <c r="Q3628" i="25" s="1"/>
  <c r="Q3629" i="25" s="1"/>
  <c r="Q3630" i="25" s="1"/>
  <c r="Q3631" i="25" s="1"/>
  <c r="Q3632" i="25" s="1"/>
  <c r="Q3633" i="25" s="1"/>
  <c r="Q3634" i="25" s="1"/>
  <c r="Q3635" i="25" s="1"/>
  <c r="Q3636" i="25" s="1"/>
  <c r="Q3637" i="25" s="1"/>
  <c r="Q3638" i="25" s="1"/>
  <c r="Q3639" i="25" s="1"/>
  <c r="Q3640" i="25" s="1"/>
  <c r="Q3641" i="25" s="1"/>
  <c r="Q3642" i="25" s="1"/>
  <c r="Q3643" i="25" s="1"/>
  <c r="Q3644" i="25" s="1"/>
  <c r="Q3645" i="25" s="1"/>
  <c r="Q3646" i="25" s="1"/>
  <c r="Q3647" i="25" s="1"/>
  <c r="Q3648" i="25" s="1"/>
  <c r="Q3649" i="25" s="1"/>
  <c r="Q3650" i="25" s="1"/>
  <c r="Q3651" i="25" s="1"/>
  <c r="Q3652" i="25" s="1"/>
  <c r="Q3653" i="25" s="1"/>
  <c r="Q3654" i="25" s="1"/>
  <c r="Q3655" i="25" s="1"/>
  <c r="Q3656" i="25" s="1"/>
  <c r="Q3657" i="25" s="1"/>
  <c r="Q3658" i="25" s="1"/>
  <c r="Q3659" i="25" s="1"/>
  <c r="Q3660" i="25" s="1"/>
  <c r="Q3661" i="25" s="1"/>
  <c r="Q3662" i="25" s="1"/>
  <c r="Q3663" i="25" s="1"/>
  <c r="Q3664" i="25" s="1"/>
  <c r="Q3665" i="25" s="1"/>
  <c r="Q3666" i="25" s="1"/>
  <c r="Q3667" i="25" s="1"/>
  <c r="Q3668" i="25" s="1"/>
  <c r="Q3669" i="25" s="1"/>
  <c r="Q3670" i="25" s="1"/>
  <c r="Q3671" i="25" s="1"/>
  <c r="Q3672" i="25" s="1"/>
  <c r="Q3673" i="25" s="1"/>
  <c r="Q3674" i="25" s="1"/>
  <c r="Q3675" i="25" s="1"/>
  <c r="Q3676" i="25" s="1"/>
  <c r="Q3677" i="25" s="1"/>
  <c r="Q3678" i="25" s="1"/>
  <c r="Q3679" i="25" s="1"/>
  <c r="Q3680" i="25" s="1"/>
  <c r="Q3681" i="25" s="1"/>
  <c r="Q3682" i="25" s="1"/>
  <c r="Q3683" i="25" s="1"/>
  <c r="Q3684" i="25" s="1"/>
  <c r="Q3685" i="25" s="1"/>
  <c r="Q3686" i="25" s="1"/>
  <c r="Q3687" i="25" s="1"/>
  <c r="Q3688" i="25" s="1"/>
  <c r="Q3689" i="25" s="1"/>
  <c r="Q3690" i="25" s="1"/>
  <c r="Q3691" i="25" s="1"/>
  <c r="Q3692" i="25" s="1"/>
  <c r="Q3693" i="25" s="1"/>
  <c r="Q3694" i="25" s="1"/>
  <c r="Q3695" i="25" s="1"/>
  <c r="Q3696" i="25" s="1"/>
  <c r="Q3697" i="25" s="1"/>
  <c r="Q3698" i="25" s="1"/>
  <c r="Q3699" i="25" s="1"/>
  <c r="Q3700" i="25" s="1"/>
  <c r="Q3701" i="25" s="1"/>
  <c r="Q3702" i="25" s="1"/>
  <c r="Q3703" i="25" s="1"/>
  <c r="Q3704" i="25" s="1"/>
  <c r="Q3705" i="25" s="1"/>
  <c r="Q3706" i="25" s="1"/>
  <c r="Q3707" i="25" s="1"/>
  <c r="Q3708" i="25" s="1"/>
  <c r="Q3709" i="25" s="1"/>
  <c r="Q3710" i="25" s="1"/>
  <c r="Q3711" i="25" s="1"/>
  <c r="Q3712" i="25" s="1"/>
  <c r="Q3713" i="25" s="1"/>
  <c r="Q3714" i="25" s="1"/>
  <c r="Q3715" i="25" s="1"/>
  <c r="Q3716" i="25" s="1"/>
  <c r="Q3717" i="25" s="1"/>
  <c r="Q3718" i="25" s="1"/>
  <c r="Q3719" i="25" s="1"/>
  <c r="Q3720" i="25" s="1"/>
  <c r="Q3721" i="25" s="1"/>
  <c r="Q3722" i="25" s="1"/>
  <c r="Q3723" i="25" s="1"/>
  <c r="Q3724" i="25" s="1"/>
  <c r="Q3725" i="25" s="1"/>
  <c r="Q3726" i="25" s="1"/>
  <c r="Q3727" i="25" s="1"/>
  <c r="Q3728" i="25" s="1"/>
  <c r="Q3729" i="25" s="1"/>
  <c r="Q3730" i="25" s="1"/>
  <c r="Q3731" i="25" s="1"/>
  <c r="Q3732" i="25" s="1"/>
  <c r="Q3733" i="25" s="1"/>
  <c r="Q3734" i="25" s="1"/>
  <c r="Q3735" i="25" s="1"/>
  <c r="Q3736" i="25" s="1"/>
  <c r="Q3737" i="25" s="1"/>
  <c r="Q3738" i="25" s="1"/>
  <c r="Q3739" i="25" s="1"/>
  <c r="Q3740" i="25" s="1"/>
  <c r="Q3741" i="25" s="1"/>
  <c r="Q3742" i="25" s="1"/>
  <c r="Q3743" i="25" s="1"/>
  <c r="Q3744" i="25" s="1"/>
  <c r="Q3745" i="25" s="1"/>
  <c r="Q3746" i="25" s="1"/>
  <c r="Q3747" i="25" s="1"/>
  <c r="Q3748" i="25" s="1"/>
  <c r="Q3749" i="25" s="1"/>
  <c r="Q3750" i="25" s="1"/>
  <c r="Q3751" i="25" s="1"/>
  <c r="Q3752" i="25" s="1"/>
  <c r="Q3753" i="25" s="1"/>
  <c r="Q3754" i="25" s="1"/>
  <c r="Q3755" i="25" s="1"/>
  <c r="Q3756" i="25" s="1"/>
  <c r="Q3757" i="25" s="1"/>
  <c r="Q3758" i="25" s="1"/>
  <c r="Q3759" i="25" s="1"/>
  <c r="Q3760" i="25" s="1"/>
  <c r="Q3761" i="25" s="1"/>
  <c r="Q3762" i="25" s="1"/>
  <c r="Q3763" i="25" s="1"/>
  <c r="Q3764" i="25" s="1"/>
  <c r="Q3765" i="25" s="1"/>
  <c r="Q3766" i="25" s="1"/>
  <c r="Q3767" i="25" s="1"/>
  <c r="Q3768" i="25" s="1"/>
  <c r="Q3769" i="25" s="1"/>
  <c r="Q3770" i="25" s="1"/>
  <c r="Q3771" i="25" s="1"/>
  <c r="Q3772" i="25" s="1"/>
  <c r="Q3773" i="25" s="1"/>
  <c r="Q3774" i="25" s="1"/>
  <c r="Q3775" i="25" s="1"/>
  <c r="Q3776" i="25" s="1"/>
  <c r="Q3777" i="25" s="1"/>
  <c r="Q3778" i="25" s="1"/>
  <c r="Q3779" i="25" s="1"/>
  <c r="Q3780" i="25" s="1"/>
  <c r="Q3781" i="25" s="1"/>
  <c r="Q3782" i="25" s="1"/>
  <c r="Q3783" i="25" s="1"/>
  <c r="Q3784" i="25" s="1"/>
  <c r="Q3785" i="25" s="1"/>
  <c r="Q3786" i="25" s="1"/>
  <c r="Q3787" i="25" s="1"/>
  <c r="Q3788" i="25" s="1"/>
  <c r="Q3789" i="25" s="1"/>
  <c r="Q3790" i="25" s="1"/>
  <c r="Q3791" i="25" s="1"/>
  <c r="Q3792" i="25" s="1"/>
  <c r="Q3793" i="25" s="1"/>
  <c r="Q3794" i="25" s="1"/>
  <c r="Q3795" i="25" s="1"/>
  <c r="Q3796" i="25" s="1"/>
  <c r="Q3797" i="25" s="1"/>
  <c r="Q3798" i="25" s="1"/>
  <c r="Q3799" i="25" s="1"/>
  <c r="Q3800" i="25" s="1"/>
  <c r="Q3801" i="25" s="1"/>
  <c r="Q3802" i="25" s="1"/>
  <c r="Q3803" i="25" s="1"/>
  <c r="Q3804" i="25" s="1"/>
  <c r="Q3805" i="25" s="1"/>
  <c r="Q3806" i="25" s="1"/>
  <c r="Q3807" i="25" s="1"/>
  <c r="Q3808" i="25" s="1"/>
  <c r="Q3809" i="25" s="1"/>
  <c r="Q3810" i="25" s="1"/>
  <c r="Q3811" i="25" s="1"/>
  <c r="Q3812" i="25" s="1"/>
  <c r="Q3813" i="25" s="1"/>
  <c r="Q3814" i="25" s="1"/>
  <c r="Q3815" i="25" s="1"/>
  <c r="Q3816" i="25" s="1"/>
  <c r="Q3817" i="25" s="1"/>
  <c r="Q3818" i="25" s="1"/>
  <c r="Q3819" i="25" s="1"/>
  <c r="Q3820" i="25" s="1"/>
  <c r="Q3821" i="25" s="1"/>
  <c r="Q3822" i="25" s="1"/>
  <c r="Q3823" i="25" s="1"/>
  <c r="Q3824" i="25" s="1"/>
  <c r="Q3825" i="25" s="1"/>
  <c r="K489" i="25"/>
  <c r="I490" i="25"/>
  <c r="S9" i="21"/>
  <c r="S8" i="21"/>
  <c r="S15" i="21"/>
  <c r="P65" i="22"/>
  <c r="P52" i="22"/>
  <c r="P25" i="22"/>
  <c r="P39" i="22"/>
  <c r="Q3826" i="25" l="1"/>
  <c r="Q3827" i="25" s="1"/>
  <c r="Q3828" i="25" s="1"/>
  <c r="Q3829" i="25" s="1"/>
  <c r="Q3830" i="25" s="1"/>
  <c r="Q3831" i="25" s="1"/>
  <c r="Q3832" i="25" s="1"/>
  <c r="Q3833" i="25" s="1"/>
  <c r="Q3834" i="25" s="1"/>
  <c r="Q3835" i="25" s="1"/>
  <c r="Q3836" i="25" s="1"/>
  <c r="Q3837" i="25" s="1"/>
  <c r="Q3838" i="25" s="1"/>
  <c r="Q3839" i="25" s="1"/>
  <c r="Q3840" i="25" s="1"/>
  <c r="Q3841" i="25" s="1"/>
  <c r="Q3842" i="25" s="1"/>
  <c r="Q3843" i="25" s="1"/>
  <c r="Q3844" i="25" s="1"/>
  <c r="Q3845" i="25" s="1"/>
  <c r="Q3846" i="25" s="1"/>
  <c r="Q3847" i="25" s="1"/>
  <c r="Q3848" i="25" s="1"/>
  <c r="Q3849" i="25" s="1"/>
  <c r="Q3850" i="25" s="1"/>
  <c r="Q3851" i="25" s="1"/>
  <c r="Q3852" i="25" s="1"/>
  <c r="Q3853" i="25" s="1"/>
  <c r="Q3854" i="25" s="1"/>
  <c r="Q3855" i="25" s="1"/>
  <c r="Q3856" i="25" s="1"/>
  <c r="Q3857" i="25" s="1"/>
  <c r="Q3858" i="25" s="1"/>
  <c r="Q3859" i="25" s="1"/>
  <c r="Q3860" i="25" s="1"/>
  <c r="Q3861" i="25" s="1"/>
  <c r="Q3862" i="25" s="1"/>
  <c r="Q3863" i="25" s="1"/>
  <c r="Q3864" i="25" s="1"/>
  <c r="Q3865" i="25" s="1"/>
  <c r="Q3866" i="25" s="1"/>
  <c r="Q3867" i="25" s="1"/>
  <c r="Q3868" i="25" s="1"/>
  <c r="Q3869" i="25" s="1"/>
  <c r="Q3870" i="25" s="1"/>
  <c r="Q3871" i="25" s="1"/>
  <c r="Q3872" i="25" s="1"/>
  <c r="Q3873" i="25" s="1"/>
  <c r="Q3874" i="25" s="1"/>
  <c r="Q3875" i="25" s="1"/>
  <c r="Q3876" i="25" s="1"/>
  <c r="Q3877" i="25" s="1"/>
  <c r="Q3878" i="25" s="1"/>
  <c r="Q3879" i="25" s="1"/>
  <c r="Q3880" i="25" s="1"/>
  <c r="Q3881" i="25" s="1"/>
  <c r="Q3882" i="25" s="1"/>
  <c r="Q3883" i="25" s="1"/>
  <c r="Q3884" i="25" s="1"/>
  <c r="Q3885" i="25" s="1"/>
  <c r="Q3886" i="25" s="1"/>
  <c r="Q3887" i="25" s="1"/>
  <c r="Q3888" i="25" s="1"/>
  <c r="Q3889" i="25" s="1"/>
  <c r="Q3890" i="25" s="1"/>
  <c r="Q3891" i="25" s="1"/>
  <c r="Q3892" i="25" s="1"/>
  <c r="Q3893" i="25" s="1"/>
  <c r="Q3894" i="25" s="1"/>
  <c r="Q3895" i="25" s="1"/>
  <c r="Q3896" i="25" s="1"/>
  <c r="Q3897" i="25" s="1"/>
  <c r="Q3898" i="25" s="1"/>
  <c r="Q3899" i="25" s="1"/>
  <c r="Q3900" i="25" s="1"/>
  <c r="Q3901" i="25" s="1"/>
  <c r="Q3902" i="25" s="1"/>
  <c r="Q3903" i="25" s="1"/>
  <c r="Q3904" i="25" s="1"/>
  <c r="Q3905" i="25" s="1"/>
  <c r="Q3906" i="25" s="1"/>
  <c r="Q3907" i="25" s="1"/>
  <c r="Q3908" i="25" s="1"/>
  <c r="Q3909" i="25" s="1"/>
  <c r="Q3910" i="25" s="1"/>
  <c r="Q3911" i="25" s="1"/>
  <c r="Q3912" i="25" s="1"/>
  <c r="Q3913" i="25" s="1"/>
  <c r="Q3914" i="25" s="1"/>
  <c r="Q3915" i="25" s="1"/>
  <c r="Q3916" i="25" s="1"/>
  <c r="Q3917" i="25" s="1"/>
  <c r="Q3918" i="25" s="1"/>
  <c r="Q3919" i="25" s="1"/>
  <c r="Q3920" i="25" s="1"/>
  <c r="Q3921" i="25" s="1"/>
  <c r="Q3922" i="25" s="1"/>
  <c r="Q3923" i="25" s="1"/>
  <c r="Q3924" i="25" s="1"/>
  <c r="Q3925" i="25" s="1"/>
  <c r="Q3926" i="25" s="1"/>
  <c r="Q3927" i="25" s="1"/>
  <c r="Q3928" i="25" s="1"/>
  <c r="Q3929" i="25" s="1"/>
  <c r="Q3930" i="25" s="1"/>
  <c r="Q3931" i="25" s="1"/>
  <c r="Q3932" i="25" s="1"/>
  <c r="Q3933" i="25" s="1"/>
  <c r="Q3934" i="25" s="1"/>
  <c r="Q3935" i="25" s="1"/>
  <c r="Q3936" i="25" s="1"/>
  <c r="Q3937" i="25" s="1"/>
  <c r="Q3938" i="25" s="1"/>
  <c r="Q3939" i="25" s="1"/>
  <c r="Q3940" i="25" s="1"/>
  <c r="Q3941" i="25" s="1"/>
  <c r="Q3942" i="25" s="1"/>
  <c r="Q3943" i="25" s="1"/>
  <c r="Q3944" i="25" s="1"/>
  <c r="Q3945" i="25" s="1"/>
  <c r="Q3946" i="25" s="1"/>
  <c r="Q3947" i="25" s="1"/>
  <c r="Q3948" i="25" s="1"/>
  <c r="Q3949" i="25" s="1"/>
  <c r="Q3950" i="25" s="1"/>
  <c r="Q3951" i="25" s="1"/>
  <c r="Q3952" i="25" s="1"/>
  <c r="Q3953" i="25" s="1"/>
  <c r="Q3954" i="25" s="1"/>
  <c r="Q3955" i="25" s="1"/>
  <c r="Q3956" i="25" s="1"/>
  <c r="Q3957" i="25" s="1"/>
  <c r="Q3958" i="25" s="1"/>
  <c r="Q3959" i="25" s="1"/>
  <c r="Q3960" i="25" s="1"/>
  <c r="Q3961" i="25" s="1"/>
  <c r="Q3962" i="25" s="1"/>
  <c r="Q3963" i="25" s="1"/>
  <c r="Q3964" i="25" s="1"/>
  <c r="Q3965" i="25" s="1"/>
  <c r="Q3966" i="25" s="1"/>
  <c r="Q3967" i="25" s="1"/>
  <c r="Q3968" i="25" s="1"/>
  <c r="Q3969" i="25" s="1"/>
  <c r="Q3970" i="25" s="1"/>
  <c r="Q3971" i="25" s="1"/>
  <c r="Q3972" i="25" s="1"/>
  <c r="Q3973" i="25" s="1"/>
  <c r="Q3974" i="25" s="1"/>
  <c r="Q3975" i="25" s="1"/>
  <c r="Q3976" i="25" s="1"/>
  <c r="Q3977" i="25" s="1"/>
  <c r="Q3978" i="25" s="1"/>
  <c r="Q3979" i="25" s="1"/>
  <c r="Q3980" i="25" s="1"/>
  <c r="Q3981" i="25" s="1"/>
  <c r="Q3982" i="25" s="1"/>
  <c r="Q3983" i="25" s="1"/>
  <c r="Q3984" i="25" s="1"/>
  <c r="Q3985" i="25" s="1"/>
  <c r="I491" i="25"/>
  <c r="K490" i="25"/>
  <c r="S17" i="21"/>
  <c r="S18" i="21" s="1"/>
  <c r="K491" i="25" l="1"/>
  <c r="I492" i="25"/>
  <c r="S19" i="21"/>
  <c r="S20" i="21" s="1"/>
  <c r="S23" i="21" s="1"/>
  <c r="I493" i="25" l="1"/>
  <c r="K492" i="25"/>
  <c r="T8" i="21"/>
  <c r="T9" i="21"/>
  <c r="Q25" i="22"/>
  <c r="Q65" i="22"/>
  <c r="Q52" i="22"/>
  <c r="Q39" i="22"/>
  <c r="Q12" i="22"/>
  <c r="I494" i="25" l="1"/>
  <c r="K493" i="25"/>
  <c r="T10" i="21"/>
  <c r="T11" i="21" s="1"/>
  <c r="I495" i="25" l="1"/>
  <c r="K494" i="25"/>
  <c r="R62" i="22"/>
  <c r="R66" i="22" s="1"/>
  <c r="R64" i="22" s="1"/>
  <c r="R49" i="22"/>
  <c r="R53" i="22" s="1"/>
  <c r="R51" i="22" s="1"/>
  <c r="R22" i="22"/>
  <c r="R26" i="22" s="1"/>
  <c r="R24" i="22" s="1"/>
  <c r="R36" i="22"/>
  <c r="K495" i="25" l="1"/>
  <c r="I496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F63" i="22" s="1"/>
  <c r="K496" i="25" l="1"/>
  <c r="I497" i="25"/>
  <c r="F50" i="22"/>
  <c r="F23" i="22"/>
  <c r="R13" i="22"/>
  <c r="R38" i="22"/>
  <c r="I498" i="25" l="1"/>
  <c r="K497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K498" i="25" l="1"/>
  <c r="I499" i="25"/>
  <c r="T19" i="21"/>
  <c r="T20" i="21" s="1"/>
  <c r="T23" i="21" s="1"/>
  <c r="S10" i="22"/>
  <c r="F37" i="22"/>
  <c r="I500" i="25" l="1"/>
  <c r="K499" i="25"/>
  <c r="U9" i="21"/>
  <c r="U8" i="21"/>
  <c r="U15" i="21"/>
  <c r="F10" i="22"/>
  <c r="R12" i="22"/>
  <c r="R25" i="22"/>
  <c r="R52" i="22"/>
  <c r="R65" i="22"/>
  <c r="R39" i="22"/>
  <c r="I501" i="25" l="1"/>
  <c r="K500" i="25"/>
  <c r="U10" i="21"/>
  <c r="U11" i="21" s="1"/>
  <c r="I502" i="25" l="1"/>
  <c r="K501" i="25"/>
  <c r="S62" i="22"/>
  <c r="S36" i="22"/>
  <c r="S49" i="22"/>
  <c r="S22" i="22"/>
  <c r="K502" i="25" l="1"/>
  <c r="I503" i="25"/>
  <c r="S26" i="22"/>
  <c r="S53" i="22"/>
  <c r="S40" i="22"/>
  <c r="S9" i="22"/>
  <c r="S66" i="22"/>
  <c r="K503" i="25" l="1"/>
  <c r="I504" i="25"/>
  <c r="S64" i="22"/>
  <c r="U14" i="21"/>
  <c r="U17" i="21" s="1"/>
  <c r="U18" i="21" s="1"/>
  <c r="S51" i="22"/>
  <c r="S13" i="22"/>
  <c r="S38" i="22"/>
  <c r="S24" i="22"/>
  <c r="I505" i="25" l="1"/>
  <c r="K504" i="25"/>
  <c r="U19" i="21"/>
  <c r="S25" i="22" s="1"/>
  <c r="S11" i="22"/>
  <c r="I506" i="25" l="1"/>
  <c r="K505" i="25"/>
  <c r="S39" i="22"/>
  <c r="S65" i="22"/>
  <c r="S12" i="22"/>
  <c r="S52" i="22"/>
  <c r="U20" i="21"/>
  <c r="U23" i="21" s="1"/>
  <c r="K506" i="25" l="1"/>
  <c r="I507" i="25"/>
  <c r="V8" i="21"/>
  <c r="V9" i="21"/>
  <c r="I508" i="25" l="1"/>
  <c r="K507" i="25"/>
  <c r="V10" i="21"/>
  <c r="V11" i="21" s="1"/>
  <c r="K508" i="25" l="1"/>
  <c r="I509" i="25"/>
  <c r="T22" i="22"/>
  <c r="T36" i="22"/>
  <c r="T49" i="22"/>
  <c r="T62" i="22"/>
  <c r="K509" i="25" l="1"/>
  <c r="I510" i="25"/>
  <c r="T53" i="22"/>
  <c r="F49" i="22"/>
  <c r="T66" i="22"/>
  <c r="F62" i="22"/>
  <c r="T40" i="22"/>
  <c r="T9" i="22"/>
  <c r="F36" i="22"/>
  <c r="T26" i="22"/>
  <c r="F22" i="22"/>
  <c r="K510" i="25" l="1"/>
  <c r="I511" i="25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K511" i="25" l="1"/>
  <c r="I512" i="25"/>
  <c r="F24" i="22"/>
  <c r="F51" i="22"/>
  <c r="F64" i="22"/>
  <c r="T11" i="22"/>
  <c r="F38" i="22"/>
  <c r="V19" i="21"/>
  <c r="T25" i="22" s="1"/>
  <c r="F25" i="22" s="1"/>
  <c r="K512" i="25" l="1"/>
  <c r="I513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I514" i="25" l="1"/>
  <c r="K513" i="25"/>
  <c r="W9" i="21"/>
  <c r="W8" i="21"/>
  <c r="I515" i="25" l="1"/>
  <c r="K514" i="25"/>
  <c r="W10" i="21"/>
  <c r="W11" i="21" s="1"/>
  <c r="I516" i="25" l="1"/>
  <c r="K515" i="25"/>
  <c r="U49" i="22"/>
  <c r="U53" i="22" s="1"/>
  <c r="U51" i="22" s="1"/>
  <c r="U22" i="22"/>
  <c r="U26" i="22" s="1"/>
  <c r="U24" i="22" s="1"/>
  <c r="U62" i="22"/>
  <c r="U66" i="22" s="1"/>
  <c r="U64" i="22" s="1"/>
  <c r="U36" i="22"/>
  <c r="I517" i="25" l="1"/>
  <c r="K516" i="25"/>
  <c r="U9" i="22"/>
  <c r="W14" i="21" s="1"/>
  <c r="W17" i="21" s="1"/>
  <c r="W18" i="21" s="1"/>
  <c r="U40" i="22"/>
  <c r="K517" i="25" l="1"/>
  <c r="I518" i="25"/>
  <c r="U13" i="22"/>
  <c r="U38" i="22"/>
  <c r="W19" i="21"/>
  <c r="W20" i="21" s="1"/>
  <c r="W23" i="21" s="1"/>
  <c r="K518" i="25" l="1"/>
  <c r="I519" i="25"/>
  <c r="X9" i="21"/>
  <c r="X8" i="21"/>
  <c r="U65" i="22"/>
  <c r="U25" i="22"/>
  <c r="U52" i="22"/>
  <c r="U39" i="22"/>
  <c r="U11" i="22"/>
  <c r="U12" i="22" s="1"/>
  <c r="I520" i="25" l="1"/>
  <c r="K519" i="25"/>
  <c r="X10" i="21"/>
  <c r="X11" i="21" s="1"/>
  <c r="I521" i="25" l="1"/>
  <c r="K520" i="25"/>
  <c r="V62" i="22"/>
  <c r="V66" i="22" s="1"/>
  <c r="V64" i="22" s="1"/>
  <c r="V49" i="22"/>
  <c r="V53" i="22" s="1"/>
  <c r="V51" i="22" s="1"/>
  <c r="V36" i="22"/>
  <c r="V22" i="22"/>
  <c r="V26" i="22" s="1"/>
  <c r="V24" i="22" s="1"/>
  <c r="I522" i="25" l="1"/>
  <c r="K521" i="25"/>
  <c r="V9" i="22"/>
  <c r="X14" i="21" s="1"/>
  <c r="X17" i="21" s="1"/>
  <c r="X18" i="21" s="1"/>
  <c r="V40" i="22"/>
  <c r="I523" i="25" l="1"/>
  <c r="K522" i="25"/>
  <c r="V13" i="22"/>
  <c r="V38" i="22"/>
  <c r="X19" i="21"/>
  <c r="K523" i="25" l="1"/>
  <c r="I524" i="25"/>
  <c r="V25" i="22"/>
  <c r="V52" i="22"/>
  <c r="V65" i="22"/>
  <c r="X20" i="21"/>
  <c r="X23" i="21" s="1"/>
  <c r="V39" i="22"/>
  <c r="V11" i="22"/>
  <c r="V12" i="22" s="1"/>
  <c r="I525" i="25" l="1"/>
  <c r="K524" i="25"/>
  <c r="Y8" i="21"/>
  <c r="Y9" i="21"/>
  <c r="K525" i="25" l="1"/>
  <c r="I526" i="25"/>
  <c r="Y10" i="21"/>
  <c r="Y11" i="21" s="1"/>
  <c r="K526" i="25" l="1"/>
  <c r="I527" i="25"/>
  <c r="W49" i="22"/>
  <c r="W53" i="22" s="1"/>
  <c r="W51" i="22" s="1"/>
  <c r="W36" i="22"/>
  <c r="W22" i="22"/>
  <c r="W26" i="22" s="1"/>
  <c r="W24" i="22" s="1"/>
  <c r="W62" i="22"/>
  <c r="W66" i="22" s="1"/>
  <c r="W64" i="22" s="1"/>
  <c r="K527" i="25" l="1"/>
  <c r="I528" i="25"/>
  <c r="W40" i="22"/>
  <c r="W9" i="22"/>
  <c r="Y14" i="21" s="1"/>
  <c r="Y17" i="21" s="1"/>
  <c r="Y18" i="21" s="1"/>
  <c r="K528" i="25" l="1"/>
  <c r="I529" i="25"/>
  <c r="Y19" i="21"/>
  <c r="Y20" i="21" s="1"/>
  <c r="Y23" i="21" s="1"/>
  <c r="W13" i="22"/>
  <c r="W38" i="22"/>
  <c r="I530" i="25" l="1"/>
  <c r="K529" i="25"/>
  <c r="Z8" i="21"/>
  <c r="Z9" i="21"/>
  <c r="W39" i="22"/>
  <c r="W11" i="22"/>
  <c r="W12" i="22" s="1"/>
  <c r="W25" i="22"/>
  <c r="W52" i="22"/>
  <c r="W65" i="22"/>
  <c r="I531" i="25" l="1"/>
  <c r="K530" i="25"/>
  <c r="Z10" i="21"/>
  <c r="Z11" i="21" s="1"/>
  <c r="I532" i="25" l="1"/>
  <c r="K531" i="25"/>
  <c r="X62" i="22"/>
  <c r="X66" i="22" s="1"/>
  <c r="X64" i="22" s="1"/>
  <c r="X22" i="22"/>
  <c r="X26" i="22" s="1"/>
  <c r="X24" i="22" s="1"/>
  <c r="X49" i="22"/>
  <c r="X53" i="22" s="1"/>
  <c r="X51" i="22" s="1"/>
  <c r="X36" i="22"/>
  <c r="I533" i="25" l="1"/>
  <c r="K532" i="25"/>
  <c r="X40" i="22"/>
  <c r="X9" i="22"/>
  <c r="Z14" i="21" s="1"/>
  <c r="Z17" i="21" s="1"/>
  <c r="Z18" i="21" s="1"/>
  <c r="K533" i="25" l="1"/>
  <c r="I534" i="25"/>
  <c r="X13" i="22"/>
  <c r="X38" i="22"/>
  <c r="Z19" i="21"/>
  <c r="K534" i="25" l="1"/>
  <c r="I535" i="25"/>
  <c r="X25" i="22"/>
  <c r="X52" i="22"/>
  <c r="X65" i="22"/>
  <c r="Z20" i="21"/>
  <c r="Z23" i="21" s="1"/>
  <c r="X39" i="22"/>
  <c r="X11" i="22"/>
  <c r="X12" i="22" s="1"/>
  <c r="K535" i="25" l="1"/>
  <c r="I536" i="25"/>
  <c r="AA8" i="21"/>
  <c r="AA9" i="21"/>
  <c r="K536" i="25" l="1"/>
  <c r="I537" i="25"/>
  <c r="AA10" i="21"/>
  <c r="AA11" i="21" s="1"/>
  <c r="K537" i="25" l="1"/>
  <c r="I538" i="25"/>
  <c r="Y62" i="22"/>
  <c r="Y66" i="22" s="1"/>
  <c r="Y64" i="22" s="1"/>
  <c r="Y22" i="22"/>
  <c r="Y26" i="22" s="1"/>
  <c r="Y24" i="22" s="1"/>
  <c r="Y49" i="22"/>
  <c r="Y53" i="22" s="1"/>
  <c r="Y51" i="22" s="1"/>
  <c r="Y36" i="22"/>
  <c r="K538" i="25" l="1"/>
  <c r="I539" i="25"/>
  <c r="Y40" i="22"/>
  <c r="Y9" i="22"/>
  <c r="AA14" i="21" s="1"/>
  <c r="AA17" i="21" s="1"/>
  <c r="AA18" i="21" s="1"/>
  <c r="K539" i="25" l="1"/>
  <c r="I540" i="25"/>
  <c r="AA19" i="21"/>
  <c r="AA20" i="21" s="1"/>
  <c r="AA23" i="21" s="1"/>
  <c r="Y13" i="22"/>
  <c r="Y38" i="22"/>
  <c r="K540" i="25" l="1"/>
  <c r="I541" i="25"/>
  <c r="AB9" i="21"/>
  <c r="AB8" i="21"/>
  <c r="Y39" i="22"/>
  <c r="Y11" i="22"/>
  <c r="Y12" i="22" s="1"/>
  <c r="Y25" i="22"/>
  <c r="Y52" i="22"/>
  <c r="Y65" i="22"/>
  <c r="I542" i="25" l="1"/>
  <c r="K541" i="25"/>
  <c r="AB10" i="21"/>
  <c r="AB11" i="21" s="1"/>
  <c r="I543" i="25" l="1"/>
  <c r="K542" i="25"/>
  <c r="Z62" i="22"/>
  <c r="Z66" i="22" s="1"/>
  <c r="Z64" i="22" s="1"/>
  <c r="Z49" i="22"/>
  <c r="Z53" i="22" s="1"/>
  <c r="Z51" i="22" s="1"/>
  <c r="Z36" i="22"/>
  <c r="Z22" i="22"/>
  <c r="Z26" i="22" s="1"/>
  <c r="Z24" i="22" s="1"/>
  <c r="K543" i="25" l="1"/>
  <c r="I544" i="25"/>
  <c r="Z9" i="22"/>
  <c r="AB14" i="21" s="1"/>
  <c r="AB17" i="21" s="1"/>
  <c r="AB18" i="21" s="1"/>
  <c r="Z40" i="22"/>
  <c r="I545" i="25" l="1"/>
  <c r="K544" i="25"/>
  <c r="AB19" i="21"/>
  <c r="AB20" i="21" s="1"/>
  <c r="AB23" i="21" s="1"/>
  <c r="Z13" i="22"/>
  <c r="Z38" i="22"/>
  <c r="I546" i="25" l="1"/>
  <c r="K545" i="25"/>
  <c r="AC8" i="21"/>
  <c r="AC9" i="21"/>
  <c r="Z39" i="22"/>
  <c r="Z11" i="22"/>
  <c r="Z12" i="22" s="1"/>
  <c r="Z52" i="22"/>
  <c r="Z65" i="22"/>
  <c r="Z25" i="22"/>
  <c r="K546" i="25" l="1"/>
  <c r="I547" i="25"/>
  <c r="AC10" i="21"/>
  <c r="AC11" i="21" s="1"/>
  <c r="K547" i="25" l="1"/>
  <c r="I548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I549" i="25" l="1"/>
  <c r="K548" i="25"/>
  <c r="AA40" i="22"/>
  <c r="AA9" i="22"/>
  <c r="AC14" i="21" s="1"/>
  <c r="AC17" i="21" s="1"/>
  <c r="AC18" i="21" s="1"/>
  <c r="I550" i="25" l="1"/>
  <c r="K549" i="25"/>
  <c r="AA13" i="22"/>
  <c r="AA38" i="22"/>
  <c r="AC19" i="21"/>
  <c r="I551" i="25" l="1"/>
  <c r="K550" i="25"/>
  <c r="AA65" i="22"/>
  <c r="AA52" i="22"/>
  <c r="AA25" i="22"/>
  <c r="AC20" i="21"/>
  <c r="AC23" i="21" s="1"/>
  <c r="AA39" i="22"/>
  <c r="AA11" i="22"/>
  <c r="AA12" i="22" s="1"/>
  <c r="K551" i="25" l="1"/>
  <c r="I552" i="25"/>
  <c r="AD9" i="21"/>
  <c r="AD8" i="21"/>
  <c r="I553" i="25" l="1"/>
  <c r="K552" i="25"/>
  <c r="AD10" i="21"/>
  <c r="AD11" i="21" s="1"/>
  <c r="I554" i="25" l="1"/>
  <c r="K553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I555" i="25" l="1"/>
  <c r="K554" i="25"/>
  <c r="AB9" i="22"/>
  <c r="AD14" i="21" s="1"/>
  <c r="AD17" i="21" s="1"/>
  <c r="AD18" i="21" s="1"/>
  <c r="AB40" i="22"/>
  <c r="K555" i="25" l="1"/>
  <c r="I556" i="25"/>
  <c r="AB13" i="22"/>
  <c r="AB38" i="22"/>
  <c r="AD19" i="21"/>
  <c r="I557" i="25" l="1"/>
  <c r="K556" i="25"/>
  <c r="AB65" i="22"/>
  <c r="AB25" i="22"/>
  <c r="AB52" i="22"/>
  <c r="AD20" i="21"/>
  <c r="AD23" i="21" s="1"/>
  <c r="AB39" i="22"/>
  <c r="AB11" i="22"/>
  <c r="AB12" i="22" s="1"/>
  <c r="I558" i="25" l="1"/>
  <c r="K557" i="25"/>
  <c r="AE8" i="21"/>
  <c r="AE9" i="21"/>
  <c r="K558" i="25" l="1"/>
  <c r="I559" i="25"/>
  <c r="AE10" i="21"/>
  <c r="AE11" i="21" s="1"/>
  <c r="I560" i="25" l="1"/>
  <c r="K559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I561" i="25" l="1"/>
  <c r="K560" i="25"/>
  <c r="AC9" i="22"/>
  <c r="AE14" i="21" s="1"/>
  <c r="AE17" i="21" s="1"/>
  <c r="AE18" i="21" s="1"/>
  <c r="AC40" i="22"/>
  <c r="I562" i="25" l="1"/>
  <c r="K561" i="25"/>
  <c r="AC13" i="22"/>
  <c r="AC38" i="22"/>
  <c r="AE19" i="21"/>
  <c r="I563" i="25" l="1"/>
  <c r="K562" i="25"/>
  <c r="AC65" i="22"/>
  <c r="AC25" i="22"/>
  <c r="AC52" i="22"/>
  <c r="AE20" i="21"/>
  <c r="AE23" i="21" s="1"/>
  <c r="AC39" i="22"/>
  <c r="AC11" i="22"/>
  <c r="AC12" i="22" s="1"/>
  <c r="I564" i="25" l="1"/>
  <c r="K563" i="25"/>
  <c r="AF8" i="21"/>
  <c r="AF9" i="21"/>
  <c r="I565" i="25" l="1"/>
  <c r="K564" i="25"/>
  <c r="AF10" i="21"/>
  <c r="AF11" i="21" s="1"/>
  <c r="I566" i="25" l="1"/>
  <c r="K565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I567" i="25" l="1"/>
  <c r="K566" i="25"/>
  <c r="AD9" i="22"/>
  <c r="AF14" i="21" s="1"/>
  <c r="AF17" i="21" s="1"/>
  <c r="AF18" i="21" s="1"/>
  <c r="AD40" i="22"/>
  <c r="K567" i="25" l="1"/>
  <c r="I568" i="25"/>
  <c r="AD13" i="22"/>
  <c r="AD38" i="22"/>
  <c r="AF19" i="21"/>
  <c r="I569" i="25" l="1"/>
  <c r="K568" i="25"/>
  <c r="AD25" i="22"/>
  <c r="AD52" i="22"/>
  <c r="AD65" i="22"/>
  <c r="AF20" i="21"/>
  <c r="AF23" i="21" s="1"/>
  <c r="AD39" i="22"/>
  <c r="AD11" i="22"/>
  <c r="AD12" i="22" s="1"/>
  <c r="I570" i="25" l="1"/>
  <c r="K569" i="25"/>
  <c r="AG8" i="21"/>
  <c r="AG9" i="21"/>
  <c r="I571" i="25" l="1"/>
  <c r="K570" i="25"/>
  <c r="AG10" i="21"/>
  <c r="AG11" i="21" s="1"/>
  <c r="K571" i="25" l="1"/>
  <c r="I572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I573" i="25" l="1"/>
  <c r="K572" i="25"/>
  <c r="AE40" i="22"/>
  <c r="AE9" i="22"/>
  <c r="AG14" i="21" s="1"/>
  <c r="AG17" i="21" s="1"/>
  <c r="AG18" i="21" s="1"/>
  <c r="I574" i="25" l="1"/>
  <c r="K573" i="25"/>
  <c r="AG19" i="21"/>
  <c r="AG20" i="21" s="1"/>
  <c r="AG23" i="21" s="1"/>
  <c r="AE13" i="22"/>
  <c r="AE38" i="22"/>
  <c r="K574" i="25" l="1"/>
  <c r="I575" i="25"/>
  <c r="AE39" i="22"/>
  <c r="AE11" i="22"/>
  <c r="AE12" i="22" s="1"/>
  <c r="AH9" i="21"/>
  <c r="AH8" i="21"/>
  <c r="AE52" i="22"/>
  <c r="AE65" i="22"/>
  <c r="AE25" i="22"/>
  <c r="K575" i="25" l="1"/>
  <c r="I576" i="25"/>
  <c r="AH10" i="21"/>
  <c r="AH11" i="21" s="1"/>
  <c r="I577" i="25" l="1"/>
  <c r="K576" i="25"/>
  <c r="AF36" i="22"/>
  <c r="AF22" i="22"/>
  <c r="AF26" i="22" s="1"/>
  <c r="AF24" i="22" s="1"/>
  <c r="AF49" i="22"/>
  <c r="AF53" i="22" s="1"/>
  <c r="AF51" i="22" s="1"/>
  <c r="AF62" i="22"/>
  <c r="AF66" i="22" s="1"/>
  <c r="AF64" i="22" s="1"/>
  <c r="K577" i="25" l="1"/>
  <c r="I578" i="25"/>
  <c r="AF40" i="22"/>
  <c r="AF9" i="22"/>
  <c r="AH14" i="21" s="1"/>
  <c r="AH17" i="21" s="1"/>
  <c r="AH18" i="21" s="1"/>
  <c r="K578" i="25" l="1"/>
  <c r="I579" i="25"/>
  <c r="AH19" i="21"/>
  <c r="AH20" i="21" s="1"/>
  <c r="AH23" i="21" s="1"/>
  <c r="AF13" i="22"/>
  <c r="AF38" i="22"/>
  <c r="K579" i="25" l="1"/>
  <c r="I580" i="25"/>
  <c r="AF39" i="22"/>
  <c r="AF11" i="22"/>
  <c r="AF12" i="22" s="1"/>
  <c r="AI9" i="21"/>
  <c r="AI8" i="21"/>
  <c r="AF65" i="22"/>
  <c r="AF25" i="22"/>
  <c r="AF52" i="22"/>
  <c r="I581" i="25" l="1"/>
  <c r="K580" i="25"/>
  <c r="AI10" i="21"/>
  <c r="AI11" i="21" s="1"/>
  <c r="K581" i="25" l="1"/>
  <c r="I582" i="25"/>
  <c r="AG49" i="22"/>
  <c r="AG53" i="22" s="1"/>
  <c r="AG51" i="22" s="1"/>
  <c r="AG36" i="22"/>
  <c r="AG62" i="22"/>
  <c r="AG66" i="22" s="1"/>
  <c r="AG64" i="22" s="1"/>
  <c r="AG22" i="22"/>
  <c r="AG26" i="22" s="1"/>
  <c r="AG24" i="22" s="1"/>
  <c r="K582" i="25" l="1"/>
  <c r="I583" i="25"/>
  <c r="AG9" i="22"/>
  <c r="AI14" i="21" s="1"/>
  <c r="AI17" i="21" s="1"/>
  <c r="AI18" i="21" s="1"/>
  <c r="AG40" i="22"/>
  <c r="I584" i="25" l="1"/>
  <c r="K583" i="25"/>
  <c r="AG13" i="22"/>
  <c r="AG38" i="22"/>
  <c r="AI19" i="21"/>
  <c r="AI20" i="21"/>
  <c r="AI23" i="21" s="1"/>
  <c r="I585" i="25" l="1"/>
  <c r="K584" i="25"/>
  <c r="AJ9" i="21"/>
  <c r="AJ8" i="21"/>
  <c r="AG25" i="22"/>
  <c r="AG52" i="22"/>
  <c r="AG65" i="22"/>
  <c r="AG39" i="22"/>
  <c r="AG11" i="22"/>
  <c r="AG12" i="22" s="1"/>
  <c r="I586" i="25" l="1"/>
  <c r="K585" i="25"/>
  <c r="AJ10" i="21"/>
  <c r="AJ11" i="21" s="1"/>
  <c r="AJ17" i="21"/>
  <c r="AJ18" i="21" s="1"/>
  <c r="K586" i="25" l="1"/>
  <c r="I587" i="25"/>
  <c r="AJ19" i="21"/>
  <c r="AJ20" i="21" s="1"/>
  <c r="AJ23" i="21" s="1"/>
  <c r="K587" i="25" l="1"/>
  <c r="I588" i="25"/>
  <c r="AK8" i="21"/>
  <c r="AK9" i="21"/>
  <c r="I589" i="25" l="1"/>
  <c r="K588" i="25"/>
  <c r="AK10" i="21"/>
  <c r="AK11" i="21" s="1"/>
  <c r="AK17" i="21"/>
  <c r="AK18" i="21" s="1"/>
  <c r="I590" i="25" l="1"/>
  <c r="K589" i="25"/>
  <c r="AK19" i="21"/>
  <c r="AK20" i="21" s="1"/>
  <c r="AK23" i="21" s="1"/>
  <c r="I591" i="25" l="1"/>
  <c r="K590" i="25"/>
  <c r="AL8" i="21"/>
  <c r="AL9" i="21"/>
  <c r="K591" i="25" l="1"/>
  <c r="I592" i="25"/>
  <c r="AL10" i="21"/>
  <c r="AL11" i="21" s="1"/>
  <c r="AL17" i="21"/>
  <c r="AL18" i="21" s="1"/>
  <c r="I593" i="25" l="1"/>
  <c r="K592" i="25"/>
  <c r="AL19" i="21"/>
  <c r="AL20" i="21" s="1"/>
  <c r="AL23" i="21" s="1"/>
  <c r="I594" i="25" l="1"/>
  <c r="K593" i="25"/>
  <c r="AM8" i="21"/>
  <c r="AM9" i="21"/>
  <c r="K594" i="25" l="1"/>
  <c r="I595" i="25"/>
  <c r="AM10" i="21"/>
  <c r="AM11" i="21" s="1"/>
  <c r="AM17" i="21"/>
  <c r="AM18" i="21" s="1"/>
  <c r="K595" i="25" l="1"/>
  <c r="I596" i="25"/>
  <c r="AM19" i="21"/>
  <c r="AM20" i="21" s="1"/>
  <c r="AM23" i="21" s="1"/>
  <c r="I597" i="25" l="1"/>
  <c r="K596" i="25"/>
  <c r="K597" i="25" l="1"/>
  <c r="I598" i="25"/>
  <c r="I599" i="25" l="1"/>
  <c r="K598" i="25"/>
  <c r="K599" i="25" l="1"/>
  <c r="I600" i="25"/>
  <c r="K600" i="25" l="1"/>
  <c r="I601" i="25"/>
  <c r="I602" i="25" l="1"/>
  <c r="K601" i="25"/>
  <c r="K602" i="25" l="1"/>
  <c r="I603" i="25"/>
  <c r="I604" i="25" l="1"/>
  <c r="K603" i="25"/>
  <c r="I605" i="25" l="1"/>
  <c r="K604" i="25"/>
  <c r="I606" i="25" l="1"/>
  <c r="K605" i="25"/>
  <c r="K606" i="25" l="1"/>
  <c r="I607" i="25"/>
  <c r="K607" i="25" l="1"/>
  <c r="I608" i="25"/>
  <c r="K608" i="25" l="1"/>
  <c r="I609" i="25"/>
  <c r="I610" i="25" l="1"/>
  <c r="K609" i="25"/>
  <c r="K610" i="25" l="1"/>
  <c r="I611" i="25"/>
  <c r="K611" i="25" l="1"/>
  <c r="I612" i="25"/>
  <c r="I613" i="25" l="1"/>
  <c r="K612" i="25"/>
  <c r="I614" i="25" l="1"/>
  <c r="K613" i="25"/>
  <c r="K614" i="25" l="1"/>
  <c r="I615" i="25"/>
  <c r="K615" i="25" l="1"/>
  <c r="I616" i="25"/>
  <c r="I617" i="25" l="1"/>
  <c r="K616" i="25"/>
  <c r="I618" i="25" l="1"/>
  <c r="K617" i="25"/>
  <c r="K618" i="25" l="1"/>
  <c r="I619" i="25"/>
  <c r="K619" i="25" l="1"/>
  <c r="I620" i="25"/>
  <c r="K620" i="25" l="1"/>
  <c r="I621" i="25"/>
  <c r="I622" i="25" l="1"/>
  <c r="K621" i="25"/>
  <c r="K622" i="25" l="1"/>
  <c r="I623" i="25"/>
  <c r="K623" i="25" l="1"/>
  <c r="I624" i="25"/>
  <c r="K624" i="25" l="1"/>
  <c r="I625" i="25"/>
  <c r="I626" i="25" l="1"/>
  <c r="K625" i="25"/>
  <c r="K626" i="25" l="1"/>
  <c r="I627" i="25"/>
  <c r="K627" i="25" l="1"/>
  <c r="I628" i="25"/>
  <c r="I629" i="25" l="1"/>
  <c r="K628" i="25"/>
  <c r="I630" i="25" l="1"/>
  <c r="K629" i="25"/>
  <c r="I631" i="25" l="1"/>
  <c r="K630" i="25"/>
  <c r="K631" i="25" l="1"/>
  <c r="I632" i="25"/>
  <c r="I633" i="25" l="1"/>
  <c r="K632" i="25"/>
  <c r="I634" i="25" l="1"/>
  <c r="K633" i="25"/>
  <c r="K634" i="25" l="1"/>
  <c r="I635" i="25"/>
  <c r="K635" i="25" l="1"/>
  <c r="I636" i="25"/>
  <c r="I637" i="25" l="1"/>
  <c r="K636" i="25"/>
  <c r="I638" i="25" l="1"/>
  <c r="K637" i="25"/>
  <c r="K638" i="25" l="1"/>
  <c r="I639" i="25"/>
  <c r="K639" i="25" l="1"/>
  <c r="I640" i="25"/>
  <c r="I641" i="25" l="1"/>
  <c r="K640" i="25"/>
  <c r="I642" i="25" l="1"/>
  <c r="K641" i="25"/>
  <c r="K642" i="25" l="1"/>
  <c r="I643" i="25"/>
  <c r="I644" i="25" l="1"/>
  <c r="K643" i="25"/>
  <c r="I645" i="25" l="1"/>
  <c r="K644" i="25"/>
  <c r="I646" i="25" l="1"/>
  <c r="K645" i="25"/>
  <c r="I647" i="25" l="1"/>
  <c r="K646" i="25"/>
  <c r="K647" i="25" l="1"/>
  <c r="I648" i="25"/>
  <c r="K648" i="25" l="1"/>
  <c r="I649" i="25"/>
  <c r="I650" i="25" l="1"/>
  <c r="K649" i="25"/>
  <c r="K650" i="25" l="1"/>
  <c r="I651" i="25"/>
  <c r="K651" i="25" l="1"/>
  <c r="I652" i="25"/>
  <c r="K652" i="25" l="1"/>
  <c r="I653" i="25"/>
  <c r="I654" i="25" l="1"/>
  <c r="K653" i="25"/>
  <c r="K654" i="25" l="1"/>
  <c r="I655" i="25"/>
  <c r="I656" i="25" l="1"/>
  <c r="K655" i="25"/>
  <c r="I657" i="25" l="1"/>
  <c r="K656" i="25"/>
  <c r="I658" i="25" l="1"/>
  <c r="K657" i="25"/>
  <c r="I659" i="25" l="1"/>
  <c r="K658" i="25"/>
  <c r="K659" i="25" l="1"/>
  <c r="I660" i="25"/>
  <c r="I661" i="25" l="1"/>
  <c r="K660" i="25"/>
  <c r="I662" i="25" l="1"/>
  <c r="K661" i="25"/>
  <c r="K662" i="25" l="1"/>
  <c r="I663" i="25"/>
  <c r="I664" i="25" l="1"/>
  <c r="K663" i="25"/>
  <c r="K664" i="25" l="1"/>
  <c r="I665" i="25"/>
  <c r="K665" i="25" l="1"/>
  <c r="I666" i="25"/>
  <c r="K666" i="25" l="1"/>
  <c r="I667" i="25"/>
  <c r="I668" i="25" l="1"/>
  <c r="K667" i="25"/>
  <c r="K668" i="25" l="1"/>
  <c r="I669" i="25"/>
  <c r="I670" i="25" l="1"/>
  <c r="K669" i="25"/>
  <c r="K670" i="25" l="1"/>
  <c r="I671" i="25"/>
  <c r="I672" i="25" l="1"/>
  <c r="K671" i="25"/>
  <c r="I673" i="25" l="1"/>
  <c r="K672" i="25"/>
  <c r="I674" i="25" l="1"/>
  <c r="K673" i="25"/>
  <c r="K674" i="25" l="1"/>
  <c r="I675" i="25"/>
  <c r="K675" i="25" l="1"/>
  <c r="I676" i="25"/>
  <c r="I677" i="25" l="1"/>
  <c r="K676" i="25"/>
  <c r="I678" i="25" l="1"/>
  <c r="K677" i="25"/>
  <c r="K678" i="25" l="1"/>
  <c r="I679" i="25"/>
  <c r="K679" i="25" l="1"/>
  <c r="I680" i="25"/>
  <c r="K680" i="25" l="1"/>
  <c r="I681" i="25"/>
  <c r="I682" i="25" l="1"/>
  <c r="K681" i="25"/>
  <c r="K682" i="25" l="1"/>
  <c r="I683" i="25"/>
  <c r="I684" i="25" l="1"/>
  <c r="K683" i="25"/>
  <c r="K684" i="25" l="1"/>
  <c r="I685" i="25"/>
  <c r="K685" i="25" l="1"/>
  <c r="I686" i="25"/>
  <c r="I687" i="25" l="1"/>
  <c r="K686" i="25"/>
  <c r="I688" i="25" l="1"/>
  <c r="K687" i="25"/>
  <c r="I689" i="25" l="1"/>
  <c r="K688" i="25"/>
  <c r="K689" i="25" l="1"/>
  <c r="I690" i="25"/>
  <c r="K690" i="25" l="1"/>
  <c r="I691" i="25"/>
  <c r="I692" i="25" l="1"/>
  <c r="K691" i="25"/>
  <c r="I693" i="25" l="1"/>
  <c r="K692" i="25"/>
  <c r="I694" i="25" l="1"/>
  <c r="K693" i="25"/>
  <c r="K694" i="25" l="1"/>
  <c r="I695" i="25"/>
  <c r="I696" i="25" l="1"/>
  <c r="K695" i="25"/>
  <c r="I697" i="25" l="1"/>
  <c r="K696" i="25"/>
  <c r="I698" i="25" l="1"/>
  <c r="K697" i="25"/>
  <c r="I699" i="25" l="1"/>
  <c r="K698" i="25"/>
  <c r="K699" i="25" l="1"/>
  <c r="I700" i="25"/>
  <c r="I701" i="25" l="1"/>
  <c r="K700" i="25"/>
  <c r="I702" i="25" l="1"/>
  <c r="K701" i="25"/>
  <c r="K702" i="25" l="1"/>
  <c r="I703" i="25"/>
  <c r="I704" i="25" l="1"/>
  <c r="K703" i="25"/>
  <c r="I705" i="25" l="1"/>
  <c r="K704" i="25"/>
  <c r="I706" i="25" l="1"/>
  <c r="K705" i="25"/>
  <c r="K706" i="25" l="1"/>
  <c r="I707" i="25"/>
  <c r="I708" i="25" l="1"/>
  <c r="K707" i="25"/>
  <c r="I709" i="25" l="1"/>
  <c r="K708" i="25"/>
  <c r="I710" i="25" l="1"/>
  <c r="K709" i="25"/>
  <c r="K710" i="25" l="1"/>
  <c r="I711" i="25"/>
  <c r="I712" i="25" l="1"/>
  <c r="K711" i="25"/>
  <c r="I713" i="25" l="1"/>
  <c r="K712" i="25"/>
  <c r="I714" i="25" l="1"/>
  <c r="K713" i="25"/>
  <c r="K714" i="25" l="1"/>
  <c r="I715" i="25"/>
  <c r="I716" i="25" l="1"/>
  <c r="K715" i="25"/>
  <c r="K716" i="25" l="1"/>
  <c r="I717" i="25"/>
  <c r="I718" i="25" l="1"/>
  <c r="K717" i="25"/>
  <c r="K718" i="25" l="1"/>
  <c r="I719" i="25"/>
  <c r="I720" i="25" l="1"/>
  <c r="K719" i="25"/>
  <c r="I721" i="25" l="1"/>
  <c r="K720" i="25"/>
  <c r="I722" i="25" l="1"/>
  <c r="K721" i="25"/>
  <c r="K722" i="25" l="1"/>
  <c r="I723" i="25"/>
  <c r="I724" i="25" l="1"/>
  <c r="K723" i="25"/>
  <c r="I725" i="25" l="1"/>
  <c r="K724" i="25"/>
  <c r="I726" i="25" l="1"/>
  <c r="K725" i="25"/>
  <c r="K726" i="25" l="1"/>
  <c r="I727" i="25"/>
  <c r="I728" i="25" l="1"/>
  <c r="K727" i="25"/>
  <c r="K728" i="25" l="1"/>
  <c r="I729" i="25"/>
  <c r="K729" i="25" l="1"/>
  <c r="I730" i="25"/>
  <c r="K730" i="25" l="1"/>
  <c r="I731" i="25"/>
  <c r="I732" i="25" l="1"/>
  <c r="K731" i="25"/>
  <c r="K732" i="25" l="1"/>
  <c r="I733" i="25"/>
  <c r="I734" i="25" l="1"/>
  <c r="K733" i="25"/>
  <c r="K734" i="25" l="1"/>
  <c r="I735" i="25"/>
  <c r="I736" i="25" l="1"/>
  <c r="K735" i="25"/>
  <c r="I737" i="25" l="1"/>
  <c r="K736" i="25"/>
  <c r="I738" i="25" l="1"/>
  <c r="K737" i="25"/>
  <c r="K738" i="25" l="1"/>
  <c r="I739" i="25"/>
  <c r="I740" i="25" l="1"/>
  <c r="K739" i="25"/>
  <c r="I741" i="25" l="1"/>
  <c r="K740" i="25"/>
  <c r="I742" i="25" l="1"/>
  <c r="K741" i="25"/>
  <c r="K742" i="25" l="1"/>
  <c r="I743" i="25"/>
  <c r="I744" i="25" l="1"/>
  <c r="K743" i="25"/>
  <c r="I745" i="25" l="1"/>
  <c r="K744" i="25"/>
  <c r="K745" i="25" l="1"/>
  <c r="I746" i="25"/>
  <c r="K746" i="25" l="1"/>
  <c r="I747" i="25"/>
  <c r="I748" i="25" l="1"/>
  <c r="K747" i="25"/>
  <c r="K748" i="25" l="1"/>
  <c r="I749" i="25"/>
  <c r="I750" i="25" l="1"/>
  <c r="K749" i="25"/>
  <c r="K750" i="25" l="1"/>
  <c r="I751" i="25"/>
  <c r="I752" i="25" l="1"/>
  <c r="K751" i="25"/>
  <c r="I753" i="25" l="1"/>
  <c r="K752" i="25"/>
  <c r="I754" i="25" l="1"/>
  <c r="K753" i="25"/>
  <c r="K754" i="25" l="1"/>
  <c r="I755" i="25"/>
  <c r="I756" i="25" l="1"/>
  <c r="K755" i="25"/>
  <c r="I757" i="25" l="1"/>
  <c r="K756" i="25"/>
  <c r="I758" i="25" l="1"/>
  <c r="K757" i="25"/>
  <c r="K758" i="25" l="1"/>
  <c r="I759" i="25"/>
  <c r="I760" i="25" l="1"/>
  <c r="K759" i="25"/>
  <c r="K760" i="25" l="1"/>
  <c r="I761" i="25"/>
  <c r="I762" i="25" l="1"/>
  <c r="K761" i="25"/>
  <c r="K762" i="25" l="1"/>
  <c r="I763" i="25"/>
  <c r="I764" i="25" l="1"/>
  <c r="K763" i="25"/>
  <c r="K764" i="25" l="1"/>
  <c r="I765" i="25"/>
  <c r="I766" i="25" l="1"/>
  <c r="K765" i="25"/>
  <c r="K766" i="25" l="1"/>
  <c r="I767" i="25"/>
  <c r="I768" i="25" l="1"/>
  <c r="K767" i="25"/>
  <c r="I769" i="25" l="1"/>
  <c r="K768" i="25"/>
  <c r="K769" i="25" l="1"/>
  <c r="I770" i="25"/>
  <c r="K770" i="25" l="1"/>
  <c r="I771" i="25"/>
  <c r="I772" i="25" l="1"/>
  <c r="K771" i="25"/>
  <c r="I773" i="25" l="1"/>
  <c r="K772" i="25"/>
  <c r="I774" i="25" l="1"/>
  <c r="K773" i="25"/>
  <c r="K774" i="25" l="1"/>
  <c r="I775" i="25"/>
  <c r="I776" i="25" l="1"/>
  <c r="K775" i="25"/>
  <c r="K776" i="25" l="1"/>
  <c r="I777" i="25"/>
  <c r="I778" i="25" l="1"/>
  <c r="K777" i="25"/>
  <c r="K778" i="25" l="1"/>
  <c r="I779" i="25"/>
  <c r="I780" i="25" l="1"/>
  <c r="K779" i="25"/>
  <c r="K780" i="25" l="1"/>
  <c r="I781" i="25"/>
  <c r="I782" i="25" l="1"/>
  <c r="K781" i="25"/>
  <c r="K782" i="25" l="1"/>
  <c r="I783" i="25"/>
  <c r="I784" i="25" l="1"/>
  <c r="K783" i="25"/>
  <c r="I785" i="25" l="1"/>
  <c r="K784" i="25"/>
  <c r="I786" i="25" l="1"/>
  <c r="K785" i="25"/>
  <c r="K786" i="25" l="1"/>
  <c r="I787" i="25"/>
  <c r="I788" i="25" l="1"/>
  <c r="K787" i="25"/>
  <c r="I789" i="25" l="1"/>
  <c r="K788" i="25"/>
  <c r="I790" i="25" l="1"/>
  <c r="K789" i="25"/>
  <c r="K790" i="25" l="1"/>
  <c r="I791" i="25"/>
  <c r="I792" i="25" l="1"/>
  <c r="K791" i="25"/>
  <c r="K792" i="25" l="1"/>
  <c r="I793" i="25"/>
  <c r="K793" i="25" l="1"/>
  <c r="I794" i="25"/>
  <c r="K794" i="25" l="1"/>
  <c r="I795" i="25"/>
  <c r="I796" i="25" l="1"/>
  <c r="K795" i="25"/>
  <c r="K796" i="25" l="1"/>
  <c r="I797" i="25"/>
  <c r="I798" i="25" l="1"/>
  <c r="K797" i="25"/>
  <c r="K798" i="25" l="1"/>
  <c r="I799" i="25"/>
  <c r="I800" i="25" l="1"/>
  <c r="K799" i="25"/>
  <c r="I801" i="25" l="1"/>
  <c r="K800" i="25"/>
  <c r="I802" i="25" l="1"/>
  <c r="K801" i="25"/>
  <c r="K802" i="25" l="1"/>
  <c r="I803" i="25"/>
  <c r="I804" i="25" l="1"/>
  <c r="K803" i="25"/>
  <c r="I805" i="25" l="1"/>
  <c r="K804" i="25"/>
  <c r="I806" i="25" l="1"/>
  <c r="K805" i="25"/>
  <c r="K806" i="25" l="1"/>
  <c r="I807" i="25"/>
  <c r="I808" i="25" l="1"/>
  <c r="K807" i="25"/>
  <c r="K808" i="25" l="1"/>
  <c r="I809" i="25"/>
  <c r="I810" i="25" l="1"/>
  <c r="K809" i="25"/>
  <c r="K810" i="25" l="1"/>
  <c r="I811" i="25"/>
  <c r="I812" i="25" l="1"/>
  <c r="K811" i="25"/>
  <c r="K812" i="25" l="1"/>
  <c r="I813" i="25"/>
  <c r="I814" i="25" l="1"/>
  <c r="K813" i="25"/>
  <c r="K814" i="25" l="1"/>
  <c r="I815" i="25"/>
  <c r="I816" i="25" l="1"/>
  <c r="K815" i="25"/>
  <c r="I817" i="25" l="1"/>
  <c r="K816" i="25"/>
  <c r="I818" i="25" l="1"/>
  <c r="K817" i="25"/>
  <c r="K818" i="25" l="1"/>
  <c r="I819" i="25"/>
  <c r="I820" i="25" l="1"/>
  <c r="K819" i="25"/>
  <c r="I821" i="25" l="1"/>
  <c r="K820" i="25"/>
  <c r="I822" i="25" l="1"/>
  <c r="K821" i="25"/>
  <c r="K822" i="25" l="1"/>
  <c r="I823" i="25"/>
  <c r="I824" i="25" l="1"/>
  <c r="K823" i="25"/>
  <c r="K824" i="25" l="1"/>
  <c r="I825" i="25"/>
  <c r="I826" i="25" l="1"/>
  <c r="K825" i="25"/>
  <c r="K826" i="25" l="1"/>
  <c r="I827" i="25"/>
  <c r="I828" i="25" l="1"/>
  <c r="K827" i="25"/>
  <c r="K828" i="25" l="1"/>
  <c r="I829" i="25"/>
  <c r="I830" i="25" l="1"/>
  <c r="K829" i="25"/>
  <c r="K830" i="25" l="1"/>
  <c r="I831" i="25"/>
  <c r="I832" i="25" l="1"/>
  <c r="K831" i="25"/>
  <c r="I833" i="25" l="1"/>
  <c r="K832" i="25"/>
  <c r="I834" i="25" l="1"/>
  <c r="K833" i="25"/>
  <c r="K834" i="25" l="1"/>
  <c r="I835" i="25"/>
  <c r="I836" i="25" l="1"/>
  <c r="K835" i="25"/>
  <c r="I837" i="25" l="1"/>
  <c r="K836" i="25"/>
  <c r="I838" i="25" l="1"/>
  <c r="K837" i="25"/>
  <c r="K838" i="25" l="1"/>
  <c r="I839" i="25"/>
  <c r="I840" i="25" l="1"/>
  <c r="K839" i="25"/>
  <c r="I841" i="25" l="1"/>
  <c r="K840" i="25"/>
  <c r="I842" i="25" l="1"/>
  <c r="K841" i="25"/>
  <c r="K842" i="25" l="1"/>
  <c r="I843" i="25"/>
  <c r="I844" i="25" l="1"/>
  <c r="K843" i="25"/>
  <c r="I845" i="25" l="1"/>
  <c r="K844" i="25"/>
  <c r="K845" i="25" l="1"/>
  <c r="I846" i="25"/>
  <c r="K846" i="25" l="1"/>
  <c r="I847" i="25"/>
  <c r="I848" i="25" l="1"/>
  <c r="K847" i="25"/>
  <c r="I849" i="25" l="1"/>
  <c r="K848" i="25"/>
  <c r="I850" i="25" l="1"/>
  <c r="K849" i="25"/>
  <c r="K850" i="25" l="1"/>
  <c r="I851" i="25"/>
  <c r="I852" i="25" l="1"/>
  <c r="K851" i="25"/>
  <c r="I853" i="25" l="1"/>
  <c r="K852" i="25"/>
  <c r="I854" i="25" l="1"/>
  <c r="K853" i="25"/>
  <c r="K854" i="25" l="1"/>
  <c r="I855" i="25"/>
  <c r="K855" i="25" l="1"/>
  <c r="I856" i="25"/>
  <c r="I857" i="25" l="1"/>
  <c r="K856" i="25"/>
  <c r="K857" i="25" l="1"/>
  <c r="I858" i="25"/>
  <c r="K858" i="25" l="1"/>
  <c r="I859" i="25"/>
  <c r="I860" i="25" l="1"/>
  <c r="K859" i="25"/>
  <c r="I861" i="25" l="1"/>
  <c r="K860" i="25"/>
  <c r="K861" i="25" l="1"/>
  <c r="I862" i="25"/>
  <c r="I863" i="25" l="1"/>
  <c r="K862" i="25"/>
  <c r="K863" i="25" l="1"/>
  <c r="I864" i="25"/>
  <c r="K864" i="25" l="1"/>
  <c r="I865" i="25"/>
  <c r="K865" i="25" l="1"/>
  <c r="I866" i="25"/>
  <c r="I867" i="25" l="1"/>
  <c r="K866" i="25"/>
  <c r="K867" i="25" l="1"/>
  <c r="I868" i="25"/>
  <c r="K868" i="25" l="1"/>
  <c r="I869" i="25"/>
  <c r="K869" i="25" l="1"/>
  <c r="I870" i="25"/>
  <c r="I871" i="25" l="1"/>
  <c r="K870" i="25"/>
  <c r="K871" i="25" l="1"/>
  <c r="I872" i="25"/>
  <c r="K872" i="25" l="1"/>
  <c r="I873" i="25"/>
  <c r="I874" i="25" l="1"/>
  <c r="K873" i="25"/>
  <c r="I875" i="25" l="1"/>
  <c r="K874" i="25"/>
  <c r="K875" i="25" l="1"/>
  <c r="I876" i="25"/>
  <c r="I877" i="25" l="1"/>
  <c r="K876" i="25"/>
  <c r="K877" i="25" l="1"/>
  <c r="I878" i="25"/>
  <c r="I879" i="25" l="1"/>
  <c r="K878" i="25"/>
  <c r="K879" i="25" l="1"/>
  <c r="I880" i="25"/>
  <c r="K880" i="25" l="1"/>
  <c r="I881" i="25"/>
  <c r="K881" i="25" l="1"/>
  <c r="I882" i="25"/>
  <c r="I883" i="25" l="1"/>
  <c r="K882" i="25"/>
  <c r="K883" i="25" l="1"/>
  <c r="I884" i="25"/>
  <c r="K884" i="25" l="1"/>
  <c r="I885" i="25"/>
  <c r="K885" i="25" l="1"/>
  <c r="I886" i="25"/>
  <c r="I887" i="25" l="1"/>
  <c r="K886" i="25"/>
  <c r="K887" i="25" l="1"/>
  <c r="I888" i="25"/>
  <c r="K888" i="25" l="1"/>
  <c r="I889" i="25"/>
  <c r="K889" i="25" l="1"/>
  <c r="I890" i="25"/>
  <c r="I891" i="25" l="1"/>
  <c r="K890" i="25"/>
  <c r="K891" i="25" l="1"/>
  <c r="I892" i="25"/>
  <c r="I893" i="25" l="1"/>
  <c r="K892" i="25"/>
  <c r="K893" i="25" l="1"/>
  <c r="I894" i="25"/>
  <c r="I895" i="25" l="1"/>
  <c r="K894" i="25"/>
  <c r="K895" i="25" l="1"/>
  <c r="I896" i="25"/>
  <c r="K896" i="25" l="1"/>
  <c r="I897" i="25"/>
  <c r="K897" i="25" l="1"/>
  <c r="I898" i="25"/>
  <c r="I899" i="25" l="1"/>
  <c r="K898" i="25"/>
  <c r="K899" i="25" l="1"/>
  <c r="I900" i="25"/>
  <c r="K900" i="25" l="1"/>
  <c r="I901" i="25"/>
  <c r="K901" i="25" l="1"/>
  <c r="I902" i="25"/>
  <c r="I903" i="25" l="1"/>
  <c r="K902" i="25"/>
  <c r="K903" i="25" l="1"/>
  <c r="I904" i="25"/>
  <c r="I905" i="25" l="1"/>
  <c r="K904" i="25"/>
  <c r="K905" i="25" l="1"/>
  <c r="I906" i="25"/>
  <c r="I907" i="25" l="1"/>
  <c r="K906" i="25"/>
  <c r="K907" i="25" l="1"/>
  <c r="I908" i="25"/>
  <c r="I909" i="25" l="1"/>
  <c r="K908" i="25"/>
  <c r="K909" i="25" l="1"/>
  <c r="I910" i="25"/>
  <c r="I911" i="25" l="1"/>
  <c r="K910" i="25"/>
  <c r="K911" i="25" l="1"/>
  <c r="I912" i="25"/>
  <c r="K912" i="25" l="1"/>
  <c r="I913" i="25"/>
  <c r="K913" i="25" l="1"/>
  <c r="I914" i="25"/>
  <c r="I915" i="25" l="1"/>
  <c r="K914" i="25"/>
  <c r="K915" i="25" l="1"/>
  <c r="I916" i="25"/>
  <c r="K916" i="25" l="1"/>
  <c r="I917" i="25"/>
  <c r="K917" i="25" l="1"/>
  <c r="I918" i="25"/>
  <c r="I919" i="25" l="1"/>
  <c r="K918" i="25"/>
  <c r="K919" i="25" l="1"/>
  <c r="I920" i="25"/>
  <c r="K920" i="25" l="1"/>
  <c r="I921" i="25"/>
  <c r="I922" i="25" l="1"/>
  <c r="K921" i="25"/>
  <c r="I923" i="25" l="1"/>
  <c r="K922" i="25"/>
  <c r="K923" i="25" l="1"/>
  <c r="I924" i="25"/>
  <c r="I925" i="25" l="1"/>
  <c r="K924" i="25"/>
  <c r="K925" i="25" l="1"/>
  <c r="I926" i="25"/>
  <c r="I927" i="25" l="1"/>
  <c r="K926" i="25"/>
  <c r="K927" i="25" l="1"/>
  <c r="I928" i="25"/>
  <c r="K928" i="25" l="1"/>
  <c r="I929" i="25"/>
  <c r="K929" i="25" l="1"/>
  <c r="I930" i="25"/>
  <c r="I931" i="25" l="1"/>
  <c r="K930" i="25"/>
  <c r="K931" i="25" l="1"/>
  <c r="I932" i="25"/>
  <c r="K932" i="25" l="1"/>
  <c r="I933" i="25"/>
  <c r="K933" i="25" l="1"/>
  <c r="I934" i="25"/>
  <c r="I935" i="25" l="1"/>
  <c r="K934" i="25"/>
  <c r="K935" i="25" l="1"/>
  <c r="I936" i="25"/>
  <c r="I937" i="25" l="1"/>
  <c r="K936" i="25"/>
  <c r="K937" i="25" l="1"/>
  <c r="I938" i="25"/>
  <c r="I939" i="25" l="1"/>
  <c r="K938" i="25"/>
  <c r="K939" i="25" l="1"/>
  <c r="I940" i="25"/>
  <c r="I941" i="25" l="1"/>
  <c r="K940" i="25"/>
  <c r="K941" i="25" l="1"/>
  <c r="I942" i="25"/>
  <c r="I943" i="25" l="1"/>
  <c r="K942" i="25"/>
  <c r="K943" i="25" l="1"/>
  <c r="I944" i="25"/>
  <c r="K944" i="25" l="1"/>
  <c r="I945" i="25"/>
  <c r="I946" i="25" l="1"/>
  <c r="K945" i="25"/>
  <c r="I947" i="25" l="1"/>
  <c r="K946" i="25"/>
  <c r="K947" i="25" l="1"/>
  <c r="I948" i="25"/>
  <c r="K948" i="25" l="1"/>
  <c r="I949" i="25"/>
  <c r="K949" i="25" l="1"/>
  <c r="I950" i="25"/>
  <c r="I951" i="25" l="1"/>
  <c r="K950" i="25"/>
  <c r="K951" i="25" l="1"/>
  <c r="I952" i="25"/>
  <c r="I953" i="25" l="1"/>
  <c r="K952" i="25"/>
  <c r="K953" i="25" l="1"/>
  <c r="I954" i="25"/>
  <c r="I955" i="25" l="1"/>
  <c r="K954" i="25"/>
  <c r="K955" i="25" l="1"/>
  <c r="I956" i="25"/>
  <c r="I957" i="25" l="1"/>
  <c r="K956" i="25"/>
  <c r="K957" i="25" l="1"/>
  <c r="I958" i="25"/>
  <c r="I959" i="25" l="1"/>
  <c r="K958" i="25"/>
  <c r="K959" i="25" l="1"/>
  <c r="I960" i="25"/>
  <c r="K960" i="25" l="1"/>
  <c r="I961" i="25"/>
  <c r="I962" i="25" l="1"/>
  <c r="K961" i="25"/>
  <c r="I963" i="25" l="1"/>
  <c r="K962" i="25"/>
  <c r="K963" i="25" l="1"/>
  <c r="I964" i="25"/>
  <c r="K964" i="25" l="1"/>
  <c r="I965" i="25"/>
  <c r="K965" i="25" l="1"/>
  <c r="I966" i="25"/>
  <c r="I967" i="25" l="1"/>
  <c r="K966" i="25"/>
  <c r="K967" i="25" l="1"/>
  <c r="I968" i="25"/>
  <c r="K968" i="25" l="1"/>
  <c r="I969" i="25"/>
  <c r="K969" i="25" l="1"/>
  <c r="I970" i="25"/>
  <c r="I971" i="25" l="1"/>
  <c r="K970" i="25"/>
  <c r="K971" i="25" l="1"/>
  <c r="I972" i="25"/>
  <c r="I973" i="25" l="1"/>
  <c r="K972" i="25"/>
  <c r="K973" i="25" l="1"/>
  <c r="I974" i="25"/>
  <c r="I975" i="25" l="1"/>
  <c r="K974" i="25"/>
  <c r="K975" i="25" l="1"/>
  <c r="I976" i="25"/>
  <c r="K976" i="25" l="1"/>
  <c r="I977" i="25"/>
  <c r="K977" i="25" l="1"/>
  <c r="I978" i="25"/>
  <c r="I979" i="25" l="1"/>
  <c r="K978" i="25"/>
  <c r="K979" i="25" l="1"/>
  <c r="I980" i="25"/>
  <c r="K980" i="25" l="1"/>
  <c r="I981" i="25"/>
  <c r="K981" i="25" l="1"/>
  <c r="I982" i="25"/>
  <c r="I983" i="25" l="1"/>
  <c r="K982" i="25"/>
  <c r="K983" i="25" l="1"/>
  <c r="I984" i="25"/>
  <c r="I985" i="25" l="1"/>
  <c r="K984" i="25"/>
  <c r="K985" i="25" l="1"/>
  <c r="I986" i="25"/>
  <c r="I987" i="25" l="1"/>
  <c r="K986" i="25"/>
  <c r="K987" i="25" l="1"/>
  <c r="I988" i="25"/>
  <c r="I989" i="25" l="1"/>
  <c r="K988" i="25"/>
  <c r="K989" i="25" l="1"/>
  <c r="I990" i="25"/>
  <c r="I991" i="25" l="1"/>
  <c r="K990" i="25"/>
  <c r="K991" i="25" l="1"/>
  <c r="I992" i="25"/>
  <c r="K992" i="25" l="1"/>
  <c r="I993" i="25"/>
  <c r="K993" i="25" l="1"/>
  <c r="I994" i="25"/>
  <c r="I995" i="25" l="1"/>
  <c r="K994" i="25"/>
  <c r="K995" i="25" l="1"/>
  <c r="I996" i="25"/>
  <c r="K996" i="25" l="1"/>
  <c r="I997" i="25"/>
  <c r="K997" i="25" l="1"/>
  <c r="I998" i="25"/>
  <c r="I999" i="25" l="1"/>
  <c r="K998" i="25"/>
  <c r="K999" i="25" l="1"/>
  <c r="I1000" i="25"/>
  <c r="I1001" i="25" l="1"/>
  <c r="K1000" i="25"/>
  <c r="K1001" i="25" l="1"/>
  <c r="I1002" i="25"/>
  <c r="I1003" i="25" l="1"/>
  <c r="K1002" i="25"/>
  <c r="K1003" i="25" l="1"/>
  <c r="I1004" i="25"/>
  <c r="I1005" i="25" l="1"/>
  <c r="K1004" i="25"/>
  <c r="K1005" i="25" l="1"/>
  <c r="I1006" i="25"/>
  <c r="I1007" i="25" l="1"/>
  <c r="K1006" i="25"/>
  <c r="K1007" i="25" l="1"/>
  <c r="I1008" i="25"/>
  <c r="I1009" i="25" l="1"/>
  <c r="K1008" i="25"/>
  <c r="K1009" i="25" l="1"/>
  <c r="I1010" i="25"/>
  <c r="I1011" i="25" l="1"/>
  <c r="K1010" i="25"/>
  <c r="K1011" i="25" l="1"/>
  <c r="I1012" i="25"/>
  <c r="K1012" i="25" l="1"/>
  <c r="I1013" i="25"/>
  <c r="K1013" i="25" l="1"/>
  <c r="I1014" i="25"/>
  <c r="I1015" i="25" l="1"/>
  <c r="K1014" i="25"/>
  <c r="K1015" i="25" l="1"/>
  <c r="I1016" i="25"/>
  <c r="I1017" i="25" l="1"/>
  <c r="K1016" i="25"/>
  <c r="K1017" i="25" l="1"/>
  <c r="I1018" i="25"/>
  <c r="I1019" i="25" l="1"/>
  <c r="K1018" i="25"/>
  <c r="K1019" i="25" l="1"/>
  <c r="I1020" i="25"/>
  <c r="I1021" i="25" l="1"/>
  <c r="K1020" i="25"/>
  <c r="K1021" i="25" l="1"/>
  <c r="I1022" i="25"/>
  <c r="I1023" i="25" l="1"/>
  <c r="K1022" i="25"/>
  <c r="K1023" i="25" l="1"/>
  <c r="I1024" i="25"/>
  <c r="I1025" i="25" l="1"/>
  <c r="K1024" i="25"/>
  <c r="K1025" i="25" l="1"/>
  <c r="I1026" i="25"/>
  <c r="I1027" i="25" l="1"/>
  <c r="K1026" i="25"/>
  <c r="K1027" i="25" l="1"/>
  <c r="I1028" i="25"/>
  <c r="I1029" i="25" l="1"/>
  <c r="K1028" i="25"/>
  <c r="K1029" i="25" l="1"/>
  <c r="I1030" i="25"/>
  <c r="I1031" i="25" l="1"/>
  <c r="K1030" i="25"/>
  <c r="K1031" i="25" l="1"/>
  <c r="I1032" i="25"/>
  <c r="I1033" i="25" l="1"/>
  <c r="K1032" i="25"/>
  <c r="K1033" i="25" l="1"/>
  <c r="I1034" i="25"/>
  <c r="I1035" i="25" l="1"/>
  <c r="K1034" i="25"/>
  <c r="K1035" i="25" l="1"/>
  <c r="I1036" i="25"/>
  <c r="I1037" i="25" l="1"/>
  <c r="K1036" i="25"/>
  <c r="K1037" i="25" l="1"/>
  <c r="I1038" i="25"/>
  <c r="I1039" i="25" l="1"/>
  <c r="K1038" i="25"/>
  <c r="K1039" i="25" l="1"/>
  <c r="I1040" i="25"/>
  <c r="I1041" i="25" l="1"/>
  <c r="K1040" i="25"/>
  <c r="K1041" i="25" l="1"/>
  <c r="I1042" i="25"/>
  <c r="I1043" i="25" l="1"/>
  <c r="K1042" i="25"/>
  <c r="K1043" i="25" l="1"/>
  <c r="I1044" i="25"/>
  <c r="I1045" i="25" l="1"/>
  <c r="K1044" i="25"/>
  <c r="K1045" i="25" l="1"/>
  <c r="I1046" i="25"/>
  <c r="I1047" i="25" l="1"/>
  <c r="K1046" i="25"/>
  <c r="K1047" i="25" l="1"/>
  <c r="I1048" i="25"/>
  <c r="I1049" i="25" l="1"/>
  <c r="K1048" i="25"/>
  <c r="K1049" i="25" l="1"/>
  <c r="I1050" i="25"/>
  <c r="I1051" i="25" l="1"/>
  <c r="K1050" i="25"/>
  <c r="K1051" i="25" l="1"/>
  <c r="I1052" i="25"/>
  <c r="I1053" i="25" l="1"/>
  <c r="K1052" i="25"/>
  <c r="K1053" i="25" l="1"/>
  <c r="I1054" i="25"/>
  <c r="I1055" i="25" l="1"/>
  <c r="K1054" i="25"/>
  <c r="K1055" i="25" l="1"/>
  <c r="I1056" i="25"/>
  <c r="I1057" i="25" l="1"/>
  <c r="K1056" i="25"/>
  <c r="K1057" i="25" l="1"/>
  <c r="I1058" i="25"/>
  <c r="I1059" i="25" l="1"/>
  <c r="K1058" i="25"/>
  <c r="K1059" i="25" l="1"/>
  <c r="I1060" i="25"/>
  <c r="I1061" i="25" l="1"/>
  <c r="K1060" i="25"/>
  <c r="K1061" i="25" l="1"/>
  <c r="I1062" i="25"/>
  <c r="I1063" i="25" l="1"/>
  <c r="K1062" i="25"/>
  <c r="K1063" i="25" l="1"/>
  <c r="I1064" i="25"/>
  <c r="I1065" i="25" l="1"/>
  <c r="K1064" i="25"/>
  <c r="K1065" i="25" l="1"/>
  <c r="I1066" i="25"/>
  <c r="I1067" i="25" l="1"/>
  <c r="K1066" i="25"/>
  <c r="K1067" i="25" l="1"/>
  <c r="I1068" i="25"/>
  <c r="I1069" i="25" l="1"/>
  <c r="K1068" i="25"/>
  <c r="K1069" i="25" l="1"/>
  <c r="I1070" i="25"/>
  <c r="I1071" i="25" l="1"/>
  <c r="K1070" i="25"/>
  <c r="K1071" i="25" l="1"/>
  <c r="I1072" i="25"/>
  <c r="I1073" i="25" l="1"/>
  <c r="K1072" i="25"/>
  <c r="K1073" i="25" l="1"/>
  <c r="I1074" i="25"/>
  <c r="I1075" i="25" l="1"/>
  <c r="K1074" i="25"/>
  <c r="K1075" i="25" l="1"/>
  <c r="I1076" i="25"/>
  <c r="I1077" i="25" l="1"/>
  <c r="K1076" i="25"/>
  <c r="K1077" i="25" l="1"/>
  <c r="I1078" i="25"/>
  <c r="I1079" i="25" l="1"/>
  <c r="K1078" i="25"/>
  <c r="K1079" i="25" l="1"/>
  <c r="I1080" i="25"/>
  <c r="I1081" i="25" l="1"/>
  <c r="K1080" i="25"/>
  <c r="K1081" i="25" l="1"/>
  <c r="I1082" i="25"/>
  <c r="I1083" i="25" l="1"/>
  <c r="K1082" i="25"/>
  <c r="K1083" i="25" l="1"/>
  <c r="I1084" i="25"/>
  <c r="I1085" i="25" l="1"/>
  <c r="K1084" i="25"/>
  <c r="K1085" i="25" l="1"/>
  <c r="I1086" i="25"/>
  <c r="I1087" i="25" l="1"/>
  <c r="K1086" i="25"/>
  <c r="K1087" i="25" l="1"/>
  <c r="I1088" i="25"/>
  <c r="I1089" i="25" l="1"/>
  <c r="K1088" i="25"/>
  <c r="K1089" i="25" l="1"/>
  <c r="I1090" i="25"/>
  <c r="I1091" i="25" l="1"/>
  <c r="K1090" i="25"/>
  <c r="K1091" i="25" l="1"/>
  <c r="I1092" i="25"/>
  <c r="I1093" i="25" l="1"/>
  <c r="K1092" i="25"/>
  <c r="K1093" i="25" l="1"/>
  <c r="I1094" i="25"/>
  <c r="I1095" i="25" l="1"/>
  <c r="K1094" i="25"/>
  <c r="K1095" i="25" l="1"/>
  <c r="I1096" i="25"/>
  <c r="I1097" i="25" l="1"/>
  <c r="K1096" i="25"/>
  <c r="I1098" i="25" l="1"/>
  <c r="K1097" i="25"/>
  <c r="K1098" i="25" l="1"/>
  <c r="I1099" i="25"/>
  <c r="I1100" i="25" l="1"/>
  <c r="K1099" i="25"/>
  <c r="K1100" i="25" l="1"/>
  <c r="I1101" i="25"/>
  <c r="I1102" i="25" l="1"/>
  <c r="K1101" i="25"/>
  <c r="K1102" i="25" l="1"/>
  <c r="I1103" i="25"/>
  <c r="I1104" i="25" l="1"/>
  <c r="K1103" i="25"/>
  <c r="K1104" i="25" l="1"/>
  <c r="I1105" i="25"/>
  <c r="I1106" i="25" l="1"/>
  <c r="K1105" i="25"/>
  <c r="K1106" i="25" l="1"/>
  <c r="I1107" i="25"/>
  <c r="I1108" i="25" l="1"/>
  <c r="K1107" i="25"/>
  <c r="K1108" i="25" l="1"/>
  <c r="I1109" i="25"/>
  <c r="I1110" i="25" l="1"/>
  <c r="K1109" i="25"/>
  <c r="K1110" i="25" l="1"/>
  <c r="I1111" i="25"/>
  <c r="I1112" i="25" l="1"/>
  <c r="K1111" i="25"/>
  <c r="K1112" i="25" l="1"/>
  <c r="I1113" i="25"/>
  <c r="I1114" i="25" l="1"/>
  <c r="K1113" i="25"/>
  <c r="K1114" i="25" l="1"/>
  <c r="I1115" i="25"/>
  <c r="I1116" i="25" l="1"/>
  <c r="K1115" i="25"/>
  <c r="K1116" i="25" l="1"/>
  <c r="I1117" i="25"/>
  <c r="I1118" i="25" l="1"/>
  <c r="K1117" i="25"/>
  <c r="K1118" i="25" l="1"/>
  <c r="I1119" i="25"/>
  <c r="K1119" i="25" l="1"/>
  <c r="I1120" i="25"/>
  <c r="K1120" i="25" l="1"/>
  <c r="I1121" i="25"/>
  <c r="K1121" i="25" l="1"/>
  <c r="I1122" i="25"/>
  <c r="K1122" i="25" l="1"/>
  <c r="I1123" i="25"/>
  <c r="K1123" i="25" l="1"/>
  <c r="I1124" i="25"/>
  <c r="I1125" i="25" l="1"/>
  <c r="K1124" i="25"/>
  <c r="I1126" i="25" l="1"/>
  <c r="K1125" i="25"/>
  <c r="I1127" i="25" l="1"/>
  <c r="K1126" i="25"/>
  <c r="I1128" i="25" l="1"/>
  <c r="K1127" i="25"/>
  <c r="I1129" i="25" l="1"/>
  <c r="K1128" i="25"/>
  <c r="K1129" i="25" l="1"/>
  <c r="I1130" i="25"/>
  <c r="K1130" i="25" l="1"/>
  <c r="I1131" i="25"/>
  <c r="I1132" i="25" l="1"/>
  <c r="K1131" i="25"/>
  <c r="I1133" i="25" l="1"/>
  <c r="K1132" i="25"/>
  <c r="I1134" i="25" l="1"/>
  <c r="K1133" i="25"/>
  <c r="K1134" i="25" l="1"/>
  <c r="I1135" i="25"/>
  <c r="I1136" i="25" l="1"/>
  <c r="K1135" i="25"/>
  <c r="K1136" i="25" l="1"/>
  <c r="I1137" i="25"/>
  <c r="I1138" i="25" l="1"/>
  <c r="K1137" i="25"/>
  <c r="K1138" i="25" l="1"/>
  <c r="I1139" i="25"/>
  <c r="K1139" i="25" l="1"/>
  <c r="I1140" i="25"/>
  <c r="I1141" i="25" l="1"/>
  <c r="K1140" i="25"/>
  <c r="K1141" i="25" l="1"/>
  <c r="I1142" i="25"/>
  <c r="K1142" i="25" l="1"/>
  <c r="I1143" i="25"/>
  <c r="I1144" i="25" l="1"/>
  <c r="K1143" i="25"/>
  <c r="I1145" i="25" l="1"/>
  <c r="K1144" i="25"/>
  <c r="I1146" i="25" l="1"/>
  <c r="K1145" i="25"/>
  <c r="K1146" i="25" l="1"/>
  <c r="I1147" i="25"/>
  <c r="I1148" i="25" l="1"/>
  <c r="K1147" i="25"/>
  <c r="I1149" i="25" l="1"/>
  <c r="K1148" i="25"/>
  <c r="I1150" i="25" l="1"/>
  <c r="K1149" i="25"/>
  <c r="K1150" i="25" l="1"/>
  <c r="I1151" i="25"/>
  <c r="I1152" i="25" l="1"/>
  <c r="K1151" i="25"/>
  <c r="K1152" i="25" l="1"/>
  <c r="I1153" i="25"/>
  <c r="K1153" i="25" l="1"/>
  <c r="I1154" i="25"/>
  <c r="K1154" i="25" l="1"/>
  <c r="I1155" i="25"/>
  <c r="I1156" i="25" l="1"/>
  <c r="K1155" i="25"/>
  <c r="I1157" i="25" l="1"/>
  <c r="K1156" i="25"/>
  <c r="I1158" i="25" l="1"/>
  <c r="K1157" i="25"/>
  <c r="K1158" i="25" l="1"/>
  <c r="I1159" i="25"/>
  <c r="I1160" i="25" l="1"/>
  <c r="K1159" i="25"/>
  <c r="I1161" i="25" l="1"/>
  <c r="K1160" i="25"/>
  <c r="K1161" i="25" l="1"/>
  <c r="I1162" i="25"/>
  <c r="K1162" i="25" l="1"/>
  <c r="I1163" i="25"/>
  <c r="K1163" i="25" l="1"/>
  <c r="I1164" i="25"/>
  <c r="I1165" i="25" l="1"/>
  <c r="K1164" i="25"/>
  <c r="K1165" i="25" l="1"/>
  <c r="I1166" i="25"/>
  <c r="I1167" i="25" l="1"/>
  <c r="K1166" i="25"/>
  <c r="K1167" i="25" l="1"/>
  <c r="I1168" i="25"/>
  <c r="I1169" i="25" l="1"/>
  <c r="K1168" i="25"/>
  <c r="K1169" i="25" l="1"/>
  <c r="I1170" i="25"/>
  <c r="I1171" i="25" l="1"/>
  <c r="K1170" i="25"/>
  <c r="K1171" i="25" l="1"/>
  <c r="I1172" i="25"/>
  <c r="I1173" i="25" l="1"/>
  <c r="K1172" i="25"/>
  <c r="K1173" i="25" l="1"/>
  <c r="I1174" i="25"/>
  <c r="I1175" i="25" l="1"/>
  <c r="K1174" i="25"/>
  <c r="K1175" i="25" l="1"/>
  <c r="I1176" i="25"/>
  <c r="I1177" i="25" l="1"/>
  <c r="K1176" i="25"/>
  <c r="K1177" i="25" l="1"/>
  <c r="I1178" i="25"/>
  <c r="I1179" i="25" l="1"/>
  <c r="K1178" i="25"/>
  <c r="K1179" i="25" l="1"/>
  <c r="I1180" i="25"/>
  <c r="I1181" i="25" l="1"/>
  <c r="K1180" i="25"/>
  <c r="K1181" i="25" l="1"/>
  <c r="I1182" i="25"/>
  <c r="I1183" i="25" l="1"/>
  <c r="K1182" i="25"/>
  <c r="K1183" i="25" l="1"/>
  <c r="I1184" i="25"/>
  <c r="I1185" i="25" l="1"/>
  <c r="K1184" i="25"/>
  <c r="K1185" i="25" l="1"/>
  <c r="I1186" i="25"/>
  <c r="I1187" i="25" l="1"/>
  <c r="K1186" i="25"/>
  <c r="K1187" i="25" l="1"/>
  <c r="I1188" i="25"/>
  <c r="I1189" i="25" l="1"/>
  <c r="K1188" i="25"/>
  <c r="K1189" i="25" l="1"/>
  <c r="I1190" i="25"/>
  <c r="I1191" i="25" l="1"/>
  <c r="K1190" i="25"/>
  <c r="K1191" i="25" l="1"/>
  <c r="I1192" i="25"/>
  <c r="I1193" i="25" l="1"/>
  <c r="K1192" i="25"/>
  <c r="K1193" i="25" l="1"/>
  <c r="I1194" i="25"/>
  <c r="I1195" i="25" l="1"/>
  <c r="K1194" i="25"/>
  <c r="K1195" i="25" l="1"/>
  <c r="I1196" i="25"/>
  <c r="I1197" i="25" l="1"/>
  <c r="K1196" i="25"/>
  <c r="K1197" i="25" l="1"/>
  <c r="I1198" i="25"/>
  <c r="I1199" i="25" l="1"/>
  <c r="K1198" i="25"/>
  <c r="K1199" i="25" l="1"/>
  <c r="I1200" i="25"/>
  <c r="I1201" i="25" l="1"/>
  <c r="K1200" i="25"/>
  <c r="K1201" i="25" l="1"/>
  <c r="I1202" i="25"/>
  <c r="I1203" i="25" l="1"/>
  <c r="K1202" i="25"/>
  <c r="K1203" i="25" l="1"/>
  <c r="I1204" i="25"/>
  <c r="I1205" i="25" l="1"/>
  <c r="K1204" i="25"/>
  <c r="K1205" i="25" l="1"/>
  <c r="I1206" i="25"/>
  <c r="I1207" i="25" l="1"/>
  <c r="K1206" i="25"/>
  <c r="K1207" i="25" l="1"/>
  <c r="I1208" i="25"/>
  <c r="I1209" i="25" l="1"/>
  <c r="K1208" i="25"/>
  <c r="K1209" i="25" l="1"/>
  <c r="I1210" i="25"/>
  <c r="I1211" i="25" l="1"/>
  <c r="K1210" i="25"/>
  <c r="K1211" i="25" l="1"/>
  <c r="I1212" i="25"/>
  <c r="I1213" i="25" l="1"/>
  <c r="K1212" i="25"/>
  <c r="K1213" i="25" l="1"/>
  <c r="I1214" i="25"/>
  <c r="I1215" i="25" l="1"/>
  <c r="K1214" i="25"/>
  <c r="K1215" i="25" l="1"/>
  <c r="I1216" i="25"/>
  <c r="I1217" i="25" l="1"/>
  <c r="K1216" i="25"/>
  <c r="K1217" i="25" l="1"/>
  <c r="I1218" i="25"/>
  <c r="I1219" i="25" l="1"/>
  <c r="K1218" i="25"/>
  <c r="K1219" i="25" l="1"/>
  <c r="I1220" i="25"/>
  <c r="I1221" i="25" l="1"/>
  <c r="K1220" i="25"/>
  <c r="K1221" i="25" l="1"/>
  <c r="I1222" i="25"/>
  <c r="I1223" i="25" l="1"/>
  <c r="K1222" i="25"/>
  <c r="K1223" i="25" l="1"/>
  <c r="I1224" i="25"/>
  <c r="I1225" i="25" l="1"/>
  <c r="K1224" i="25"/>
  <c r="K1225" i="25" l="1"/>
  <c r="I1226" i="25"/>
  <c r="I1227" i="25" l="1"/>
  <c r="K1226" i="25"/>
  <c r="K1227" i="25" l="1"/>
  <c r="I1228" i="25"/>
  <c r="I1229" i="25" l="1"/>
  <c r="K1228" i="25"/>
  <c r="K1229" i="25" l="1"/>
  <c r="I1230" i="25"/>
  <c r="I1231" i="25" l="1"/>
  <c r="K1230" i="25"/>
  <c r="K1231" i="25" l="1"/>
  <c r="I1232" i="25"/>
  <c r="I1233" i="25" l="1"/>
  <c r="K1232" i="25"/>
  <c r="K1233" i="25" l="1"/>
  <c r="I1234" i="25"/>
  <c r="I1235" i="25" l="1"/>
  <c r="K1234" i="25"/>
  <c r="K1235" i="25" l="1"/>
  <c r="I1236" i="25"/>
  <c r="I1237" i="25" l="1"/>
  <c r="K1236" i="25"/>
  <c r="K1237" i="25" l="1"/>
  <c r="I1238" i="25"/>
  <c r="I1239" i="25" l="1"/>
  <c r="K1238" i="25"/>
  <c r="K1239" i="25" l="1"/>
  <c r="I1240" i="25"/>
  <c r="I1241" i="25" l="1"/>
  <c r="K1240" i="25"/>
  <c r="K1241" i="25" l="1"/>
  <c r="I1242" i="25"/>
  <c r="I1243" i="25" l="1"/>
  <c r="K1242" i="25"/>
  <c r="K1243" i="25" l="1"/>
  <c r="I1244" i="25"/>
  <c r="I1245" i="25" l="1"/>
  <c r="K1244" i="25"/>
  <c r="K1245" i="25" l="1"/>
  <c r="I1246" i="25"/>
  <c r="I1247" i="25" l="1"/>
  <c r="K1246" i="25"/>
  <c r="K1247" i="25" l="1"/>
  <c r="I1248" i="25"/>
  <c r="I1249" i="25" l="1"/>
  <c r="K1248" i="25"/>
  <c r="K1249" i="25" l="1"/>
  <c r="I1250" i="25"/>
  <c r="K1250" i="25" l="1"/>
  <c r="I1251" i="25"/>
  <c r="I1252" i="25" l="1"/>
  <c r="K1251" i="25"/>
  <c r="I1253" i="25" l="1"/>
  <c r="K1252" i="25"/>
  <c r="I1254" i="25" l="1"/>
  <c r="K1253" i="25"/>
  <c r="K1254" i="25" l="1"/>
  <c r="I1255" i="25"/>
  <c r="I1256" i="25" l="1"/>
  <c r="K1255" i="25"/>
  <c r="K1256" i="25" l="1"/>
  <c r="I1257" i="25"/>
  <c r="I1258" i="25" l="1"/>
  <c r="K1257" i="25"/>
  <c r="K1258" i="25" l="1"/>
  <c r="I1259" i="25"/>
  <c r="I1260" i="25" l="1"/>
  <c r="K1259" i="25"/>
  <c r="K1260" i="25" l="1"/>
  <c r="I1261" i="25"/>
  <c r="K1261" i="25" l="1"/>
  <c r="I1262" i="25"/>
  <c r="K1262" i="25" l="1"/>
  <c r="I1263" i="25"/>
  <c r="K1263" i="25" l="1"/>
  <c r="I1264" i="25"/>
  <c r="K1264" i="25" l="1"/>
  <c r="I1265" i="25"/>
  <c r="I1266" i="25" l="1"/>
  <c r="K1265" i="25"/>
  <c r="K1266" i="25" l="1"/>
  <c r="I1267" i="25"/>
  <c r="I1268" i="25" l="1"/>
  <c r="K1267" i="25"/>
  <c r="I1269" i="25" l="1"/>
  <c r="K1268" i="25"/>
  <c r="I1270" i="25" l="1"/>
  <c r="K1269" i="25"/>
  <c r="K1270" i="25" l="1"/>
  <c r="I1271" i="25"/>
  <c r="I1272" i="25" l="1"/>
  <c r="K1271" i="25"/>
  <c r="K1272" i="25" l="1"/>
  <c r="I1273" i="25"/>
  <c r="I1274" i="25" l="1"/>
  <c r="K1273" i="25"/>
  <c r="K1274" i="25" l="1"/>
  <c r="I1275" i="25"/>
  <c r="I1276" i="25" l="1"/>
  <c r="K1275" i="25"/>
  <c r="K1276" i="25" l="1"/>
  <c r="I1277" i="25"/>
  <c r="I1278" i="25" l="1"/>
  <c r="K1277" i="25"/>
  <c r="K1278" i="25" l="1"/>
  <c r="I1279" i="25"/>
  <c r="I1280" i="25" l="1"/>
  <c r="K1279" i="25"/>
  <c r="K1280" i="25" l="1"/>
  <c r="I1281" i="25"/>
  <c r="K1281" i="25" l="1"/>
  <c r="I1282" i="25"/>
  <c r="K1282" i="25" l="1"/>
  <c r="I1283" i="25"/>
  <c r="I1284" i="25" l="1"/>
  <c r="K1283" i="25"/>
  <c r="K1284" i="25" l="1"/>
  <c r="I1285" i="25"/>
  <c r="K1285" i="25" l="1"/>
  <c r="I1286" i="25"/>
  <c r="I1287" i="25" l="1"/>
  <c r="K1286" i="25"/>
  <c r="I1288" i="25" l="1"/>
  <c r="K1287" i="25"/>
  <c r="K1288" i="25" l="1"/>
  <c r="I1289" i="25"/>
  <c r="K1289" i="25" l="1"/>
  <c r="I1290" i="25"/>
  <c r="K1290" i="25" l="1"/>
  <c r="I1291" i="25"/>
  <c r="I1292" i="25" l="1"/>
  <c r="K1291" i="25"/>
  <c r="I1293" i="25" l="1"/>
  <c r="K1292" i="25"/>
  <c r="I1294" i="25" l="1"/>
  <c r="K1293" i="25"/>
  <c r="K1294" i="25" l="1"/>
  <c r="I1295" i="25"/>
  <c r="I1296" i="25" l="1"/>
  <c r="K1295" i="25"/>
  <c r="K1296" i="25" l="1"/>
  <c r="I1297" i="25"/>
  <c r="K1297" i="25" l="1"/>
  <c r="I1298" i="25"/>
  <c r="K1298" i="25" l="1"/>
  <c r="I1299" i="25"/>
  <c r="I1300" i="25" l="1"/>
  <c r="K1299" i="25"/>
  <c r="K1300" i="25" l="1"/>
  <c r="I1301" i="25"/>
  <c r="I1302" i="25" l="1"/>
  <c r="K1301" i="25"/>
  <c r="I1303" i="25" l="1"/>
  <c r="K1302" i="25"/>
  <c r="K1303" i="25" l="1"/>
  <c r="I1304" i="25"/>
  <c r="I1305" i="25" l="1"/>
  <c r="K1304" i="25"/>
  <c r="K1305" i="25" l="1"/>
  <c r="I1306" i="25"/>
  <c r="I1307" i="25" l="1"/>
  <c r="K1306" i="25"/>
  <c r="K1307" i="25" l="1"/>
  <c r="I1308" i="25"/>
  <c r="K1308" i="25" l="1"/>
  <c r="I1309" i="25"/>
  <c r="K1309" i="25" l="1"/>
  <c r="I1310" i="25"/>
  <c r="I1311" i="25" l="1"/>
  <c r="K1310" i="25"/>
  <c r="I1312" i="25" l="1"/>
  <c r="K1311" i="25"/>
  <c r="K1312" i="25" l="1"/>
  <c r="I1313" i="25"/>
  <c r="K1313" i="25" l="1"/>
  <c r="I1314" i="25"/>
  <c r="K1314" i="25" l="1"/>
  <c r="I1315" i="25"/>
  <c r="K1315" i="25" l="1"/>
  <c r="I1316" i="25"/>
  <c r="I1317" i="25" l="1"/>
  <c r="K1316" i="25"/>
  <c r="I1318" i="25" l="1"/>
  <c r="K1317" i="25"/>
  <c r="I1319" i="25" l="1"/>
  <c r="K1318" i="25"/>
  <c r="K1319" i="25" l="1"/>
  <c r="I1320" i="25"/>
  <c r="I1321" i="25" l="1"/>
  <c r="K1320" i="25"/>
  <c r="I1322" i="25" l="1"/>
  <c r="K1321" i="25"/>
  <c r="K1322" i="25" l="1"/>
  <c r="I1323" i="25"/>
  <c r="I1324" i="25" l="1"/>
  <c r="K1323" i="25"/>
  <c r="I1325" i="25" l="1"/>
  <c r="K1324" i="25"/>
  <c r="I1326" i="25" l="1"/>
  <c r="K1325" i="25"/>
  <c r="K1326" i="25" l="1"/>
  <c r="I1327" i="25"/>
  <c r="I1328" i="25" l="1"/>
  <c r="K1327" i="25"/>
  <c r="K1328" i="25" l="1"/>
  <c r="I1329" i="25"/>
  <c r="K1329" i="25" l="1"/>
  <c r="I1330" i="25"/>
  <c r="I1331" i="25" l="1"/>
  <c r="K1330" i="25"/>
  <c r="K1331" i="25" l="1"/>
  <c r="I1332" i="25"/>
  <c r="K1332" i="25" l="1"/>
  <c r="I1333" i="25"/>
  <c r="I1334" i="25" l="1"/>
  <c r="K1333" i="25"/>
  <c r="I1335" i="25" l="1"/>
  <c r="K1334" i="25"/>
  <c r="K1335" i="25" l="1"/>
  <c r="I1336" i="25"/>
  <c r="K1336" i="25" l="1"/>
  <c r="I1337" i="25"/>
  <c r="K1337" i="25" l="1"/>
  <c r="I1338" i="25"/>
  <c r="I1339" i="25" l="1"/>
  <c r="K1338" i="25"/>
  <c r="K1339" i="25" l="1"/>
  <c r="I1340" i="25"/>
  <c r="I1341" i="25" l="1"/>
  <c r="K1340" i="25"/>
  <c r="I1342" i="25" l="1"/>
  <c r="K1341" i="25"/>
  <c r="K1342" i="25" l="1"/>
  <c r="I1343" i="25"/>
  <c r="I1344" i="25" l="1"/>
  <c r="K1343" i="25"/>
  <c r="I1345" i="25" l="1"/>
  <c r="K1344" i="25"/>
  <c r="I1346" i="25" l="1"/>
  <c r="K1345" i="25"/>
  <c r="K1346" i="25" l="1"/>
  <c r="I1347" i="25"/>
  <c r="I1348" i="25" l="1"/>
  <c r="K1347" i="25"/>
  <c r="K1348" i="25" l="1"/>
  <c r="I1349" i="25"/>
  <c r="I1350" i="25" l="1"/>
  <c r="K1349" i="25"/>
  <c r="I1351" i="25" l="1"/>
  <c r="K1350" i="25"/>
  <c r="I1352" i="25" l="1"/>
  <c r="K1351" i="25"/>
  <c r="I1353" i="25" l="1"/>
  <c r="K1352" i="25"/>
  <c r="K1353" i="25" l="1"/>
  <c r="I1354" i="25"/>
  <c r="I1355" i="25" l="1"/>
  <c r="K1354" i="25"/>
  <c r="I1356" i="25" l="1"/>
  <c r="K1355" i="25"/>
  <c r="I1357" i="25" l="1"/>
  <c r="K1356" i="25"/>
  <c r="K1357" i="25" l="1"/>
  <c r="I1358" i="25"/>
  <c r="K1358" i="25" l="1"/>
  <c r="I1359" i="25"/>
  <c r="I1360" i="25" l="1"/>
  <c r="K1359" i="25"/>
  <c r="I1361" i="25" l="1"/>
  <c r="K1360" i="25"/>
  <c r="K1361" i="25" l="1"/>
  <c r="I1362" i="25"/>
  <c r="I1363" i="25" l="1"/>
  <c r="K1362" i="25"/>
  <c r="K1363" i="25" l="1"/>
  <c r="I1364" i="25"/>
  <c r="I1365" i="25" l="1"/>
  <c r="K1364" i="25"/>
  <c r="K1365" i="25" l="1"/>
  <c r="I1366" i="25"/>
  <c r="I1367" i="25" l="1"/>
  <c r="K1366" i="25"/>
  <c r="I1368" i="25" l="1"/>
  <c r="K1367" i="25"/>
  <c r="K1368" i="25" l="1"/>
  <c r="I1369" i="25"/>
  <c r="K1369" i="25" l="1"/>
  <c r="I1370" i="25"/>
  <c r="K1370" i="25" l="1"/>
  <c r="I1371" i="25"/>
  <c r="K1371" i="25" l="1"/>
  <c r="I1372" i="25"/>
  <c r="I1373" i="25" l="1"/>
  <c r="K1372" i="25"/>
  <c r="I1374" i="25" l="1"/>
  <c r="K1373" i="25"/>
  <c r="I1375" i="25" l="1"/>
  <c r="K1374" i="25"/>
  <c r="I1376" i="25" l="1"/>
  <c r="K1375" i="25"/>
  <c r="I1377" i="25" l="1"/>
  <c r="K1376" i="25"/>
  <c r="K1377" i="25" l="1"/>
  <c r="I1378" i="25"/>
  <c r="I1379" i="25" l="1"/>
  <c r="K1378" i="25"/>
  <c r="K1379" i="25" l="1"/>
  <c r="I1380" i="25"/>
  <c r="I1381" i="25" l="1"/>
  <c r="K1380" i="25"/>
  <c r="K1381" i="25" l="1"/>
  <c r="I1382" i="25"/>
  <c r="I1383" i="25" l="1"/>
  <c r="K1382" i="25"/>
  <c r="K1383" i="25" l="1"/>
  <c r="I1384" i="25"/>
  <c r="I1385" i="25" l="1"/>
  <c r="K1384" i="25"/>
  <c r="K1385" i="25" l="1"/>
  <c r="I1386" i="25"/>
  <c r="K1386" i="25" l="1"/>
  <c r="I1387" i="25"/>
  <c r="K1387" i="25" l="1"/>
  <c r="I1388" i="25"/>
  <c r="I1389" i="25" l="1"/>
  <c r="K1388" i="25"/>
  <c r="K1389" i="25" l="1"/>
  <c r="I1390" i="25"/>
  <c r="K1390" i="25" l="1"/>
  <c r="I1391" i="25"/>
  <c r="K1391" i="25" l="1"/>
  <c r="I1392" i="25"/>
  <c r="K1392" i="25" l="1"/>
  <c r="I1393" i="25"/>
  <c r="K1393" i="25" l="1"/>
  <c r="I1394" i="25"/>
  <c r="K1394" i="25" l="1"/>
  <c r="I1395" i="25"/>
  <c r="K1395" i="25" l="1"/>
  <c r="I1396" i="25"/>
  <c r="I1397" i="25" l="1"/>
  <c r="K1396" i="25"/>
  <c r="I1398" i="25" l="1"/>
  <c r="K1397" i="25"/>
  <c r="K1398" i="25" l="1"/>
  <c r="I1399" i="25"/>
  <c r="K1399" i="25" l="1"/>
  <c r="I1400" i="25"/>
  <c r="I1401" i="25" l="1"/>
  <c r="K1400" i="25"/>
  <c r="K1401" i="25" l="1"/>
  <c r="I1402" i="25"/>
  <c r="I1403" i="25" l="1"/>
  <c r="K1402" i="25"/>
  <c r="K1403" i="25" l="1"/>
  <c r="I1404" i="25"/>
  <c r="I1405" i="25" l="1"/>
  <c r="K1404" i="25"/>
  <c r="K1405" i="25" l="1"/>
  <c r="I1406" i="25"/>
  <c r="I1407" i="25" l="1"/>
  <c r="K1406" i="25"/>
  <c r="I1408" i="25" l="1"/>
  <c r="K1407" i="25"/>
  <c r="I1409" i="25" l="1"/>
  <c r="K1408" i="25"/>
  <c r="I1410" i="25" l="1"/>
  <c r="K1409" i="25"/>
  <c r="I1411" i="25" l="1"/>
  <c r="K1410" i="25"/>
  <c r="K1411" i="25" l="1"/>
  <c r="I1412" i="25"/>
  <c r="I1413" i="25" l="1"/>
  <c r="K1412" i="25"/>
  <c r="K1413" i="25" l="1"/>
  <c r="I1414" i="25"/>
  <c r="I1415" i="25" l="1"/>
  <c r="K1414" i="25"/>
  <c r="I1416" i="25" l="1"/>
  <c r="K1415" i="25"/>
  <c r="K1416" i="25" l="1"/>
  <c r="I1417" i="25"/>
  <c r="K1417" i="25" l="1"/>
  <c r="I1418" i="25"/>
  <c r="I1419" i="25" l="1"/>
  <c r="K1418" i="25"/>
  <c r="K1419" i="25" l="1"/>
  <c r="I1420" i="25"/>
  <c r="I1421" i="25" l="1"/>
  <c r="K1420" i="25"/>
  <c r="K1421" i="25" l="1"/>
  <c r="I1422" i="25"/>
  <c r="I1423" i="25" l="1"/>
  <c r="K1422" i="25"/>
  <c r="K1423" i="25" l="1"/>
  <c r="I1424" i="25"/>
  <c r="I1425" i="25" l="1"/>
  <c r="K1424" i="25"/>
  <c r="K1425" i="25" l="1"/>
  <c r="I1426" i="25"/>
  <c r="K1426" i="25" l="1"/>
  <c r="I1427" i="25"/>
  <c r="K1427" i="25" l="1"/>
  <c r="I1428" i="25"/>
  <c r="I1429" i="25" l="1"/>
  <c r="K1428" i="25"/>
  <c r="K1429" i="25" l="1"/>
  <c r="I1430" i="25"/>
  <c r="I1431" i="25" l="1"/>
  <c r="K1430" i="25"/>
  <c r="K1431" i="25" l="1"/>
  <c r="I1432" i="25"/>
  <c r="I1433" i="25" l="1"/>
  <c r="K1432" i="25"/>
  <c r="K1433" i="25" l="1"/>
  <c r="I1434" i="25"/>
  <c r="K1434" i="25" l="1"/>
  <c r="I1435" i="25"/>
  <c r="K1435" i="25" l="1"/>
  <c r="I1436" i="25"/>
  <c r="I1437" i="25" l="1"/>
  <c r="K1436" i="25"/>
  <c r="I1438" i="25" l="1"/>
  <c r="K1437" i="25"/>
  <c r="I1439" i="25" l="1"/>
  <c r="K1438" i="25"/>
  <c r="K1439" i="25" l="1"/>
  <c r="I1440" i="25"/>
  <c r="I1441" i="25" l="1"/>
  <c r="K1440" i="25"/>
  <c r="K1441" i="25" l="1"/>
  <c r="I1442" i="25"/>
  <c r="I1443" i="25" l="1"/>
  <c r="K1442" i="25"/>
  <c r="K1443" i="25" l="1"/>
  <c r="I1444" i="25"/>
  <c r="I1445" i="25" l="1"/>
  <c r="K1444" i="25"/>
  <c r="K1445" i="25" l="1"/>
  <c r="I1446" i="25"/>
  <c r="I1447" i="25" l="1"/>
  <c r="K1446" i="25"/>
  <c r="K1447" i="25" l="1"/>
  <c r="I1448" i="25"/>
  <c r="I1449" i="25" l="1"/>
  <c r="K1448" i="25"/>
  <c r="K1449" i="25" l="1"/>
  <c r="I1450" i="25"/>
  <c r="I1451" i="25" l="1"/>
  <c r="K1450" i="25"/>
  <c r="I1452" i="25" l="1"/>
  <c r="K1451" i="25"/>
  <c r="I1453" i="25" l="1"/>
  <c r="K1452" i="25"/>
  <c r="K1453" i="25" l="1"/>
  <c r="I1454" i="25"/>
  <c r="I1455" i="25" l="1"/>
  <c r="K1454" i="25"/>
  <c r="K1455" i="25" l="1"/>
  <c r="I1456" i="25"/>
  <c r="I1457" i="25" l="1"/>
  <c r="K1456" i="25"/>
  <c r="K1457" i="25" l="1"/>
  <c r="I1458" i="25"/>
  <c r="I1459" i="25" l="1"/>
  <c r="K1458" i="25"/>
  <c r="K1459" i="25" l="1"/>
  <c r="I1460" i="25"/>
  <c r="K1460" i="25" l="1"/>
  <c r="I1461" i="25"/>
  <c r="K1461" i="25" l="1"/>
  <c r="I1462" i="25"/>
  <c r="I1463" i="25" l="1"/>
  <c r="K1462" i="25"/>
  <c r="I1464" i="25" l="1"/>
  <c r="K1463" i="25"/>
  <c r="I1465" i="25" l="1"/>
  <c r="K1464" i="25"/>
  <c r="I1466" i="25" l="1"/>
  <c r="K1465" i="25"/>
  <c r="I1467" i="25" l="1"/>
  <c r="K1466" i="25"/>
  <c r="I1468" i="25" l="1"/>
  <c r="K1467" i="25"/>
  <c r="I1469" i="25" l="1"/>
  <c r="K1468" i="25"/>
  <c r="K1469" i="25" l="1"/>
  <c r="I1470" i="25"/>
  <c r="I1471" i="25" l="1"/>
  <c r="K1470" i="25"/>
  <c r="K1471" i="25" l="1"/>
  <c r="I1472" i="25"/>
  <c r="K1472" i="25" l="1"/>
  <c r="I1473" i="25"/>
  <c r="I1474" i="25" l="1"/>
  <c r="K1473" i="25"/>
  <c r="I1475" i="25" l="1"/>
  <c r="K1474" i="25"/>
  <c r="K1475" i="25" l="1"/>
  <c r="I1476" i="25"/>
  <c r="K1476" i="25" l="1"/>
  <c r="I1477" i="25"/>
  <c r="K1477" i="25" l="1"/>
  <c r="I1478" i="25"/>
  <c r="I1479" i="25" l="1"/>
  <c r="K1478" i="25"/>
  <c r="I1480" i="25" l="1"/>
  <c r="K1479" i="25"/>
  <c r="I1481" i="25" l="1"/>
  <c r="K1480" i="25"/>
  <c r="K1481" i="25" l="1"/>
  <c r="I1482" i="25"/>
  <c r="K1482" i="25" l="1"/>
  <c r="I1483" i="25"/>
  <c r="I1484" i="25" l="1"/>
  <c r="K1483" i="25"/>
  <c r="I1485" i="25" l="1"/>
  <c r="K1484" i="25"/>
  <c r="K1485" i="25" l="1"/>
  <c r="I1486" i="25"/>
  <c r="I1487" i="25" l="1"/>
  <c r="K1486" i="25"/>
  <c r="K1487" i="25" l="1"/>
  <c r="I1488" i="25"/>
  <c r="I1489" i="25" l="1"/>
  <c r="K1488" i="25"/>
  <c r="K1489" i="25" l="1"/>
  <c r="I1490" i="25"/>
  <c r="K1490" i="25" l="1"/>
  <c r="I1491" i="25"/>
  <c r="K1491" i="25" l="1"/>
  <c r="I1492" i="25"/>
  <c r="I1493" i="25" l="1"/>
  <c r="K1492" i="25"/>
  <c r="K1493" i="25" l="1"/>
  <c r="I1494" i="25"/>
  <c r="I1495" i="25" l="1"/>
  <c r="K1494" i="25"/>
  <c r="I1496" i="25" l="1"/>
  <c r="K1495" i="25"/>
  <c r="I1497" i="25" l="1"/>
  <c r="K1496" i="25"/>
  <c r="K1497" i="25" l="1"/>
  <c r="I1498" i="25"/>
  <c r="I1499" i="25" l="1"/>
  <c r="K1498" i="25"/>
  <c r="I1500" i="25" l="1"/>
  <c r="K1499" i="25"/>
  <c r="I1501" i="25" l="1"/>
  <c r="K1500" i="25"/>
  <c r="K1501" i="25" l="1"/>
  <c r="I1502" i="25"/>
  <c r="I1503" i="25" l="1"/>
  <c r="K1502" i="25"/>
  <c r="K1503" i="25" l="1"/>
  <c r="I1504" i="25"/>
  <c r="K1504" i="25" l="1"/>
  <c r="I1505" i="25"/>
  <c r="K1505" i="25" l="1"/>
  <c r="I1506" i="25"/>
  <c r="I1507" i="25" l="1"/>
  <c r="K1506" i="25"/>
  <c r="I1508" i="25" l="1"/>
  <c r="K1507" i="25"/>
  <c r="I1509" i="25" l="1"/>
  <c r="K1508" i="25"/>
  <c r="K1509" i="25" l="1"/>
  <c r="I1510" i="25"/>
  <c r="I1511" i="25" l="1"/>
  <c r="K1510" i="25"/>
  <c r="I1512" i="25" l="1"/>
  <c r="K1511" i="25"/>
  <c r="K1512" i="25" l="1"/>
  <c r="I1513" i="25"/>
  <c r="K1513" i="25" l="1"/>
  <c r="I1514" i="25"/>
  <c r="I1515" i="25" l="1"/>
  <c r="K1514" i="25"/>
  <c r="I1516" i="25" l="1"/>
  <c r="K1515" i="25"/>
  <c r="I1517" i="25" l="1"/>
  <c r="K1516" i="25"/>
  <c r="K1517" i="25" l="1"/>
  <c r="I1518" i="25"/>
  <c r="K1518" i="25" l="1"/>
  <c r="I1519" i="25"/>
  <c r="K1519" i="25" l="1"/>
  <c r="I1520" i="25"/>
  <c r="I1521" i="25" l="1"/>
  <c r="K1520" i="25"/>
  <c r="K1521" i="25" l="1"/>
  <c r="I1522" i="25"/>
  <c r="I1523" i="25" l="1"/>
  <c r="K1522" i="25"/>
  <c r="I1524" i="25" l="1"/>
  <c r="K1523" i="25"/>
  <c r="K1524" i="25" l="1"/>
  <c r="I1525" i="25"/>
  <c r="K1525" i="25" l="1"/>
  <c r="I1526" i="25"/>
  <c r="I1527" i="25" l="1"/>
  <c r="K1526" i="25"/>
  <c r="I1528" i="25" l="1"/>
  <c r="K1527" i="25"/>
  <c r="K1528" i="25" l="1"/>
  <c r="I1529" i="25"/>
  <c r="I1530" i="25" l="1"/>
  <c r="K1529" i="25"/>
  <c r="I1531" i="25" l="1"/>
  <c r="K1530" i="25"/>
  <c r="I1532" i="25" l="1"/>
  <c r="K1531" i="25"/>
  <c r="I1533" i="25" l="1"/>
  <c r="K1532" i="25"/>
  <c r="K1533" i="25" l="1"/>
  <c r="I1534" i="25"/>
  <c r="K1534" i="25" l="1"/>
  <c r="I1535" i="25"/>
  <c r="I1536" i="25" l="1"/>
  <c r="K1535" i="25"/>
  <c r="I1537" i="25" l="1"/>
  <c r="K1536" i="25"/>
  <c r="I1538" i="25" l="1"/>
  <c r="K1537" i="25"/>
  <c r="K1538" i="25" l="1"/>
  <c r="I1539" i="25"/>
  <c r="K1539" i="25" l="1"/>
  <c r="I1540" i="25"/>
  <c r="K1540" i="25" l="1"/>
  <c r="I1541" i="25"/>
  <c r="K1541" i="25" l="1"/>
  <c r="I1542" i="25"/>
  <c r="I1543" i="25" l="1"/>
  <c r="K1542" i="25"/>
  <c r="I1544" i="25" l="1"/>
  <c r="K1543" i="25"/>
  <c r="K1544" i="25" l="1"/>
  <c r="I1545" i="25"/>
  <c r="K1545" i="25" l="1"/>
  <c r="I1546" i="25"/>
  <c r="I1547" i="25" l="1"/>
  <c r="K1546" i="25"/>
  <c r="I1548" i="25" l="1"/>
  <c r="K1547" i="25"/>
  <c r="K1548" i="25" l="1"/>
  <c r="I1549" i="25"/>
  <c r="K1549" i="25" l="1"/>
  <c r="I1550" i="25"/>
  <c r="I1551" i="25" l="1"/>
  <c r="K1550" i="25"/>
  <c r="K1551" i="25" l="1"/>
  <c r="I1552" i="25"/>
  <c r="I1553" i="25" l="1"/>
  <c r="K1552" i="25"/>
  <c r="K1553" i="25" l="1"/>
  <c r="I1554" i="25"/>
  <c r="I1555" i="25" l="1"/>
  <c r="K1554" i="25"/>
  <c r="K1555" i="25" l="1"/>
  <c r="I1556" i="25"/>
  <c r="K1556" i="25" l="1"/>
  <c r="I1557" i="25"/>
  <c r="K1557" i="25" l="1"/>
  <c r="I1558" i="25"/>
  <c r="K1558" i="25" l="1"/>
  <c r="I1559" i="25"/>
  <c r="K1559" i="25" l="1"/>
  <c r="I1560" i="25"/>
  <c r="I1561" i="25" l="1"/>
  <c r="K1560" i="25"/>
  <c r="K1561" i="25" l="1"/>
  <c r="I1562" i="25"/>
  <c r="I1563" i="25" l="1"/>
  <c r="K1562" i="25"/>
  <c r="I1564" i="25" l="1"/>
  <c r="K1563" i="25"/>
  <c r="I1565" i="25" l="1"/>
  <c r="K1564" i="25"/>
  <c r="K1565" i="25" l="1"/>
  <c r="I1566" i="25"/>
  <c r="I1567" i="25" l="1"/>
  <c r="K1566" i="25"/>
  <c r="I1568" i="25" l="1"/>
  <c r="K1567" i="25"/>
  <c r="I1569" i="25" l="1"/>
  <c r="K1568" i="25"/>
  <c r="K1569" i="25" l="1"/>
  <c r="I1570" i="25"/>
  <c r="I1571" i="25" l="1"/>
  <c r="K1570" i="25"/>
  <c r="K1571" i="25" l="1"/>
  <c r="I1572" i="25"/>
  <c r="I1573" i="25" l="1"/>
  <c r="K1572" i="25"/>
  <c r="K1573" i="25" l="1"/>
  <c r="I1574" i="25"/>
  <c r="I1575" i="25" l="1"/>
  <c r="K1574" i="25"/>
  <c r="I1576" i="25" l="1"/>
  <c r="K1575" i="25"/>
  <c r="K1576" i="25" l="1"/>
  <c r="I1577" i="25"/>
  <c r="K1577" i="25" l="1"/>
  <c r="I1578" i="25"/>
  <c r="I1579" i="25" l="1"/>
  <c r="K1578" i="25"/>
  <c r="I1580" i="25" l="1"/>
  <c r="K1579" i="25"/>
  <c r="I1581" i="25" l="1"/>
  <c r="K1580" i="25"/>
  <c r="K1581" i="25" l="1"/>
  <c r="I1582" i="25"/>
  <c r="I1583" i="25" l="1"/>
  <c r="K1582" i="25"/>
  <c r="K1583" i="25" l="1"/>
  <c r="I1584" i="25"/>
  <c r="I1585" i="25" l="1"/>
  <c r="K1584" i="25"/>
  <c r="K1585" i="25" l="1"/>
  <c r="I1586" i="25"/>
  <c r="I1587" i="25" l="1"/>
  <c r="K1586" i="25"/>
  <c r="K1587" i="25" l="1"/>
  <c r="I1588" i="25"/>
  <c r="K1588" i="25" l="1"/>
  <c r="I1589" i="25"/>
  <c r="K1589" i="25" l="1"/>
  <c r="I1590" i="25"/>
  <c r="I1591" i="25" l="1"/>
  <c r="K1590" i="25"/>
  <c r="I1592" i="25" l="1"/>
  <c r="K1591" i="25"/>
  <c r="I1593" i="25" l="1"/>
  <c r="K1592" i="25"/>
  <c r="K1593" i="25" l="1"/>
  <c r="I1594" i="25"/>
  <c r="I1595" i="25" l="1"/>
  <c r="K1594" i="25"/>
  <c r="I1596" i="25" l="1"/>
  <c r="K1595" i="25"/>
  <c r="I1597" i="25" l="1"/>
  <c r="K1596" i="25"/>
  <c r="K1597" i="25" l="1"/>
  <c r="I1598" i="25"/>
  <c r="I1599" i="25" l="1"/>
  <c r="K1598" i="25"/>
  <c r="I1600" i="25" l="1"/>
  <c r="K1599" i="25"/>
  <c r="I1601" i="25" l="1"/>
  <c r="K1600" i="25"/>
  <c r="K1601" i="25" l="1"/>
  <c r="I1602" i="25"/>
  <c r="I1603" i="25" l="1"/>
  <c r="K1602" i="25"/>
  <c r="K1603" i="25" l="1"/>
  <c r="I1604" i="25"/>
  <c r="I1605" i="25" l="1"/>
  <c r="K1604" i="25"/>
  <c r="K1605" i="25" l="1"/>
  <c r="I1606" i="25"/>
  <c r="I1607" i="25" l="1"/>
  <c r="K1606" i="25"/>
  <c r="I1608" i="25" l="1"/>
  <c r="K1607" i="25"/>
  <c r="K1608" i="25" l="1"/>
  <c r="I1609" i="25"/>
  <c r="K1609" i="25" l="1"/>
  <c r="I1610" i="25"/>
  <c r="I1611" i="25" l="1"/>
  <c r="K1610" i="25"/>
  <c r="I1612" i="25" l="1"/>
  <c r="K1611" i="25"/>
  <c r="I1613" i="25" l="1"/>
  <c r="K1612" i="25"/>
  <c r="I1614" i="25" l="1"/>
  <c r="K1613" i="25"/>
  <c r="I1615" i="25" l="1"/>
  <c r="K1614" i="25"/>
  <c r="K1615" i="25" l="1"/>
  <c r="I1616" i="25"/>
  <c r="I1617" i="25" l="1"/>
  <c r="K1616" i="25"/>
  <c r="I1618" i="25" l="1"/>
  <c r="K1617" i="25"/>
  <c r="I1619" i="25" l="1"/>
  <c r="K1618" i="25"/>
  <c r="I1620" i="25" l="1"/>
  <c r="K1619" i="25"/>
  <c r="I1621" i="25" l="1"/>
  <c r="K1620" i="25"/>
  <c r="K1621" i="25" l="1"/>
  <c r="I1622" i="25"/>
  <c r="I1623" i="25" l="1"/>
  <c r="K1622" i="25"/>
  <c r="I1624" i="25" l="1"/>
  <c r="K1623" i="25"/>
  <c r="I1625" i="25" l="1"/>
  <c r="K1624" i="25"/>
  <c r="K1625" i="25" l="1"/>
  <c r="I1626" i="25"/>
  <c r="I1627" i="25" l="1"/>
  <c r="K1626" i="25"/>
  <c r="I1628" i="25" l="1"/>
  <c r="K1627" i="25"/>
  <c r="K1628" i="25" l="1"/>
  <c r="I1629" i="25"/>
  <c r="I1630" i="25" l="1"/>
  <c r="K1629" i="25"/>
  <c r="I1631" i="25" l="1"/>
  <c r="K1630" i="25"/>
  <c r="I1632" i="25" l="1"/>
  <c r="K1631" i="25"/>
  <c r="I1633" i="25" l="1"/>
  <c r="K1632" i="25"/>
  <c r="I1634" i="25" l="1"/>
  <c r="K1633" i="25"/>
  <c r="K1634" i="25" l="1"/>
  <c r="I1635" i="25"/>
  <c r="I1636" i="25" l="1"/>
  <c r="K1635" i="25"/>
  <c r="I1637" i="25" l="1"/>
  <c r="K1636" i="25"/>
  <c r="I1638" i="25" l="1"/>
  <c r="K1637" i="25"/>
  <c r="I1639" i="25" l="1"/>
  <c r="K1638" i="25"/>
  <c r="K1639" i="25" l="1"/>
  <c r="I1640" i="25"/>
  <c r="K1640" i="25" l="1"/>
  <c r="I1641" i="25"/>
  <c r="K1641" i="25" l="1"/>
  <c r="I1642" i="25"/>
  <c r="I1643" i="25" l="1"/>
  <c r="K1642" i="25"/>
  <c r="K1643" i="25" l="1"/>
  <c r="I1644" i="25"/>
  <c r="K1644" i="25" l="1"/>
  <c r="I1645" i="25"/>
  <c r="I1646" i="25" l="1"/>
  <c r="K1645" i="25"/>
  <c r="K1646" i="25" l="1"/>
  <c r="I1647" i="25"/>
  <c r="I1648" i="25" l="1"/>
  <c r="K1647" i="25"/>
  <c r="I1649" i="25" l="1"/>
  <c r="K1648" i="25"/>
  <c r="K1649" i="25" l="1"/>
  <c r="I1650" i="25"/>
  <c r="I1651" i="25" l="1"/>
  <c r="K1650" i="25"/>
  <c r="K1651" i="25" l="1"/>
  <c r="I1652" i="25"/>
  <c r="I1653" i="25" l="1"/>
  <c r="K1652" i="25"/>
  <c r="K1653" i="25" l="1"/>
  <c r="I1654" i="25"/>
  <c r="I1655" i="25" l="1"/>
  <c r="K1654" i="25"/>
  <c r="K1655" i="25" l="1"/>
  <c r="I1656" i="25"/>
  <c r="I1657" i="25" l="1"/>
  <c r="K1656" i="25"/>
  <c r="K1657" i="25" l="1"/>
  <c r="I1658" i="25"/>
  <c r="I1659" i="25" l="1"/>
  <c r="K1658" i="25"/>
  <c r="I1660" i="25" l="1"/>
  <c r="K1659" i="25"/>
  <c r="K1660" i="25" l="1"/>
  <c r="I1661" i="25"/>
  <c r="K1661" i="25" l="1"/>
  <c r="I1662" i="25"/>
  <c r="K1662" i="25" l="1"/>
  <c r="I1663" i="25"/>
  <c r="I1664" i="25" l="1"/>
  <c r="K1663" i="25"/>
  <c r="I1665" i="25" l="1"/>
  <c r="K1664" i="25"/>
  <c r="K1665" i="25" l="1"/>
  <c r="I1666" i="25"/>
  <c r="I1667" i="25" l="1"/>
  <c r="K1666" i="25"/>
  <c r="K1667" i="25" l="1"/>
  <c r="I1668" i="25"/>
  <c r="K1668" i="25" l="1"/>
  <c r="I1669" i="25"/>
  <c r="K1669" i="25" l="1"/>
  <c r="I1670" i="25"/>
  <c r="I1671" i="25" l="1"/>
  <c r="K1670" i="25"/>
  <c r="K1671" i="25" l="1"/>
  <c r="I1672" i="25"/>
  <c r="I1673" i="25" l="1"/>
  <c r="K1672" i="25"/>
  <c r="K1673" i="25" l="1"/>
  <c r="I1674" i="25"/>
  <c r="K1674" i="25" l="1"/>
  <c r="I1675" i="25"/>
  <c r="I1676" i="25" l="1"/>
  <c r="K1675" i="25"/>
  <c r="I1677" i="25" l="1"/>
  <c r="K1676" i="25"/>
  <c r="K1677" i="25" l="1"/>
  <c r="I1678" i="25"/>
  <c r="K1678" i="25" l="1"/>
  <c r="I1679" i="25"/>
  <c r="I1680" i="25" l="1"/>
  <c r="K1679" i="25"/>
  <c r="I1681" i="25" l="1"/>
  <c r="K1680" i="25"/>
  <c r="K1681" i="25" l="1"/>
  <c r="I1682" i="25"/>
  <c r="I1683" i="25" l="1"/>
  <c r="K1682" i="25"/>
  <c r="I1684" i="25" l="1"/>
  <c r="K1683" i="25"/>
  <c r="K1684" i="25" l="1"/>
  <c r="I1685" i="25"/>
  <c r="K1685" i="25" l="1"/>
  <c r="I1686" i="25"/>
  <c r="I1687" i="25" l="1"/>
  <c r="K1686" i="25"/>
  <c r="I1688" i="25" l="1"/>
  <c r="K1687" i="25"/>
  <c r="I1689" i="25" l="1"/>
  <c r="K1688" i="25"/>
  <c r="K1689" i="25" l="1"/>
  <c r="I1690" i="25"/>
  <c r="I1691" i="25" l="1"/>
  <c r="K1690" i="25"/>
  <c r="I1692" i="25" l="1"/>
  <c r="K1691" i="25"/>
  <c r="I1693" i="25" l="1"/>
  <c r="K1692" i="25"/>
  <c r="K1693" i="25" l="1"/>
  <c r="I1694" i="25"/>
  <c r="I1695" i="25" l="1"/>
  <c r="K1694" i="25"/>
  <c r="K1695" i="25" l="1"/>
  <c r="I1696" i="25"/>
  <c r="I1697" i="25" l="1"/>
  <c r="K1696" i="25"/>
  <c r="K1697" i="25" l="1"/>
  <c r="I1698" i="25"/>
  <c r="I1699" i="25" l="1"/>
  <c r="K1698" i="25"/>
  <c r="I1700" i="25" l="1"/>
  <c r="K1699" i="25"/>
  <c r="I1701" i="25" l="1"/>
  <c r="K1700" i="25"/>
  <c r="K1701" i="25" l="1"/>
  <c r="I1702" i="25"/>
  <c r="I1703" i="25" l="1"/>
  <c r="K1702" i="25"/>
  <c r="I1704" i="25" l="1"/>
  <c r="K1703" i="25"/>
  <c r="I1705" i="25" l="1"/>
  <c r="K1704" i="25"/>
  <c r="K1705" i="25" l="1"/>
  <c r="I1706" i="25"/>
  <c r="I1707" i="25" l="1"/>
  <c r="K1706" i="25"/>
  <c r="I1708" i="25" l="1"/>
  <c r="K1707" i="25"/>
  <c r="I1709" i="25" l="1"/>
  <c r="K1708" i="25"/>
  <c r="K1709" i="25" l="1"/>
  <c r="I1710" i="25"/>
  <c r="I1711" i="25" l="1"/>
  <c r="K1710" i="25"/>
  <c r="K1711" i="25" l="1"/>
  <c r="I1712" i="25"/>
  <c r="I1713" i="25" l="1"/>
  <c r="K1712" i="25"/>
  <c r="I1714" i="25" l="1"/>
  <c r="K1713" i="25"/>
  <c r="K1714" i="25" l="1"/>
  <c r="I1715" i="25"/>
  <c r="I1716" i="25" l="1"/>
  <c r="K1715" i="25"/>
  <c r="I1717" i="25" l="1"/>
  <c r="K1716" i="25"/>
  <c r="I1718" i="25" l="1"/>
  <c r="K1717" i="25"/>
  <c r="I1719" i="25" l="1"/>
  <c r="K1718" i="25"/>
  <c r="K1719" i="25" l="1"/>
  <c r="I1720" i="25"/>
  <c r="I1721" i="25" l="1"/>
  <c r="K1720" i="25"/>
  <c r="I1722" i="25" l="1"/>
  <c r="K1721" i="25"/>
  <c r="I1723" i="25" l="1"/>
  <c r="K1722" i="25"/>
  <c r="K1723" i="25" l="1"/>
  <c r="I1724" i="25"/>
  <c r="I1725" i="25" l="1"/>
  <c r="K1724" i="25"/>
  <c r="I1726" i="25" l="1"/>
  <c r="K1725" i="25"/>
  <c r="K1726" i="25" l="1"/>
  <c r="I1727" i="25"/>
  <c r="K1727" i="25" l="1"/>
  <c r="I1728" i="25"/>
  <c r="I1729" i="25" l="1"/>
  <c r="K1728" i="25"/>
  <c r="I1730" i="25" l="1"/>
  <c r="K1729" i="25"/>
  <c r="I1731" i="25" l="1"/>
  <c r="K1730" i="25"/>
  <c r="I1732" i="25" l="1"/>
  <c r="K1731" i="25"/>
  <c r="K1732" i="25" l="1"/>
  <c r="I1733" i="25"/>
  <c r="K1733" i="25" l="1"/>
  <c r="I1734" i="25"/>
  <c r="K1734" i="25" l="1"/>
  <c r="I1735" i="25"/>
  <c r="I1736" i="25" l="1"/>
  <c r="K1735" i="25"/>
  <c r="K1736" i="25" l="1"/>
  <c r="I1737" i="25"/>
  <c r="K1737" i="25" l="1"/>
  <c r="I1738" i="25"/>
  <c r="I1739" i="25" l="1"/>
  <c r="K1738" i="25"/>
  <c r="I1740" i="25" l="1"/>
  <c r="K1739" i="25"/>
  <c r="K1740" i="25" l="1"/>
  <c r="I1741" i="25"/>
  <c r="K1741" i="25" l="1"/>
  <c r="I1742" i="25"/>
  <c r="I1743" i="25" l="1"/>
  <c r="K1742" i="25"/>
  <c r="K1743" i="25" l="1"/>
  <c r="I1744" i="25"/>
  <c r="I1745" i="25" l="1"/>
  <c r="K1744" i="25"/>
  <c r="I1746" i="25" l="1"/>
  <c r="K1745" i="25"/>
  <c r="K1746" i="25" l="1"/>
  <c r="I1747" i="25"/>
  <c r="I1748" i="25" l="1"/>
  <c r="K1747" i="25"/>
  <c r="K1748" i="25" l="1"/>
  <c r="I1749" i="25"/>
  <c r="I1750" i="25" l="1"/>
  <c r="K1749" i="25"/>
  <c r="I1751" i="25" l="1"/>
  <c r="K1750" i="25"/>
  <c r="K1751" i="25" l="1"/>
  <c r="I1752" i="25"/>
  <c r="K1752" i="25" l="1"/>
  <c r="I1753" i="25"/>
  <c r="I1754" i="25" l="1"/>
  <c r="K1753" i="25"/>
  <c r="I1755" i="25" l="1"/>
  <c r="K1754" i="25"/>
  <c r="I1756" i="25" l="1"/>
  <c r="K1755" i="25"/>
  <c r="K1756" i="25" l="1"/>
  <c r="I1757" i="25"/>
  <c r="K1757" i="25" l="1"/>
  <c r="I1758" i="25"/>
  <c r="I1759" i="25" l="1"/>
  <c r="K1758" i="25"/>
  <c r="K1759" i="25" l="1"/>
  <c r="I1760" i="25"/>
  <c r="K1760" i="25" l="1"/>
  <c r="I1761" i="25"/>
  <c r="K1761" i="25" l="1"/>
  <c r="I1762" i="25"/>
  <c r="K1762" i="25" l="1"/>
  <c r="I1763" i="25"/>
  <c r="I1764" i="25" l="1"/>
  <c r="K1763" i="25"/>
  <c r="I1765" i="25" l="1"/>
  <c r="K1764" i="25"/>
  <c r="K1765" i="25" l="1"/>
  <c r="I1766" i="25"/>
  <c r="K1766" i="25" l="1"/>
  <c r="I1767" i="25"/>
  <c r="I1768" i="25" l="1"/>
  <c r="K1767" i="25"/>
  <c r="I1769" i="25" l="1"/>
  <c r="K1768" i="25"/>
  <c r="K1769" i="25" l="1"/>
  <c r="I1770" i="25"/>
  <c r="I1771" i="25" l="1"/>
  <c r="K1770" i="25"/>
  <c r="I1772" i="25" l="1"/>
  <c r="K1771" i="25"/>
  <c r="I1773" i="25" l="1"/>
  <c r="K1772" i="25"/>
  <c r="K1773" i="25" l="1"/>
  <c r="I1774" i="25"/>
  <c r="K1774" i="25" l="1"/>
  <c r="I1775" i="25"/>
  <c r="K1775" i="25" l="1"/>
  <c r="I1776" i="25"/>
  <c r="K1776" i="25" l="1"/>
  <c r="I1777" i="25"/>
  <c r="I1778" i="25" l="1"/>
  <c r="K1777" i="25"/>
  <c r="I1779" i="25" l="1"/>
  <c r="K1778" i="25"/>
  <c r="I1780" i="25" l="1"/>
  <c r="K1779" i="25"/>
  <c r="K1780" i="25" l="1"/>
  <c r="I1781" i="25"/>
  <c r="K1781" i="25" l="1"/>
  <c r="I1782" i="25"/>
  <c r="I1783" i="25" l="1"/>
  <c r="K1782" i="25"/>
  <c r="I1784" i="25" l="1"/>
  <c r="K1783" i="25"/>
  <c r="K1784" i="25" l="1"/>
  <c r="I1785" i="25"/>
  <c r="K1785" i="25" l="1"/>
  <c r="I1786" i="25"/>
  <c r="I1787" i="25" l="1"/>
  <c r="K1786" i="25"/>
  <c r="I1788" i="25" l="1"/>
  <c r="K1787" i="25"/>
  <c r="K1788" i="25" l="1"/>
  <c r="I1789" i="25"/>
  <c r="K1789" i="25" l="1"/>
  <c r="I1790" i="25"/>
  <c r="I1791" i="25" l="1"/>
  <c r="K1790" i="25"/>
  <c r="K1791" i="25" l="1"/>
  <c r="I1792" i="25"/>
  <c r="K1792" i="25" l="1"/>
  <c r="I1793" i="25"/>
  <c r="I1794" i="25" l="1"/>
  <c r="K1793" i="25"/>
  <c r="I1795" i="25" l="1"/>
  <c r="K1794" i="25"/>
  <c r="K1795" i="25" l="1"/>
  <c r="I1796" i="25"/>
  <c r="I1797" i="25" l="1"/>
  <c r="K1796" i="25"/>
  <c r="I1798" i="25" l="1"/>
  <c r="K1797" i="25"/>
  <c r="I1799" i="25" l="1"/>
  <c r="K1798" i="25"/>
  <c r="I1800" i="25" l="1"/>
  <c r="K1799" i="25"/>
  <c r="I1801" i="25" l="1"/>
  <c r="K1800" i="25"/>
  <c r="I1802" i="25" l="1"/>
  <c r="K1801" i="25"/>
  <c r="I1803" i="25" l="1"/>
  <c r="K1802" i="25"/>
  <c r="I1804" i="25" l="1"/>
  <c r="K1803" i="25"/>
  <c r="I1805" i="25" l="1"/>
  <c r="K1804" i="25"/>
  <c r="I1806" i="25" l="1"/>
  <c r="K1805" i="25"/>
  <c r="I1807" i="25" l="1"/>
  <c r="K1806" i="25"/>
  <c r="I1808" i="25" l="1"/>
  <c r="K1807" i="25"/>
  <c r="K1808" i="25" l="1"/>
  <c r="I1809" i="25"/>
  <c r="I1810" i="25" l="1"/>
  <c r="K1809" i="25"/>
  <c r="I1811" i="25" l="1"/>
  <c r="K1810" i="25"/>
  <c r="I1812" i="25" l="1"/>
  <c r="K1811" i="25"/>
  <c r="I1813" i="25" l="1"/>
  <c r="K1812" i="25"/>
  <c r="K1813" i="25" l="1"/>
  <c r="I1814" i="25"/>
  <c r="K1814" i="25" l="1"/>
  <c r="I1815" i="25"/>
  <c r="I1816" i="25" l="1"/>
  <c r="K1815" i="25"/>
  <c r="I1817" i="25" l="1"/>
  <c r="K1816" i="25"/>
  <c r="K1817" i="25" l="1"/>
  <c r="I1818" i="25"/>
  <c r="I1819" i="25" l="1"/>
  <c r="K1818" i="25"/>
  <c r="I1820" i="25" l="1"/>
  <c r="K1819" i="25"/>
  <c r="K1820" i="25" l="1"/>
  <c r="I1821" i="25"/>
  <c r="K1821" i="25" l="1"/>
  <c r="I1822" i="25"/>
  <c r="I1823" i="25" l="1"/>
  <c r="K1822" i="25"/>
  <c r="K1823" i="25" l="1"/>
  <c r="I1824" i="25"/>
  <c r="K1824" i="25" l="1"/>
  <c r="I1825" i="25"/>
  <c r="K1825" i="25" l="1"/>
  <c r="I1826" i="25"/>
  <c r="K1826" i="25" l="1"/>
  <c r="I1827" i="25"/>
  <c r="K1827" i="25" l="1"/>
  <c r="I1828" i="25"/>
  <c r="K1828" i="25" l="1"/>
  <c r="I1829" i="25"/>
  <c r="I1830" i="25" l="1"/>
  <c r="K1829" i="25"/>
  <c r="K1830" i="25" l="1"/>
  <c r="I1831" i="25"/>
  <c r="K1831" i="25" l="1"/>
  <c r="I1832" i="25"/>
  <c r="I1833" i="25" l="1"/>
  <c r="K1832" i="25"/>
  <c r="I1834" i="25" l="1"/>
  <c r="K1833" i="25"/>
  <c r="K1834" i="25" l="1"/>
  <c r="I1835" i="25"/>
  <c r="K1835" i="25" l="1"/>
  <c r="I1836" i="25"/>
  <c r="K1836" i="25" l="1"/>
  <c r="I1837" i="25"/>
  <c r="I1838" i="25" l="1"/>
  <c r="K1837" i="25"/>
  <c r="I1839" i="25" l="1"/>
  <c r="K1838" i="25"/>
  <c r="I1840" i="25" l="1"/>
  <c r="K1839" i="25"/>
  <c r="K1840" i="25" l="1"/>
  <c r="I1841" i="25"/>
  <c r="I1842" i="25" l="1"/>
  <c r="K1841" i="25"/>
  <c r="K1842" i="25" l="1"/>
  <c r="I1843" i="25"/>
  <c r="I1844" i="25" l="1"/>
  <c r="K1843" i="25"/>
  <c r="I1845" i="25" l="1"/>
  <c r="K1844" i="25"/>
  <c r="K1845" i="25" l="1"/>
  <c r="I1846" i="25"/>
  <c r="K1846" i="25" l="1"/>
  <c r="I1847" i="25"/>
  <c r="I1848" i="25" l="1"/>
  <c r="K1847" i="25"/>
  <c r="I1849" i="25" l="1"/>
  <c r="K1848" i="25"/>
  <c r="K1849" i="25" l="1"/>
  <c r="I1850" i="25"/>
  <c r="K1850" i="25" l="1"/>
  <c r="I1851" i="25"/>
  <c r="I1852" i="25" l="1"/>
  <c r="K1851" i="25"/>
  <c r="I1853" i="25" l="1"/>
  <c r="K1852" i="25"/>
  <c r="K1853" i="25" l="1"/>
  <c r="I1854" i="25"/>
  <c r="I1855" i="25" l="1"/>
  <c r="K1854" i="25"/>
  <c r="K1855" i="25" l="1"/>
  <c r="I1856" i="25"/>
  <c r="I1857" i="25" l="1"/>
  <c r="K1856" i="25"/>
  <c r="K1857" i="25" l="1"/>
  <c r="I1858" i="25"/>
  <c r="I1859" i="25" l="1"/>
  <c r="K1858" i="25"/>
  <c r="I1860" i="25" l="1"/>
  <c r="K1859" i="25"/>
  <c r="K1860" i="25" l="1"/>
  <c r="I1861" i="25"/>
  <c r="K1861" i="25" l="1"/>
  <c r="I1862" i="25"/>
  <c r="K1862" i="25" l="1"/>
  <c r="I1863" i="25"/>
  <c r="I1864" i="25" l="1"/>
  <c r="K1863" i="25"/>
  <c r="I1865" i="25" l="1"/>
  <c r="K1864" i="25"/>
  <c r="K1865" i="25" l="1"/>
  <c r="I1866" i="25"/>
  <c r="I1867" i="25" l="1"/>
  <c r="K1866" i="25"/>
  <c r="I1868" i="25" l="1"/>
  <c r="K1867" i="25"/>
  <c r="K1868" i="25" l="1"/>
  <c r="I1869" i="25"/>
  <c r="K1869" i="25" l="1"/>
  <c r="I1870" i="25"/>
  <c r="I1871" i="25" l="1"/>
  <c r="K1870" i="25"/>
  <c r="I1872" i="25" l="1"/>
  <c r="K1871" i="25"/>
  <c r="I1873" i="25" l="1"/>
  <c r="K1872" i="25"/>
  <c r="I1874" i="25" l="1"/>
  <c r="K1873" i="25"/>
  <c r="I1875" i="25" l="1"/>
  <c r="K1874" i="25"/>
  <c r="I1876" i="25" l="1"/>
  <c r="K1875" i="25"/>
  <c r="K1876" i="25" l="1"/>
  <c r="I1877" i="25"/>
  <c r="K1877" i="25" l="1"/>
  <c r="I1878" i="25"/>
  <c r="I1879" i="25" l="1"/>
  <c r="K1878" i="25"/>
  <c r="K1879" i="25" l="1"/>
  <c r="I1880" i="25"/>
  <c r="I1881" i="25" l="1"/>
  <c r="K1880" i="25"/>
  <c r="I1882" i="25" l="1"/>
  <c r="K1881" i="25"/>
  <c r="K1882" i="25" l="1"/>
  <c r="I1883" i="25"/>
  <c r="K1883" i="25" l="1"/>
  <c r="I1884" i="25"/>
  <c r="I1885" i="25" l="1"/>
  <c r="K1884" i="25"/>
  <c r="K1885" i="25" l="1"/>
  <c r="I1886" i="25"/>
  <c r="I1887" i="25" l="1"/>
  <c r="K1886" i="25"/>
  <c r="I1888" i="25" l="1"/>
  <c r="K1887" i="25"/>
  <c r="I1889" i="25" l="1"/>
  <c r="K1888" i="25"/>
  <c r="I1890" i="25" l="1"/>
  <c r="K1889" i="25"/>
  <c r="I1891" i="25" l="1"/>
  <c r="K1890" i="25"/>
  <c r="I1892" i="25" l="1"/>
  <c r="K1891" i="25"/>
  <c r="K1892" i="25" l="1"/>
  <c r="I1893" i="25"/>
  <c r="I1894" i="25" l="1"/>
  <c r="K1893" i="25"/>
  <c r="I1895" i="25" l="1"/>
  <c r="K1894" i="25"/>
  <c r="I1896" i="25" l="1"/>
  <c r="K1895" i="25"/>
  <c r="I1897" i="25" l="1"/>
  <c r="K1896" i="25"/>
  <c r="K1897" i="25" l="1"/>
  <c r="I1898" i="25"/>
  <c r="I1899" i="25" l="1"/>
  <c r="K1898" i="25"/>
  <c r="I1900" i="25" l="1"/>
  <c r="K1899" i="25"/>
  <c r="I1901" i="25" l="1"/>
  <c r="K1900" i="25"/>
  <c r="K1901" i="25" l="1"/>
  <c r="I1902" i="25"/>
  <c r="I1903" i="25" l="1"/>
  <c r="K1902" i="25"/>
  <c r="K1903" i="25" l="1"/>
  <c r="I1904" i="25"/>
  <c r="I1905" i="25" l="1"/>
  <c r="K1904" i="25"/>
  <c r="K1905" i="25" l="1"/>
  <c r="I1906" i="25"/>
  <c r="I1907" i="25" l="1"/>
  <c r="K1906" i="25"/>
  <c r="I1908" i="25" l="1"/>
  <c r="K1907" i="25"/>
  <c r="I1909" i="25" l="1"/>
  <c r="K1908" i="25"/>
  <c r="I1910" i="25" l="1"/>
  <c r="K1909" i="25"/>
  <c r="K1910" i="25" l="1"/>
  <c r="I1911" i="25"/>
  <c r="K1911" i="25" l="1"/>
  <c r="I1912" i="25"/>
  <c r="K1912" i="25" l="1"/>
  <c r="I1913" i="25"/>
  <c r="I1914" i="25" l="1"/>
  <c r="K1913" i="25"/>
  <c r="K1914" i="25" l="1"/>
  <c r="I1915" i="25"/>
  <c r="K1915" i="25" l="1"/>
  <c r="I1916" i="25"/>
  <c r="K1916" i="25" l="1"/>
  <c r="I1917" i="25"/>
  <c r="I1918" i="25" l="1"/>
  <c r="K1917" i="25"/>
  <c r="K1918" i="25" l="1"/>
  <c r="I1919" i="25"/>
  <c r="I1920" i="25" l="1"/>
  <c r="K1919" i="25"/>
  <c r="K1920" i="25" l="1"/>
  <c r="I1921" i="25"/>
  <c r="K1921" i="25" l="1"/>
  <c r="I1922" i="25"/>
  <c r="I1923" i="25" l="1"/>
  <c r="K1922" i="25"/>
  <c r="I1924" i="25" l="1"/>
  <c r="K1923" i="25"/>
  <c r="I1925" i="25" l="1"/>
  <c r="K1924" i="25"/>
  <c r="K1925" i="25" l="1"/>
  <c r="I1926" i="25"/>
  <c r="K1926" i="25" l="1"/>
  <c r="I1927" i="25"/>
  <c r="I1928" i="25" l="1"/>
  <c r="K1927" i="25"/>
  <c r="K1928" i="25" l="1"/>
  <c r="I1929" i="25"/>
  <c r="K1929" i="25" l="1"/>
  <c r="I1930" i="25"/>
  <c r="I1931" i="25" l="1"/>
  <c r="K1930" i="25"/>
  <c r="I1932" i="25" l="1"/>
  <c r="K1931" i="25"/>
  <c r="I1933" i="25" l="1"/>
  <c r="K1932" i="25"/>
  <c r="K1933" i="25" l="1"/>
  <c r="I1934" i="25"/>
  <c r="I1935" i="25" l="1"/>
  <c r="K1934" i="25"/>
  <c r="K1935" i="25" l="1"/>
  <c r="I1936" i="25"/>
  <c r="I1937" i="25" l="1"/>
  <c r="K1936" i="25"/>
  <c r="K1937" i="25" l="1"/>
  <c r="I1938" i="25"/>
  <c r="I1939" i="25" l="1"/>
  <c r="K1938" i="25"/>
  <c r="I1940" i="25" l="1"/>
  <c r="K1939" i="25"/>
  <c r="I1941" i="25" l="1"/>
  <c r="K1940" i="25"/>
  <c r="K1941" i="25" l="1"/>
  <c r="I1942" i="25"/>
  <c r="I1943" i="25" l="1"/>
  <c r="K1942" i="25"/>
  <c r="I1944" i="25" l="1"/>
  <c r="K1943" i="25"/>
  <c r="I1945" i="25" l="1"/>
  <c r="K1944" i="25"/>
  <c r="I1946" i="25" l="1"/>
  <c r="K1945" i="25"/>
  <c r="I1947" i="25" l="1"/>
  <c r="K1946" i="25"/>
  <c r="I1948" i="25" l="1"/>
  <c r="K1947" i="25"/>
  <c r="I1949" i="25" l="1"/>
  <c r="K1948" i="25"/>
  <c r="K1949" i="25" l="1"/>
  <c r="I1950" i="25"/>
  <c r="I1951" i="25" l="1"/>
  <c r="K1950" i="25"/>
  <c r="K1951" i="25" l="1"/>
  <c r="I1952" i="25"/>
  <c r="I1953" i="25" l="1"/>
  <c r="K1952" i="25"/>
  <c r="K1953" i="25" l="1"/>
  <c r="I1954" i="25"/>
  <c r="K1954" i="25" l="1"/>
  <c r="I1955" i="25"/>
  <c r="I1956" i="25" l="1"/>
  <c r="K1955" i="25"/>
  <c r="I1957" i="25" l="1"/>
  <c r="K1956" i="25"/>
  <c r="K1957" i="25" l="1"/>
  <c r="I1958" i="25"/>
  <c r="I1959" i="25" l="1"/>
  <c r="K1958" i="25"/>
  <c r="I1960" i="25" l="1"/>
  <c r="K1959" i="25"/>
  <c r="I1961" i="25" l="1"/>
  <c r="K1960" i="25"/>
  <c r="K1961" i="25" l="1"/>
  <c r="I1962" i="25"/>
  <c r="K1962" i="25" l="1"/>
  <c r="I1963" i="25"/>
  <c r="K1963" i="25" l="1"/>
  <c r="I1964" i="25"/>
  <c r="I1965" i="25" l="1"/>
  <c r="K1964" i="25"/>
  <c r="K1965" i="25" l="1"/>
  <c r="I1966" i="25"/>
  <c r="I1967" i="25" l="1"/>
  <c r="K1966" i="25"/>
  <c r="I1968" i="25" l="1"/>
  <c r="K1967" i="25"/>
  <c r="I1969" i="25" l="1"/>
  <c r="K1968" i="25"/>
  <c r="K1969" i="25" l="1"/>
  <c r="I1970" i="25"/>
  <c r="I1971" i="25" l="1"/>
  <c r="K1970" i="25"/>
  <c r="I1972" i="25" l="1"/>
  <c r="K1971" i="25"/>
  <c r="I1973" i="25" l="1"/>
  <c r="K1972" i="25"/>
  <c r="K1973" i="25" l="1"/>
  <c r="I1974" i="25"/>
  <c r="I1975" i="25" l="1"/>
  <c r="K1974" i="25"/>
  <c r="I1976" i="25" l="1"/>
  <c r="K1975" i="25"/>
  <c r="K1976" i="25" l="1"/>
  <c r="I1977" i="25"/>
  <c r="K1977" i="25" l="1"/>
  <c r="I1978" i="25"/>
  <c r="I1979" i="25" l="1"/>
  <c r="K1978" i="25"/>
  <c r="K1979" i="25" l="1"/>
  <c r="I1980" i="25"/>
  <c r="K1980" i="25" l="1"/>
  <c r="I1981" i="25"/>
  <c r="I1982" i="25" l="1"/>
  <c r="K1981" i="25"/>
  <c r="I1983" i="25" l="1"/>
  <c r="K1982" i="25"/>
  <c r="K1983" i="25" l="1"/>
  <c r="I1984" i="25"/>
  <c r="I1985" i="25" l="1"/>
  <c r="K1984" i="25"/>
  <c r="K1985" i="25" l="1"/>
  <c r="I1986" i="25"/>
  <c r="I1987" i="25" l="1"/>
  <c r="K1986" i="25"/>
  <c r="I1988" i="25" l="1"/>
  <c r="K1987" i="25"/>
  <c r="I1989" i="25" l="1"/>
  <c r="K1988" i="25"/>
  <c r="K1989" i="25" l="1"/>
  <c r="I1990" i="25"/>
  <c r="I1991" i="25" l="1"/>
  <c r="K1990" i="25"/>
  <c r="I1992" i="25" l="1"/>
  <c r="K1991" i="25"/>
  <c r="I1993" i="25" l="1"/>
  <c r="K1992" i="25"/>
  <c r="K1993" i="25" l="1"/>
  <c r="I1994" i="25"/>
  <c r="I1995" i="25" l="1"/>
  <c r="K1994" i="25"/>
  <c r="I1996" i="25" l="1"/>
  <c r="K1995" i="25"/>
  <c r="I1997" i="25" l="1"/>
  <c r="K1996" i="25"/>
  <c r="K1997" i="25" l="1"/>
  <c r="I1998" i="25"/>
  <c r="I1999" i="25" l="1"/>
  <c r="K1998" i="25"/>
  <c r="K1999" i="25" l="1"/>
  <c r="I2000" i="25"/>
  <c r="K2000" i="25" l="1"/>
  <c r="I2001" i="25"/>
  <c r="K2001" i="25" l="1"/>
  <c r="I2002" i="25"/>
  <c r="I2003" i="25" l="1"/>
  <c r="K2002" i="25"/>
  <c r="I2004" i="25" l="1"/>
  <c r="K2003" i="25"/>
  <c r="I2005" i="25" l="1"/>
  <c r="K2004" i="25"/>
  <c r="I2006" i="25" l="1"/>
  <c r="K2005" i="25"/>
  <c r="I2007" i="25" l="1"/>
  <c r="K2006" i="25"/>
  <c r="K2007" i="25" l="1"/>
  <c r="I2008" i="25"/>
  <c r="I2009" i="25" l="1"/>
  <c r="K2008" i="25"/>
  <c r="I2010" i="25" l="1"/>
  <c r="K2009" i="25"/>
  <c r="I2011" i="25" l="1"/>
  <c r="K2010" i="25"/>
  <c r="I2012" i="25" l="1"/>
  <c r="K2011" i="25"/>
  <c r="I2013" i="25" l="1"/>
  <c r="K2012" i="25"/>
  <c r="K2013" i="25" l="1"/>
  <c r="I2014" i="25"/>
  <c r="I2015" i="25" l="1"/>
  <c r="K2014" i="25"/>
  <c r="K2015" i="25" l="1"/>
  <c r="I2016" i="25"/>
  <c r="I2017" i="25" l="1"/>
  <c r="K2016" i="25"/>
  <c r="K2017" i="25" l="1"/>
  <c r="I2018" i="25"/>
  <c r="I2019" i="25" l="1"/>
  <c r="K2018" i="25"/>
  <c r="I2020" i="25" l="1"/>
  <c r="K2019" i="25"/>
  <c r="I2021" i="25" l="1"/>
  <c r="K2020" i="25"/>
  <c r="K2021" i="25" l="1"/>
  <c r="I2022" i="25"/>
  <c r="I2023" i="25" l="1"/>
  <c r="K2022" i="25"/>
  <c r="I2024" i="25" l="1"/>
  <c r="K2023" i="25"/>
  <c r="I2025" i="25" l="1"/>
  <c r="K2024" i="25"/>
  <c r="K2025" i="25" l="1"/>
  <c r="I2026" i="25"/>
  <c r="I2027" i="25" l="1"/>
  <c r="K2026" i="25"/>
  <c r="I2028" i="25" l="1"/>
  <c r="K2027" i="25"/>
  <c r="K2028" i="25" l="1"/>
  <c r="I2029" i="25"/>
  <c r="K2029" i="25" l="1"/>
  <c r="I2030" i="25"/>
  <c r="I2031" i="25" l="1"/>
  <c r="K2030" i="25"/>
  <c r="K2031" i="25" l="1"/>
  <c r="I2032" i="25"/>
  <c r="I2033" i="25" l="1"/>
  <c r="K2032" i="25"/>
  <c r="K2033" i="25" l="1"/>
  <c r="I2034" i="25"/>
  <c r="I2035" i="25" l="1"/>
  <c r="K2034" i="25"/>
  <c r="I2036" i="25" l="1"/>
  <c r="K2035" i="25"/>
  <c r="I2037" i="25" l="1"/>
  <c r="K2036" i="25"/>
  <c r="I2038" i="25" l="1"/>
  <c r="K2037" i="25"/>
  <c r="I2039" i="25" l="1"/>
  <c r="K2038" i="25"/>
  <c r="I2040" i="25" l="1"/>
  <c r="K2039" i="25"/>
  <c r="K2040" i="25" l="1"/>
  <c r="I2041" i="25"/>
  <c r="I2042" i="25" l="1"/>
  <c r="K2041" i="25"/>
  <c r="I2043" i="25" l="1"/>
  <c r="K2042" i="25"/>
  <c r="K2043" i="25" l="1"/>
  <c r="I2044" i="25"/>
  <c r="I2045" i="25" l="1"/>
  <c r="K2044" i="25"/>
  <c r="K2045" i="25" l="1"/>
  <c r="I2046" i="25"/>
  <c r="I2047" i="25" l="1"/>
  <c r="K2046" i="25"/>
  <c r="K2047" i="25" l="1"/>
  <c r="I2048" i="25"/>
  <c r="I2049" i="25" l="1"/>
  <c r="K2048" i="25"/>
  <c r="K2049" i="25" l="1"/>
  <c r="I2050" i="25"/>
  <c r="I2051" i="25" l="1"/>
  <c r="K2050" i="25"/>
  <c r="K2051" i="25" l="1"/>
  <c r="I2052" i="25"/>
  <c r="I2053" i="25" l="1"/>
  <c r="K2052" i="25"/>
  <c r="K2053" i="25" l="1"/>
  <c r="I2054" i="25"/>
  <c r="K2054" i="25" l="1"/>
  <c r="I2055" i="25"/>
  <c r="I2056" i="25" l="1"/>
  <c r="K2055" i="25"/>
  <c r="I2057" i="25" l="1"/>
  <c r="K2056" i="25"/>
  <c r="K2057" i="25" l="1"/>
  <c r="I2058" i="25"/>
  <c r="K2058" i="25" l="1"/>
  <c r="I2059" i="25"/>
  <c r="I2060" i="25" l="1"/>
  <c r="K2059" i="25"/>
  <c r="K2060" i="25" l="1"/>
  <c r="I2061" i="25"/>
  <c r="I2062" i="25" l="1"/>
  <c r="K2061" i="25"/>
  <c r="K2062" i="25" l="1"/>
  <c r="I2063" i="25"/>
  <c r="I2064" i="25" l="1"/>
  <c r="K2063" i="25"/>
  <c r="K2064" i="25" l="1"/>
  <c r="I2065" i="25"/>
  <c r="K2065" i="25" l="1"/>
  <c r="I2066" i="25"/>
  <c r="K2066" i="25" l="1"/>
  <c r="I2067" i="25"/>
  <c r="I2068" i="25" l="1"/>
  <c r="K2067" i="25"/>
  <c r="I2069" i="25" l="1"/>
  <c r="K2068" i="25"/>
  <c r="K2069" i="25" l="1"/>
  <c r="I2070" i="25"/>
  <c r="I2071" i="25" l="1"/>
  <c r="K2070" i="25"/>
  <c r="I2072" i="25" l="1"/>
  <c r="K2071" i="25"/>
  <c r="I2073" i="25" l="1"/>
  <c r="K2072" i="25"/>
  <c r="I2074" i="25" l="1"/>
  <c r="K2073" i="25"/>
  <c r="K2074" i="25" l="1"/>
  <c r="I2075" i="25"/>
  <c r="K2075" i="25" l="1"/>
  <c r="I2076" i="25"/>
  <c r="I2077" i="25" l="1"/>
  <c r="K2076" i="25"/>
  <c r="I2078" i="25" l="1"/>
  <c r="K2077" i="25"/>
  <c r="I2079" i="25" l="1"/>
  <c r="K2078" i="25"/>
  <c r="K2079" i="25" l="1"/>
  <c r="I2080" i="25"/>
  <c r="K2080" i="25" l="1"/>
  <c r="I2081" i="25"/>
  <c r="K2081" i="25" l="1"/>
  <c r="I2082" i="25"/>
  <c r="K2082" i="25" l="1"/>
  <c r="I2083" i="25"/>
  <c r="I2084" i="25" l="1"/>
  <c r="K2083" i="25"/>
  <c r="I2085" i="25" l="1"/>
  <c r="K2084" i="25"/>
  <c r="K2085" i="25" l="1"/>
  <c r="I2086" i="25"/>
  <c r="K2086" i="25" l="1"/>
  <c r="I2087" i="25"/>
  <c r="K2087" i="25" l="1"/>
  <c r="I2088" i="25"/>
  <c r="I2089" i="25" l="1"/>
  <c r="K2088" i="25"/>
  <c r="I2090" i="25" l="1"/>
  <c r="K2089" i="25"/>
  <c r="K2090" i="25" l="1"/>
  <c r="I2091" i="25"/>
  <c r="I2092" i="25" l="1"/>
  <c r="K2091" i="25"/>
  <c r="K2092" i="25" l="1"/>
  <c r="I2093" i="25"/>
  <c r="I2094" i="25" l="1"/>
  <c r="K2093" i="25"/>
  <c r="K2094" i="25" l="1"/>
  <c r="I2095" i="25"/>
  <c r="K2095" i="25" l="1"/>
  <c r="I2096" i="25"/>
  <c r="K2096" i="25" l="1"/>
  <c r="I2097" i="25"/>
  <c r="I2098" i="25" l="1"/>
  <c r="K2097" i="25"/>
  <c r="I2099" i="25" l="1"/>
  <c r="K2098" i="25"/>
  <c r="I2100" i="25" l="1"/>
  <c r="K2099" i="25"/>
  <c r="K2100" i="25" l="1"/>
  <c r="I2101" i="25"/>
  <c r="K2101" i="25" l="1"/>
  <c r="I2102" i="25"/>
  <c r="K2102" i="25" l="1"/>
  <c r="I2103" i="25"/>
  <c r="K2103" i="25" l="1"/>
  <c r="I2104" i="25"/>
  <c r="I2105" i="25" l="1"/>
  <c r="K2104" i="25"/>
  <c r="K2105" i="25" l="1"/>
  <c r="I2106" i="25"/>
  <c r="K2106" i="25" l="1"/>
  <c r="I2107" i="25"/>
  <c r="I2108" i="25" l="1"/>
  <c r="K2107" i="25"/>
  <c r="K2108" i="25" l="1"/>
  <c r="I2109" i="25"/>
  <c r="I2110" i="25" l="1"/>
  <c r="K2109" i="25"/>
  <c r="K2110" i="25" l="1"/>
  <c r="I2111" i="25"/>
  <c r="I2112" i="25" l="1"/>
  <c r="K2111" i="25"/>
  <c r="I2113" i="25" l="1"/>
  <c r="K2112" i="25"/>
  <c r="K2113" i="25" l="1"/>
  <c r="I2114" i="25"/>
  <c r="K2114" i="25" l="1"/>
  <c r="I2115" i="25"/>
  <c r="K2115" i="25" l="1"/>
  <c r="I2116" i="25"/>
  <c r="I2117" i="25" l="1"/>
  <c r="K2116" i="25"/>
  <c r="K2117" i="25" l="1"/>
  <c r="I2118" i="25"/>
  <c r="I2119" i="25" l="1"/>
  <c r="K2118" i="25"/>
  <c r="K2119" i="25" l="1"/>
  <c r="I2120" i="25"/>
  <c r="K2120" i="25" l="1"/>
  <c r="I2121" i="25"/>
  <c r="I2122" i="25" l="1"/>
  <c r="K2121" i="25"/>
  <c r="I2123" i="25" l="1"/>
  <c r="K2122" i="25"/>
  <c r="I2124" i="25" l="1"/>
  <c r="K2123" i="25"/>
  <c r="I2125" i="25" l="1"/>
  <c r="K2124" i="25"/>
  <c r="K2125" i="25" l="1"/>
  <c r="I2126" i="25"/>
  <c r="K2126" i="25" l="1"/>
  <c r="I2127" i="25"/>
  <c r="K2127" i="25" l="1"/>
  <c r="I2128" i="25"/>
  <c r="I2129" i="25" l="1"/>
  <c r="K2128" i="25"/>
  <c r="I2130" i="25" l="1"/>
  <c r="K2129" i="25"/>
  <c r="K2130" i="25" l="1"/>
  <c r="I2131" i="25"/>
  <c r="K2131" i="25" l="1"/>
  <c r="I2132" i="25"/>
  <c r="I2133" i="25" l="1"/>
  <c r="K2132" i="25"/>
  <c r="K2133" i="25" l="1"/>
  <c r="I2134" i="25"/>
  <c r="K2134" i="25" l="1"/>
  <c r="I2135" i="25"/>
  <c r="K2135" i="25" l="1"/>
  <c r="I2136" i="25"/>
  <c r="I2137" i="25" l="1"/>
  <c r="K2136" i="25"/>
  <c r="I2138" i="25" l="1"/>
  <c r="K2137" i="25"/>
  <c r="K2138" i="25" l="1"/>
  <c r="I2139" i="25"/>
  <c r="K2139" i="25" l="1"/>
  <c r="I2140" i="25"/>
  <c r="K2140" i="25" l="1"/>
  <c r="I2141" i="25"/>
  <c r="I2142" i="25" l="1"/>
  <c r="K2141" i="25"/>
  <c r="K2142" i="25" l="1"/>
  <c r="I2143" i="25"/>
  <c r="I2144" i="25" l="1"/>
  <c r="K2143" i="25"/>
  <c r="I2145" i="25" l="1"/>
  <c r="K2144" i="25"/>
  <c r="K2145" i="25" l="1"/>
  <c r="I2146" i="25"/>
  <c r="I2147" i="25" l="1"/>
  <c r="K2146" i="25"/>
  <c r="I2148" i="25" l="1"/>
  <c r="K2147" i="25"/>
  <c r="I2149" i="25" l="1"/>
  <c r="K2148" i="25"/>
  <c r="K2149" i="25" l="1"/>
  <c r="I2150" i="25"/>
  <c r="K2150" i="25" l="1"/>
  <c r="I2151" i="25"/>
  <c r="K2151" i="25" l="1"/>
  <c r="I2152" i="25"/>
  <c r="I2153" i="25" l="1"/>
  <c r="K2152" i="25"/>
  <c r="K2153" i="25" l="1"/>
  <c r="I2154" i="25"/>
  <c r="I2155" i="25" l="1"/>
  <c r="K2154" i="25"/>
  <c r="I2156" i="25" l="1"/>
  <c r="K2155" i="25"/>
  <c r="I2157" i="25" l="1"/>
  <c r="K2156" i="25"/>
  <c r="I2158" i="25" l="1"/>
  <c r="K2157" i="25"/>
  <c r="I2159" i="25" l="1"/>
  <c r="K2158" i="25"/>
  <c r="I2160" i="25" l="1"/>
  <c r="K2159" i="25"/>
  <c r="K2160" i="25" l="1"/>
  <c r="I2161" i="25"/>
  <c r="K2161" i="25" l="1"/>
  <c r="I2162" i="25"/>
  <c r="I2163" i="25" l="1"/>
  <c r="K2162" i="25"/>
  <c r="K2163" i="25" l="1"/>
  <c r="I2164" i="25"/>
  <c r="K2164" i="25" l="1"/>
  <c r="I2165" i="25"/>
  <c r="I2166" i="25" l="1"/>
  <c r="K2165" i="25"/>
  <c r="K2166" i="25" l="1"/>
  <c r="I2167" i="25"/>
  <c r="K2167" i="25" l="1"/>
  <c r="I2168" i="25"/>
  <c r="I2169" i="25" l="1"/>
  <c r="K2168" i="25"/>
  <c r="K2169" i="25" l="1"/>
  <c r="I2170" i="25"/>
  <c r="K2170" i="25" l="1"/>
  <c r="I2171" i="25"/>
  <c r="I2172" i="25" l="1"/>
  <c r="K2171" i="25"/>
  <c r="I2173" i="25" l="1"/>
  <c r="K2172" i="25"/>
  <c r="K2173" i="25" l="1"/>
  <c r="I2174" i="25"/>
  <c r="I2175" i="25" l="1"/>
  <c r="K2174" i="25"/>
  <c r="K2175" i="25" l="1"/>
  <c r="I2176" i="25"/>
  <c r="I2177" i="25" l="1"/>
  <c r="K2176" i="25"/>
  <c r="K2177" i="25" l="1"/>
  <c r="I2178" i="25"/>
  <c r="I2179" i="25" l="1"/>
  <c r="K2178" i="25"/>
  <c r="I2180" i="25" l="1"/>
  <c r="K2179" i="25"/>
  <c r="K2180" i="25" l="1"/>
  <c r="I2181" i="25"/>
  <c r="K2181" i="25" l="1"/>
  <c r="I2182" i="25"/>
  <c r="I2183" i="25" l="1"/>
  <c r="K2182" i="25"/>
  <c r="K2183" i="25" l="1"/>
  <c r="I2184" i="25"/>
  <c r="I2185" i="25" l="1"/>
  <c r="K2184" i="25"/>
  <c r="K2185" i="25" l="1"/>
  <c r="I2186" i="25"/>
  <c r="I2187" i="25" l="1"/>
  <c r="K2186" i="25"/>
  <c r="K2187" i="25" l="1"/>
  <c r="I2188" i="25"/>
  <c r="I2189" i="25" l="1"/>
  <c r="K2188" i="25"/>
  <c r="K2189" i="25" l="1"/>
  <c r="I2190" i="25"/>
  <c r="I2191" i="25" l="1"/>
  <c r="K2190" i="25"/>
  <c r="K2191" i="25" l="1"/>
  <c r="I2192" i="25"/>
  <c r="I2193" i="25" l="1"/>
  <c r="K2192" i="25"/>
  <c r="K2193" i="25" l="1"/>
  <c r="I2194" i="25"/>
  <c r="I2195" i="25" l="1"/>
  <c r="K2194" i="25"/>
  <c r="I2196" i="25" l="1"/>
  <c r="K2195" i="25"/>
  <c r="I2197" i="25" l="1"/>
  <c r="K2196" i="25"/>
  <c r="K2197" i="25" l="1"/>
  <c r="I2198" i="25"/>
  <c r="I2199" i="25" l="1"/>
  <c r="K2198" i="25"/>
  <c r="K2199" i="25" l="1"/>
  <c r="I2200" i="25"/>
  <c r="I2201" i="25" l="1"/>
  <c r="K2200" i="25"/>
  <c r="K2201" i="25" l="1"/>
  <c r="I2202" i="25"/>
  <c r="K2202" i="25" l="1"/>
  <c r="I2203" i="25"/>
  <c r="K2203" i="25" l="1"/>
  <c r="I2204" i="25"/>
  <c r="K2204" i="25" l="1"/>
  <c r="I2205" i="25"/>
  <c r="I2206" i="25" l="1"/>
  <c r="K2205" i="25"/>
  <c r="I2207" i="25" l="1"/>
  <c r="K2206" i="25"/>
  <c r="I2208" i="25" l="1"/>
  <c r="K2207" i="25"/>
  <c r="K2208" i="25" l="1"/>
  <c r="I2209" i="25"/>
  <c r="K2209" i="25" l="1"/>
  <c r="I2210" i="25"/>
  <c r="I2211" i="25" l="1"/>
  <c r="K2210" i="25"/>
  <c r="I2212" i="25" l="1"/>
  <c r="K2211" i="25"/>
  <c r="I2213" i="25" l="1"/>
  <c r="K2212" i="25"/>
  <c r="I2214" i="25" l="1"/>
  <c r="K2213" i="25"/>
  <c r="K2214" i="25" l="1"/>
  <c r="I2215" i="25"/>
  <c r="I2216" i="25" l="1"/>
  <c r="K2215" i="25"/>
  <c r="K2216" i="25" l="1"/>
  <c r="I2217" i="25"/>
  <c r="K2217" i="25" l="1"/>
  <c r="I2218" i="25"/>
  <c r="K2218" i="25" l="1"/>
  <c r="I2219" i="25"/>
  <c r="I2220" i="25" l="1"/>
  <c r="K2219" i="25"/>
  <c r="K2220" i="25" l="1"/>
  <c r="I2221" i="25"/>
  <c r="K2221" i="25" l="1"/>
  <c r="I2222" i="25"/>
  <c r="I2223" i="25" l="1"/>
  <c r="K2222" i="25"/>
  <c r="K2223" i="25" l="1"/>
  <c r="I2224" i="25"/>
  <c r="I2225" i="25" l="1"/>
  <c r="K2224" i="25"/>
  <c r="K2225" i="25" l="1"/>
  <c r="I2226" i="25"/>
  <c r="K2226" i="25" l="1"/>
  <c r="I2227" i="25"/>
  <c r="I2228" i="25" l="1"/>
  <c r="K2227" i="25"/>
  <c r="K2228" i="25" l="1"/>
  <c r="I2229" i="25"/>
  <c r="I2230" i="25" l="1"/>
  <c r="K2229" i="25"/>
  <c r="I2231" i="25" l="1"/>
  <c r="K2230" i="25"/>
  <c r="K2231" i="25" l="1"/>
  <c r="I2232" i="25"/>
  <c r="I2233" i="25" l="1"/>
  <c r="K2232" i="25"/>
  <c r="K2233" i="25" l="1"/>
  <c r="I2234" i="25"/>
  <c r="I2235" i="25" l="1"/>
  <c r="K2234" i="25"/>
  <c r="I2236" i="25" l="1"/>
  <c r="K2235" i="25"/>
  <c r="K2236" i="25" l="1"/>
  <c r="I2237" i="25"/>
  <c r="K2237" i="25" l="1"/>
  <c r="I2238" i="25"/>
  <c r="I2239" i="25" l="1"/>
  <c r="K2238" i="25"/>
  <c r="I2240" i="25" l="1"/>
  <c r="K2239" i="25"/>
  <c r="I2241" i="25" l="1"/>
  <c r="K2240" i="25"/>
  <c r="K2241" i="25" l="1"/>
  <c r="I2242" i="25"/>
  <c r="I2243" i="25" l="1"/>
  <c r="K2242" i="25"/>
  <c r="I2244" i="25" l="1"/>
  <c r="K2243" i="25"/>
  <c r="I2245" i="25" l="1"/>
  <c r="K2244" i="25"/>
  <c r="K2245" i="25" l="1"/>
  <c r="I2246" i="25"/>
  <c r="I2247" i="25" l="1"/>
  <c r="K2246" i="25"/>
  <c r="K2247" i="25" l="1"/>
  <c r="I2248" i="25"/>
  <c r="I2249" i="25" l="1"/>
  <c r="K2248" i="25"/>
  <c r="K2249" i="25" l="1"/>
  <c r="I2250" i="25"/>
  <c r="K2250" i="25" l="1"/>
  <c r="I2251" i="25"/>
  <c r="I2252" i="25" l="1"/>
  <c r="K2251" i="25"/>
  <c r="K2252" i="25" l="1"/>
  <c r="I2253" i="25"/>
  <c r="K2253" i="25" l="1"/>
  <c r="I2254" i="25"/>
  <c r="I2255" i="25" l="1"/>
  <c r="K2254" i="25"/>
  <c r="I2256" i="25" l="1"/>
  <c r="K2255" i="25"/>
  <c r="I2257" i="25" l="1"/>
  <c r="K2256" i="25"/>
  <c r="I2258" i="25" l="1"/>
  <c r="K2257" i="25"/>
  <c r="K2258" i="25" l="1"/>
  <c r="I2259" i="25"/>
  <c r="K2259" i="25" l="1"/>
  <c r="I2260" i="25"/>
  <c r="K2260" i="25" l="1"/>
  <c r="I2261" i="25"/>
  <c r="I2262" i="25" l="1"/>
  <c r="K2261" i="25"/>
  <c r="K2262" i="25" l="1"/>
  <c r="I2263" i="25"/>
  <c r="I2264" i="25" l="1"/>
  <c r="K2263" i="25"/>
  <c r="K2264" i="25" l="1"/>
  <c r="I2265" i="25"/>
  <c r="I2266" i="25" l="1"/>
  <c r="K2265" i="25"/>
  <c r="K2266" i="25" l="1"/>
  <c r="I2267" i="25"/>
  <c r="K2267" i="25" l="1"/>
  <c r="I2268" i="25"/>
  <c r="I2269" i="25" l="1"/>
  <c r="K2268" i="25"/>
  <c r="I2270" i="25" l="1"/>
  <c r="K2269" i="25"/>
  <c r="I2271" i="25" l="1"/>
  <c r="K2270" i="25"/>
  <c r="I2272" i="25" l="1"/>
  <c r="K2271" i="25"/>
  <c r="K2272" i="25" l="1"/>
  <c r="I2273" i="25"/>
  <c r="K2273" i="25" l="1"/>
  <c r="I2274" i="25"/>
  <c r="I2275" i="25" l="1"/>
  <c r="K2274" i="25"/>
  <c r="I2276" i="25" l="1"/>
  <c r="K2275" i="25"/>
  <c r="I2277" i="25" l="1"/>
  <c r="K2276" i="25"/>
  <c r="K2277" i="25" l="1"/>
  <c r="I2278" i="25"/>
  <c r="I2279" i="25" l="1"/>
  <c r="K2278" i="25"/>
  <c r="K2279" i="25" l="1"/>
  <c r="I2280" i="25"/>
  <c r="I2281" i="25" l="1"/>
  <c r="K2280" i="25"/>
  <c r="K2281" i="25" l="1"/>
  <c r="I2282" i="25"/>
  <c r="I2283" i="25" l="1"/>
  <c r="K2282" i="25"/>
  <c r="K2283" i="25" l="1"/>
  <c r="I2284" i="25"/>
  <c r="K2284" i="25" l="1"/>
  <c r="I2285" i="25"/>
  <c r="K2285" i="25" l="1"/>
  <c r="I2286" i="25"/>
  <c r="I2287" i="25" l="1"/>
  <c r="K2286" i="25"/>
  <c r="I2288" i="25" l="1"/>
  <c r="K2287" i="25"/>
  <c r="I2289" i="25" l="1"/>
  <c r="K2288" i="25"/>
  <c r="K2289" i="25" l="1"/>
  <c r="I2290" i="25"/>
  <c r="I2291" i="25" l="1"/>
  <c r="K2290" i="25"/>
  <c r="I2292" i="25" l="1"/>
  <c r="K2291" i="25"/>
  <c r="I2293" i="25" l="1"/>
  <c r="K2292" i="25"/>
  <c r="K2293" i="25" l="1"/>
  <c r="I2294" i="25"/>
  <c r="I2295" i="25" l="1"/>
  <c r="K2294" i="25"/>
  <c r="K2295" i="25" l="1"/>
  <c r="I2296" i="25"/>
  <c r="I2297" i="25" l="1"/>
  <c r="K2296" i="25"/>
  <c r="K2297" i="25" l="1"/>
  <c r="I2298" i="25"/>
  <c r="I2299" i="25" l="1"/>
  <c r="K2298" i="25"/>
  <c r="I2300" i="25" l="1"/>
  <c r="K2299" i="25"/>
  <c r="K2300" i="25" l="1"/>
  <c r="I2301" i="25"/>
  <c r="K2301" i="25" l="1"/>
  <c r="I2302" i="25"/>
  <c r="I2303" i="25" l="1"/>
  <c r="K2302" i="25"/>
  <c r="I2304" i="25" l="1"/>
  <c r="K2303" i="25"/>
  <c r="I2305" i="25" l="1"/>
  <c r="K2304" i="25"/>
  <c r="K2305" i="25" l="1"/>
  <c r="I2306" i="25"/>
  <c r="I2307" i="25" l="1"/>
  <c r="K2306" i="25"/>
  <c r="I2308" i="25" l="1"/>
  <c r="K2307" i="25"/>
  <c r="I2309" i="25" l="1"/>
  <c r="K2308" i="25"/>
  <c r="K2309" i="25" l="1"/>
  <c r="I2310" i="25"/>
  <c r="I2311" i="25" l="1"/>
  <c r="K2310" i="25"/>
  <c r="K2311" i="25" l="1"/>
  <c r="I2312" i="25"/>
  <c r="K2312" i="25" l="1"/>
  <c r="I2313" i="25"/>
  <c r="K2313" i="25" l="1"/>
  <c r="I2314" i="25"/>
  <c r="K2314" i="25" l="1"/>
  <c r="I2315" i="25"/>
  <c r="K2315" i="25" l="1"/>
  <c r="I2316" i="25"/>
  <c r="K2316" i="25" l="1"/>
  <c r="I2317" i="25"/>
  <c r="K2317" i="25" l="1"/>
  <c r="I2318" i="25"/>
  <c r="I2319" i="25" l="1"/>
  <c r="K2318" i="25"/>
  <c r="I2320" i="25" l="1"/>
  <c r="K2319" i="25"/>
  <c r="I2321" i="25" l="1"/>
  <c r="K2320" i="25"/>
  <c r="K2321" i="25" l="1"/>
  <c r="I2322" i="25"/>
  <c r="I2323" i="25" l="1"/>
  <c r="K2322" i="25"/>
  <c r="I2324" i="25" l="1"/>
  <c r="K2323" i="25"/>
  <c r="I2325" i="25" l="1"/>
  <c r="K2324" i="25"/>
  <c r="K2325" i="25" l="1"/>
  <c r="I2326" i="25"/>
  <c r="I2327" i="25" l="1"/>
  <c r="K2326" i="25"/>
  <c r="K2327" i="25" l="1"/>
  <c r="I2328" i="25"/>
  <c r="I2329" i="25" l="1"/>
  <c r="K2328" i="25"/>
  <c r="K2329" i="25" l="1"/>
  <c r="I2330" i="25"/>
  <c r="K2330" i="25" l="1"/>
  <c r="I2331" i="25"/>
  <c r="I2332" i="25" l="1"/>
  <c r="K2331" i="25"/>
  <c r="K2332" i="25" l="1"/>
  <c r="I2333" i="25"/>
  <c r="K2333" i="25" l="1"/>
  <c r="I2334" i="25"/>
  <c r="I2335" i="25" l="1"/>
  <c r="K2334" i="25"/>
  <c r="I2336" i="25" l="1"/>
  <c r="K2335" i="25"/>
  <c r="I2337" i="25" l="1"/>
  <c r="K2336" i="25"/>
  <c r="K2337" i="25" l="1"/>
  <c r="I2338" i="25"/>
  <c r="I2339" i="25" l="1"/>
  <c r="K2338" i="25"/>
  <c r="I2340" i="25" l="1"/>
  <c r="K2339" i="25"/>
  <c r="I2341" i="25" l="1"/>
  <c r="K2340" i="25"/>
  <c r="K2341" i="25" l="1"/>
  <c r="I2342" i="25"/>
  <c r="I2343" i="25" l="1"/>
  <c r="K2342" i="25"/>
  <c r="K2343" i="25" l="1"/>
  <c r="I2344" i="25"/>
  <c r="I2345" i="25" l="1"/>
  <c r="K2344" i="25"/>
  <c r="K2345" i="25" l="1"/>
  <c r="I2346" i="25"/>
  <c r="I2347" i="25" l="1"/>
  <c r="K2346" i="25"/>
  <c r="I2348" i="25" l="1"/>
  <c r="K2347" i="25"/>
  <c r="K2348" i="25" l="1"/>
  <c r="I2349" i="25"/>
  <c r="K2349" i="25" l="1"/>
  <c r="I2350" i="25"/>
  <c r="I2351" i="25" l="1"/>
  <c r="K2350" i="25"/>
  <c r="I2352" i="25" l="1"/>
  <c r="K2351" i="25"/>
  <c r="I2353" i="25" l="1"/>
  <c r="K2352" i="25"/>
  <c r="K2353" i="25" l="1"/>
  <c r="I2354" i="25"/>
  <c r="I2355" i="25" l="1"/>
  <c r="K2354" i="25"/>
  <c r="I2356" i="25" l="1"/>
  <c r="K2355" i="25"/>
  <c r="I2357" i="25" l="1"/>
  <c r="K2356" i="25"/>
  <c r="K2357" i="25" l="1"/>
  <c r="I2358" i="25"/>
  <c r="I2359" i="25" l="1"/>
  <c r="K2358" i="25"/>
  <c r="K2359" i="25" l="1"/>
  <c r="I2360" i="25"/>
  <c r="I2361" i="25" l="1"/>
  <c r="K2360" i="25"/>
  <c r="K2361" i="25" l="1"/>
  <c r="I2362" i="25"/>
  <c r="I2363" i="25" l="1"/>
  <c r="K2362" i="25"/>
  <c r="I2364" i="25" l="1"/>
  <c r="K2363" i="25"/>
  <c r="K2364" i="25" l="1"/>
  <c r="I2365" i="25"/>
  <c r="K2365" i="25" l="1"/>
  <c r="I2366" i="25"/>
  <c r="I2367" i="25" l="1"/>
  <c r="K2366" i="25"/>
  <c r="I2368" i="25" l="1"/>
  <c r="K2367" i="25"/>
  <c r="I2369" i="25" l="1"/>
  <c r="K2368" i="25"/>
  <c r="K2369" i="25" l="1"/>
  <c r="I2370" i="25"/>
  <c r="I2371" i="25" l="1"/>
  <c r="K2370" i="25"/>
  <c r="I2372" i="25" l="1"/>
  <c r="K2371" i="25"/>
  <c r="I2373" i="25" l="1"/>
  <c r="K2372" i="25"/>
  <c r="K2373" i="25" l="1"/>
  <c r="I2374" i="25"/>
  <c r="I2375" i="25" l="1"/>
  <c r="K2374" i="25"/>
  <c r="K2375" i="25" l="1"/>
  <c r="I2376" i="25"/>
  <c r="I2377" i="25" l="1"/>
  <c r="K2376" i="25"/>
  <c r="K2377" i="25" l="1"/>
  <c r="I2378" i="25"/>
  <c r="I2379" i="25" l="1"/>
  <c r="K2378" i="25"/>
  <c r="I2380" i="25" l="1"/>
  <c r="K2379" i="25"/>
  <c r="I2381" i="25" l="1"/>
  <c r="K2380" i="25"/>
  <c r="K2381" i="25" l="1"/>
  <c r="I2382" i="25"/>
  <c r="I2383" i="25" l="1"/>
  <c r="K2382" i="25"/>
  <c r="I2384" i="25" l="1"/>
  <c r="K2383" i="25"/>
  <c r="I2385" i="25" l="1"/>
  <c r="K2384" i="25"/>
  <c r="K2385" i="25" l="1"/>
  <c r="I2386" i="25"/>
  <c r="I2387" i="25" l="1"/>
  <c r="K2386" i="25"/>
  <c r="I2388" i="25" l="1"/>
  <c r="K2387" i="25"/>
  <c r="I2389" i="25" l="1"/>
  <c r="K2388" i="25"/>
  <c r="K2389" i="25" l="1"/>
  <c r="I2390" i="25"/>
  <c r="I2391" i="25" l="1"/>
  <c r="K2390" i="25"/>
  <c r="K2391" i="25" l="1"/>
  <c r="I2392" i="25"/>
  <c r="I2393" i="25" l="1"/>
  <c r="K2392" i="25"/>
  <c r="K2393" i="25" l="1"/>
  <c r="I2394" i="25"/>
  <c r="I2395" i="25" l="1"/>
  <c r="K2394" i="25"/>
  <c r="I2396" i="25" l="1"/>
  <c r="K2395" i="25"/>
  <c r="K2396" i="25" l="1"/>
  <c r="I2397" i="25"/>
  <c r="K2397" i="25" l="1"/>
  <c r="I2398" i="25"/>
  <c r="I2399" i="25" l="1"/>
  <c r="K2398" i="25"/>
  <c r="I2400" i="25" l="1"/>
  <c r="K2399" i="25"/>
  <c r="I2401" i="25" l="1"/>
  <c r="K2400" i="25"/>
  <c r="K2401" i="25" l="1"/>
  <c r="I2402" i="25"/>
  <c r="I2403" i="25" l="1"/>
  <c r="K2402" i="25"/>
  <c r="I2404" i="25" l="1"/>
  <c r="K2403" i="25"/>
  <c r="I2405" i="25" l="1"/>
  <c r="K2404" i="25"/>
  <c r="K2405" i="25" l="1"/>
  <c r="I2406" i="25"/>
  <c r="I2407" i="25" l="1"/>
  <c r="K2406" i="25"/>
  <c r="K2407" i="25" l="1"/>
  <c r="I2408" i="25"/>
  <c r="I2409" i="25" l="1"/>
  <c r="K2408" i="25"/>
  <c r="K2409" i="25" l="1"/>
  <c r="I2410" i="25"/>
  <c r="I2411" i="25" l="1"/>
  <c r="K2410" i="25"/>
  <c r="I2412" i="25" l="1"/>
  <c r="K2411" i="25"/>
  <c r="I2413" i="25" l="1"/>
  <c r="K2412" i="25"/>
  <c r="K2413" i="25" l="1"/>
  <c r="I2414" i="25"/>
  <c r="I2415" i="25" l="1"/>
  <c r="K2414" i="25"/>
  <c r="K2415" i="25" l="1"/>
  <c r="I2416" i="25"/>
  <c r="K2416" i="25" l="1"/>
  <c r="I2417" i="25"/>
  <c r="K2417" i="25" l="1"/>
  <c r="I2418" i="25"/>
  <c r="K2418" i="25" l="1"/>
  <c r="I2419" i="25"/>
  <c r="K2419" i="25" l="1"/>
  <c r="I2420" i="25"/>
  <c r="I2421" i="25" l="1"/>
  <c r="K2420" i="25"/>
  <c r="I2422" i="25" l="1"/>
  <c r="K2421" i="25"/>
  <c r="K2422" i="25" l="1"/>
  <c r="I2423" i="25"/>
  <c r="K2423" i="25" l="1"/>
  <c r="I2424" i="25"/>
  <c r="I2425" i="25" l="1"/>
  <c r="K2424" i="25"/>
  <c r="I2426" i="25" l="1"/>
  <c r="K2425" i="25"/>
  <c r="K2426" i="25" l="1"/>
  <c r="I2427" i="25"/>
  <c r="K2427" i="25" l="1"/>
  <c r="I2428" i="25"/>
  <c r="K2428" i="25" l="1"/>
  <c r="I2429" i="25"/>
  <c r="I2430" i="25" l="1"/>
  <c r="K2429" i="25"/>
  <c r="I2431" i="25" l="1"/>
  <c r="K2430" i="25"/>
  <c r="I2432" i="25" l="1"/>
  <c r="K2431" i="25"/>
  <c r="K2432" i="25" l="1"/>
  <c r="I2433" i="25"/>
  <c r="K2433" i="25" l="1"/>
  <c r="I2434" i="25"/>
  <c r="K2434" i="25" l="1"/>
  <c r="I2435" i="25"/>
  <c r="K2435" i="25" l="1"/>
  <c r="I2436" i="25"/>
  <c r="K2436" i="25" l="1"/>
  <c r="I2437" i="25"/>
  <c r="I2438" i="25" l="1"/>
  <c r="K2437" i="25"/>
  <c r="K2438" i="25" l="1"/>
  <c r="I2439" i="25"/>
  <c r="K2439" i="25" l="1"/>
  <c r="I2440" i="25"/>
  <c r="K2440" i="25" l="1"/>
  <c r="I2441" i="25"/>
  <c r="I2442" i="25" l="1"/>
  <c r="K2441" i="25"/>
  <c r="K2442" i="25" l="1"/>
  <c r="I2443" i="25"/>
  <c r="I2444" i="25" l="1"/>
  <c r="K2443" i="25"/>
  <c r="I2445" i="25" l="1"/>
  <c r="K2444" i="25"/>
  <c r="K2445" i="25" l="1"/>
  <c r="I2446" i="25"/>
  <c r="K2446" i="25" l="1"/>
  <c r="I2447" i="25"/>
  <c r="I2448" i="25" l="1"/>
  <c r="K2447" i="25"/>
  <c r="I2449" i="25" l="1"/>
  <c r="K2448" i="25"/>
  <c r="K2449" i="25" l="1"/>
  <c r="I2450" i="25"/>
  <c r="I2451" i="25" l="1"/>
  <c r="K2450" i="25"/>
  <c r="K2451" i="25" l="1"/>
  <c r="I2452" i="25"/>
  <c r="I2453" i="25" l="1"/>
  <c r="K2452" i="25"/>
  <c r="K2453" i="25" l="1"/>
  <c r="I2454" i="25"/>
  <c r="I2455" i="25" l="1"/>
  <c r="K2454" i="25"/>
  <c r="I2456" i="25" l="1"/>
  <c r="K2455" i="25"/>
  <c r="K2456" i="25" l="1"/>
  <c r="I2457" i="25"/>
  <c r="K2457" i="25" l="1"/>
  <c r="I2458" i="25"/>
  <c r="I2459" i="25" l="1"/>
  <c r="K2458" i="25"/>
  <c r="I2460" i="25" l="1"/>
  <c r="K2459" i="25"/>
  <c r="I2461" i="25" l="1"/>
  <c r="K2460" i="25"/>
  <c r="K2461" i="25" l="1"/>
  <c r="I2462" i="25"/>
  <c r="I2463" i="25" l="1"/>
  <c r="K2462" i="25"/>
  <c r="K2463" i="25" l="1"/>
  <c r="I2464" i="25"/>
  <c r="K2464" i="25" l="1"/>
  <c r="I2465" i="25"/>
  <c r="K2465" i="25" l="1"/>
  <c r="I2466" i="25"/>
  <c r="I2467" i="25" l="1"/>
  <c r="K2466" i="25"/>
  <c r="I2468" i="25" l="1"/>
  <c r="K2467" i="25"/>
  <c r="I2469" i="25" l="1"/>
  <c r="K2468" i="25"/>
  <c r="K2469" i="25" l="1"/>
  <c r="I2470" i="25"/>
  <c r="K2470" i="25" l="1"/>
  <c r="I2471" i="25"/>
  <c r="I2472" i="25" l="1"/>
  <c r="K2471" i="25"/>
  <c r="K2472" i="25" l="1"/>
  <c r="I2473" i="25"/>
  <c r="K2473" i="25" l="1"/>
  <c r="I2474" i="25"/>
  <c r="I2475" i="25" l="1"/>
  <c r="K2474" i="25"/>
  <c r="I2476" i="25" l="1"/>
  <c r="K2475" i="25"/>
  <c r="I2477" i="25" l="1"/>
  <c r="K2476" i="25"/>
  <c r="K2477" i="25" l="1"/>
  <c r="I2478" i="25"/>
  <c r="I2479" i="25" l="1"/>
  <c r="K2478" i="25"/>
  <c r="K2479" i="25" l="1"/>
  <c r="I2480" i="25"/>
  <c r="K2480" i="25" l="1"/>
  <c r="I2481" i="25"/>
  <c r="K2481" i="25" l="1"/>
  <c r="I2482" i="25"/>
  <c r="I2483" i="25" l="1"/>
  <c r="K2482" i="25"/>
  <c r="I2484" i="25" l="1"/>
  <c r="K2483" i="25"/>
  <c r="I2485" i="25" l="1"/>
  <c r="K2484" i="25"/>
  <c r="K2485" i="25" l="1"/>
  <c r="I2486" i="25"/>
  <c r="I2487" i="25" l="1"/>
  <c r="K2486" i="25"/>
  <c r="K2487" i="25" l="1"/>
  <c r="I2488" i="25"/>
  <c r="K2488" i="25" l="1"/>
  <c r="I2489" i="25"/>
  <c r="I2490" i="25" l="1"/>
  <c r="K2489" i="25"/>
  <c r="I2491" i="25" l="1"/>
  <c r="K2490" i="25"/>
  <c r="I2492" i="25" l="1"/>
  <c r="K2491" i="25"/>
  <c r="I2493" i="25" l="1"/>
  <c r="K2492" i="25"/>
  <c r="K2493" i="25" l="1"/>
  <c r="I2494" i="25"/>
  <c r="I2495" i="25" l="1"/>
  <c r="K2494" i="25"/>
  <c r="K2495" i="25" l="1"/>
  <c r="I2496" i="25"/>
  <c r="K2496" i="25" l="1"/>
  <c r="I2497" i="25"/>
  <c r="I2498" i="25" l="1"/>
  <c r="K2497" i="25"/>
  <c r="I2499" i="25" l="1"/>
  <c r="K2498" i="25"/>
  <c r="I2500" i="25" l="1"/>
  <c r="K2499" i="25"/>
  <c r="I2501" i="25" l="1"/>
  <c r="K2500" i="25"/>
  <c r="K2501" i="25" l="1"/>
  <c r="I2502" i="25"/>
  <c r="K2502" i="25" l="1"/>
  <c r="I2503" i="25"/>
  <c r="K2503" i="25" l="1"/>
  <c r="I2504" i="25"/>
  <c r="I2505" i="25" l="1"/>
  <c r="K2504" i="25"/>
  <c r="K2505" i="25" l="1"/>
  <c r="I2506" i="25"/>
  <c r="I2507" i="25" l="1"/>
  <c r="K2506" i="25"/>
  <c r="I2508" i="25" l="1"/>
  <c r="K2507" i="25"/>
  <c r="I2509" i="25" l="1"/>
  <c r="K2508" i="25"/>
  <c r="K2509" i="25" l="1"/>
  <c r="I2510" i="25"/>
  <c r="I2511" i="25" l="1"/>
  <c r="K2510" i="25"/>
  <c r="K2511" i="25" l="1"/>
  <c r="I2512" i="25"/>
  <c r="I2513" i="25" l="1"/>
  <c r="K2512" i="25"/>
  <c r="I2514" i="25" l="1"/>
  <c r="K2513" i="25"/>
  <c r="I2515" i="25" l="1"/>
  <c r="K2514" i="25"/>
  <c r="I2516" i="25" l="1"/>
  <c r="K2515" i="25"/>
  <c r="I2517" i="25" l="1"/>
  <c r="K2516" i="25"/>
  <c r="I2518" i="25" l="1"/>
  <c r="K2517" i="25"/>
  <c r="I2519" i="25" l="1"/>
  <c r="K2518" i="25"/>
  <c r="I2520" i="25" l="1"/>
  <c r="K2519" i="25"/>
  <c r="I2521" i="25" l="1"/>
  <c r="K2520" i="25"/>
  <c r="K2521" i="25" l="1"/>
  <c r="I2522" i="25"/>
  <c r="I2523" i="25" l="1"/>
  <c r="K2522" i="25"/>
  <c r="I2524" i="25" l="1"/>
  <c r="K2523" i="25"/>
  <c r="I2525" i="25" l="1"/>
  <c r="K2524" i="25"/>
  <c r="K2525" i="25" l="1"/>
  <c r="I2526" i="25"/>
  <c r="I2527" i="25" l="1"/>
  <c r="K2526" i="25"/>
  <c r="I2528" i="25" l="1"/>
  <c r="K2527" i="25"/>
  <c r="I2529" i="25" l="1"/>
  <c r="K2528" i="25"/>
  <c r="K2529" i="25" l="1"/>
  <c r="I2530" i="25"/>
  <c r="I2531" i="25" l="1"/>
  <c r="K2530" i="25"/>
  <c r="I2532" i="25" l="1"/>
  <c r="K2531" i="25"/>
  <c r="I2533" i="25" l="1"/>
  <c r="K2532" i="25"/>
  <c r="K2533" i="25" l="1"/>
  <c r="I2534" i="25"/>
  <c r="I2535" i="25" l="1"/>
  <c r="K2534" i="25"/>
  <c r="I2536" i="25" l="1"/>
  <c r="K2535" i="25"/>
  <c r="I2537" i="25" l="1"/>
  <c r="K2536" i="25"/>
  <c r="K2537" i="25" l="1"/>
  <c r="I2538" i="25"/>
  <c r="I2539" i="25" l="1"/>
  <c r="K2538" i="25"/>
  <c r="K2539" i="25" l="1"/>
  <c r="I2540" i="25"/>
  <c r="I2541" i="25" l="1"/>
  <c r="K2540" i="25"/>
  <c r="K2541" i="25" l="1"/>
  <c r="I2542" i="25"/>
  <c r="I2543" i="25" l="1"/>
  <c r="K2542" i="25"/>
  <c r="I2544" i="25" l="1"/>
  <c r="K2543" i="25"/>
  <c r="I2545" i="25" l="1"/>
  <c r="K2544" i="25"/>
  <c r="K2545" i="25" l="1"/>
  <c r="I2546" i="25"/>
  <c r="I2547" i="25" l="1"/>
  <c r="K2546" i="25"/>
  <c r="I2548" i="25" l="1"/>
  <c r="K2547" i="25"/>
  <c r="I2549" i="25" l="1"/>
  <c r="K2548" i="25"/>
  <c r="K2549" i="25" l="1"/>
  <c r="I2550" i="25"/>
  <c r="I2551" i="25" l="1"/>
  <c r="K2550" i="25"/>
  <c r="I2552" i="25" l="1"/>
  <c r="K2551" i="25"/>
  <c r="I2553" i="25" l="1"/>
  <c r="K2552" i="25"/>
  <c r="K2553" i="25" l="1"/>
  <c r="I2554" i="25"/>
  <c r="I2555" i="25" l="1"/>
  <c r="K2554" i="25"/>
  <c r="I2556" i="25" l="1"/>
  <c r="K2555" i="25"/>
  <c r="K2556" i="25" l="1"/>
  <c r="I2557" i="25"/>
  <c r="K2557" i="25" l="1"/>
  <c r="I2558" i="25"/>
  <c r="K2558" i="25" l="1"/>
  <c r="I2559" i="25"/>
  <c r="I2560" i="25" l="1"/>
  <c r="K2559" i="25"/>
  <c r="I2561" i="25" l="1"/>
  <c r="K2560" i="25"/>
  <c r="K2561" i="25" l="1"/>
  <c r="I2562" i="25"/>
  <c r="I2563" i="25" l="1"/>
  <c r="K2562" i="25"/>
  <c r="I2564" i="25" l="1"/>
  <c r="K2563" i="25"/>
  <c r="I2565" i="25" l="1"/>
  <c r="K2564" i="25"/>
  <c r="K2565" i="25" l="1"/>
  <c r="I2566" i="25"/>
  <c r="I2567" i="25" l="1"/>
  <c r="K2566" i="25"/>
  <c r="I2568" i="25" l="1"/>
  <c r="K2567" i="25"/>
  <c r="I2569" i="25" l="1"/>
  <c r="K2568" i="25"/>
  <c r="I2570" i="25" l="1"/>
  <c r="K2569" i="25"/>
  <c r="I2571" i="25" l="1"/>
  <c r="K2570" i="25"/>
  <c r="I2572" i="25" l="1"/>
  <c r="K2571" i="25"/>
  <c r="I2573" i="25" l="1"/>
  <c r="K2572" i="25"/>
  <c r="K2573" i="25" l="1"/>
  <c r="I2574" i="25"/>
  <c r="I2575" i="25" l="1"/>
  <c r="K2574" i="25"/>
  <c r="I2576" i="25" l="1"/>
  <c r="K2575" i="25"/>
  <c r="I2577" i="25" l="1"/>
  <c r="K2576" i="25"/>
  <c r="K2577" i="25" l="1"/>
  <c r="I2578" i="25"/>
  <c r="I2579" i="25" l="1"/>
  <c r="K2578" i="25"/>
  <c r="I2580" i="25" l="1"/>
  <c r="K2579" i="25"/>
  <c r="I2581" i="25" l="1"/>
  <c r="K2580" i="25"/>
  <c r="K2581" i="25" l="1"/>
  <c r="I2582" i="25"/>
  <c r="I2583" i="25" l="1"/>
  <c r="K2582" i="25"/>
  <c r="I2584" i="25" l="1"/>
  <c r="K2583" i="25"/>
  <c r="K2584" i="25" l="1"/>
  <c r="I2585" i="25"/>
  <c r="K2585" i="25" l="1"/>
  <c r="I2586" i="25"/>
  <c r="I2587" i="25" l="1"/>
  <c r="K2586" i="25"/>
  <c r="I2588" i="25" l="1"/>
  <c r="K2587" i="25"/>
  <c r="I2589" i="25" l="1"/>
  <c r="K2588" i="25"/>
  <c r="K2589" i="25" l="1"/>
  <c r="I2590" i="25"/>
  <c r="I2591" i="25" l="1"/>
  <c r="K2590" i="25"/>
  <c r="I2592" i="25" l="1"/>
  <c r="K2591" i="25"/>
  <c r="I2593" i="25" l="1"/>
  <c r="K2592" i="25"/>
  <c r="K2593" i="25" l="1"/>
  <c r="I2594" i="25"/>
  <c r="I2595" i="25" l="1"/>
  <c r="K2594" i="25"/>
  <c r="I2596" i="25" l="1"/>
  <c r="K2595" i="25"/>
  <c r="I2597" i="25" l="1"/>
  <c r="K2596" i="25"/>
  <c r="K2597" i="25" l="1"/>
  <c r="I2598" i="25"/>
  <c r="K2598" i="25" l="1"/>
  <c r="I2599" i="25"/>
  <c r="I2600" i="25" l="1"/>
  <c r="K2599" i="25"/>
  <c r="I2601" i="25" l="1"/>
  <c r="K2600" i="25"/>
  <c r="K2601" i="25" l="1"/>
  <c r="I2602" i="25"/>
  <c r="I2603" i="25" l="1"/>
  <c r="K2602" i="25"/>
  <c r="I2604" i="25" l="1"/>
  <c r="K2603" i="25"/>
  <c r="I2605" i="25" l="1"/>
  <c r="K2604" i="25"/>
  <c r="K2605" i="25" l="1"/>
  <c r="I2606" i="25"/>
  <c r="I2607" i="25" l="1"/>
  <c r="K2606" i="25"/>
  <c r="I2608" i="25" l="1"/>
  <c r="K2607" i="25"/>
  <c r="I2609" i="25" l="1"/>
  <c r="K2608" i="25"/>
  <c r="K2609" i="25" l="1"/>
  <c r="I2610" i="25"/>
  <c r="K2610" i="25" l="1"/>
  <c r="I2611" i="25"/>
  <c r="I2612" i="25" l="1"/>
  <c r="K2611" i="25"/>
  <c r="I2613" i="25" l="1"/>
  <c r="K2612" i="25"/>
  <c r="K2613" i="25" l="1"/>
  <c r="I2614" i="25"/>
  <c r="I2615" i="25" l="1"/>
  <c r="K2614" i="25"/>
  <c r="K2615" i="25" l="1"/>
  <c r="I2616" i="25"/>
  <c r="I2617" i="25" l="1"/>
  <c r="K2616" i="25"/>
  <c r="K2617" i="25" l="1"/>
  <c r="I2618" i="25"/>
  <c r="I2619" i="25" l="1"/>
  <c r="K2618" i="25"/>
  <c r="I2620" i="25" l="1"/>
  <c r="K2619" i="25"/>
  <c r="I2621" i="25" l="1"/>
  <c r="K2620" i="25"/>
  <c r="I2622" i="25" l="1"/>
  <c r="K2621" i="25"/>
  <c r="I2623" i="25" l="1"/>
  <c r="K2622" i="25"/>
  <c r="I2624" i="25" l="1"/>
  <c r="K2623" i="25"/>
  <c r="I2625" i="25" l="1"/>
  <c r="K2624" i="25"/>
  <c r="K2625" i="25" l="1"/>
  <c r="I2626" i="25"/>
  <c r="I2627" i="25" l="1"/>
  <c r="K2626" i="25"/>
  <c r="K2627" i="25" l="1"/>
  <c r="I2628" i="25"/>
  <c r="I2629" i="25" l="1"/>
  <c r="K2628" i="25"/>
  <c r="K2629" i="25" l="1"/>
  <c r="I2630" i="25"/>
  <c r="K2630" i="25" l="1"/>
  <c r="I2631" i="25"/>
  <c r="K2631" i="25" l="1"/>
  <c r="I2632" i="25"/>
  <c r="K2632" i="25" l="1"/>
  <c r="I2633" i="25"/>
  <c r="I2634" i="25" l="1"/>
  <c r="K2633" i="25"/>
  <c r="I2635" i="25" l="1"/>
  <c r="K2634" i="25"/>
  <c r="I2636" i="25" l="1"/>
  <c r="K2635" i="25"/>
  <c r="I2637" i="25" l="1"/>
  <c r="K2636" i="25"/>
  <c r="K2637" i="25" l="1"/>
  <c r="I2638" i="25"/>
  <c r="I2639" i="25" l="1"/>
  <c r="K2638" i="25"/>
  <c r="I2640" i="25" l="1"/>
  <c r="K2639" i="25"/>
  <c r="I2641" i="25" l="1"/>
  <c r="K2640" i="25"/>
  <c r="K2641" i="25" l="1"/>
  <c r="I2642" i="25"/>
  <c r="I2643" i="25" l="1"/>
  <c r="K2642" i="25"/>
  <c r="I2644" i="25" l="1"/>
  <c r="K2643" i="25"/>
  <c r="I2645" i="25" l="1"/>
  <c r="K2644" i="25"/>
  <c r="K2645" i="25" l="1"/>
  <c r="I2646" i="25"/>
  <c r="I2647" i="25" l="1"/>
  <c r="K2646" i="25"/>
  <c r="I2648" i="25" l="1"/>
  <c r="K2647" i="25"/>
  <c r="I2649" i="25" l="1"/>
  <c r="K2648" i="25"/>
  <c r="K2649" i="25" l="1"/>
  <c r="I2650" i="25"/>
  <c r="I2651" i="25" l="1"/>
  <c r="K2650" i="25"/>
  <c r="I2652" i="25" l="1"/>
  <c r="K2651" i="25"/>
  <c r="K2652" i="25" l="1"/>
  <c r="I2653" i="25"/>
  <c r="K2653" i="25" l="1"/>
  <c r="I2654" i="25"/>
  <c r="I2655" i="25" l="1"/>
  <c r="K2654" i="25"/>
  <c r="I2656" i="25" l="1"/>
  <c r="K2655" i="25"/>
  <c r="K2656" i="25" l="1"/>
  <c r="I2657" i="25"/>
  <c r="K2657" i="25" l="1"/>
  <c r="I2658" i="25"/>
  <c r="I2659" i="25" l="1"/>
  <c r="K2658" i="25"/>
  <c r="K2659" i="25" l="1"/>
  <c r="I2660" i="25"/>
  <c r="I2661" i="25" l="1"/>
  <c r="K2660" i="25"/>
  <c r="K2661" i="25" l="1"/>
  <c r="I2662" i="25"/>
  <c r="I2663" i="25" l="1"/>
  <c r="K2662" i="25"/>
  <c r="K2663" i="25" l="1"/>
  <c r="I2664" i="25"/>
  <c r="I2665" i="25" l="1"/>
  <c r="K2664" i="25"/>
  <c r="K2665" i="25" l="1"/>
  <c r="I2666" i="25"/>
  <c r="I2667" i="25" l="1"/>
  <c r="K2666" i="25"/>
  <c r="I2668" i="25" l="1"/>
  <c r="K2667" i="25"/>
  <c r="I2669" i="25" l="1"/>
  <c r="K2668" i="25"/>
  <c r="K2669" i="25" l="1"/>
  <c r="I2670" i="25"/>
  <c r="I2671" i="25" l="1"/>
  <c r="K2670" i="25"/>
  <c r="I2672" i="25" l="1"/>
  <c r="K2671" i="25"/>
  <c r="I2673" i="25" l="1"/>
  <c r="K2672" i="25"/>
  <c r="K2673" i="25" l="1"/>
  <c r="I2674" i="25"/>
  <c r="I2675" i="25" l="1"/>
  <c r="K2674" i="25"/>
  <c r="K2675" i="25" l="1"/>
  <c r="I2676" i="25"/>
  <c r="I2677" i="25" l="1"/>
  <c r="K2676" i="25"/>
  <c r="K2677" i="25" l="1"/>
  <c r="I2678" i="25"/>
  <c r="I2679" i="25" l="1"/>
  <c r="K2678" i="25"/>
  <c r="I2680" i="25" l="1"/>
  <c r="K2679" i="25"/>
  <c r="I2681" i="25" l="1"/>
  <c r="K2680" i="25"/>
  <c r="K2681" i="25" l="1"/>
  <c r="I2682" i="25"/>
  <c r="I2683" i="25" l="1"/>
  <c r="K2682" i="25"/>
  <c r="I2684" i="25" l="1"/>
  <c r="K2683" i="25"/>
  <c r="I2685" i="25" l="1"/>
  <c r="K2684" i="25"/>
  <c r="K2685" i="25" l="1"/>
  <c r="I2686" i="25"/>
  <c r="I2687" i="25" l="1"/>
  <c r="K2686" i="25"/>
  <c r="I2688" i="25" l="1"/>
  <c r="K2687" i="25"/>
  <c r="I2689" i="25" l="1"/>
  <c r="K2688" i="25"/>
  <c r="K2689" i="25" l="1"/>
  <c r="I2690" i="25"/>
  <c r="I2691" i="25" l="1"/>
  <c r="K2690" i="25"/>
  <c r="I2692" i="25" l="1"/>
  <c r="K2691" i="25"/>
  <c r="I2693" i="25" l="1"/>
  <c r="K2692" i="25"/>
  <c r="K2693" i="25" l="1"/>
  <c r="I2694" i="25"/>
  <c r="I2695" i="25" l="1"/>
  <c r="K2694" i="25"/>
  <c r="I2696" i="25" l="1"/>
  <c r="K2695" i="25"/>
  <c r="I2697" i="25" l="1"/>
  <c r="K2696" i="25"/>
  <c r="K2697" i="25" l="1"/>
  <c r="I2698" i="25"/>
  <c r="I2699" i="25" l="1"/>
  <c r="K2698" i="25"/>
  <c r="I2700" i="25" l="1"/>
  <c r="K2699" i="25"/>
  <c r="I2701" i="25" l="1"/>
  <c r="K2700" i="25"/>
  <c r="K2701" i="25" l="1"/>
  <c r="I2702" i="25"/>
  <c r="I2703" i="25" l="1"/>
  <c r="K2702" i="25"/>
  <c r="I2704" i="25" l="1"/>
  <c r="K2703" i="25"/>
  <c r="I2705" i="25" l="1"/>
  <c r="K2704" i="25"/>
  <c r="K2705" i="25" l="1"/>
  <c r="I2706" i="25"/>
  <c r="I2707" i="25" l="1"/>
  <c r="K2706" i="25"/>
  <c r="K2707" i="25" l="1"/>
  <c r="I2708" i="25"/>
  <c r="I2709" i="25" l="1"/>
  <c r="K2708" i="25"/>
  <c r="K2709" i="25" l="1"/>
  <c r="I2710" i="25"/>
  <c r="I2711" i="25" l="1"/>
  <c r="K2710" i="25"/>
  <c r="I2712" i="25" l="1"/>
  <c r="K2711" i="25"/>
  <c r="I2713" i="25" l="1"/>
  <c r="K2712" i="25"/>
  <c r="K2713" i="25" l="1"/>
  <c r="I2714" i="25"/>
  <c r="I2715" i="25" l="1"/>
  <c r="K2714" i="25"/>
  <c r="I2716" i="25" l="1"/>
  <c r="K2715" i="25"/>
  <c r="I2717" i="25" l="1"/>
  <c r="K2716" i="25"/>
  <c r="K2717" i="25" l="1"/>
  <c r="I2718" i="25"/>
  <c r="I2719" i="25" l="1"/>
  <c r="K2718" i="25"/>
  <c r="K2719" i="25" l="1"/>
  <c r="I2720" i="25"/>
  <c r="I2721" i="25" l="1"/>
  <c r="K2720" i="25"/>
  <c r="K2721" i="25" l="1"/>
  <c r="I2722" i="25"/>
  <c r="I2723" i="25" l="1"/>
  <c r="K2722" i="25"/>
  <c r="K2723" i="25" l="1"/>
  <c r="I2724" i="25"/>
  <c r="I2725" i="25" l="1"/>
  <c r="K2724" i="25"/>
  <c r="K2725" i="25" l="1"/>
  <c r="I2726" i="25"/>
  <c r="I2727" i="25" l="1"/>
  <c r="K2726" i="25"/>
  <c r="I2728" i="25" l="1"/>
  <c r="K2727" i="25"/>
  <c r="K2728" i="25" l="1"/>
  <c r="I2729" i="25"/>
  <c r="K2729" i="25" l="1"/>
  <c r="I2730" i="25"/>
  <c r="I2731" i="25" l="1"/>
  <c r="K2730" i="25"/>
  <c r="I2732" i="25" l="1"/>
  <c r="K2731" i="25"/>
  <c r="I2733" i="25" l="1"/>
  <c r="K2732" i="25"/>
  <c r="K2733" i="25" l="1"/>
  <c r="I2734" i="25"/>
  <c r="I2735" i="25" l="1"/>
  <c r="K2734" i="25"/>
  <c r="I2736" i="25" l="1"/>
  <c r="K2735" i="25"/>
  <c r="I2737" i="25" l="1"/>
  <c r="K2736" i="25"/>
  <c r="K2737" i="25" l="1"/>
  <c r="I2738" i="25"/>
  <c r="I2739" i="25" l="1"/>
  <c r="K2738" i="25"/>
  <c r="K2739" i="25" l="1"/>
  <c r="I2740" i="25"/>
  <c r="I2741" i="25" l="1"/>
  <c r="K2740" i="25"/>
  <c r="K2741" i="25" l="1"/>
  <c r="I2742" i="25"/>
  <c r="I2743" i="25" l="1"/>
  <c r="K2742" i="25"/>
  <c r="K2743" i="25" l="1"/>
  <c r="I2744" i="25"/>
  <c r="I2745" i="25" l="1"/>
  <c r="K2744" i="25"/>
  <c r="K2745" i="25" l="1"/>
  <c r="I2746" i="25"/>
  <c r="I2747" i="25" l="1"/>
  <c r="K2746" i="25"/>
  <c r="I2748" i="25" l="1"/>
  <c r="K2747" i="25"/>
  <c r="I2749" i="25" l="1"/>
  <c r="K2748" i="25"/>
  <c r="K2749" i="25" l="1"/>
  <c r="I2750" i="25"/>
  <c r="I2751" i="25" l="1"/>
  <c r="K2750" i="25"/>
  <c r="I2752" i="25" l="1"/>
  <c r="K2751" i="25"/>
  <c r="I2753" i="25" l="1"/>
  <c r="K2752" i="25"/>
  <c r="K2753" i="25" l="1"/>
  <c r="I2754" i="25"/>
  <c r="I2755" i="25" l="1"/>
  <c r="K2754" i="25"/>
  <c r="I2756" i="25" l="1"/>
  <c r="K2755" i="25"/>
  <c r="I2757" i="25" l="1"/>
  <c r="K2756" i="25"/>
  <c r="K2757" i="25" l="1"/>
  <c r="I2758" i="25"/>
  <c r="I2759" i="25" l="1"/>
  <c r="K2758" i="25"/>
  <c r="I2760" i="25" l="1"/>
  <c r="K2759" i="25"/>
  <c r="I2761" i="25" l="1"/>
  <c r="K2760" i="25"/>
  <c r="K2761" i="25" l="1"/>
  <c r="I2762" i="25"/>
  <c r="I2763" i="25" l="1"/>
  <c r="K2762" i="25"/>
  <c r="I2764" i="25" l="1"/>
  <c r="K2763" i="25"/>
  <c r="I2765" i="25" l="1"/>
  <c r="K2764" i="25"/>
  <c r="K2765" i="25" l="1"/>
  <c r="I2766" i="25"/>
  <c r="I2767" i="25" l="1"/>
  <c r="K2766" i="25"/>
  <c r="I2768" i="25" l="1"/>
  <c r="K2767" i="25"/>
  <c r="K2768" i="25" l="1"/>
  <c r="I2769" i="25"/>
  <c r="K2769" i="25" l="1"/>
  <c r="I2770" i="25"/>
  <c r="I2771" i="25" l="1"/>
  <c r="K2770" i="25"/>
  <c r="I2772" i="25" l="1"/>
  <c r="K2771" i="25"/>
  <c r="I2773" i="25" l="1"/>
  <c r="K2772" i="25"/>
  <c r="K2773" i="25" l="1"/>
  <c r="I2774" i="25"/>
  <c r="I2775" i="25" l="1"/>
  <c r="K2774" i="25"/>
  <c r="I2776" i="25" l="1"/>
  <c r="K2775" i="25"/>
  <c r="I2777" i="25" l="1"/>
  <c r="K2776" i="25"/>
  <c r="K2777" i="25" l="1"/>
  <c r="I2778" i="25"/>
  <c r="K2778" i="25" l="1"/>
  <c r="I2779" i="25"/>
  <c r="I2780" i="25" l="1"/>
  <c r="K2779" i="25"/>
  <c r="K2780" i="25" l="1"/>
  <c r="I2781" i="25"/>
  <c r="I2782" i="25" l="1"/>
  <c r="K2781" i="25"/>
  <c r="I2783" i="25" l="1"/>
  <c r="K2782" i="25"/>
  <c r="I2784" i="25" l="1"/>
  <c r="K2783" i="25"/>
  <c r="K2784" i="25" l="1"/>
  <c r="I2785" i="25"/>
  <c r="I2786" i="25" l="1"/>
  <c r="K2785" i="25"/>
  <c r="I2787" i="25" l="1"/>
  <c r="K2786" i="25"/>
  <c r="I2788" i="25" l="1"/>
  <c r="K2787" i="25"/>
  <c r="I2789" i="25" l="1"/>
  <c r="K2788" i="25"/>
  <c r="K2789" i="25" l="1"/>
  <c r="I2790" i="25"/>
  <c r="I2791" i="25" l="1"/>
  <c r="K2790" i="25"/>
  <c r="I2792" i="25" l="1"/>
  <c r="K2791" i="25"/>
  <c r="K2792" i="25" l="1"/>
  <c r="I2793" i="25"/>
  <c r="I2794" i="25" l="1"/>
  <c r="K2793" i="25"/>
  <c r="I2795" i="25" l="1"/>
  <c r="K2794" i="25"/>
  <c r="I2796" i="25" l="1"/>
  <c r="K2795" i="25"/>
  <c r="I2797" i="25" l="1"/>
  <c r="K2796" i="25"/>
  <c r="I2798" i="25" l="1"/>
  <c r="K2797" i="25"/>
  <c r="K2798" i="25" l="1"/>
  <c r="I2799" i="25"/>
  <c r="I2800" i="25" l="1"/>
  <c r="K2799" i="25"/>
  <c r="K2800" i="25" l="1"/>
  <c r="I2801" i="25"/>
  <c r="I2802" i="25" l="1"/>
  <c r="K2801" i="25"/>
  <c r="I2803" i="25" l="1"/>
  <c r="K2802" i="25"/>
  <c r="K2803" i="25" l="1"/>
  <c r="I2804" i="25"/>
  <c r="K2804" i="25" l="1"/>
  <c r="I2805" i="25"/>
  <c r="I2806" i="25" l="1"/>
  <c r="K2805" i="25"/>
  <c r="I2807" i="25" l="1"/>
  <c r="K2806" i="25"/>
  <c r="K2807" i="25" l="1"/>
  <c r="I2808" i="25"/>
  <c r="K2808" i="25" l="1"/>
  <c r="I2809" i="25"/>
  <c r="I2810" i="25" l="1"/>
  <c r="K2809" i="25"/>
  <c r="I2811" i="25" l="1"/>
  <c r="K2810" i="25"/>
  <c r="K2811" i="25" l="1"/>
  <c r="I2812" i="25"/>
  <c r="K2812" i="25" l="1"/>
  <c r="I2813" i="25"/>
  <c r="K2813" i="25" l="1"/>
  <c r="I2814" i="25"/>
  <c r="I2815" i="25" l="1"/>
  <c r="K2814" i="25"/>
  <c r="K2815" i="25" l="1"/>
  <c r="I2816" i="25"/>
  <c r="K2816" i="25" l="1"/>
  <c r="I2817" i="25"/>
  <c r="I2818" i="25" l="1"/>
  <c r="K2817" i="25"/>
  <c r="I2819" i="25" l="1"/>
  <c r="K2818" i="25"/>
  <c r="I2820" i="25" l="1"/>
  <c r="K2819" i="25"/>
  <c r="K2820" i="25" l="1"/>
  <c r="I2821" i="25"/>
  <c r="I2822" i="25" l="1"/>
  <c r="K2821" i="25"/>
  <c r="I2823" i="25" l="1"/>
  <c r="K2822" i="25"/>
  <c r="I2824" i="25" l="1"/>
  <c r="K2823" i="25"/>
  <c r="K2824" i="25" l="1"/>
  <c r="I2825" i="25"/>
  <c r="K2825" i="25" l="1"/>
  <c r="I2826" i="25"/>
  <c r="I2827" i="25" l="1"/>
  <c r="K2826" i="25"/>
  <c r="I2828" i="25" l="1"/>
  <c r="K2827" i="25"/>
  <c r="K2828" i="25" l="1"/>
  <c r="I2829" i="25"/>
  <c r="I2830" i="25" l="1"/>
  <c r="K2829" i="25"/>
  <c r="I2831" i="25" l="1"/>
  <c r="K2830" i="25"/>
  <c r="I2832" i="25" l="1"/>
  <c r="K2831" i="25"/>
  <c r="K2832" i="25" l="1"/>
  <c r="I2833" i="25"/>
  <c r="I2834" i="25" l="1"/>
  <c r="K2833" i="25"/>
  <c r="K2834" i="25" l="1"/>
  <c r="I2835" i="25"/>
  <c r="I2836" i="25" l="1"/>
  <c r="K2835" i="25"/>
  <c r="K2836" i="25" l="1"/>
  <c r="I2837" i="25"/>
  <c r="I2838" i="25" l="1"/>
  <c r="K2837" i="25"/>
  <c r="I2839" i="25" l="1"/>
  <c r="K2838" i="25"/>
  <c r="I2840" i="25" l="1"/>
  <c r="K2839" i="25"/>
  <c r="K2840" i="25" l="1"/>
  <c r="I2841" i="25"/>
  <c r="I2842" i="25" l="1"/>
  <c r="K2841" i="25"/>
  <c r="I2843" i="25" l="1"/>
  <c r="K2842" i="25"/>
  <c r="K2843" i="25" l="1"/>
  <c r="I2844" i="25"/>
  <c r="K2844" i="25" l="1"/>
  <c r="I2845" i="25"/>
  <c r="I2846" i="25" l="1"/>
  <c r="K2845" i="25"/>
  <c r="I2847" i="25" l="1"/>
  <c r="K2846" i="25"/>
  <c r="I2848" i="25" l="1"/>
  <c r="K2847" i="25"/>
  <c r="K2848" i="25" l="1"/>
  <c r="I2849" i="25"/>
  <c r="I2850" i="25" l="1"/>
  <c r="K2849" i="25"/>
  <c r="K2850" i="25" l="1"/>
  <c r="I2851" i="25"/>
  <c r="K2851" i="25" l="1"/>
  <c r="I2852" i="25"/>
  <c r="K2852" i="25" l="1"/>
  <c r="I2853" i="25"/>
  <c r="I2854" i="25" l="1"/>
  <c r="K2853" i="25"/>
  <c r="K2854" i="25" l="1"/>
  <c r="I2855" i="25"/>
  <c r="I2856" i="25" l="1"/>
  <c r="K2855" i="25"/>
  <c r="K2856" i="25" l="1"/>
  <c r="I2857" i="25"/>
  <c r="I2858" i="25" l="1"/>
  <c r="K2857" i="25"/>
  <c r="I2859" i="25" l="1"/>
  <c r="K2858" i="25"/>
  <c r="I2860" i="25" l="1"/>
  <c r="K2859" i="25"/>
  <c r="I2861" i="25" l="1"/>
  <c r="K2860" i="25"/>
  <c r="I2862" i="25" l="1"/>
  <c r="K2861" i="25"/>
  <c r="K2862" i="25" l="1"/>
  <c r="I2863" i="25"/>
  <c r="I2864" i="25" l="1"/>
  <c r="K2863" i="25"/>
  <c r="I2865" i="25" l="1"/>
  <c r="K2864" i="25"/>
  <c r="I2866" i="25" l="1"/>
  <c r="K2865" i="25"/>
  <c r="K2866" i="25" l="1"/>
  <c r="I2867" i="25"/>
  <c r="I2868" i="25" l="1"/>
  <c r="K2867" i="25"/>
  <c r="K2868" i="25" l="1"/>
  <c r="I2869" i="25"/>
  <c r="I2870" i="25" l="1"/>
  <c r="K2869" i="25"/>
  <c r="I2871" i="25" l="1"/>
  <c r="K2870" i="25"/>
  <c r="I2872" i="25" l="1"/>
  <c r="K2871" i="25"/>
  <c r="I2873" i="25" l="1"/>
  <c r="K2872" i="25"/>
  <c r="I2874" i="25" l="1"/>
  <c r="K2873" i="25"/>
  <c r="K2874" i="25" l="1"/>
  <c r="I2875" i="25"/>
  <c r="I2876" i="25" l="1"/>
  <c r="K2875" i="25"/>
  <c r="K2876" i="25" l="1"/>
  <c r="I2877" i="25"/>
  <c r="K2877" i="25" l="1"/>
  <c r="I2878" i="25"/>
  <c r="K2878" i="25" l="1"/>
  <c r="I2879" i="25"/>
  <c r="K2879" i="25" l="1"/>
  <c r="I2880" i="25"/>
  <c r="I2881" i="25" l="1"/>
  <c r="K2880" i="25"/>
  <c r="I2882" i="25" l="1"/>
  <c r="K2881" i="25"/>
  <c r="I2883" i="25" l="1"/>
  <c r="K2882" i="25"/>
  <c r="I2884" i="25" l="1"/>
  <c r="K2883" i="25"/>
  <c r="K2884" i="25" l="1"/>
  <c r="I2885" i="25"/>
  <c r="I2886" i="25" l="1"/>
  <c r="K2885" i="25"/>
  <c r="I2887" i="25" l="1"/>
  <c r="K2886" i="25"/>
  <c r="K2887" i="25" l="1"/>
  <c r="I2888" i="25"/>
  <c r="K2888" i="25" l="1"/>
  <c r="I2889" i="25"/>
  <c r="K2889" i="25" l="1"/>
  <c r="I2890" i="25"/>
  <c r="I2891" i="25" l="1"/>
  <c r="K2890" i="25"/>
  <c r="K2891" i="25" l="1"/>
  <c r="I2892" i="25"/>
  <c r="I2893" i="25" l="1"/>
  <c r="K2892" i="25"/>
  <c r="I2894" i="25" l="1"/>
  <c r="K2893" i="25"/>
  <c r="K2894" i="25" l="1"/>
  <c r="I2895" i="25"/>
  <c r="I2896" i="25" l="1"/>
  <c r="K2895" i="25"/>
  <c r="I2897" i="25" l="1"/>
  <c r="K2896" i="25"/>
  <c r="I2898" i="25" l="1"/>
  <c r="K2897" i="25"/>
  <c r="K2898" i="25" l="1"/>
  <c r="I2899" i="25"/>
  <c r="I2900" i="25" l="1"/>
  <c r="K2899" i="25"/>
  <c r="I2901" i="25" l="1"/>
  <c r="K2900" i="25"/>
  <c r="I2902" i="25" l="1"/>
  <c r="K2901" i="25"/>
  <c r="K2902" i="25" l="1"/>
  <c r="I2903" i="25"/>
  <c r="K2903" i="25" l="1"/>
  <c r="I2904" i="25"/>
  <c r="K2904" i="25" l="1"/>
  <c r="I2905" i="25"/>
  <c r="K2905" i="25" l="1"/>
  <c r="I2906" i="25"/>
  <c r="I2907" i="25" l="1"/>
  <c r="K2906" i="25"/>
  <c r="K2907" i="25" l="1"/>
  <c r="I2908" i="25"/>
  <c r="I2909" i="25" l="1"/>
  <c r="K2908" i="25"/>
  <c r="I2910" i="25" l="1"/>
  <c r="K2909" i="25"/>
  <c r="I2911" i="25" l="1"/>
  <c r="K2910" i="25"/>
  <c r="K2911" i="25" l="1"/>
  <c r="I2912" i="25"/>
  <c r="I2913" i="25" l="1"/>
  <c r="K2912" i="25"/>
  <c r="I2914" i="25" l="1"/>
  <c r="K2913" i="25"/>
  <c r="K2914" i="25" l="1"/>
  <c r="I2915" i="25"/>
  <c r="K2915" i="25" l="1"/>
  <c r="I2916" i="25"/>
  <c r="I2917" i="25" l="1"/>
  <c r="K2916" i="25"/>
  <c r="K2917" i="25" l="1"/>
  <c r="I2918" i="25"/>
  <c r="K2918" i="25" l="1"/>
  <c r="I2919" i="25"/>
  <c r="I2920" i="25" l="1"/>
  <c r="K2919" i="25"/>
  <c r="K2920" i="25" l="1"/>
  <c r="I2921" i="25"/>
  <c r="I2922" i="25" l="1"/>
  <c r="K2921" i="25"/>
  <c r="K2922" i="25" l="1"/>
  <c r="I2923" i="25"/>
  <c r="I2924" i="25" l="1"/>
  <c r="K2923" i="25"/>
  <c r="K2924" i="25" l="1"/>
  <c r="I2925" i="25"/>
  <c r="K2925" i="25" l="1"/>
  <c r="I2926" i="25"/>
  <c r="I2927" i="25" l="1"/>
  <c r="K2926" i="25"/>
  <c r="I2928" i="25" l="1"/>
  <c r="K2927" i="25"/>
  <c r="K2928" i="25" l="1"/>
  <c r="I2929" i="25"/>
  <c r="K2929" i="25" l="1"/>
  <c r="I2930" i="25"/>
  <c r="I2931" i="25" l="1"/>
  <c r="K2930" i="25"/>
  <c r="I2932" i="25" l="1"/>
  <c r="K2931" i="25"/>
  <c r="K2932" i="25" l="1"/>
  <c r="I2933" i="25"/>
  <c r="I2934" i="25" l="1"/>
  <c r="K2933" i="25"/>
  <c r="I2935" i="25" l="1"/>
  <c r="K2934" i="25"/>
  <c r="I2936" i="25" l="1"/>
  <c r="K2935" i="25"/>
  <c r="K2936" i="25" l="1"/>
  <c r="I2937" i="25"/>
  <c r="I2938" i="25" l="1"/>
  <c r="K2937" i="25"/>
  <c r="K2938" i="25" l="1"/>
  <c r="I2939" i="25"/>
  <c r="I2940" i="25" l="1"/>
  <c r="K2939" i="25"/>
  <c r="I2941" i="25" l="1"/>
  <c r="K2940" i="25"/>
  <c r="K2941" i="25" l="1"/>
  <c r="I2942" i="25"/>
  <c r="I2943" i="25" l="1"/>
  <c r="K2942" i="25"/>
  <c r="K2943" i="25" l="1"/>
  <c r="I2944" i="25"/>
  <c r="I2945" i="25" l="1"/>
  <c r="K2944" i="25"/>
  <c r="I2946" i="25" l="1"/>
  <c r="K2945" i="25"/>
  <c r="I2947" i="25" l="1"/>
  <c r="K2946" i="25"/>
  <c r="I2948" i="25" l="1"/>
  <c r="K2947" i="25"/>
  <c r="K2948" i="25" l="1"/>
  <c r="I2949" i="25"/>
  <c r="I2950" i="25" l="1"/>
  <c r="K2949" i="25"/>
  <c r="I2951" i="25" l="1"/>
  <c r="K2950" i="25"/>
  <c r="I2952" i="25" l="1"/>
  <c r="K2951" i="25"/>
  <c r="K2952" i="25" l="1"/>
  <c r="I2953" i="25"/>
  <c r="K2953" i="25" l="1"/>
  <c r="I2954" i="25"/>
  <c r="K2954" i="25" l="1"/>
  <c r="I2955" i="25"/>
  <c r="I2956" i="25" l="1"/>
  <c r="K2955" i="25"/>
  <c r="I2957" i="25" l="1"/>
  <c r="K2956" i="25"/>
  <c r="I2958" i="25" l="1"/>
  <c r="K2957" i="25"/>
  <c r="I2959" i="25" l="1"/>
  <c r="K2958" i="25"/>
  <c r="I2960" i="25" l="1"/>
  <c r="K2959" i="25"/>
  <c r="K2960" i="25" l="1"/>
  <c r="I2961" i="25"/>
  <c r="K2961" i="25" l="1"/>
  <c r="I2962" i="25"/>
  <c r="K2962" i="25" l="1"/>
  <c r="I2963" i="25"/>
  <c r="I2964" i="25" l="1"/>
  <c r="K2963" i="25"/>
  <c r="I2965" i="25" l="1"/>
  <c r="K2964" i="25"/>
  <c r="I2966" i="25" l="1"/>
  <c r="K2965" i="25"/>
  <c r="I2967" i="25" l="1"/>
  <c r="K2966" i="25"/>
  <c r="I2968" i="25" l="1"/>
  <c r="K2967" i="25"/>
  <c r="K2968" i="25" l="1"/>
  <c r="I2969" i="25"/>
  <c r="I2970" i="25" l="1"/>
  <c r="K2969" i="25"/>
  <c r="K2970" i="25" l="1"/>
  <c r="I2971" i="25"/>
  <c r="I2972" i="25" l="1"/>
  <c r="K2971" i="25"/>
  <c r="K2972" i="25" l="1"/>
  <c r="I2973" i="25"/>
  <c r="I2974" i="25" l="1"/>
  <c r="K2973" i="25"/>
  <c r="I2975" i="25" l="1"/>
  <c r="K2974" i="25"/>
  <c r="K2975" i="25" l="1"/>
  <c r="I2976" i="25"/>
  <c r="K2976" i="25" l="1"/>
  <c r="I2977" i="25"/>
  <c r="I2978" i="25" l="1"/>
  <c r="K2977" i="25"/>
  <c r="I2979" i="25" l="1"/>
  <c r="K2978" i="25"/>
  <c r="I2980" i="25" l="1"/>
  <c r="K2979" i="25"/>
  <c r="K2980" i="25" l="1"/>
  <c r="I2981" i="25"/>
  <c r="K2981" i="25" l="1"/>
  <c r="I2982" i="25"/>
  <c r="I2983" i="25" l="1"/>
  <c r="K2982" i="25"/>
  <c r="I2984" i="25" l="1"/>
  <c r="K2983" i="25"/>
  <c r="K2984" i="25" l="1"/>
  <c r="I2985" i="25"/>
  <c r="I2986" i="25" l="1"/>
  <c r="K2985" i="25"/>
  <c r="K2986" i="25" l="1"/>
  <c r="I2987" i="25"/>
  <c r="K2987" i="25" l="1"/>
  <c r="I2988" i="25"/>
  <c r="K2988" i="25" l="1"/>
  <c r="I2989" i="25"/>
  <c r="K2989" i="25" l="1"/>
  <c r="I2990" i="25"/>
  <c r="I2991" i="25" l="1"/>
  <c r="K2990" i="25"/>
  <c r="K2991" i="25" l="1"/>
  <c r="I2992" i="25"/>
  <c r="K2992" i="25" l="1"/>
  <c r="I2993" i="25"/>
  <c r="I2994" i="25" l="1"/>
  <c r="K2993" i="25"/>
  <c r="I2995" i="25" l="1"/>
  <c r="K2994" i="25"/>
  <c r="K2995" i="25" l="1"/>
  <c r="I2996" i="25"/>
  <c r="K2996" i="25" l="1"/>
  <c r="I2997" i="25"/>
  <c r="I2998" i="25" l="1"/>
  <c r="K2997" i="25"/>
  <c r="I2999" i="25" l="1"/>
  <c r="K2998" i="25"/>
  <c r="I3000" i="25" l="1"/>
  <c r="K2999" i="25"/>
  <c r="K3000" i="25" l="1"/>
  <c r="I3001" i="25"/>
  <c r="I3002" i="25" l="1"/>
  <c r="K3001" i="25"/>
  <c r="K3002" i="25" l="1"/>
  <c r="I3003" i="25"/>
  <c r="I3004" i="25" l="1"/>
  <c r="K3003" i="25"/>
  <c r="K3004" i="25" l="1"/>
  <c r="I3005" i="25"/>
  <c r="I3006" i="25" l="1"/>
  <c r="K3005" i="25"/>
  <c r="I3007" i="25" l="1"/>
  <c r="K3006" i="25"/>
  <c r="K3007" i="25" l="1"/>
  <c r="I3008" i="25"/>
  <c r="K3008" i="25" l="1"/>
  <c r="I3009" i="25"/>
  <c r="I3010" i="25" l="1"/>
  <c r="K3009" i="25"/>
  <c r="I3011" i="25" l="1"/>
  <c r="K3010" i="25"/>
  <c r="I3012" i="25" l="1"/>
  <c r="K3011" i="25"/>
  <c r="I3013" i="25" l="1"/>
  <c r="K3012" i="25"/>
  <c r="K3013" i="25" l="1"/>
  <c r="I3014" i="25"/>
  <c r="K3014" i="25" l="1"/>
  <c r="I3015" i="25"/>
  <c r="I3016" i="25" l="1"/>
  <c r="K3015" i="25"/>
  <c r="K3016" i="25" l="1"/>
  <c r="I3017" i="25"/>
  <c r="I3018" i="25" l="1"/>
  <c r="K3017" i="25"/>
  <c r="K3018" i="25" l="1"/>
  <c r="I3019" i="25"/>
  <c r="I3020" i="25" l="1"/>
  <c r="K3019" i="25"/>
  <c r="I3021" i="25" l="1"/>
  <c r="K3020" i="25"/>
  <c r="I3022" i="25" l="1"/>
  <c r="K3021" i="25"/>
  <c r="I3023" i="25" l="1"/>
  <c r="K3022" i="25"/>
  <c r="K3023" i="25" l="1"/>
  <c r="I3024" i="25"/>
  <c r="K3024" i="25" l="1"/>
  <c r="I3025" i="25"/>
  <c r="I3026" i="25" l="1"/>
  <c r="K3025" i="25"/>
  <c r="K3026" i="25" l="1"/>
  <c r="I3027" i="25"/>
  <c r="I3028" i="25" l="1"/>
  <c r="K3027" i="25"/>
  <c r="K3028" i="25" l="1"/>
  <c r="I3029" i="25"/>
  <c r="I3030" i="25" l="1"/>
  <c r="K3029" i="25"/>
  <c r="K3030" i="25" l="1"/>
  <c r="I3031" i="25"/>
  <c r="I3032" i="25" l="1"/>
  <c r="K3031" i="25"/>
  <c r="I3033" i="25" l="1"/>
  <c r="K3032" i="25"/>
  <c r="K3033" i="25" l="1"/>
  <c r="I3034" i="25"/>
  <c r="K3034" i="25" l="1"/>
  <c r="I3035" i="25"/>
  <c r="I3036" i="25" l="1"/>
  <c r="K3035" i="25"/>
  <c r="K3036" i="25" l="1"/>
  <c r="I3037" i="25"/>
  <c r="I3038" i="25" l="1"/>
  <c r="K3037" i="25"/>
  <c r="K3038" i="25" l="1"/>
  <c r="I3039" i="25"/>
  <c r="I3040" i="25" l="1"/>
  <c r="K3039" i="25"/>
  <c r="I3041" i="25" l="1"/>
  <c r="K3040" i="25"/>
  <c r="I3042" i="25" l="1"/>
  <c r="K3041" i="25"/>
  <c r="K3042" i="25" l="1"/>
  <c r="I3043" i="25"/>
  <c r="I3044" i="25" l="1"/>
  <c r="K3043" i="25"/>
  <c r="K3044" i="25" l="1"/>
  <c r="I3045" i="25"/>
  <c r="I3046" i="25" l="1"/>
  <c r="K3045" i="25"/>
  <c r="K3046" i="25" l="1"/>
  <c r="I3047" i="25"/>
  <c r="I3048" i="25" l="1"/>
  <c r="K3047" i="25"/>
  <c r="I3049" i="25" l="1"/>
  <c r="K3048" i="25"/>
  <c r="K3049" i="25" l="1"/>
  <c r="I3050" i="25"/>
  <c r="K3050" i="25" l="1"/>
  <c r="I3051" i="25"/>
  <c r="I3052" i="25" l="1"/>
  <c r="K3051" i="25"/>
  <c r="I3053" i="25" l="1"/>
  <c r="K3052" i="25"/>
  <c r="I3054" i="25" l="1"/>
  <c r="K3053" i="25"/>
  <c r="I3055" i="25" l="1"/>
  <c r="K3054" i="25"/>
  <c r="I3056" i="25" l="1"/>
  <c r="K3055" i="25"/>
  <c r="I3057" i="25" l="1"/>
  <c r="K3056" i="25"/>
  <c r="I3058" i="25" l="1"/>
  <c r="K3057" i="25"/>
  <c r="K3058" i="25" l="1"/>
  <c r="I3059" i="25"/>
  <c r="I3060" i="25" l="1"/>
  <c r="K3059" i="25"/>
  <c r="K3060" i="25" l="1"/>
  <c r="I3061" i="25"/>
  <c r="I3062" i="25" l="1"/>
  <c r="K3061" i="25"/>
  <c r="K3062" i="25" l="1"/>
  <c r="I3063" i="25"/>
  <c r="I3064" i="25" l="1"/>
  <c r="K3063" i="25"/>
  <c r="I3065" i="25" l="1"/>
  <c r="K3064" i="25"/>
  <c r="I3066" i="25" l="1"/>
  <c r="K3065" i="25"/>
  <c r="K3066" i="25" l="1"/>
  <c r="I3067" i="25"/>
  <c r="I3068" i="25" l="1"/>
  <c r="K3067" i="25"/>
  <c r="K3068" i="25" l="1"/>
  <c r="I3069" i="25"/>
  <c r="I3070" i="25" l="1"/>
  <c r="K3069" i="25"/>
  <c r="K3070" i="25" l="1"/>
  <c r="I3071" i="25"/>
  <c r="I3072" i="25" l="1"/>
  <c r="K3071" i="25"/>
  <c r="K3072" i="25" l="1"/>
  <c r="I3073" i="25"/>
  <c r="I3074" i="25" l="1"/>
  <c r="K3073" i="25"/>
  <c r="K3074" i="25" l="1"/>
  <c r="I3075" i="25"/>
  <c r="I3076" i="25" l="1"/>
  <c r="K3075" i="25"/>
  <c r="K3076" i="25" l="1"/>
  <c r="I3077" i="25"/>
  <c r="I3078" i="25" l="1"/>
  <c r="K3077" i="25"/>
  <c r="K3078" i="25" l="1"/>
  <c r="I3079" i="25"/>
  <c r="I3080" i="25" l="1"/>
  <c r="K3079" i="25"/>
  <c r="I3081" i="25" l="1"/>
  <c r="K3080" i="25"/>
  <c r="K3081" i="25" l="1"/>
  <c r="I3082" i="25"/>
  <c r="K3082" i="25" l="1"/>
  <c r="I3083" i="25"/>
  <c r="I3084" i="25" l="1"/>
  <c r="K3083" i="25"/>
  <c r="I3085" i="25" l="1"/>
  <c r="K3084" i="25"/>
  <c r="I3086" i="25" l="1"/>
  <c r="K3085" i="25"/>
  <c r="K3086" i="25" l="1"/>
  <c r="I3087" i="25"/>
  <c r="I3088" i="25" l="1"/>
  <c r="K3087" i="25"/>
  <c r="I3089" i="25" l="1"/>
  <c r="K3088" i="25"/>
  <c r="I3090" i="25" l="1"/>
  <c r="K3089" i="25"/>
  <c r="K3090" i="25" l="1"/>
  <c r="I3091" i="25"/>
  <c r="I3092" i="25" l="1"/>
  <c r="K3091" i="25"/>
  <c r="I3093" i="25" l="1"/>
  <c r="K3092" i="25"/>
  <c r="I3094" i="25" l="1"/>
  <c r="K3093" i="25"/>
  <c r="K3094" i="25" l="1"/>
  <c r="I3095" i="25"/>
  <c r="I3096" i="25" l="1"/>
  <c r="K3095" i="25"/>
  <c r="K3096" i="25" l="1"/>
  <c r="I3097" i="25"/>
  <c r="K3097" i="25" l="1"/>
  <c r="I3098" i="25"/>
  <c r="K3098" i="25" l="1"/>
  <c r="I3099" i="25"/>
  <c r="I3100" i="25" l="1"/>
  <c r="K3099" i="25"/>
  <c r="K3100" i="25" l="1"/>
  <c r="I3101" i="25"/>
  <c r="I3102" i="25" l="1"/>
  <c r="K3101" i="25"/>
  <c r="K3102" i="25" l="1"/>
  <c r="I3103" i="25"/>
  <c r="I3104" i="25" l="1"/>
  <c r="K3103" i="25"/>
  <c r="I3105" i="25" l="1"/>
  <c r="K3104" i="25"/>
  <c r="K3105" i="25" l="1"/>
  <c r="I3106" i="25"/>
  <c r="K3106" i="25" l="1"/>
  <c r="I3107" i="25"/>
  <c r="I3108" i="25" l="1"/>
  <c r="K3107" i="25"/>
  <c r="K3108" i="25" l="1"/>
  <c r="I3109" i="25"/>
  <c r="I3110" i="25" l="1"/>
  <c r="K3109" i="25"/>
  <c r="K3110" i="25" l="1"/>
  <c r="I3111" i="25"/>
  <c r="I3112" i="25" l="1"/>
  <c r="K3111" i="25"/>
  <c r="I3113" i="25" l="1"/>
  <c r="K3112" i="25"/>
  <c r="K3113" i="25" l="1"/>
  <c r="I3114" i="25"/>
  <c r="I3115" i="25" l="1"/>
  <c r="K3114" i="25"/>
  <c r="I3116" i="25" l="1"/>
  <c r="K3115" i="25"/>
  <c r="I3117" i="25" l="1"/>
  <c r="K3116" i="25"/>
  <c r="K3117" i="25" l="1"/>
  <c r="I3118" i="25"/>
  <c r="K3118" i="25" l="1"/>
  <c r="I3119" i="25"/>
  <c r="I3120" i="25" l="1"/>
  <c r="K3119" i="25"/>
  <c r="I3121" i="25" l="1"/>
  <c r="K3120" i="25"/>
  <c r="I3122" i="25" l="1"/>
  <c r="K3121" i="25"/>
  <c r="K3122" i="25" l="1"/>
  <c r="I3123" i="25"/>
  <c r="I3124" i="25" l="1"/>
  <c r="K3123" i="25"/>
  <c r="K3124" i="25" l="1"/>
  <c r="I3125" i="25"/>
  <c r="I3126" i="25" l="1"/>
  <c r="K3125" i="25"/>
  <c r="K3126" i="25" l="1"/>
  <c r="I3127" i="25"/>
  <c r="I3128" i="25" l="1"/>
  <c r="K3127" i="25"/>
  <c r="I3129" i="25" l="1"/>
  <c r="K3128" i="25"/>
  <c r="K3129" i="25" l="1"/>
  <c r="I3130" i="25"/>
  <c r="K3130" i="25" l="1"/>
  <c r="I3131" i="25"/>
  <c r="I3132" i="25" l="1"/>
  <c r="K3131" i="25"/>
  <c r="K3132" i="25" l="1"/>
  <c r="I3133" i="25"/>
  <c r="I3134" i="25" l="1"/>
  <c r="K3133" i="25"/>
  <c r="K3134" i="25" l="1"/>
  <c r="I3135" i="25"/>
  <c r="I3136" i="25" l="1"/>
  <c r="K3135" i="25"/>
  <c r="I3137" i="25" l="1"/>
  <c r="K3136" i="25"/>
  <c r="I3138" i="25" l="1"/>
  <c r="K3137" i="25"/>
  <c r="K3138" i="25" l="1"/>
  <c r="I3139" i="25"/>
  <c r="I3140" i="25" l="1"/>
  <c r="K3139" i="25"/>
  <c r="K3140" i="25" l="1"/>
  <c r="I3141" i="25"/>
  <c r="I3142" i="25" l="1"/>
  <c r="K3141" i="25"/>
  <c r="K3142" i="25" l="1"/>
  <c r="I3143" i="25"/>
  <c r="I3144" i="25" l="1"/>
  <c r="K3143" i="25"/>
  <c r="I3145" i="25" l="1"/>
  <c r="K3144" i="25"/>
  <c r="K3145" i="25" l="1"/>
  <c r="I3146" i="25"/>
  <c r="K3146" i="25" l="1"/>
  <c r="I3147" i="25"/>
  <c r="I3148" i="25" l="1"/>
  <c r="K3147" i="25"/>
  <c r="K3148" i="25" l="1"/>
  <c r="I3149" i="25"/>
  <c r="I3150" i="25" l="1"/>
  <c r="K3149" i="25"/>
  <c r="K3150" i="25" l="1"/>
  <c r="I3151" i="25"/>
  <c r="I3152" i="25" l="1"/>
  <c r="K3151" i="25"/>
  <c r="I3153" i="25" l="1"/>
  <c r="K3152" i="25"/>
  <c r="I3154" i="25" l="1"/>
  <c r="K3153" i="25"/>
  <c r="K3154" i="25" l="1"/>
  <c r="I3155" i="25"/>
  <c r="I3156" i="25" l="1"/>
  <c r="K3155" i="25"/>
  <c r="K3156" i="25" l="1"/>
  <c r="I3157" i="25"/>
  <c r="I3158" i="25" l="1"/>
  <c r="K3157" i="25"/>
  <c r="K3158" i="25" l="1"/>
  <c r="I3159" i="25"/>
  <c r="I3160" i="25" l="1"/>
  <c r="K3159" i="25"/>
  <c r="I3161" i="25" l="1"/>
  <c r="K3160" i="25"/>
  <c r="K3161" i="25" l="1"/>
  <c r="I3162" i="25"/>
  <c r="K3162" i="25" l="1"/>
  <c r="I3163" i="25"/>
  <c r="I3164" i="25" l="1"/>
  <c r="K3163" i="25"/>
  <c r="K3164" i="25" l="1"/>
  <c r="I3165" i="25"/>
  <c r="I3166" i="25" l="1"/>
  <c r="K3165" i="25"/>
  <c r="K3166" i="25" l="1"/>
  <c r="I3167" i="25"/>
  <c r="I3168" i="25" l="1"/>
  <c r="K3167" i="25"/>
  <c r="I3169" i="25" l="1"/>
  <c r="K3168" i="25"/>
  <c r="I3170" i="25" l="1"/>
  <c r="K3169" i="25"/>
  <c r="K3170" i="25" l="1"/>
  <c r="I3171" i="25"/>
  <c r="I3172" i="25" l="1"/>
  <c r="K3171" i="25"/>
  <c r="K3172" i="25" l="1"/>
  <c r="I3173" i="25"/>
  <c r="I3174" i="25" l="1"/>
  <c r="K3173" i="25"/>
  <c r="K3174" i="25" l="1"/>
  <c r="I3175" i="25"/>
  <c r="I3176" i="25" l="1"/>
  <c r="K3175" i="25"/>
  <c r="I3177" i="25" l="1"/>
  <c r="K3176" i="25"/>
  <c r="K3177" i="25" l="1"/>
  <c r="I3178" i="25"/>
  <c r="K3178" i="25" l="1"/>
  <c r="I3179" i="25"/>
  <c r="I3180" i="25" l="1"/>
  <c r="K3179" i="25"/>
  <c r="I3181" i="25" l="1"/>
  <c r="K3180" i="25"/>
  <c r="I3182" i="25" l="1"/>
  <c r="K3181" i="25"/>
  <c r="K3182" i="25" l="1"/>
  <c r="I3183" i="25"/>
  <c r="I3184" i="25" l="1"/>
  <c r="K3183" i="25"/>
  <c r="I3185" i="25" l="1"/>
  <c r="K3184" i="25"/>
  <c r="I3186" i="25" l="1"/>
  <c r="K3185" i="25"/>
  <c r="K3186" i="25" l="1"/>
  <c r="I3187" i="25"/>
  <c r="I3188" i="25" l="1"/>
  <c r="K3187" i="25"/>
  <c r="K3188" i="25" l="1"/>
  <c r="I3189" i="25"/>
  <c r="I3190" i="25" l="1"/>
  <c r="K3189" i="25"/>
  <c r="K3190" i="25" l="1"/>
  <c r="I3191" i="25"/>
  <c r="I3192" i="25" l="1"/>
  <c r="K3191" i="25"/>
  <c r="I3193" i="25" l="1"/>
  <c r="K3192" i="25"/>
  <c r="K3193" i="25" l="1"/>
  <c r="I3194" i="25"/>
  <c r="K3194" i="25" l="1"/>
  <c r="I3195" i="25"/>
  <c r="I3196" i="25" l="1"/>
  <c r="K3195" i="25"/>
  <c r="K3196" i="25" l="1"/>
  <c r="I3197" i="25"/>
  <c r="I3198" i="25" l="1"/>
  <c r="K3197" i="25"/>
  <c r="K3198" i="25" l="1"/>
  <c r="I3199" i="25"/>
  <c r="I3200" i="25" l="1"/>
  <c r="K3199" i="25"/>
  <c r="I3201" i="25" l="1"/>
  <c r="K3200" i="25"/>
  <c r="I3202" i="25" l="1"/>
  <c r="K3201" i="25"/>
  <c r="K3202" i="25" l="1"/>
  <c r="I3203" i="25"/>
  <c r="K3203" i="25" l="1"/>
  <c r="I3204" i="25"/>
  <c r="K3204" i="25" l="1"/>
  <c r="I3205" i="25"/>
  <c r="I3206" i="25" l="1"/>
  <c r="K3205" i="25"/>
  <c r="K3206" i="25" l="1"/>
  <c r="I3207" i="25"/>
  <c r="I3208" i="25" l="1"/>
  <c r="K3207" i="25"/>
  <c r="I3209" i="25" l="1"/>
  <c r="K3208" i="25"/>
  <c r="K3209" i="25" l="1"/>
  <c r="I3210" i="25"/>
  <c r="K3210" i="25" l="1"/>
  <c r="I3211" i="25"/>
  <c r="I3212" i="25" l="1"/>
  <c r="K3211" i="25"/>
  <c r="K3212" i="25" l="1"/>
  <c r="I3213" i="25"/>
  <c r="I3214" i="25" l="1"/>
  <c r="K3213" i="25"/>
  <c r="K3214" i="25" l="1"/>
  <c r="I3215" i="25"/>
  <c r="I3216" i="25" l="1"/>
  <c r="K3215" i="25"/>
  <c r="I3217" i="25" l="1"/>
  <c r="K3216" i="25"/>
  <c r="I3218" i="25" l="1"/>
  <c r="K3217" i="25"/>
  <c r="K3218" i="25" l="1"/>
  <c r="I3219" i="25"/>
  <c r="I3220" i="25" l="1"/>
  <c r="K3219" i="25"/>
  <c r="K3220" i="25" l="1"/>
  <c r="I3221" i="25"/>
  <c r="I3222" i="25" l="1"/>
  <c r="K3221" i="25"/>
  <c r="K3222" i="25" l="1"/>
  <c r="I3223" i="25"/>
  <c r="I3224" i="25" l="1"/>
  <c r="K3223" i="25"/>
  <c r="I3225" i="25" l="1"/>
  <c r="K3224" i="25"/>
  <c r="I3226" i="25" l="1"/>
  <c r="K3225" i="25"/>
  <c r="K3226" i="25" l="1"/>
  <c r="I3227" i="25"/>
  <c r="I3228" i="25" l="1"/>
  <c r="K3227" i="25"/>
  <c r="K3228" i="25" l="1"/>
  <c r="I3229" i="25"/>
  <c r="I3230" i="25" l="1"/>
  <c r="K3229" i="25"/>
  <c r="K3230" i="25" l="1"/>
  <c r="I3231" i="25"/>
  <c r="I3232" i="25" l="1"/>
  <c r="K3231" i="25"/>
  <c r="K3232" i="25" l="1"/>
  <c r="I3233" i="25"/>
  <c r="I3234" i="25" l="1"/>
  <c r="K3233" i="25"/>
  <c r="K3234" i="25" l="1"/>
  <c r="I3235" i="25"/>
  <c r="K3235" i="25" l="1"/>
  <c r="I3236" i="25"/>
  <c r="K3236" i="25" l="1"/>
  <c r="I3237" i="25"/>
  <c r="I3238" i="25" l="1"/>
  <c r="K3237" i="25"/>
  <c r="K3238" i="25" l="1"/>
  <c r="I3239" i="25"/>
  <c r="I3240" i="25" l="1"/>
  <c r="K3239" i="25"/>
  <c r="K3240" i="25" l="1"/>
  <c r="I3241" i="25"/>
  <c r="I3242" i="25" l="1"/>
  <c r="K3241" i="25"/>
  <c r="K3242" i="25" l="1"/>
  <c r="I3243" i="25"/>
  <c r="I3244" i="25" l="1"/>
  <c r="K3243" i="25"/>
  <c r="K3244" i="25" l="1"/>
  <c r="I3245" i="25"/>
  <c r="I3246" i="25" l="1"/>
  <c r="K3245" i="25"/>
  <c r="K3246" i="25" l="1"/>
  <c r="I3247" i="25"/>
  <c r="I3248" i="25" l="1"/>
  <c r="K3247" i="25"/>
  <c r="K3248" i="25" l="1"/>
  <c r="I3249" i="25"/>
  <c r="I3250" i="25" l="1"/>
  <c r="K3249" i="25"/>
  <c r="K3250" i="25" l="1"/>
  <c r="I3251" i="25"/>
  <c r="I3252" i="25" l="1"/>
  <c r="K3251" i="25"/>
  <c r="K3252" i="25" l="1"/>
  <c r="I3253" i="25"/>
  <c r="I3254" i="25" l="1"/>
  <c r="K3253" i="25"/>
  <c r="K3254" i="25" l="1"/>
  <c r="I3255" i="25"/>
  <c r="I3256" i="25" l="1"/>
  <c r="K3255" i="25"/>
  <c r="K3256" i="25" l="1"/>
  <c r="I3257" i="25"/>
  <c r="I3258" i="25" l="1"/>
  <c r="K3257" i="25"/>
  <c r="K3258" i="25" l="1"/>
  <c r="I3259" i="25"/>
  <c r="I3260" i="25" l="1"/>
  <c r="K3259" i="25"/>
  <c r="K3260" i="25" l="1"/>
  <c r="I3261" i="25"/>
  <c r="I3262" i="25" l="1"/>
  <c r="K3261" i="25"/>
  <c r="K3262" i="25" l="1"/>
  <c r="I3263" i="25"/>
  <c r="I3264" i="25" l="1"/>
  <c r="K3263" i="25"/>
  <c r="K3264" i="25" l="1"/>
  <c r="I3265" i="25"/>
  <c r="I3266" i="25" l="1"/>
  <c r="K3265" i="25"/>
  <c r="I3267" i="25" l="1"/>
  <c r="K3266" i="25"/>
  <c r="I3268" i="25" l="1"/>
  <c r="K3267" i="25"/>
  <c r="K3268" i="25" l="1"/>
  <c r="I3269" i="25"/>
  <c r="K3269" i="25" l="1"/>
  <c r="I3270" i="25"/>
  <c r="K3270" i="25" l="1"/>
  <c r="I3271" i="25"/>
  <c r="I3272" i="25" l="1"/>
  <c r="K3271" i="25"/>
  <c r="K3272" i="25" l="1"/>
  <c r="I3273" i="25"/>
  <c r="I3274" i="25" l="1"/>
  <c r="K3273" i="25"/>
  <c r="K3274" i="25" l="1"/>
  <c r="I3275" i="25"/>
  <c r="I3276" i="25" l="1"/>
  <c r="K3275" i="25"/>
  <c r="K3276" i="25" l="1"/>
  <c r="I3277" i="25"/>
  <c r="I3278" i="25" l="1"/>
  <c r="K3277" i="25"/>
  <c r="K3278" i="25" l="1"/>
  <c r="I3279" i="25"/>
  <c r="I3280" i="25" l="1"/>
  <c r="K3279" i="25"/>
  <c r="K3280" i="25" l="1"/>
  <c r="I3281" i="25"/>
  <c r="I3282" i="25" l="1"/>
  <c r="K3281" i="25"/>
  <c r="K3282" i="25" l="1"/>
  <c r="I3283" i="25"/>
  <c r="I3284" i="25" l="1"/>
  <c r="K3283" i="25"/>
  <c r="K3284" i="25" l="1"/>
  <c r="I3285" i="25"/>
  <c r="I3286" i="25" l="1"/>
  <c r="K3285" i="25"/>
  <c r="K3286" i="25" l="1"/>
  <c r="I3287" i="25"/>
  <c r="I3288" i="25" l="1"/>
  <c r="K3287" i="25"/>
  <c r="K3288" i="25" l="1"/>
  <c r="I3289" i="25"/>
  <c r="I3290" i="25" l="1"/>
  <c r="K3289" i="25"/>
  <c r="K3290" i="25" l="1"/>
  <c r="I3291" i="25"/>
  <c r="I3292" i="25" l="1"/>
  <c r="K3291" i="25"/>
  <c r="K3292" i="25" l="1"/>
  <c r="I3293" i="25"/>
  <c r="I3294" i="25" l="1"/>
  <c r="K3293" i="25"/>
  <c r="K3294" i="25" l="1"/>
  <c r="I3295" i="25"/>
  <c r="I3296" i="25" l="1"/>
  <c r="K3295" i="25"/>
  <c r="K3296" i="25" l="1"/>
  <c r="I3297" i="25"/>
  <c r="K3297" i="25" l="1"/>
  <c r="I3298" i="25"/>
  <c r="K3298" i="25" l="1"/>
  <c r="I3299" i="25"/>
  <c r="I3300" i="25" l="1"/>
  <c r="K3299" i="25"/>
  <c r="K3300" i="25" l="1"/>
  <c r="I3301" i="25"/>
  <c r="I3302" i="25" l="1"/>
  <c r="K3301" i="25"/>
  <c r="K3302" i="25" l="1"/>
  <c r="I3303" i="25"/>
  <c r="K3303" i="25" l="1"/>
  <c r="I3304" i="25"/>
  <c r="K3304" i="25" l="1"/>
  <c r="I3305" i="25"/>
  <c r="I3306" i="25" l="1"/>
  <c r="K3305" i="25"/>
  <c r="K3306" i="25" l="1"/>
  <c r="I3307" i="25"/>
  <c r="I3308" i="25" l="1"/>
  <c r="K3307" i="25"/>
  <c r="K3308" i="25" l="1"/>
  <c r="I3309" i="25"/>
  <c r="I3310" i="25" l="1"/>
  <c r="K3309" i="25"/>
  <c r="I3311" i="25" l="1"/>
  <c r="K3310" i="25"/>
  <c r="I3312" i="25" l="1"/>
  <c r="K3311" i="25"/>
  <c r="K3312" i="25" l="1"/>
  <c r="I3313" i="25"/>
  <c r="I3314" i="25" l="1"/>
  <c r="K3313" i="25"/>
  <c r="K3314" i="25" l="1"/>
  <c r="I3315" i="25"/>
  <c r="K3315" i="25" l="1"/>
  <c r="I3316" i="25"/>
  <c r="K3316" i="25" l="1"/>
  <c r="I3317" i="25"/>
  <c r="K3317" i="25" l="1"/>
  <c r="I3318" i="25"/>
  <c r="K3318" i="25" l="1"/>
  <c r="I3319" i="25"/>
  <c r="I3320" i="25" l="1"/>
  <c r="K3319" i="25"/>
  <c r="K3320" i="25" l="1"/>
  <c r="I3321" i="25"/>
  <c r="I3322" i="25" l="1"/>
  <c r="K3321" i="25"/>
  <c r="K3322" i="25" l="1"/>
  <c r="I3323" i="25"/>
  <c r="K3323" i="25" l="1"/>
  <c r="I3324" i="25"/>
  <c r="K3324" i="25" l="1"/>
  <c r="I3325" i="25"/>
  <c r="K3325" i="25" l="1"/>
  <c r="I3326" i="25"/>
  <c r="K3326" i="25" l="1"/>
  <c r="I3327" i="25"/>
  <c r="I3328" i="25" l="1"/>
  <c r="K3327" i="25"/>
  <c r="K3328" i="25" l="1"/>
  <c r="I3329" i="25"/>
  <c r="I3330" i="25" l="1"/>
  <c r="K3329" i="25"/>
  <c r="K3330" i="25" l="1"/>
  <c r="I3331" i="25"/>
  <c r="K3331" i="25" l="1"/>
  <c r="I3332" i="25"/>
  <c r="K3332" i="25" l="1"/>
  <c r="I3333" i="25"/>
  <c r="I3334" i="25" l="1"/>
  <c r="K3333" i="25"/>
  <c r="K3334" i="25" l="1"/>
  <c r="I3335" i="25"/>
  <c r="I3336" i="25" l="1"/>
  <c r="K3335" i="25"/>
  <c r="K3336" i="25" l="1"/>
  <c r="I3337" i="25"/>
  <c r="I3338" i="25" l="1"/>
  <c r="K3337" i="25"/>
  <c r="I3339" i="25" l="1"/>
  <c r="K3338" i="25"/>
  <c r="I3340" i="25" l="1"/>
  <c r="K3339" i="25"/>
  <c r="K3340" i="25" l="1"/>
  <c r="I3341" i="25"/>
  <c r="K3341" i="25" l="1"/>
  <c r="I3342" i="25"/>
  <c r="K3342" i="25" l="1"/>
  <c r="I3343" i="25"/>
  <c r="I3344" i="25" l="1"/>
  <c r="K3343" i="25"/>
  <c r="I3345" i="25" l="1"/>
  <c r="K3344" i="25"/>
  <c r="K3345" i="25" l="1"/>
  <c r="I3346" i="25"/>
  <c r="K3346" i="25" l="1"/>
  <c r="I3347" i="25"/>
  <c r="I3348" i="25" l="1"/>
  <c r="K3347" i="25"/>
  <c r="K3348" i="25" l="1"/>
  <c r="I3349" i="25"/>
  <c r="I3350" i="25" l="1"/>
  <c r="K3349" i="25"/>
  <c r="K3350" i="25" l="1"/>
  <c r="I3351" i="25"/>
  <c r="I3352" i="25" l="1"/>
  <c r="K3351" i="25"/>
  <c r="I3353" i="25" l="1"/>
  <c r="K3352" i="25"/>
  <c r="K3353" i="25" l="1"/>
  <c r="I3354" i="25"/>
  <c r="K3354" i="25" l="1"/>
  <c r="I3355" i="25"/>
  <c r="I3356" i="25" l="1"/>
  <c r="K3355" i="25"/>
  <c r="K3356" i="25" l="1"/>
  <c r="I3357" i="25"/>
  <c r="I3358" i="25" l="1"/>
  <c r="K3357" i="25"/>
  <c r="K3358" i="25" l="1"/>
  <c r="I3359" i="25"/>
  <c r="I3360" i="25" l="1"/>
  <c r="K3359" i="25"/>
  <c r="I3361" i="25" l="1"/>
  <c r="K3360" i="25"/>
  <c r="K3361" i="25" l="1"/>
  <c r="I3362" i="25"/>
  <c r="K3362" i="25" l="1"/>
  <c r="I3363" i="25"/>
  <c r="I3364" i="25" l="1"/>
  <c r="K3363" i="25"/>
  <c r="K3364" i="25" l="1"/>
  <c r="I3365" i="25"/>
  <c r="I3366" i="25" l="1"/>
  <c r="K3365" i="25"/>
  <c r="K3366" i="25" l="1"/>
  <c r="I3367" i="25"/>
  <c r="I3368" i="25" l="1"/>
  <c r="K3367" i="25"/>
  <c r="I3369" i="25" l="1"/>
  <c r="K3368" i="25"/>
  <c r="K3369" i="25" l="1"/>
  <c r="I3370" i="25"/>
  <c r="K3370" i="25" l="1"/>
  <c r="I3371" i="25"/>
  <c r="I3372" i="25" l="1"/>
  <c r="K3371" i="25"/>
  <c r="K3372" i="25" l="1"/>
  <c r="I3373" i="25"/>
  <c r="I3374" i="25" l="1"/>
  <c r="K3373" i="25"/>
  <c r="I3375" i="25" l="1"/>
  <c r="K3374" i="25"/>
  <c r="K3375" i="25" l="1"/>
  <c r="I3376" i="25"/>
  <c r="I3377" i="25" l="1"/>
  <c r="K3376" i="25"/>
  <c r="K3377" i="25" l="1"/>
  <c r="I3378" i="25"/>
  <c r="K3378" i="25" l="1"/>
  <c r="I3379" i="25"/>
  <c r="I3380" i="25" l="1"/>
  <c r="K3379" i="25"/>
  <c r="K3380" i="25" l="1"/>
  <c r="I3381" i="25"/>
  <c r="K3381" i="25" l="1"/>
  <c r="I3382" i="25"/>
  <c r="K3382" i="25" l="1"/>
  <c r="I3383" i="25"/>
  <c r="K3383" i="25" l="1"/>
  <c r="I3384" i="25"/>
  <c r="I3385" i="25" l="1"/>
  <c r="K3384" i="25"/>
  <c r="K3385" i="25" l="1"/>
  <c r="I3386" i="25"/>
  <c r="K3386" i="25" l="1"/>
  <c r="I3387" i="25"/>
  <c r="K3387" i="25" l="1"/>
  <c r="I3388" i="25"/>
  <c r="K3388" i="25" l="1"/>
  <c r="I3389" i="25"/>
  <c r="I3390" i="25" l="1"/>
  <c r="K3389" i="25"/>
  <c r="K3390" i="25" l="1"/>
  <c r="I3391" i="25"/>
  <c r="I3392" i="25" l="1"/>
  <c r="K3391" i="25"/>
  <c r="I3393" i="25" l="1"/>
  <c r="K3392" i="25"/>
  <c r="K3393" i="25" l="1"/>
  <c r="I3394" i="25"/>
  <c r="K3394" i="25" l="1"/>
  <c r="I3395" i="25"/>
  <c r="I3396" i="25" l="1"/>
  <c r="K3395" i="25"/>
  <c r="K3396" i="25" l="1"/>
  <c r="I3397" i="25"/>
  <c r="I3398" i="25" l="1"/>
  <c r="K3397" i="25"/>
  <c r="K3398" i="25" l="1"/>
  <c r="I3399" i="25"/>
  <c r="I3400" i="25" l="1"/>
  <c r="K3399" i="25"/>
  <c r="I3401" i="25" l="1"/>
  <c r="K3400" i="25"/>
  <c r="K3401" i="25" l="1"/>
  <c r="I3402" i="25"/>
  <c r="K3402" i="25" l="1"/>
  <c r="I3403" i="25"/>
  <c r="K3403" i="25" l="1"/>
  <c r="I3404" i="25"/>
  <c r="K3404" i="25" l="1"/>
  <c r="I3405" i="25"/>
  <c r="I3406" i="25" l="1"/>
  <c r="K3405" i="25"/>
  <c r="K3406" i="25" l="1"/>
  <c r="I3407" i="25"/>
  <c r="I3408" i="25" l="1"/>
  <c r="K3407" i="25"/>
  <c r="I3409" i="25" l="1"/>
  <c r="K3408" i="25"/>
  <c r="K3409" i="25" l="1"/>
  <c r="I3410" i="25"/>
  <c r="K3410" i="25" l="1"/>
  <c r="I3411" i="25"/>
  <c r="I3412" i="25" l="1"/>
  <c r="K3411" i="25"/>
  <c r="K3412" i="25" l="1"/>
  <c r="I3413" i="25"/>
  <c r="K3413" i="25" l="1"/>
  <c r="I3414" i="25"/>
  <c r="K3414" i="25" l="1"/>
  <c r="I3415" i="25"/>
  <c r="I3416" i="25" l="1"/>
  <c r="K3415" i="25"/>
  <c r="I3417" i="25" l="1"/>
  <c r="K3416" i="25"/>
  <c r="K3417" i="25" l="1"/>
  <c r="I3418" i="25"/>
  <c r="K3418" i="25" l="1"/>
  <c r="I3419" i="25"/>
  <c r="I3420" i="25" l="1"/>
  <c r="K3419" i="25"/>
  <c r="I3421" i="25" l="1"/>
  <c r="K3420" i="25"/>
  <c r="I3422" i="25" l="1"/>
  <c r="K3421" i="25"/>
  <c r="K3422" i="25" l="1"/>
  <c r="I3423" i="25"/>
  <c r="I3424" i="25" l="1"/>
  <c r="K3423" i="25"/>
  <c r="I3425" i="25" l="1"/>
  <c r="K3424" i="25"/>
  <c r="I3426" i="25" l="1"/>
  <c r="K3425" i="25"/>
  <c r="K3426" i="25" l="1"/>
  <c r="I3427" i="25"/>
  <c r="I3428" i="25" l="1"/>
  <c r="K3427" i="25"/>
  <c r="K3428" i="25" l="1"/>
  <c r="I3429" i="25"/>
  <c r="I3430" i="25" l="1"/>
  <c r="K3429" i="25"/>
  <c r="K3430" i="25" l="1"/>
  <c r="I3431" i="25"/>
  <c r="I3432" i="25" l="1"/>
  <c r="K3431" i="25"/>
  <c r="I3433" i="25" l="1"/>
  <c r="K3432" i="25"/>
  <c r="I3434" i="25" l="1"/>
  <c r="K3433" i="25"/>
  <c r="K3434" i="25" l="1"/>
  <c r="I3435" i="25"/>
  <c r="I3436" i="25" l="1"/>
  <c r="K3435" i="25"/>
  <c r="I3437" i="25" l="1"/>
  <c r="K3436" i="25"/>
  <c r="I3438" i="25" l="1"/>
  <c r="K3437" i="25"/>
  <c r="K3438" i="25" l="1"/>
  <c r="I3439" i="25"/>
  <c r="I3440" i="25" l="1"/>
  <c r="K3439" i="25"/>
  <c r="I3441" i="25" l="1"/>
  <c r="K3440" i="25"/>
  <c r="I3442" i="25" l="1"/>
  <c r="K3441" i="25"/>
  <c r="K3442" i="25" l="1"/>
  <c r="I3443" i="25"/>
  <c r="I3444" i="25" l="1"/>
  <c r="K3443" i="25"/>
  <c r="K3444" i="25" l="1"/>
  <c r="I3445" i="25"/>
  <c r="K3445" i="25" l="1"/>
  <c r="I3446" i="25"/>
  <c r="K3446" i="25" l="1"/>
  <c r="I3447" i="25"/>
  <c r="I3448" i="25" l="1"/>
  <c r="K3447" i="25"/>
  <c r="I3449" i="25" l="1"/>
  <c r="K3448" i="25"/>
  <c r="I3450" i="25" l="1"/>
  <c r="K3449" i="25"/>
  <c r="K3450" i="25" l="1"/>
  <c r="I3451" i="25"/>
  <c r="K3451" i="25" l="1"/>
  <c r="I3452" i="25"/>
  <c r="I3453" i="25" l="1"/>
  <c r="K3452" i="25"/>
  <c r="I3454" i="25" l="1"/>
  <c r="K3453" i="25"/>
  <c r="K3454" i="25" l="1"/>
  <c r="I3455" i="25"/>
  <c r="I3456" i="25" l="1"/>
  <c r="K3455" i="25"/>
  <c r="I3457" i="25" l="1"/>
  <c r="K3456" i="25"/>
  <c r="I3458" i="25" l="1"/>
  <c r="K3457" i="25"/>
  <c r="K3458" i="25" l="1"/>
  <c r="I3459" i="25"/>
  <c r="I3460" i="25" l="1"/>
  <c r="K3459" i="25"/>
  <c r="K3460" i="25" l="1"/>
  <c r="I3461" i="25"/>
  <c r="I3462" i="25" l="1"/>
  <c r="K3461" i="25"/>
  <c r="K3462" i="25" l="1"/>
  <c r="I3463" i="25"/>
  <c r="I3464" i="25" l="1"/>
  <c r="K3463" i="25"/>
  <c r="I3465" i="25" l="1"/>
  <c r="K3464" i="25"/>
  <c r="I3466" i="25" l="1"/>
  <c r="K3465" i="25"/>
  <c r="K3466" i="25" l="1"/>
  <c r="I3467" i="25"/>
  <c r="I3468" i="25" l="1"/>
  <c r="K3467" i="25"/>
  <c r="I3469" i="25" l="1"/>
  <c r="K3468" i="25"/>
  <c r="I3470" i="25" l="1"/>
  <c r="K3469" i="25"/>
  <c r="I3471" i="25" l="1"/>
  <c r="K3470" i="25"/>
  <c r="K3471" i="25" l="1"/>
  <c r="I3472" i="25"/>
  <c r="I3473" i="25" l="1"/>
  <c r="K3472" i="25"/>
  <c r="I3474" i="25" l="1"/>
  <c r="K3473" i="25"/>
  <c r="K3474" i="25" l="1"/>
  <c r="I3475" i="25"/>
  <c r="K3475" i="25" l="1"/>
  <c r="I3476" i="25"/>
  <c r="K3476" i="25" l="1"/>
  <c r="I3477" i="25"/>
  <c r="I3478" i="25" l="1"/>
  <c r="K3477" i="25"/>
  <c r="K3478" i="25" l="1"/>
  <c r="I3479" i="25"/>
  <c r="I3480" i="25" l="1"/>
  <c r="K3479" i="25"/>
  <c r="I3481" i="25" l="1"/>
  <c r="K3480" i="25"/>
  <c r="K3481" i="25" l="1"/>
  <c r="I3482" i="25"/>
  <c r="K3482" i="25" l="1"/>
  <c r="I3483" i="25"/>
  <c r="K3483" i="25" l="1"/>
  <c r="I3484" i="25"/>
  <c r="I3485" i="25" l="1"/>
  <c r="K3484" i="25"/>
  <c r="I3486" i="25" l="1"/>
  <c r="K3485" i="25"/>
  <c r="K3486" i="25" l="1"/>
  <c r="I3487" i="25"/>
  <c r="I3488" i="25" l="1"/>
  <c r="K3487" i="25"/>
  <c r="I3489" i="25" l="1"/>
  <c r="K3488" i="25"/>
  <c r="I3490" i="25" l="1"/>
  <c r="K3489" i="25"/>
  <c r="K3490" i="25" l="1"/>
  <c r="I3491" i="25"/>
  <c r="I3492" i="25" l="1"/>
  <c r="K3491" i="25"/>
  <c r="K3492" i="25" l="1"/>
  <c r="I3493" i="25"/>
  <c r="I3494" i="25" l="1"/>
  <c r="K3493" i="25"/>
  <c r="K3494" i="25" l="1"/>
  <c r="I3495" i="25"/>
  <c r="I3496" i="25" l="1"/>
  <c r="K3495" i="25"/>
  <c r="I3497" i="25" l="1"/>
  <c r="K3496" i="25"/>
  <c r="K3497" i="25" l="1"/>
  <c r="I3498" i="25"/>
  <c r="K3498" i="25" l="1"/>
  <c r="I3499" i="25"/>
  <c r="I3500" i="25" l="1"/>
  <c r="K3499" i="25"/>
  <c r="K3500" i="25" l="1"/>
  <c r="I3501" i="25"/>
  <c r="K3501" i="25" l="1"/>
  <c r="I3502" i="25"/>
  <c r="I3503" i="25" l="1"/>
  <c r="K3502" i="25"/>
  <c r="I3504" i="25" l="1"/>
  <c r="K3503" i="25"/>
  <c r="I3505" i="25" l="1"/>
  <c r="K3504" i="25"/>
  <c r="I3506" i="25" l="1"/>
  <c r="K3505" i="25"/>
  <c r="K3506" i="25" l="1"/>
  <c r="I3507" i="25"/>
  <c r="I3508" i="25" l="1"/>
  <c r="K3507" i="25"/>
  <c r="K3508" i="25" l="1"/>
  <c r="I3509" i="25"/>
  <c r="I3510" i="25" l="1"/>
  <c r="K3509" i="25"/>
  <c r="K3510" i="25" l="1"/>
  <c r="I3511" i="25"/>
  <c r="I3512" i="25" l="1"/>
  <c r="K3511" i="25"/>
  <c r="I3513" i="25" l="1"/>
  <c r="K3512" i="25"/>
  <c r="K3513" i="25" l="1"/>
  <c r="I3514" i="25"/>
  <c r="I3515" i="25" l="1"/>
  <c r="K3514" i="25"/>
  <c r="I3516" i="25" l="1"/>
  <c r="K3515" i="25"/>
  <c r="I3517" i="25" l="1"/>
  <c r="K3516" i="25"/>
  <c r="K3517" i="25" l="1"/>
  <c r="I3518" i="25"/>
  <c r="K3518" i="25" l="1"/>
  <c r="I3519" i="25"/>
  <c r="I3520" i="25" l="1"/>
  <c r="K3519" i="25"/>
  <c r="I3521" i="25" l="1"/>
  <c r="K3520" i="25"/>
  <c r="I3522" i="25" l="1"/>
  <c r="K3521" i="25"/>
  <c r="I3523" i="25" l="1"/>
  <c r="K3522" i="25"/>
  <c r="K3523" i="25" l="1"/>
  <c r="I3524" i="25"/>
  <c r="K3524" i="25" l="1"/>
  <c r="I3525" i="25"/>
  <c r="I3526" i="25" l="1"/>
  <c r="K3525" i="25"/>
  <c r="K3526" i="25" l="1"/>
  <c r="I3527" i="25"/>
  <c r="K3527" i="25" l="1"/>
  <c r="I3528" i="25"/>
  <c r="I3529" i="25" l="1"/>
  <c r="K3528" i="25"/>
  <c r="K3529" i="25" l="1"/>
  <c r="I3530" i="25"/>
  <c r="K3530" i="25" l="1"/>
  <c r="I3531" i="25"/>
  <c r="K3531" i="25" l="1"/>
  <c r="I3532" i="25"/>
  <c r="K3532" i="25" l="1"/>
  <c r="I3533" i="25"/>
  <c r="I3534" i="25" l="1"/>
  <c r="K3533" i="25"/>
  <c r="I3535" i="25" l="1"/>
  <c r="K3534" i="25"/>
  <c r="I3536" i="25" l="1"/>
  <c r="K3535" i="25"/>
  <c r="I3537" i="25" l="1"/>
  <c r="K3536" i="25"/>
  <c r="K3537" i="25" l="1"/>
  <c r="I3538" i="25"/>
  <c r="K3538" i="25" l="1"/>
  <c r="I3539" i="25"/>
  <c r="I3540" i="25" l="1"/>
  <c r="K3539" i="25"/>
  <c r="K3540" i="25" l="1"/>
  <c r="I3541" i="25"/>
  <c r="I3542" i="25" l="1"/>
  <c r="K3541" i="25"/>
  <c r="K3542" i="25" l="1"/>
  <c r="I3543" i="25"/>
  <c r="K3543" i="25" l="1"/>
  <c r="I3544" i="25"/>
  <c r="K3544" i="25" l="1"/>
  <c r="I3545" i="25"/>
  <c r="K3545" i="25" l="1"/>
  <c r="I3546" i="25"/>
  <c r="K3546" i="25" l="1"/>
  <c r="I3547" i="25"/>
  <c r="I3548" i="25" l="1"/>
  <c r="K3547" i="25"/>
  <c r="K3548" i="25" l="1"/>
  <c r="I3549" i="25"/>
  <c r="I3550" i="25" l="1"/>
  <c r="K3549" i="25"/>
  <c r="I3551" i="25" l="1"/>
  <c r="K3550" i="25"/>
  <c r="I3552" i="25" l="1"/>
  <c r="K3551" i="25"/>
  <c r="I3553" i="25" l="1"/>
  <c r="K3552" i="25"/>
  <c r="K3553" i="25" l="1"/>
  <c r="I3554" i="25"/>
  <c r="K3554" i="25" l="1"/>
  <c r="I3555" i="25"/>
  <c r="I3556" i="25" l="1"/>
  <c r="K3555" i="25"/>
  <c r="K3556" i="25" l="1"/>
  <c r="I3557" i="25"/>
  <c r="I3558" i="25" l="1"/>
  <c r="K3557" i="25"/>
  <c r="K3558" i="25" l="1"/>
  <c r="I3559" i="25"/>
  <c r="I3560" i="25" l="1"/>
  <c r="K3559" i="25"/>
  <c r="I3561" i="25" l="1"/>
  <c r="K3560" i="25"/>
  <c r="K3561" i="25" l="1"/>
  <c r="I3562" i="25"/>
  <c r="K3562" i="25" l="1"/>
  <c r="I3563" i="25"/>
  <c r="I3564" i="25" l="1"/>
  <c r="K3563" i="25"/>
  <c r="K3564" i="25" l="1"/>
  <c r="I3565" i="25"/>
  <c r="I3566" i="25" l="1"/>
  <c r="K3565" i="25"/>
  <c r="K3566" i="25" l="1"/>
  <c r="I3567" i="25"/>
  <c r="I3568" i="25" l="1"/>
  <c r="K3567" i="25"/>
  <c r="K3568" i="25" l="1"/>
  <c r="I3569" i="25"/>
  <c r="I3570" i="25" l="1"/>
  <c r="K3569" i="25"/>
  <c r="K3570" i="25" l="1"/>
  <c r="I3571" i="25"/>
  <c r="K3571" i="25" l="1"/>
  <c r="I3572" i="25"/>
  <c r="K3572" i="25" l="1"/>
  <c r="I3573" i="25"/>
  <c r="I3574" i="25" l="1"/>
  <c r="K3573" i="25"/>
  <c r="K3574" i="25" l="1"/>
  <c r="I3575" i="25"/>
  <c r="I3576" i="25" l="1"/>
  <c r="K3575" i="25"/>
  <c r="I3577" i="25" l="1"/>
  <c r="K3576" i="25"/>
  <c r="K3577" i="25" l="1"/>
  <c r="I3578" i="25"/>
  <c r="I3579" i="25" l="1"/>
  <c r="K3578" i="25"/>
  <c r="I3580" i="25" l="1"/>
  <c r="K3579" i="25"/>
  <c r="K3580" i="25" l="1"/>
  <c r="I3581" i="25"/>
  <c r="I3582" i="25" l="1"/>
  <c r="K3581" i="25"/>
  <c r="K3582" i="25" l="1"/>
  <c r="I3583" i="25"/>
  <c r="I3584" i="25" l="1"/>
  <c r="K3583" i="25"/>
  <c r="I3585" i="25" l="1"/>
  <c r="K3584" i="25"/>
  <c r="K3585" i="25" l="1"/>
  <c r="I3586" i="25"/>
  <c r="K3586" i="25" l="1"/>
  <c r="I3587" i="25"/>
  <c r="K3587" i="25" l="1"/>
  <c r="I3588" i="25"/>
  <c r="K3588" i="25" l="1"/>
  <c r="I3589" i="25"/>
  <c r="I3590" i="25" l="1"/>
  <c r="K3589" i="25"/>
  <c r="K3590" i="25" l="1"/>
  <c r="I3591" i="25"/>
  <c r="K3591" i="25" l="1"/>
  <c r="I3592" i="25"/>
  <c r="I3593" i="25" l="1"/>
  <c r="K3592" i="25"/>
  <c r="K3593" i="25" l="1"/>
  <c r="I3594" i="25"/>
  <c r="I3595" i="25" l="1"/>
  <c r="K3594" i="25"/>
  <c r="I3596" i="25" l="1"/>
  <c r="K3595" i="25"/>
  <c r="K3596" i="25" l="1"/>
  <c r="I3597" i="25"/>
  <c r="I3598" i="25" l="1"/>
  <c r="K3597" i="25"/>
  <c r="I3599" i="25" l="1"/>
  <c r="K3598" i="25"/>
  <c r="I3600" i="25" l="1"/>
  <c r="K3599" i="25"/>
  <c r="I3601" i="25" l="1"/>
  <c r="K3600" i="25"/>
  <c r="K3601" i="25" l="1"/>
  <c r="I3602" i="25"/>
  <c r="I3603" i="25" l="1"/>
  <c r="K3602" i="25"/>
  <c r="I3604" i="25" l="1"/>
  <c r="K3603" i="25"/>
  <c r="K3604" i="25" l="1"/>
  <c r="I3605" i="25"/>
  <c r="I3606" i="25" l="1"/>
  <c r="K3605" i="25"/>
  <c r="K3606" i="25" l="1"/>
  <c r="I3607" i="25"/>
  <c r="I3608" i="25" l="1"/>
  <c r="K3607" i="25"/>
  <c r="I3609" i="25" l="1"/>
  <c r="K3608" i="25"/>
  <c r="K3609" i="25" l="1"/>
  <c r="I3610" i="25"/>
  <c r="K3610" i="25" l="1"/>
  <c r="I3611" i="25"/>
  <c r="I3612" i="25" l="1"/>
  <c r="K3611" i="25"/>
  <c r="K3612" i="25" l="1"/>
  <c r="I3613" i="25"/>
  <c r="I3614" i="25" l="1"/>
  <c r="K3613" i="25"/>
  <c r="K3614" i="25" l="1"/>
  <c r="I3615" i="25"/>
  <c r="K3615" i="25" l="1"/>
  <c r="I3616" i="25"/>
  <c r="I3617" i="25" l="1"/>
  <c r="K3616" i="25"/>
  <c r="I3618" i="25" l="1"/>
  <c r="K3617" i="25"/>
  <c r="K3618" i="25" l="1"/>
  <c r="I3619" i="25"/>
  <c r="I3620" i="25" l="1"/>
  <c r="K3619" i="25"/>
  <c r="I3621" i="25" l="1"/>
  <c r="K3620" i="25"/>
  <c r="I3622" i="25" l="1"/>
  <c r="K3621" i="25"/>
  <c r="K3622" i="25" l="1"/>
  <c r="I3623" i="25"/>
  <c r="K3623" i="25" l="1"/>
  <c r="I3624" i="25"/>
  <c r="I3625" i="25" l="1"/>
  <c r="K3624" i="25"/>
  <c r="K3625" i="25" l="1"/>
  <c r="I3626" i="25"/>
  <c r="I3627" i="25" l="1"/>
  <c r="K3626" i="25"/>
  <c r="I3628" i="25" l="1"/>
  <c r="K3627" i="25"/>
  <c r="K3628" i="25" l="1"/>
  <c r="I3629" i="25"/>
  <c r="I3630" i="25" l="1"/>
  <c r="K3629" i="25"/>
  <c r="K3630" i="25" l="1"/>
  <c r="I3631" i="25"/>
  <c r="K3631" i="25" l="1"/>
  <c r="I3632" i="25"/>
  <c r="I3633" i="25" l="1"/>
  <c r="K3632" i="25"/>
  <c r="K3633" i="25" l="1"/>
  <c r="I3634" i="25"/>
  <c r="K3634" i="25" l="1"/>
  <c r="I3635" i="25"/>
  <c r="I3636" i="25" l="1"/>
  <c r="K3635" i="25"/>
  <c r="K3636" i="25" l="1"/>
  <c r="I3637" i="25"/>
  <c r="K3637" i="25" l="1"/>
  <c r="I3638" i="25"/>
  <c r="K3638" i="25" l="1"/>
  <c r="I3639" i="25"/>
  <c r="I3640" i="25" l="1"/>
  <c r="K3639" i="25"/>
  <c r="K3640" i="25" l="1"/>
  <c r="I3641" i="25"/>
  <c r="K3641" i="25" l="1"/>
  <c r="I3642" i="25"/>
  <c r="K3642" i="25" l="1"/>
  <c r="I3643" i="25"/>
  <c r="I3644" i="25" l="1"/>
  <c r="K3643" i="25"/>
  <c r="K3644" i="25" l="1"/>
  <c r="I3645" i="25"/>
  <c r="K3645" i="25" l="1"/>
  <c r="I3646" i="25"/>
  <c r="K3646" i="25" l="1"/>
  <c r="I3647" i="25"/>
  <c r="I3648" i="25" l="1"/>
  <c r="K3647" i="25"/>
  <c r="I3649" i="25" l="1"/>
  <c r="K3648" i="25"/>
  <c r="I3650" i="25" l="1"/>
  <c r="K3649" i="25"/>
  <c r="K3650" i="25" l="1"/>
  <c r="I3651" i="25"/>
  <c r="I3652" i="25" l="1"/>
  <c r="K3651" i="25"/>
  <c r="I3653" i="25" l="1"/>
  <c r="K3652" i="25"/>
  <c r="I3654" i="25" l="1"/>
  <c r="K3653" i="25"/>
  <c r="K3654" i="25" l="1"/>
  <c r="I3655" i="25"/>
  <c r="K3655" i="25" l="1"/>
  <c r="I3656" i="25"/>
  <c r="K3656" i="25" l="1"/>
  <c r="I3657" i="25"/>
  <c r="I3658" i="25" l="1"/>
  <c r="K3657" i="25"/>
  <c r="K3658" i="25" l="1"/>
  <c r="I3659" i="25"/>
  <c r="I3660" i="25" l="1"/>
  <c r="K3659" i="25"/>
  <c r="K3660" i="25" l="1"/>
  <c r="I3661" i="25"/>
  <c r="I3662" i="25" l="1"/>
  <c r="K3661" i="25"/>
  <c r="K3662" i="25" l="1"/>
  <c r="I3663" i="25"/>
  <c r="K3663" i="25" l="1"/>
  <c r="I3664" i="25"/>
  <c r="I3665" i="25" l="1"/>
  <c r="K3664" i="25"/>
  <c r="I3666" i="25" l="1"/>
  <c r="K3665" i="25"/>
  <c r="I3667" i="25" l="1"/>
  <c r="K3666" i="25"/>
  <c r="I3668" i="25" l="1"/>
  <c r="K3667" i="25"/>
  <c r="K3668" i="25" l="1"/>
  <c r="I3669" i="25"/>
  <c r="I3670" i="25" l="1"/>
  <c r="K3669" i="25"/>
  <c r="I3671" i="25" l="1"/>
  <c r="K3670" i="25"/>
  <c r="I3672" i="25" l="1"/>
  <c r="K3671" i="25"/>
  <c r="K3672" i="25" l="1"/>
  <c r="I3673" i="25"/>
  <c r="K3673" i="25" l="1"/>
  <c r="I3674" i="25"/>
  <c r="K3674" i="25" l="1"/>
  <c r="I3675" i="25"/>
  <c r="I3676" i="25" l="1"/>
  <c r="K3675" i="25"/>
  <c r="I3677" i="25" l="1"/>
  <c r="K3676" i="25"/>
  <c r="K3677" i="25" l="1"/>
  <c r="I3678" i="25"/>
  <c r="I3679" i="25" l="1"/>
  <c r="K3678" i="25"/>
  <c r="I3680" i="25" l="1"/>
  <c r="K3679" i="25"/>
  <c r="K3680" i="25" l="1"/>
  <c r="I3681" i="25"/>
  <c r="K3681" i="25" l="1"/>
  <c r="I3682" i="25"/>
  <c r="I3683" i="25" l="1"/>
  <c r="K3682" i="25"/>
  <c r="I3684" i="25" l="1"/>
  <c r="K3683" i="25"/>
  <c r="I3685" i="25" l="1"/>
  <c r="K3684" i="25"/>
  <c r="K3685" i="25" l="1"/>
  <c r="I3686" i="25"/>
  <c r="I3687" i="25" l="1"/>
  <c r="K3686" i="25"/>
  <c r="I3688" i="25" l="1"/>
  <c r="K3687" i="25"/>
  <c r="I3689" i="25" l="1"/>
  <c r="K3688" i="25"/>
  <c r="K3689" i="25" l="1"/>
  <c r="I3690" i="25"/>
  <c r="I3691" i="25" l="1"/>
  <c r="K3690" i="25"/>
  <c r="K3691" i="25" l="1"/>
  <c r="I3692" i="25"/>
  <c r="I3693" i="25" l="1"/>
  <c r="K3692" i="25"/>
  <c r="K3693" i="25" l="1"/>
  <c r="I3694" i="25"/>
  <c r="I3695" i="25" l="1"/>
  <c r="K3694" i="25"/>
  <c r="I3696" i="25" l="1"/>
  <c r="K3695" i="25"/>
  <c r="I3697" i="25" l="1"/>
  <c r="K3696" i="25"/>
  <c r="K3697" i="25" l="1"/>
  <c r="I3698" i="25"/>
  <c r="I3699" i="25" l="1"/>
  <c r="K3698" i="25"/>
  <c r="I3700" i="25" l="1"/>
  <c r="K3699" i="25"/>
  <c r="I3701" i="25" l="1"/>
  <c r="K3700" i="25"/>
  <c r="K3701" i="25" l="1"/>
  <c r="I3702" i="25"/>
  <c r="K3702" i="25" l="1"/>
  <c r="I3703" i="25"/>
  <c r="I3704" i="25" l="1"/>
  <c r="K3703" i="25"/>
  <c r="I3705" i="25" l="1"/>
  <c r="K3704" i="25"/>
  <c r="K3705" i="25" l="1"/>
  <c r="I3706" i="25"/>
  <c r="I3707" i="25" l="1"/>
  <c r="K3706" i="25"/>
  <c r="K3707" i="25" l="1"/>
  <c r="I3708" i="25"/>
  <c r="I3709" i="25" l="1"/>
  <c r="K3708" i="25"/>
  <c r="K3709" i="25" l="1"/>
  <c r="I3710" i="25"/>
  <c r="I3711" i="25" l="1"/>
  <c r="K3710" i="25"/>
  <c r="I3712" i="25" l="1"/>
  <c r="K3711" i="25"/>
  <c r="K3712" i="25" l="1"/>
  <c r="I3713" i="25"/>
  <c r="K3713" i="25" l="1"/>
  <c r="I3714" i="25"/>
  <c r="I3715" i="25" l="1"/>
  <c r="K3714" i="25"/>
  <c r="I3716" i="25" l="1"/>
  <c r="K3715" i="25"/>
  <c r="I3717" i="25" l="1"/>
  <c r="K3716" i="25"/>
  <c r="I3718" i="25" l="1"/>
  <c r="K3717" i="25"/>
  <c r="I3719" i="25" l="1"/>
  <c r="K3718" i="25"/>
  <c r="I3720" i="25" l="1"/>
  <c r="K3719" i="25"/>
  <c r="I3721" i="25" l="1"/>
  <c r="K3720" i="25"/>
  <c r="K3721" i="25" l="1"/>
  <c r="I3722" i="25"/>
  <c r="I3723" i="25" l="1"/>
  <c r="K3722" i="25"/>
  <c r="I3724" i="25" l="1"/>
  <c r="K3723" i="25"/>
  <c r="I3725" i="25" l="1"/>
  <c r="K3724" i="25"/>
  <c r="K3725" i="25" l="1"/>
  <c r="I3726" i="25"/>
  <c r="I3727" i="25" l="1"/>
  <c r="K3726" i="25"/>
  <c r="K3727" i="25" l="1"/>
  <c r="I3728" i="25"/>
  <c r="K3728" i="25" l="1"/>
  <c r="I3729" i="25"/>
  <c r="K3729" i="25" l="1"/>
  <c r="I3730" i="25"/>
  <c r="I3731" i="25" l="1"/>
  <c r="K3730" i="25"/>
  <c r="I3732" i="25" l="1"/>
  <c r="K3731" i="25"/>
  <c r="I3733" i="25" l="1"/>
  <c r="K3732" i="25"/>
  <c r="K3733" i="25" l="1"/>
  <c r="I3734" i="25"/>
  <c r="K3734" i="25" l="1"/>
  <c r="I3735" i="25"/>
  <c r="I3736" i="25" l="1"/>
  <c r="K3735" i="25"/>
  <c r="I3737" i="25" l="1"/>
  <c r="K3736" i="25"/>
  <c r="K3737" i="25" l="1"/>
  <c r="I3738" i="25"/>
  <c r="I3739" i="25" l="1"/>
  <c r="K3738" i="25"/>
  <c r="K3739" i="25" l="1"/>
  <c r="I3740" i="25"/>
  <c r="I3741" i="25" l="1"/>
  <c r="K3740" i="25"/>
  <c r="K3741" i="25" l="1"/>
  <c r="I3742" i="25"/>
  <c r="I3743" i="25" l="1"/>
  <c r="K3742" i="25"/>
  <c r="I3744" i="25" l="1"/>
  <c r="K3743" i="25"/>
  <c r="K3744" i="25" l="1"/>
  <c r="I3745" i="25"/>
  <c r="K3745" i="25" l="1"/>
  <c r="I3746" i="25"/>
  <c r="I3747" i="25" l="1"/>
  <c r="K3746" i="25"/>
  <c r="I3748" i="25" l="1"/>
  <c r="K3747" i="25"/>
  <c r="I3749" i="25" l="1"/>
  <c r="K3748" i="25"/>
  <c r="K3749" i="25" l="1"/>
  <c r="I3750" i="25"/>
  <c r="I3751" i="25" l="1"/>
  <c r="K3750" i="25"/>
  <c r="I3752" i="25" l="1"/>
  <c r="K3751" i="25"/>
  <c r="I3753" i="25" l="1"/>
  <c r="K3752" i="25"/>
  <c r="K3753" i="25" l="1"/>
  <c r="I3754" i="25"/>
  <c r="I3755" i="25" l="1"/>
  <c r="K3754" i="25"/>
  <c r="K3755" i="25" l="1"/>
  <c r="I3756" i="25"/>
  <c r="I3757" i="25" l="1"/>
  <c r="K3756" i="25"/>
  <c r="K3757" i="25" l="1"/>
  <c r="I3758" i="25"/>
  <c r="I3759" i="25" l="1"/>
  <c r="K3758" i="25"/>
  <c r="I3760" i="25" l="1"/>
  <c r="K3759" i="25"/>
  <c r="I3761" i="25" l="1"/>
  <c r="K3760" i="25"/>
  <c r="K3761" i="25" l="1"/>
  <c r="I3762" i="25"/>
  <c r="I3763" i="25" l="1"/>
  <c r="K3762" i="25"/>
  <c r="K3763" i="25" l="1"/>
  <c r="I3764" i="25"/>
  <c r="I3765" i="25" l="1"/>
  <c r="K3764" i="25"/>
  <c r="I3766" i="25" l="1"/>
  <c r="K3765" i="25"/>
  <c r="K3766" i="25" l="1"/>
  <c r="I3767" i="25"/>
  <c r="I3768" i="25" l="1"/>
  <c r="K3767" i="25"/>
  <c r="I3769" i="25" l="1"/>
  <c r="K3768" i="25"/>
  <c r="K3769" i="25" l="1"/>
  <c r="I3770" i="25"/>
  <c r="I3771" i="25" l="1"/>
  <c r="K3770" i="25"/>
  <c r="K3771" i="25" l="1"/>
  <c r="I3772" i="25"/>
  <c r="I3773" i="25" l="1"/>
  <c r="K3772" i="25"/>
  <c r="K3773" i="25" l="1"/>
  <c r="I3774" i="25"/>
  <c r="I3775" i="25" l="1"/>
  <c r="K3774" i="25"/>
  <c r="K3775" i="25" l="1"/>
  <c r="I3776" i="25"/>
  <c r="I3777" i="25" l="1"/>
  <c r="K3776" i="25"/>
  <c r="K3777" i="25" l="1"/>
  <c r="I3778" i="25"/>
  <c r="K3778" i="25" l="1"/>
  <c r="I3779" i="25"/>
  <c r="I3780" i="25" l="1"/>
  <c r="K3779" i="25"/>
  <c r="I3781" i="25" l="1"/>
  <c r="K3780" i="25"/>
  <c r="I3782" i="25" l="1"/>
  <c r="K3781" i="25"/>
  <c r="I3783" i="25" l="1"/>
  <c r="K3782" i="25"/>
  <c r="K3783" i="25" l="1"/>
  <c r="I3784" i="25"/>
  <c r="I3785" i="25" l="1"/>
  <c r="K3784" i="25"/>
  <c r="I3786" i="25" l="1"/>
  <c r="K3785" i="25"/>
  <c r="K3786" i="25" l="1"/>
  <c r="I3787" i="25"/>
  <c r="K3787" i="25" l="1"/>
  <c r="I3788" i="25"/>
  <c r="I3789" i="25" l="1"/>
  <c r="K3788" i="25"/>
  <c r="I3790" i="25" l="1"/>
  <c r="K3789" i="25"/>
  <c r="I3791" i="25" l="1"/>
  <c r="K3790" i="25"/>
  <c r="K3791" i="25" l="1"/>
  <c r="I3792" i="25"/>
  <c r="I3793" i="25" l="1"/>
  <c r="K3792" i="25"/>
  <c r="K3793" i="25" l="1"/>
  <c r="I3794" i="25"/>
  <c r="I3795" i="25" l="1"/>
  <c r="K3794" i="25"/>
  <c r="K3795" i="25" l="1"/>
  <c r="I3796" i="25"/>
  <c r="I3797" i="25" l="1"/>
  <c r="K3796" i="25"/>
  <c r="I3798" i="25" l="1"/>
  <c r="K3797" i="25"/>
  <c r="K3798" i="25" l="1"/>
  <c r="I3799" i="25"/>
  <c r="K3799" i="25" l="1"/>
  <c r="I3800" i="25"/>
  <c r="I3801" i="25" l="1"/>
  <c r="K3800" i="25"/>
  <c r="K3801" i="25" l="1"/>
  <c r="I3802" i="25"/>
  <c r="I3803" i="25" l="1"/>
  <c r="K3802" i="25"/>
  <c r="K3803" i="25" l="1"/>
  <c r="I3804" i="25"/>
  <c r="I3805" i="25" l="1"/>
  <c r="K3804" i="25"/>
  <c r="I3806" i="25" l="1"/>
  <c r="K3805" i="25"/>
  <c r="I3807" i="25" l="1"/>
  <c r="K3806" i="25"/>
  <c r="K3807" i="25" l="1"/>
  <c r="I3808" i="25"/>
  <c r="K3808" i="25" l="1"/>
  <c r="I3809" i="25"/>
  <c r="K3809" i="25" l="1"/>
  <c r="I3810" i="25"/>
  <c r="I3811" i="25" l="1"/>
  <c r="K3810" i="25"/>
  <c r="K3811" i="25" l="1"/>
  <c r="I3812" i="25"/>
  <c r="I3813" i="25" l="1"/>
  <c r="K3812" i="25"/>
  <c r="I3814" i="25" l="1"/>
  <c r="K3813" i="25"/>
  <c r="K3814" i="25" l="1"/>
  <c r="I3815" i="25"/>
  <c r="K3815" i="25" l="1"/>
  <c r="I3816" i="25"/>
  <c r="I3817" i="25" l="1"/>
  <c r="K3816" i="25"/>
  <c r="I3818" i="25" l="1"/>
  <c r="K3817" i="25"/>
  <c r="I3819" i="25" l="1"/>
  <c r="K3818" i="25"/>
  <c r="K3819" i="25" l="1"/>
  <c r="I3820" i="25"/>
  <c r="I3821" i="25" l="1"/>
  <c r="K3820" i="25"/>
  <c r="I3822" i="25" l="1"/>
  <c r="K3821" i="25"/>
  <c r="I3823" i="25" l="1"/>
  <c r="K3822" i="25"/>
  <c r="K3823" i="25" l="1"/>
  <c r="I3824" i="25"/>
  <c r="I3825" i="25" l="1"/>
  <c r="K3824" i="25"/>
  <c r="K3825" i="25" l="1"/>
  <c r="I3826" i="25"/>
  <c r="I3827" i="25" l="1"/>
  <c r="K3826" i="25"/>
  <c r="K3827" i="25" l="1"/>
  <c r="I3828" i="25"/>
  <c r="I3829" i="25" l="1"/>
  <c r="K3828" i="25"/>
  <c r="I3830" i="25" l="1"/>
  <c r="K3829" i="25"/>
  <c r="K3830" i="25" l="1"/>
  <c r="I3831" i="25"/>
  <c r="K3831" i="25" l="1"/>
  <c r="I3832" i="25"/>
  <c r="I3833" i="25" l="1"/>
  <c r="K3832" i="25"/>
  <c r="I3834" i="25" l="1"/>
  <c r="K3833" i="25"/>
  <c r="I3835" i="25" l="1"/>
  <c r="K3834" i="25"/>
  <c r="K3835" i="25" l="1"/>
  <c r="I3836" i="25"/>
  <c r="I3837" i="25" l="1"/>
  <c r="K3836" i="25"/>
  <c r="I3838" i="25" l="1"/>
  <c r="K3837" i="25"/>
  <c r="I3839" i="25" l="1"/>
  <c r="K3838" i="25"/>
  <c r="K3839" i="25" l="1"/>
  <c r="I3840" i="25"/>
  <c r="I3841" i="25" l="1"/>
  <c r="K3840" i="25"/>
  <c r="K3841" i="25" l="1"/>
  <c r="I3842" i="25"/>
  <c r="I3843" i="25" l="1"/>
  <c r="K3842" i="25"/>
  <c r="K3843" i="25" l="1"/>
  <c r="I3844" i="25"/>
  <c r="I3845" i="25" l="1"/>
  <c r="K3844" i="25"/>
  <c r="I3846" i="25" l="1"/>
  <c r="K3845" i="25"/>
  <c r="K3846" i="25" l="1"/>
  <c r="I3847" i="25"/>
  <c r="K3847" i="25" l="1"/>
  <c r="I3848" i="25"/>
  <c r="K3848" i="25" l="1"/>
  <c r="I3849" i="25"/>
  <c r="I3850" i="25" l="1"/>
  <c r="K3849" i="25"/>
  <c r="I3851" i="25" l="1"/>
  <c r="K3850" i="25"/>
  <c r="K3851" i="25" l="1"/>
  <c r="I3852" i="25"/>
  <c r="K3852" i="25" l="1"/>
  <c r="I3853" i="25"/>
  <c r="I3854" i="25" l="1"/>
  <c r="K3853" i="25"/>
  <c r="I3855" i="25" l="1"/>
  <c r="K3854" i="25"/>
  <c r="K3855" i="25" l="1"/>
  <c r="I3856" i="25"/>
  <c r="I3857" i="25" l="1"/>
  <c r="K3856" i="25"/>
  <c r="K3857" i="25" l="1"/>
  <c r="I3858" i="25"/>
  <c r="I3859" i="25" l="1"/>
  <c r="K3858" i="25"/>
  <c r="K3859" i="25" l="1"/>
  <c r="I3860" i="25"/>
  <c r="I3861" i="25" l="1"/>
  <c r="K3860" i="25"/>
  <c r="I3862" i="25" l="1"/>
  <c r="K3861" i="25"/>
  <c r="K3862" i="25" l="1"/>
  <c r="I3863" i="25"/>
  <c r="K3863" i="25" l="1"/>
  <c r="I3864" i="25"/>
  <c r="I3865" i="25" l="1"/>
  <c r="K3864" i="25"/>
  <c r="I3866" i="25" l="1"/>
  <c r="K3865" i="25"/>
  <c r="I3867" i="25" l="1"/>
  <c r="K3866" i="25"/>
  <c r="K3867" i="25" l="1"/>
  <c r="I3868" i="25"/>
  <c r="K3868" i="25" l="1"/>
  <c r="I3869" i="25"/>
  <c r="I3870" i="25" l="1"/>
  <c r="K3869" i="25"/>
  <c r="I3871" i="25" l="1"/>
  <c r="K3870" i="25"/>
  <c r="I3872" i="25" l="1"/>
  <c r="K3871" i="25"/>
  <c r="K3872" i="25" l="1"/>
  <c r="I3873" i="25"/>
  <c r="I3874" i="25" l="1"/>
  <c r="K3873" i="25"/>
  <c r="I3875" i="25" l="1"/>
  <c r="K3874" i="25"/>
  <c r="I3876" i="25" l="1"/>
  <c r="K3875" i="25"/>
  <c r="K3876" i="25" l="1"/>
  <c r="I3877" i="25"/>
  <c r="I3878" i="25" l="1"/>
  <c r="K3877" i="25"/>
  <c r="K3878" i="25" l="1"/>
  <c r="I3879" i="25"/>
  <c r="I3880" i="25" l="1"/>
  <c r="K3879" i="25"/>
  <c r="K3880" i="25" l="1"/>
  <c r="I3881" i="25"/>
  <c r="K3881" i="25" l="1"/>
  <c r="I3882" i="25"/>
  <c r="I3883" i="25" l="1"/>
  <c r="K3882" i="25"/>
  <c r="I3884" i="25" l="1"/>
  <c r="K3883" i="25"/>
  <c r="K3884" i="25" l="1"/>
  <c r="I3885" i="25"/>
  <c r="I3886" i="25" l="1"/>
  <c r="K3885" i="25"/>
  <c r="I3887" i="25" l="1"/>
  <c r="K3886" i="25"/>
  <c r="I3888" i="25" l="1"/>
  <c r="K3887" i="25"/>
  <c r="K3888" i="25" l="1"/>
  <c r="I3889" i="25"/>
  <c r="I3890" i="25" l="1"/>
  <c r="K3889" i="25"/>
  <c r="I3891" i="25" l="1"/>
  <c r="K3890" i="25"/>
  <c r="I3892" i="25" l="1"/>
  <c r="K3891" i="25"/>
  <c r="K3892" i="25" l="1"/>
  <c r="I3893" i="25"/>
  <c r="I3894" i="25" l="1"/>
  <c r="K3893" i="25"/>
  <c r="I3895" i="25" l="1"/>
  <c r="K3894" i="25"/>
  <c r="K3895" i="25" l="1"/>
  <c r="I3896" i="25"/>
  <c r="I3897" i="25" l="1"/>
  <c r="K3896" i="25"/>
  <c r="K3897" i="25" l="1"/>
  <c r="I3898" i="25"/>
  <c r="I3899" i="25" l="1"/>
  <c r="K3898" i="25"/>
  <c r="I3900" i="25" l="1"/>
  <c r="K3899" i="25"/>
  <c r="K3900" i="25" l="1"/>
  <c r="I3901" i="25"/>
  <c r="I3902" i="25" l="1"/>
  <c r="K3901" i="25"/>
  <c r="I3903" i="25" l="1"/>
  <c r="K3902" i="25"/>
  <c r="K3903" i="25" l="1"/>
  <c r="I3904" i="25"/>
  <c r="K3904" i="25" l="1"/>
  <c r="I3905" i="25"/>
  <c r="I3906" i="25" l="1"/>
  <c r="K3905" i="25"/>
  <c r="K3906" i="25" l="1"/>
  <c r="I3907" i="25"/>
  <c r="K3907" i="25" l="1"/>
  <c r="I3908" i="25"/>
  <c r="K3908" i="25" l="1"/>
  <c r="I3909" i="25"/>
  <c r="I3910" i="25" l="1"/>
  <c r="K3909" i="25"/>
  <c r="I3911" i="25" l="1"/>
  <c r="K3910" i="25"/>
  <c r="I3912" i="25" l="1"/>
  <c r="K3911" i="25"/>
  <c r="I3913" i="25" l="1"/>
  <c r="K3912" i="25"/>
  <c r="I3914" i="25" l="1"/>
  <c r="K3913" i="25"/>
  <c r="I3915" i="25" l="1"/>
  <c r="K3914" i="25"/>
  <c r="I3916" i="25" l="1"/>
  <c r="K3915" i="25"/>
  <c r="K3916" i="25" l="1"/>
  <c r="I3917" i="25"/>
  <c r="I3918" i="25" l="1"/>
  <c r="K3917" i="25"/>
  <c r="K3918" i="25" l="1"/>
  <c r="I3919" i="25"/>
  <c r="K3919" i="25" l="1"/>
  <c r="I3920" i="25"/>
  <c r="K3920" i="25" l="1"/>
  <c r="I3921" i="25"/>
  <c r="I3922" i="25" l="1"/>
  <c r="K3921" i="25"/>
  <c r="I3923" i="25" l="1"/>
  <c r="K3922" i="25"/>
  <c r="K3923" i="25" l="1"/>
  <c r="I3924" i="25"/>
  <c r="I3925" i="25" l="1"/>
  <c r="K3924" i="25"/>
  <c r="I3926" i="25" l="1"/>
  <c r="K3925" i="25"/>
  <c r="I3927" i="25" l="1"/>
  <c r="K3926" i="25"/>
  <c r="K3927" i="25" l="1"/>
  <c r="I3928" i="25"/>
  <c r="I3929" i="25" l="1"/>
  <c r="K3928" i="25"/>
  <c r="I3930" i="25" l="1"/>
  <c r="K3929" i="25"/>
  <c r="I3931" i="25" l="1"/>
  <c r="K3930" i="25"/>
  <c r="K3931" i="25" l="1"/>
  <c r="I3932" i="25"/>
  <c r="I3933" i="25" l="1"/>
  <c r="K3932" i="25"/>
  <c r="K3933" i="25" l="1"/>
  <c r="I3934" i="25"/>
  <c r="I3935" i="25" l="1"/>
  <c r="K3934" i="25"/>
  <c r="I3936" i="25" l="1"/>
  <c r="K3935" i="25"/>
  <c r="I3937" i="25" l="1"/>
  <c r="K3936" i="25"/>
  <c r="I3938" i="25" l="1"/>
  <c r="K3937" i="25"/>
  <c r="I3939" i="25" l="1"/>
  <c r="K3938" i="25"/>
  <c r="I3940" i="25" l="1"/>
  <c r="K3939" i="25"/>
  <c r="K3940" i="25" l="1"/>
  <c r="I3941" i="25"/>
  <c r="K3941" i="25" l="1"/>
  <c r="I3942" i="25"/>
  <c r="I3943" i="25" l="1"/>
  <c r="K3942" i="25"/>
  <c r="I3944" i="25" l="1"/>
  <c r="K3943" i="25"/>
  <c r="I3945" i="25" l="1"/>
  <c r="K3944" i="25"/>
  <c r="K3945" i="25" l="1"/>
  <c r="I3946" i="25"/>
  <c r="I3947" i="25" l="1"/>
  <c r="K3946" i="25"/>
  <c r="I3948" i="25" l="1"/>
  <c r="K3947" i="25"/>
  <c r="I3949" i="25" l="1"/>
  <c r="K3948" i="25"/>
  <c r="K3949" i="25" l="1"/>
  <c r="I3950" i="25"/>
  <c r="I3951" i="25" l="1"/>
  <c r="K3950" i="25"/>
  <c r="I3952" i="25" l="1"/>
  <c r="K3951" i="25"/>
  <c r="I3953" i="25" l="1"/>
  <c r="K3952" i="25"/>
  <c r="K3953" i="25" l="1"/>
  <c r="I3954" i="25"/>
  <c r="I3955" i="25" l="1"/>
  <c r="K3954" i="25"/>
  <c r="I3956" i="25" l="1"/>
  <c r="K3955" i="25"/>
  <c r="I3957" i="25" l="1"/>
  <c r="K3956" i="25"/>
  <c r="K3957" i="25" l="1"/>
  <c r="I3958" i="25"/>
  <c r="I3959" i="25" l="1"/>
  <c r="K3958" i="25"/>
  <c r="I3960" i="25" l="1"/>
  <c r="K3959" i="25"/>
  <c r="I3961" i="25" l="1"/>
  <c r="K3960" i="25"/>
  <c r="K3961" i="25" l="1"/>
  <c r="I3962" i="25"/>
  <c r="K3962" i="25" l="1"/>
  <c r="I3963" i="25"/>
  <c r="I3964" i="25" l="1"/>
  <c r="K3963" i="25"/>
  <c r="I3965" i="25" l="1"/>
  <c r="K3964" i="25"/>
  <c r="K3965" i="25" l="1"/>
  <c r="I3966" i="25"/>
  <c r="I3967" i="25" l="1"/>
  <c r="K3966" i="25"/>
  <c r="I3968" i="25" l="1"/>
  <c r="K3967" i="25"/>
  <c r="I3969" i="25" l="1"/>
  <c r="K3968" i="25"/>
  <c r="K3969" i="25" l="1"/>
  <c r="I3970" i="25"/>
  <c r="I3971" i="25" l="1"/>
  <c r="K3970" i="25"/>
  <c r="I3972" i="25" l="1"/>
  <c r="K3971" i="25"/>
  <c r="I3973" i="25" l="1"/>
  <c r="K3972" i="25"/>
  <c r="K3973" i="25" l="1"/>
  <c r="I3974" i="25"/>
  <c r="I3975" i="25" l="1"/>
  <c r="K3974" i="25"/>
  <c r="K3975" i="25" l="1"/>
  <c r="I3976" i="25"/>
  <c r="I3977" i="25" l="1"/>
  <c r="K3976" i="25"/>
  <c r="I3978" i="25" l="1"/>
  <c r="K3977" i="25"/>
  <c r="I3979" i="25" l="1"/>
  <c r="K3978" i="25"/>
  <c r="I3980" i="25" l="1"/>
  <c r="K3979" i="25"/>
  <c r="I3981" i="25" l="1"/>
  <c r="K3980" i="25"/>
  <c r="K3981" i="25" l="1"/>
  <c r="I3982" i="25"/>
  <c r="I3983" i="25" l="1"/>
  <c r="K3982" i="25"/>
  <c r="I3984" i="25" l="1"/>
  <c r="K3983" i="25"/>
  <c r="I3985" i="25" l="1"/>
  <c r="K3984" i="25"/>
  <c r="D39" i="19"/>
  <c r="K3985" i="25" l="1"/>
  <c r="M3" i="25" s="1"/>
  <c r="K3" i="25"/>
  <c r="H39" i="19"/>
  <c r="H41" i="19" s="1"/>
  <c r="H43" i="19" s="1"/>
  <c r="I39" i="19"/>
  <c r="I41" i="19" s="1"/>
  <c r="I43" i="19" s="1"/>
  <c r="G39" i="19"/>
  <c r="G41" i="19" s="1"/>
  <c r="G43" i="19" s="1"/>
  <c r="M39" i="19"/>
  <c r="M41" i="19" s="1"/>
  <c r="M43" i="19" s="1"/>
  <c r="K39" i="19"/>
  <c r="K41" i="19" s="1"/>
  <c r="K43" i="19" s="1"/>
  <c r="L39" i="19"/>
  <c r="L41" i="19" s="1"/>
  <c r="L43" i="19" s="1"/>
  <c r="N39" i="19"/>
  <c r="N41" i="19" s="1"/>
  <c r="N43" i="19" s="1"/>
  <c r="F39" i="19"/>
  <c r="F41" i="19" s="1"/>
  <c r="F43" i="19" s="1"/>
  <c r="E39" i="19"/>
  <c r="E41" i="19" s="1"/>
  <c r="E43" i="19" s="1"/>
  <c r="J39" i="19"/>
  <c r="J41" i="19" s="1"/>
  <c r="J43" i="19" s="1"/>
  <c r="I19" i="27"/>
  <c r="M10" i="25" l="1"/>
  <c r="P10" i="25" s="1"/>
  <c r="M7" i="25"/>
  <c r="P7" i="25" s="1"/>
  <c r="M6" i="25"/>
  <c r="P6" i="25" s="1"/>
  <c r="M5" i="25"/>
  <c r="P5" i="25" s="1"/>
  <c r="M8" i="25"/>
  <c r="P8" i="25" s="1"/>
  <c r="M4" i="25"/>
  <c r="P4" i="25" s="1"/>
  <c r="M9" i="25"/>
  <c r="P9" i="25" s="1"/>
  <c r="K4" i="25"/>
  <c r="N4" i="25" s="1"/>
  <c r="K10" i="25"/>
  <c r="N10" i="25" s="1"/>
  <c r="K6" i="25"/>
  <c r="N6" i="25" s="1"/>
  <c r="K9" i="25"/>
  <c r="N9" i="25" s="1"/>
  <c r="K7" i="25"/>
  <c r="K5" i="25"/>
  <c r="N5" i="25" s="1"/>
  <c r="K8" i="25"/>
  <c r="N8" i="25" s="1"/>
  <c r="N18" i="19"/>
  <c r="N20" i="19" s="1"/>
  <c r="Q18" i="19"/>
  <c r="Q20" i="19" s="1"/>
  <c r="O18" i="19"/>
  <c r="O20" i="19" s="1"/>
  <c r="R18" i="19"/>
  <c r="P18" i="19"/>
  <c r="P20" i="19" s="1"/>
  <c r="N7" i="25" l="1"/>
  <c r="O10" i="1"/>
  <c r="M10" i="1" s="1"/>
  <c r="M11" i="1" s="1"/>
  <c r="J18" i="19"/>
  <c r="F18" i="19"/>
  <c r="F20" i="19" s="1"/>
  <c r="G18" i="19"/>
  <c r="G20" i="19" s="1"/>
  <c r="I18" i="19"/>
  <c r="I20" i="19" s="1"/>
  <c r="H18" i="19"/>
  <c r="L473" i="25" l="1"/>
  <c r="L474" i="25" s="1"/>
  <c r="L475" i="25" s="1"/>
  <c r="L476" i="25" s="1"/>
  <c r="L477" i="25" s="1"/>
  <c r="L478" i="25" s="1"/>
  <c r="L479" i="25" s="1"/>
  <c r="L480" i="25" s="1"/>
  <c r="L481" i="25" s="1"/>
  <c r="L482" i="25" s="1"/>
  <c r="L483" i="25" s="1"/>
  <c r="L484" i="25" s="1"/>
  <c r="L485" i="25" s="1"/>
  <c r="L486" i="25" s="1"/>
  <c r="L487" i="25" s="1"/>
  <c r="L488" i="25" s="1"/>
  <c r="L489" i="25" s="1"/>
  <c r="L490" i="25" s="1"/>
  <c r="L491" i="25" s="1"/>
  <c r="L492" i="25" s="1"/>
  <c r="L493" i="25" s="1"/>
  <c r="L494" i="25" s="1"/>
  <c r="L495" i="25" s="1"/>
  <c r="L496" i="25" s="1"/>
  <c r="L497" i="25" s="1"/>
  <c r="L498" i="25" s="1"/>
  <c r="L499" i="25" s="1"/>
  <c r="L500" i="25" s="1"/>
  <c r="L501" i="25" s="1"/>
  <c r="L502" i="25" s="1"/>
  <c r="L503" i="25" s="1"/>
  <c r="L504" i="25" s="1"/>
  <c r="L505" i="25" s="1"/>
  <c r="L506" i="25" s="1"/>
  <c r="L507" i="25" s="1"/>
  <c r="L508" i="25" s="1"/>
  <c r="L509" i="25" s="1"/>
  <c r="L510" i="25" s="1"/>
  <c r="L511" i="25" s="1"/>
  <c r="L512" i="25" s="1"/>
  <c r="L513" i="25" s="1"/>
  <c r="L514" i="25" s="1"/>
  <c r="L515" i="25" s="1"/>
  <c r="L516" i="25" s="1"/>
  <c r="L517" i="25" s="1"/>
  <c r="L518" i="25" s="1"/>
  <c r="L519" i="25" s="1"/>
  <c r="L520" i="25" s="1"/>
  <c r="L521" i="25" s="1"/>
  <c r="L522" i="25" s="1"/>
  <c r="L523" i="25" s="1"/>
  <c r="L524" i="25" s="1"/>
  <c r="L525" i="25" s="1"/>
  <c r="L526" i="25" s="1"/>
  <c r="L527" i="25" s="1"/>
  <c r="L528" i="25" s="1"/>
  <c r="L529" i="25" s="1"/>
  <c r="L530" i="25" s="1"/>
  <c r="L531" i="25" s="1"/>
  <c r="L532" i="25" s="1"/>
  <c r="L533" i="25" s="1"/>
  <c r="L534" i="25" s="1"/>
  <c r="L535" i="25" s="1"/>
  <c r="L536" i="25" s="1"/>
  <c r="L537" i="25" s="1"/>
  <c r="L538" i="25" s="1"/>
  <c r="L539" i="25" s="1"/>
  <c r="L540" i="25" s="1"/>
  <c r="L541" i="25" s="1"/>
  <c r="L542" i="25" s="1"/>
  <c r="L543" i="25" s="1"/>
  <c r="L544" i="25" s="1"/>
  <c r="L545" i="25" s="1"/>
  <c r="L546" i="25" s="1"/>
  <c r="L547" i="25" s="1"/>
  <c r="L548" i="25" s="1"/>
  <c r="L549" i="25" s="1"/>
  <c r="L550" i="25" s="1"/>
  <c r="L551" i="25" s="1"/>
  <c r="L552" i="25" s="1"/>
  <c r="L553" i="25" s="1"/>
  <c r="L554" i="25" s="1"/>
  <c r="L555" i="25" s="1"/>
  <c r="L556" i="25" s="1"/>
  <c r="L557" i="25" s="1"/>
  <c r="L558" i="25" s="1"/>
  <c r="L559" i="25" s="1"/>
  <c r="L560" i="25" s="1"/>
  <c r="L561" i="25" s="1"/>
  <c r="L562" i="25" s="1"/>
  <c r="L563" i="25" s="1"/>
  <c r="L564" i="25" s="1"/>
  <c r="L565" i="25" s="1"/>
  <c r="L566" i="25" s="1"/>
  <c r="L567" i="25" s="1"/>
  <c r="L568" i="25" s="1"/>
  <c r="L569" i="25" s="1"/>
  <c r="L570" i="25" s="1"/>
  <c r="L571" i="25" s="1"/>
  <c r="L572" i="25" s="1"/>
  <c r="L573" i="25" s="1"/>
  <c r="L574" i="25" s="1"/>
  <c r="L575" i="25" s="1"/>
  <c r="L576" i="25" s="1"/>
  <c r="L577" i="25" s="1"/>
  <c r="L578" i="25" s="1"/>
  <c r="L579" i="25" s="1"/>
  <c r="L580" i="25" s="1"/>
  <c r="L581" i="25" s="1"/>
  <c r="L582" i="25" s="1"/>
  <c r="L583" i="25" s="1"/>
  <c r="L584" i="25" s="1"/>
  <c r="L585" i="25" s="1"/>
  <c r="L586" i="25" s="1"/>
  <c r="L587" i="25" s="1"/>
  <c r="L588" i="25" s="1"/>
  <c r="L589" i="25" s="1"/>
  <c r="L590" i="25" s="1"/>
  <c r="L591" i="25" s="1"/>
  <c r="L592" i="25" s="1"/>
  <c r="L593" i="25" s="1"/>
  <c r="L594" i="25" s="1"/>
  <c r="L595" i="25" s="1"/>
  <c r="L596" i="25" s="1"/>
  <c r="L597" i="25" s="1"/>
  <c r="L598" i="25" s="1"/>
  <c r="L599" i="25" s="1"/>
  <c r="L600" i="25" s="1"/>
  <c r="L601" i="25" s="1"/>
  <c r="L602" i="25" s="1"/>
  <c r="L603" i="25" s="1"/>
  <c r="L604" i="25" s="1"/>
  <c r="L605" i="25" s="1"/>
  <c r="L606" i="25" s="1"/>
  <c r="L607" i="25" s="1"/>
  <c r="L608" i="25" s="1"/>
  <c r="L609" i="25" s="1"/>
  <c r="L610" i="25" s="1"/>
  <c r="L611" i="25" s="1"/>
  <c r="L612" i="25" s="1"/>
  <c r="L613" i="25" s="1"/>
  <c r="L614" i="25" s="1"/>
  <c r="L615" i="25" s="1"/>
  <c r="L616" i="25" s="1"/>
  <c r="L617" i="25" s="1"/>
  <c r="L618" i="25" s="1"/>
  <c r="L619" i="25" s="1"/>
  <c r="L620" i="25" s="1"/>
  <c r="L621" i="25" s="1"/>
  <c r="L622" i="25" s="1"/>
  <c r="L623" i="25" s="1"/>
  <c r="L624" i="25" s="1"/>
  <c r="L625" i="25" s="1"/>
  <c r="L626" i="25" s="1"/>
  <c r="L627" i="25" s="1"/>
  <c r="L628" i="25" s="1"/>
  <c r="L629" i="25" s="1"/>
  <c r="L630" i="25" s="1"/>
  <c r="L631" i="25" s="1"/>
  <c r="L632" i="25" s="1"/>
  <c r="L633" i="25" s="1"/>
  <c r="L634" i="25" s="1"/>
  <c r="L635" i="25" s="1"/>
  <c r="L636" i="25" s="1"/>
  <c r="L637" i="25" s="1"/>
  <c r="L638" i="25" s="1"/>
  <c r="L639" i="25" s="1"/>
  <c r="L640" i="25" s="1"/>
  <c r="L641" i="25" s="1"/>
  <c r="L642" i="25" s="1"/>
  <c r="L643" i="25" s="1"/>
  <c r="L644" i="25" s="1"/>
  <c r="L645" i="25" s="1"/>
  <c r="L646" i="25" s="1"/>
  <c r="L647" i="25" s="1"/>
  <c r="L648" i="25" s="1"/>
  <c r="L649" i="25" s="1"/>
  <c r="L650" i="25" s="1"/>
  <c r="L651" i="25" s="1"/>
  <c r="L652" i="25" s="1"/>
  <c r="L653" i="25" s="1"/>
  <c r="L654" i="25" s="1"/>
  <c r="L655" i="25" s="1"/>
  <c r="L656" i="25" s="1"/>
  <c r="L657" i="25" s="1"/>
  <c r="L658" i="25" s="1"/>
  <c r="L659" i="25" s="1"/>
  <c r="L660" i="25" s="1"/>
  <c r="L661" i="25" s="1"/>
  <c r="L662" i="25" s="1"/>
  <c r="L663" i="25" s="1"/>
  <c r="L664" i="25" s="1"/>
  <c r="L665" i="25" s="1"/>
  <c r="L666" i="25" s="1"/>
  <c r="L667" i="25" s="1"/>
  <c r="L668" i="25" s="1"/>
  <c r="L669" i="25" s="1"/>
  <c r="L670" i="25" s="1"/>
  <c r="L671" i="25" s="1"/>
  <c r="L672" i="25" s="1"/>
  <c r="L673" i="25" s="1"/>
  <c r="L674" i="25" s="1"/>
  <c r="L675" i="25" s="1"/>
  <c r="L676" i="25" s="1"/>
  <c r="L677" i="25" s="1"/>
  <c r="L678" i="25" s="1"/>
  <c r="L679" i="25" s="1"/>
  <c r="L680" i="25" s="1"/>
  <c r="L681" i="25" s="1"/>
  <c r="L682" i="25" s="1"/>
  <c r="L683" i="25" s="1"/>
  <c r="L684" i="25" s="1"/>
  <c r="L685" i="25" s="1"/>
  <c r="L686" i="25" s="1"/>
  <c r="L687" i="25" s="1"/>
  <c r="L688" i="25" s="1"/>
  <c r="L689" i="25" s="1"/>
  <c r="L690" i="25" s="1"/>
  <c r="L691" i="25" s="1"/>
  <c r="L692" i="25" s="1"/>
  <c r="L693" i="25" s="1"/>
  <c r="L694" i="25" s="1"/>
  <c r="L695" i="25" s="1"/>
  <c r="L696" i="25" s="1"/>
  <c r="L697" i="25" s="1"/>
  <c r="L698" i="25" s="1"/>
  <c r="L699" i="25" s="1"/>
  <c r="L700" i="25" s="1"/>
  <c r="L701" i="25" s="1"/>
  <c r="L702" i="25" s="1"/>
  <c r="L703" i="25" s="1"/>
  <c r="L704" i="25" s="1"/>
  <c r="L705" i="25" s="1"/>
  <c r="L706" i="25" s="1"/>
  <c r="L707" i="25" s="1"/>
  <c r="L708" i="25" s="1"/>
  <c r="L709" i="25" s="1"/>
  <c r="L710" i="25" s="1"/>
  <c r="L711" i="25" s="1"/>
  <c r="L712" i="25" s="1"/>
  <c r="L713" i="25" s="1"/>
  <c r="L714" i="25" s="1"/>
  <c r="L715" i="25" s="1"/>
  <c r="L716" i="25" s="1"/>
  <c r="L717" i="25" s="1"/>
  <c r="L718" i="25" s="1"/>
  <c r="L719" i="25" s="1"/>
  <c r="L720" i="25" s="1"/>
  <c r="L721" i="25" s="1"/>
  <c r="L722" i="25" s="1"/>
  <c r="L723" i="25" s="1"/>
  <c r="L724" i="25" s="1"/>
  <c r="L725" i="25" s="1"/>
  <c r="L726" i="25" s="1"/>
  <c r="L727" i="25" s="1"/>
  <c r="L728" i="25" s="1"/>
  <c r="L729" i="25" s="1"/>
  <c r="L730" i="25" s="1"/>
  <c r="L731" i="25" s="1"/>
  <c r="L732" i="25" s="1"/>
  <c r="L733" i="25" s="1"/>
  <c r="L734" i="25" s="1"/>
  <c r="L735" i="25" s="1"/>
  <c r="L736" i="25" s="1"/>
  <c r="L737" i="25" s="1"/>
  <c r="L738" i="25" s="1"/>
  <c r="L739" i="25" s="1"/>
  <c r="L740" i="25" s="1"/>
  <c r="L741" i="25" s="1"/>
  <c r="L742" i="25" s="1"/>
  <c r="L743" i="25" s="1"/>
  <c r="L744" i="25" s="1"/>
  <c r="L745" i="25" s="1"/>
  <c r="L746" i="25" s="1"/>
  <c r="L747" i="25" s="1"/>
  <c r="L748" i="25" s="1"/>
  <c r="L749" i="25" s="1"/>
  <c r="L750" i="25" s="1"/>
  <c r="L751" i="25" s="1"/>
  <c r="L752" i="25" s="1"/>
  <c r="L753" i="25" s="1"/>
  <c r="L754" i="25" s="1"/>
  <c r="L755" i="25" s="1"/>
  <c r="L756" i="25" s="1"/>
  <c r="L757" i="25" s="1"/>
  <c r="L758" i="25" s="1"/>
  <c r="L759" i="25" s="1"/>
  <c r="L760" i="25" s="1"/>
  <c r="L761" i="25" s="1"/>
  <c r="L762" i="25" s="1"/>
  <c r="L763" i="25" s="1"/>
  <c r="L764" i="25" s="1"/>
  <c r="L765" i="25" s="1"/>
  <c r="L766" i="25" s="1"/>
  <c r="L767" i="25" s="1"/>
  <c r="L768" i="25" s="1"/>
  <c r="L769" i="25" s="1"/>
  <c r="L770" i="25" s="1"/>
  <c r="L771" i="25" s="1"/>
  <c r="L772" i="25" s="1"/>
  <c r="L773" i="25" s="1"/>
  <c r="L774" i="25" s="1"/>
  <c r="L775" i="25" s="1"/>
  <c r="L776" i="25" s="1"/>
  <c r="L777" i="25" s="1"/>
  <c r="L778" i="25" s="1"/>
  <c r="L779" i="25" s="1"/>
  <c r="L780" i="25" s="1"/>
  <c r="L781" i="25" s="1"/>
  <c r="L782" i="25" s="1"/>
  <c r="L783" i="25" s="1"/>
  <c r="L784" i="25" s="1"/>
  <c r="L785" i="25" s="1"/>
  <c r="L786" i="25" s="1"/>
  <c r="L787" i="25" s="1"/>
  <c r="L788" i="25" s="1"/>
  <c r="L789" i="25" s="1"/>
  <c r="L790" i="25" s="1"/>
  <c r="L791" i="25" s="1"/>
  <c r="L792" i="25" s="1"/>
  <c r="L793" i="25" s="1"/>
  <c r="L794" i="25" s="1"/>
  <c r="L795" i="25" s="1"/>
  <c r="L796" i="25" s="1"/>
  <c r="L797" i="25" s="1"/>
  <c r="L798" i="25" s="1"/>
  <c r="L799" i="25" s="1"/>
  <c r="L800" i="25" s="1"/>
  <c r="L801" i="25" s="1"/>
  <c r="L802" i="25" s="1"/>
  <c r="L803" i="25" s="1"/>
  <c r="L804" i="25" s="1"/>
  <c r="L805" i="25" s="1"/>
  <c r="L806" i="25" s="1"/>
  <c r="L807" i="25" s="1"/>
  <c r="L808" i="25" s="1"/>
  <c r="L809" i="25" s="1"/>
  <c r="L810" i="25" s="1"/>
  <c r="L811" i="25" s="1"/>
  <c r="L812" i="25" s="1"/>
  <c r="L813" i="25" s="1"/>
  <c r="L814" i="25" s="1"/>
  <c r="L815" i="25" s="1"/>
  <c r="L816" i="25" s="1"/>
  <c r="L817" i="25" s="1"/>
  <c r="L818" i="25" s="1"/>
  <c r="L819" i="25" s="1"/>
  <c r="L820" i="25" s="1"/>
  <c r="L821" i="25" s="1"/>
  <c r="L822" i="25" s="1"/>
  <c r="L823" i="25" s="1"/>
  <c r="L824" i="25" s="1"/>
  <c r="L825" i="25" s="1"/>
  <c r="L826" i="25" s="1"/>
  <c r="L827" i="25" s="1"/>
  <c r="L828" i="25" s="1"/>
  <c r="L829" i="25" s="1"/>
  <c r="L830" i="25" s="1"/>
  <c r="L831" i="25" s="1"/>
  <c r="L832" i="25" s="1"/>
  <c r="L833" i="25" s="1"/>
  <c r="L834" i="25" s="1"/>
  <c r="L835" i="25" s="1"/>
  <c r="L836" i="25" s="1"/>
  <c r="L837" i="25" s="1"/>
  <c r="L838" i="25" s="1"/>
  <c r="L839" i="25" s="1"/>
  <c r="L840" i="25" s="1"/>
  <c r="L841" i="25" s="1"/>
  <c r="L842" i="25" s="1"/>
  <c r="L843" i="25" s="1"/>
  <c r="L844" i="25" s="1"/>
  <c r="L845" i="25" s="1"/>
  <c r="L846" i="25" s="1"/>
  <c r="L847" i="25" s="1"/>
  <c r="L848" i="25" s="1"/>
  <c r="L849" i="25" s="1"/>
  <c r="L850" i="25" s="1"/>
  <c r="L851" i="25" s="1"/>
  <c r="L852" i="25" s="1"/>
  <c r="L853" i="25" s="1"/>
  <c r="L854" i="25" s="1"/>
  <c r="L855" i="25" s="1"/>
  <c r="L856" i="25" s="1"/>
  <c r="L857" i="25" s="1"/>
  <c r="L858" i="25" s="1"/>
  <c r="L859" i="25" s="1"/>
  <c r="L860" i="25" s="1"/>
  <c r="L861" i="25" s="1"/>
  <c r="L862" i="25" s="1"/>
  <c r="L863" i="25" s="1"/>
  <c r="L864" i="25" s="1"/>
  <c r="L865" i="25" s="1"/>
  <c r="L866" i="25" s="1"/>
  <c r="L867" i="25" s="1"/>
  <c r="L868" i="25" s="1"/>
  <c r="L869" i="25" s="1"/>
  <c r="L870" i="25" s="1"/>
  <c r="L871" i="25" s="1"/>
  <c r="L872" i="25" s="1"/>
  <c r="L873" i="25" s="1"/>
  <c r="L874" i="25" s="1"/>
  <c r="L875" i="25" s="1"/>
  <c r="L876" i="25" s="1"/>
  <c r="L877" i="25" s="1"/>
  <c r="L878" i="25" s="1"/>
  <c r="L879" i="25" s="1"/>
  <c r="L880" i="25" s="1"/>
  <c r="L881" i="25" s="1"/>
  <c r="L882" i="25" s="1"/>
  <c r="L883" i="25" s="1"/>
  <c r="L884" i="25" s="1"/>
  <c r="L885" i="25" s="1"/>
  <c r="L886" i="25" s="1"/>
  <c r="L887" i="25" s="1"/>
  <c r="L888" i="25" s="1"/>
  <c r="L889" i="25" s="1"/>
  <c r="L890" i="25" s="1"/>
  <c r="L891" i="25" s="1"/>
  <c r="L892" i="25" s="1"/>
  <c r="L893" i="25" s="1"/>
  <c r="L894" i="25" s="1"/>
  <c r="L895" i="25" s="1"/>
  <c r="L896" i="25" s="1"/>
  <c r="L897" i="25" s="1"/>
  <c r="L898" i="25" s="1"/>
  <c r="L899" i="25" s="1"/>
  <c r="L900" i="25" s="1"/>
  <c r="L901" i="25" s="1"/>
  <c r="L902" i="25" s="1"/>
  <c r="L903" i="25" s="1"/>
  <c r="L904" i="25" s="1"/>
  <c r="L905" i="25" s="1"/>
  <c r="L906" i="25" s="1"/>
  <c r="L907" i="25" s="1"/>
  <c r="L908" i="25" s="1"/>
  <c r="L909" i="25" s="1"/>
  <c r="L910" i="25" s="1"/>
  <c r="L911" i="25" s="1"/>
  <c r="L912" i="25" s="1"/>
  <c r="L913" i="25" s="1"/>
  <c r="L914" i="25" s="1"/>
  <c r="L915" i="25" s="1"/>
  <c r="L916" i="25" s="1"/>
  <c r="L917" i="25" s="1"/>
  <c r="L918" i="25" s="1"/>
  <c r="L919" i="25" s="1"/>
  <c r="L920" i="25" s="1"/>
  <c r="L921" i="25" s="1"/>
  <c r="L922" i="25" s="1"/>
  <c r="L923" i="25" s="1"/>
  <c r="L924" i="25" s="1"/>
  <c r="L925" i="25" s="1"/>
  <c r="L926" i="25" s="1"/>
  <c r="L927" i="25" s="1"/>
  <c r="L928" i="25" s="1"/>
  <c r="L929" i="25" s="1"/>
  <c r="L930" i="25" s="1"/>
  <c r="L931" i="25" s="1"/>
  <c r="L932" i="25" s="1"/>
  <c r="L933" i="25" s="1"/>
  <c r="L934" i="25" s="1"/>
  <c r="L935" i="25" s="1"/>
  <c r="L936" i="25" s="1"/>
  <c r="L937" i="25" s="1"/>
  <c r="L938" i="25" s="1"/>
  <c r="L939" i="25" s="1"/>
  <c r="L940" i="25" s="1"/>
  <c r="L941" i="25" s="1"/>
  <c r="L942" i="25" s="1"/>
  <c r="L943" i="25" s="1"/>
  <c r="L944" i="25" s="1"/>
  <c r="L945" i="25" s="1"/>
  <c r="L946" i="25" s="1"/>
  <c r="L947" i="25" s="1"/>
  <c r="L948" i="25" s="1"/>
  <c r="L949" i="25" s="1"/>
  <c r="L950" i="25" s="1"/>
  <c r="L951" i="25" s="1"/>
  <c r="L952" i="25" s="1"/>
  <c r="L953" i="25" s="1"/>
  <c r="L954" i="25" s="1"/>
  <c r="L955" i="25" s="1"/>
  <c r="L956" i="25" s="1"/>
  <c r="L957" i="25" s="1"/>
  <c r="L958" i="25" s="1"/>
  <c r="L959" i="25" s="1"/>
  <c r="L960" i="25" s="1"/>
  <c r="L961" i="25" s="1"/>
  <c r="L962" i="25" s="1"/>
  <c r="L963" i="25" s="1"/>
  <c r="L964" i="25" s="1"/>
  <c r="L965" i="25" s="1"/>
  <c r="L966" i="25" s="1"/>
  <c r="L967" i="25" s="1"/>
  <c r="L968" i="25" s="1"/>
  <c r="L969" i="25" s="1"/>
  <c r="L970" i="25" s="1"/>
  <c r="L971" i="25" s="1"/>
  <c r="L972" i="25" s="1"/>
  <c r="L973" i="25" s="1"/>
  <c r="L974" i="25" s="1"/>
  <c r="L975" i="25" s="1"/>
  <c r="L976" i="25" s="1"/>
  <c r="L977" i="25" s="1"/>
  <c r="L978" i="25" s="1"/>
  <c r="L979" i="25" s="1"/>
  <c r="L980" i="25" s="1"/>
  <c r="L981" i="25" s="1"/>
  <c r="L982" i="25" s="1"/>
  <c r="L983" i="25" s="1"/>
  <c r="L984" i="25" s="1"/>
  <c r="L985" i="25" s="1"/>
  <c r="L986" i="25" s="1"/>
  <c r="L987" i="25" s="1"/>
  <c r="L988" i="25" s="1"/>
  <c r="L989" i="25" s="1"/>
  <c r="L990" i="25" s="1"/>
  <c r="L991" i="25" s="1"/>
  <c r="L992" i="25" s="1"/>
  <c r="L993" i="25" s="1"/>
  <c r="L994" i="25" s="1"/>
  <c r="L995" i="25" s="1"/>
  <c r="L996" i="25" s="1"/>
  <c r="L997" i="25" s="1"/>
  <c r="L998" i="25" s="1"/>
  <c r="L999" i="25" s="1"/>
  <c r="L1000" i="25" s="1"/>
  <c r="L1001" i="25" s="1"/>
  <c r="L1002" i="25" s="1"/>
  <c r="L1003" i="25" s="1"/>
  <c r="L1004" i="25" s="1"/>
  <c r="L1005" i="25" s="1"/>
  <c r="L1006" i="25" s="1"/>
  <c r="L1007" i="25" s="1"/>
  <c r="L1008" i="25" s="1"/>
  <c r="L1009" i="25" s="1"/>
  <c r="L1010" i="25" s="1"/>
  <c r="L1011" i="25" s="1"/>
  <c r="L1012" i="25" s="1"/>
  <c r="L1013" i="25" s="1"/>
  <c r="L1014" i="25" s="1"/>
  <c r="L1015" i="25" s="1"/>
  <c r="L1016" i="25" s="1"/>
  <c r="L1017" i="25" s="1"/>
  <c r="L1018" i="25" s="1"/>
  <c r="L1019" i="25" s="1"/>
  <c r="L1020" i="25" s="1"/>
  <c r="L1021" i="25" s="1"/>
  <c r="L1022" i="25" s="1"/>
  <c r="L1023" i="25" s="1"/>
  <c r="L1024" i="25" s="1"/>
  <c r="L1025" i="25" s="1"/>
  <c r="L1026" i="25" s="1"/>
  <c r="L1027" i="25" s="1"/>
  <c r="L1028" i="25" s="1"/>
  <c r="L1029" i="25" s="1"/>
  <c r="L1030" i="25" s="1"/>
  <c r="L1031" i="25" s="1"/>
  <c r="L1032" i="25" s="1"/>
  <c r="L1033" i="25" s="1"/>
  <c r="L1034" i="25" s="1"/>
  <c r="L1035" i="25" s="1"/>
  <c r="L1036" i="25" s="1"/>
  <c r="L1037" i="25" s="1"/>
  <c r="L1038" i="25" s="1"/>
  <c r="L1039" i="25" s="1"/>
  <c r="L1040" i="25" s="1"/>
  <c r="L1041" i="25" s="1"/>
  <c r="L1042" i="25" s="1"/>
  <c r="L1043" i="25" s="1"/>
  <c r="L1044" i="25" s="1"/>
  <c r="L1045" i="25" s="1"/>
  <c r="L1046" i="25" s="1"/>
  <c r="L1047" i="25" s="1"/>
  <c r="L1048" i="25" s="1"/>
  <c r="L1049" i="25" s="1"/>
  <c r="L1050" i="25" s="1"/>
  <c r="L1051" i="25" s="1"/>
  <c r="L1052" i="25" s="1"/>
  <c r="L1053" i="25" s="1"/>
  <c r="L1054" i="25" s="1"/>
  <c r="L1055" i="25" s="1"/>
  <c r="L1056" i="25" s="1"/>
  <c r="L1057" i="25" s="1"/>
  <c r="L1058" i="25" s="1"/>
  <c r="L1059" i="25" s="1"/>
  <c r="L1060" i="25" s="1"/>
  <c r="L1061" i="25" s="1"/>
  <c r="L1062" i="25" s="1"/>
  <c r="L1063" i="25" s="1"/>
  <c r="L1064" i="25" s="1"/>
  <c r="L1065" i="25" s="1"/>
  <c r="L1066" i="25" s="1"/>
  <c r="L1067" i="25" s="1"/>
  <c r="L1068" i="25" s="1"/>
  <c r="L1069" i="25" s="1"/>
  <c r="L1070" i="25" s="1"/>
  <c r="L1071" i="25" s="1"/>
  <c r="L1072" i="25" s="1"/>
  <c r="L1073" i="25" s="1"/>
  <c r="L1074" i="25" s="1"/>
  <c r="L1075" i="25" s="1"/>
  <c r="L1076" i="25" s="1"/>
  <c r="L1077" i="25" s="1"/>
  <c r="L1078" i="25" s="1"/>
  <c r="L1079" i="25" s="1"/>
  <c r="L1080" i="25" s="1"/>
  <c r="L1081" i="25" s="1"/>
  <c r="L1082" i="25" s="1"/>
  <c r="L1083" i="25" s="1"/>
  <c r="L1084" i="25" s="1"/>
  <c r="L1085" i="25" s="1"/>
  <c r="L1086" i="25" s="1"/>
  <c r="L1087" i="25" s="1"/>
  <c r="L1088" i="25" s="1"/>
  <c r="L1089" i="25" s="1"/>
  <c r="L1090" i="25" s="1"/>
  <c r="L1091" i="25" s="1"/>
  <c r="L1092" i="25" s="1"/>
  <c r="L1093" i="25" s="1"/>
  <c r="L1094" i="25" s="1"/>
  <c r="L1095" i="25" s="1"/>
  <c r="L1096" i="25" s="1"/>
  <c r="L1097" i="25" s="1"/>
  <c r="L1098" i="25" s="1"/>
  <c r="L1099" i="25" s="1"/>
  <c r="L1100" i="25" s="1"/>
  <c r="L1101" i="25" s="1"/>
  <c r="L1102" i="25" s="1"/>
  <c r="L1103" i="25" s="1"/>
  <c r="L1104" i="25" s="1"/>
  <c r="L1105" i="25" s="1"/>
  <c r="L1106" i="25" s="1"/>
  <c r="L1107" i="25" s="1"/>
  <c r="L1108" i="25" s="1"/>
  <c r="L1109" i="25" s="1"/>
  <c r="L1110" i="25" s="1"/>
  <c r="L1111" i="25" s="1"/>
  <c r="L1112" i="25" s="1"/>
  <c r="L1113" i="25" s="1"/>
  <c r="L1114" i="25" s="1"/>
  <c r="L1115" i="25" s="1"/>
  <c r="L1116" i="25" s="1"/>
  <c r="L1117" i="25" s="1"/>
  <c r="L1118" i="25" s="1"/>
  <c r="L1119" i="25" s="1"/>
  <c r="L1120" i="25" s="1"/>
  <c r="L1121" i="25" s="1"/>
  <c r="L1122" i="25" s="1"/>
  <c r="L1123" i="25" s="1"/>
  <c r="L1124" i="25" s="1"/>
  <c r="L1125" i="25" s="1"/>
  <c r="L1126" i="25" s="1"/>
  <c r="L1127" i="25" s="1"/>
  <c r="L1128" i="25" s="1"/>
  <c r="L1129" i="25" s="1"/>
  <c r="L1130" i="25" s="1"/>
  <c r="L1131" i="25" s="1"/>
  <c r="L1132" i="25" s="1"/>
  <c r="L1133" i="25" s="1"/>
  <c r="L1134" i="25" s="1"/>
  <c r="L1135" i="25" s="1"/>
  <c r="L1136" i="25" s="1"/>
  <c r="L1137" i="25" s="1"/>
  <c r="L1138" i="25" s="1"/>
  <c r="L1139" i="25" s="1"/>
  <c r="L1140" i="25" s="1"/>
  <c r="L1141" i="25" s="1"/>
  <c r="L1142" i="25" s="1"/>
  <c r="L1143" i="25" s="1"/>
  <c r="L1144" i="25" s="1"/>
  <c r="L1145" i="25" s="1"/>
  <c r="L1146" i="25" s="1"/>
  <c r="L1147" i="25" s="1"/>
  <c r="L1148" i="25" s="1"/>
  <c r="L1149" i="25" s="1"/>
  <c r="L1150" i="25" s="1"/>
  <c r="L1151" i="25" s="1"/>
  <c r="L1152" i="25" s="1"/>
  <c r="L1153" i="25" s="1"/>
  <c r="L1154" i="25" s="1"/>
  <c r="L1155" i="25" s="1"/>
  <c r="L1156" i="25" s="1"/>
  <c r="L1157" i="25" s="1"/>
  <c r="L1158" i="25" s="1"/>
  <c r="L1159" i="25" s="1"/>
  <c r="L1160" i="25" s="1"/>
  <c r="L1161" i="25" s="1"/>
  <c r="L1162" i="25" s="1"/>
  <c r="L1163" i="25" s="1"/>
  <c r="L1164" i="25" s="1"/>
  <c r="L1165" i="25" s="1"/>
  <c r="L1166" i="25" s="1"/>
  <c r="L1167" i="25" s="1"/>
  <c r="L1168" i="25" s="1"/>
  <c r="L1169" i="25" s="1"/>
  <c r="L1170" i="25" s="1"/>
  <c r="L1171" i="25" s="1"/>
  <c r="L1172" i="25" s="1"/>
  <c r="L1173" i="25" s="1"/>
  <c r="L1174" i="25" s="1"/>
  <c r="L1175" i="25" s="1"/>
  <c r="L1176" i="25" s="1"/>
  <c r="L1177" i="25" s="1"/>
  <c r="L1178" i="25" s="1"/>
  <c r="L1179" i="25" s="1"/>
  <c r="L1180" i="25" s="1"/>
  <c r="L1181" i="25" s="1"/>
  <c r="L1182" i="25" s="1"/>
  <c r="L1183" i="25" s="1"/>
  <c r="L1184" i="25" s="1"/>
  <c r="L1185" i="25" s="1"/>
  <c r="L1186" i="25" s="1"/>
  <c r="L1187" i="25" s="1"/>
  <c r="L1188" i="25" s="1"/>
  <c r="L1189" i="25" s="1"/>
  <c r="L1190" i="25" s="1"/>
  <c r="L1191" i="25" s="1"/>
  <c r="L1192" i="25" s="1"/>
  <c r="L1193" i="25" s="1"/>
  <c r="L1194" i="25" s="1"/>
  <c r="L1195" i="25" s="1"/>
  <c r="L1196" i="25" s="1"/>
  <c r="L1197" i="25" s="1"/>
  <c r="L1198" i="25" s="1"/>
  <c r="L1199" i="25" s="1"/>
  <c r="L1200" i="25" s="1"/>
  <c r="L1201" i="25" s="1"/>
  <c r="L1202" i="25" s="1"/>
  <c r="L1203" i="25" s="1"/>
  <c r="L1204" i="25" s="1"/>
  <c r="L1205" i="25" s="1"/>
  <c r="L1206" i="25" s="1"/>
  <c r="L1207" i="25" s="1"/>
  <c r="L1208" i="25" s="1"/>
  <c r="L1209" i="25" s="1"/>
  <c r="L1210" i="25" s="1"/>
  <c r="L1211" i="25" s="1"/>
  <c r="L1212" i="25" s="1"/>
  <c r="L1213" i="25" s="1"/>
  <c r="L1214" i="25" s="1"/>
  <c r="L1215" i="25" s="1"/>
  <c r="L1216" i="25" s="1"/>
  <c r="L1217" i="25" s="1"/>
  <c r="L1218" i="25" s="1"/>
  <c r="L1219" i="25" s="1"/>
  <c r="L1220" i="25" s="1"/>
  <c r="L1221" i="25" s="1"/>
  <c r="L1222" i="25" s="1"/>
  <c r="L1223" i="25" s="1"/>
  <c r="L1224" i="25" s="1"/>
  <c r="L1225" i="25" s="1"/>
  <c r="L1226" i="25" s="1"/>
  <c r="L1227" i="25" s="1"/>
  <c r="L1228" i="25" s="1"/>
  <c r="L1229" i="25" s="1"/>
  <c r="L1230" i="25" s="1"/>
  <c r="L1231" i="25" s="1"/>
  <c r="L1232" i="25" s="1"/>
  <c r="L1233" i="25" s="1"/>
  <c r="L1234" i="25" s="1"/>
  <c r="L1235" i="25" s="1"/>
  <c r="L1236" i="25" s="1"/>
  <c r="L1237" i="25" s="1"/>
  <c r="L1238" i="25" s="1"/>
  <c r="L1239" i="25" s="1"/>
  <c r="L1240" i="25" s="1"/>
  <c r="L1241" i="25" s="1"/>
  <c r="L1242" i="25" s="1"/>
  <c r="L1243" i="25" s="1"/>
  <c r="L1244" i="25" s="1"/>
  <c r="L1245" i="25" s="1"/>
  <c r="L1246" i="25" s="1"/>
  <c r="L1247" i="25" s="1"/>
  <c r="L1248" i="25" s="1"/>
  <c r="L1249" i="25" s="1"/>
  <c r="L1250" i="25" s="1"/>
  <c r="L1251" i="25" s="1"/>
  <c r="L1252" i="25" s="1"/>
  <c r="L1253" i="25" s="1"/>
  <c r="L1254" i="25" s="1"/>
  <c r="L1255" i="25" s="1"/>
  <c r="L1256" i="25" s="1"/>
  <c r="L1257" i="25" s="1"/>
  <c r="L1258" i="25" s="1"/>
  <c r="L1259" i="25" s="1"/>
  <c r="L1260" i="25" s="1"/>
  <c r="L1261" i="25" s="1"/>
  <c r="L1262" i="25" s="1"/>
  <c r="L1263" i="25" s="1"/>
  <c r="L1264" i="25" s="1"/>
  <c r="L1265" i="25" s="1"/>
  <c r="L1266" i="25" s="1"/>
  <c r="L1267" i="25" s="1"/>
  <c r="L1268" i="25" s="1"/>
  <c r="L1269" i="25" s="1"/>
  <c r="L1270" i="25" s="1"/>
  <c r="L1271" i="25" s="1"/>
  <c r="L1272" i="25" s="1"/>
  <c r="L1273" i="25" s="1"/>
  <c r="L1274" i="25" s="1"/>
  <c r="L1275" i="25" s="1"/>
  <c r="L1276" i="25" s="1"/>
  <c r="L1277" i="25" s="1"/>
  <c r="L1278" i="25" s="1"/>
  <c r="L1279" i="25" s="1"/>
  <c r="L1280" i="25" s="1"/>
  <c r="L1281" i="25" s="1"/>
  <c r="L1282" i="25" s="1"/>
  <c r="L1283" i="25" s="1"/>
  <c r="L1284" i="25" s="1"/>
  <c r="L1285" i="25" s="1"/>
  <c r="L1286" i="25" s="1"/>
  <c r="L1287" i="25" s="1"/>
  <c r="L1288" i="25" s="1"/>
  <c r="L1289" i="25" s="1"/>
  <c r="L1290" i="25" s="1"/>
  <c r="L1291" i="25" s="1"/>
  <c r="L1292" i="25" s="1"/>
  <c r="L1293" i="25" s="1"/>
  <c r="L1294" i="25" s="1"/>
  <c r="L1295" i="25" s="1"/>
  <c r="L1296" i="25" s="1"/>
  <c r="L1297" i="25" s="1"/>
  <c r="L1298" i="25" s="1"/>
  <c r="L1299" i="25" s="1"/>
  <c r="L1300" i="25" s="1"/>
  <c r="L1301" i="25" s="1"/>
  <c r="L1302" i="25" s="1"/>
  <c r="L1303" i="25" s="1"/>
  <c r="L1304" i="25" s="1"/>
  <c r="L1305" i="25" s="1"/>
  <c r="L1306" i="25" s="1"/>
  <c r="L1307" i="25" s="1"/>
  <c r="L1308" i="25" s="1"/>
  <c r="L1309" i="25" s="1"/>
  <c r="L1310" i="25" s="1"/>
  <c r="L1311" i="25" s="1"/>
  <c r="L1312" i="25" s="1"/>
  <c r="L1313" i="25" s="1"/>
  <c r="L1314" i="25" s="1"/>
  <c r="L1315" i="25" s="1"/>
  <c r="L1316" i="25" s="1"/>
  <c r="L1317" i="25" s="1"/>
  <c r="L1318" i="25" s="1"/>
  <c r="L1319" i="25" s="1"/>
  <c r="L1320" i="25" s="1"/>
  <c r="L1321" i="25" s="1"/>
  <c r="L1322" i="25" s="1"/>
  <c r="L1323" i="25" s="1"/>
  <c r="L1324" i="25" s="1"/>
  <c r="L1325" i="25" s="1"/>
  <c r="L1326" i="25" s="1"/>
  <c r="L1327" i="25" s="1"/>
  <c r="L1328" i="25" s="1"/>
  <c r="L1329" i="25" s="1"/>
  <c r="L1330" i="25" s="1"/>
  <c r="L1331" i="25" s="1"/>
  <c r="L1332" i="25" s="1"/>
  <c r="L1333" i="25" s="1"/>
  <c r="L1334" i="25" s="1"/>
  <c r="L1335" i="25" s="1"/>
  <c r="L1336" i="25" s="1"/>
  <c r="L1337" i="25" s="1"/>
  <c r="L1338" i="25" s="1"/>
  <c r="L1339" i="25" s="1"/>
  <c r="L1340" i="25" s="1"/>
  <c r="L1341" i="25" s="1"/>
  <c r="L1342" i="25" s="1"/>
  <c r="L1343" i="25" s="1"/>
  <c r="L1344" i="25" s="1"/>
  <c r="L1345" i="25" s="1"/>
  <c r="L1346" i="25" s="1"/>
  <c r="L1347" i="25" s="1"/>
  <c r="L1348" i="25" s="1"/>
  <c r="L1349" i="25" s="1"/>
  <c r="L1350" i="25" s="1"/>
  <c r="L1351" i="25" s="1"/>
  <c r="L1352" i="25" s="1"/>
  <c r="L1353" i="25" s="1"/>
  <c r="L1354" i="25" s="1"/>
  <c r="L1355" i="25" s="1"/>
  <c r="L1356" i="25" s="1"/>
  <c r="L1357" i="25" s="1"/>
  <c r="L1358" i="25" s="1"/>
  <c r="L1359" i="25" s="1"/>
  <c r="L1360" i="25" s="1"/>
  <c r="L1361" i="25" s="1"/>
  <c r="L1362" i="25" s="1"/>
  <c r="L1363" i="25" s="1"/>
  <c r="L1364" i="25" s="1"/>
  <c r="L1365" i="25" s="1"/>
  <c r="L1366" i="25" s="1"/>
  <c r="L1367" i="25" s="1"/>
  <c r="L1368" i="25" s="1"/>
  <c r="L1369" i="25" s="1"/>
  <c r="L1370" i="25" s="1"/>
  <c r="L1371" i="25" s="1"/>
  <c r="L1372" i="25" s="1"/>
  <c r="L1373" i="25" s="1"/>
  <c r="L1374" i="25" s="1"/>
  <c r="L1375" i="25" s="1"/>
  <c r="L1376" i="25" s="1"/>
  <c r="L1377" i="25" s="1"/>
  <c r="L1378" i="25" s="1"/>
  <c r="L1379" i="25" s="1"/>
  <c r="L1380" i="25" s="1"/>
  <c r="L1381" i="25" s="1"/>
  <c r="L1382" i="25" s="1"/>
  <c r="L1383" i="25" s="1"/>
  <c r="L1384" i="25" s="1"/>
  <c r="L1385" i="25" s="1"/>
  <c r="L1386" i="25" s="1"/>
  <c r="L1387" i="25" s="1"/>
  <c r="L1388" i="25" s="1"/>
  <c r="L1389" i="25" s="1"/>
  <c r="L1390" i="25" s="1"/>
  <c r="L1391" i="25" s="1"/>
  <c r="L1392" i="25" s="1"/>
  <c r="L1393" i="25" s="1"/>
  <c r="L1394" i="25" s="1"/>
  <c r="L1395" i="25" s="1"/>
  <c r="L1396" i="25" s="1"/>
  <c r="L1397" i="25" s="1"/>
  <c r="L1398" i="25" s="1"/>
  <c r="L1399" i="25" s="1"/>
  <c r="L1400" i="25" s="1"/>
  <c r="L1401" i="25" s="1"/>
  <c r="L1402" i="25" s="1"/>
  <c r="L1403" i="25" s="1"/>
  <c r="L1404" i="25" s="1"/>
  <c r="L1405" i="25" s="1"/>
  <c r="L1406" i="25" s="1"/>
  <c r="L1407" i="25" s="1"/>
  <c r="L1408" i="25" s="1"/>
  <c r="L1409" i="25" s="1"/>
  <c r="L1410" i="25" s="1"/>
  <c r="L1411" i="25" s="1"/>
  <c r="L1412" i="25" s="1"/>
  <c r="L1413" i="25" s="1"/>
  <c r="L1414" i="25" s="1"/>
  <c r="L1415" i="25" s="1"/>
  <c r="L1416" i="25" s="1"/>
  <c r="L1417" i="25" s="1"/>
  <c r="L1418" i="25" s="1"/>
  <c r="L1419" i="25" s="1"/>
  <c r="L1420" i="25" s="1"/>
  <c r="L1421" i="25" s="1"/>
  <c r="L1422" i="25" s="1"/>
  <c r="L1423" i="25" s="1"/>
  <c r="L1424" i="25" s="1"/>
  <c r="L1425" i="25" s="1"/>
  <c r="L1426" i="25" s="1"/>
  <c r="L1427" i="25" s="1"/>
  <c r="L1428" i="25" s="1"/>
  <c r="L1429" i="25" s="1"/>
  <c r="L1430" i="25" s="1"/>
  <c r="L1431" i="25" s="1"/>
  <c r="L1432" i="25" s="1"/>
  <c r="L1433" i="25" s="1"/>
  <c r="L1434" i="25" s="1"/>
  <c r="L1435" i="25" s="1"/>
  <c r="L1436" i="25" s="1"/>
  <c r="L1437" i="25" s="1"/>
  <c r="L1438" i="25" s="1"/>
  <c r="L1439" i="25" s="1"/>
  <c r="L1440" i="25" s="1"/>
  <c r="L1441" i="25" s="1"/>
  <c r="L1442" i="25" s="1"/>
  <c r="L1443" i="25" s="1"/>
  <c r="L1444" i="25" s="1"/>
  <c r="L1445" i="25" s="1"/>
  <c r="L1446" i="25" s="1"/>
  <c r="L1447" i="25" s="1"/>
  <c r="L1448" i="25" s="1"/>
  <c r="L1449" i="25" s="1"/>
  <c r="L1450" i="25" s="1"/>
  <c r="L1451" i="25" s="1"/>
  <c r="L1452" i="25" s="1"/>
  <c r="L1453" i="25" s="1"/>
  <c r="L1454" i="25" s="1"/>
  <c r="L1455" i="25" s="1"/>
  <c r="L1456" i="25" s="1"/>
  <c r="L1457" i="25" s="1"/>
  <c r="L1458" i="25" s="1"/>
  <c r="L1459" i="25" s="1"/>
  <c r="L1460" i="25" s="1"/>
  <c r="L1461" i="25" s="1"/>
  <c r="L1462" i="25" s="1"/>
  <c r="L1463" i="25" s="1"/>
  <c r="L1464" i="25" s="1"/>
  <c r="L1465" i="25" s="1"/>
  <c r="L1466" i="25" s="1"/>
  <c r="L1467" i="25" s="1"/>
  <c r="L1468" i="25" s="1"/>
  <c r="L1469" i="25" s="1"/>
  <c r="L1470" i="25" s="1"/>
  <c r="L1471" i="25" s="1"/>
  <c r="L1472" i="25" s="1"/>
  <c r="L1473" i="25" s="1"/>
  <c r="L1474" i="25" s="1"/>
  <c r="L1475" i="25" s="1"/>
  <c r="L1476" i="25" s="1"/>
  <c r="L1477" i="25" s="1"/>
  <c r="L1478" i="25" s="1"/>
  <c r="L1479" i="25" s="1"/>
  <c r="L1480" i="25" s="1"/>
  <c r="L1481" i="25" s="1"/>
  <c r="L1482" i="25" s="1"/>
  <c r="L1483" i="25" s="1"/>
  <c r="L1484" i="25" s="1"/>
  <c r="L1485" i="25" s="1"/>
  <c r="L1486" i="25" s="1"/>
  <c r="L1487" i="25" s="1"/>
  <c r="L1488" i="25" s="1"/>
  <c r="L1489" i="25" s="1"/>
  <c r="L1490" i="25" s="1"/>
  <c r="L1491" i="25" s="1"/>
  <c r="L1492" i="25" s="1"/>
  <c r="L1493" i="25" s="1"/>
  <c r="L1494" i="25" s="1"/>
  <c r="L1495" i="25" s="1"/>
  <c r="L1496" i="25" s="1"/>
  <c r="L1497" i="25" s="1"/>
  <c r="L1498" i="25" s="1"/>
  <c r="L1499" i="25" s="1"/>
  <c r="L1500" i="25" s="1"/>
  <c r="L1501" i="25" s="1"/>
  <c r="L1502" i="25" s="1"/>
  <c r="L1503" i="25" s="1"/>
  <c r="L1504" i="25" s="1"/>
  <c r="L1505" i="25" s="1"/>
  <c r="L1506" i="25" s="1"/>
  <c r="L1507" i="25" s="1"/>
  <c r="L1508" i="25" s="1"/>
  <c r="L1509" i="25" s="1"/>
  <c r="L1510" i="25" s="1"/>
  <c r="L1511" i="25" s="1"/>
  <c r="L1512" i="25" s="1"/>
  <c r="L1513" i="25" s="1"/>
  <c r="L1514" i="25" s="1"/>
  <c r="L1515" i="25" s="1"/>
  <c r="L1516" i="25" s="1"/>
  <c r="L1517" i="25" s="1"/>
  <c r="L1518" i="25" s="1"/>
  <c r="L1519" i="25" s="1"/>
  <c r="L1520" i="25" s="1"/>
  <c r="L1521" i="25" s="1"/>
  <c r="L1522" i="25" s="1"/>
  <c r="L1523" i="25" s="1"/>
  <c r="L1524" i="25" s="1"/>
  <c r="L1525" i="25" s="1"/>
  <c r="L1526" i="25" s="1"/>
  <c r="L1527" i="25" s="1"/>
  <c r="L1528" i="25" s="1"/>
  <c r="L1529" i="25" s="1"/>
  <c r="L1530" i="25" s="1"/>
  <c r="L1531" i="25" s="1"/>
  <c r="L1532" i="25" s="1"/>
  <c r="L1533" i="25" s="1"/>
  <c r="L1534" i="25" s="1"/>
  <c r="L1535" i="25" s="1"/>
  <c r="L1536" i="25" s="1"/>
  <c r="L1537" i="25" s="1"/>
  <c r="L1538" i="25" s="1"/>
  <c r="L1539" i="25" s="1"/>
  <c r="L1540" i="25" s="1"/>
  <c r="L1541" i="25" s="1"/>
  <c r="L1542" i="25" s="1"/>
  <c r="L1543" i="25" s="1"/>
  <c r="L1544" i="25" s="1"/>
  <c r="L1545" i="25" s="1"/>
  <c r="L1546" i="25" s="1"/>
  <c r="L1547" i="25" s="1"/>
  <c r="L1548" i="25" s="1"/>
  <c r="L1549" i="25" s="1"/>
  <c r="L1550" i="25" s="1"/>
  <c r="L1551" i="25" s="1"/>
  <c r="L1552" i="25" s="1"/>
  <c r="L1553" i="25" s="1"/>
  <c r="L1554" i="25" s="1"/>
  <c r="L1555" i="25" s="1"/>
  <c r="L1556" i="25" s="1"/>
  <c r="L1557" i="25" s="1"/>
  <c r="L1558" i="25" s="1"/>
  <c r="L1559" i="25" s="1"/>
  <c r="L1560" i="25" s="1"/>
  <c r="L1561" i="25" s="1"/>
  <c r="L1562" i="25" s="1"/>
  <c r="L1563" i="25" s="1"/>
  <c r="L1564" i="25" s="1"/>
  <c r="L1565" i="25" s="1"/>
  <c r="L1566" i="25" s="1"/>
  <c r="L1567" i="25" s="1"/>
  <c r="L1568" i="25" s="1"/>
  <c r="L1569" i="25" s="1"/>
  <c r="L1570" i="25" s="1"/>
  <c r="L1571" i="25" s="1"/>
  <c r="L1572" i="25" s="1"/>
  <c r="L1573" i="25" s="1"/>
  <c r="L1574" i="25" s="1"/>
  <c r="L1575" i="25" s="1"/>
  <c r="L1576" i="25" s="1"/>
  <c r="L1577" i="25" s="1"/>
  <c r="L1578" i="25" s="1"/>
  <c r="L1579" i="25" s="1"/>
  <c r="L1580" i="25" s="1"/>
  <c r="L1581" i="25" s="1"/>
  <c r="L1582" i="25" s="1"/>
  <c r="L1583" i="25" s="1"/>
  <c r="L1584" i="25" s="1"/>
  <c r="L1585" i="25" s="1"/>
  <c r="L1586" i="25" s="1"/>
  <c r="L1587" i="25" s="1"/>
  <c r="L1588" i="25" s="1"/>
  <c r="L1589" i="25" s="1"/>
  <c r="L1590" i="25" s="1"/>
  <c r="L1591" i="25" s="1"/>
  <c r="L1592" i="25" s="1"/>
  <c r="L1593" i="25" s="1"/>
  <c r="L1594" i="25" s="1"/>
  <c r="L1595" i="25" s="1"/>
  <c r="L1596" i="25" s="1"/>
  <c r="L1597" i="25" s="1"/>
  <c r="L1598" i="25" s="1"/>
  <c r="L1599" i="25" s="1"/>
  <c r="L1600" i="25" s="1"/>
  <c r="L1601" i="25" s="1"/>
  <c r="L1602" i="25" s="1"/>
  <c r="L1603" i="25" s="1"/>
  <c r="L1604" i="25" s="1"/>
  <c r="L1605" i="25" s="1"/>
  <c r="L1606" i="25" s="1"/>
  <c r="L1607" i="25" s="1"/>
  <c r="L1608" i="25" s="1"/>
  <c r="L1609" i="25" s="1"/>
  <c r="L1610" i="25" s="1"/>
  <c r="L1611" i="25" s="1"/>
  <c r="L1612" i="25" s="1"/>
  <c r="L1613" i="25" s="1"/>
  <c r="L1614" i="25" s="1"/>
  <c r="L1615" i="25" s="1"/>
  <c r="L1616" i="25" s="1"/>
  <c r="L1617" i="25" s="1"/>
  <c r="L1618" i="25" s="1"/>
  <c r="L1619" i="25" s="1"/>
  <c r="L1620" i="25" s="1"/>
  <c r="L1621" i="25" s="1"/>
  <c r="L1622" i="25" s="1"/>
  <c r="L1623" i="25" s="1"/>
  <c r="L1624" i="25" s="1"/>
  <c r="L1625" i="25" s="1"/>
  <c r="L1626" i="25" s="1"/>
  <c r="L1627" i="25" s="1"/>
  <c r="L1628" i="25" s="1"/>
  <c r="L1629" i="25" s="1"/>
  <c r="L1630" i="25" s="1"/>
  <c r="L1631" i="25" s="1"/>
  <c r="L1632" i="25" s="1"/>
  <c r="L1633" i="25" s="1"/>
  <c r="L1634" i="25" s="1"/>
  <c r="L1635" i="25" s="1"/>
  <c r="L1636" i="25" s="1"/>
  <c r="L1637" i="25" s="1"/>
  <c r="L1638" i="25" s="1"/>
  <c r="L1639" i="25" s="1"/>
  <c r="L1640" i="25" s="1"/>
  <c r="L1641" i="25" s="1"/>
  <c r="L1642" i="25" s="1"/>
  <c r="L1643" i="25" s="1"/>
  <c r="L1644" i="25" s="1"/>
  <c r="L1645" i="25" s="1"/>
  <c r="L1646" i="25" s="1"/>
  <c r="L1647" i="25" s="1"/>
  <c r="L1648" i="25" s="1"/>
  <c r="L1649" i="25" s="1"/>
  <c r="L1650" i="25" s="1"/>
  <c r="L1651" i="25" s="1"/>
  <c r="L1652" i="25" s="1"/>
  <c r="L1653" i="25" s="1"/>
  <c r="L1654" i="25" s="1"/>
  <c r="L1655" i="25" s="1"/>
  <c r="L1656" i="25" s="1"/>
  <c r="L1657" i="25" s="1"/>
  <c r="L1658" i="25" s="1"/>
  <c r="L1659" i="25" s="1"/>
  <c r="L1660" i="25" s="1"/>
  <c r="L1661" i="25" s="1"/>
  <c r="L1662" i="25" s="1"/>
  <c r="L1663" i="25" s="1"/>
  <c r="L1664" i="25" s="1"/>
  <c r="L1665" i="25" s="1"/>
  <c r="L1666" i="25" s="1"/>
  <c r="L1667" i="25" s="1"/>
  <c r="L1668" i="25" s="1"/>
  <c r="L1669" i="25" s="1"/>
  <c r="L1670" i="25" s="1"/>
  <c r="L1671" i="25" s="1"/>
  <c r="L1672" i="25" s="1"/>
  <c r="L1673" i="25" s="1"/>
  <c r="L1674" i="25" s="1"/>
  <c r="L1675" i="25" s="1"/>
  <c r="L1676" i="25" s="1"/>
  <c r="L1677" i="25" s="1"/>
  <c r="L1678" i="25" s="1"/>
  <c r="L1679" i="25" s="1"/>
  <c r="L1680" i="25" s="1"/>
  <c r="L1681" i="25" s="1"/>
  <c r="L1682" i="25" s="1"/>
  <c r="L1683" i="25" s="1"/>
  <c r="L1684" i="25" s="1"/>
  <c r="L1685" i="25" s="1"/>
  <c r="L1686" i="25" s="1"/>
  <c r="L1687" i="25" s="1"/>
  <c r="L1688" i="25" s="1"/>
  <c r="L1689" i="25" s="1"/>
  <c r="L1690" i="25" s="1"/>
  <c r="L1691" i="25" s="1"/>
  <c r="L1692" i="25" s="1"/>
  <c r="L1693" i="25" s="1"/>
  <c r="L1694" i="25" s="1"/>
  <c r="L1695" i="25" s="1"/>
  <c r="L1696" i="25" s="1"/>
  <c r="L1697" i="25" s="1"/>
  <c r="L1698" i="25" s="1"/>
  <c r="L1699" i="25" s="1"/>
  <c r="L1700" i="25" s="1"/>
  <c r="L1701" i="25" s="1"/>
  <c r="L1702" i="25" s="1"/>
  <c r="L1703" i="25" s="1"/>
  <c r="L1704" i="25" s="1"/>
  <c r="L1705" i="25" s="1"/>
  <c r="L1706" i="25" s="1"/>
  <c r="L1707" i="25" s="1"/>
  <c r="L1708" i="25" s="1"/>
  <c r="L1709" i="25" s="1"/>
  <c r="L1710" i="25" s="1"/>
  <c r="L1711" i="25" s="1"/>
  <c r="L1712" i="25" s="1"/>
  <c r="L1713" i="25" s="1"/>
  <c r="L1714" i="25" s="1"/>
  <c r="L1715" i="25" s="1"/>
  <c r="L1716" i="25" s="1"/>
  <c r="L1717" i="25" s="1"/>
  <c r="L1718" i="25" s="1"/>
  <c r="L1719" i="25" s="1"/>
  <c r="L1720" i="25" s="1"/>
  <c r="L1721" i="25" s="1"/>
  <c r="L1722" i="25" s="1"/>
  <c r="L1723" i="25" s="1"/>
  <c r="L1724" i="25" s="1"/>
  <c r="L1725" i="25" s="1"/>
  <c r="L1726" i="25" s="1"/>
  <c r="L1727" i="25" s="1"/>
  <c r="L1728" i="25" s="1"/>
  <c r="L1729" i="25" s="1"/>
  <c r="L1730" i="25" s="1"/>
  <c r="L1731" i="25" s="1"/>
  <c r="L1732" i="25" s="1"/>
  <c r="L1733" i="25" s="1"/>
  <c r="L1734" i="25" s="1"/>
  <c r="L1735" i="25" s="1"/>
  <c r="L1736" i="25" s="1"/>
  <c r="L1737" i="25" s="1"/>
  <c r="L1738" i="25" s="1"/>
  <c r="L1739" i="25" s="1"/>
  <c r="L1740" i="25" s="1"/>
  <c r="L1741" i="25" s="1"/>
  <c r="L1742" i="25" s="1"/>
  <c r="L1743" i="25" s="1"/>
  <c r="L1744" i="25" s="1"/>
  <c r="L1745" i="25" s="1"/>
  <c r="L1746" i="25" s="1"/>
  <c r="L1747" i="25" s="1"/>
  <c r="L1748" i="25" s="1"/>
  <c r="L1749" i="25" s="1"/>
  <c r="L1750" i="25" s="1"/>
  <c r="L1751" i="25" s="1"/>
  <c r="L1752" i="25" s="1"/>
  <c r="L1753" i="25" s="1"/>
  <c r="L1754" i="25" s="1"/>
  <c r="L1755" i="25" s="1"/>
  <c r="L1756" i="25" s="1"/>
  <c r="L1757" i="25" s="1"/>
  <c r="L1758" i="25" s="1"/>
  <c r="L1759" i="25" s="1"/>
  <c r="L1760" i="25" s="1"/>
  <c r="L1761" i="25" s="1"/>
  <c r="L1762" i="25" s="1"/>
  <c r="L1763" i="25" s="1"/>
  <c r="L1764" i="25" s="1"/>
  <c r="L1765" i="25" s="1"/>
  <c r="L1766" i="25" s="1"/>
  <c r="L1767" i="25" s="1"/>
  <c r="L1768" i="25" s="1"/>
  <c r="L1769" i="25" s="1"/>
  <c r="L1770" i="25" s="1"/>
  <c r="L1771" i="25" s="1"/>
  <c r="L1772" i="25" s="1"/>
  <c r="L1773" i="25" s="1"/>
  <c r="L1774" i="25" s="1"/>
  <c r="L1775" i="25" s="1"/>
  <c r="L1776" i="25" s="1"/>
  <c r="L1777" i="25" s="1"/>
  <c r="L1778" i="25" s="1"/>
  <c r="L1779" i="25" s="1"/>
  <c r="L1780" i="25" s="1"/>
  <c r="L1781" i="25" s="1"/>
  <c r="L1782" i="25" s="1"/>
  <c r="L1783" i="25" s="1"/>
  <c r="L1784" i="25" s="1"/>
  <c r="L1785" i="25" s="1"/>
  <c r="L1786" i="25" s="1"/>
  <c r="L1787" i="25" s="1"/>
  <c r="L1788" i="25" s="1"/>
  <c r="L1789" i="25" s="1"/>
  <c r="L1790" i="25" s="1"/>
  <c r="L1791" i="25" s="1"/>
  <c r="L1792" i="25" s="1"/>
  <c r="L1793" i="25" s="1"/>
  <c r="L1794" i="25" s="1"/>
  <c r="L1795" i="25" s="1"/>
  <c r="L1796" i="25" s="1"/>
  <c r="L1797" i="25" s="1"/>
  <c r="L1798" i="25" s="1"/>
  <c r="L1799" i="25" s="1"/>
  <c r="L1800" i="25" s="1"/>
  <c r="L1801" i="25" s="1"/>
  <c r="L1802" i="25" s="1"/>
  <c r="L1803" i="25" s="1"/>
  <c r="L1804" i="25" s="1"/>
  <c r="L1805" i="25" s="1"/>
  <c r="L1806" i="25" s="1"/>
  <c r="L1807" i="25" s="1"/>
  <c r="L1808" i="25" s="1"/>
  <c r="L1809" i="25" s="1"/>
  <c r="L1810" i="25" s="1"/>
  <c r="L1811" i="25" s="1"/>
  <c r="L1812" i="25" s="1"/>
  <c r="L1813" i="25" s="1"/>
  <c r="L1814" i="25" s="1"/>
  <c r="L1815" i="25" s="1"/>
  <c r="L1816" i="25" s="1"/>
  <c r="L1817" i="25" s="1"/>
  <c r="L1818" i="25" s="1"/>
  <c r="L1819" i="25" s="1"/>
  <c r="L1820" i="25" s="1"/>
  <c r="L1821" i="25" s="1"/>
  <c r="L1822" i="25" s="1"/>
  <c r="L1823" i="25" s="1"/>
  <c r="L1824" i="25" s="1"/>
  <c r="L1825" i="25" s="1"/>
  <c r="L1826" i="25" s="1"/>
  <c r="L1827" i="25" s="1"/>
  <c r="L1828" i="25" s="1"/>
  <c r="L1829" i="25" s="1"/>
  <c r="L1830" i="25" s="1"/>
  <c r="L1831" i="25" s="1"/>
  <c r="L1832" i="25" s="1"/>
  <c r="L1833" i="25" s="1"/>
  <c r="L1834" i="25" s="1"/>
  <c r="L1835" i="25" s="1"/>
  <c r="L1836" i="25" s="1"/>
  <c r="L1837" i="25" s="1"/>
  <c r="L1838" i="25" s="1"/>
  <c r="L1839" i="25" s="1"/>
  <c r="L1840" i="25" s="1"/>
  <c r="L1841" i="25" s="1"/>
  <c r="L1842" i="25" s="1"/>
  <c r="L1843" i="25" s="1"/>
  <c r="L1844" i="25" s="1"/>
  <c r="L1845" i="25" s="1"/>
  <c r="L1846" i="25" s="1"/>
  <c r="L1847" i="25" s="1"/>
  <c r="L1848" i="25" s="1"/>
  <c r="L1849" i="25" s="1"/>
  <c r="L1850" i="25" s="1"/>
  <c r="L1851" i="25" s="1"/>
  <c r="L1852" i="25" s="1"/>
  <c r="L1853" i="25" s="1"/>
  <c r="L1854" i="25" s="1"/>
  <c r="L1855" i="25" s="1"/>
  <c r="L1856" i="25" s="1"/>
  <c r="L1857" i="25" s="1"/>
  <c r="L1858" i="25" s="1"/>
  <c r="L1859" i="25" s="1"/>
  <c r="L1860" i="25" s="1"/>
  <c r="L1861" i="25" s="1"/>
  <c r="L1862" i="25" s="1"/>
  <c r="L1863" i="25" s="1"/>
  <c r="L1864" i="25" s="1"/>
  <c r="L1865" i="25" s="1"/>
  <c r="L1866" i="25" s="1"/>
  <c r="L1867" i="25" s="1"/>
  <c r="L1868" i="25" s="1"/>
  <c r="L1869" i="25" s="1"/>
  <c r="L1870" i="25" s="1"/>
  <c r="L1871" i="25" s="1"/>
  <c r="L1872" i="25" s="1"/>
  <c r="L1873" i="25" s="1"/>
  <c r="L1874" i="25" s="1"/>
  <c r="L1875" i="25" s="1"/>
  <c r="L1876" i="25" s="1"/>
  <c r="L1877" i="25" s="1"/>
  <c r="L1878" i="25" s="1"/>
  <c r="L1879" i="25" s="1"/>
  <c r="L1880" i="25" s="1"/>
  <c r="L1881" i="25" s="1"/>
  <c r="L1882" i="25" s="1"/>
  <c r="L1883" i="25" s="1"/>
  <c r="L1884" i="25" s="1"/>
  <c r="L1885" i="25" s="1"/>
  <c r="L1886" i="25" s="1"/>
  <c r="L1887" i="25" s="1"/>
  <c r="L1888" i="25" s="1"/>
  <c r="L1889" i="25" s="1"/>
  <c r="L1890" i="25" s="1"/>
  <c r="L1891" i="25" s="1"/>
  <c r="L1892" i="25" s="1"/>
  <c r="L1893" i="25" s="1"/>
  <c r="L1894" i="25" s="1"/>
  <c r="L1895" i="25" s="1"/>
  <c r="L1896" i="25" s="1"/>
  <c r="L1897" i="25" s="1"/>
  <c r="L1898" i="25" s="1"/>
  <c r="L1899" i="25" s="1"/>
  <c r="L1900" i="25" s="1"/>
  <c r="L1901" i="25" s="1"/>
  <c r="L1902" i="25" s="1"/>
  <c r="L1903" i="25" s="1"/>
  <c r="L1904" i="25" s="1"/>
  <c r="L1905" i="25" s="1"/>
  <c r="L1906" i="25" s="1"/>
  <c r="L1907" i="25" s="1"/>
  <c r="L1908" i="25" s="1"/>
  <c r="L1909" i="25" s="1"/>
  <c r="L1910" i="25" s="1"/>
  <c r="L1911" i="25" s="1"/>
  <c r="L1912" i="25" s="1"/>
  <c r="L1913" i="25" s="1"/>
  <c r="L1914" i="25" s="1"/>
  <c r="L1915" i="25" s="1"/>
  <c r="L1916" i="25" s="1"/>
  <c r="L1917" i="25" s="1"/>
  <c r="L1918" i="25" s="1"/>
  <c r="L1919" i="25" s="1"/>
  <c r="L1920" i="25" s="1"/>
  <c r="L1921" i="25" s="1"/>
  <c r="L1922" i="25" s="1"/>
  <c r="L1923" i="25" s="1"/>
  <c r="L1924" i="25" s="1"/>
  <c r="L1925" i="25" s="1"/>
  <c r="L1926" i="25" s="1"/>
  <c r="L1927" i="25" s="1"/>
  <c r="L1928" i="25" s="1"/>
  <c r="L1929" i="25" s="1"/>
  <c r="L1930" i="25" s="1"/>
  <c r="L1931" i="25" s="1"/>
  <c r="L1932" i="25" s="1"/>
  <c r="L1933" i="25" s="1"/>
  <c r="L1934" i="25" s="1"/>
  <c r="L1935" i="25" s="1"/>
  <c r="L1936" i="25" s="1"/>
  <c r="L1937" i="25" s="1"/>
  <c r="L1938" i="25" s="1"/>
  <c r="L1939" i="25" s="1"/>
  <c r="L1940" i="25" s="1"/>
  <c r="L1941" i="25" s="1"/>
  <c r="L1942" i="25" s="1"/>
  <c r="L1943" i="25" s="1"/>
  <c r="L1944" i="25" s="1"/>
  <c r="L1945" i="25" s="1"/>
  <c r="L1946" i="25" s="1"/>
  <c r="L1947" i="25" s="1"/>
  <c r="L1948" i="25" s="1"/>
  <c r="L1949" i="25" s="1"/>
  <c r="L1950" i="25" s="1"/>
  <c r="L1951" i="25" s="1"/>
  <c r="L1952" i="25" s="1"/>
  <c r="L1953" i="25" s="1"/>
  <c r="L1954" i="25" s="1"/>
  <c r="L1955" i="25" s="1"/>
  <c r="L1956" i="25" s="1"/>
  <c r="L1957" i="25" s="1"/>
  <c r="L1958" i="25" s="1"/>
  <c r="L1959" i="25" s="1"/>
  <c r="L1960" i="25" s="1"/>
  <c r="L1961" i="25" s="1"/>
  <c r="L1962" i="25" s="1"/>
  <c r="L1963" i="25" s="1"/>
  <c r="L1964" i="25" s="1"/>
  <c r="L1965" i="25" s="1"/>
  <c r="L1966" i="25" s="1"/>
  <c r="L1967" i="25" s="1"/>
  <c r="L1968" i="25" s="1"/>
  <c r="L1969" i="25" s="1"/>
  <c r="L1970" i="25" s="1"/>
  <c r="L1971" i="25" s="1"/>
  <c r="L1972" i="25" s="1"/>
  <c r="L1973" i="25" s="1"/>
  <c r="L1974" i="25" s="1"/>
  <c r="L1975" i="25" s="1"/>
  <c r="L1976" i="25" s="1"/>
  <c r="L1977" i="25" s="1"/>
  <c r="L1978" i="25" s="1"/>
  <c r="L1979" i="25" s="1"/>
  <c r="L1980" i="25" s="1"/>
  <c r="L1981" i="25" s="1"/>
  <c r="L1982" i="25" s="1"/>
  <c r="L1983" i="25" s="1"/>
  <c r="L1984" i="25" s="1"/>
  <c r="L1985" i="25" s="1"/>
  <c r="L1986" i="25" s="1"/>
  <c r="L1987" i="25" s="1"/>
  <c r="L1988" i="25" s="1"/>
  <c r="L1989" i="25" s="1"/>
  <c r="L1990" i="25" s="1"/>
  <c r="L1991" i="25" s="1"/>
  <c r="L1992" i="25" s="1"/>
  <c r="L1993" i="25" s="1"/>
  <c r="L1994" i="25" s="1"/>
  <c r="L1995" i="25" s="1"/>
  <c r="L1996" i="25" s="1"/>
  <c r="L1997" i="25" s="1"/>
  <c r="L1998" i="25" s="1"/>
  <c r="L1999" i="25" s="1"/>
  <c r="L2000" i="25" s="1"/>
  <c r="L2001" i="25" s="1"/>
  <c r="L2002" i="25" s="1"/>
  <c r="L2003" i="25" s="1"/>
  <c r="L2004" i="25" s="1"/>
  <c r="L2005" i="25" s="1"/>
  <c r="L2006" i="25" s="1"/>
  <c r="L2007" i="25" s="1"/>
  <c r="L2008" i="25" s="1"/>
  <c r="L2009" i="25" s="1"/>
  <c r="L2010" i="25" s="1"/>
  <c r="L2011" i="25" s="1"/>
  <c r="L2012" i="25" s="1"/>
  <c r="L2013" i="25" s="1"/>
  <c r="L2014" i="25" s="1"/>
  <c r="L2015" i="25" s="1"/>
  <c r="L2016" i="25" s="1"/>
  <c r="L2017" i="25" s="1"/>
  <c r="L2018" i="25" s="1"/>
  <c r="L2019" i="25" s="1"/>
  <c r="L2020" i="25" s="1"/>
  <c r="L2021" i="25" s="1"/>
  <c r="L2022" i="25" s="1"/>
  <c r="L2023" i="25" s="1"/>
  <c r="L2024" i="25" s="1"/>
  <c r="L2025" i="25" s="1"/>
  <c r="L2026" i="25" s="1"/>
  <c r="L2027" i="25" s="1"/>
  <c r="L2028" i="25" s="1"/>
  <c r="L2029" i="25" s="1"/>
  <c r="L2030" i="25" s="1"/>
  <c r="L2031" i="25" s="1"/>
  <c r="L2032" i="25" s="1"/>
  <c r="L2033" i="25" s="1"/>
  <c r="L2034" i="25" s="1"/>
  <c r="L2035" i="25" s="1"/>
  <c r="L2036" i="25" s="1"/>
  <c r="L2037" i="25" s="1"/>
  <c r="L2038" i="25" s="1"/>
  <c r="L2039" i="25" s="1"/>
  <c r="L2040" i="25" s="1"/>
  <c r="L2041" i="25" s="1"/>
  <c r="L2042" i="25" s="1"/>
  <c r="L2043" i="25" s="1"/>
  <c r="L2044" i="25" s="1"/>
  <c r="L2045" i="25" s="1"/>
  <c r="L2046" i="25" s="1"/>
  <c r="L2047" i="25" s="1"/>
  <c r="L2048" i="25" s="1"/>
  <c r="L2049" i="25" s="1"/>
  <c r="L2050" i="25" s="1"/>
  <c r="L2051" i="25" s="1"/>
  <c r="L2052" i="25" s="1"/>
  <c r="L2053" i="25" s="1"/>
  <c r="L2054" i="25" s="1"/>
  <c r="L2055" i="25" s="1"/>
  <c r="L2056" i="25" s="1"/>
  <c r="L2057" i="25" s="1"/>
  <c r="L2058" i="25" s="1"/>
  <c r="L2059" i="25" s="1"/>
  <c r="L2060" i="25" s="1"/>
  <c r="L2061" i="25" s="1"/>
  <c r="L2062" i="25" s="1"/>
  <c r="L2063" i="25" s="1"/>
  <c r="L2064" i="25" s="1"/>
  <c r="L2065" i="25" s="1"/>
  <c r="L2066" i="25" s="1"/>
  <c r="L2067" i="25" s="1"/>
  <c r="L2068" i="25" s="1"/>
  <c r="L2069" i="25" s="1"/>
  <c r="L2070" i="25" s="1"/>
  <c r="L2071" i="25" s="1"/>
  <c r="L2072" i="25" s="1"/>
  <c r="L2073" i="25" s="1"/>
  <c r="L2074" i="25" s="1"/>
  <c r="L2075" i="25" s="1"/>
  <c r="L2076" i="25" s="1"/>
  <c r="L2077" i="25" s="1"/>
  <c r="L2078" i="25" s="1"/>
  <c r="L2079" i="25" s="1"/>
  <c r="L2080" i="25" s="1"/>
  <c r="L2081" i="25" s="1"/>
  <c r="L2082" i="25" s="1"/>
  <c r="L2083" i="25" s="1"/>
  <c r="L2084" i="25" s="1"/>
  <c r="L2085" i="25" s="1"/>
  <c r="L2086" i="25" s="1"/>
  <c r="L2087" i="25" s="1"/>
  <c r="L2088" i="25" s="1"/>
  <c r="L2089" i="25" s="1"/>
  <c r="L2090" i="25" s="1"/>
  <c r="L2091" i="25" s="1"/>
  <c r="L2092" i="25" s="1"/>
  <c r="L2093" i="25" s="1"/>
  <c r="L2094" i="25" s="1"/>
  <c r="L2095" i="25" s="1"/>
  <c r="L2096" i="25" s="1"/>
  <c r="L2097" i="25" s="1"/>
  <c r="L2098" i="25" s="1"/>
  <c r="L2099" i="25" s="1"/>
  <c r="L2100" i="25" s="1"/>
  <c r="L2101" i="25" s="1"/>
  <c r="L2102" i="25" s="1"/>
  <c r="L2103" i="25" s="1"/>
  <c r="L2104" i="25" s="1"/>
  <c r="L2105" i="25" s="1"/>
  <c r="L2106" i="25" s="1"/>
  <c r="L2107" i="25" s="1"/>
  <c r="L2108" i="25" s="1"/>
  <c r="L2109" i="25" s="1"/>
  <c r="L2110" i="25" s="1"/>
  <c r="L2111" i="25" s="1"/>
  <c r="L2112" i="25" s="1"/>
  <c r="L2113" i="25" s="1"/>
  <c r="L2114" i="25" s="1"/>
  <c r="L2115" i="25" s="1"/>
  <c r="L2116" i="25" s="1"/>
  <c r="L2117" i="25" s="1"/>
  <c r="L2118" i="25" s="1"/>
  <c r="L2119" i="25" s="1"/>
  <c r="L2120" i="25" s="1"/>
  <c r="L2121" i="25" s="1"/>
  <c r="L2122" i="25" s="1"/>
  <c r="L2123" i="25" s="1"/>
  <c r="L2124" i="25" s="1"/>
  <c r="L2125" i="25" s="1"/>
  <c r="L2126" i="25" s="1"/>
  <c r="L2127" i="25" s="1"/>
  <c r="L2128" i="25" s="1"/>
  <c r="L2129" i="25" s="1"/>
  <c r="L2130" i="25" s="1"/>
  <c r="L2131" i="25" s="1"/>
  <c r="L2132" i="25" s="1"/>
  <c r="L2133" i="25" s="1"/>
  <c r="L2134" i="25" s="1"/>
  <c r="L2135" i="25" s="1"/>
  <c r="L2136" i="25" s="1"/>
  <c r="L2137" i="25" s="1"/>
  <c r="L2138" i="25" s="1"/>
  <c r="L2139" i="25" s="1"/>
  <c r="L2140" i="25" s="1"/>
  <c r="L2141" i="25" s="1"/>
  <c r="L2142" i="25" s="1"/>
  <c r="L2143" i="25" s="1"/>
  <c r="L2144" i="25" s="1"/>
  <c r="L2145" i="25" s="1"/>
  <c r="L2146" i="25" s="1"/>
  <c r="L2147" i="25" s="1"/>
  <c r="L2148" i="25" s="1"/>
  <c r="L2149" i="25" s="1"/>
  <c r="L2150" i="25" s="1"/>
  <c r="L2151" i="25" s="1"/>
  <c r="L2152" i="25" s="1"/>
  <c r="L2153" i="25" s="1"/>
  <c r="L2154" i="25" s="1"/>
  <c r="L2155" i="25" s="1"/>
  <c r="L2156" i="25" s="1"/>
  <c r="L2157" i="25" s="1"/>
  <c r="L2158" i="25" s="1"/>
  <c r="L2159" i="25" s="1"/>
  <c r="L2160" i="25" s="1"/>
  <c r="L2161" i="25" s="1"/>
  <c r="L2162" i="25" s="1"/>
  <c r="L2163" i="25" s="1"/>
  <c r="L2164" i="25" s="1"/>
  <c r="L2165" i="25" s="1"/>
  <c r="L2166" i="25" s="1"/>
  <c r="L2167" i="25" s="1"/>
  <c r="L2168" i="25" s="1"/>
  <c r="L2169" i="25" s="1"/>
  <c r="L2170" i="25" s="1"/>
  <c r="L2171" i="25" s="1"/>
  <c r="L2172" i="25" s="1"/>
  <c r="L2173" i="25" s="1"/>
  <c r="L2174" i="25" s="1"/>
  <c r="L2175" i="25" s="1"/>
  <c r="L2176" i="25" s="1"/>
  <c r="L2177" i="25" s="1"/>
  <c r="L2178" i="25" s="1"/>
  <c r="L2179" i="25" s="1"/>
  <c r="L2180" i="25" s="1"/>
  <c r="L2181" i="25" s="1"/>
  <c r="L2182" i="25" s="1"/>
  <c r="L2183" i="25" s="1"/>
  <c r="L2184" i="25" s="1"/>
  <c r="L2185" i="25" s="1"/>
  <c r="L2186" i="25" s="1"/>
  <c r="L2187" i="25" s="1"/>
  <c r="L2188" i="25" s="1"/>
  <c r="L2189" i="25" s="1"/>
  <c r="L2190" i="25" s="1"/>
  <c r="L2191" i="25" s="1"/>
  <c r="L2192" i="25" s="1"/>
  <c r="L2193" i="25" s="1"/>
  <c r="L2194" i="25" s="1"/>
  <c r="L2195" i="25" s="1"/>
  <c r="L2196" i="25" s="1"/>
  <c r="L2197" i="25" s="1"/>
  <c r="L2198" i="25" s="1"/>
  <c r="L2199" i="25" s="1"/>
  <c r="L2200" i="25" s="1"/>
  <c r="L2201" i="25" s="1"/>
  <c r="L2202" i="25" s="1"/>
  <c r="L2203" i="25" s="1"/>
  <c r="L2204" i="25" s="1"/>
  <c r="L2205" i="25" s="1"/>
  <c r="L2206" i="25" s="1"/>
  <c r="L2207" i="25" s="1"/>
  <c r="L2208" i="25" s="1"/>
  <c r="L2209" i="25" s="1"/>
  <c r="L2210" i="25" s="1"/>
  <c r="L2211" i="25" s="1"/>
  <c r="L2212" i="25" s="1"/>
  <c r="L2213" i="25" s="1"/>
  <c r="L2214" i="25" s="1"/>
  <c r="L2215" i="25" s="1"/>
  <c r="L2216" i="25" s="1"/>
  <c r="L2217" i="25" s="1"/>
  <c r="L2218" i="25" s="1"/>
  <c r="L2219" i="25" s="1"/>
  <c r="L2220" i="25" s="1"/>
  <c r="L2221" i="25" s="1"/>
  <c r="L2222" i="25" s="1"/>
  <c r="L2223" i="25" s="1"/>
  <c r="L2224" i="25" s="1"/>
  <c r="L2225" i="25" s="1"/>
  <c r="L2226" i="25" s="1"/>
  <c r="L2227" i="25" s="1"/>
  <c r="L2228" i="25" s="1"/>
  <c r="L2229" i="25" s="1"/>
  <c r="L2230" i="25" s="1"/>
  <c r="L2231" i="25" s="1"/>
  <c r="L2232" i="25" s="1"/>
  <c r="L2233" i="25" s="1"/>
  <c r="L2234" i="25" s="1"/>
  <c r="L2235" i="25" s="1"/>
  <c r="L2236" i="25" s="1"/>
  <c r="L2237" i="25" s="1"/>
  <c r="L2238" i="25" s="1"/>
  <c r="L2239" i="25" s="1"/>
  <c r="L2240" i="25" s="1"/>
  <c r="L2241" i="25" s="1"/>
  <c r="L2242" i="25" s="1"/>
  <c r="L2243" i="25" s="1"/>
  <c r="L2244" i="25" s="1"/>
  <c r="L2245" i="25" s="1"/>
  <c r="L2246" i="25" s="1"/>
  <c r="L2247" i="25" s="1"/>
  <c r="L2248" i="25" s="1"/>
  <c r="L2249" i="25" s="1"/>
  <c r="L2250" i="25" s="1"/>
  <c r="L2251" i="25" s="1"/>
  <c r="L2252" i="25" s="1"/>
  <c r="L2253" i="25" s="1"/>
  <c r="L2254" i="25" s="1"/>
  <c r="L2255" i="25" s="1"/>
  <c r="L2256" i="25" s="1"/>
  <c r="L2257" i="25" s="1"/>
  <c r="L2258" i="25" s="1"/>
  <c r="L2259" i="25" s="1"/>
  <c r="L2260" i="25" s="1"/>
  <c r="L2261" i="25" s="1"/>
  <c r="L2262" i="25" s="1"/>
  <c r="L2263" i="25" s="1"/>
  <c r="L2264" i="25" s="1"/>
  <c r="L2265" i="25" s="1"/>
  <c r="L2266" i="25" s="1"/>
  <c r="L2267" i="25" s="1"/>
  <c r="L2268" i="25" s="1"/>
  <c r="L2269" i="25" s="1"/>
  <c r="L2270" i="25" s="1"/>
  <c r="L2271" i="25" s="1"/>
  <c r="L2272" i="25" s="1"/>
  <c r="L2273" i="25" s="1"/>
  <c r="L2274" i="25" s="1"/>
  <c r="L2275" i="25" s="1"/>
  <c r="L2276" i="25" s="1"/>
  <c r="L2277" i="25" s="1"/>
  <c r="L2278" i="25" s="1"/>
  <c r="L2279" i="25" s="1"/>
  <c r="L2280" i="25" s="1"/>
  <c r="L2281" i="25" s="1"/>
  <c r="L2282" i="25" s="1"/>
  <c r="L2283" i="25" s="1"/>
  <c r="L2284" i="25" s="1"/>
  <c r="L2285" i="25" s="1"/>
  <c r="L2286" i="25" s="1"/>
  <c r="L2287" i="25" s="1"/>
  <c r="L2288" i="25" s="1"/>
  <c r="L2289" i="25" s="1"/>
  <c r="L2290" i="25" s="1"/>
  <c r="L2291" i="25" s="1"/>
  <c r="L2292" i="25" s="1"/>
  <c r="L2293" i="25" s="1"/>
  <c r="L2294" i="25" s="1"/>
  <c r="L2295" i="25" s="1"/>
  <c r="L2296" i="25" s="1"/>
  <c r="L2297" i="25" s="1"/>
  <c r="L2298" i="25" s="1"/>
  <c r="L2299" i="25" s="1"/>
  <c r="L2300" i="25" s="1"/>
  <c r="L2301" i="25" s="1"/>
  <c r="L2302" i="25" s="1"/>
  <c r="L2303" i="25" s="1"/>
  <c r="L2304" i="25" s="1"/>
  <c r="L2305" i="25" s="1"/>
  <c r="L2306" i="25" s="1"/>
  <c r="L2307" i="25" s="1"/>
  <c r="L2308" i="25" s="1"/>
  <c r="L2309" i="25" s="1"/>
  <c r="L2310" i="25" s="1"/>
  <c r="L2311" i="25" s="1"/>
  <c r="L2312" i="25" s="1"/>
  <c r="L2313" i="25" s="1"/>
  <c r="L2314" i="25" s="1"/>
  <c r="L2315" i="25" s="1"/>
  <c r="L2316" i="25" s="1"/>
  <c r="L2317" i="25" s="1"/>
  <c r="L2318" i="25" s="1"/>
  <c r="L2319" i="25" s="1"/>
  <c r="L2320" i="25" s="1"/>
  <c r="L2321" i="25" s="1"/>
  <c r="L2322" i="25" s="1"/>
  <c r="L2323" i="25" s="1"/>
  <c r="L2324" i="25" s="1"/>
  <c r="L2325" i="25" s="1"/>
  <c r="L2326" i="25" s="1"/>
  <c r="L2327" i="25" s="1"/>
  <c r="L2328" i="25" s="1"/>
  <c r="L2329" i="25" s="1"/>
  <c r="L2330" i="25" s="1"/>
  <c r="L2331" i="25" s="1"/>
  <c r="L2332" i="25" s="1"/>
  <c r="L2333" i="25" s="1"/>
  <c r="L2334" i="25" s="1"/>
  <c r="L2335" i="25" s="1"/>
  <c r="L2336" i="25" s="1"/>
  <c r="L2337" i="25" s="1"/>
  <c r="L2338" i="25" s="1"/>
  <c r="L2339" i="25" s="1"/>
  <c r="L2340" i="25" s="1"/>
  <c r="L2341" i="25" s="1"/>
  <c r="L2342" i="25" s="1"/>
  <c r="L2343" i="25" s="1"/>
  <c r="L2344" i="25" s="1"/>
  <c r="L2345" i="25" s="1"/>
  <c r="L2346" i="25" s="1"/>
  <c r="L2347" i="25" s="1"/>
  <c r="L2348" i="25" s="1"/>
  <c r="L2349" i="25" s="1"/>
  <c r="L2350" i="25" s="1"/>
  <c r="L2351" i="25" s="1"/>
  <c r="L2352" i="25" s="1"/>
  <c r="L2353" i="25" s="1"/>
  <c r="L2354" i="25" s="1"/>
  <c r="L2355" i="25" s="1"/>
  <c r="L2356" i="25" s="1"/>
  <c r="L2357" i="25" s="1"/>
  <c r="L2358" i="25" s="1"/>
  <c r="L2359" i="25" s="1"/>
  <c r="L2360" i="25" s="1"/>
  <c r="L2361" i="25" s="1"/>
  <c r="L2362" i="25" s="1"/>
  <c r="L2363" i="25" s="1"/>
  <c r="L2364" i="25" s="1"/>
  <c r="L2365" i="25" s="1"/>
  <c r="L2366" i="25" s="1"/>
  <c r="L2367" i="25" s="1"/>
  <c r="L2368" i="25" s="1"/>
  <c r="L2369" i="25" s="1"/>
  <c r="L2370" i="25" s="1"/>
  <c r="L2371" i="25" s="1"/>
  <c r="L2372" i="25" s="1"/>
  <c r="L2373" i="25" s="1"/>
  <c r="L2374" i="25" s="1"/>
  <c r="L2375" i="25" s="1"/>
  <c r="L2376" i="25" s="1"/>
  <c r="L2377" i="25" s="1"/>
  <c r="L2378" i="25" s="1"/>
  <c r="L2379" i="25" s="1"/>
  <c r="L2380" i="25" s="1"/>
  <c r="L2381" i="25" s="1"/>
  <c r="L2382" i="25" s="1"/>
  <c r="L2383" i="25" s="1"/>
  <c r="L2384" i="25" s="1"/>
  <c r="L2385" i="25" s="1"/>
  <c r="L2386" i="25" s="1"/>
  <c r="L2387" i="25" s="1"/>
  <c r="L2388" i="25" s="1"/>
  <c r="L2389" i="25" s="1"/>
  <c r="L2390" i="25" s="1"/>
  <c r="L2391" i="25" s="1"/>
  <c r="L2392" i="25" s="1"/>
  <c r="L2393" i="25" s="1"/>
  <c r="L2394" i="25" s="1"/>
  <c r="L2395" i="25" s="1"/>
  <c r="L2396" i="25" s="1"/>
  <c r="L2397" i="25" s="1"/>
  <c r="L2398" i="25" s="1"/>
  <c r="L2399" i="25" s="1"/>
  <c r="L2400" i="25" s="1"/>
  <c r="L2401" i="25" s="1"/>
  <c r="L2402" i="25" s="1"/>
  <c r="L2403" i="25" s="1"/>
  <c r="L2404" i="25" s="1"/>
  <c r="L2405" i="25" s="1"/>
  <c r="L2406" i="25" s="1"/>
  <c r="L2407" i="25" s="1"/>
  <c r="L2408" i="25" s="1"/>
  <c r="L2409" i="25" s="1"/>
  <c r="L2410" i="25" s="1"/>
  <c r="L2411" i="25" s="1"/>
  <c r="L2412" i="25" s="1"/>
  <c r="L2413" i="25" s="1"/>
  <c r="L2414" i="25" s="1"/>
  <c r="L2415" i="25" s="1"/>
  <c r="L2416" i="25" s="1"/>
  <c r="L2417" i="25" s="1"/>
  <c r="L2418" i="25" s="1"/>
  <c r="L2419" i="25" s="1"/>
  <c r="L2420" i="25" s="1"/>
  <c r="L2421" i="25" s="1"/>
  <c r="L2422" i="25" s="1"/>
  <c r="L2423" i="25" s="1"/>
  <c r="L2424" i="25" s="1"/>
  <c r="L2425" i="25" s="1"/>
  <c r="L2426" i="25" s="1"/>
  <c r="L2427" i="25" s="1"/>
  <c r="L2428" i="25" s="1"/>
  <c r="L2429" i="25" s="1"/>
  <c r="L2430" i="25" s="1"/>
  <c r="L2431" i="25" s="1"/>
  <c r="L2432" i="25" s="1"/>
  <c r="L2433" i="25" s="1"/>
  <c r="L2434" i="25" s="1"/>
  <c r="L2435" i="25" s="1"/>
  <c r="L2436" i="25" s="1"/>
  <c r="L2437" i="25" s="1"/>
  <c r="L2438" i="25" s="1"/>
  <c r="L2439" i="25" s="1"/>
  <c r="L2440" i="25" s="1"/>
  <c r="L2441" i="25" s="1"/>
  <c r="L2442" i="25" s="1"/>
  <c r="L2443" i="25" s="1"/>
  <c r="L2444" i="25" s="1"/>
  <c r="L2445" i="25" s="1"/>
  <c r="L2446" i="25" s="1"/>
  <c r="L2447" i="25" s="1"/>
  <c r="L2448" i="25" s="1"/>
  <c r="L2449" i="25" s="1"/>
  <c r="L2450" i="25" s="1"/>
  <c r="L2451" i="25" s="1"/>
  <c r="L2452" i="25" s="1"/>
  <c r="L2453" i="25" s="1"/>
  <c r="L2454" i="25" s="1"/>
  <c r="L2455" i="25" s="1"/>
  <c r="L2456" i="25" s="1"/>
  <c r="L2457" i="25" s="1"/>
  <c r="L2458" i="25" s="1"/>
  <c r="L2459" i="25" s="1"/>
  <c r="L2460" i="25" s="1"/>
  <c r="L2461" i="25" s="1"/>
  <c r="L2462" i="25" s="1"/>
  <c r="L2463" i="25" s="1"/>
  <c r="L2464" i="25" s="1"/>
  <c r="L2465" i="25" s="1"/>
  <c r="L2466" i="25" s="1"/>
  <c r="L2467" i="25" s="1"/>
  <c r="L2468" i="25" s="1"/>
  <c r="L2469" i="25" s="1"/>
  <c r="L2470" i="25" s="1"/>
  <c r="L2471" i="25" s="1"/>
  <c r="L2472" i="25" s="1"/>
  <c r="L2473" i="25" s="1"/>
  <c r="L2474" i="25" s="1"/>
  <c r="L2475" i="25" s="1"/>
  <c r="L2476" i="25" s="1"/>
  <c r="L2477" i="25" s="1"/>
  <c r="L2478" i="25" s="1"/>
  <c r="L2479" i="25" s="1"/>
  <c r="L2480" i="25" s="1"/>
  <c r="L2481" i="25" s="1"/>
  <c r="L2482" i="25" s="1"/>
  <c r="L2483" i="25" s="1"/>
  <c r="L2484" i="25" s="1"/>
  <c r="L2485" i="25" s="1"/>
  <c r="L2486" i="25" s="1"/>
  <c r="L2487" i="25" s="1"/>
  <c r="L2488" i="25" s="1"/>
  <c r="L2489" i="25" s="1"/>
  <c r="L2490" i="25" s="1"/>
  <c r="L2491" i="25" s="1"/>
  <c r="L2492" i="25" s="1"/>
  <c r="L2493" i="25" s="1"/>
  <c r="L2494" i="25" s="1"/>
  <c r="L2495" i="25" s="1"/>
  <c r="L2496" i="25" s="1"/>
  <c r="L2497" i="25" s="1"/>
  <c r="L2498" i="25" s="1"/>
  <c r="L2499" i="25" s="1"/>
  <c r="L2500" i="25" s="1"/>
  <c r="L2501" i="25" s="1"/>
  <c r="L2502" i="25" s="1"/>
  <c r="L2503" i="25" s="1"/>
  <c r="L2504" i="25" s="1"/>
  <c r="L2505" i="25" s="1"/>
  <c r="L2506" i="25" s="1"/>
  <c r="L2507" i="25" s="1"/>
  <c r="L2508" i="25" s="1"/>
  <c r="L2509" i="25" s="1"/>
  <c r="L2510" i="25" s="1"/>
  <c r="L2511" i="25" s="1"/>
  <c r="L2512" i="25" s="1"/>
  <c r="L2513" i="25" s="1"/>
  <c r="L2514" i="25" s="1"/>
  <c r="L2515" i="25" s="1"/>
  <c r="L2516" i="25" s="1"/>
  <c r="L2517" i="25" s="1"/>
  <c r="L2518" i="25" s="1"/>
  <c r="L2519" i="25" s="1"/>
  <c r="L2520" i="25" s="1"/>
  <c r="L2521" i="25" s="1"/>
  <c r="L2522" i="25" s="1"/>
  <c r="L2523" i="25" s="1"/>
  <c r="L2524" i="25" s="1"/>
  <c r="L2525" i="25" s="1"/>
  <c r="L2526" i="25" s="1"/>
  <c r="L2527" i="25" s="1"/>
  <c r="L2528" i="25" s="1"/>
  <c r="L2529" i="25" s="1"/>
  <c r="L2530" i="25" s="1"/>
  <c r="L2531" i="25" s="1"/>
  <c r="L2532" i="25" s="1"/>
  <c r="L2533" i="25" s="1"/>
  <c r="L2534" i="25" s="1"/>
  <c r="L2535" i="25" s="1"/>
  <c r="L2536" i="25" s="1"/>
  <c r="L2537" i="25" s="1"/>
  <c r="L2538" i="25" s="1"/>
  <c r="L2539" i="25" s="1"/>
  <c r="L2540" i="25" s="1"/>
  <c r="L2541" i="25" s="1"/>
  <c r="L2542" i="25" s="1"/>
  <c r="L2543" i="25" s="1"/>
  <c r="L2544" i="25" s="1"/>
  <c r="L2545" i="25" s="1"/>
  <c r="L2546" i="25" s="1"/>
  <c r="L2547" i="25" s="1"/>
  <c r="L2548" i="25" s="1"/>
  <c r="L2549" i="25" s="1"/>
  <c r="L2550" i="25" s="1"/>
  <c r="L2551" i="25" s="1"/>
  <c r="L2552" i="25" s="1"/>
  <c r="L2553" i="25" s="1"/>
  <c r="L2554" i="25" s="1"/>
  <c r="L2555" i="25" s="1"/>
  <c r="L2556" i="25" s="1"/>
  <c r="L2557" i="25" s="1"/>
  <c r="L2558" i="25" s="1"/>
  <c r="L2559" i="25" s="1"/>
  <c r="L2560" i="25" s="1"/>
  <c r="L2561" i="25" s="1"/>
  <c r="L2562" i="25" s="1"/>
  <c r="L2563" i="25" s="1"/>
  <c r="L2564" i="25" s="1"/>
  <c r="L2565" i="25" s="1"/>
  <c r="L2566" i="25" s="1"/>
  <c r="L2567" i="25" s="1"/>
  <c r="L2568" i="25" s="1"/>
  <c r="L2569" i="25" s="1"/>
  <c r="L2570" i="25" s="1"/>
  <c r="L2571" i="25" s="1"/>
  <c r="L2572" i="25" s="1"/>
  <c r="L2573" i="25" s="1"/>
  <c r="L2574" i="25" s="1"/>
  <c r="L2575" i="25" s="1"/>
  <c r="L2576" i="25" s="1"/>
  <c r="L2577" i="25" s="1"/>
  <c r="L2578" i="25" s="1"/>
  <c r="L2579" i="25" s="1"/>
  <c r="L2580" i="25" s="1"/>
  <c r="L2581" i="25" s="1"/>
  <c r="L2582" i="25" s="1"/>
  <c r="L2583" i="25" s="1"/>
  <c r="L2584" i="25" s="1"/>
  <c r="L2585" i="25" s="1"/>
  <c r="L2586" i="25" s="1"/>
  <c r="L2587" i="25" s="1"/>
  <c r="L2588" i="25" s="1"/>
  <c r="L2589" i="25" s="1"/>
  <c r="L2590" i="25" s="1"/>
  <c r="L2591" i="25" s="1"/>
  <c r="L2592" i="25" s="1"/>
  <c r="L2593" i="25" s="1"/>
  <c r="L2594" i="25" s="1"/>
  <c r="L2595" i="25" s="1"/>
  <c r="L2596" i="25" s="1"/>
  <c r="L2597" i="25" s="1"/>
  <c r="L2598" i="25" s="1"/>
  <c r="L2599" i="25" s="1"/>
  <c r="L2600" i="25" s="1"/>
  <c r="L2601" i="25" s="1"/>
  <c r="L2602" i="25" s="1"/>
  <c r="L2603" i="25" s="1"/>
  <c r="L2604" i="25" s="1"/>
  <c r="L2605" i="25" s="1"/>
  <c r="L2606" i="25" s="1"/>
  <c r="L2607" i="25" s="1"/>
  <c r="L2608" i="25" s="1"/>
  <c r="L2609" i="25" s="1"/>
  <c r="L2610" i="25" s="1"/>
  <c r="L2611" i="25" s="1"/>
  <c r="L2612" i="25" s="1"/>
  <c r="L2613" i="25" s="1"/>
  <c r="L2614" i="25" s="1"/>
  <c r="L2615" i="25" s="1"/>
  <c r="L2616" i="25" s="1"/>
  <c r="L2617" i="25" s="1"/>
  <c r="L2618" i="25" s="1"/>
  <c r="L2619" i="25" s="1"/>
  <c r="L2620" i="25" s="1"/>
  <c r="L2621" i="25" s="1"/>
  <c r="L2622" i="25" s="1"/>
  <c r="L2623" i="25" s="1"/>
  <c r="L2624" i="25" s="1"/>
  <c r="L2625" i="25" s="1"/>
  <c r="L2626" i="25" s="1"/>
  <c r="L2627" i="25" s="1"/>
  <c r="L2628" i="25" s="1"/>
  <c r="L2629" i="25" s="1"/>
  <c r="L2630" i="25" s="1"/>
  <c r="L2631" i="25" s="1"/>
  <c r="L2632" i="25" s="1"/>
  <c r="L2633" i="25" s="1"/>
  <c r="L2634" i="25" s="1"/>
  <c r="L2635" i="25" s="1"/>
  <c r="L2636" i="25" s="1"/>
  <c r="L2637" i="25" s="1"/>
  <c r="L2638" i="25" s="1"/>
  <c r="L2639" i="25" s="1"/>
  <c r="L2640" i="25" s="1"/>
  <c r="L2641" i="25" s="1"/>
  <c r="L2642" i="25" s="1"/>
  <c r="L2643" i="25" s="1"/>
  <c r="L2644" i="25" s="1"/>
  <c r="L2645" i="25" s="1"/>
  <c r="L2646" i="25" s="1"/>
  <c r="L2647" i="25" s="1"/>
  <c r="L2648" i="25" s="1"/>
  <c r="L2649" i="25" s="1"/>
  <c r="L2650" i="25" s="1"/>
  <c r="L2651" i="25" s="1"/>
  <c r="L2652" i="25" s="1"/>
  <c r="L2653" i="25" s="1"/>
  <c r="L2654" i="25" s="1"/>
  <c r="L2655" i="25" s="1"/>
  <c r="L2656" i="25" s="1"/>
  <c r="L2657" i="25" s="1"/>
  <c r="L2658" i="25" s="1"/>
  <c r="L2659" i="25" s="1"/>
  <c r="L2660" i="25" s="1"/>
  <c r="L2661" i="25" s="1"/>
  <c r="L2662" i="25" s="1"/>
  <c r="L2663" i="25" s="1"/>
  <c r="L2664" i="25" s="1"/>
  <c r="L2665" i="25" s="1"/>
  <c r="L2666" i="25" s="1"/>
  <c r="L2667" i="25" s="1"/>
  <c r="L2668" i="25" s="1"/>
  <c r="L2669" i="25" s="1"/>
  <c r="L2670" i="25" s="1"/>
  <c r="L2671" i="25" s="1"/>
  <c r="L2672" i="25" s="1"/>
  <c r="L2673" i="25" s="1"/>
  <c r="L2674" i="25" s="1"/>
  <c r="L2675" i="25" s="1"/>
  <c r="L2676" i="25" s="1"/>
  <c r="L2677" i="25" s="1"/>
  <c r="L2678" i="25" s="1"/>
  <c r="L2679" i="25" s="1"/>
  <c r="L2680" i="25" s="1"/>
  <c r="L2681" i="25" s="1"/>
  <c r="L2682" i="25" s="1"/>
  <c r="L2683" i="25" s="1"/>
  <c r="L2684" i="25" s="1"/>
  <c r="L2685" i="25" s="1"/>
  <c r="L2686" i="25" s="1"/>
  <c r="L2687" i="25" s="1"/>
  <c r="L2688" i="25" s="1"/>
  <c r="L2689" i="25" s="1"/>
  <c r="L2690" i="25" s="1"/>
  <c r="L2691" i="25" s="1"/>
  <c r="L2692" i="25" s="1"/>
  <c r="L2693" i="25" s="1"/>
  <c r="L2694" i="25" s="1"/>
  <c r="L2695" i="25" s="1"/>
  <c r="L2696" i="25" s="1"/>
  <c r="L2697" i="25" s="1"/>
  <c r="L2698" i="25" s="1"/>
  <c r="L2699" i="25" s="1"/>
  <c r="L2700" i="25" s="1"/>
  <c r="L2701" i="25" s="1"/>
  <c r="L2702" i="25" s="1"/>
  <c r="L2703" i="25" s="1"/>
  <c r="L2704" i="25" s="1"/>
  <c r="L2705" i="25" s="1"/>
  <c r="L2706" i="25" s="1"/>
  <c r="L2707" i="25" s="1"/>
  <c r="L2708" i="25" s="1"/>
  <c r="L2709" i="25" s="1"/>
  <c r="L2710" i="25" s="1"/>
  <c r="L2711" i="25" s="1"/>
  <c r="L2712" i="25" s="1"/>
  <c r="L2713" i="25" s="1"/>
  <c r="L2714" i="25" s="1"/>
  <c r="L2715" i="25" s="1"/>
  <c r="L2716" i="25" s="1"/>
  <c r="L2717" i="25" s="1"/>
  <c r="L2718" i="25" s="1"/>
  <c r="L2719" i="25" s="1"/>
  <c r="L2720" i="25" s="1"/>
  <c r="L2721" i="25" s="1"/>
  <c r="L2722" i="25" s="1"/>
  <c r="L2723" i="25" s="1"/>
  <c r="L2724" i="25" s="1"/>
  <c r="L2725" i="25" s="1"/>
  <c r="L2726" i="25" s="1"/>
  <c r="L2727" i="25" s="1"/>
  <c r="L2728" i="25" s="1"/>
  <c r="L2729" i="25" s="1"/>
  <c r="L2730" i="25" s="1"/>
  <c r="L2731" i="25" s="1"/>
  <c r="L2732" i="25" s="1"/>
  <c r="L2733" i="25" s="1"/>
  <c r="L2734" i="25" s="1"/>
  <c r="L2735" i="25" s="1"/>
  <c r="L2736" i="25" s="1"/>
  <c r="L2737" i="25" s="1"/>
  <c r="L2738" i="25" s="1"/>
  <c r="L2739" i="25" s="1"/>
  <c r="L2740" i="25" s="1"/>
  <c r="L2741" i="25" s="1"/>
  <c r="L2742" i="25" s="1"/>
  <c r="L2743" i="25" s="1"/>
  <c r="L2744" i="25" s="1"/>
  <c r="L2745" i="25" s="1"/>
  <c r="L2746" i="25" s="1"/>
  <c r="L2747" i="25" s="1"/>
  <c r="L2748" i="25" s="1"/>
  <c r="L2749" i="25" s="1"/>
  <c r="L2750" i="25" s="1"/>
  <c r="L2751" i="25" s="1"/>
  <c r="L2752" i="25" s="1"/>
  <c r="L2753" i="25" s="1"/>
  <c r="L2754" i="25" s="1"/>
  <c r="L2755" i="25" s="1"/>
  <c r="L2756" i="25" s="1"/>
  <c r="L2757" i="25" s="1"/>
  <c r="L2758" i="25" s="1"/>
  <c r="L2759" i="25" s="1"/>
  <c r="L2760" i="25" s="1"/>
  <c r="L2761" i="25" s="1"/>
  <c r="L2762" i="25" s="1"/>
  <c r="L2763" i="25" s="1"/>
  <c r="L2764" i="25" s="1"/>
  <c r="L2765" i="25" s="1"/>
  <c r="L2766" i="25" s="1"/>
  <c r="L2767" i="25" s="1"/>
  <c r="L2768" i="25" s="1"/>
  <c r="L2769" i="25" s="1"/>
  <c r="L2770" i="25" s="1"/>
  <c r="L2771" i="25" s="1"/>
  <c r="L2772" i="25" s="1"/>
  <c r="L2773" i="25" s="1"/>
  <c r="L2774" i="25" s="1"/>
  <c r="L2775" i="25" s="1"/>
  <c r="L2776" i="25" s="1"/>
  <c r="L2777" i="25" s="1"/>
  <c r="L2778" i="25" s="1"/>
  <c r="L2779" i="25" s="1"/>
  <c r="L2780" i="25" s="1"/>
  <c r="L2781" i="25" s="1"/>
  <c r="L2782" i="25" s="1"/>
  <c r="L2783" i="25" s="1"/>
  <c r="L2784" i="25" s="1"/>
  <c r="L2785" i="25" s="1"/>
  <c r="L2786" i="25" s="1"/>
  <c r="L2787" i="25" s="1"/>
  <c r="L2788" i="25" s="1"/>
  <c r="L2789" i="25" s="1"/>
  <c r="L2790" i="25" s="1"/>
  <c r="L2791" i="25" s="1"/>
  <c r="L2792" i="25" s="1"/>
  <c r="L2793" i="25" s="1"/>
  <c r="L2794" i="25" s="1"/>
  <c r="L2795" i="25" s="1"/>
  <c r="L2796" i="25" s="1"/>
  <c r="L2797" i="25" s="1"/>
  <c r="L2798" i="25" s="1"/>
  <c r="L2799" i="25" s="1"/>
  <c r="L2800" i="25" s="1"/>
  <c r="L2801" i="25" s="1"/>
  <c r="L2802" i="25" s="1"/>
  <c r="L2803" i="25" s="1"/>
  <c r="L2804" i="25" s="1"/>
  <c r="L2805" i="25" s="1"/>
  <c r="L2806" i="25" s="1"/>
  <c r="L2807" i="25" s="1"/>
  <c r="L2808" i="25" s="1"/>
  <c r="L2809" i="25" s="1"/>
  <c r="L2810" i="25" s="1"/>
  <c r="L2811" i="25" s="1"/>
  <c r="L2812" i="25" s="1"/>
  <c r="L2813" i="25" s="1"/>
  <c r="L2814" i="25" s="1"/>
  <c r="L2815" i="25" s="1"/>
  <c r="L2816" i="25" s="1"/>
  <c r="L2817" i="25" s="1"/>
  <c r="L2818" i="25" s="1"/>
  <c r="L2819" i="25" s="1"/>
  <c r="L2820" i="25" s="1"/>
  <c r="L2821" i="25" s="1"/>
  <c r="L2822" i="25" s="1"/>
  <c r="L2823" i="25" s="1"/>
  <c r="L2824" i="25" s="1"/>
  <c r="L2825" i="25" s="1"/>
  <c r="L2826" i="25" s="1"/>
  <c r="L2827" i="25" s="1"/>
  <c r="L2828" i="25" s="1"/>
  <c r="L2829" i="25" s="1"/>
  <c r="L2830" i="25" s="1"/>
  <c r="L2831" i="25" s="1"/>
  <c r="L2832" i="25" s="1"/>
  <c r="L2833" i="25" s="1"/>
  <c r="L2834" i="25" s="1"/>
  <c r="L2835" i="25" s="1"/>
  <c r="L2836" i="25" s="1"/>
  <c r="L2837" i="25" s="1"/>
  <c r="L2838" i="25" s="1"/>
  <c r="L2839" i="25" s="1"/>
  <c r="L2840" i="25" s="1"/>
  <c r="L2841" i="25" s="1"/>
  <c r="L2842" i="25" s="1"/>
  <c r="L2843" i="25" s="1"/>
  <c r="L2844" i="25" s="1"/>
  <c r="L2845" i="25" s="1"/>
  <c r="L2846" i="25" s="1"/>
  <c r="L2847" i="25" s="1"/>
  <c r="L2848" i="25" s="1"/>
  <c r="L2849" i="25" s="1"/>
  <c r="L2850" i="25" s="1"/>
  <c r="L2851" i="25" s="1"/>
  <c r="L2852" i="25" s="1"/>
  <c r="L2853" i="25" s="1"/>
  <c r="L2854" i="25" s="1"/>
  <c r="L2855" i="25" s="1"/>
  <c r="L2856" i="25" s="1"/>
  <c r="L2857" i="25" s="1"/>
  <c r="L2858" i="25" s="1"/>
  <c r="L2859" i="25" s="1"/>
  <c r="L2860" i="25" s="1"/>
  <c r="L2861" i="25" s="1"/>
  <c r="L2862" i="25" s="1"/>
  <c r="L2863" i="25" s="1"/>
  <c r="L2864" i="25" s="1"/>
  <c r="L2865" i="25" s="1"/>
  <c r="L2866" i="25" s="1"/>
  <c r="L2867" i="25" s="1"/>
  <c r="L2868" i="25" s="1"/>
  <c r="L2869" i="25" s="1"/>
  <c r="L2870" i="25" s="1"/>
  <c r="L2871" i="25" s="1"/>
  <c r="L2872" i="25" s="1"/>
  <c r="L2873" i="25" s="1"/>
  <c r="L2874" i="25" s="1"/>
  <c r="L2875" i="25" s="1"/>
  <c r="L2876" i="25" s="1"/>
  <c r="L2877" i="25" s="1"/>
  <c r="L2878" i="25" s="1"/>
  <c r="L2879" i="25" s="1"/>
  <c r="L2880" i="25" s="1"/>
  <c r="L2881" i="25" s="1"/>
  <c r="L2882" i="25" s="1"/>
  <c r="L2883" i="25" s="1"/>
  <c r="L2884" i="25" s="1"/>
  <c r="L2885" i="25" s="1"/>
  <c r="L2886" i="25" s="1"/>
  <c r="L2887" i="25" s="1"/>
  <c r="L2888" i="25" s="1"/>
  <c r="L2889" i="25" s="1"/>
  <c r="L2890" i="25" s="1"/>
  <c r="L2891" i="25" s="1"/>
  <c r="L2892" i="25" s="1"/>
  <c r="L2893" i="25" s="1"/>
  <c r="L2894" i="25" s="1"/>
  <c r="L2895" i="25" s="1"/>
  <c r="L2896" i="25" s="1"/>
  <c r="L2897" i="25" s="1"/>
  <c r="L2898" i="25" s="1"/>
  <c r="L2899" i="25" s="1"/>
  <c r="L2900" i="25" s="1"/>
  <c r="L2901" i="25" s="1"/>
  <c r="L2902" i="25" s="1"/>
  <c r="L2903" i="25" s="1"/>
  <c r="L2904" i="25" s="1"/>
  <c r="L2905" i="25" s="1"/>
  <c r="L2906" i="25" s="1"/>
  <c r="L2907" i="25" s="1"/>
  <c r="L2908" i="25" s="1"/>
  <c r="L2909" i="25" s="1"/>
  <c r="L2910" i="25" s="1"/>
  <c r="L2911" i="25" s="1"/>
  <c r="L2912" i="25" s="1"/>
  <c r="L2913" i="25" s="1"/>
  <c r="L2914" i="25" s="1"/>
  <c r="L2915" i="25" s="1"/>
  <c r="L2916" i="25" s="1"/>
  <c r="L2917" i="25" s="1"/>
  <c r="L2918" i="25" s="1"/>
  <c r="L2919" i="25" s="1"/>
  <c r="L2920" i="25" s="1"/>
  <c r="L2921" i="25" s="1"/>
  <c r="L2922" i="25" s="1"/>
  <c r="L2923" i="25" s="1"/>
  <c r="L2924" i="25" s="1"/>
  <c r="L2925" i="25" s="1"/>
  <c r="L2926" i="25" s="1"/>
  <c r="L2927" i="25" s="1"/>
  <c r="L2928" i="25" s="1"/>
  <c r="L2929" i="25" s="1"/>
  <c r="L2930" i="25" s="1"/>
  <c r="L2931" i="25" s="1"/>
  <c r="L2932" i="25" s="1"/>
  <c r="L2933" i="25" s="1"/>
  <c r="L2934" i="25" s="1"/>
  <c r="L2935" i="25" s="1"/>
  <c r="L2936" i="25" s="1"/>
  <c r="L2937" i="25" s="1"/>
  <c r="L2938" i="25" s="1"/>
  <c r="L2939" i="25" s="1"/>
  <c r="L2940" i="25" s="1"/>
  <c r="L2941" i="25" s="1"/>
  <c r="L2942" i="25" s="1"/>
  <c r="L2943" i="25" s="1"/>
  <c r="L2944" i="25" s="1"/>
  <c r="L2945" i="25" s="1"/>
  <c r="L2946" i="25" s="1"/>
  <c r="L2947" i="25" s="1"/>
  <c r="L2948" i="25" s="1"/>
  <c r="L2949" i="25" s="1"/>
  <c r="L2950" i="25" s="1"/>
  <c r="L2951" i="25" s="1"/>
  <c r="L2952" i="25" s="1"/>
  <c r="L2953" i="25" s="1"/>
  <c r="L2954" i="25" s="1"/>
  <c r="L2955" i="25" s="1"/>
  <c r="L2956" i="25" s="1"/>
  <c r="L2957" i="25" s="1"/>
  <c r="L2958" i="25" s="1"/>
  <c r="L2959" i="25" s="1"/>
  <c r="L2960" i="25" s="1"/>
  <c r="L2961" i="25" s="1"/>
  <c r="L2962" i="25" s="1"/>
  <c r="L2963" i="25" s="1"/>
  <c r="L2964" i="25" s="1"/>
  <c r="L2965" i="25" s="1"/>
  <c r="L2966" i="25" s="1"/>
  <c r="L2967" i="25" s="1"/>
  <c r="L2968" i="25" s="1"/>
  <c r="L2969" i="25" s="1"/>
  <c r="L2970" i="25" s="1"/>
  <c r="L2971" i="25" s="1"/>
  <c r="L2972" i="25" s="1"/>
  <c r="L2973" i="25" s="1"/>
  <c r="L2974" i="25" s="1"/>
  <c r="L2975" i="25" s="1"/>
  <c r="L2976" i="25" s="1"/>
  <c r="L2977" i="25" s="1"/>
  <c r="L2978" i="25" s="1"/>
  <c r="L2979" i="25" s="1"/>
  <c r="L2980" i="25" s="1"/>
  <c r="L2981" i="25" s="1"/>
  <c r="L2982" i="25" s="1"/>
  <c r="L2983" i="25" s="1"/>
  <c r="L2984" i="25" s="1"/>
  <c r="L2985" i="25" s="1"/>
  <c r="L2986" i="25" s="1"/>
  <c r="L2987" i="25" s="1"/>
  <c r="L2988" i="25" s="1"/>
  <c r="L2989" i="25" s="1"/>
  <c r="L2990" i="25" s="1"/>
  <c r="L2991" i="25" s="1"/>
  <c r="L2992" i="25" s="1"/>
  <c r="L2993" i="25" s="1"/>
  <c r="L2994" i="25" s="1"/>
  <c r="L2995" i="25" s="1"/>
  <c r="L2996" i="25" s="1"/>
  <c r="L2997" i="25" s="1"/>
  <c r="L2998" i="25" s="1"/>
  <c r="L2999" i="25" s="1"/>
  <c r="L3000" i="25" s="1"/>
  <c r="L3001" i="25" s="1"/>
  <c r="L3002" i="25" s="1"/>
  <c r="L3003" i="25" s="1"/>
  <c r="L3004" i="25" s="1"/>
  <c r="L3005" i="25" s="1"/>
  <c r="L3006" i="25" s="1"/>
  <c r="L3007" i="25" s="1"/>
  <c r="L3008" i="25" s="1"/>
  <c r="L3009" i="25" s="1"/>
  <c r="L3010" i="25" s="1"/>
  <c r="L3011" i="25" s="1"/>
  <c r="L3012" i="25" s="1"/>
  <c r="L3013" i="25" s="1"/>
  <c r="L3014" i="25" s="1"/>
  <c r="L3015" i="25" s="1"/>
  <c r="L3016" i="25" s="1"/>
  <c r="L3017" i="25" s="1"/>
  <c r="L3018" i="25" s="1"/>
  <c r="L3019" i="25" s="1"/>
  <c r="L3020" i="25" s="1"/>
  <c r="L3021" i="25" s="1"/>
  <c r="L3022" i="25" s="1"/>
  <c r="L3023" i="25" s="1"/>
  <c r="L3024" i="25" s="1"/>
  <c r="L3025" i="25" s="1"/>
  <c r="L3026" i="25" s="1"/>
  <c r="L3027" i="25" s="1"/>
  <c r="L3028" i="25" s="1"/>
  <c r="L3029" i="25" s="1"/>
  <c r="L3030" i="25" s="1"/>
  <c r="L3031" i="25" s="1"/>
  <c r="L3032" i="25" s="1"/>
  <c r="L3033" i="25" s="1"/>
  <c r="L3034" i="25" s="1"/>
  <c r="L3035" i="25" s="1"/>
  <c r="L3036" i="25" s="1"/>
  <c r="L3037" i="25" s="1"/>
  <c r="L3038" i="25" s="1"/>
  <c r="L3039" i="25" s="1"/>
  <c r="L3040" i="25" s="1"/>
  <c r="L3041" i="25" s="1"/>
  <c r="L3042" i="25" s="1"/>
  <c r="L3043" i="25" s="1"/>
  <c r="L3044" i="25" s="1"/>
  <c r="L3045" i="25" s="1"/>
  <c r="L3046" i="25" s="1"/>
  <c r="L3047" i="25" s="1"/>
  <c r="L3048" i="25" s="1"/>
  <c r="L3049" i="25" s="1"/>
  <c r="L3050" i="25" s="1"/>
  <c r="L3051" i="25" s="1"/>
  <c r="L3052" i="25" s="1"/>
  <c r="L3053" i="25" s="1"/>
  <c r="L3054" i="25" s="1"/>
  <c r="L3055" i="25" s="1"/>
  <c r="L3056" i="25" s="1"/>
  <c r="L3057" i="25" s="1"/>
  <c r="L3058" i="25" s="1"/>
  <c r="L3059" i="25" s="1"/>
  <c r="L3060" i="25" s="1"/>
  <c r="L3061" i="25" s="1"/>
  <c r="L3062" i="25" s="1"/>
  <c r="L3063" i="25" s="1"/>
  <c r="L3064" i="25" s="1"/>
  <c r="L3065" i="25" s="1"/>
  <c r="L3066" i="25" s="1"/>
  <c r="L3067" i="25" s="1"/>
  <c r="L3068" i="25" s="1"/>
  <c r="L3069" i="25" s="1"/>
  <c r="L3070" i="25" s="1"/>
  <c r="L3071" i="25" s="1"/>
  <c r="L3072" i="25" s="1"/>
  <c r="L3073" i="25" s="1"/>
  <c r="L3074" i="25" s="1"/>
  <c r="L3075" i="25" s="1"/>
  <c r="L3076" i="25" s="1"/>
  <c r="L3077" i="25" s="1"/>
  <c r="L3078" i="25" s="1"/>
  <c r="L3079" i="25" s="1"/>
  <c r="L3080" i="25" s="1"/>
  <c r="L3081" i="25" s="1"/>
  <c r="L3082" i="25" s="1"/>
  <c r="L3083" i="25" s="1"/>
  <c r="L3084" i="25" s="1"/>
  <c r="L3085" i="25" s="1"/>
  <c r="L3086" i="25" s="1"/>
  <c r="L3087" i="25" s="1"/>
  <c r="L3088" i="25" s="1"/>
  <c r="L3089" i="25" s="1"/>
  <c r="L3090" i="25" s="1"/>
  <c r="L3091" i="25" s="1"/>
  <c r="L3092" i="25" s="1"/>
  <c r="L3093" i="25" s="1"/>
  <c r="L3094" i="25" s="1"/>
  <c r="L3095" i="25" s="1"/>
  <c r="L3096" i="25" s="1"/>
  <c r="L3097" i="25" s="1"/>
  <c r="L3098" i="25" s="1"/>
  <c r="L3099" i="25" s="1"/>
  <c r="L3100" i="25" s="1"/>
  <c r="L3101" i="25" s="1"/>
  <c r="L3102" i="25" s="1"/>
  <c r="L3103" i="25" s="1"/>
  <c r="L3104" i="25" s="1"/>
  <c r="L3105" i="25" s="1"/>
  <c r="L3106" i="25" s="1"/>
  <c r="L3107" i="25" s="1"/>
  <c r="L3108" i="25" s="1"/>
  <c r="L3109" i="25" s="1"/>
  <c r="L3110" i="25" s="1"/>
  <c r="L3111" i="25" s="1"/>
  <c r="L3112" i="25" s="1"/>
  <c r="L3113" i="25" s="1"/>
  <c r="L3114" i="25" s="1"/>
  <c r="L3115" i="25" s="1"/>
  <c r="L3116" i="25" s="1"/>
  <c r="L3117" i="25" s="1"/>
  <c r="L3118" i="25" s="1"/>
  <c r="L3119" i="25" s="1"/>
  <c r="L3120" i="25" s="1"/>
  <c r="L3121" i="25" s="1"/>
  <c r="L3122" i="25" s="1"/>
  <c r="L3123" i="25" s="1"/>
  <c r="L3124" i="25" s="1"/>
  <c r="L3125" i="25" s="1"/>
  <c r="L3126" i="25" s="1"/>
  <c r="L3127" i="25" s="1"/>
  <c r="L3128" i="25" s="1"/>
  <c r="L3129" i="25" s="1"/>
  <c r="L3130" i="25" s="1"/>
  <c r="L3131" i="25" s="1"/>
  <c r="L3132" i="25" s="1"/>
  <c r="L3133" i="25" s="1"/>
  <c r="L3134" i="25" s="1"/>
  <c r="L3135" i="25" s="1"/>
  <c r="L3136" i="25" s="1"/>
  <c r="L3137" i="25" s="1"/>
  <c r="L3138" i="25" s="1"/>
  <c r="L3139" i="25" s="1"/>
  <c r="L3140" i="25" s="1"/>
  <c r="L3141" i="25" s="1"/>
  <c r="L3142" i="25" s="1"/>
  <c r="L3143" i="25" s="1"/>
  <c r="L3144" i="25" s="1"/>
  <c r="L3145" i="25" s="1"/>
  <c r="L3146" i="25" s="1"/>
  <c r="L3147" i="25" s="1"/>
  <c r="L3148" i="25" s="1"/>
  <c r="L3149" i="25" s="1"/>
  <c r="L3150" i="25" s="1"/>
  <c r="L3151" i="25" s="1"/>
  <c r="L3152" i="25" s="1"/>
  <c r="L3153" i="25" s="1"/>
  <c r="L3154" i="25" s="1"/>
  <c r="L3155" i="25" s="1"/>
  <c r="L3156" i="25" s="1"/>
  <c r="L3157" i="25" s="1"/>
  <c r="L3158" i="25" s="1"/>
  <c r="L3159" i="25" s="1"/>
  <c r="L3160" i="25" s="1"/>
  <c r="L3161" i="25" s="1"/>
  <c r="L3162" i="25" s="1"/>
  <c r="L3163" i="25" s="1"/>
  <c r="L3164" i="25" s="1"/>
  <c r="L3165" i="25" s="1"/>
  <c r="L3166" i="25" s="1"/>
  <c r="L3167" i="25" s="1"/>
  <c r="L3168" i="25" s="1"/>
  <c r="L3169" i="25" s="1"/>
  <c r="L3170" i="25" s="1"/>
  <c r="L3171" i="25" s="1"/>
  <c r="L3172" i="25" s="1"/>
  <c r="L3173" i="25" s="1"/>
  <c r="L3174" i="25" s="1"/>
  <c r="L3175" i="25" s="1"/>
  <c r="L3176" i="25" s="1"/>
  <c r="L3177" i="25" s="1"/>
  <c r="L3178" i="25" s="1"/>
  <c r="L3179" i="25" s="1"/>
  <c r="L3180" i="25" s="1"/>
  <c r="L3181" i="25" s="1"/>
  <c r="L3182" i="25" s="1"/>
  <c r="L3183" i="25" s="1"/>
  <c r="L3184" i="25" s="1"/>
  <c r="L3185" i="25" s="1"/>
  <c r="L3186" i="25" s="1"/>
  <c r="L3187" i="25" s="1"/>
  <c r="L3188" i="25" s="1"/>
  <c r="L3189" i="25" s="1"/>
  <c r="L3190" i="25" s="1"/>
  <c r="L3191" i="25" s="1"/>
  <c r="L3192" i="25" s="1"/>
  <c r="L3193" i="25" s="1"/>
  <c r="L3194" i="25" s="1"/>
  <c r="L3195" i="25" s="1"/>
  <c r="L3196" i="25" s="1"/>
  <c r="L3197" i="25" s="1"/>
  <c r="L3198" i="25" s="1"/>
  <c r="L3199" i="25" s="1"/>
  <c r="L3200" i="25" s="1"/>
  <c r="L3201" i="25" s="1"/>
  <c r="L3202" i="25" s="1"/>
  <c r="L3203" i="25" s="1"/>
  <c r="L3204" i="25" s="1"/>
  <c r="L3205" i="25" s="1"/>
  <c r="L3206" i="25" s="1"/>
  <c r="L3207" i="25" s="1"/>
  <c r="L3208" i="25" s="1"/>
  <c r="L3209" i="25" s="1"/>
  <c r="L3210" i="25" s="1"/>
  <c r="L3211" i="25" s="1"/>
  <c r="L3212" i="25" s="1"/>
  <c r="L3213" i="25" s="1"/>
  <c r="L3214" i="25" s="1"/>
  <c r="L3215" i="25" s="1"/>
  <c r="L3216" i="25" s="1"/>
  <c r="L3217" i="25" s="1"/>
  <c r="L3218" i="25" s="1"/>
  <c r="L3219" i="25" s="1"/>
  <c r="L3220" i="25" s="1"/>
  <c r="L3221" i="25" s="1"/>
  <c r="L3222" i="25" s="1"/>
  <c r="L3223" i="25" s="1"/>
  <c r="L3224" i="25" s="1"/>
  <c r="L3225" i="25" s="1"/>
  <c r="L3226" i="25" s="1"/>
  <c r="L3227" i="25" s="1"/>
  <c r="L3228" i="25" s="1"/>
  <c r="L3229" i="25" s="1"/>
  <c r="L3230" i="25" s="1"/>
  <c r="L3231" i="25" s="1"/>
  <c r="L3232" i="25" s="1"/>
  <c r="L3233" i="25" s="1"/>
  <c r="L3234" i="25" s="1"/>
  <c r="L3235" i="25" s="1"/>
  <c r="L3236" i="25" s="1"/>
  <c r="L3237" i="25" s="1"/>
  <c r="L3238" i="25" s="1"/>
  <c r="L3239" i="25" s="1"/>
  <c r="L3240" i="25" s="1"/>
  <c r="L3241" i="25" s="1"/>
  <c r="L3242" i="25" s="1"/>
  <c r="L3243" i="25" s="1"/>
  <c r="L3244" i="25" s="1"/>
  <c r="L3245" i="25" s="1"/>
  <c r="L3246" i="25" s="1"/>
  <c r="L3247" i="25" s="1"/>
  <c r="L3248" i="25" s="1"/>
  <c r="L3249" i="25" s="1"/>
  <c r="L3250" i="25" s="1"/>
  <c r="L3251" i="25" s="1"/>
  <c r="L3252" i="25" s="1"/>
  <c r="L3253" i="25" s="1"/>
  <c r="L3254" i="25" s="1"/>
  <c r="L3255" i="25" s="1"/>
  <c r="L3256" i="25" s="1"/>
  <c r="L3257" i="25" s="1"/>
  <c r="L3258" i="25" s="1"/>
  <c r="L3259" i="25" s="1"/>
  <c r="L3260" i="25" s="1"/>
  <c r="L3261" i="25" s="1"/>
  <c r="L3262" i="25" s="1"/>
  <c r="L3263" i="25" s="1"/>
  <c r="L3264" i="25" s="1"/>
  <c r="L3265" i="25" s="1"/>
  <c r="L3266" i="25" s="1"/>
  <c r="L3267" i="25" s="1"/>
  <c r="L3268" i="25" s="1"/>
  <c r="L3269" i="25" s="1"/>
  <c r="L3270" i="25" s="1"/>
  <c r="L3271" i="25" s="1"/>
  <c r="L3272" i="25" s="1"/>
  <c r="L3273" i="25" s="1"/>
  <c r="L3274" i="25" s="1"/>
  <c r="L3275" i="25" s="1"/>
  <c r="L3276" i="25" s="1"/>
  <c r="L3277" i="25" s="1"/>
  <c r="L3278" i="25" s="1"/>
  <c r="L3279" i="25" s="1"/>
  <c r="L3280" i="25" s="1"/>
  <c r="L3281" i="25" s="1"/>
  <c r="L3282" i="25" s="1"/>
  <c r="L3283" i="25" s="1"/>
  <c r="L3284" i="25" s="1"/>
  <c r="L3285" i="25" s="1"/>
  <c r="L3286" i="25" s="1"/>
  <c r="L3287" i="25" s="1"/>
  <c r="L3288" i="25" s="1"/>
  <c r="L3289" i="25" s="1"/>
  <c r="L3290" i="25" s="1"/>
  <c r="L3291" i="25" s="1"/>
  <c r="L3292" i="25" s="1"/>
  <c r="L3293" i="25" s="1"/>
  <c r="L3294" i="25" s="1"/>
  <c r="L3295" i="25" s="1"/>
  <c r="L3296" i="25" s="1"/>
  <c r="L3297" i="25" s="1"/>
  <c r="L3298" i="25" s="1"/>
  <c r="L3299" i="25" s="1"/>
  <c r="L3300" i="25" s="1"/>
  <c r="L3301" i="25" s="1"/>
  <c r="L3302" i="25" s="1"/>
  <c r="L3303" i="25" s="1"/>
  <c r="L3304" i="25" s="1"/>
  <c r="L3305" i="25" s="1"/>
  <c r="L3306" i="25" s="1"/>
  <c r="L3307" i="25" s="1"/>
  <c r="L3308" i="25" s="1"/>
  <c r="L3309" i="25" s="1"/>
  <c r="L3310" i="25" s="1"/>
  <c r="L3311" i="25" s="1"/>
  <c r="L3312" i="25" s="1"/>
  <c r="L3313" i="25" s="1"/>
  <c r="L3314" i="25" s="1"/>
  <c r="L3315" i="25" s="1"/>
  <c r="L3316" i="25" s="1"/>
  <c r="L3317" i="25" s="1"/>
  <c r="L3318" i="25" s="1"/>
  <c r="L3319" i="25" s="1"/>
  <c r="L3320" i="25" s="1"/>
  <c r="L3321" i="25" s="1"/>
  <c r="L3322" i="25" s="1"/>
  <c r="L3323" i="25" s="1"/>
  <c r="L3324" i="25" s="1"/>
  <c r="L3325" i="25" s="1"/>
  <c r="L3326" i="25" s="1"/>
  <c r="L3327" i="25" s="1"/>
  <c r="L3328" i="25" s="1"/>
  <c r="L3329" i="25" s="1"/>
  <c r="L3330" i="25" s="1"/>
  <c r="L3331" i="25" s="1"/>
  <c r="L3332" i="25" s="1"/>
  <c r="L3333" i="25" s="1"/>
  <c r="L3334" i="25" s="1"/>
  <c r="L3335" i="25" s="1"/>
  <c r="L3336" i="25" s="1"/>
  <c r="L3337" i="25" s="1"/>
  <c r="L3338" i="25" s="1"/>
  <c r="L3339" i="25" s="1"/>
  <c r="L3340" i="25" s="1"/>
  <c r="L3341" i="25" s="1"/>
  <c r="L3342" i="25" s="1"/>
  <c r="L3343" i="25" s="1"/>
  <c r="L3344" i="25" s="1"/>
  <c r="L3345" i="25" s="1"/>
  <c r="L3346" i="25" s="1"/>
  <c r="L3347" i="25" s="1"/>
  <c r="L3348" i="25" s="1"/>
  <c r="L3349" i="25" s="1"/>
  <c r="L3350" i="25" s="1"/>
  <c r="L3351" i="25" s="1"/>
  <c r="L3352" i="25" s="1"/>
  <c r="L3353" i="25" s="1"/>
  <c r="L3354" i="25" s="1"/>
  <c r="L3355" i="25" s="1"/>
  <c r="L3356" i="25" s="1"/>
  <c r="L3357" i="25" s="1"/>
  <c r="L3358" i="25" s="1"/>
  <c r="L3359" i="25" s="1"/>
  <c r="L3360" i="25" s="1"/>
  <c r="L3361" i="25" s="1"/>
  <c r="L3362" i="25" s="1"/>
  <c r="L3363" i="25" s="1"/>
  <c r="L3364" i="25" s="1"/>
  <c r="L3365" i="25" s="1"/>
  <c r="L3366" i="25" s="1"/>
  <c r="L3367" i="25" s="1"/>
  <c r="L3368" i="25" s="1"/>
  <c r="L3369" i="25" s="1"/>
  <c r="L3370" i="25" s="1"/>
  <c r="L3371" i="25" s="1"/>
  <c r="L3372" i="25" s="1"/>
  <c r="L3373" i="25" s="1"/>
  <c r="L3374" i="25" s="1"/>
  <c r="L3375" i="25" s="1"/>
  <c r="L3376" i="25" s="1"/>
  <c r="L3377" i="25" s="1"/>
  <c r="L3378" i="25" s="1"/>
  <c r="L3379" i="25" s="1"/>
  <c r="L3380" i="25" s="1"/>
  <c r="L3381" i="25" s="1"/>
  <c r="L3382" i="25" s="1"/>
  <c r="L3383" i="25" s="1"/>
  <c r="L3384" i="25" s="1"/>
  <c r="L3385" i="25" s="1"/>
  <c r="L3386" i="25" s="1"/>
  <c r="L3387" i="25" s="1"/>
  <c r="L3388" i="25" s="1"/>
  <c r="L3389" i="25" s="1"/>
  <c r="L3390" i="25" s="1"/>
  <c r="L3391" i="25" s="1"/>
  <c r="L3392" i="25" s="1"/>
  <c r="L3393" i="25" s="1"/>
  <c r="L3394" i="25" s="1"/>
  <c r="L3395" i="25" s="1"/>
  <c r="L3396" i="25" s="1"/>
  <c r="L3397" i="25" s="1"/>
  <c r="L3398" i="25" s="1"/>
  <c r="L3399" i="25" s="1"/>
  <c r="L3400" i="25" s="1"/>
  <c r="L3401" i="25" s="1"/>
  <c r="L3402" i="25" s="1"/>
  <c r="L3403" i="25" s="1"/>
  <c r="L3404" i="25" s="1"/>
  <c r="L3405" i="25" s="1"/>
  <c r="L3406" i="25" s="1"/>
  <c r="L3407" i="25" s="1"/>
  <c r="L3408" i="25" s="1"/>
  <c r="L3409" i="25" s="1"/>
  <c r="L3410" i="25" s="1"/>
  <c r="L3411" i="25" s="1"/>
  <c r="L3412" i="25" s="1"/>
  <c r="L3413" i="25" s="1"/>
  <c r="L3414" i="25" s="1"/>
  <c r="L3415" i="25" s="1"/>
  <c r="L3416" i="25" s="1"/>
  <c r="L3417" i="25" s="1"/>
  <c r="L3418" i="25" s="1"/>
  <c r="L3419" i="25" s="1"/>
  <c r="L3420" i="25" s="1"/>
  <c r="L3421" i="25" s="1"/>
  <c r="L3422" i="25" s="1"/>
  <c r="L3423" i="25" s="1"/>
  <c r="L3424" i="25" s="1"/>
  <c r="L3425" i="25" s="1"/>
  <c r="L3426" i="25" s="1"/>
  <c r="L3427" i="25" s="1"/>
  <c r="L3428" i="25" s="1"/>
  <c r="L3429" i="25" s="1"/>
  <c r="L3430" i="25" s="1"/>
  <c r="L3431" i="25" s="1"/>
  <c r="L3432" i="25" s="1"/>
  <c r="L3433" i="25" s="1"/>
  <c r="L3434" i="25" s="1"/>
  <c r="L3435" i="25" s="1"/>
  <c r="L3436" i="25" s="1"/>
  <c r="L3437" i="25" s="1"/>
  <c r="L3438" i="25" s="1"/>
  <c r="L3439" i="25" s="1"/>
  <c r="L3440" i="25" s="1"/>
  <c r="L3441" i="25" s="1"/>
  <c r="L3442" i="25" s="1"/>
  <c r="L3443" i="25" s="1"/>
  <c r="L3444" i="25" s="1"/>
  <c r="L3445" i="25" s="1"/>
  <c r="L3446" i="25" s="1"/>
  <c r="L3447" i="25" s="1"/>
  <c r="L3448" i="25" s="1"/>
  <c r="L3449" i="25" s="1"/>
  <c r="L3450" i="25" s="1"/>
  <c r="L3451" i="25" s="1"/>
  <c r="L3452" i="25" s="1"/>
  <c r="L3453" i="25" s="1"/>
  <c r="L3454" i="25" s="1"/>
  <c r="L3455" i="25" s="1"/>
  <c r="L3456" i="25" s="1"/>
  <c r="L3457" i="25" s="1"/>
  <c r="L3458" i="25" s="1"/>
  <c r="L3459" i="25" s="1"/>
  <c r="L3460" i="25" s="1"/>
  <c r="L3461" i="25" s="1"/>
  <c r="L3462" i="25" s="1"/>
  <c r="L3463" i="25" s="1"/>
  <c r="L3464" i="25" s="1"/>
  <c r="L3465" i="25" s="1"/>
  <c r="L3466" i="25" s="1"/>
  <c r="L3467" i="25" s="1"/>
  <c r="L3468" i="25" s="1"/>
  <c r="L3469" i="25" s="1"/>
  <c r="L3470" i="25" s="1"/>
  <c r="L3471" i="25" s="1"/>
  <c r="L3472" i="25" s="1"/>
  <c r="L3473" i="25" s="1"/>
  <c r="L3474" i="25" s="1"/>
  <c r="L3475" i="25" s="1"/>
  <c r="L3476" i="25" s="1"/>
  <c r="L3477" i="25" s="1"/>
  <c r="L3478" i="25" s="1"/>
  <c r="L3479" i="25" s="1"/>
  <c r="L3480" i="25" s="1"/>
  <c r="L3481" i="25" s="1"/>
  <c r="L3482" i="25" s="1"/>
  <c r="L3483" i="25" s="1"/>
  <c r="L3484" i="25" s="1"/>
  <c r="L3485" i="25" s="1"/>
  <c r="L3486" i="25" s="1"/>
  <c r="L3487" i="25" s="1"/>
  <c r="L3488" i="25" s="1"/>
  <c r="L3489" i="25" s="1"/>
  <c r="L3490" i="25" s="1"/>
  <c r="L3491" i="25" s="1"/>
  <c r="L3492" i="25" s="1"/>
  <c r="L3493" i="25" s="1"/>
  <c r="L3494" i="25" s="1"/>
  <c r="L3495" i="25" s="1"/>
  <c r="L3496" i="25" s="1"/>
  <c r="L3497" i="25" s="1"/>
  <c r="L3498" i="25" s="1"/>
  <c r="L3499" i="25" s="1"/>
  <c r="L3500" i="25" s="1"/>
  <c r="L3501" i="25" s="1"/>
  <c r="L3502" i="25" s="1"/>
  <c r="L3503" i="25" s="1"/>
  <c r="L3504" i="25" s="1"/>
  <c r="L3505" i="25" s="1"/>
  <c r="L3506" i="25" s="1"/>
  <c r="L3507" i="25" s="1"/>
  <c r="L3508" i="25" s="1"/>
  <c r="L3509" i="25" s="1"/>
  <c r="L3510" i="25" s="1"/>
  <c r="L3511" i="25" s="1"/>
  <c r="L3512" i="25" s="1"/>
  <c r="L3513" i="25" s="1"/>
  <c r="L3514" i="25" s="1"/>
  <c r="L3515" i="25" s="1"/>
  <c r="L3516" i="25" s="1"/>
  <c r="L3517" i="25" s="1"/>
  <c r="L3518" i="25" s="1"/>
  <c r="L3519" i="25" s="1"/>
  <c r="L3520" i="25" s="1"/>
  <c r="L3521" i="25" s="1"/>
  <c r="L3522" i="25" s="1"/>
  <c r="L3523" i="25" s="1"/>
  <c r="L3524" i="25" s="1"/>
  <c r="L3525" i="25" s="1"/>
  <c r="L3526" i="25" s="1"/>
  <c r="L3527" i="25" s="1"/>
  <c r="L3528" i="25" s="1"/>
  <c r="L3529" i="25" s="1"/>
  <c r="L3530" i="25" s="1"/>
  <c r="L3531" i="25" s="1"/>
  <c r="L3532" i="25" s="1"/>
  <c r="L3533" i="25" s="1"/>
  <c r="L3534" i="25" s="1"/>
  <c r="L3535" i="25" s="1"/>
  <c r="L3536" i="25" s="1"/>
  <c r="L3537" i="25" s="1"/>
  <c r="L3538" i="25" s="1"/>
  <c r="L3539" i="25" s="1"/>
  <c r="L3540" i="25" s="1"/>
  <c r="L3541" i="25" s="1"/>
  <c r="L3542" i="25" s="1"/>
  <c r="L3543" i="25" s="1"/>
  <c r="L3544" i="25" s="1"/>
  <c r="L3545" i="25" s="1"/>
  <c r="L3546" i="25" s="1"/>
  <c r="L3547" i="25" s="1"/>
  <c r="L3548" i="25" s="1"/>
  <c r="L3549" i="25" s="1"/>
  <c r="L3550" i="25" s="1"/>
  <c r="L3551" i="25" s="1"/>
  <c r="L3552" i="25" s="1"/>
  <c r="L3553" i="25" s="1"/>
  <c r="L3554" i="25" s="1"/>
  <c r="L3555" i="25" s="1"/>
  <c r="L3556" i="25" s="1"/>
  <c r="L3557" i="25" s="1"/>
  <c r="L3558" i="25" s="1"/>
  <c r="L3559" i="25" s="1"/>
  <c r="L3560" i="25" s="1"/>
  <c r="L3561" i="25" s="1"/>
  <c r="L3562" i="25" s="1"/>
  <c r="L3563" i="25" s="1"/>
  <c r="L3564" i="25" s="1"/>
  <c r="L3565" i="25" s="1"/>
  <c r="L3566" i="25" s="1"/>
  <c r="L3567" i="25" s="1"/>
  <c r="L3568" i="25" s="1"/>
  <c r="L3569" i="25" s="1"/>
  <c r="L3570" i="25" s="1"/>
  <c r="L3571" i="25" s="1"/>
  <c r="L3572" i="25" s="1"/>
  <c r="L3573" i="25" s="1"/>
  <c r="L3574" i="25" s="1"/>
  <c r="L3575" i="25" s="1"/>
  <c r="L3576" i="25" s="1"/>
  <c r="L3577" i="25" s="1"/>
  <c r="L3578" i="25" s="1"/>
  <c r="L3579" i="25" s="1"/>
  <c r="L3580" i="25" s="1"/>
  <c r="L3581" i="25" s="1"/>
  <c r="L3582" i="25" s="1"/>
  <c r="L3583" i="25" s="1"/>
  <c r="L3584" i="25" s="1"/>
  <c r="L3585" i="25" s="1"/>
  <c r="L3586" i="25" s="1"/>
  <c r="L3587" i="25" s="1"/>
  <c r="L3588" i="25" s="1"/>
  <c r="L3589" i="25" s="1"/>
  <c r="L3590" i="25" s="1"/>
  <c r="L3591" i="25" s="1"/>
  <c r="L3592" i="25" s="1"/>
  <c r="L3593" i="25" s="1"/>
  <c r="L3594" i="25" s="1"/>
  <c r="L3595" i="25" s="1"/>
  <c r="L3596" i="25" s="1"/>
  <c r="L3597" i="25" s="1"/>
  <c r="L3598" i="25" s="1"/>
  <c r="L3599" i="25" s="1"/>
  <c r="L3600" i="25" s="1"/>
  <c r="L3601" i="25" s="1"/>
  <c r="L3602" i="25" s="1"/>
  <c r="L3603" i="25" s="1"/>
  <c r="L3604" i="25" s="1"/>
  <c r="L3605" i="25" s="1"/>
  <c r="L3606" i="25" s="1"/>
  <c r="L3607" i="25" s="1"/>
  <c r="L3608" i="25" s="1"/>
  <c r="L3609" i="25" s="1"/>
  <c r="L3610" i="25" s="1"/>
  <c r="L3611" i="25" s="1"/>
  <c r="L3612" i="25" s="1"/>
  <c r="L3613" i="25" s="1"/>
  <c r="L3614" i="25" s="1"/>
  <c r="L3615" i="25" s="1"/>
  <c r="L3616" i="25" s="1"/>
  <c r="L3617" i="25" s="1"/>
  <c r="L3618" i="25" s="1"/>
  <c r="L3619" i="25" s="1"/>
  <c r="L3620" i="25" s="1"/>
  <c r="L3621" i="25" s="1"/>
  <c r="L3622" i="25" s="1"/>
  <c r="L3623" i="25" s="1"/>
  <c r="L3624" i="25" s="1"/>
  <c r="L3625" i="25" s="1"/>
  <c r="L3626" i="25" s="1"/>
  <c r="L3627" i="25" s="1"/>
  <c r="L3628" i="25" s="1"/>
  <c r="L3629" i="25" s="1"/>
  <c r="L3630" i="25" s="1"/>
  <c r="L3631" i="25" s="1"/>
  <c r="L3632" i="25" s="1"/>
  <c r="L3633" i="25" s="1"/>
  <c r="L3634" i="25" s="1"/>
  <c r="L3635" i="25" s="1"/>
  <c r="L3636" i="25" s="1"/>
  <c r="L3637" i="25" s="1"/>
  <c r="L3638" i="25" s="1"/>
  <c r="L3639" i="25" s="1"/>
  <c r="L3640" i="25" s="1"/>
  <c r="L3641" i="25" s="1"/>
  <c r="L3642" i="25" s="1"/>
  <c r="L3643" i="25" s="1"/>
  <c r="L3644" i="25" s="1"/>
  <c r="L3645" i="25" s="1"/>
  <c r="L3646" i="25" s="1"/>
  <c r="L3647" i="25" s="1"/>
  <c r="L3648" i="25" s="1"/>
  <c r="L3649" i="25" s="1"/>
  <c r="L3650" i="25" s="1"/>
  <c r="L3651" i="25" s="1"/>
  <c r="L3652" i="25" s="1"/>
  <c r="L3653" i="25" s="1"/>
  <c r="L3654" i="25" s="1"/>
  <c r="L3655" i="25" s="1"/>
  <c r="L3656" i="25" s="1"/>
  <c r="L3657" i="25" s="1"/>
  <c r="L3658" i="25" s="1"/>
  <c r="L3659" i="25" s="1"/>
  <c r="L3660" i="25" s="1"/>
  <c r="L3661" i="25" s="1"/>
  <c r="L3662" i="25" s="1"/>
  <c r="L3663" i="25" s="1"/>
  <c r="L3664" i="25" s="1"/>
  <c r="L3665" i="25" s="1"/>
  <c r="L3666" i="25" s="1"/>
  <c r="L3667" i="25" s="1"/>
  <c r="L3668" i="25" s="1"/>
  <c r="L3669" i="25" s="1"/>
  <c r="L3670" i="25" s="1"/>
  <c r="L3671" i="25" s="1"/>
  <c r="L3672" i="25" s="1"/>
  <c r="L3673" i="25" s="1"/>
  <c r="L3674" i="25" s="1"/>
  <c r="L3675" i="25" s="1"/>
  <c r="L3676" i="25" s="1"/>
  <c r="L3677" i="25" s="1"/>
  <c r="L3678" i="25" s="1"/>
  <c r="L3679" i="25" s="1"/>
  <c r="L3680" i="25" s="1"/>
  <c r="L3681" i="25" s="1"/>
  <c r="L3682" i="25" s="1"/>
  <c r="L3683" i="25" s="1"/>
  <c r="L3684" i="25" s="1"/>
  <c r="L3685" i="25" s="1"/>
  <c r="L3686" i="25" s="1"/>
  <c r="L3687" i="25" s="1"/>
  <c r="L3688" i="25" s="1"/>
  <c r="L3689" i="25" s="1"/>
  <c r="L3690" i="25" s="1"/>
  <c r="L3691" i="25" s="1"/>
  <c r="L3692" i="25" s="1"/>
  <c r="L3693" i="25" s="1"/>
  <c r="L3694" i="25" s="1"/>
  <c r="L3695" i="25" s="1"/>
  <c r="L3696" i="25" s="1"/>
  <c r="L3697" i="25" s="1"/>
  <c r="L3698" i="25" s="1"/>
  <c r="L3699" i="25" s="1"/>
  <c r="L3700" i="25" s="1"/>
  <c r="L3701" i="25" s="1"/>
  <c r="L3702" i="25" s="1"/>
  <c r="L3703" i="25" s="1"/>
  <c r="L3704" i="25" s="1"/>
  <c r="L3705" i="25" s="1"/>
  <c r="L3706" i="25" s="1"/>
  <c r="L3707" i="25" s="1"/>
  <c r="L3708" i="25" s="1"/>
  <c r="L3709" i="25" s="1"/>
  <c r="L3710" i="25" s="1"/>
  <c r="L3711" i="25" s="1"/>
  <c r="L3712" i="25" s="1"/>
  <c r="L3713" i="25" s="1"/>
  <c r="L3714" i="25" s="1"/>
  <c r="L3715" i="25" s="1"/>
  <c r="L3716" i="25" s="1"/>
  <c r="L3717" i="25" s="1"/>
  <c r="L3718" i="25" s="1"/>
  <c r="L3719" i="25" s="1"/>
  <c r="L3720" i="25" s="1"/>
  <c r="L3721" i="25" s="1"/>
  <c r="L3722" i="25" s="1"/>
  <c r="L3723" i="25" s="1"/>
  <c r="L3724" i="25" s="1"/>
  <c r="L3725" i="25" s="1"/>
  <c r="L3726" i="25" s="1"/>
  <c r="L3727" i="25" s="1"/>
  <c r="L3728" i="25" s="1"/>
  <c r="L3729" i="25" s="1"/>
  <c r="L3730" i="25" s="1"/>
  <c r="L3731" i="25" s="1"/>
  <c r="L3732" i="25" s="1"/>
  <c r="L3733" i="25" s="1"/>
  <c r="L3734" i="25" s="1"/>
  <c r="L3735" i="25" s="1"/>
  <c r="L3736" i="25" s="1"/>
  <c r="L3737" i="25" s="1"/>
  <c r="L3738" i="25" s="1"/>
  <c r="L3739" i="25" s="1"/>
  <c r="L3740" i="25" s="1"/>
  <c r="L3741" i="25" s="1"/>
  <c r="L3742" i="25" s="1"/>
  <c r="L3743" i="25" s="1"/>
  <c r="L3744" i="25" s="1"/>
  <c r="L3745" i="25" s="1"/>
  <c r="L3746" i="25" s="1"/>
  <c r="L3747" i="25" s="1"/>
  <c r="L3748" i="25" s="1"/>
  <c r="L3749" i="25" s="1"/>
  <c r="L3750" i="25" s="1"/>
  <c r="L3751" i="25" s="1"/>
  <c r="L3752" i="25" s="1"/>
  <c r="L3753" i="25" s="1"/>
  <c r="L3754" i="25" s="1"/>
  <c r="L3755" i="25" s="1"/>
  <c r="L3756" i="25" s="1"/>
  <c r="L3757" i="25" s="1"/>
  <c r="L3758" i="25" s="1"/>
  <c r="L3759" i="25" s="1"/>
  <c r="L3760" i="25" s="1"/>
  <c r="L3761" i="25" s="1"/>
  <c r="L3762" i="25" s="1"/>
  <c r="L3763" i="25" s="1"/>
  <c r="L3764" i="25" s="1"/>
  <c r="L3765" i="25" s="1"/>
  <c r="L3766" i="25" s="1"/>
  <c r="L3767" i="25" s="1"/>
  <c r="L3768" i="25" s="1"/>
  <c r="L3769" i="25" s="1"/>
  <c r="L3770" i="25" s="1"/>
  <c r="L3771" i="25" s="1"/>
  <c r="L3772" i="25" s="1"/>
  <c r="L3773" i="25" s="1"/>
  <c r="L3774" i="25" s="1"/>
  <c r="L3775" i="25" s="1"/>
  <c r="L3776" i="25" s="1"/>
  <c r="L3777" i="25" s="1"/>
  <c r="L3778" i="25" s="1"/>
  <c r="L3779" i="25" s="1"/>
  <c r="L3780" i="25" s="1"/>
  <c r="L3781" i="25" s="1"/>
  <c r="L3782" i="25" s="1"/>
  <c r="L3783" i="25" s="1"/>
  <c r="L3784" i="25" s="1"/>
  <c r="L3785" i="25" s="1"/>
  <c r="L3786" i="25" s="1"/>
  <c r="L3787" i="25" s="1"/>
  <c r="L3788" i="25" s="1"/>
  <c r="L3789" i="25" s="1"/>
  <c r="L3790" i="25" s="1"/>
  <c r="L3791" i="25" s="1"/>
  <c r="L3792" i="25" s="1"/>
  <c r="L3793" i="25" s="1"/>
  <c r="L3794" i="25" s="1"/>
  <c r="L3795" i="25" s="1"/>
  <c r="L3796" i="25" s="1"/>
  <c r="L3797" i="25" s="1"/>
  <c r="L3798" i="25" s="1"/>
  <c r="L3799" i="25" s="1"/>
  <c r="L3800" i="25" s="1"/>
  <c r="L3801" i="25" s="1"/>
  <c r="L3802" i="25" s="1"/>
  <c r="L3803" i="25" s="1"/>
  <c r="L3804" i="25" s="1"/>
  <c r="L3805" i="25" s="1"/>
  <c r="L3806" i="25" s="1"/>
  <c r="L3807" i="25" s="1"/>
  <c r="L3808" i="25" s="1"/>
  <c r="L3809" i="25" s="1"/>
  <c r="L3810" i="25" s="1"/>
  <c r="L3811" i="25" s="1"/>
  <c r="L3812" i="25" s="1"/>
  <c r="L3813" i="25" s="1"/>
  <c r="L3814" i="25" s="1"/>
  <c r="L3815" i="25" s="1"/>
  <c r="L3816" i="25" s="1"/>
  <c r="L3817" i="25" s="1"/>
  <c r="L3818" i="25" s="1"/>
  <c r="L3819" i="25" s="1"/>
  <c r="L3820" i="25" s="1"/>
  <c r="L3821" i="25" s="1"/>
  <c r="L3822" i="25" s="1"/>
  <c r="L3823" i="25" s="1"/>
  <c r="L3824" i="25" s="1"/>
  <c r="L3825" i="25" s="1"/>
  <c r="L3826" i="25" s="1"/>
  <c r="L3827" i="25" s="1"/>
  <c r="L3828" i="25" s="1"/>
  <c r="L3829" i="25" s="1"/>
  <c r="L3830" i="25" s="1"/>
  <c r="L3831" i="25" s="1"/>
  <c r="L3832" i="25" s="1"/>
  <c r="L3833" i="25" s="1"/>
  <c r="L3834" i="25" s="1"/>
  <c r="L3835" i="25" s="1"/>
  <c r="L3836" i="25" s="1"/>
  <c r="L3837" i="25" s="1"/>
  <c r="L3838" i="25" s="1"/>
  <c r="L3839" i="25" s="1"/>
  <c r="L3840" i="25" s="1"/>
  <c r="L3841" i="25" s="1"/>
  <c r="L3842" i="25" s="1"/>
  <c r="L3843" i="25" s="1"/>
  <c r="L3844" i="25" s="1"/>
  <c r="L3845" i="25" s="1"/>
  <c r="L3846" i="25" s="1"/>
  <c r="L3847" i="25" s="1"/>
  <c r="L3848" i="25" s="1"/>
  <c r="L3849" i="25" s="1"/>
  <c r="L3850" i="25" s="1"/>
  <c r="L3851" i="25" s="1"/>
  <c r="L3852" i="25" s="1"/>
  <c r="L3853" i="25" s="1"/>
  <c r="L3854" i="25" s="1"/>
  <c r="L3855" i="25" s="1"/>
  <c r="L3856" i="25" s="1"/>
  <c r="L3857" i="25" s="1"/>
  <c r="L3858" i="25" s="1"/>
  <c r="L3859" i="25" s="1"/>
  <c r="L3860" i="25" s="1"/>
  <c r="L3861" i="25" s="1"/>
  <c r="L3862" i="25" s="1"/>
  <c r="L3863" i="25" s="1"/>
  <c r="L3864" i="25" s="1"/>
  <c r="L3865" i="25" s="1"/>
  <c r="L3866" i="25" s="1"/>
  <c r="L3867" i="25" s="1"/>
  <c r="L3868" i="25" s="1"/>
  <c r="L3869" i="25" s="1"/>
  <c r="L3870" i="25" s="1"/>
  <c r="L3871" i="25" s="1"/>
  <c r="L3872" i="25" s="1"/>
  <c r="L3873" i="25" s="1"/>
  <c r="L3874" i="25" s="1"/>
  <c r="L3875" i="25" s="1"/>
  <c r="L3876" i="25" s="1"/>
  <c r="L3877" i="25" s="1"/>
  <c r="L3878" i="25" s="1"/>
  <c r="L3879" i="25" s="1"/>
  <c r="L3880" i="25" s="1"/>
  <c r="L3881" i="25" s="1"/>
  <c r="L3882" i="25" s="1"/>
  <c r="L3883" i="25" s="1"/>
  <c r="L3884" i="25" s="1"/>
  <c r="L3885" i="25" s="1"/>
  <c r="L3886" i="25" s="1"/>
  <c r="L3887" i="25" s="1"/>
  <c r="L3888" i="25" s="1"/>
  <c r="L3889" i="25" s="1"/>
  <c r="L3890" i="25" s="1"/>
  <c r="L3891" i="25" s="1"/>
  <c r="L3892" i="25" s="1"/>
  <c r="L3893" i="25" s="1"/>
  <c r="L3894" i="25" s="1"/>
  <c r="L3895" i="25" s="1"/>
  <c r="L3896" i="25" s="1"/>
  <c r="L3897" i="25" s="1"/>
  <c r="L3898" i="25" s="1"/>
  <c r="L3899" i="25" s="1"/>
  <c r="L3900" i="25" s="1"/>
  <c r="L3901" i="25" s="1"/>
  <c r="L3902" i="25" s="1"/>
  <c r="L3903" i="25" s="1"/>
  <c r="L3904" i="25" s="1"/>
  <c r="L3905" i="25" s="1"/>
  <c r="L3906" i="25" s="1"/>
  <c r="L3907" i="25" s="1"/>
  <c r="L3908" i="25" s="1"/>
  <c r="L3909" i="25" s="1"/>
  <c r="L3910" i="25" s="1"/>
  <c r="L3911" i="25" s="1"/>
  <c r="L3912" i="25" s="1"/>
  <c r="L3913" i="25" s="1"/>
  <c r="L3914" i="25" s="1"/>
  <c r="L3915" i="25" s="1"/>
  <c r="L3916" i="25" s="1"/>
  <c r="L3917" i="25" s="1"/>
  <c r="L3918" i="25" s="1"/>
  <c r="L3919" i="25" s="1"/>
  <c r="L3920" i="25" s="1"/>
  <c r="L3921" i="25" s="1"/>
  <c r="L3922" i="25" s="1"/>
  <c r="L3923" i="25" s="1"/>
  <c r="L3924" i="25" s="1"/>
  <c r="L3925" i="25" s="1"/>
  <c r="L3926" i="25" s="1"/>
  <c r="L3927" i="25" s="1"/>
  <c r="L3928" i="25" s="1"/>
  <c r="L3929" i="25" s="1"/>
  <c r="L3930" i="25" s="1"/>
  <c r="L3931" i="25" s="1"/>
  <c r="L3932" i="25" s="1"/>
  <c r="L3933" i="25" s="1"/>
  <c r="L3934" i="25" s="1"/>
  <c r="L3935" i="25" s="1"/>
  <c r="L3936" i="25" s="1"/>
  <c r="L3937" i="25" s="1"/>
  <c r="L3938" i="25" s="1"/>
  <c r="L3939" i="25" s="1"/>
  <c r="L3940" i="25" s="1"/>
  <c r="L3941" i="25" s="1"/>
  <c r="L3942" i="25" s="1"/>
  <c r="L3943" i="25" s="1"/>
  <c r="L3944" i="25" s="1"/>
  <c r="L3945" i="25" s="1"/>
  <c r="L3946" i="25" s="1"/>
  <c r="L3947" i="25" s="1"/>
  <c r="L3948" i="25" s="1"/>
  <c r="L3949" i="25" s="1"/>
  <c r="L3950" i="25" s="1"/>
  <c r="L3951" i="25" s="1"/>
  <c r="L3952" i="25" s="1"/>
  <c r="L3953" i="25" s="1"/>
  <c r="L3954" i="25" s="1"/>
  <c r="L3955" i="25" s="1"/>
  <c r="L3956" i="25" s="1"/>
  <c r="L3957" i="25" s="1"/>
  <c r="L3958" i="25" s="1"/>
  <c r="L3959" i="25" s="1"/>
  <c r="L3960" i="25" s="1"/>
  <c r="L3961" i="25" s="1"/>
  <c r="L3962" i="25" s="1"/>
  <c r="L3963" i="25" s="1"/>
  <c r="L3964" i="25" s="1"/>
  <c r="L3965" i="25" s="1"/>
  <c r="L3966" i="25" s="1"/>
  <c r="L3967" i="25" s="1"/>
  <c r="L3968" i="25" s="1"/>
  <c r="L3969" i="25" s="1"/>
  <c r="L3970" i="25" s="1"/>
  <c r="L3971" i="25" s="1"/>
  <c r="L3972" i="25" s="1"/>
  <c r="L3973" i="25" s="1"/>
  <c r="L3974" i="25" s="1"/>
  <c r="L3975" i="25" s="1"/>
  <c r="L3976" i="25" s="1"/>
  <c r="L3977" i="25" s="1"/>
  <c r="L3978" i="25" s="1"/>
  <c r="L3979" i="25" s="1"/>
  <c r="L3980" i="25" s="1"/>
  <c r="L3981" i="25" s="1"/>
  <c r="L3982" i="25" s="1"/>
  <c r="L3983" i="25" s="1"/>
  <c r="L3984" i="25" s="1"/>
  <c r="L3985" i="25" s="1"/>
  <c r="M472" i="25"/>
  <c r="D28" i="19"/>
  <c r="H20" i="19"/>
  <c r="E28" i="19" l="1"/>
  <c r="V13" i="19"/>
  <c r="V15" i="19" s="1"/>
  <c r="V18" i="19"/>
  <c r="V20" i="19" s="1"/>
  <c r="V10" i="19"/>
  <c r="V12" i="19" s="1"/>
  <c r="M473" i="25"/>
  <c r="M474" i="25" s="1"/>
  <c r="M475" i="25" s="1"/>
  <c r="M476" i="25" s="1"/>
  <c r="M477" i="25" s="1"/>
  <c r="M478" i="25" s="1"/>
  <c r="M479" i="25" s="1"/>
  <c r="M480" i="25" s="1"/>
  <c r="M481" i="25" s="1"/>
  <c r="M482" i="25" s="1"/>
  <c r="M483" i="25" s="1"/>
  <c r="M484" i="25" s="1"/>
  <c r="M485" i="25" s="1"/>
  <c r="M486" i="25" s="1"/>
  <c r="M487" i="25" s="1"/>
  <c r="M488" i="25" s="1"/>
  <c r="M489" i="25" s="1"/>
  <c r="M490" i="25" s="1"/>
  <c r="M491" i="25" s="1"/>
  <c r="M492" i="25" s="1"/>
  <c r="M493" i="25" s="1"/>
  <c r="M494" i="25" s="1"/>
  <c r="M495" i="25" s="1"/>
  <c r="M496" i="25" s="1"/>
  <c r="M497" i="25" s="1"/>
  <c r="M498" i="25" s="1"/>
  <c r="M499" i="25" s="1"/>
  <c r="M500" i="25" s="1"/>
  <c r="M501" i="25" s="1"/>
  <c r="M502" i="25" s="1"/>
  <c r="M503" i="25" s="1"/>
  <c r="M504" i="25" s="1"/>
  <c r="M505" i="25" s="1"/>
  <c r="M506" i="25" s="1"/>
  <c r="M507" i="25" s="1"/>
  <c r="M508" i="25" s="1"/>
  <c r="M509" i="25" s="1"/>
  <c r="M510" i="25" s="1"/>
  <c r="M511" i="25" s="1"/>
  <c r="M512" i="25" s="1"/>
  <c r="M513" i="25" s="1"/>
  <c r="M514" i="25" s="1"/>
  <c r="M515" i="25" s="1"/>
  <c r="M516" i="25" s="1"/>
  <c r="M517" i="25" s="1"/>
  <c r="M518" i="25" s="1"/>
  <c r="M519" i="25" s="1"/>
  <c r="M520" i="25" s="1"/>
  <c r="M521" i="25" s="1"/>
  <c r="M522" i="25" s="1"/>
  <c r="M523" i="25" s="1"/>
  <c r="M524" i="25" s="1"/>
  <c r="M525" i="25" s="1"/>
  <c r="M526" i="25" s="1"/>
  <c r="M527" i="25" s="1"/>
  <c r="M528" i="25" s="1"/>
  <c r="M529" i="25" s="1"/>
  <c r="M530" i="25" s="1"/>
  <c r="M531" i="25" s="1"/>
  <c r="M532" i="25" s="1"/>
  <c r="M533" i="25" s="1"/>
  <c r="M534" i="25" s="1"/>
  <c r="M535" i="25" s="1"/>
  <c r="M536" i="25" s="1"/>
  <c r="M537" i="25" s="1"/>
  <c r="M538" i="25" s="1"/>
  <c r="M539" i="25" s="1"/>
  <c r="M540" i="25" s="1"/>
  <c r="M541" i="25" s="1"/>
  <c r="M542" i="25" s="1"/>
  <c r="M543" i="25" s="1"/>
  <c r="M544" i="25" s="1"/>
  <c r="M545" i="25" s="1"/>
  <c r="M546" i="25" s="1"/>
  <c r="M547" i="25" s="1"/>
  <c r="M548" i="25" s="1"/>
  <c r="M549" i="25" s="1"/>
  <c r="M550" i="25" s="1"/>
  <c r="M551" i="25" s="1"/>
  <c r="M552" i="25" s="1"/>
  <c r="M553" i="25" s="1"/>
  <c r="M554" i="25" s="1"/>
  <c r="M555" i="25" s="1"/>
  <c r="M556" i="25" s="1"/>
  <c r="M557" i="25" s="1"/>
  <c r="M558" i="25" s="1"/>
  <c r="M559" i="25" s="1"/>
  <c r="M560" i="25" s="1"/>
  <c r="M561" i="25" s="1"/>
  <c r="M562" i="25" s="1"/>
  <c r="M563" i="25" s="1"/>
  <c r="M564" i="25" s="1"/>
  <c r="M565" i="25" s="1"/>
  <c r="M566" i="25" s="1"/>
  <c r="M567" i="25" s="1"/>
  <c r="M568" i="25" s="1"/>
  <c r="M569" i="25" s="1"/>
  <c r="M570" i="25" s="1"/>
  <c r="M571" i="25" s="1"/>
  <c r="M572" i="25" s="1"/>
  <c r="M573" i="25" s="1"/>
  <c r="M574" i="25" s="1"/>
  <c r="M575" i="25" s="1"/>
  <c r="M576" i="25" s="1"/>
  <c r="M577" i="25" s="1"/>
  <c r="M578" i="25" s="1"/>
  <c r="M579" i="25" s="1"/>
  <c r="M580" i="25" s="1"/>
  <c r="M581" i="25" s="1"/>
  <c r="M582" i="25" s="1"/>
  <c r="M583" i="25" s="1"/>
  <c r="M584" i="25" s="1"/>
  <c r="M585" i="25" s="1"/>
  <c r="M586" i="25" s="1"/>
  <c r="M587" i="25" s="1"/>
  <c r="M588" i="25" s="1"/>
  <c r="M589" i="25" s="1"/>
  <c r="M590" i="25" s="1"/>
  <c r="M591" i="25" s="1"/>
  <c r="M592" i="25" s="1"/>
  <c r="M593" i="25" s="1"/>
  <c r="M594" i="25" s="1"/>
  <c r="M595" i="25" s="1"/>
  <c r="M596" i="25" s="1"/>
  <c r="M597" i="25" s="1"/>
  <c r="M598" i="25" s="1"/>
  <c r="M599" i="25" s="1"/>
  <c r="M600" i="25" s="1"/>
  <c r="M601" i="25" s="1"/>
  <c r="M602" i="25" s="1"/>
  <c r="M603" i="25" s="1"/>
  <c r="M604" i="25" s="1"/>
  <c r="M605" i="25" s="1"/>
  <c r="M606" i="25" s="1"/>
  <c r="M607" i="25" s="1"/>
  <c r="M608" i="25" s="1"/>
  <c r="M609" i="25" s="1"/>
  <c r="M610" i="25" s="1"/>
  <c r="M611" i="25" s="1"/>
  <c r="M612" i="25" s="1"/>
  <c r="M613" i="25" s="1"/>
  <c r="M614" i="25" s="1"/>
  <c r="M615" i="25" s="1"/>
  <c r="M616" i="25" s="1"/>
  <c r="M617" i="25" s="1"/>
  <c r="M618" i="25" s="1"/>
  <c r="M619" i="25" s="1"/>
  <c r="M620" i="25" s="1"/>
  <c r="M621" i="25" s="1"/>
  <c r="M622" i="25" s="1"/>
  <c r="M623" i="25" s="1"/>
  <c r="M624" i="25" s="1"/>
  <c r="M625" i="25" s="1"/>
  <c r="M626" i="25" s="1"/>
  <c r="M627" i="25" s="1"/>
  <c r="M628" i="25" s="1"/>
  <c r="M629" i="25" s="1"/>
  <c r="M630" i="25" s="1"/>
  <c r="M631" i="25" s="1"/>
  <c r="M632" i="25" s="1"/>
  <c r="M633" i="25" s="1"/>
  <c r="M634" i="25" s="1"/>
  <c r="M635" i="25" s="1"/>
  <c r="M636" i="25" s="1"/>
  <c r="M637" i="25" s="1"/>
  <c r="M638" i="25" s="1"/>
  <c r="M639" i="25" s="1"/>
  <c r="M640" i="25" s="1"/>
  <c r="M641" i="25" s="1"/>
  <c r="M642" i="25" s="1"/>
  <c r="M643" i="25" s="1"/>
  <c r="M644" i="25" s="1"/>
  <c r="M645" i="25" s="1"/>
  <c r="M646" i="25" s="1"/>
  <c r="M647" i="25" s="1"/>
  <c r="M648" i="25" s="1"/>
  <c r="M649" i="25" s="1"/>
  <c r="M650" i="25" s="1"/>
  <c r="M651" i="25" s="1"/>
  <c r="M652" i="25" s="1"/>
  <c r="M653" i="25" s="1"/>
  <c r="M654" i="25" s="1"/>
  <c r="M655" i="25" s="1"/>
  <c r="M656" i="25" s="1"/>
  <c r="M657" i="25" s="1"/>
  <c r="M658" i="25" s="1"/>
  <c r="M659" i="25" s="1"/>
  <c r="M660" i="25" s="1"/>
  <c r="M661" i="25" s="1"/>
  <c r="M662" i="25" s="1"/>
  <c r="M663" i="25" s="1"/>
  <c r="M664" i="25" s="1"/>
  <c r="M665" i="25" s="1"/>
  <c r="M666" i="25" s="1"/>
  <c r="M667" i="25" s="1"/>
  <c r="M668" i="25" s="1"/>
  <c r="M669" i="25" s="1"/>
  <c r="M670" i="25" s="1"/>
  <c r="M671" i="25" s="1"/>
  <c r="M672" i="25" s="1"/>
  <c r="M673" i="25" s="1"/>
  <c r="M674" i="25" s="1"/>
  <c r="M675" i="25" s="1"/>
  <c r="M676" i="25" s="1"/>
  <c r="M677" i="25" s="1"/>
  <c r="M678" i="25" s="1"/>
  <c r="M679" i="25" s="1"/>
  <c r="M680" i="25" s="1"/>
  <c r="M681" i="25" s="1"/>
  <c r="M682" i="25" s="1"/>
  <c r="M683" i="25" s="1"/>
  <c r="M684" i="25" s="1"/>
  <c r="M685" i="25" s="1"/>
  <c r="M686" i="25" s="1"/>
  <c r="M687" i="25" s="1"/>
  <c r="M688" i="25" s="1"/>
  <c r="M689" i="25" s="1"/>
  <c r="M690" i="25" s="1"/>
  <c r="M691" i="25" s="1"/>
  <c r="M692" i="25" s="1"/>
  <c r="M693" i="25" s="1"/>
  <c r="M694" i="25" s="1"/>
  <c r="M695" i="25" s="1"/>
  <c r="M696" i="25" s="1"/>
  <c r="M697" i="25" s="1"/>
  <c r="M698" i="25" s="1"/>
  <c r="M699" i="25" s="1"/>
  <c r="M700" i="25" s="1"/>
  <c r="M701" i="25" s="1"/>
  <c r="M702" i="25" s="1"/>
  <c r="M703" i="25" s="1"/>
  <c r="M704" i="25" s="1"/>
  <c r="M705" i="25" s="1"/>
  <c r="M706" i="25" s="1"/>
  <c r="M707" i="25" s="1"/>
  <c r="M708" i="25" s="1"/>
  <c r="M709" i="25" s="1"/>
  <c r="M710" i="25" s="1"/>
  <c r="M711" i="25" s="1"/>
  <c r="M712" i="25" s="1"/>
  <c r="M713" i="25" s="1"/>
  <c r="M714" i="25" s="1"/>
  <c r="M715" i="25" s="1"/>
  <c r="M716" i="25" s="1"/>
  <c r="M717" i="25" s="1"/>
  <c r="M718" i="25" s="1"/>
  <c r="M719" i="25" s="1"/>
  <c r="M720" i="25" s="1"/>
  <c r="M721" i="25" s="1"/>
  <c r="M722" i="25" s="1"/>
  <c r="M723" i="25" s="1"/>
  <c r="M724" i="25" s="1"/>
  <c r="M725" i="25" s="1"/>
  <c r="M726" i="25" s="1"/>
  <c r="M727" i="25" s="1"/>
  <c r="M728" i="25" s="1"/>
  <c r="M729" i="25" s="1"/>
  <c r="M730" i="25" s="1"/>
  <c r="M731" i="25" s="1"/>
  <c r="M732" i="25" s="1"/>
  <c r="M733" i="25" s="1"/>
  <c r="M734" i="25" s="1"/>
  <c r="M735" i="25" s="1"/>
  <c r="M736" i="25" s="1"/>
  <c r="M737" i="25" s="1"/>
  <c r="M738" i="25" s="1"/>
  <c r="M739" i="25" s="1"/>
  <c r="M740" i="25" s="1"/>
  <c r="M741" i="25" s="1"/>
  <c r="M742" i="25" s="1"/>
  <c r="M743" i="25" s="1"/>
  <c r="M744" i="25" s="1"/>
  <c r="M745" i="25" s="1"/>
  <c r="M746" i="25" s="1"/>
  <c r="M747" i="25" s="1"/>
  <c r="M748" i="25" s="1"/>
  <c r="M749" i="25" s="1"/>
  <c r="M750" i="25" s="1"/>
  <c r="M751" i="25" s="1"/>
  <c r="M752" i="25" s="1"/>
  <c r="M753" i="25" s="1"/>
  <c r="M754" i="25" s="1"/>
  <c r="M755" i="25" s="1"/>
  <c r="M756" i="25" s="1"/>
  <c r="M757" i="25" s="1"/>
  <c r="M758" i="25" s="1"/>
  <c r="M759" i="25" s="1"/>
  <c r="M760" i="25" s="1"/>
  <c r="M761" i="25" s="1"/>
  <c r="M762" i="25" s="1"/>
  <c r="M763" i="25" s="1"/>
  <c r="M764" i="25" s="1"/>
  <c r="M765" i="25" s="1"/>
  <c r="M766" i="25" s="1"/>
  <c r="M767" i="25" s="1"/>
  <c r="M768" i="25" s="1"/>
  <c r="M769" i="25" s="1"/>
  <c r="M770" i="25" s="1"/>
  <c r="M771" i="25" s="1"/>
  <c r="M772" i="25" s="1"/>
  <c r="M773" i="25" s="1"/>
  <c r="M774" i="25" s="1"/>
  <c r="M775" i="25" s="1"/>
  <c r="M776" i="25" s="1"/>
  <c r="M777" i="25" s="1"/>
  <c r="M778" i="25" s="1"/>
  <c r="M779" i="25" s="1"/>
  <c r="M780" i="25" s="1"/>
  <c r="M781" i="25" s="1"/>
  <c r="M782" i="25" s="1"/>
  <c r="M783" i="25" s="1"/>
  <c r="M784" i="25" s="1"/>
  <c r="M785" i="25" s="1"/>
  <c r="M786" i="25" s="1"/>
  <c r="M787" i="25" s="1"/>
  <c r="M788" i="25" s="1"/>
  <c r="M789" i="25" s="1"/>
  <c r="M790" i="25" s="1"/>
  <c r="M791" i="25" s="1"/>
  <c r="M792" i="25" s="1"/>
  <c r="M793" i="25" s="1"/>
  <c r="M794" i="25" s="1"/>
  <c r="M795" i="25" s="1"/>
  <c r="M796" i="25" s="1"/>
  <c r="M797" i="25" s="1"/>
  <c r="M798" i="25" s="1"/>
  <c r="M799" i="25" s="1"/>
  <c r="M800" i="25" s="1"/>
  <c r="M801" i="25" s="1"/>
  <c r="M802" i="25" s="1"/>
  <c r="M803" i="25" s="1"/>
  <c r="M804" i="25" s="1"/>
  <c r="M805" i="25" s="1"/>
  <c r="M806" i="25" s="1"/>
  <c r="M807" i="25" s="1"/>
  <c r="M808" i="25" s="1"/>
  <c r="M809" i="25" s="1"/>
  <c r="M810" i="25" s="1"/>
  <c r="M811" i="25" s="1"/>
  <c r="M812" i="25" s="1"/>
  <c r="M813" i="25" s="1"/>
  <c r="M814" i="25" s="1"/>
  <c r="M815" i="25" s="1"/>
  <c r="M816" i="25" s="1"/>
  <c r="M817" i="25" s="1"/>
  <c r="M818" i="25" s="1"/>
  <c r="M819" i="25" s="1"/>
  <c r="M820" i="25" s="1"/>
  <c r="M821" i="25" s="1"/>
  <c r="M822" i="25" s="1"/>
  <c r="M823" i="25" s="1"/>
  <c r="M824" i="25" s="1"/>
  <c r="M825" i="25" s="1"/>
  <c r="M826" i="25" s="1"/>
  <c r="M827" i="25" s="1"/>
  <c r="M828" i="25" s="1"/>
  <c r="M829" i="25" s="1"/>
  <c r="M830" i="25" s="1"/>
  <c r="M831" i="25" s="1"/>
  <c r="M832" i="25" s="1"/>
  <c r="M833" i="25" s="1"/>
  <c r="M834" i="25" s="1"/>
  <c r="M835" i="25" s="1"/>
  <c r="M836" i="25" s="1"/>
  <c r="M837" i="25" s="1"/>
  <c r="M838" i="25" s="1"/>
  <c r="M839" i="25" s="1"/>
  <c r="M840" i="25" s="1"/>
  <c r="M841" i="25" s="1"/>
  <c r="M842" i="25" s="1"/>
  <c r="M843" i="25" s="1"/>
  <c r="M844" i="25" s="1"/>
  <c r="M845" i="25" s="1"/>
  <c r="M846" i="25" s="1"/>
  <c r="M847" i="25" s="1"/>
  <c r="M848" i="25" s="1"/>
  <c r="M849" i="25" s="1"/>
  <c r="M850" i="25" s="1"/>
  <c r="M851" i="25" s="1"/>
  <c r="M852" i="25" s="1"/>
  <c r="M853" i="25" s="1"/>
  <c r="M854" i="25" s="1"/>
  <c r="M855" i="25" s="1"/>
  <c r="M856" i="25" s="1"/>
  <c r="M857" i="25" s="1"/>
  <c r="M858" i="25" s="1"/>
  <c r="M859" i="25" s="1"/>
  <c r="M860" i="25" s="1"/>
  <c r="M861" i="25" s="1"/>
  <c r="M862" i="25" s="1"/>
  <c r="M863" i="25" s="1"/>
  <c r="M864" i="25" s="1"/>
  <c r="M865" i="25" s="1"/>
  <c r="M866" i="25" s="1"/>
  <c r="M867" i="25" s="1"/>
  <c r="M868" i="25" s="1"/>
  <c r="M869" i="25" s="1"/>
  <c r="M870" i="25" s="1"/>
  <c r="M871" i="25" s="1"/>
  <c r="M872" i="25" s="1"/>
  <c r="M873" i="25" s="1"/>
  <c r="M874" i="25" s="1"/>
  <c r="M875" i="25" s="1"/>
  <c r="M876" i="25" s="1"/>
  <c r="M877" i="25" s="1"/>
  <c r="M878" i="25" s="1"/>
  <c r="M879" i="25" s="1"/>
  <c r="M880" i="25" s="1"/>
  <c r="M881" i="25" s="1"/>
  <c r="M882" i="25" s="1"/>
  <c r="M883" i="25" s="1"/>
  <c r="M884" i="25" s="1"/>
  <c r="M885" i="25" s="1"/>
  <c r="M886" i="25" s="1"/>
  <c r="M887" i="25" s="1"/>
  <c r="M888" i="25" s="1"/>
  <c r="M889" i="25" s="1"/>
  <c r="M890" i="25" s="1"/>
  <c r="M891" i="25" s="1"/>
  <c r="M892" i="25" s="1"/>
  <c r="M893" i="25" s="1"/>
  <c r="M894" i="25" s="1"/>
  <c r="M895" i="25" s="1"/>
  <c r="M896" i="25" s="1"/>
  <c r="M897" i="25" s="1"/>
  <c r="M898" i="25" s="1"/>
  <c r="M899" i="25" s="1"/>
  <c r="M900" i="25" s="1"/>
  <c r="M901" i="25" s="1"/>
  <c r="M902" i="25" s="1"/>
  <c r="M903" i="25" s="1"/>
  <c r="M904" i="25" s="1"/>
  <c r="M905" i="25" s="1"/>
  <c r="M906" i="25" s="1"/>
  <c r="M907" i="25" s="1"/>
  <c r="M908" i="25" s="1"/>
  <c r="M909" i="25" s="1"/>
  <c r="M910" i="25" s="1"/>
  <c r="M911" i="25" s="1"/>
  <c r="M912" i="25" s="1"/>
  <c r="M913" i="25" s="1"/>
  <c r="M914" i="25" s="1"/>
  <c r="M915" i="25" s="1"/>
  <c r="M916" i="25" s="1"/>
  <c r="M917" i="25" s="1"/>
  <c r="M918" i="25" s="1"/>
  <c r="M919" i="25" s="1"/>
  <c r="M920" i="25" s="1"/>
  <c r="M921" i="25" s="1"/>
  <c r="M922" i="25" s="1"/>
  <c r="M923" i="25" s="1"/>
  <c r="M924" i="25" s="1"/>
  <c r="M925" i="25" s="1"/>
  <c r="M926" i="25" s="1"/>
  <c r="M927" i="25" s="1"/>
  <c r="M928" i="25" s="1"/>
  <c r="M929" i="25" s="1"/>
  <c r="M930" i="25" s="1"/>
  <c r="M931" i="25" s="1"/>
  <c r="M932" i="25" s="1"/>
  <c r="M933" i="25" s="1"/>
  <c r="M934" i="25" s="1"/>
  <c r="M935" i="25" s="1"/>
  <c r="M936" i="25" s="1"/>
  <c r="M937" i="25" s="1"/>
  <c r="M938" i="25" s="1"/>
  <c r="M939" i="25" s="1"/>
  <c r="M940" i="25" s="1"/>
  <c r="M941" i="25" s="1"/>
  <c r="M942" i="25" s="1"/>
  <c r="M943" i="25" s="1"/>
  <c r="M944" i="25" s="1"/>
  <c r="M945" i="25" s="1"/>
  <c r="M946" i="25" s="1"/>
  <c r="M947" i="25" s="1"/>
  <c r="M948" i="25" s="1"/>
  <c r="M949" i="25" s="1"/>
  <c r="M950" i="25" s="1"/>
  <c r="M951" i="25" s="1"/>
  <c r="M952" i="25" s="1"/>
  <c r="M953" i="25" s="1"/>
  <c r="M954" i="25" s="1"/>
  <c r="M955" i="25" s="1"/>
  <c r="M956" i="25" s="1"/>
  <c r="M957" i="25" s="1"/>
  <c r="M958" i="25" s="1"/>
  <c r="M959" i="25" s="1"/>
  <c r="M960" i="25" s="1"/>
  <c r="M961" i="25" s="1"/>
  <c r="M962" i="25" s="1"/>
  <c r="M963" i="25" s="1"/>
  <c r="M964" i="25" s="1"/>
  <c r="M965" i="25" s="1"/>
  <c r="M966" i="25" s="1"/>
  <c r="M967" i="25" s="1"/>
  <c r="M968" i="25" s="1"/>
  <c r="M969" i="25" s="1"/>
  <c r="M970" i="25" s="1"/>
  <c r="M971" i="25" s="1"/>
  <c r="M972" i="25" s="1"/>
  <c r="M973" i="25" s="1"/>
  <c r="M974" i="25" s="1"/>
  <c r="M975" i="25" s="1"/>
  <c r="M976" i="25" s="1"/>
  <c r="M977" i="25" s="1"/>
  <c r="M978" i="25" s="1"/>
  <c r="M979" i="25" s="1"/>
  <c r="M980" i="25" s="1"/>
  <c r="M981" i="25" s="1"/>
  <c r="M982" i="25" s="1"/>
  <c r="M983" i="25" s="1"/>
  <c r="M984" i="25" s="1"/>
  <c r="M985" i="25" s="1"/>
  <c r="M986" i="25" s="1"/>
  <c r="M987" i="25" s="1"/>
  <c r="M988" i="25" s="1"/>
  <c r="M989" i="25" s="1"/>
  <c r="M990" i="25" s="1"/>
  <c r="M991" i="25" s="1"/>
  <c r="M992" i="25" s="1"/>
  <c r="M993" i="25" s="1"/>
  <c r="M994" i="25" s="1"/>
  <c r="M995" i="25" s="1"/>
  <c r="M996" i="25" s="1"/>
  <c r="M997" i="25" s="1"/>
  <c r="M998" i="25" s="1"/>
  <c r="M999" i="25" s="1"/>
  <c r="M1000" i="25" s="1"/>
  <c r="M1001" i="25" s="1"/>
  <c r="M1002" i="25" s="1"/>
  <c r="M1003" i="25" s="1"/>
  <c r="M1004" i="25" s="1"/>
  <c r="M1005" i="25" s="1"/>
  <c r="M1006" i="25" s="1"/>
  <c r="M1007" i="25" s="1"/>
  <c r="M1008" i="25" s="1"/>
  <c r="M1009" i="25" s="1"/>
  <c r="M1010" i="25" s="1"/>
  <c r="M1011" i="25" s="1"/>
  <c r="M1012" i="25" s="1"/>
  <c r="M1013" i="25" s="1"/>
  <c r="M1014" i="25" s="1"/>
  <c r="M1015" i="25" s="1"/>
  <c r="M1016" i="25" s="1"/>
  <c r="M1017" i="25" s="1"/>
  <c r="M1018" i="25" s="1"/>
  <c r="M1019" i="25" s="1"/>
  <c r="M1020" i="25" s="1"/>
  <c r="M1021" i="25" s="1"/>
  <c r="M1022" i="25" s="1"/>
  <c r="M1023" i="25" s="1"/>
  <c r="M1024" i="25" s="1"/>
  <c r="M1025" i="25" s="1"/>
  <c r="M1026" i="25" s="1"/>
  <c r="M1027" i="25" s="1"/>
  <c r="M1028" i="25" s="1"/>
  <c r="M1029" i="25" s="1"/>
  <c r="M1030" i="25" s="1"/>
  <c r="M1031" i="25" s="1"/>
  <c r="M1032" i="25" s="1"/>
  <c r="M1033" i="25" s="1"/>
  <c r="M1034" i="25" s="1"/>
  <c r="M1035" i="25" s="1"/>
  <c r="M1036" i="25" s="1"/>
  <c r="M1037" i="25" s="1"/>
  <c r="M1038" i="25" s="1"/>
  <c r="M1039" i="25" s="1"/>
  <c r="M1040" i="25" s="1"/>
  <c r="M1041" i="25" s="1"/>
  <c r="M1042" i="25" s="1"/>
  <c r="M1043" i="25" s="1"/>
  <c r="M1044" i="25" s="1"/>
  <c r="M1045" i="25" s="1"/>
  <c r="M1046" i="25" s="1"/>
  <c r="M1047" i="25" s="1"/>
  <c r="M1048" i="25" s="1"/>
  <c r="M1049" i="25" s="1"/>
  <c r="M1050" i="25" s="1"/>
  <c r="M1051" i="25" s="1"/>
  <c r="M1052" i="25" s="1"/>
  <c r="M1053" i="25" s="1"/>
  <c r="M1054" i="25" s="1"/>
  <c r="M1055" i="25" s="1"/>
  <c r="M1056" i="25" s="1"/>
  <c r="M1057" i="25" s="1"/>
  <c r="M1058" i="25" s="1"/>
  <c r="M1059" i="25" s="1"/>
  <c r="M1060" i="25" s="1"/>
  <c r="M1061" i="25" s="1"/>
  <c r="M1062" i="25" s="1"/>
  <c r="M1063" i="25" s="1"/>
  <c r="M1064" i="25" s="1"/>
  <c r="M1065" i="25" s="1"/>
  <c r="M1066" i="25" s="1"/>
  <c r="M1067" i="25" s="1"/>
  <c r="M1068" i="25" s="1"/>
  <c r="M1069" i="25" s="1"/>
  <c r="M1070" i="25" s="1"/>
  <c r="M1071" i="25" s="1"/>
  <c r="M1072" i="25" s="1"/>
  <c r="M1073" i="25" s="1"/>
  <c r="M1074" i="25" s="1"/>
  <c r="M1075" i="25" s="1"/>
  <c r="M1076" i="25" s="1"/>
  <c r="M1077" i="25" s="1"/>
  <c r="M1078" i="25" s="1"/>
  <c r="M1079" i="25" s="1"/>
  <c r="M1080" i="25" s="1"/>
  <c r="M1081" i="25" s="1"/>
  <c r="M1082" i="25" s="1"/>
  <c r="M1083" i="25" s="1"/>
  <c r="M1084" i="25" s="1"/>
  <c r="M1085" i="25" s="1"/>
  <c r="M1086" i="25" s="1"/>
  <c r="M1087" i="25" s="1"/>
  <c r="M1088" i="25" s="1"/>
  <c r="M1089" i="25" s="1"/>
  <c r="M1090" i="25" s="1"/>
  <c r="M1091" i="25" s="1"/>
  <c r="M1092" i="25" s="1"/>
  <c r="M1093" i="25" s="1"/>
  <c r="M1094" i="25" s="1"/>
  <c r="M1095" i="25" s="1"/>
  <c r="M1096" i="25" s="1"/>
  <c r="M1097" i="25" s="1"/>
  <c r="M1098" i="25" s="1"/>
  <c r="M1099" i="25" s="1"/>
  <c r="M1100" i="25" s="1"/>
  <c r="M1101" i="25" s="1"/>
  <c r="M1102" i="25" s="1"/>
  <c r="M1103" i="25" s="1"/>
  <c r="M1104" i="25" s="1"/>
  <c r="M1105" i="25" s="1"/>
  <c r="M1106" i="25" s="1"/>
  <c r="M1107" i="25" s="1"/>
  <c r="M1108" i="25" s="1"/>
  <c r="M1109" i="25" s="1"/>
  <c r="M1110" i="25" s="1"/>
  <c r="M1111" i="25" s="1"/>
  <c r="M1112" i="25" s="1"/>
  <c r="M1113" i="25" s="1"/>
  <c r="M1114" i="25" s="1"/>
  <c r="M1115" i="25" s="1"/>
  <c r="M1116" i="25" s="1"/>
  <c r="M1117" i="25" s="1"/>
  <c r="M1118" i="25" s="1"/>
  <c r="M1119" i="25" s="1"/>
  <c r="M1120" i="25" s="1"/>
  <c r="M1121" i="25" s="1"/>
  <c r="M1122" i="25" s="1"/>
  <c r="M1123" i="25" s="1"/>
  <c r="M1124" i="25" s="1"/>
  <c r="M1125" i="25" s="1"/>
  <c r="M1126" i="25" s="1"/>
  <c r="M1127" i="25" s="1"/>
  <c r="M1128" i="25" s="1"/>
  <c r="M1129" i="25" s="1"/>
  <c r="M1130" i="25" s="1"/>
  <c r="M1131" i="25" s="1"/>
  <c r="M1132" i="25" s="1"/>
  <c r="M1133" i="25" s="1"/>
  <c r="M1134" i="25" s="1"/>
  <c r="M1135" i="25" s="1"/>
  <c r="M1136" i="25" s="1"/>
  <c r="M1137" i="25" s="1"/>
  <c r="M1138" i="25" s="1"/>
  <c r="M1139" i="25" s="1"/>
  <c r="M1140" i="25" s="1"/>
  <c r="M1141" i="25" s="1"/>
  <c r="M1142" i="25" s="1"/>
  <c r="M1143" i="25" s="1"/>
  <c r="M1144" i="25" s="1"/>
  <c r="M1145" i="25" s="1"/>
  <c r="M1146" i="25" s="1"/>
  <c r="M1147" i="25" s="1"/>
  <c r="M1148" i="25" s="1"/>
  <c r="M1149" i="25" s="1"/>
  <c r="M1150" i="25" s="1"/>
  <c r="M1151" i="25" s="1"/>
  <c r="M1152" i="25" s="1"/>
  <c r="M1153" i="25" s="1"/>
  <c r="M1154" i="25" s="1"/>
  <c r="M1155" i="25" s="1"/>
  <c r="M1156" i="25" s="1"/>
  <c r="M1157" i="25" s="1"/>
  <c r="M1158" i="25" s="1"/>
  <c r="M1159" i="25" s="1"/>
  <c r="M1160" i="25" s="1"/>
  <c r="M1161" i="25" s="1"/>
  <c r="M1162" i="25" s="1"/>
  <c r="M1163" i="25" s="1"/>
  <c r="M1164" i="25" s="1"/>
  <c r="M1165" i="25" s="1"/>
  <c r="M1166" i="25" s="1"/>
  <c r="M1167" i="25" s="1"/>
  <c r="M1168" i="25" s="1"/>
  <c r="M1169" i="25" s="1"/>
  <c r="M1170" i="25" s="1"/>
  <c r="M1171" i="25" s="1"/>
  <c r="M1172" i="25" s="1"/>
  <c r="M1173" i="25" s="1"/>
  <c r="M1174" i="25" s="1"/>
  <c r="M1175" i="25" s="1"/>
  <c r="M1176" i="25" s="1"/>
  <c r="M1177" i="25" s="1"/>
  <c r="M1178" i="25" s="1"/>
  <c r="M1179" i="25" s="1"/>
  <c r="M1180" i="25" s="1"/>
  <c r="M1181" i="25" s="1"/>
  <c r="M1182" i="25" s="1"/>
  <c r="M1183" i="25" s="1"/>
  <c r="M1184" i="25" s="1"/>
  <c r="M1185" i="25" s="1"/>
  <c r="M1186" i="25" s="1"/>
  <c r="M1187" i="25" s="1"/>
  <c r="M1188" i="25" s="1"/>
  <c r="M1189" i="25" s="1"/>
  <c r="M1190" i="25" s="1"/>
  <c r="M1191" i="25" s="1"/>
  <c r="M1192" i="25" s="1"/>
  <c r="M1193" i="25" s="1"/>
  <c r="M1194" i="25" s="1"/>
  <c r="M1195" i="25" s="1"/>
  <c r="M1196" i="25" s="1"/>
  <c r="M1197" i="25" s="1"/>
  <c r="M1198" i="25" s="1"/>
  <c r="M1199" i="25" s="1"/>
  <c r="M1200" i="25" s="1"/>
  <c r="M1201" i="25" s="1"/>
  <c r="M1202" i="25" s="1"/>
  <c r="M1203" i="25" s="1"/>
  <c r="M1204" i="25" s="1"/>
  <c r="M1205" i="25" s="1"/>
  <c r="M1206" i="25" s="1"/>
  <c r="M1207" i="25" s="1"/>
  <c r="M1208" i="25" s="1"/>
  <c r="M1209" i="25" s="1"/>
  <c r="M1210" i="25" s="1"/>
  <c r="M1211" i="25" s="1"/>
  <c r="M1212" i="25" s="1"/>
  <c r="M1213" i="25" s="1"/>
  <c r="M1214" i="25" s="1"/>
  <c r="M1215" i="25" s="1"/>
  <c r="M1216" i="25" s="1"/>
  <c r="M1217" i="25" s="1"/>
  <c r="M1218" i="25" s="1"/>
  <c r="M1219" i="25" s="1"/>
  <c r="M1220" i="25" s="1"/>
  <c r="M1221" i="25" s="1"/>
  <c r="M1222" i="25" s="1"/>
  <c r="M1223" i="25" s="1"/>
  <c r="M1224" i="25" s="1"/>
  <c r="M1225" i="25" s="1"/>
  <c r="M1226" i="25" s="1"/>
  <c r="M1227" i="25" s="1"/>
  <c r="M1228" i="25" s="1"/>
  <c r="M1229" i="25" s="1"/>
  <c r="M1230" i="25" s="1"/>
  <c r="M1231" i="25" s="1"/>
  <c r="M1232" i="25" s="1"/>
  <c r="M1233" i="25" s="1"/>
  <c r="M1234" i="25" s="1"/>
  <c r="M1235" i="25" s="1"/>
  <c r="M1236" i="25" s="1"/>
  <c r="M1237" i="25" s="1"/>
  <c r="M1238" i="25" s="1"/>
  <c r="M1239" i="25" s="1"/>
  <c r="M1240" i="25" s="1"/>
  <c r="M1241" i="25" s="1"/>
  <c r="M1242" i="25" s="1"/>
  <c r="M1243" i="25" s="1"/>
  <c r="M1244" i="25" s="1"/>
  <c r="M1245" i="25" s="1"/>
  <c r="M1246" i="25" s="1"/>
  <c r="M1247" i="25" s="1"/>
  <c r="M1248" i="25" s="1"/>
  <c r="M1249" i="25" s="1"/>
  <c r="M1250" i="25" s="1"/>
  <c r="M1251" i="25" s="1"/>
  <c r="M1252" i="25" s="1"/>
  <c r="M1253" i="25" s="1"/>
  <c r="M1254" i="25" s="1"/>
  <c r="M1255" i="25" s="1"/>
  <c r="M1256" i="25" s="1"/>
  <c r="M1257" i="25" s="1"/>
  <c r="M1258" i="25" s="1"/>
  <c r="M1259" i="25" s="1"/>
  <c r="M1260" i="25" s="1"/>
  <c r="M1261" i="25" s="1"/>
  <c r="M1262" i="25" s="1"/>
  <c r="M1263" i="25" s="1"/>
  <c r="M1264" i="25" s="1"/>
  <c r="M1265" i="25" s="1"/>
  <c r="M1266" i="25" s="1"/>
  <c r="M1267" i="25" s="1"/>
  <c r="M1268" i="25" s="1"/>
  <c r="M1269" i="25" s="1"/>
  <c r="M1270" i="25" s="1"/>
  <c r="M1271" i="25" s="1"/>
  <c r="M1272" i="25" s="1"/>
  <c r="M1273" i="25" s="1"/>
  <c r="M1274" i="25" s="1"/>
  <c r="M1275" i="25" s="1"/>
  <c r="M1276" i="25" s="1"/>
  <c r="M1277" i="25" s="1"/>
  <c r="M1278" i="25" s="1"/>
  <c r="M1279" i="25" s="1"/>
  <c r="M1280" i="25" s="1"/>
  <c r="M1281" i="25" s="1"/>
  <c r="M1282" i="25" s="1"/>
  <c r="M1283" i="25" s="1"/>
  <c r="M1284" i="25" s="1"/>
  <c r="M1285" i="25" s="1"/>
  <c r="M1286" i="25" s="1"/>
  <c r="M1287" i="25" s="1"/>
  <c r="M1288" i="25" s="1"/>
  <c r="M1289" i="25" s="1"/>
  <c r="M1290" i="25" s="1"/>
  <c r="M1291" i="25" s="1"/>
  <c r="M1292" i="25" s="1"/>
  <c r="M1293" i="25" s="1"/>
  <c r="M1294" i="25" s="1"/>
  <c r="M1295" i="25" s="1"/>
  <c r="M1296" i="25" s="1"/>
  <c r="M1297" i="25" s="1"/>
  <c r="M1298" i="25" s="1"/>
  <c r="M1299" i="25" s="1"/>
  <c r="M1300" i="25" s="1"/>
  <c r="M1301" i="25" s="1"/>
  <c r="M1302" i="25" s="1"/>
  <c r="M1303" i="25" s="1"/>
  <c r="M1304" i="25" s="1"/>
  <c r="M1305" i="25" s="1"/>
  <c r="M1306" i="25" s="1"/>
  <c r="M1307" i="25" s="1"/>
  <c r="M1308" i="25" s="1"/>
  <c r="M1309" i="25" s="1"/>
  <c r="M1310" i="25" s="1"/>
  <c r="M1311" i="25" s="1"/>
  <c r="M1312" i="25" s="1"/>
  <c r="M1313" i="25" s="1"/>
  <c r="M1314" i="25" s="1"/>
  <c r="M1315" i="25" s="1"/>
  <c r="M1316" i="25" s="1"/>
  <c r="M1317" i="25" s="1"/>
  <c r="M1318" i="25" s="1"/>
  <c r="M1319" i="25" s="1"/>
  <c r="M1320" i="25" s="1"/>
  <c r="M1321" i="25" s="1"/>
  <c r="M1322" i="25" s="1"/>
  <c r="M1323" i="25" s="1"/>
  <c r="M1324" i="25" s="1"/>
  <c r="M1325" i="25" s="1"/>
  <c r="M1326" i="25" s="1"/>
  <c r="M1327" i="25" s="1"/>
  <c r="M1328" i="25" s="1"/>
  <c r="M1329" i="25" s="1"/>
  <c r="M1330" i="25" s="1"/>
  <c r="M1331" i="25" s="1"/>
  <c r="M1332" i="25" s="1"/>
  <c r="M1333" i="25" s="1"/>
  <c r="M1334" i="25" s="1"/>
  <c r="M1335" i="25" s="1"/>
  <c r="M1336" i="25" s="1"/>
  <c r="M1337" i="25" s="1"/>
  <c r="M1338" i="25" s="1"/>
  <c r="M1339" i="25" s="1"/>
  <c r="M1340" i="25" s="1"/>
  <c r="M1341" i="25" s="1"/>
  <c r="M1342" i="25" s="1"/>
  <c r="M1343" i="25" s="1"/>
  <c r="M1344" i="25" s="1"/>
  <c r="M1345" i="25" s="1"/>
  <c r="M1346" i="25" s="1"/>
  <c r="M1347" i="25" s="1"/>
  <c r="M1348" i="25" s="1"/>
  <c r="M1349" i="25" s="1"/>
  <c r="M1350" i="25" s="1"/>
  <c r="M1351" i="25" s="1"/>
  <c r="M1352" i="25" s="1"/>
  <c r="M1353" i="25" s="1"/>
  <c r="M1354" i="25" s="1"/>
  <c r="M1355" i="25" s="1"/>
  <c r="M1356" i="25" s="1"/>
  <c r="M1357" i="25" s="1"/>
  <c r="M1358" i="25" s="1"/>
  <c r="M1359" i="25" s="1"/>
  <c r="M1360" i="25" s="1"/>
  <c r="M1361" i="25" s="1"/>
  <c r="M1362" i="25" s="1"/>
  <c r="M1363" i="25" s="1"/>
  <c r="M1364" i="25" s="1"/>
  <c r="M1365" i="25" s="1"/>
  <c r="M1366" i="25" s="1"/>
  <c r="M1367" i="25" s="1"/>
  <c r="M1368" i="25" s="1"/>
  <c r="M1369" i="25" s="1"/>
  <c r="M1370" i="25" s="1"/>
  <c r="M1371" i="25" s="1"/>
  <c r="M1372" i="25" s="1"/>
  <c r="M1373" i="25" s="1"/>
  <c r="M1374" i="25" s="1"/>
  <c r="M1375" i="25" s="1"/>
  <c r="M1376" i="25" s="1"/>
  <c r="M1377" i="25" s="1"/>
  <c r="M1378" i="25" s="1"/>
  <c r="M1379" i="25" s="1"/>
  <c r="M1380" i="25" s="1"/>
  <c r="M1381" i="25" s="1"/>
  <c r="M1382" i="25" s="1"/>
  <c r="M1383" i="25" s="1"/>
  <c r="M1384" i="25" s="1"/>
  <c r="M1385" i="25" s="1"/>
  <c r="M1386" i="25" s="1"/>
  <c r="M1387" i="25" s="1"/>
  <c r="M1388" i="25" s="1"/>
  <c r="M1389" i="25" s="1"/>
  <c r="M1390" i="25" s="1"/>
  <c r="M1391" i="25" s="1"/>
  <c r="M1392" i="25" s="1"/>
  <c r="M1393" i="25" s="1"/>
  <c r="M1394" i="25" s="1"/>
  <c r="M1395" i="25" s="1"/>
  <c r="M1396" i="25" s="1"/>
  <c r="M1397" i="25" s="1"/>
  <c r="M1398" i="25" s="1"/>
  <c r="M1399" i="25" s="1"/>
  <c r="M1400" i="25" s="1"/>
  <c r="M1401" i="25" s="1"/>
  <c r="M1402" i="25" s="1"/>
  <c r="M1403" i="25" s="1"/>
  <c r="M1404" i="25" s="1"/>
  <c r="M1405" i="25" s="1"/>
  <c r="M1406" i="25" s="1"/>
  <c r="M1407" i="25" s="1"/>
  <c r="M1408" i="25" s="1"/>
  <c r="M1409" i="25" s="1"/>
  <c r="M1410" i="25" s="1"/>
  <c r="M1411" i="25" s="1"/>
  <c r="M1412" i="25" s="1"/>
  <c r="M1413" i="25" s="1"/>
  <c r="M1414" i="25" s="1"/>
  <c r="M1415" i="25" s="1"/>
  <c r="M1416" i="25" s="1"/>
  <c r="M1417" i="25" s="1"/>
  <c r="M1418" i="25" s="1"/>
  <c r="M1419" i="25" s="1"/>
  <c r="M1420" i="25" s="1"/>
  <c r="M1421" i="25" s="1"/>
  <c r="M1422" i="25" s="1"/>
  <c r="M1423" i="25" s="1"/>
  <c r="M1424" i="25" s="1"/>
  <c r="M1425" i="25" s="1"/>
  <c r="M1426" i="25" s="1"/>
  <c r="M1427" i="25" s="1"/>
  <c r="M1428" i="25" s="1"/>
  <c r="M1429" i="25" s="1"/>
  <c r="M1430" i="25" s="1"/>
  <c r="M1431" i="25" s="1"/>
  <c r="M1432" i="25" s="1"/>
  <c r="M1433" i="25" s="1"/>
  <c r="M1434" i="25" s="1"/>
  <c r="M1435" i="25" s="1"/>
  <c r="M1436" i="25" s="1"/>
  <c r="M1437" i="25" s="1"/>
  <c r="M1438" i="25" s="1"/>
  <c r="M1439" i="25" s="1"/>
  <c r="M1440" i="25" s="1"/>
  <c r="M1441" i="25" s="1"/>
  <c r="M1442" i="25" s="1"/>
  <c r="M1443" i="25" s="1"/>
  <c r="M1444" i="25" s="1"/>
  <c r="M1445" i="25" s="1"/>
  <c r="M1446" i="25" s="1"/>
  <c r="M1447" i="25" s="1"/>
  <c r="M1448" i="25" s="1"/>
  <c r="M1449" i="25" s="1"/>
  <c r="M1450" i="25" s="1"/>
  <c r="M1451" i="25" s="1"/>
  <c r="M1452" i="25" s="1"/>
  <c r="M1453" i="25" s="1"/>
  <c r="M1454" i="25" s="1"/>
  <c r="M1455" i="25" s="1"/>
  <c r="M1456" i="25" s="1"/>
  <c r="M1457" i="25" s="1"/>
  <c r="M1458" i="25" s="1"/>
  <c r="M1459" i="25" s="1"/>
  <c r="M1460" i="25" s="1"/>
  <c r="M1461" i="25" s="1"/>
  <c r="M1462" i="25" s="1"/>
  <c r="M1463" i="25" s="1"/>
  <c r="M1464" i="25" s="1"/>
  <c r="M1465" i="25" s="1"/>
  <c r="M1466" i="25" s="1"/>
  <c r="M1467" i="25" s="1"/>
  <c r="M1468" i="25" s="1"/>
  <c r="M1469" i="25" s="1"/>
  <c r="M1470" i="25" s="1"/>
  <c r="M1471" i="25" s="1"/>
  <c r="M1472" i="25" s="1"/>
  <c r="M1473" i="25" s="1"/>
  <c r="M1474" i="25" s="1"/>
  <c r="M1475" i="25" s="1"/>
  <c r="M1476" i="25" s="1"/>
  <c r="M1477" i="25" s="1"/>
  <c r="M1478" i="25" s="1"/>
  <c r="M1479" i="25" s="1"/>
  <c r="M1480" i="25" s="1"/>
  <c r="M1481" i="25" s="1"/>
  <c r="M1482" i="25" s="1"/>
  <c r="M1483" i="25" s="1"/>
  <c r="M1484" i="25" s="1"/>
  <c r="M1485" i="25" s="1"/>
  <c r="M1486" i="25" s="1"/>
  <c r="M1487" i="25" s="1"/>
  <c r="M1488" i="25" s="1"/>
  <c r="M1489" i="25" s="1"/>
  <c r="M1490" i="25" s="1"/>
  <c r="M1491" i="25" s="1"/>
  <c r="M1492" i="25" s="1"/>
  <c r="M1493" i="25" s="1"/>
  <c r="M1494" i="25" s="1"/>
  <c r="M1495" i="25" s="1"/>
  <c r="M1496" i="25" s="1"/>
  <c r="M1497" i="25" s="1"/>
  <c r="M1498" i="25" s="1"/>
  <c r="M1499" i="25" s="1"/>
  <c r="M1500" i="25" s="1"/>
  <c r="M1501" i="25" s="1"/>
  <c r="M1502" i="25" s="1"/>
  <c r="M1503" i="25" s="1"/>
  <c r="M1504" i="25" s="1"/>
  <c r="M1505" i="25" s="1"/>
  <c r="M1506" i="25" s="1"/>
  <c r="M1507" i="25" s="1"/>
  <c r="M1508" i="25" s="1"/>
  <c r="M1509" i="25" s="1"/>
  <c r="M1510" i="25" s="1"/>
  <c r="M1511" i="25" s="1"/>
  <c r="M1512" i="25" s="1"/>
  <c r="M1513" i="25" s="1"/>
  <c r="M1514" i="25" s="1"/>
  <c r="M1515" i="25" s="1"/>
  <c r="M1516" i="25" s="1"/>
  <c r="M1517" i="25" s="1"/>
  <c r="M1518" i="25" s="1"/>
  <c r="M1519" i="25" s="1"/>
  <c r="M1520" i="25" s="1"/>
  <c r="M1521" i="25" s="1"/>
  <c r="M1522" i="25" s="1"/>
  <c r="M1523" i="25" s="1"/>
  <c r="M1524" i="25" s="1"/>
  <c r="M1525" i="25" s="1"/>
  <c r="M1526" i="25" s="1"/>
  <c r="M1527" i="25" s="1"/>
  <c r="M1528" i="25" s="1"/>
  <c r="M1529" i="25" s="1"/>
  <c r="M1530" i="25" s="1"/>
  <c r="M1531" i="25" s="1"/>
  <c r="M1532" i="25" s="1"/>
  <c r="M1533" i="25" s="1"/>
  <c r="M1534" i="25" s="1"/>
  <c r="M1535" i="25" s="1"/>
  <c r="M1536" i="25" s="1"/>
  <c r="M1537" i="25" s="1"/>
  <c r="M1538" i="25" s="1"/>
  <c r="M1539" i="25" s="1"/>
  <c r="M1540" i="25" s="1"/>
  <c r="M1541" i="25" s="1"/>
  <c r="M1542" i="25" s="1"/>
  <c r="M1543" i="25" s="1"/>
  <c r="M1544" i="25" s="1"/>
  <c r="M1545" i="25" s="1"/>
  <c r="M1546" i="25" s="1"/>
  <c r="M1547" i="25" s="1"/>
  <c r="M1548" i="25" s="1"/>
  <c r="M1549" i="25" s="1"/>
  <c r="M1550" i="25" s="1"/>
  <c r="M1551" i="25" s="1"/>
  <c r="M1552" i="25" s="1"/>
  <c r="M1553" i="25" s="1"/>
  <c r="M1554" i="25" s="1"/>
  <c r="M1555" i="25" s="1"/>
  <c r="M1556" i="25" s="1"/>
  <c r="M1557" i="25" s="1"/>
  <c r="M1558" i="25" s="1"/>
  <c r="M1559" i="25" s="1"/>
  <c r="M1560" i="25" s="1"/>
  <c r="M1561" i="25" s="1"/>
  <c r="M1562" i="25" s="1"/>
  <c r="M1563" i="25" s="1"/>
  <c r="M1564" i="25" s="1"/>
  <c r="M1565" i="25" s="1"/>
  <c r="M1566" i="25" s="1"/>
  <c r="M1567" i="25" s="1"/>
  <c r="M1568" i="25" s="1"/>
  <c r="M1569" i="25" s="1"/>
  <c r="M1570" i="25" s="1"/>
  <c r="M1571" i="25" s="1"/>
  <c r="M1572" i="25" s="1"/>
  <c r="M1573" i="25" s="1"/>
  <c r="M1574" i="25" s="1"/>
  <c r="M1575" i="25" s="1"/>
  <c r="M1576" i="25" s="1"/>
  <c r="M1577" i="25" s="1"/>
  <c r="M1578" i="25" s="1"/>
  <c r="M1579" i="25" s="1"/>
  <c r="M1580" i="25" s="1"/>
  <c r="M1581" i="25" s="1"/>
  <c r="M1582" i="25" s="1"/>
  <c r="M1583" i="25" s="1"/>
  <c r="M1584" i="25" s="1"/>
  <c r="M1585" i="25" s="1"/>
  <c r="M1586" i="25" s="1"/>
  <c r="M1587" i="25" s="1"/>
  <c r="M1588" i="25" s="1"/>
  <c r="M1589" i="25" s="1"/>
  <c r="M1590" i="25" s="1"/>
  <c r="M1591" i="25" s="1"/>
  <c r="M1592" i="25" s="1"/>
  <c r="M1593" i="25" s="1"/>
  <c r="M1594" i="25" s="1"/>
  <c r="M1595" i="25" s="1"/>
  <c r="M1596" i="25" s="1"/>
  <c r="M1597" i="25" s="1"/>
  <c r="M1598" i="25" s="1"/>
  <c r="M1599" i="25" s="1"/>
  <c r="M1600" i="25" s="1"/>
  <c r="M1601" i="25" s="1"/>
  <c r="M1602" i="25" s="1"/>
  <c r="M1603" i="25" s="1"/>
  <c r="M1604" i="25" s="1"/>
  <c r="M1605" i="25" s="1"/>
  <c r="M1606" i="25" s="1"/>
  <c r="M1607" i="25" s="1"/>
  <c r="M1608" i="25" s="1"/>
  <c r="M1609" i="25" s="1"/>
  <c r="M1610" i="25" s="1"/>
  <c r="M1611" i="25" s="1"/>
  <c r="M1612" i="25" s="1"/>
  <c r="M1613" i="25" s="1"/>
  <c r="M1614" i="25" s="1"/>
  <c r="M1615" i="25" s="1"/>
  <c r="M1616" i="25" s="1"/>
  <c r="M1617" i="25" s="1"/>
  <c r="M1618" i="25" s="1"/>
  <c r="M1619" i="25" s="1"/>
  <c r="M1620" i="25" s="1"/>
  <c r="M1621" i="25" s="1"/>
  <c r="M1622" i="25" s="1"/>
  <c r="M1623" i="25" s="1"/>
  <c r="M1624" i="25" s="1"/>
  <c r="M1625" i="25" s="1"/>
  <c r="M1626" i="25" s="1"/>
  <c r="M1627" i="25" s="1"/>
  <c r="M1628" i="25" s="1"/>
  <c r="M1629" i="25" s="1"/>
  <c r="M1630" i="25" s="1"/>
  <c r="M1631" i="25" s="1"/>
  <c r="M1632" i="25" s="1"/>
  <c r="M1633" i="25" s="1"/>
  <c r="M1634" i="25" s="1"/>
  <c r="M1635" i="25" s="1"/>
  <c r="M1636" i="25" s="1"/>
  <c r="M1637" i="25" s="1"/>
  <c r="M1638" i="25" s="1"/>
  <c r="M1639" i="25" s="1"/>
  <c r="M1640" i="25" s="1"/>
  <c r="M1641" i="25" s="1"/>
  <c r="M1642" i="25" s="1"/>
  <c r="M1643" i="25" s="1"/>
  <c r="M1644" i="25" s="1"/>
  <c r="M1645" i="25" s="1"/>
  <c r="M1646" i="25" s="1"/>
  <c r="M1647" i="25" s="1"/>
  <c r="M1648" i="25" s="1"/>
  <c r="M1649" i="25" s="1"/>
  <c r="M1650" i="25" s="1"/>
  <c r="M1651" i="25" s="1"/>
  <c r="M1652" i="25" s="1"/>
  <c r="M1653" i="25" s="1"/>
  <c r="M1654" i="25" s="1"/>
  <c r="M1655" i="25" s="1"/>
  <c r="M1656" i="25" s="1"/>
  <c r="M1657" i="25" s="1"/>
  <c r="M1658" i="25" s="1"/>
  <c r="M1659" i="25" s="1"/>
  <c r="M1660" i="25" s="1"/>
  <c r="M1661" i="25" s="1"/>
  <c r="M1662" i="25" s="1"/>
  <c r="M1663" i="25" s="1"/>
  <c r="M1664" i="25" s="1"/>
  <c r="M1665" i="25" s="1"/>
  <c r="M1666" i="25" s="1"/>
  <c r="M1667" i="25" s="1"/>
  <c r="M1668" i="25" s="1"/>
  <c r="M1669" i="25" s="1"/>
  <c r="M1670" i="25" s="1"/>
  <c r="M1671" i="25" s="1"/>
  <c r="M1672" i="25" s="1"/>
  <c r="M1673" i="25" s="1"/>
  <c r="M1674" i="25" s="1"/>
  <c r="M1675" i="25" s="1"/>
  <c r="M1676" i="25" s="1"/>
  <c r="M1677" i="25" s="1"/>
  <c r="M1678" i="25" s="1"/>
  <c r="M1679" i="25" s="1"/>
  <c r="M1680" i="25" s="1"/>
  <c r="M1681" i="25" s="1"/>
  <c r="M1682" i="25" s="1"/>
  <c r="M1683" i="25" s="1"/>
  <c r="M1684" i="25" s="1"/>
  <c r="M1685" i="25" s="1"/>
  <c r="M1686" i="25" s="1"/>
  <c r="M1687" i="25" s="1"/>
  <c r="M1688" i="25" s="1"/>
  <c r="M1689" i="25" s="1"/>
  <c r="M1690" i="25" s="1"/>
  <c r="M1691" i="25" s="1"/>
  <c r="M1692" i="25" s="1"/>
  <c r="M1693" i="25" s="1"/>
  <c r="M1694" i="25" s="1"/>
  <c r="M1695" i="25" s="1"/>
  <c r="M1696" i="25" s="1"/>
  <c r="M1697" i="25" s="1"/>
  <c r="M1698" i="25" s="1"/>
  <c r="M1699" i="25" s="1"/>
  <c r="M1700" i="25" s="1"/>
  <c r="M1701" i="25" s="1"/>
  <c r="M1702" i="25" s="1"/>
  <c r="M1703" i="25" s="1"/>
  <c r="M1704" i="25" s="1"/>
  <c r="M1705" i="25" s="1"/>
  <c r="M1706" i="25" s="1"/>
  <c r="M1707" i="25" s="1"/>
  <c r="M1708" i="25" s="1"/>
  <c r="M1709" i="25" s="1"/>
  <c r="M1710" i="25" s="1"/>
  <c r="M1711" i="25" s="1"/>
  <c r="M1712" i="25" s="1"/>
  <c r="M1713" i="25" s="1"/>
  <c r="M1714" i="25" s="1"/>
  <c r="M1715" i="25" s="1"/>
  <c r="M1716" i="25" s="1"/>
  <c r="M1717" i="25" s="1"/>
  <c r="M1718" i="25" s="1"/>
  <c r="M1719" i="25" s="1"/>
  <c r="M1720" i="25" s="1"/>
  <c r="M1721" i="25" s="1"/>
  <c r="M1722" i="25" s="1"/>
  <c r="M1723" i="25" s="1"/>
  <c r="M1724" i="25" s="1"/>
  <c r="M1725" i="25" s="1"/>
  <c r="M1726" i="25" s="1"/>
  <c r="M1727" i="25" s="1"/>
  <c r="M1728" i="25" s="1"/>
  <c r="M1729" i="25" s="1"/>
  <c r="M1730" i="25" s="1"/>
  <c r="M1731" i="25" s="1"/>
  <c r="M1732" i="25" s="1"/>
  <c r="M1733" i="25" s="1"/>
  <c r="M1734" i="25" s="1"/>
  <c r="M1735" i="25" s="1"/>
  <c r="M1736" i="25" s="1"/>
  <c r="M1737" i="25" s="1"/>
  <c r="M1738" i="25" s="1"/>
  <c r="M1739" i="25" s="1"/>
  <c r="M1740" i="25" s="1"/>
  <c r="M1741" i="25" s="1"/>
  <c r="M1742" i="25" s="1"/>
  <c r="M1743" i="25" s="1"/>
  <c r="M1744" i="25" s="1"/>
  <c r="M1745" i="25" s="1"/>
  <c r="M1746" i="25" s="1"/>
  <c r="M1747" i="25" s="1"/>
  <c r="M1748" i="25" s="1"/>
  <c r="M1749" i="25" s="1"/>
  <c r="M1750" i="25" s="1"/>
  <c r="M1751" i="25" s="1"/>
  <c r="M1752" i="25" s="1"/>
  <c r="M1753" i="25" s="1"/>
  <c r="M1754" i="25" s="1"/>
  <c r="M1755" i="25" s="1"/>
  <c r="M1756" i="25" s="1"/>
  <c r="M1757" i="25" s="1"/>
  <c r="M1758" i="25" s="1"/>
  <c r="M1759" i="25" s="1"/>
  <c r="M1760" i="25" s="1"/>
  <c r="M1761" i="25" s="1"/>
  <c r="M1762" i="25" s="1"/>
  <c r="M1763" i="25" s="1"/>
  <c r="M1764" i="25" s="1"/>
  <c r="M1765" i="25" s="1"/>
  <c r="M1766" i="25" s="1"/>
  <c r="M1767" i="25" s="1"/>
  <c r="M1768" i="25" s="1"/>
  <c r="M1769" i="25" s="1"/>
  <c r="M1770" i="25" s="1"/>
  <c r="M1771" i="25" s="1"/>
  <c r="M1772" i="25" s="1"/>
  <c r="M1773" i="25" s="1"/>
  <c r="M1774" i="25" s="1"/>
  <c r="M1775" i="25" s="1"/>
  <c r="M1776" i="25" s="1"/>
  <c r="M1777" i="25" s="1"/>
  <c r="M1778" i="25" s="1"/>
  <c r="M1779" i="25" s="1"/>
  <c r="M1780" i="25" s="1"/>
  <c r="M1781" i="25" s="1"/>
  <c r="M1782" i="25" s="1"/>
  <c r="M1783" i="25" s="1"/>
  <c r="M1784" i="25" s="1"/>
  <c r="M1785" i="25" s="1"/>
  <c r="M1786" i="25" s="1"/>
  <c r="M1787" i="25" s="1"/>
  <c r="M1788" i="25" s="1"/>
  <c r="M1789" i="25" s="1"/>
  <c r="M1790" i="25" s="1"/>
  <c r="M1791" i="25" s="1"/>
  <c r="M1792" i="25" s="1"/>
  <c r="M1793" i="25" s="1"/>
  <c r="M1794" i="25" s="1"/>
  <c r="M1795" i="25" s="1"/>
  <c r="M1796" i="25" s="1"/>
  <c r="M1797" i="25" s="1"/>
  <c r="M1798" i="25" s="1"/>
  <c r="M1799" i="25" s="1"/>
  <c r="M1800" i="25" s="1"/>
  <c r="M1801" i="25" s="1"/>
  <c r="M1802" i="25" s="1"/>
  <c r="M1803" i="25" s="1"/>
  <c r="M1804" i="25" s="1"/>
  <c r="M1805" i="25" s="1"/>
  <c r="M1806" i="25" s="1"/>
  <c r="M1807" i="25" s="1"/>
  <c r="M1808" i="25" s="1"/>
  <c r="M1809" i="25" s="1"/>
  <c r="M1810" i="25" s="1"/>
  <c r="M1811" i="25" s="1"/>
  <c r="M1812" i="25" s="1"/>
  <c r="M1813" i="25" s="1"/>
  <c r="M1814" i="25" s="1"/>
  <c r="M1815" i="25" s="1"/>
  <c r="M1816" i="25" s="1"/>
  <c r="M1817" i="25" s="1"/>
  <c r="M1818" i="25" s="1"/>
  <c r="M1819" i="25" s="1"/>
  <c r="M1820" i="25" s="1"/>
  <c r="M1821" i="25" s="1"/>
  <c r="M1822" i="25" s="1"/>
  <c r="M1823" i="25" s="1"/>
  <c r="M1824" i="25" s="1"/>
  <c r="M1825" i="25" s="1"/>
  <c r="M1826" i="25" s="1"/>
  <c r="M1827" i="25" s="1"/>
  <c r="M1828" i="25" s="1"/>
  <c r="M1829" i="25" s="1"/>
  <c r="M1830" i="25" s="1"/>
  <c r="M1831" i="25" s="1"/>
  <c r="M1832" i="25" s="1"/>
  <c r="M1833" i="25" s="1"/>
  <c r="M1834" i="25" s="1"/>
  <c r="M1835" i="25" s="1"/>
  <c r="M1836" i="25" s="1"/>
  <c r="M1837" i="25" s="1"/>
  <c r="M1838" i="25" s="1"/>
  <c r="M1839" i="25" s="1"/>
  <c r="M1840" i="25" s="1"/>
  <c r="M1841" i="25" s="1"/>
  <c r="M1842" i="25" s="1"/>
  <c r="M1843" i="25" s="1"/>
  <c r="M1844" i="25" s="1"/>
  <c r="M1845" i="25" s="1"/>
  <c r="M1846" i="25" s="1"/>
  <c r="M1847" i="25" s="1"/>
  <c r="M1848" i="25" s="1"/>
  <c r="M1849" i="25" s="1"/>
  <c r="M1850" i="25" s="1"/>
  <c r="M1851" i="25" s="1"/>
  <c r="M1852" i="25" s="1"/>
  <c r="M1853" i="25" s="1"/>
  <c r="M1854" i="25" s="1"/>
  <c r="M1855" i="25" s="1"/>
  <c r="M1856" i="25" s="1"/>
  <c r="M1857" i="25" s="1"/>
  <c r="M1858" i="25" s="1"/>
  <c r="M1859" i="25" s="1"/>
  <c r="M1860" i="25" s="1"/>
  <c r="M1861" i="25" s="1"/>
  <c r="M1862" i="25" s="1"/>
  <c r="M1863" i="25" s="1"/>
  <c r="M1864" i="25" s="1"/>
  <c r="M1865" i="25" s="1"/>
  <c r="M1866" i="25" s="1"/>
  <c r="M1867" i="25" s="1"/>
  <c r="M1868" i="25" s="1"/>
  <c r="M1869" i="25" s="1"/>
  <c r="M1870" i="25" s="1"/>
  <c r="M1871" i="25" s="1"/>
  <c r="M1872" i="25" s="1"/>
  <c r="M1873" i="25" s="1"/>
  <c r="M1874" i="25" s="1"/>
  <c r="M1875" i="25" s="1"/>
  <c r="M1876" i="25" s="1"/>
  <c r="M1877" i="25" s="1"/>
  <c r="M1878" i="25" s="1"/>
  <c r="M1879" i="25" s="1"/>
  <c r="M1880" i="25" s="1"/>
  <c r="M1881" i="25" s="1"/>
  <c r="M1882" i="25" s="1"/>
  <c r="M1883" i="25" s="1"/>
  <c r="M1884" i="25" s="1"/>
  <c r="M1885" i="25" s="1"/>
  <c r="M1886" i="25" s="1"/>
  <c r="M1887" i="25" s="1"/>
  <c r="M1888" i="25" s="1"/>
  <c r="M1889" i="25" s="1"/>
  <c r="M1890" i="25" s="1"/>
  <c r="M1891" i="25" s="1"/>
  <c r="M1892" i="25" s="1"/>
  <c r="M1893" i="25" s="1"/>
  <c r="M1894" i="25" s="1"/>
  <c r="M1895" i="25" s="1"/>
  <c r="M1896" i="25" s="1"/>
  <c r="M1897" i="25" s="1"/>
  <c r="M1898" i="25" s="1"/>
  <c r="M1899" i="25" s="1"/>
  <c r="M1900" i="25" s="1"/>
  <c r="M1901" i="25" s="1"/>
  <c r="M1902" i="25" s="1"/>
  <c r="M1903" i="25" s="1"/>
  <c r="M1904" i="25" s="1"/>
  <c r="M1905" i="25" s="1"/>
  <c r="M1906" i="25" s="1"/>
  <c r="M1907" i="25" s="1"/>
  <c r="M1908" i="25" s="1"/>
  <c r="M1909" i="25" s="1"/>
  <c r="M1910" i="25" s="1"/>
  <c r="M1911" i="25" s="1"/>
  <c r="M1912" i="25" s="1"/>
  <c r="M1913" i="25" s="1"/>
  <c r="M1914" i="25" s="1"/>
  <c r="M1915" i="25" s="1"/>
  <c r="M1916" i="25" s="1"/>
  <c r="M1917" i="25" s="1"/>
  <c r="M1918" i="25" s="1"/>
  <c r="M1919" i="25" s="1"/>
  <c r="M1920" i="25" s="1"/>
  <c r="M1921" i="25" s="1"/>
  <c r="M1922" i="25" s="1"/>
  <c r="M1923" i="25" s="1"/>
  <c r="M1924" i="25" s="1"/>
  <c r="M1925" i="25" s="1"/>
  <c r="M1926" i="25" s="1"/>
  <c r="M1927" i="25" s="1"/>
  <c r="M1928" i="25" s="1"/>
  <c r="M1929" i="25" s="1"/>
  <c r="M1930" i="25" s="1"/>
  <c r="M1931" i="25" s="1"/>
  <c r="M1932" i="25" s="1"/>
  <c r="M1933" i="25" s="1"/>
  <c r="M1934" i="25" s="1"/>
  <c r="M1935" i="25" s="1"/>
  <c r="M1936" i="25" s="1"/>
  <c r="M1937" i="25" s="1"/>
  <c r="M1938" i="25" s="1"/>
  <c r="M1939" i="25" s="1"/>
  <c r="M1940" i="25" s="1"/>
  <c r="M1941" i="25" s="1"/>
  <c r="M1942" i="25" s="1"/>
  <c r="M1943" i="25" s="1"/>
  <c r="M1944" i="25" s="1"/>
  <c r="M1945" i="25" s="1"/>
  <c r="M1946" i="25" s="1"/>
  <c r="M1947" i="25" s="1"/>
  <c r="M1948" i="25" s="1"/>
  <c r="M1949" i="25" s="1"/>
  <c r="M1950" i="25" s="1"/>
  <c r="M1951" i="25" s="1"/>
  <c r="M1952" i="25" s="1"/>
  <c r="M1953" i="25" s="1"/>
  <c r="M1954" i="25" s="1"/>
  <c r="M1955" i="25" s="1"/>
  <c r="M1956" i="25" s="1"/>
  <c r="M1957" i="25" s="1"/>
  <c r="M1958" i="25" s="1"/>
  <c r="M1959" i="25" s="1"/>
  <c r="M1960" i="25" s="1"/>
  <c r="M1961" i="25" s="1"/>
  <c r="M1962" i="25" s="1"/>
  <c r="M1963" i="25" s="1"/>
  <c r="M1964" i="25" s="1"/>
  <c r="M1965" i="25" s="1"/>
  <c r="M1966" i="25" s="1"/>
  <c r="M1967" i="25" s="1"/>
  <c r="M1968" i="25" s="1"/>
  <c r="M1969" i="25" s="1"/>
  <c r="M1970" i="25" s="1"/>
  <c r="M1971" i="25" s="1"/>
  <c r="M1972" i="25" s="1"/>
  <c r="M1973" i="25" s="1"/>
  <c r="M1974" i="25" s="1"/>
  <c r="M1975" i="25" s="1"/>
  <c r="M1976" i="25" s="1"/>
  <c r="M1977" i="25" s="1"/>
  <c r="M1978" i="25" s="1"/>
  <c r="M1979" i="25" s="1"/>
  <c r="M1980" i="25" s="1"/>
  <c r="M1981" i="25" s="1"/>
  <c r="M1982" i="25" s="1"/>
  <c r="M1983" i="25" s="1"/>
  <c r="M1984" i="25" s="1"/>
  <c r="M1985" i="25" s="1"/>
  <c r="M1986" i="25" s="1"/>
  <c r="M1987" i="25" s="1"/>
  <c r="M1988" i="25" s="1"/>
  <c r="M1989" i="25" s="1"/>
  <c r="M1990" i="25" s="1"/>
  <c r="M1991" i="25" s="1"/>
  <c r="M1992" i="25" s="1"/>
  <c r="M1993" i="25" s="1"/>
  <c r="M1994" i="25" s="1"/>
  <c r="M1995" i="25" s="1"/>
  <c r="M1996" i="25" s="1"/>
  <c r="M1997" i="25" s="1"/>
  <c r="M1998" i="25" s="1"/>
  <c r="M1999" i="25" s="1"/>
  <c r="M2000" i="25" s="1"/>
  <c r="M2001" i="25" s="1"/>
  <c r="M2002" i="25" s="1"/>
  <c r="M2003" i="25" s="1"/>
  <c r="M2004" i="25" s="1"/>
  <c r="M2005" i="25" s="1"/>
  <c r="M2006" i="25" s="1"/>
  <c r="M2007" i="25" s="1"/>
  <c r="M2008" i="25" s="1"/>
  <c r="M2009" i="25" s="1"/>
  <c r="M2010" i="25" s="1"/>
  <c r="M2011" i="25" s="1"/>
  <c r="M2012" i="25" s="1"/>
  <c r="M2013" i="25" s="1"/>
  <c r="M2014" i="25" s="1"/>
  <c r="M2015" i="25" s="1"/>
  <c r="M2016" i="25" s="1"/>
  <c r="M2017" i="25" s="1"/>
  <c r="M2018" i="25" s="1"/>
  <c r="M2019" i="25" s="1"/>
  <c r="M2020" i="25" s="1"/>
  <c r="M2021" i="25" s="1"/>
  <c r="M2022" i="25" s="1"/>
  <c r="M2023" i="25" s="1"/>
  <c r="M2024" i="25" s="1"/>
  <c r="M2025" i="25" s="1"/>
  <c r="M2026" i="25" s="1"/>
  <c r="M2027" i="25" s="1"/>
  <c r="M2028" i="25" s="1"/>
  <c r="M2029" i="25" s="1"/>
  <c r="M2030" i="25" s="1"/>
  <c r="M2031" i="25" s="1"/>
  <c r="M2032" i="25" s="1"/>
  <c r="M2033" i="25" s="1"/>
  <c r="M2034" i="25" s="1"/>
  <c r="M2035" i="25" s="1"/>
  <c r="M2036" i="25" s="1"/>
  <c r="M2037" i="25" s="1"/>
  <c r="M2038" i="25" s="1"/>
  <c r="M2039" i="25" s="1"/>
  <c r="M2040" i="25" s="1"/>
  <c r="M2041" i="25" s="1"/>
  <c r="M2042" i="25" s="1"/>
  <c r="M2043" i="25" s="1"/>
  <c r="M2044" i="25" s="1"/>
  <c r="M2045" i="25" s="1"/>
  <c r="M2046" i="25" s="1"/>
  <c r="M2047" i="25" s="1"/>
  <c r="M2048" i="25" s="1"/>
  <c r="M2049" i="25" s="1"/>
  <c r="M2050" i="25" s="1"/>
  <c r="M2051" i="25" s="1"/>
  <c r="M2052" i="25" s="1"/>
  <c r="M2053" i="25" s="1"/>
  <c r="M2054" i="25" s="1"/>
  <c r="M2055" i="25" s="1"/>
  <c r="M2056" i="25" s="1"/>
  <c r="M2057" i="25" s="1"/>
  <c r="M2058" i="25" s="1"/>
  <c r="M2059" i="25" s="1"/>
  <c r="M2060" i="25" s="1"/>
  <c r="M2061" i="25" s="1"/>
  <c r="M2062" i="25" s="1"/>
  <c r="M2063" i="25" s="1"/>
  <c r="M2064" i="25" s="1"/>
  <c r="M2065" i="25" s="1"/>
  <c r="M2066" i="25" s="1"/>
  <c r="M2067" i="25" s="1"/>
  <c r="M2068" i="25" s="1"/>
  <c r="M2069" i="25" s="1"/>
  <c r="M2070" i="25" s="1"/>
  <c r="M2071" i="25" s="1"/>
  <c r="M2072" i="25" s="1"/>
  <c r="M2073" i="25" s="1"/>
  <c r="M2074" i="25" s="1"/>
  <c r="M2075" i="25" s="1"/>
  <c r="M2076" i="25" s="1"/>
  <c r="M2077" i="25" s="1"/>
  <c r="M2078" i="25" s="1"/>
  <c r="M2079" i="25" s="1"/>
  <c r="M2080" i="25" s="1"/>
  <c r="M2081" i="25" s="1"/>
  <c r="M2082" i="25" s="1"/>
  <c r="M2083" i="25" s="1"/>
  <c r="M2084" i="25" s="1"/>
  <c r="M2085" i="25" s="1"/>
  <c r="M2086" i="25" s="1"/>
  <c r="M2087" i="25" s="1"/>
  <c r="M2088" i="25" s="1"/>
  <c r="M2089" i="25" s="1"/>
  <c r="M2090" i="25" s="1"/>
  <c r="M2091" i="25" s="1"/>
  <c r="M2092" i="25" s="1"/>
  <c r="M2093" i="25" s="1"/>
  <c r="M2094" i="25" s="1"/>
  <c r="M2095" i="25" s="1"/>
  <c r="M2096" i="25" s="1"/>
  <c r="M2097" i="25" s="1"/>
  <c r="M2098" i="25" s="1"/>
  <c r="M2099" i="25" s="1"/>
  <c r="M2100" i="25" s="1"/>
  <c r="M2101" i="25" s="1"/>
  <c r="M2102" i="25" s="1"/>
  <c r="M2103" i="25" s="1"/>
  <c r="M2104" i="25" s="1"/>
  <c r="M2105" i="25" s="1"/>
  <c r="M2106" i="25" s="1"/>
  <c r="M2107" i="25" s="1"/>
  <c r="M2108" i="25" s="1"/>
  <c r="M2109" i="25" s="1"/>
  <c r="M2110" i="25" s="1"/>
  <c r="M2111" i="25" s="1"/>
  <c r="M2112" i="25" s="1"/>
  <c r="M2113" i="25" s="1"/>
  <c r="M2114" i="25" s="1"/>
  <c r="M2115" i="25" s="1"/>
  <c r="M2116" i="25" s="1"/>
  <c r="M2117" i="25" s="1"/>
  <c r="M2118" i="25" s="1"/>
  <c r="M2119" i="25" s="1"/>
  <c r="M2120" i="25" s="1"/>
  <c r="M2121" i="25" s="1"/>
  <c r="M2122" i="25" s="1"/>
  <c r="M2123" i="25" s="1"/>
  <c r="M2124" i="25" s="1"/>
  <c r="M2125" i="25" s="1"/>
  <c r="M2126" i="25" s="1"/>
  <c r="M2127" i="25" s="1"/>
  <c r="M2128" i="25" s="1"/>
  <c r="M2129" i="25" s="1"/>
  <c r="M2130" i="25" s="1"/>
  <c r="M2131" i="25" s="1"/>
  <c r="M2132" i="25" s="1"/>
  <c r="M2133" i="25" s="1"/>
  <c r="M2134" i="25" s="1"/>
  <c r="M2135" i="25" s="1"/>
  <c r="M2136" i="25" s="1"/>
  <c r="M2137" i="25" s="1"/>
  <c r="M2138" i="25" s="1"/>
  <c r="M2139" i="25" s="1"/>
  <c r="M2140" i="25" s="1"/>
  <c r="M2141" i="25" s="1"/>
  <c r="M2142" i="25" s="1"/>
  <c r="M2143" i="25" s="1"/>
  <c r="M2144" i="25" s="1"/>
  <c r="M2145" i="25" s="1"/>
  <c r="M2146" i="25" s="1"/>
  <c r="M2147" i="25" s="1"/>
  <c r="M2148" i="25" s="1"/>
  <c r="M2149" i="25" s="1"/>
  <c r="M2150" i="25" s="1"/>
  <c r="M2151" i="25" s="1"/>
  <c r="M2152" i="25" s="1"/>
  <c r="M2153" i="25" s="1"/>
  <c r="M2154" i="25" s="1"/>
  <c r="M2155" i="25" s="1"/>
  <c r="M2156" i="25" s="1"/>
  <c r="M2157" i="25" s="1"/>
  <c r="M2158" i="25" s="1"/>
  <c r="M2159" i="25" s="1"/>
  <c r="M2160" i="25" s="1"/>
  <c r="M2161" i="25" s="1"/>
  <c r="M2162" i="25" s="1"/>
  <c r="M2163" i="25" s="1"/>
  <c r="M2164" i="25" s="1"/>
  <c r="M2165" i="25" s="1"/>
  <c r="M2166" i="25" s="1"/>
  <c r="M2167" i="25" s="1"/>
  <c r="M2168" i="25" s="1"/>
  <c r="M2169" i="25" s="1"/>
  <c r="M2170" i="25" s="1"/>
  <c r="M2171" i="25" s="1"/>
  <c r="M2172" i="25" s="1"/>
  <c r="M2173" i="25" s="1"/>
  <c r="M2174" i="25" s="1"/>
  <c r="M2175" i="25" s="1"/>
  <c r="M2176" i="25" s="1"/>
  <c r="M2177" i="25" s="1"/>
  <c r="M2178" i="25" s="1"/>
  <c r="M2179" i="25" s="1"/>
  <c r="M2180" i="25" s="1"/>
  <c r="M2181" i="25" s="1"/>
  <c r="M2182" i="25" s="1"/>
  <c r="M2183" i="25" s="1"/>
  <c r="M2184" i="25" s="1"/>
  <c r="M2185" i="25" s="1"/>
  <c r="M2186" i="25" s="1"/>
  <c r="M2187" i="25" s="1"/>
  <c r="M2188" i="25" s="1"/>
  <c r="M2189" i="25" s="1"/>
  <c r="M2190" i="25" s="1"/>
  <c r="M2191" i="25" s="1"/>
  <c r="M2192" i="25" s="1"/>
  <c r="M2193" i="25" s="1"/>
  <c r="M2194" i="25" s="1"/>
  <c r="M2195" i="25" s="1"/>
  <c r="M2196" i="25" s="1"/>
  <c r="M2197" i="25" s="1"/>
  <c r="M2198" i="25" s="1"/>
  <c r="M2199" i="25" s="1"/>
  <c r="M2200" i="25" s="1"/>
  <c r="M2201" i="25" s="1"/>
  <c r="M2202" i="25" s="1"/>
  <c r="M2203" i="25" s="1"/>
  <c r="M2204" i="25" s="1"/>
  <c r="M2205" i="25" s="1"/>
  <c r="M2206" i="25" s="1"/>
  <c r="M2207" i="25" s="1"/>
  <c r="M2208" i="25" s="1"/>
  <c r="M2209" i="25" s="1"/>
  <c r="M2210" i="25" s="1"/>
  <c r="M2211" i="25" s="1"/>
  <c r="M2212" i="25" s="1"/>
  <c r="M2213" i="25" s="1"/>
  <c r="M2214" i="25" s="1"/>
  <c r="M2215" i="25" s="1"/>
  <c r="M2216" i="25" s="1"/>
  <c r="M2217" i="25" s="1"/>
  <c r="M2218" i="25" s="1"/>
  <c r="M2219" i="25" s="1"/>
  <c r="M2220" i="25" s="1"/>
  <c r="M2221" i="25" s="1"/>
  <c r="M2222" i="25" s="1"/>
  <c r="M2223" i="25" s="1"/>
  <c r="M2224" i="25" s="1"/>
  <c r="M2225" i="25" s="1"/>
  <c r="M2226" i="25" s="1"/>
  <c r="M2227" i="25" s="1"/>
  <c r="M2228" i="25" s="1"/>
  <c r="M2229" i="25" s="1"/>
  <c r="M2230" i="25" s="1"/>
  <c r="M2231" i="25" s="1"/>
  <c r="M2232" i="25" s="1"/>
  <c r="M2233" i="25" s="1"/>
  <c r="M2234" i="25" s="1"/>
  <c r="M2235" i="25" s="1"/>
  <c r="M2236" i="25" s="1"/>
  <c r="M2237" i="25" s="1"/>
  <c r="M2238" i="25" s="1"/>
  <c r="M2239" i="25" s="1"/>
  <c r="M2240" i="25" s="1"/>
  <c r="M2241" i="25" s="1"/>
  <c r="M2242" i="25" s="1"/>
  <c r="M2243" i="25" s="1"/>
  <c r="M2244" i="25" s="1"/>
  <c r="M2245" i="25" s="1"/>
  <c r="M2246" i="25" s="1"/>
  <c r="M2247" i="25" s="1"/>
  <c r="M2248" i="25" s="1"/>
  <c r="M2249" i="25" s="1"/>
  <c r="M2250" i="25" s="1"/>
  <c r="M2251" i="25" s="1"/>
  <c r="M2252" i="25" s="1"/>
  <c r="M2253" i="25" s="1"/>
  <c r="M2254" i="25" s="1"/>
  <c r="M2255" i="25" s="1"/>
  <c r="M2256" i="25" s="1"/>
  <c r="M2257" i="25" s="1"/>
  <c r="M2258" i="25" s="1"/>
  <c r="M2259" i="25" s="1"/>
  <c r="M2260" i="25" s="1"/>
  <c r="M2261" i="25" s="1"/>
  <c r="M2262" i="25" s="1"/>
  <c r="M2263" i="25" s="1"/>
  <c r="M2264" i="25" s="1"/>
  <c r="M2265" i="25" s="1"/>
  <c r="M2266" i="25" s="1"/>
  <c r="M2267" i="25" s="1"/>
  <c r="M2268" i="25" s="1"/>
  <c r="M2269" i="25" s="1"/>
  <c r="M2270" i="25" s="1"/>
  <c r="M2271" i="25" s="1"/>
  <c r="M2272" i="25" s="1"/>
  <c r="M2273" i="25" s="1"/>
  <c r="M2274" i="25" s="1"/>
  <c r="M2275" i="25" s="1"/>
  <c r="M2276" i="25" s="1"/>
  <c r="M2277" i="25" s="1"/>
  <c r="M2278" i="25" s="1"/>
  <c r="M2279" i="25" s="1"/>
  <c r="M2280" i="25" s="1"/>
  <c r="M2281" i="25" s="1"/>
  <c r="M2282" i="25" s="1"/>
  <c r="M2283" i="25" s="1"/>
  <c r="M2284" i="25" s="1"/>
  <c r="M2285" i="25" s="1"/>
  <c r="M2286" i="25" s="1"/>
  <c r="M2287" i="25" s="1"/>
  <c r="M2288" i="25" s="1"/>
  <c r="M2289" i="25" s="1"/>
  <c r="M2290" i="25" s="1"/>
  <c r="M2291" i="25" s="1"/>
  <c r="M2292" i="25" s="1"/>
  <c r="M2293" i="25" s="1"/>
  <c r="M2294" i="25" s="1"/>
  <c r="M2295" i="25" s="1"/>
  <c r="M2296" i="25" s="1"/>
  <c r="M2297" i="25" s="1"/>
  <c r="M2298" i="25" s="1"/>
  <c r="M2299" i="25" s="1"/>
  <c r="M2300" i="25" s="1"/>
  <c r="M2301" i="25" s="1"/>
  <c r="M2302" i="25" s="1"/>
  <c r="M2303" i="25" s="1"/>
  <c r="M2304" i="25" s="1"/>
  <c r="M2305" i="25" s="1"/>
  <c r="M2306" i="25" s="1"/>
  <c r="M2307" i="25" s="1"/>
  <c r="M2308" i="25" s="1"/>
  <c r="M2309" i="25" s="1"/>
  <c r="M2310" i="25" s="1"/>
  <c r="M2311" i="25" s="1"/>
  <c r="M2312" i="25" s="1"/>
  <c r="M2313" i="25" s="1"/>
  <c r="M2314" i="25" s="1"/>
  <c r="M2315" i="25" s="1"/>
  <c r="M2316" i="25" s="1"/>
  <c r="M2317" i="25" s="1"/>
  <c r="M2318" i="25" s="1"/>
  <c r="M2319" i="25" s="1"/>
  <c r="M2320" i="25" s="1"/>
  <c r="M2321" i="25" s="1"/>
  <c r="M2322" i="25" s="1"/>
  <c r="M2323" i="25" s="1"/>
  <c r="M2324" i="25" s="1"/>
  <c r="M2325" i="25" s="1"/>
  <c r="M2326" i="25" s="1"/>
  <c r="M2327" i="25" s="1"/>
  <c r="M2328" i="25" s="1"/>
  <c r="M2329" i="25" s="1"/>
  <c r="M2330" i="25" s="1"/>
  <c r="M2331" i="25" s="1"/>
  <c r="M2332" i="25" s="1"/>
  <c r="M2333" i="25" s="1"/>
  <c r="M2334" i="25" s="1"/>
  <c r="M2335" i="25" s="1"/>
  <c r="M2336" i="25" s="1"/>
  <c r="M2337" i="25" s="1"/>
  <c r="M2338" i="25" s="1"/>
  <c r="M2339" i="25" s="1"/>
  <c r="M2340" i="25" s="1"/>
  <c r="M2341" i="25" s="1"/>
  <c r="M2342" i="25" s="1"/>
  <c r="M2343" i="25" s="1"/>
  <c r="M2344" i="25" s="1"/>
  <c r="M2345" i="25" s="1"/>
  <c r="M2346" i="25" s="1"/>
  <c r="M2347" i="25" s="1"/>
  <c r="M2348" i="25" s="1"/>
  <c r="M2349" i="25" s="1"/>
  <c r="M2350" i="25" s="1"/>
  <c r="M2351" i="25" s="1"/>
  <c r="M2352" i="25" s="1"/>
  <c r="M2353" i="25" s="1"/>
  <c r="M2354" i="25" s="1"/>
  <c r="M2355" i="25" s="1"/>
  <c r="M2356" i="25" s="1"/>
  <c r="M2357" i="25" s="1"/>
  <c r="M2358" i="25" s="1"/>
  <c r="M2359" i="25" s="1"/>
  <c r="M2360" i="25" s="1"/>
  <c r="M2361" i="25" s="1"/>
  <c r="M2362" i="25" s="1"/>
  <c r="M2363" i="25" s="1"/>
  <c r="M2364" i="25" s="1"/>
  <c r="M2365" i="25" s="1"/>
  <c r="M2366" i="25" s="1"/>
  <c r="M2367" i="25" s="1"/>
  <c r="M2368" i="25" s="1"/>
  <c r="M2369" i="25" s="1"/>
  <c r="M2370" i="25" s="1"/>
  <c r="M2371" i="25" s="1"/>
  <c r="M2372" i="25" s="1"/>
  <c r="M2373" i="25" s="1"/>
  <c r="M2374" i="25" s="1"/>
  <c r="M2375" i="25" s="1"/>
  <c r="M2376" i="25" s="1"/>
  <c r="M2377" i="25" s="1"/>
  <c r="M2378" i="25" s="1"/>
  <c r="M2379" i="25" s="1"/>
  <c r="M2380" i="25" s="1"/>
  <c r="M2381" i="25" s="1"/>
  <c r="M2382" i="25" s="1"/>
  <c r="M2383" i="25" s="1"/>
  <c r="M2384" i="25" s="1"/>
  <c r="M2385" i="25" s="1"/>
  <c r="M2386" i="25" s="1"/>
  <c r="M2387" i="25" s="1"/>
  <c r="M2388" i="25" s="1"/>
  <c r="M2389" i="25" s="1"/>
  <c r="M2390" i="25" s="1"/>
  <c r="M2391" i="25" s="1"/>
  <c r="M2392" i="25" s="1"/>
  <c r="M2393" i="25" s="1"/>
  <c r="M2394" i="25" s="1"/>
  <c r="M2395" i="25" s="1"/>
  <c r="M2396" i="25" s="1"/>
  <c r="M2397" i="25" s="1"/>
  <c r="M2398" i="25" s="1"/>
  <c r="M2399" i="25" s="1"/>
  <c r="M2400" i="25" s="1"/>
  <c r="M2401" i="25" s="1"/>
  <c r="M2402" i="25" s="1"/>
  <c r="M2403" i="25" s="1"/>
  <c r="M2404" i="25" s="1"/>
  <c r="M2405" i="25" s="1"/>
  <c r="M2406" i="25" s="1"/>
  <c r="M2407" i="25" s="1"/>
  <c r="M2408" i="25" s="1"/>
  <c r="M2409" i="25" s="1"/>
  <c r="M2410" i="25" s="1"/>
  <c r="M2411" i="25" s="1"/>
  <c r="M2412" i="25" s="1"/>
  <c r="M2413" i="25" s="1"/>
  <c r="M2414" i="25" s="1"/>
  <c r="M2415" i="25" s="1"/>
  <c r="M2416" i="25" s="1"/>
  <c r="M2417" i="25" s="1"/>
  <c r="M2418" i="25" s="1"/>
  <c r="M2419" i="25" s="1"/>
  <c r="M2420" i="25" s="1"/>
  <c r="M2421" i="25" s="1"/>
  <c r="M2422" i="25" s="1"/>
  <c r="M2423" i="25" s="1"/>
  <c r="M2424" i="25" s="1"/>
  <c r="M2425" i="25" s="1"/>
  <c r="M2426" i="25" s="1"/>
  <c r="M2427" i="25" s="1"/>
  <c r="M2428" i="25" s="1"/>
  <c r="M2429" i="25" s="1"/>
  <c r="M2430" i="25" s="1"/>
  <c r="M2431" i="25" s="1"/>
  <c r="M2432" i="25" s="1"/>
  <c r="M2433" i="25" s="1"/>
  <c r="M2434" i="25" s="1"/>
  <c r="M2435" i="25" s="1"/>
  <c r="M2436" i="25" s="1"/>
  <c r="M2437" i="25" s="1"/>
  <c r="M2438" i="25" s="1"/>
  <c r="M2439" i="25" s="1"/>
  <c r="M2440" i="25" s="1"/>
  <c r="M2441" i="25" s="1"/>
  <c r="M2442" i="25" s="1"/>
  <c r="M2443" i="25" s="1"/>
  <c r="M2444" i="25" s="1"/>
  <c r="M2445" i="25" s="1"/>
  <c r="M2446" i="25" s="1"/>
  <c r="M2447" i="25" s="1"/>
  <c r="M2448" i="25" s="1"/>
  <c r="M2449" i="25" s="1"/>
  <c r="M2450" i="25" s="1"/>
  <c r="M2451" i="25" s="1"/>
  <c r="M2452" i="25" s="1"/>
  <c r="M2453" i="25" s="1"/>
  <c r="M2454" i="25" s="1"/>
  <c r="M2455" i="25" s="1"/>
  <c r="M2456" i="25" s="1"/>
  <c r="M2457" i="25" s="1"/>
  <c r="M2458" i="25" s="1"/>
  <c r="M2459" i="25" s="1"/>
  <c r="M2460" i="25" s="1"/>
  <c r="M2461" i="25" s="1"/>
  <c r="M2462" i="25" s="1"/>
  <c r="M2463" i="25" s="1"/>
  <c r="M2464" i="25" s="1"/>
  <c r="M2465" i="25" s="1"/>
  <c r="M2466" i="25" s="1"/>
  <c r="M2467" i="25" s="1"/>
  <c r="M2468" i="25" s="1"/>
  <c r="M2469" i="25" s="1"/>
  <c r="M2470" i="25" s="1"/>
  <c r="M2471" i="25" s="1"/>
  <c r="M2472" i="25" s="1"/>
  <c r="M2473" i="25" s="1"/>
  <c r="M2474" i="25" s="1"/>
  <c r="M2475" i="25" s="1"/>
  <c r="M2476" i="25" s="1"/>
  <c r="M2477" i="25" s="1"/>
  <c r="M2478" i="25" s="1"/>
  <c r="M2479" i="25" s="1"/>
  <c r="M2480" i="25" s="1"/>
  <c r="M2481" i="25" s="1"/>
  <c r="M2482" i="25" s="1"/>
  <c r="M2483" i="25" s="1"/>
  <c r="M2484" i="25" s="1"/>
  <c r="M2485" i="25" s="1"/>
  <c r="M2486" i="25" s="1"/>
  <c r="M2487" i="25" s="1"/>
  <c r="M2488" i="25" s="1"/>
  <c r="M2489" i="25" s="1"/>
  <c r="M2490" i="25" s="1"/>
  <c r="M2491" i="25" s="1"/>
  <c r="M2492" i="25" s="1"/>
  <c r="M2493" i="25" s="1"/>
  <c r="M2494" i="25" s="1"/>
  <c r="M2495" i="25" s="1"/>
  <c r="M2496" i="25" s="1"/>
  <c r="M2497" i="25" s="1"/>
  <c r="M2498" i="25" s="1"/>
  <c r="M2499" i="25" s="1"/>
  <c r="M2500" i="25" s="1"/>
  <c r="M2501" i="25" s="1"/>
  <c r="M2502" i="25" s="1"/>
  <c r="M2503" i="25" s="1"/>
  <c r="M2504" i="25" s="1"/>
  <c r="M2505" i="25" s="1"/>
  <c r="M2506" i="25" s="1"/>
  <c r="M2507" i="25" s="1"/>
  <c r="M2508" i="25" s="1"/>
  <c r="M2509" i="25" s="1"/>
  <c r="M2510" i="25" s="1"/>
  <c r="M2511" i="25" s="1"/>
  <c r="M2512" i="25" s="1"/>
  <c r="M2513" i="25" s="1"/>
  <c r="M2514" i="25" s="1"/>
  <c r="M2515" i="25" s="1"/>
  <c r="M2516" i="25" s="1"/>
  <c r="M2517" i="25" s="1"/>
  <c r="M2518" i="25" s="1"/>
  <c r="M2519" i="25" s="1"/>
  <c r="M2520" i="25" s="1"/>
  <c r="M2521" i="25" s="1"/>
  <c r="M2522" i="25" s="1"/>
  <c r="M2523" i="25" s="1"/>
  <c r="M2524" i="25" s="1"/>
  <c r="M2525" i="25" s="1"/>
  <c r="M2526" i="25" s="1"/>
  <c r="M2527" i="25" s="1"/>
  <c r="M2528" i="25" s="1"/>
  <c r="M2529" i="25" s="1"/>
  <c r="M2530" i="25" s="1"/>
  <c r="M2531" i="25" s="1"/>
  <c r="M2532" i="25" s="1"/>
  <c r="M2533" i="25" s="1"/>
  <c r="M2534" i="25" s="1"/>
  <c r="M2535" i="25" s="1"/>
  <c r="M2536" i="25" s="1"/>
  <c r="M2537" i="25" s="1"/>
  <c r="M2538" i="25" s="1"/>
  <c r="M2539" i="25" s="1"/>
  <c r="M2540" i="25" s="1"/>
  <c r="M2541" i="25" s="1"/>
  <c r="M2542" i="25" s="1"/>
  <c r="M2543" i="25" s="1"/>
  <c r="M2544" i="25" s="1"/>
  <c r="M2545" i="25" s="1"/>
  <c r="M2546" i="25" s="1"/>
  <c r="M2547" i="25" s="1"/>
  <c r="M2548" i="25" s="1"/>
  <c r="M2549" i="25" s="1"/>
  <c r="M2550" i="25" s="1"/>
  <c r="M2551" i="25" s="1"/>
  <c r="M2552" i="25" s="1"/>
  <c r="M2553" i="25" s="1"/>
  <c r="M2554" i="25" s="1"/>
  <c r="M2555" i="25" s="1"/>
  <c r="M2556" i="25" s="1"/>
  <c r="M2557" i="25" s="1"/>
  <c r="M2558" i="25" s="1"/>
  <c r="M2559" i="25" s="1"/>
  <c r="M2560" i="25" s="1"/>
  <c r="M2561" i="25" s="1"/>
  <c r="M2562" i="25" s="1"/>
  <c r="M2563" i="25" s="1"/>
  <c r="M2564" i="25" s="1"/>
  <c r="M2565" i="25" s="1"/>
  <c r="M2566" i="25" s="1"/>
  <c r="M2567" i="25" s="1"/>
  <c r="M2568" i="25" s="1"/>
  <c r="M2569" i="25" s="1"/>
  <c r="M2570" i="25" s="1"/>
  <c r="M2571" i="25" s="1"/>
  <c r="M2572" i="25" s="1"/>
  <c r="M2573" i="25" s="1"/>
  <c r="M2574" i="25" s="1"/>
  <c r="M2575" i="25" s="1"/>
  <c r="M2576" i="25" s="1"/>
  <c r="M2577" i="25" s="1"/>
  <c r="M2578" i="25" s="1"/>
  <c r="M2579" i="25" s="1"/>
  <c r="M2580" i="25" s="1"/>
  <c r="M2581" i="25" s="1"/>
  <c r="M2582" i="25" s="1"/>
  <c r="M2583" i="25" s="1"/>
  <c r="M2584" i="25" s="1"/>
  <c r="M2585" i="25" s="1"/>
  <c r="M2586" i="25" s="1"/>
  <c r="M2587" i="25" s="1"/>
  <c r="M2588" i="25" s="1"/>
  <c r="M2589" i="25" s="1"/>
  <c r="M2590" i="25" s="1"/>
  <c r="M2591" i="25" s="1"/>
  <c r="M2592" i="25" s="1"/>
  <c r="M2593" i="25" s="1"/>
  <c r="M2594" i="25" s="1"/>
  <c r="M2595" i="25" s="1"/>
  <c r="M2596" i="25" s="1"/>
  <c r="M2597" i="25" s="1"/>
  <c r="M2598" i="25" s="1"/>
  <c r="M2599" i="25" s="1"/>
  <c r="M2600" i="25" s="1"/>
  <c r="M2601" i="25" s="1"/>
  <c r="M2602" i="25" s="1"/>
  <c r="M2603" i="25" s="1"/>
  <c r="M2604" i="25" s="1"/>
  <c r="M2605" i="25" s="1"/>
  <c r="M2606" i="25" s="1"/>
  <c r="M2607" i="25" s="1"/>
  <c r="M2608" i="25" s="1"/>
  <c r="M2609" i="25" s="1"/>
  <c r="M2610" i="25" s="1"/>
  <c r="M2611" i="25" s="1"/>
  <c r="M2612" i="25" s="1"/>
  <c r="M2613" i="25" s="1"/>
  <c r="M2614" i="25" s="1"/>
  <c r="M2615" i="25" s="1"/>
  <c r="M2616" i="25" s="1"/>
  <c r="M2617" i="25" s="1"/>
  <c r="M2618" i="25" s="1"/>
  <c r="M2619" i="25" s="1"/>
  <c r="M2620" i="25" s="1"/>
  <c r="M2621" i="25" s="1"/>
  <c r="M2622" i="25" s="1"/>
  <c r="M2623" i="25" s="1"/>
  <c r="M2624" i="25" s="1"/>
  <c r="M2625" i="25" s="1"/>
  <c r="M2626" i="25" s="1"/>
  <c r="M2627" i="25" s="1"/>
  <c r="M2628" i="25" s="1"/>
  <c r="M2629" i="25" s="1"/>
  <c r="M2630" i="25" s="1"/>
  <c r="M2631" i="25" s="1"/>
  <c r="M2632" i="25" s="1"/>
  <c r="M2633" i="25" s="1"/>
  <c r="M2634" i="25" s="1"/>
  <c r="M2635" i="25" s="1"/>
  <c r="M2636" i="25" s="1"/>
  <c r="M2637" i="25" s="1"/>
  <c r="M2638" i="25" s="1"/>
  <c r="M2639" i="25" s="1"/>
  <c r="M2640" i="25" s="1"/>
  <c r="M2641" i="25" s="1"/>
  <c r="M2642" i="25" s="1"/>
  <c r="M2643" i="25" s="1"/>
  <c r="M2644" i="25" s="1"/>
  <c r="M2645" i="25" s="1"/>
  <c r="M2646" i="25" s="1"/>
  <c r="M2647" i="25" s="1"/>
  <c r="M2648" i="25" s="1"/>
  <c r="M2649" i="25" s="1"/>
  <c r="M2650" i="25" s="1"/>
  <c r="M2651" i="25" s="1"/>
  <c r="M2652" i="25" s="1"/>
  <c r="M2653" i="25" s="1"/>
  <c r="M2654" i="25" s="1"/>
  <c r="M2655" i="25" s="1"/>
  <c r="M2656" i="25" s="1"/>
  <c r="M2657" i="25" s="1"/>
  <c r="M2658" i="25" s="1"/>
  <c r="M2659" i="25" s="1"/>
  <c r="M2660" i="25" s="1"/>
  <c r="M2661" i="25" s="1"/>
  <c r="M2662" i="25" s="1"/>
  <c r="M2663" i="25" s="1"/>
  <c r="M2664" i="25" s="1"/>
  <c r="M2665" i="25" s="1"/>
  <c r="M2666" i="25" s="1"/>
  <c r="M2667" i="25" s="1"/>
  <c r="M2668" i="25" s="1"/>
  <c r="M2669" i="25" s="1"/>
  <c r="M2670" i="25" s="1"/>
  <c r="M2671" i="25" s="1"/>
  <c r="M2672" i="25" s="1"/>
  <c r="M2673" i="25" s="1"/>
  <c r="M2674" i="25" s="1"/>
  <c r="M2675" i="25" s="1"/>
  <c r="M2676" i="25" s="1"/>
  <c r="M2677" i="25" s="1"/>
  <c r="M2678" i="25" s="1"/>
  <c r="M2679" i="25" s="1"/>
  <c r="M2680" i="25" s="1"/>
  <c r="M2681" i="25" s="1"/>
  <c r="M2682" i="25" s="1"/>
  <c r="M2683" i="25" s="1"/>
  <c r="M2684" i="25" s="1"/>
  <c r="M2685" i="25" s="1"/>
  <c r="M2686" i="25" s="1"/>
  <c r="M2687" i="25" s="1"/>
  <c r="M2688" i="25" s="1"/>
  <c r="M2689" i="25" s="1"/>
  <c r="M2690" i="25" s="1"/>
  <c r="M2691" i="25" s="1"/>
  <c r="M2692" i="25" s="1"/>
  <c r="M2693" i="25" s="1"/>
  <c r="M2694" i="25" s="1"/>
  <c r="M2695" i="25" s="1"/>
  <c r="M2696" i="25" s="1"/>
  <c r="M2697" i="25" s="1"/>
  <c r="M2698" i="25" s="1"/>
  <c r="M2699" i="25" s="1"/>
  <c r="M2700" i="25" s="1"/>
  <c r="M2701" i="25" s="1"/>
  <c r="M2702" i="25" s="1"/>
  <c r="M2703" i="25" s="1"/>
  <c r="M2704" i="25" s="1"/>
  <c r="M2705" i="25" s="1"/>
  <c r="M2706" i="25" s="1"/>
  <c r="M2707" i="25" s="1"/>
  <c r="M2708" i="25" s="1"/>
  <c r="M2709" i="25" s="1"/>
  <c r="M2710" i="25" s="1"/>
  <c r="M2711" i="25" s="1"/>
  <c r="M2712" i="25" s="1"/>
  <c r="M2713" i="25" s="1"/>
  <c r="M2714" i="25" s="1"/>
  <c r="M2715" i="25" s="1"/>
  <c r="M2716" i="25" s="1"/>
  <c r="M2717" i="25" s="1"/>
  <c r="M2718" i="25" s="1"/>
  <c r="M2719" i="25" s="1"/>
  <c r="M2720" i="25" s="1"/>
  <c r="M2721" i="25" s="1"/>
  <c r="M2722" i="25" s="1"/>
  <c r="M2723" i="25" s="1"/>
  <c r="M2724" i="25" s="1"/>
  <c r="M2725" i="25" s="1"/>
  <c r="M2726" i="25" s="1"/>
  <c r="M2727" i="25" s="1"/>
  <c r="M2728" i="25" s="1"/>
  <c r="M2729" i="25" s="1"/>
  <c r="M2730" i="25" s="1"/>
  <c r="M2731" i="25" s="1"/>
  <c r="M2732" i="25" s="1"/>
  <c r="M2733" i="25" s="1"/>
  <c r="M2734" i="25" s="1"/>
  <c r="M2735" i="25" s="1"/>
  <c r="M2736" i="25" s="1"/>
  <c r="M2737" i="25" s="1"/>
  <c r="M2738" i="25" s="1"/>
  <c r="M2739" i="25" s="1"/>
  <c r="M2740" i="25" s="1"/>
  <c r="M2741" i="25" s="1"/>
  <c r="M2742" i="25" s="1"/>
  <c r="M2743" i="25" s="1"/>
  <c r="M2744" i="25" s="1"/>
  <c r="M2745" i="25" s="1"/>
  <c r="M2746" i="25" s="1"/>
  <c r="M2747" i="25" s="1"/>
  <c r="M2748" i="25" s="1"/>
  <c r="M2749" i="25" s="1"/>
  <c r="M2750" i="25" s="1"/>
  <c r="M2751" i="25" s="1"/>
  <c r="M2752" i="25" s="1"/>
  <c r="M2753" i="25" s="1"/>
  <c r="M2754" i="25" s="1"/>
  <c r="M2755" i="25" s="1"/>
  <c r="M2756" i="25" s="1"/>
  <c r="M2757" i="25" s="1"/>
  <c r="M2758" i="25" s="1"/>
  <c r="M2759" i="25" s="1"/>
  <c r="M2760" i="25" s="1"/>
  <c r="M2761" i="25" s="1"/>
  <c r="M2762" i="25" s="1"/>
  <c r="M2763" i="25" s="1"/>
  <c r="M2764" i="25" s="1"/>
  <c r="M2765" i="25" s="1"/>
  <c r="M2766" i="25" s="1"/>
  <c r="M2767" i="25" s="1"/>
  <c r="M2768" i="25" s="1"/>
  <c r="M2769" i="25" s="1"/>
  <c r="M2770" i="25" s="1"/>
  <c r="M2771" i="25" s="1"/>
  <c r="M2772" i="25" s="1"/>
  <c r="M2773" i="25" s="1"/>
  <c r="M2774" i="25" s="1"/>
  <c r="M2775" i="25" s="1"/>
  <c r="M2776" i="25" s="1"/>
  <c r="M2777" i="25" s="1"/>
  <c r="M2778" i="25" s="1"/>
  <c r="M2779" i="25" s="1"/>
  <c r="M2780" i="25" s="1"/>
  <c r="M2781" i="25" s="1"/>
  <c r="M2782" i="25" s="1"/>
  <c r="M2783" i="25" s="1"/>
  <c r="M2784" i="25" s="1"/>
  <c r="M2785" i="25" s="1"/>
  <c r="M2786" i="25" s="1"/>
  <c r="M2787" i="25" s="1"/>
  <c r="M2788" i="25" s="1"/>
  <c r="M2789" i="25" s="1"/>
  <c r="M2790" i="25" s="1"/>
  <c r="M2791" i="25" s="1"/>
  <c r="M2792" i="25" s="1"/>
  <c r="M2793" i="25" s="1"/>
  <c r="M2794" i="25" s="1"/>
  <c r="M2795" i="25" s="1"/>
  <c r="M2796" i="25" s="1"/>
  <c r="M2797" i="25" s="1"/>
  <c r="M2798" i="25" s="1"/>
  <c r="M2799" i="25" s="1"/>
  <c r="M2800" i="25" s="1"/>
  <c r="M2801" i="25" s="1"/>
  <c r="M2802" i="25" s="1"/>
  <c r="M2803" i="25" s="1"/>
  <c r="M2804" i="25" s="1"/>
  <c r="M2805" i="25" s="1"/>
  <c r="M2806" i="25" s="1"/>
  <c r="M2807" i="25" s="1"/>
  <c r="M2808" i="25" s="1"/>
  <c r="M2809" i="25" s="1"/>
  <c r="M2810" i="25" s="1"/>
  <c r="M2811" i="25" s="1"/>
  <c r="M2812" i="25" s="1"/>
  <c r="M2813" i="25" s="1"/>
  <c r="M2814" i="25" s="1"/>
  <c r="M2815" i="25" s="1"/>
  <c r="M2816" i="25" s="1"/>
  <c r="M2817" i="25" s="1"/>
  <c r="M2818" i="25" s="1"/>
  <c r="M2819" i="25" s="1"/>
  <c r="M2820" i="25" s="1"/>
  <c r="M2821" i="25" s="1"/>
  <c r="M2822" i="25" s="1"/>
  <c r="M2823" i="25" s="1"/>
  <c r="M2824" i="25" s="1"/>
  <c r="M2825" i="25" s="1"/>
  <c r="M2826" i="25" s="1"/>
  <c r="M2827" i="25" s="1"/>
  <c r="M2828" i="25" s="1"/>
  <c r="M2829" i="25" s="1"/>
  <c r="M2830" i="25" s="1"/>
  <c r="M2831" i="25" s="1"/>
  <c r="M2832" i="25" s="1"/>
  <c r="M2833" i="25" s="1"/>
  <c r="M2834" i="25" s="1"/>
  <c r="M2835" i="25" s="1"/>
  <c r="M2836" i="25" s="1"/>
  <c r="M2837" i="25" s="1"/>
  <c r="M2838" i="25" s="1"/>
  <c r="M2839" i="25" s="1"/>
  <c r="M2840" i="25" s="1"/>
  <c r="M2841" i="25" s="1"/>
  <c r="M2842" i="25" s="1"/>
  <c r="M2843" i="25" s="1"/>
  <c r="M2844" i="25" s="1"/>
  <c r="M2845" i="25" s="1"/>
  <c r="M2846" i="25" s="1"/>
  <c r="M2847" i="25" s="1"/>
  <c r="M2848" i="25" s="1"/>
  <c r="M2849" i="25" s="1"/>
  <c r="M2850" i="25" s="1"/>
  <c r="M2851" i="25" s="1"/>
  <c r="M2852" i="25" s="1"/>
  <c r="M2853" i="25" s="1"/>
  <c r="M2854" i="25" s="1"/>
  <c r="M2855" i="25" s="1"/>
  <c r="M2856" i="25" s="1"/>
  <c r="M2857" i="25" s="1"/>
  <c r="M2858" i="25" s="1"/>
  <c r="M2859" i="25" s="1"/>
  <c r="M2860" i="25" s="1"/>
  <c r="M2861" i="25" s="1"/>
  <c r="M2862" i="25" s="1"/>
  <c r="M2863" i="25" s="1"/>
  <c r="M2864" i="25" s="1"/>
  <c r="M2865" i="25" s="1"/>
  <c r="M2866" i="25" s="1"/>
  <c r="M2867" i="25" s="1"/>
  <c r="M2868" i="25" s="1"/>
  <c r="M2869" i="25" s="1"/>
  <c r="M2870" i="25" s="1"/>
  <c r="M2871" i="25" s="1"/>
  <c r="M2872" i="25" s="1"/>
  <c r="M2873" i="25" s="1"/>
  <c r="M2874" i="25" s="1"/>
  <c r="M2875" i="25" s="1"/>
  <c r="M2876" i="25" s="1"/>
  <c r="M2877" i="25" s="1"/>
  <c r="M2878" i="25" s="1"/>
  <c r="M2879" i="25" s="1"/>
  <c r="M2880" i="25" s="1"/>
  <c r="M2881" i="25" s="1"/>
  <c r="M2882" i="25" s="1"/>
  <c r="M2883" i="25" s="1"/>
  <c r="M2884" i="25" s="1"/>
  <c r="M2885" i="25" s="1"/>
  <c r="M2886" i="25" s="1"/>
  <c r="M2887" i="25" s="1"/>
  <c r="M2888" i="25" s="1"/>
  <c r="M2889" i="25" s="1"/>
  <c r="M2890" i="25" s="1"/>
  <c r="M2891" i="25" s="1"/>
  <c r="M2892" i="25" s="1"/>
  <c r="M2893" i="25" s="1"/>
  <c r="M2894" i="25" s="1"/>
  <c r="M2895" i="25" s="1"/>
  <c r="M2896" i="25" s="1"/>
  <c r="M2897" i="25" s="1"/>
  <c r="M2898" i="25" s="1"/>
  <c r="M2899" i="25" s="1"/>
  <c r="M2900" i="25" s="1"/>
  <c r="M2901" i="25" s="1"/>
  <c r="M2902" i="25" s="1"/>
  <c r="M2903" i="25" s="1"/>
  <c r="M2904" i="25" s="1"/>
  <c r="M2905" i="25" s="1"/>
  <c r="M2906" i="25" s="1"/>
  <c r="M2907" i="25" s="1"/>
  <c r="M2908" i="25" s="1"/>
  <c r="M2909" i="25" s="1"/>
  <c r="M2910" i="25" s="1"/>
  <c r="M2911" i="25" s="1"/>
  <c r="M2912" i="25" s="1"/>
  <c r="M2913" i="25" s="1"/>
  <c r="M2914" i="25" s="1"/>
  <c r="M2915" i="25" s="1"/>
  <c r="M2916" i="25" s="1"/>
  <c r="M2917" i="25" s="1"/>
  <c r="M2918" i="25" s="1"/>
  <c r="M2919" i="25" s="1"/>
  <c r="M2920" i="25" s="1"/>
  <c r="M2921" i="25" s="1"/>
  <c r="M2922" i="25" s="1"/>
  <c r="M2923" i="25" s="1"/>
  <c r="M2924" i="25" s="1"/>
  <c r="M2925" i="25" s="1"/>
  <c r="M2926" i="25" s="1"/>
  <c r="M2927" i="25" s="1"/>
  <c r="M2928" i="25" s="1"/>
  <c r="M2929" i="25" s="1"/>
  <c r="M2930" i="25" s="1"/>
  <c r="M2931" i="25" s="1"/>
  <c r="M2932" i="25" s="1"/>
  <c r="M2933" i="25" s="1"/>
  <c r="M2934" i="25" s="1"/>
  <c r="M2935" i="25" s="1"/>
  <c r="M2936" i="25" s="1"/>
  <c r="M2937" i="25" s="1"/>
  <c r="M2938" i="25" s="1"/>
  <c r="M2939" i="25" s="1"/>
  <c r="M2940" i="25" s="1"/>
  <c r="M2941" i="25" s="1"/>
  <c r="M2942" i="25" s="1"/>
  <c r="M2943" i="25" s="1"/>
  <c r="M2944" i="25" s="1"/>
  <c r="M2945" i="25" s="1"/>
  <c r="M2946" i="25" s="1"/>
  <c r="M2947" i="25" s="1"/>
  <c r="M2948" i="25" s="1"/>
  <c r="M2949" i="25" s="1"/>
  <c r="M2950" i="25" s="1"/>
  <c r="M2951" i="25" s="1"/>
  <c r="M2952" i="25" s="1"/>
  <c r="M2953" i="25" s="1"/>
  <c r="M2954" i="25" s="1"/>
  <c r="M2955" i="25" s="1"/>
  <c r="M2956" i="25" s="1"/>
  <c r="M2957" i="25" s="1"/>
  <c r="M2958" i="25" s="1"/>
  <c r="M2959" i="25" s="1"/>
  <c r="M2960" i="25" s="1"/>
  <c r="M2961" i="25" s="1"/>
  <c r="M2962" i="25" s="1"/>
  <c r="M2963" i="25" s="1"/>
  <c r="M2964" i="25" s="1"/>
  <c r="M2965" i="25" s="1"/>
  <c r="M2966" i="25" s="1"/>
  <c r="M2967" i="25" s="1"/>
  <c r="M2968" i="25" s="1"/>
  <c r="M2969" i="25" s="1"/>
  <c r="M2970" i="25" s="1"/>
  <c r="M2971" i="25" s="1"/>
  <c r="M2972" i="25" s="1"/>
  <c r="M2973" i="25" s="1"/>
  <c r="M2974" i="25" s="1"/>
  <c r="M2975" i="25" s="1"/>
  <c r="M2976" i="25" s="1"/>
  <c r="M2977" i="25" s="1"/>
  <c r="M2978" i="25" s="1"/>
  <c r="M2979" i="25" s="1"/>
  <c r="M2980" i="25" s="1"/>
  <c r="M2981" i="25" s="1"/>
  <c r="M2982" i="25" s="1"/>
  <c r="M2983" i="25" s="1"/>
  <c r="M2984" i="25" s="1"/>
  <c r="M2985" i="25" s="1"/>
  <c r="M2986" i="25" s="1"/>
  <c r="M2987" i="25" s="1"/>
  <c r="M2988" i="25" s="1"/>
  <c r="M2989" i="25" s="1"/>
  <c r="M2990" i="25" s="1"/>
  <c r="M2991" i="25" s="1"/>
  <c r="M2992" i="25" s="1"/>
  <c r="M2993" i="25" s="1"/>
  <c r="M2994" i="25" s="1"/>
  <c r="M2995" i="25" s="1"/>
  <c r="M2996" i="25" s="1"/>
  <c r="M2997" i="25" s="1"/>
  <c r="M2998" i="25" s="1"/>
  <c r="M2999" i="25" s="1"/>
  <c r="M3000" i="25" s="1"/>
  <c r="M3001" i="25" s="1"/>
  <c r="M3002" i="25" s="1"/>
  <c r="M3003" i="25" s="1"/>
  <c r="M3004" i="25" s="1"/>
  <c r="M3005" i="25" s="1"/>
  <c r="M3006" i="25" s="1"/>
  <c r="M3007" i="25" s="1"/>
  <c r="M3008" i="25" s="1"/>
  <c r="M3009" i="25" s="1"/>
  <c r="M3010" i="25" s="1"/>
  <c r="M3011" i="25" s="1"/>
  <c r="M3012" i="25" s="1"/>
  <c r="M3013" i="25" s="1"/>
  <c r="M3014" i="25" s="1"/>
  <c r="M3015" i="25" s="1"/>
  <c r="M3016" i="25" s="1"/>
  <c r="M3017" i="25" s="1"/>
  <c r="M3018" i="25" s="1"/>
  <c r="M3019" i="25" s="1"/>
  <c r="M3020" i="25" s="1"/>
  <c r="M3021" i="25" s="1"/>
  <c r="M3022" i="25" s="1"/>
  <c r="M3023" i="25" s="1"/>
  <c r="M3024" i="25" s="1"/>
  <c r="M3025" i="25" s="1"/>
  <c r="M3026" i="25" s="1"/>
  <c r="M3027" i="25" s="1"/>
  <c r="M3028" i="25" s="1"/>
  <c r="M3029" i="25" s="1"/>
  <c r="M3030" i="25" s="1"/>
  <c r="M3031" i="25" s="1"/>
  <c r="M3032" i="25" s="1"/>
  <c r="M3033" i="25" s="1"/>
  <c r="M3034" i="25" s="1"/>
  <c r="M3035" i="25" s="1"/>
  <c r="M3036" i="25" s="1"/>
  <c r="M3037" i="25" s="1"/>
  <c r="M3038" i="25" s="1"/>
  <c r="M3039" i="25" s="1"/>
  <c r="M3040" i="25" s="1"/>
  <c r="M3041" i="25" s="1"/>
  <c r="M3042" i="25" s="1"/>
  <c r="M3043" i="25" s="1"/>
  <c r="M3044" i="25" s="1"/>
  <c r="M3045" i="25" s="1"/>
  <c r="M3046" i="25" s="1"/>
  <c r="M3047" i="25" s="1"/>
  <c r="M3048" i="25" s="1"/>
  <c r="M3049" i="25" s="1"/>
  <c r="M3050" i="25" s="1"/>
  <c r="M3051" i="25" s="1"/>
  <c r="M3052" i="25" s="1"/>
  <c r="M3053" i="25" s="1"/>
  <c r="M3054" i="25" s="1"/>
  <c r="M3055" i="25" s="1"/>
  <c r="M3056" i="25" s="1"/>
  <c r="M3057" i="25" s="1"/>
  <c r="M3058" i="25" s="1"/>
  <c r="M3059" i="25" s="1"/>
  <c r="M3060" i="25" s="1"/>
  <c r="M3061" i="25" s="1"/>
  <c r="M3062" i="25" s="1"/>
  <c r="M3063" i="25" s="1"/>
  <c r="M3064" i="25" s="1"/>
  <c r="M3065" i="25" s="1"/>
  <c r="M3066" i="25" s="1"/>
  <c r="M3067" i="25" s="1"/>
  <c r="M3068" i="25" s="1"/>
  <c r="M3069" i="25" s="1"/>
  <c r="M3070" i="25" s="1"/>
  <c r="M3071" i="25" s="1"/>
  <c r="M3072" i="25" s="1"/>
  <c r="M3073" i="25" s="1"/>
  <c r="M3074" i="25" s="1"/>
  <c r="M3075" i="25" s="1"/>
  <c r="M3076" i="25" s="1"/>
  <c r="M3077" i="25" s="1"/>
  <c r="M3078" i="25" s="1"/>
  <c r="M3079" i="25" s="1"/>
  <c r="M3080" i="25" s="1"/>
  <c r="M3081" i="25" s="1"/>
  <c r="M3082" i="25" s="1"/>
  <c r="M3083" i="25" s="1"/>
  <c r="M3084" i="25" s="1"/>
  <c r="M3085" i="25" s="1"/>
  <c r="M3086" i="25" s="1"/>
  <c r="M3087" i="25" s="1"/>
  <c r="M3088" i="25" s="1"/>
  <c r="M3089" i="25" s="1"/>
  <c r="M3090" i="25" s="1"/>
  <c r="M3091" i="25" s="1"/>
  <c r="M3092" i="25" s="1"/>
  <c r="M3093" i="25" s="1"/>
  <c r="M3094" i="25" s="1"/>
  <c r="M3095" i="25" s="1"/>
  <c r="M3096" i="25" s="1"/>
  <c r="M3097" i="25" s="1"/>
  <c r="M3098" i="25" s="1"/>
  <c r="M3099" i="25" s="1"/>
  <c r="M3100" i="25" s="1"/>
  <c r="M3101" i="25" s="1"/>
  <c r="M3102" i="25" s="1"/>
  <c r="M3103" i="25" s="1"/>
  <c r="M3104" i="25" s="1"/>
  <c r="M3105" i="25" s="1"/>
  <c r="M3106" i="25" s="1"/>
  <c r="M3107" i="25" s="1"/>
  <c r="M3108" i="25" s="1"/>
  <c r="M3109" i="25" s="1"/>
  <c r="M3110" i="25" s="1"/>
  <c r="M3111" i="25" s="1"/>
  <c r="M3112" i="25" s="1"/>
  <c r="M3113" i="25" s="1"/>
  <c r="M3114" i="25" s="1"/>
  <c r="M3115" i="25" s="1"/>
  <c r="M3116" i="25" s="1"/>
  <c r="M3117" i="25" s="1"/>
  <c r="M3118" i="25" s="1"/>
  <c r="M3119" i="25" s="1"/>
  <c r="M3120" i="25" s="1"/>
  <c r="M3121" i="25" s="1"/>
  <c r="M3122" i="25" s="1"/>
  <c r="M3123" i="25" s="1"/>
  <c r="M3124" i="25" s="1"/>
  <c r="M3125" i="25" s="1"/>
  <c r="M3126" i="25" s="1"/>
  <c r="M3127" i="25" s="1"/>
  <c r="M3128" i="25" s="1"/>
  <c r="M3129" i="25" s="1"/>
  <c r="M3130" i="25" s="1"/>
  <c r="M3131" i="25" s="1"/>
  <c r="M3132" i="25" s="1"/>
  <c r="M3133" i="25" s="1"/>
  <c r="M3134" i="25" s="1"/>
  <c r="M3135" i="25" s="1"/>
  <c r="M3136" i="25" s="1"/>
  <c r="M3137" i="25" s="1"/>
  <c r="M3138" i="25" s="1"/>
  <c r="M3139" i="25" s="1"/>
  <c r="M3140" i="25" s="1"/>
  <c r="M3141" i="25" s="1"/>
  <c r="M3142" i="25" s="1"/>
  <c r="M3143" i="25" s="1"/>
  <c r="M3144" i="25" s="1"/>
  <c r="M3145" i="25" s="1"/>
  <c r="M3146" i="25" s="1"/>
  <c r="M3147" i="25" s="1"/>
  <c r="M3148" i="25" s="1"/>
  <c r="M3149" i="25" s="1"/>
  <c r="M3150" i="25" s="1"/>
  <c r="M3151" i="25" s="1"/>
  <c r="M3152" i="25" s="1"/>
  <c r="M3153" i="25" s="1"/>
  <c r="M3154" i="25" s="1"/>
  <c r="M3155" i="25" s="1"/>
  <c r="M3156" i="25" s="1"/>
  <c r="M3157" i="25" s="1"/>
  <c r="M3158" i="25" s="1"/>
  <c r="M3159" i="25" s="1"/>
  <c r="M3160" i="25" s="1"/>
  <c r="M3161" i="25" s="1"/>
  <c r="M3162" i="25" s="1"/>
  <c r="M3163" i="25" s="1"/>
  <c r="M3164" i="25" s="1"/>
  <c r="M3165" i="25" s="1"/>
  <c r="M3166" i="25" s="1"/>
  <c r="M3167" i="25" s="1"/>
  <c r="M3168" i="25" s="1"/>
  <c r="M3169" i="25" s="1"/>
  <c r="M3170" i="25" s="1"/>
  <c r="M3171" i="25" s="1"/>
  <c r="M3172" i="25" s="1"/>
  <c r="M3173" i="25" s="1"/>
  <c r="M3174" i="25" s="1"/>
  <c r="M3175" i="25" s="1"/>
  <c r="M3176" i="25" s="1"/>
  <c r="M3177" i="25" s="1"/>
  <c r="M3178" i="25" s="1"/>
  <c r="M3179" i="25" s="1"/>
  <c r="M3180" i="25" s="1"/>
  <c r="M3181" i="25" s="1"/>
  <c r="M3182" i="25" s="1"/>
  <c r="M3183" i="25" s="1"/>
  <c r="M3184" i="25" s="1"/>
  <c r="M3185" i="25" s="1"/>
  <c r="M3186" i="25" s="1"/>
  <c r="M3187" i="25" s="1"/>
  <c r="M3188" i="25" s="1"/>
  <c r="M3189" i="25" s="1"/>
  <c r="M3190" i="25" s="1"/>
  <c r="M3191" i="25" s="1"/>
  <c r="M3192" i="25" s="1"/>
  <c r="M3193" i="25" s="1"/>
  <c r="M3194" i="25" s="1"/>
  <c r="M3195" i="25" s="1"/>
  <c r="M3196" i="25" s="1"/>
  <c r="M3197" i="25" s="1"/>
  <c r="M3198" i="25" s="1"/>
  <c r="M3199" i="25" s="1"/>
  <c r="M3200" i="25" s="1"/>
  <c r="M3201" i="25" s="1"/>
  <c r="M3202" i="25" s="1"/>
  <c r="M3203" i="25" s="1"/>
  <c r="M3204" i="25" s="1"/>
  <c r="M3205" i="25" s="1"/>
  <c r="M3206" i="25" s="1"/>
  <c r="M3207" i="25" s="1"/>
  <c r="M3208" i="25" s="1"/>
  <c r="M3209" i="25" s="1"/>
  <c r="M3210" i="25" s="1"/>
  <c r="M3211" i="25" s="1"/>
  <c r="M3212" i="25" s="1"/>
  <c r="M3213" i="25" s="1"/>
  <c r="M3214" i="25" s="1"/>
  <c r="M3215" i="25" s="1"/>
  <c r="M3216" i="25" s="1"/>
  <c r="M3217" i="25" s="1"/>
  <c r="M3218" i="25" s="1"/>
  <c r="M3219" i="25" s="1"/>
  <c r="M3220" i="25" s="1"/>
  <c r="M3221" i="25" s="1"/>
  <c r="M3222" i="25" s="1"/>
  <c r="M3223" i="25" s="1"/>
  <c r="M3224" i="25" s="1"/>
  <c r="M3225" i="25" s="1"/>
  <c r="M3226" i="25" s="1"/>
  <c r="M3227" i="25" s="1"/>
  <c r="M3228" i="25" s="1"/>
  <c r="M3229" i="25" s="1"/>
  <c r="M3230" i="25" s="1"/>
  <c r="M3231" i="25" s="1"/>
  <c r="M3232" i="25" s="1"/>
  <c r="M3233" i="25" s="1"/>
  <c r="M3234" i="25" s="1"/>
  <c r="M3235" i="25" s="1"/>
  <c r="M3236" i="25" s="1"/>
  <c r="M3237" i="25" s="1"/>
  <c r="M3238" i="25" s="1"/>
  <c r="M3239" i="25" s="1"/>
  <c r="M3240" i="25" s="1"/>
  <c r="M3241" i="25" s="1"/>
  <c r="M3242" i="25" s="1"/>
  <c r="M3243" i="25" s="1"/>
  <c r="M3244" i="25" s="1"/>
  <c r="M3245" i="25" s="1"/>
  <c r="M3246" i="25" s="1"/>
  <c r="M3247" i="25" s="1"/>
  <c r="M3248" i="25" s="1"/>
  <c r="M3249" i="25" s="1"/>
  <c r="M3250" i="25" s="1"/>
  <c r="M3251" i="25" s="1"/>
  <c r="M3252" i="25" s="1"/>
  <c r="M3253" i="25" s="1"/>
  <c r="M3254" i="25" s="1"/>
  <c r="M3255" i="25" s="1"/>
  <c r="M3256" i="25" s="1"/>
  <c r="M3257" i="25" s="1"/>
  <c r="M3258" i="25" s="1"/>
  <c r="M3259" i="25" s="1"/>
  <c r="M3260" i="25" s="1"/>
  <c r="M3261" i="25" s="1"/>
  <c r="M3262" i="25" s="1"/>
  <c r="M3263" i="25" s="1"/>
  <c r="M3264" i="25" s="1"/>
  <c r="M3265" i="25" s="1"/>
  <c r="M3266" i="25" s="1"/>
  <c r="M3267" i="25" s="1"/>
  <c r="M3268" i="25" s="1"/>
  <c r="M3269" i="25" s="1"/>
  <c r="M3270" i="25" s="1"/>
  <c r="M3271" i="25" s="1"/>
  <c r="M3272" i="25" s="1"/>
  <c r="M3273" i="25" s="1"/>
  <c r="M3274" i="25" s="1"/>
  <c r="M3275" i="25" s="1"/>
  <c r="M3276" i="25" s="1"/>
  <c r="M3277" i="25" s="1"/>
  <c r="M3278" i="25" s="1"/>
  <c r="M3279" i="25" s="1"/>
  <c r="M3280" i="25" s="1"/>
  <c r="M3281" i="25" s="1"/>
  <c r="M3282" i="25" s="1"/>
  <c r="M3283" i="25" s="1"/>
  <c r="M3284" i="25" s="1"/>
  <c r="M3285" i="25" s="1"/>
  <c r="M3286" i="25" s="1"/>
  <c r="M3287" i="25" s="1"/>
  <c r="M3288" i="25" s="1"/>
  <c r="M3289" i="25" s="1"/>
  <c r="M3290" i="25" s="1"/>
  <c r="M3291" i="25" s="1"/>
  <c r="M3292" i="25" s="1"/>
  <c r="M3293" i="25" s="1"/>
  <c r="M3294" i="25" s="1"/>
  <c r="M3295" i="25" s="1"/>
  <c r="M3296" i="25" s="1"/>
  <c r="M3297" i="25" s="1"/>
  <c r="M3298" i="25" s="1"/>
  <c r="M3299" i="25" s="1"/>
  <c r="M3300" i="25" s="1"/>
  <c r="M3301" i="25" s="1"/>
  <c r="M3302" i="25" s="1"/>
  <c r="M3303" i="25" s="1"/>
  <c r="M3304" i="25" s="1"/>
  <c r="M3305" i="25" s="1"/>
  <c r="M3306" i="25" s="1"/>
  <c r="M3307" i="25" s="1"/>
  <c r="M3308" i="25" s="1"/>
  <c r="M3309" i="25" s="1"/>
  <c r="M3310" i="25" s="1"/>
  <c r="M3311" i="25" s="1"/>
  <c r="M3312" i="25" s="1"/>
  <c r="M3313" i="25" s="1"/>
  <c r="M3314" i="25" s="1"/>
  <c r="M3315" i="25" s="1"/>
  <c r="M3316" i="25" s="1"/>
  <c r="M3317" i="25" s="1"/>
  <c r="M3318" i="25" s="1"/>
  <c r="M3319" i="25" s="1"/>
  <c r="M3320" i="25" s="1"/>
  <c r="M3321" i="25" s="1"/>
  <c r="M3322" i="25" s="1"/>
  <c r="M3323" i="25" s="1"/>
  <c r="M3324" i="25" s="1"/>
  <c r="M3325" i="25" s="1"/>
  <c r="M3326" i="25" s="1"/>
  <c r="M3327" i="25" s="1"/>
  <c r="M3328" i="25" s="1"/>
  <c r="M3329" i="25" s="1"/>
  <c r="M3330" i="25" s="1"/>
  <c r="M3331" i="25" s="1"/>
  <c r="M3332" i="25" s="1"/>
  <c r="M3333" i="25" s="1"/>
  <c r="M3334" i="25" s="1"/>
  <c r="M3335" i="25" s="1"/>
  <c r="M3336" i="25" s="1"/>
  <c r="M3337" i="25" s="1"/>
  <c r="M3338" i="25" s="1"/>
  <c r="M3339" i="25" s="1"/>
  <c r="M3340" i="25" s="1"/>
  <c r="M3341" i="25" s="1"/>
  <c r="M3342" i="25" s="1"/>
  <c r="M3343" i="25" s="1"/>
  <c r="M3344" i="25" s="1"/>
  <c r="M3345" i="25" s="1"/>
  <c r="M3346" i="25" s="1"/>
  <c r="M3347" i="25" s="1"/>
  <c r="M3348" i="25" s="1"/>
  <c r="M3349" i="25" s="1"/>
  <c r="M3350" i="25" s="1"/>
  <c r="M3351" i="25" s="1"/>
  <c r="M3352" i="25" s="1"/>
  <c r="M3353" i="25" s="1"/>
  <c r="M3354" i="25" s="1"/>
  <c r="M3355" i="25" s="1"/>
  <c r="M3356" i="25" s="1"/>
  <c r="M3357" i="25" s="1"/>
  <c r="M3358" i="25" s="1"/>
  <c r="M3359" i="25" s="1"/>
  <c r="M3360" i="25" s="1"/>
  <c r="M3361" i="25" s="1"/>
  <c r="M3362" i="25" s="1"/>
  <c r="M3363" i="25" s="1"/>
  <c r="M3364" i="25" s="1"/>
  <c r="M3365" i="25" s="1"/>
  <c r="M3366" i="25" s="1"/>
  <c r="M3367" i="25" s="1"/>
  <c r="M3368" i="25" s="1"/>
  <c r="M3369" i="25" s="1"/>
  <c r="M3370" i="25" s="1"/>
  <c r="M3371" i="25" s="1"/>
  <c r="M3372" i="25" s="1"/>
  <c r="M3373" i="25" s="1"/>
  <c r="M3374" i="25" s="1"/>
  <c r="M3375" i="25" s="1"/>
  <c r="M3376" i="25" s="1"/>
  <c r="M3377" i="25" s="1"/>
  <c r="M3378" i="25" s="1"/>
  <c r="M3379" i="25" s="1"/>
  <c r="M3380" i="25" s="1"/>
  <c r="M3381" i="25" s="1"/>
  <c r="M3382" i="25" s="1"/>
  <c r="M3383" i="25" s="1"/>
  <c r="M3384" i="25" s="1"/>
  <c r="M3385" i="25" s="1"/>
  <c r="M3386" i="25" s="1"/>
  <c r="M3387" i="25" s="1"/>
  <c r="M3388" i="25" s="1"/>
  <c r="M3389" i="25" s="1"/>
  <c r="M3390" i="25" s="1"/>
  <c r="M3391" i="25" s="1"/>
  <c r="M3392" i="25" s="1"/>
  <c r="M3393" i="25" s="1"/>
  <c r="M3394" i="25" s="1"/>
  <c r="M3395" i="25" s="1"/>
  <c r="M3396" i="25" s="1"/>
  <c r="M3397" i="25" s="1"/>
  <c r="M3398" i="25" s="1"/>
  <c r="M3399" i="25" s="1"/>
  <c r="M3400" i="25" s="1"/>
  <c r="M3401" i="25" s="1"/>
  <c r="M3402" i="25" s="1"/>
  <c r="M3403" i="25" s="1"/>
  <c r="M3404" i="25" s="1"/>
  <c r="M3405" i="25" s="1"/>
  <c r="M3406" i="25" s="1"/>
  <c r="M3407" i="25" s="1"/>
  <c r="M3408" i="25" s="1"/>
  <c r="M3409" i="25" s="1"/>
  <c r="M3410" i="25" s="1"/>
  <c r="M3411" i="25" s="1"/>
  <c r="M3412" i="25" s="1"/>
  <c r="M3413" i="25" s="1"/>
  <c r="M3414" i="25" s="1"/>
  <c r="M3415" i="25" s="1"/>
  <c r="M3416" i="25" s="1"/>
  <c r="M3417" i="25" s="1"/>
  <c r="M3418" i="25" s="1"/>
  <c r="M3419" i="25" s="1"/>
  <c r="M3420" i="25" s="1"/>
  <c r="M3421" i="25" s="1"/>
  <c r="M3422" i="25" s="1"/>
  <c r="M3423" i="25" s="1"/>
  <c r="M3424" i="25" s="1"/>
  <c r="M3425" i="25" s="1"/>
  <c r="M3426" i="25" s="1"/>
  <c r="M3427" i="25" s="1"/>
  <c r="M3428" i="25" s="1"/>
  <c r="M3429" i="25" s="1"/>
  <c r="M3430" i="25" s="1"/>
  <c r="M3431" i="25" s="1"/>
  <c r="M3432" i="25" s="1"/>
  <c r="M3433" i="25" s="1"/>
  <c r="M3434" i="25" s="1"/>
  <c r="M3435" i="25" s="1"/>
  <c r="M3436" i="25" s="1"/>
  <c r="M3437" i="25" s="1"/>
  <c r="M3438" i="25" s="1"/>
  <c r="M3439" i="25" s="1"/>
  <c r="M3440" i="25" s="1"/>
  <c r="M3441" i="25" s="1"/>
  <c r="M3442" i="25" s="1"/>
  <c r="M3443" i="25" s="1"/>
  <c r="M3444" i="25" s="1"/>
  <c r="M3445" i="25" s="1"/>
  <c r="M3446" i="25" s="1"/>
  <c r="M3447" i="25" s="1"/>
  <c r="M3448" i="25" s="1"/>
  <c r="M3449" i="25" s="1"/>
  <c r="M3450" i="25" s="1"/>
  <c r="M3451" i="25" s="1"/>
  <c r="M3452" i="25" s="1"/>
  <c r="M3453" i="25" s="1"/>
  <c r="M3454" i="25" s="1"/>
  <c r="M3455" i="25" s="1"/>
  <c r="M3456" i="25" s="1"/>
  <c r="M3457" i="25" s="1"/>
  <c r="M3458" i="25" s="1"/>
  <c r="M3459" i="25" s="1"/>
  <c r="M3460" i="25" s="1"/>
  <c r="M3461" i="25" s="1"/>
  <c r="M3462" i="25" s="1"/>
  <c r="M3463" i="25" s="1"/>
  <c r="M3464" i="25" s="1"/>
  <c r="M3465" i="25" s="1"/>
  <c r="M3466" i="25" s="1"/>
  <c r="M3467" i="25" s="1"/>
  <c r="M3468" i="25" s="1"/>
  <c r="M3469" i="25" s="1"/>
  <c r="M3470" i="25" s="1"/>
  <c r="M3471" i="25" s="1"/>
  <c r="M3472" i="25" s="1"/>
  <c r="M3473" i="25" s="1"/>
  <c r="M3474" i="25" s="1"/>
  <c r="M3475" i="25" s="1"/>
  <c r="M3476" i="25" s="1"/>
  <c r="M3477" i="25" s="1"/>
  <c r="M3478" i="25" s="1"/>
  <c r="M3479" i="25" s="1"/>
  <c r="M3480" i="25" s="1"/>
  <c r="M3481" i="25" s="1"/>
  <c r="M3482" i="25" s="1"/>
  <c r="M3483" i="25" s="1"/>
  <c r="M3484" i="25" s="1"/>
  <c r="M3485" i="25" s="1"/>
  <c r="M3486" i="25" s="1"/>
  <c r="M3487" i="25" s="1"/>
  <c r="M3488" i="25" s="1"/>
  <c r="M3489" i="25" s="1"/>
  <c r="M3490" i="25" s="1"/>
  <c r="M3491" i="25" s="1"/>
  <c r="M3492" i="25" s="1"/>
  <c r="M3493" i="25" s="1"/>
  <c r="M3494" i="25" s="1"/>
  <c r="M3495" i="25" s="1"/>
  <c r="M3496" i="25" s="1"/>
  <c r="M3497" i="25" s="1"/>
  <c r="M3498" i="25" s="1"/>
  <c r="M3499" i="25" s="1"/>
  <c r="M3500" i="25" s="1"/>
  <c r="M3501" i="25" s="1"/>
  <c r="M3502" i="25" s="1"/>
  <c r="M3503" i="25" s="1"/>
  <c r="M3504" i="25" s="1"/>
  <c r="M3505" i="25" s="1"/>
  <c r="M3506" i="25" s="1"/>
  <c r="M3507" i="25" s="1"/>
  <c r="M3508" i="25" s="1"/>
  <c r="M3509" i="25" s="1"/>
  <c r="M3510" i="25" s="1"/>
  <c r="M3511" i="25" s="1"/>
  <c r="M3512" i="25" s="1"/>
  <c r="M3513" i="25" s="1"/>
  <c r="M3514" i="25" s="1"/>
  <c r="M3515" i="25" s="1"/>
  <c r="M3516" i="25" s="1"/>
  <c r="M3517" i="25" s="1"/>
  <c r="M3518" i="25" s="1"/>
  <c r="M3519" i="25" s="1"/>
  <c r="M3520" i="25" s="1"/>
  <c r="M3521" i="25" s="1"/>
  <c r="M3522" i="25" s="1"/>
  <c r="M3523" i="25" s="1"/>
  <c r="M3524" i="25" s="1"/>
  <c r="M3525" i="25" s="1"/>
  <c r="M3526" i="25" s="1"/>
  <c r="M3527" i="25" s="1"/>
  <c r="M3528" i="25" s="1"/>
  <c r="M3529" i="25" s="1"/>
  <c r="M3530" i="25" s="1"/>
  <c r="M3531" i="25" s="1"/>
  <c r="M3532" i="25" s="1"/>
  <c r="M3533" i="25" s="1"/>
  <c r="M3534" i="25" s="1"/>
  <c r="M3535" i="25" s="1"/>
  <c r="M3536" i="25" s="1"/>
  <c r="M3537" i="25" s="1"/>
  <c r="M3538" i="25" s="1"/>
  <c r="M3539" i="25" s="1"/>
  <c r="M3540" i="25" s="1"/>
  <c r="M3541" i="25" s="1"/>
  <c r="M3542" i="25" s="1"/>
  <c r="M3543" i="25" s="1"/>
  <c r="M3544" i="25" s="1"/>
  <c r="M3545" i="25" s="1"/>
  <c r="M3546" i="25" s="1"/>
  <c r="M3547" i="25" s="1"/>
  <c r="M3548" i="25" s="1"/>
  <c r="M3549" i="25" s="1"/>
  <c r="M3550" i="25" s="1"/>
  <c r="M3551" i="25" s="1"/>
  <c r="M3552" i="25" s="1"/>
  <c r="M3553" i="25" s="1"/>
  <c r="M3554" i="25" s="1"/>
  <c r="M3555" i="25" s="1"/>
  <c r="M3556" i="25" s="1"/>
  <c r="M3557" i="25" s="1"/>
  <c r="M3558" i="25" s="1"/>
  <c r="M3559" i="25" s="1"/>
  <c r="M3560" i="25" s="1"/>
  <c r="M3561" i="25" s="1"/>
  <c r="M3562" i="25" s="1"/>
  <c r="M3563" i="25" s="1"/>
  <c r="M3564" i="25" s="1"/>
  <c r="M3565" i="25" s="1"/>
  <c r="M3566" i="25" s="1"/>
  <c r="M3567" i="25" s="1"/>
  <c r="M3568" i="25" s="1"/>
  <c r="M3569" i="25" s="1"/>
  <c r="M3570" i="25" s="1"/>
  <c r="M3571" i="25" s="1"/>
  <c r="M3572" i="25" s="1"/>
  <c r="M3573" i="25" s="1"/>
  <c r="M3574" i="25" s="1"/>
  <c r="M3575" i="25" s="1"/>
  <c r="M3576" i="25" s="1"/>
  <c r="M3577" i="25" s="1"/>
  <c r="M3578" i="25" s="1"/>
  <c r="M3579" i="25" s="1"/>
  <c r="M3580" i="25" s="1"/>
  <c r="M3581" i="25" s="1"/>
  <c r="M3582" i="25" s="1"/>
  <c r="M3583" i="25" s="1"/>
  <c r="M3584" i="25" s="1"/>
  <c r="M3585" i="25" s="1"/>
  <c r="M3586" i="25" s="1"/>
  <c r="M3587" i="25" s="1"/>
  <c r="M3588" i="25" s="1"/>
  <c r="M3589" i="25" s="1"/>
  <c r="M3590" i="25" s="1"/>
  <c r="M3591" i="25" s="1"/>
  <c r="M3592" i="25" s="1"/>
  <c r="M3593" i="25" s="1"/>
  <c r="M3594" i="25" s="1"/>
  <c r="M3595" i="25" s="1"/>
  <c r="M3596" i="25" s="1"/>
  <c r="M3597" i="25" s="1"/>
  <c r="M3598" i="25" s="1"/>
  <c r="M3599" i="25" s="1"/>
  <c r="M3600" i="25" s="1"/>
  <c r="M3601" i="25" s="1"/>
  <c r="M3602" i="25" s="1"/>
  <c r="M3603" i="25" s="1"/>
  <c r="M3604" i="25" s="1"/>
  <c r="M3605" i="25" s="1"/>
  <c r="M3606" i="25" s="1"/>
  <c r="M3607" i="25" s="1"/>
  <c r="M3608" i="25" s="1"/>
  <c r="M3609" i="25" s="1"/>
  <c r="M3610" i="25" s="1"/>
  <c r="M3611" i="25" s="1"/>
  <c r="M3612" i="25" s="1"/>
  <c r="M3613" i="25" s="1"/>
  <c r="M3614" i="25" s="1"/>
  <c r="M3615" i="25" s="1"/>
  <c r="M3616" i="25" s="1"/>
  <c r="M3617" i="25" s="1"/>
  <c r="M3618" i="25" s="1"/>
  <c r="M3619" i="25" s="1"/>
  <c r="M3620" i="25" s="1"/>
  <c r="M3621" i="25" s="1"/>
  <c r="M3622" i="25" s="1"/>
  <c r="M3623" i="25" s="1"/>
  <c r="M3624" i="25" s="1"/>
  <c r="M3625" i="25" s="1"/>
  <c r="M3626" i="25" s="1"/>
  <c r="M3627" i="25" s="1"/>
  <c r="M3628" i="25" s="1"/>
  <c r="M3629" i="25" s="1"/>
  <c r="M3630" i="25" s="1"/>
  <c r="M3631" i="25" s="1"/>
  <c r="M3632" i="25" s="1"/>
  <c r="M3633" i="25" s="1"/>
  <c r="M3634" i="25" s="1"/>
  <c r="M3635" i="25" s="1"/>
  <c r="M3636" i="25" s="1"/>
  <c r="M3637" i="25" s="1"/>
  <c r="M3638" i="25" s="1"/>
  <c r="M3639" i="25" s="1"/>
  <c r="M3640" i="25" s="1"/>
  <c r="M3641" i="25" s="1"/>
  <c r="M3642" i="25" s="1"/>
  <c r="M3643" i="25" s="1"/>
  <c r="M3644" i="25" s="1"/>
  <c r="M3645" i="25" s="1"/>
  <c r="M3646" i="25" s="1"/>
  <c r="M3647" i="25" s="1"/>
  <c r="M3648" i="25" s="1"/>
  <c r="M3649" i="25" s="1"/>
  <c r="M3650" i="25" s="1"/>
  <c r="M3651" i="25" s="1"/>
  <c r="M3652" i="25" s="1"/>
  <c r="M3653" i="25" s="1"/>
  <c r="M3654" i="25" s="1"/>
  <c r="M3655" i="25" s="1"/>
  <c r="M3656" i="25" s="1"/>
  <c r="M3657" i="25" s="1"/>
  <c r="M3658" i="25" s="1"/>
  <c r="M3659" i="25" s="1"/>
  <c r="M3660" i="25" s="1"/>
  <c r="M3661" i="25" s="1"/>
  <c r="M3662" i="25" s="1"/>
  <c r="M3663" i="25" s="1"/>
  <c r="M3664" i="25" s="1"/>
  <c r="M3665" i="25" s="1"/>
  <c r="M3666" i="25" s="1"/>
  <c r="M3667" i="25" s="1"/>
  <c r="M3668" i="25" s="1"/>
  <c r="M3669" i="25" s="1"/>
  <c r="M3670" i="25" s="1"/>
  <c r="M3671" i="25" s="1"/>
  <c r="M3672" i="25" s="1"/>
  <c r="M3673" i="25" s="1"/>
  <c r="M3674" i="25" s="1"/>
  <c r="M3675" i="25" s="1"/>
  <c r="M3676" i="25" s="1"/>
  <c r="M3677" i="25" s="1"/>
  <c r="M3678" i="25" s="1"/>
  <c r="M3679" i="25" s="1"/>
  <c r="M3680" i="25" s="1"/>
  <c r="M3681" i="25" s="1"/>
  <c r="M3682" i="25" s="1"/>
  <c r="M3683" i="25" s="1"/>
  <c r="M3684" i="25" s="1"/>
  <c r="M3685" i="25" s="1"/>
  <c r="M3686" i="25" s="1"/>
  <c r="M3687" i="25" s="1"/>
  <c r="M3688" i="25" s="1"/>
  <c r="M3689" i="25" s="1"/>
  <c r="M3690" i="25" s="1"/>
  <c r="M3691" i="25" s="1"/>
  <c r="M3692" i="25" s="1"/>
  <c r="M3693" i="25" s="1"/>
  <c r="M3694" i="25" s="1"/>
  <c r="M3695" i="25" s="1"/>
  <c r="M3696" i="25" s="1"/>
  <c r="M3697" i="25" s="1"/>
  <c r="M3698" i="25" s="1"/>
  <c r="M3699" i="25" s="1"/>
  <c r="M3700" i="25" s="1"/>
  <c r="M3701" i="25" s="1"/>
  <c r="M3702" i="25" s="1"/>
  <c r="M3703" i="25" s="1"/>
  <c r="M3704" i="25" s="1"/>
  <c r="M3705" i="25" s="1"/>
  <c r="M3706" i="25" s="1"/>
  <c r="M3707" i="25" s="1"/>
  <c r="M3708" i="25" s="1"/>
  <c r="M3709" i="25" s="1"/>
  <c r="M3710" i="25" s="1"/>
  <c r="M3711" i="25" s="1"/>
  <c r="M3712" i="25" s="1"/>
  <c r="M3713" i="25" s="1"/>
  <c r="M3714" i="25" s="1"/>
  <c r="M3715" i="25" s="1"/>
  <c r="M3716" i="25" s="1"/>
  <c r="M3717" i="25" s="1"/>
  <c r="M3718" i="25" s="1"/>
  <c r="M3719" i="25" s="1"/>
  <c r="M3720" i="25" s="1"/>
  <c r="M3721" i="25" s="1"/>
  <c r="M3722" i="25" s="1"/>
  <c r="M3723" i="25" s="1"/>
  <c r="M3724" i="25" s="1"/>
  <c r="M3725" i="25" s="1"/>
  <c r="M3726" i="25" s="1"/>
  <c r="M3727" i="25" s="1"/>
  <c r="M3728" i="25" s="1"/>
  <c r="M3729" i="25" s="1"/>
  <c r="M3730" i="25" s="1"/>
  <c r="M3731" i="25" s="1"/>
  <c r="M3732" i="25" s="1"/>
  <c r="M3733" i="25" s="1"/>
  <c r="M3734" i="25" s="1"/>
  <c r="M3735" i="25" s="1"/>
  <c r="M3736" i="25" s="1"/>
  <c r="M3737" i="25" s="1"/>
  <c r="M3738" i="25" s="1"/>
  <c r="M3739" i="25" s="1"/>
  <c r="M3740" i="25" s="1"/>
  <c r="M3741" i="25" s="1"/>
  <c r="M3742" i="25" s="1"/>
  <c r="M3743" i="25" s="1"/>
  <c r="M3744" i="25" s="1"/>
  <c r="M3745" i="25" s="1"/>
  <c r="M3746" i="25" s="1"/>
  <c r="M3747" i="25" s="1"/>
  <c r="M3748" i="25" s="1"/>
  <c r="M3749" i="25" s="1"/>
  <c r="M3750" i="25" s="1"/>
  <c r="M3751" i="25" s="1"/>
  <c r="M3752" i="25" s="1"/>
  <c r="M3753" i="25" s="1"/>
  <c r="M3754" i="25" s="1"/>
  <c r="M3755" i="25" s="1"/>
  <c r="M3756" i="25" s="1"/>
  <c r="M3757" i="25" s="1"/>
  <c r="M3758" i="25" s="1"/>
  <c r="M3759" i="25" s="1"/>
  <c r="M3760" i="25" s="1"/>
  <c r="M3761" i="25" s="1"/>
  <c r="M3762" i="25" s="1"/>
  <c r="M3763" i="25" s="1"/>
  <c r="M3764" i="25" s="1"/>
  <c r="M3765" i="25" s="1"/>
  <c r="M3766" i="25" s="1"/>
  <c r="M3767" i="25" s="1"/>
  <c r="M3768" i="25" s="1"/>
  <c r="M3769" i="25" s="1"/>
  <c r="M3770" i="25" s="1"/>
  <c r="M3771" i="25" s="1"/>
  <c r="M3772" i="25" s="1"/>
  <c r="M3773" i="25" s="1"/>
  <c r="M3774" i="25" s="1"/>
  <c r="M3775" i="25" s="1"/>
  <c r="M3776" i="25" s="1"/>
  <c r="M3777" i="25" s="1"/>
  <c r="M3778" i="25" s="1"/>
  <c r="M3779" i="25" s="1"/>
  <c r="M3780" i="25" s="1"/>
  <c r="M3781" i="25" s="1"/>
  <c r="M3782" i="25" s="1"/>
  <c r="M3783" i="25" s="1"/>
  <c r="M3784" i="25" s="1"/>
  <c r="M3785" i="25" s="1"/>
  <c r="M3786" i="25" s="1"/>
  <c r="M3787" i="25" s="1"/>
  <c r="M3788" i="25" s="1"/>
  <c r="M3789" i="25" s="1"/>
  <c r="M3790" i="25" s="1"/>
  <c r="M3791" i="25" s="1"/>
  <c r="M3792" i="25" s="1"/>
  <c r="M3793" i="25" s="1"/>
  <c r="M3794" i="25" s="1"/>
  <c r="M3795" i="25" s="1"/>
  <c r="M3796" i="25" s="1"/>
  <c r="M3797" i="25" s="1"/>
  <c r="M3798" i="25" s="1"/>
  <c r="M3799" i="25" s="1"/>
  <c r="M3800" i="25" s="1"/>
  <c r="M3801" i="25" s="1"/>
  <c r="M3802" i="25" s="1"/>
  <c r="M3803" i="25" s="1"/>
  <c r="M3804" i="25" s="1"/>
  <c r="M3805" i="25" s="1"/>
  <c r="M3806" i="25" s="1"/>
  <c r="M3807" i="25" s="1"/>
  <c r="M3808" i="25" s="1"/>
  <c r="M3809" i="25" s="1"/>
  <c r="M3810" i="25" s="1"/>
  <c r="M3811" i="25" s="1"/>
  <c r="M3812" i="25" s="1"/>
  <c r="M3813" i="25" s="1"/>
  <c r="M3814" i="25" s="1"/>
  <c r="M3815" i="25" s="1"/>
  <c r="M3816" i="25" s="1"/>
  <c r="M3817" i="25" s="1"/>
  <c r="M3818" i="25" s="1"/>
  <c r="M3819" i="25" s="1"/>
  <c r="M3820" i="25" s="1"/>
  <c r="M3821" i="25" s="1"/>
  <c r="M3822" i="25" s="1"/>
  <c r="M3823" i="25" s="1"/>
  <c r="M3824" i="25" s="1"/>
  <c r="M3825" i="25" s="1"/>
  <c r="M3826" i="25" s="1"/>
  <c r="M3827" i="25" s="1"/>
  <c r="M3828" i="25" s="1"/>
  <c r="M3829" i="25" s="1"/>
  <c r="M3830" i="25" s="1"/>
  <c r="M3831" i="25" s="1"/>
  <c r="M3832" i="25" s="1"/>
  <c r="M3833" i="25" s="1"/>
  <c r="M3834" i="25" s="1"/>
  <c r="M3835" i="25" s="1"/>
  <c r="M3836" i="25" s="1"/>
  <c r="M3837" i="25" s="1"/>
  <c r="M3838" i="25" s="1"/>
  <c r="M3839" i="25" s="1"/>
  <c r="M3840" i="25" s="1"/>
  <c r="M3841" i="25" s="1"/>
  <c r="M3842" i="25" s="1"/>
  <c r="M3843" i="25" s="1"/>
  <c r="M3844" i="25" s="1"/>
  <c r="M3845" i="25" s="1"/>
  <c r="M3846" i="25" s="1"/>
  <c r="M3847" i="25" s="1"/>
  <c r="M3848" i="25" s="1"/>
  <c r="M3849" i="25" s="1"/>
  <c r="M3850" i="25" s="1"/>
  <c r="M3851" i="25" s="1"/>
  <c r="M3852" i="25" s="1"/>
  <c r="M3853" i="25" s="1"/>
  <c r="M3854" i="25" s="1"/>
  <c r="M3855" i="25" s="1"/>
  <c r="M3856" i="25" s="1"/>
  <c r="M3857" i="25" s="1"/>
  <c r="M3858" i="25" s="1"/>
  <c r="M3859" i="25" s="1"/>
  <c r="M3860" i="25" s="1"/>
  <c r="M3861" i="25" s="1"/>
  <c r="M3862" i="25" s="1"/>
  <c r="M3863" i="25" s="1"/>
  <c r="M3864" i="25" s="1"/>
  <c r="M3865" i="25" s="1"/>
  <c r="M3866" i="25" s="1"/>
  <c r="M3867" i="25" s="1"/>
  <c r="M3868" i="25" s="1"/>
  <c r="M3869" i="25" s="1"/>
  <c r="M3870" i="25" s="1"/>
  <c r="M3871" i="25" s="1"/>
  <c r="M3872" i="25" s="1"/>
  <c r="M3873" i="25" s="1"/>
  <c r="M3874" i="25" s="1"/>
  <c r="M3875" i="25" s="1"/>
  <c r="M3876" i="25" s="1"/>
  <c r="M3877" i="25" s="1"/>
  <c r="M3878" i="25" s="1"/>
  <c r="M3879" i="25" s="1"/>
  <c r="M3880" i="25" s="1"/>
  <c r="M3881" i="25" s="1"/>
  <c r="M3882" i="25" s="1"/>
  <c r="M3883" i="25" s="1"/>
  <c r="M3884" i="25" s="1"/>
  <c r="M3885" i="25" s="1"/>
  <c r="M3886" i="25" s="1"/>
  <c r="M3887" i="25" s="1"/>
  <c r="M3888" i="25" s="1"/>
  <c r="M3889" i="25" s="1"/>
  <c r="M3890" i="25" s="1"/>
  <c r="M3891" i="25" s="1"/>
  <c r="M3892" i="25" s="1"/>
  <c r="M3893" i="25" s="1"/>
  <c r="M3894" i="25" s="1"/>
  <c r="M3895" i="25" s="1"/>
  <c r="M3896" i="25" s="1"/>
  <c r="M3897" i="25" s="1"/>
  <c r="M3898" i="25" s="1"/>
  <c r="M3899" i="25" s="1"/>
  <c r="M3900" i="25" s="1"/>
  <c r="M3901" i="25" s="1"/>
  <c r="M3902" i="25" s="1"/>
  <c r="M3903" i="25" s="1"/>
  <c r="M3904" i="25" s="1"/>
  <c r="M3905" i="25" s="1"/>
  <c r="M3906" i="25" s="1"/>
  <c r="M3907" i="25" s="1"/>
  <c r="M3908" i="25" s="1"/>
  <c r="M3909" i="25" s="1"/>
  <c r="M3910" i="25" s="1"/>
  <c r="M3911" i="25" s="1"/>
  <c r="M3912" i="25" s="1"/>
  <c r="M3913" i="25" s="1"/>
  <c r="M3914" i="25" s="1"/>
  <c r="M3915" i="25" s="1"/>
  <c r="M3916" i="25" s="1"/>
  <c r="M3917" i="25" s="1"/>
  <c r="M3918" i="25" s="1"/>
  <c r="M3919" i="25" s="1"/>
  <c r="M3920" i="25" s="1"/>
  <c r="M3921" i="25" s="1"/>
  <c r="M3922" i="25" s="1"/>
  <c r="M3923" i="25" s="1"/>
  <c r="M3924" i="25" s="1"/>
  <c r="M3925" i="25" s="1"/>
  <c r="M3926" i="25" s="1"/>
  <c r="M3927" i="25" s="1"/>
  <c r="M3928" i="25" s="1"/>
  <c r="M3929" i="25" s="1"/>
  <c r="M3930" i="25" s="1"/>
  <c r="M3931" i="25" s="1"/>
  <c r="M3932" i="25" s="1"/>
  <c r="M3933" i="25" s="1"/>
  <c r="M3934" i="25" s="1"/>
  <c r="M3935" i="25" s="1"/>
  <c r="M3936" i="25" s="1"/>
  <c r="M3937" i="25" s="1"/>
  <c r="M3938" i="25" s="1"/>
  <c r="M3939" i="25" s="1"/>
  <c r="M3940" i="25" s="1"/>
  <c r="M3941" i="25" s="1"/>
  <c r="M3942" i="25" s="1"/>
  <c r="M3943" i="25" s="1"/>
  <c r="M3944" i="25" s="1"/>
  <c r="M3945" i="25" s="1"/>
  <c r="M3946" i="25" s="1"/>
  <c r="M3947" i="25" s="1"/>
  <c r="M3948" i="25" s="1"/>
  <c r="M3949" i="25" s="1"/>
  <c r="M3950" i="25" s="1"/>
  <c r="M3951" i="25" s="1"/>
  <c r="M3952" i="25" s="1"/>
  <c r="M3953" i="25" s="1"/>
  <c r="M3954" i="25" s="1"/>
  <c r="M3955" i="25" s="1"/>
  <c r="M3956" i="25" s="1"/>
  <c r="M3957" i="25" s="1"/>
  <c r="M3958" i="25" s="1"/>
  <c r="M3959" i="25" s="1"/>
  <c r="M3960" i="25" s="1"/>
  <c r="M3961" i="25" s="1"/>
  <c r="M3962" i="25" s="1"/>
  <c r="M3963" i="25" s="1"/>
  <c r="M3964" i="25" s="1"/>
  <c r="M3965" i="25" s="1"/>
  <c r="M3966" i="25" s="1"/>
  <c r="M3967" i="25" s="1"/>
  <c r="M3968" i="25" s="1"/>
  <c r="M3969" i="25" s="1"/>
  <c r="M3970" i="25" s="1"/>
  <c r="M3971" i="25" s="1"/>
  <c r="M3972" i="25" s="1"/>
  <c r="M3973" i="25" s="1"/>
  <c r="M3974" i="25" s="1"/>
  <c r="M3975" i="25" s="1"/>
  <c r="M3976" i="25" s="1"/>
  <c r="M3977" i="25" s="1"/>
  <c r="M3978" i="25" s="1"/>
  <c r="M3979" i="25" s="1"/>
  <c r="M3980" i="25" s="1"/>
  <c r="M3981" i="25" s="1"/>
  <c r="M3982" i="25" s="1"/>
  <c r="M3983" i="25" s="1"/>
  <c r="M3984" i="25" s="1"/>
  <c r="M3985" i="25" s="1"/>
  <c r="G28" i="19"/>
  <c r="G30" i="19" s="1"/>
  <c r="E30" i="19"/>
  <c r="I28" i="19"/>
  <c r="I30" i="19" s="1"/>
  <c r="K28" i="19"/>
  <c r="K30" i="19" s="1"/>
  <c r="H28" i="19"/>
  <c r="H30" i="19" s="1"/>
  <c r="L28" i="19"/>
  <c r="L30" i="19" s="1"/>
  <c r="N28" i="19"/>
  <c r="N30" i="19" s="1"/>
  <c r="J28" i="19"/>
  <c r="J30" i="19" s="1"/>
  <c r="M28" i="19"/>
  <c r="M30" i="19" s="1"/>
  <c r="F28" i="19"/>
  <c r="F30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ware4</author>
  </authors>
  <commentList>
    <comment ref="B6" authorId="0" shapeId="0" xr:uid="{0127393C-B394-0541-A8E1-374F0F554643}">
      <text>
        <r>
          <rPr>
            <sz val="9"/>
            <color theme="1"/>
            <rFont val="Arial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<sst xmlns="http://schemas.openxmlformats.org/spreadsheetml/2006/main" count="1424" uniqueCount="650">
  <si>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</si>
  <si>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</si>
  <si>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</si>
  <si>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</si>
  <si>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</si>
  <si>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</si>
  <si>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</si>
  <si>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</si>
  <si>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</si>
  <si>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</si>
  <si>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</si>
  <si>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</si>
  <si>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</si>
  <si>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</si>
  <si>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</si>
  <si>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</si>
  <si>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</si>
  <si>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</si>
  <si>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</si>
  <si>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</si>
  <si>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</si>
  <si>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</si>
  <si>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</si>
  <si>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</si>
  <si>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</si>
  <si>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</si>
  <si>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</si>
  <si>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</si>
  <si>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</si>
  <si>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</si>
  <si>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</si>
  <si>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</si>
  <si>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</si>
  <si>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</si>
  <si>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</si>
  <si>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</si>
  <si>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</si>
  <si>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</si>
  <si>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</si>
  <si>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</si>
  <si>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</si>
  <si>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</si>
  <si>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</si>
  <si>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</si>
  <si>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</si>
  <si>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</si>
  <si>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</si>
  <si>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</si>
  <si>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</si>
  <si>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</si>
  <si>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</si>
  <si>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</si>
  <si>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</si>
  <si>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</si>
  <si>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</si>
  <si>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</si>
  <si>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</si>
  <si>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</si>
  <si>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</si>
  <si>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</si>
  <si>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</si>
  <si>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</si>
  <si>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</si>
  <si>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</si>
  <si>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</si>
  <si>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</si>
  <si>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</si>
  <si>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</si>
  <si>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</si>
  <si>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</si>
  <si>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</si>
  <si>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</si>
  <si>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</si>
  <si>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</si>
  <si>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</si>
  <si>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</si>
  <si>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</si>
  <si>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</si>
  <si>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</si>
  <si>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</si>
  <si>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</si>
  <si>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</si>
  <si>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</si>
  <si>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</si>
  <si>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</si>
  <si>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</si>
  <si>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</si>
  <si>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</si>
  <si>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</si>
  <si>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</si>
  <si>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</si>
  <si>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</si>
  <si>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</si>
  <si>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</si>
  <si>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</si>
  <si>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</si>
  <si>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</si>
  <si>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</si>
  <si>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</si>
  <si>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</si>
  <si>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</si>
  <si>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</si>
  <si>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</si>
  <si>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</si>
  <si>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</si>
  <si>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</si>
  <si>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</si>
  <si>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</si>
  <si>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</si>
  <si>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</si>
  <si>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</si>
  <si>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</si>
  <si>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</si>
  <si>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</si>
  <si>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</si>
  <si>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</si>
  <si>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</si>
  <si>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</si>
  <si>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</si>
  <si>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</si>
  <si>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</si>
  <si>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</si>
  <si>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</si>
  <si>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</si>
  <si>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</si>
  <si>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</si>
  <si>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</si>
  <si>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</si>
  <si>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</si>
  <si>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</si>
  <si>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</si>
  <si>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</si>
  <si>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</si>
  <si>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</si>
  <si>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</si>
  <si>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</si>
  <si>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</si>
  <si>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</si>
  <si>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</si>
  <si>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</si>
  <si>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</si>
  <si>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</si>
  <si>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</si>
  <si>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</si>
  <si>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</si>
  <si>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</si>
  <si>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</si>
  <si>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</si>
  <si>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</si>
  <si>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</si>
  <si>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</si>
  <si>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</si>
  <si>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</si>
  <si>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</si>
  <si>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</si>
  <si>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</si>
  <si>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</si>
  <si>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</si>
  <si>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</si>
  <si>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</si>
  <si>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</si>
  <si>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</si>
  <si>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</si>
  <si>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</si>
  <si>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</si>
  <si>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</si>
  <si>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</si>
  <si>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</si>
  <si>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</si>
  <si>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</si>
  <si>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</si>
  <si>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</si>
  <si>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</si>
  <si>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</si>
  <si>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</si>
  <si>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</si>
  <si>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</si>
  <si>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</si>
  <si>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</si>
  <si>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</si>
  <si>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</si>
  <si>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</si>
  <si>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</si>
  <si>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</si>
  <si>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</si>
  <si>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</si>
  <si>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</si>
  <si>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</si>
  <si>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</si>
  <si>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</si>
  <si>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</si>
  <si>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</si>
  <si>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</si>
  <si>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</si>
  <si>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</si>
  <si>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</si>
  <si>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</si>
  <si>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</si>
  <si>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</si>
  <si>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</si>
  <si>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</si>
  <si>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</si>
  <si>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</si>
  <si>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</si>
  <si>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</si>
  <si>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</si>
  <si>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</si>
  <si>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</si>
  <si>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</si>
  <si>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</si>
  <si>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</si>
  <si>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</si>
  <si>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</si>
  <si>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</si>
  <si>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</si>
  <si>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</si>
  <si>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</si>
  <si>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</si>
  <si>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</si>
  <si>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</si>
  <si>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</si>
  <si>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</si>
  <si>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</si>
  <si>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</si>
  <si>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</si>
  <si>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</si>
  <si>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</si>
  <si>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</si>
  <si>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</si>
  <si>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</si>
  <si>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</si>
  <si>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</si>
  <si>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</si>
  <si>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</si>
  <si>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</si>
  <si>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</si>
  <si>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</si>
  <si>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</si>
  <si>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</si>
  <si>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</si>
  <si>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</si>
  <si>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</si>
  <si>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</si>
  <si>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</si>
  <si>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</si>
  <si>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</si>
  <si>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</si>
  <si>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</si>
  <si>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</si>
  <si>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</si>
  <si>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</si>
  <si>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</si>
  <si>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</si>
  <si>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</si>
  <si>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</si>
  <si>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</si>
  <si>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</si>
  <si>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</si>
  <si>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</si>
  <si>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</si>
  <si>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</si>
  <si>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</si>
  <si>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</si>
  <si>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</si>
  <si>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</si>
  <si>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</si>
  <si>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</si>
  <si>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</si>
  <si>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</si>
  <si>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</si>
  <si>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</si>
  <si>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</si>
  <si>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</si>
  <si>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</si>
  <si>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</si>
  <si>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</si>
  <si>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</si>
  <si>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</si>
  <si>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</si>
  <si>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</si>
  <si>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</si>
  <si>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</si>
  <si>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</si>
  <si>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</si>
  <si>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</si>
  <si>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</si>
  <si>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</si>
  <si>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</si>
  <si>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</si>
  <si>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</si>
  <si>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</si>
  <si>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</si>
  <si>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</si>
  <si>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</si>
  <si>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</si>
  <si>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</si>
  <si>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</si>
  <si>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</si>
  <si>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</si>
  <si>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</si>
  <si>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</si>
  <si>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</si>
  <si>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</si>
  <si>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</si>
  <si>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</si>
  <si>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</si>
  <si>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</si>
  <si>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</si>
  <si>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</si>
  <si>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</si>
  <si>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</si>
  <si>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</si>
  <si>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</si>
  <si>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</si>
  <si>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</si>
  <si>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</si>
  <si>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</si>
  <si>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</si>
  <si>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</si>
  <si>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</si>
  <si>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</si>
  <si>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</si>
  <si>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</si>
  <si>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</si>
  <si>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</si>
  <si>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</si>
  <si>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</si>
  <si>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</si>
  <si>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</si>
  <si>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</si>
  <si>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</si>
  <si>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</si>
  <si>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</si>
  <si>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</si>
  <si>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</si>
  <si>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</si>
  <si>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</si>
  <si>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</si>
  <si>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</si>
  <si>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</si>
  <si>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</si>
  <si>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</si>
  <si>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</si>
  <si>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</si>
  <si>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</si>
  <si>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</si>
  <si>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</si>
  <si>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</si>
  <si>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</si>
  <si>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</si>
  <si>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</si>
  <si>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</si>
  <si>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</si>
  <si>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</si>
  <si>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</si>
  <si>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</si>
  <si>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</si>
  <si>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</si>
  <si>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</si>
  <si>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</si>
  <si>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</si>
  <si>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</si>
  <si>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</si>
  <si>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</si>
  <si>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</si>
  <si>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</si>
  <si>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</si>
  <si>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</si>
  <si>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</si>
  <si>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</si>
  <si>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</si>
  <si>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</si>
  <si>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</si>
  <si>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</si>
  <si>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</si>
  <si>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</si>
  <si>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</si>
  <si>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</si>
  <si>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</si>
  <si>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</si>
  <si>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</si>
  <si>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</si>
  <si>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</si>
  <si>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</si>
  <si>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</si>
  <si>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</si>
  <si>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</si>
  <si>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</si>
  <si>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</si>
  <si>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</si>
  <si>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</si>
  <si>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</si>
  <si>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</si>
  <si>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</si>
  <si>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</si>
  <si>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</si>
  <si>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</si>
  <si>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</si>
  <si>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</si>
  <si>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</si>
  <si>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</si>
  <si>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</si>
  <si>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</si>
  <si>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</si>
  <si>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</si>
  <si>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</si>
  <si>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</si>
  <si>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</si>
  <si>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</si>
  <si>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</si>
  <si>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</si>
  <si>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</si>
  <si>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</si>
  <si>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</si>
  <si>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</si>
  <si>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</si>
  <si>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</si>
  <si>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</si>
  <si>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</si>
  <si>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</si>
  <si>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</si>
  <si>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</si>
  <si>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</si>
  <si>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</si>
  <si>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</si>
  <si>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</si>
  <si>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</si>
  <si>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</si>
  <si>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</si>
  <si>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</si>
  <si>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</si>
  <si>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</si>
  <si>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</si>
  <si>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</si>
  <si>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</si>
  <si>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</si>
  <si>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</si>
  <si>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</si>
  <si>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</si>
  <si>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</si>
  <si>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</si>
  <si>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</si>
  <si>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</si>
  <si>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</si>
  <si>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</si>
  <si>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</si>
  <si>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</si>
  <si>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</si>
  <si>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</si>
  <si>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</si>
  <si>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</si>
  <si>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</si>
  <si>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</si>
  <si>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</si>
  <si>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</si>
  <si>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</si>
  <si>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</si>
  <si>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</si>
  <si>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</si>
  <si>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</si>
  <si>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</si>
  <si>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</si>
  <si>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</si>
  <si>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</si>
  <si>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</si>
  <si>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</si>
  <si>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</si>
  <si>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</si>
  <si>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</si>
  <si>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</si>
  <si>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</si>
  <si>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</si>
  <si>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</si>
  <si>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</si>
  <si>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</si>
  <si>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</si>
  <si>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</si>
  <si>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</si>
  <si>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</si>
  <si>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</si>
  <si>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</si>
  <si>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</si>
  <si>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</si>
  <si>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</si>
  <si>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</si>
  <si>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</si>
  <si>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</si>
  <si>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</si>
  <si>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</si>
  <si>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</si>
  <si>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</si>
  <si>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</si>
  <si>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</si>
  <si>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</si>
  <si>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</si>
  <si>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</si>
  <si>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</si>
  <si>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</si>
  <si>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</si>
  <si>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</si>
  <si>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</si>
  <si>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</si>
  <si>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</si>
  <si>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</si>
  <si>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</si>
  <si>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</si>
  <si>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</si>
  <si>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</si>
  <si>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</si>
  <si>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</si>
  <si>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</si>
  <si>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</si>
  <si>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</si>
  <si>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</si>
  <si>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</si>
  <si>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</si>
  <si>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</si>
  <si>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</si>
  <si>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</si>
  <si>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</si>
  <si>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</si>
  <si>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</si>
  <si>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</si>
  <si>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AAVE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</si>
  <si>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</si>
  <si>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</si>
  <si>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</si>
  <si>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</si>
  <si>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</si>
  <si>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</si>
  <si>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</si>
  <si>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</si>
  <si>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</si>
  <si>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</si>
  <si>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币圈驾驶舱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</si>
  <si>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</si>
  <si>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</si>
  <si>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</si>
  <si>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</si>
  <si>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</si>
  <si>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</si>
  <si>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</si>
  <si>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</si>
  <si>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</si>
  <si>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</si>
  <si>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</si>
  <si>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</si>
  <si>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</si>
  <si>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</si>
  <si>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</si>
  <si>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</si>
  <si>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</si>
  <si>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83" type="noConversion"/>
  </si>
  <si>
    <t>ETH</t>
    <phoneticPr fontId="83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</si>
  <si>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</si>
  <si>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</si>
  <si>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</si>
  <si>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</si>
  <si>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</si>
  <si>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</si>
  <si>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</si>
  <si>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</si>
  <si>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provider</t>
  </si>
  <si>
    <t>endpoint</t>
  </si>
  <si>
    <t>ADA</t>
    <phoneticPr fontId="83" type="noConversion"/>
  </si>
  <si>
    <t>BNB</t>
    <phoneticPr fontId="83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</si>
  <si>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</si>
  <si>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</si>
  <si>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</si>
  <si>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</si>
  <si>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</si>
  <si>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</si>
  <si>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</si>
  <si>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</si>
  <si>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</si>
  <si>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</si>
  <si>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</si>
  <si>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</si>
  <si>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</si>
  <si>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</si>
  <si>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</si>
  <si>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</si>
  <si>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</si>
  <si>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</si>
  <si>
    <t>Legend</t>
  </si>
  <si>
    <t>Trend</t>
  </si>
  <si>
    <t>CoinMarketCap</t>
  </si>
  <si>
    <t>Get Front Page</t>
  </si>
  <si>
    <t>arguments</t>
  </si>
  <si>
    <t>fields</t>
  </si>
  <si>
    <t>name,symbol,quote__USD__price,quote__USD__market_cap,quote__USD__volume_24h</t>
  </si>
  <si>
    <t>formatDates</t>
  </si>
  <si>
    <t>orderBy</t>
  </si>
  <si>
    <t>limit</t>
  </si>
  <si>
    <t>quote__USD__percent_change_1h,quote__USD__percent_change_24h,quote__USD__percent_change_7d</t>
  </si>
  <si>
    <t>parameters</t>
  </si>
  <si>
    <t>examples</t>
  </si>
  <si>
    <t>inputs</t>
  </si>
  <si>
    <t>circulating_supply</t>
  </si>
  <si>
    <t>total_supply</t>
  </si>
  <si>
    <t>platform</t>
  </si>
  <si>
    <t>cmc_rank</t>
  </si>
  <si>
    <t>last_updated</t>
  </si>
  <si>
    <t>quote__USD__price</t>
  </si>
  <si>
    <t>quote__USD__volume_24h</t>
  </si>
  <si>
    <t>quote__USD__percent_change_1h</t>
  </si>
  <si>
    <t>quote__USD__percent_change_24h</t>
  </si>
  <si>
    <t>quote__USD__percent_change_7d</t>
  </si>
  <si>
    <t>quote__USD__market_cap</t>
  </si>
  <si>
    <t>quote__USD__last_updated</t>
  </si>
  <si>
    <t>tags</t>
  </si>
  <si>
    <t>platform__id</t>
  </si>
  <si>
    <t>platform__name</t>
  </si>
  <si>
    <t>platform__symbol</t>
  </si>
  <si>
    <t>platform__slug</t>
  </si>
  <si>
    <t>platform__token_address</t>
  </si>
  <si>
    <t>quote__USD__price,quote__USD__volume_24h,quote__USD__percent_change_1h,quote__USD__percent_change_24h,quote__USD__percent_change_7d,quote__USD__market_cap,quote__USD__last_updated,last_updated</t>
  </si>
  <si>
    <t>circulating_supply,total_supply,max_supply,quote__USD__last_updated,last_updated</t>
  </si>
  <si>
    <t>币种</t>
    <phoneticPr fontId="2" type="noConversion"/>
  </si>
  <si>
    <t>修幂市值</t>
    <phoneticPr fontId="2" type="noConversion"/>
  </si>
  <si>
    <t>修幂市占比</t>
    <phoneticPr fontId="2" type="noConversion"/>
  </si>
  <si>
    <t>市占比修幂</t>
    <phoneticPr fontId="2" type="noConversion"/>
  </si>
  <si>
    <t>时间窗口</t>
    <phoneticPr fontId="2" type="noConversion"/>
  </si>
  <si>
    <t>目标收益</t>
    <phoneticPr fontId="2" type="noConversion"/>
  </si>
  <si>
    <t>寄存器</t>
    <phoneticPr fontId="2" type="noConversion"/>
  </si>
  <si>
    <t>实际收益</t>
    <phoneticPr fontId="2" type="noConversion"/>
  </si>
  <si>
    <t>当前
改变系数
(先寄存1)</t>
    <phoneticPr fontId="2" type="noConversion"/>
  </si>
  <si>
    <t>当前价格
(后寄存2)</t>
    <phoneticPr fontId="2" type="noConversion"/>
  </si>
  <si>
    <t>改变系数后仓位</t>
    <phoneticPr fontId="2" type="noConversion"/>
  </si>
  <si>
    <t>止损熔断器</t>
    <phoneticPr fontId="2" type="noConversion"/>
  </si>
  <si>
    <t>涨跌停板</t>
    <phoneticPr fontId="2" type="noConversion"/>
  </si>
  <si>
    <t>止损熔断后卓尔金历法</t>
    <phoneticPr fontId="2" type="noConversion"/>
  </si>
  <si>
    <t>止损熔断器参数</t>
    <phoneticPr fontId="2" type="noConversion"/>
  </si>
  <si>
    <t>波动熔断器参数</t>
    <phoneticPr fontId="2" type="noConversion"/>
  </si>
  <si>
    <t>波动熔断后卓尔金历法</t>
    <phoneticPr fontId="2" type="noConversion"/>
  </si>
  <si>
    <t>20日波动率</t>
    <phoneticPr fontId="2" type="noConversion"/>
  </si>
  <si>
    <t>当日价格变化</t>
    <phoneticPr fontId="2" type="noConversion"/>
  </si>
  <si>
    <t>SOL</t>
    <phoneticPr fontId="2" type="noConversion"/>
  </si>
  <si>
    <t>DOGE</t>
    <phoneticPr fontId="2" type="noConversion"/>
  </si>
  <si>
    <t>DOT</t>
    <phoneticPr fontId="2" type="noConversion"/>
  </si>
  <si>
    <t>UNI</t>
    <phoneticPr fontId="2" type="noConversion"/>
  </si>
  <si>
    <t>LUNA</t>
    <phoneticPr fontId="2" type="noConversion"/>
  </si>
  <si>
    <t>LINK</t>
    <phoneticPr fontId="2" type="noConversion"/>
  </si>
  <si>
    <t>LTC</t>
    <phoneticPr fontId="2" type="noConversion"/>
  </si>
  <si>
    <t>FIL</t>
    <phoneticPr fontId="2" type="noConversion"/>
  </si>
  <si>
    <t>ALGO</t>
    <phoneticPr fontId="2" type="noConversion"/>
  </si>
  <si>
    <t>MATIC</t>
    <phoneticPr fontId="2" type="noConversion"/>
  </si>
  <si>
    <t>NEAR</t>
    <phoneticPr fontId="2" type="noConversion"/>
  </si>
  <si>
    <t>GRT</t>
    <phoneticPr fontId="2" type="noConversion"/>
  </si>
  <si>
    <t>比坊梦空间站主舰桥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</si>
</sst>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¥&quot;#,##0.00_);[Red]\(&quot;¥&quot;#,##0.00\)"/>
    <numFmt numFmtId="43" formatCode="_(* #,##0.00_);_(* \(#,##0.00\);_(* &quot;-&quot;??_);_(@_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89" formatCode="[$₿]\ #,##0.000000" x16r2:formatCode16="[$₿-x-xbt2]\ #,##0.000000"/>
    <numFmt numFmtId="190" formatCode="&quot;Ξ&quot;\ 0.000000"/>
    <numFmt numFmtId="191" formatCode="&quot;$&quot;#,##0"/>
    <numFmt numFmtId="192" formatCode="_(* #,##0_);_(* \(#,##0\);_(* &quot;-&quot;??_);_(@_)"/>
    <numFmt numFmtId="193" formatCode="&quot;$&quot;#,##0.000"/>
  </numFmts>
  <fonts count="98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Helvetica Neue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FA7D00"/>
      <name val="Arial"/>
      <family val="2"/>
    </font>
    <font>
      <sz val="12"/>
      <color theme="1"/>
      <name val="Helvetica Neue"/>
      <family val="2"/>
    </font>
    <font>
      <sz val="14"/>
      <color rgb="FF222222"/>
      <name val="Arial"/>
      <family val="2"/>
    </font>
    <font>
      <sz val="26"/>
      <color theme="0"/>
      <name val="等线"/>
      <family val="2"/>
      <charset val="134"/>
    </font>
    <font>
      <sz val="26"/>
      <color theme="0"/>
      <name val="等线"/>
      <family val="4"/>
      <charset val="134"/>
    </font>
    <font>
      <sz val="24"/>
      <color theme="1"/>
      <name val="等线"/>
      <family val="2"/>
      <charset val="134"/>
      <scheme val="minor"/>
    </font>
    <font>
      <sz val="16"/>
      <color rgb="FF000000"/>
      <name val="等线"/>
      <family val="4"/>
      <charset val="134"/>
      <scheme val="minor"/>
    </font>
    <font>
      <sz val="18"/>
      <color rgb="FF000000"/>
      <name val="等线"/>
      <family val="4"/>
      <charset val="134"/>
      <scheme val="minor"/>
    </font>
    <font>
      <u/>
      <sz val="36"/>
      <color theme="10"/>
      <name val="等线"/>
      <family val="2"/>
      <charset val="134"/>
      <scheme val="minor"/>
    </font>
    <font>
      <u/>
      <sz val="36"/>
      <color theme="10"/>
      <name val="等线"/>
      <family val="4"/>
      <charset val="134"/>
      <scheme val="minor"/>
    </font>
    <font>
      <sz val="8"/>
      <color theme="1"/>
      <name val="等线"/>
      <family val="2"/>
      <charset val="134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</fills>
  <borders count="2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80" fillId="55" borderId="227" applyNumberFormat="0" applyAlignment="0" applyProtection="0">
      <alignment vertical="center"/>
    </xf>
    <xf numFmtId="0" fontId="81" fillId="56" borderId="227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</cellStyleXfs>
  <cellXfs count="1292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22" fontId="70" fillId="20" borderId="0" xfId="0" applyNumberFormat="1" applyFont="1" applyFill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26" borderId="9" xfId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84" fillId="0" borderId="0" xfId="0" applyFont="1">
      <alignment vertical="center"/>
    </xf>
    <xf numFmtId="0" fontId="4" fillId="26" borderId="177" xfId="1" applyFill="1" applyBorder="1" applyAlignment="1">
      <alignment horizontal="center" vertical="center"/>
    </xf>
    <xf numFmtId="177" fontId="3" fillId="58" borderId="15" xfId="0" applyNumberFormat="1" applyFont="1" applyFill="1" applyBorder="1">
      <alignment vertical="center"/>
    </xf>
    <xf numFmtId="0" fontId="0" fillId="38" borderId="0" xfId="0" applyFill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4" fillId="0" borderId="229" xfId="1" applyBorder="1" applyAlignment="1">
      <alignment horizontal="center" vertical="center"/>
    </xf>
    <xf numFmtId="191" fontId="0" fillId="0" borderId="0" xfId="0" applyNumberFormat="1" applyAlignment="1"/>
    <xf numFmtId="10" fontId="0" fillId="0" borderId="0" xfId="4" applyNumberFormat="1" applyFont="1" applyAlignment="1"/>
    <xf numFmtId="192" fontId="0" fillId="0" borderId="0" xfId="3" applyNumberFormat="1" applyFont="1" applyAlignment="1"/>
    <xf numFmtId="0" fontId="82" fillId="0" borderId="0" xfId="7" applyAlignment="1"/>
    <xf numFmtId="0" fontId="82" fillId="2" borderId="0" xfId="7" applyFill="1" applyAlignment="1"/>
    <xf numFmtId="0" fontId="86" fillId="0" borderId="228" xfId="0" applyFont="1" applyBorder="1" applyAlignment="1">
      <alignment horizontal="left" wrapText="1"/>
    </xf>
    <xf numFmtId="0" fontId="86" fillId="0" borderId="228" xfId="0" applyFont="1" applyBorder="1" applyAlignment="1">
      <alignment horizontal="right" wrapText="1"/>
    </xf>
    <xf numFmtId="191" fontId="86" fillId="0" borderId="228" xfId="0" applyNumberFormat="1" applyFont="1" applyBorder="1" applyAlignment="1">
      <alignment horizontal="right" wrapText="1"/>
    </xf>
    <xf numFmtId="0" fontId="86" fillId="0" borderId="228" xfId="0" applyFont="1" applyBorder="1" applyAlignment="1">
      <alignment horizontal="center" wrapText="1"/>
    </xf>
    <xf numFmtId="10" fontId="86" fillId="0" borderId="228" xfId="0" applyNumberFormat="1" applyFont="1" applyBorder="1" applyAlignment="1">
      <alignment horizontal="right" wrapText="1"/>
    </xf>
    <xf numFmtId="192" fontId="86" fillId="0" borderId="228" xfId="3" applyNumberFormat="1" applyFont="1" applyBorder="1" applyAlignment="1">
      <alignment horizontal="right" wrapText="1"/>
    </xf>
    <xf numFmtId="0" fontId="86" fillId="0" borderId="0" xfId="0" applyFont="1" applyAlignment="1"/>
    <xf numFmtId="0" fontId="80" fillId="55" borderId="227" xfId="5" applyAlignment="1"/>
    <xf numFmtId="0" fontId="87" fillId="56" borderId="230" xfId="6" applyFont="1" applyBorder="1" applyAlignment="1"/>
    <xf numFmtId="191" fontId="86" fillId="0" borderId="0" xfId="0" applyNumberFormat="1" applyFont="1" applyAlignment="1">
      <alignment wrapText="1"/>
    </xf>
    <xf numFmtId="0" fontId="86" fillId="0" borderId="0" xfId="0" applyFont="1" applyAlignment="1">
      <alignment wrapText="1"/>
    </xf>
    <xf numFmtId="193" fontId="0" fillId="0" borderId="0" xfId="0" applyNumberFormat="1" applyAlignment="1"/>
    <xf numFmtId="0" fontId="81" fillId="56" borderId="227" xfId="6" applyAlignment="1"/>
    <xf numFmtId="192" fontId="86" fillId="0" borderId="0" xfId="3" applyNumberFormat="1" applyFont="1" applyAlignment="1">
      <alignment wrapText="1"/>
    </xf>
    <xf numFmtId="192" fontId="86" fillId="0" borderId="0" xfId="3" applyNumberFormat="1" applyFont="1" applyAlignment="1"/>
    <xf numFmtId="0" fontId="80" fillId="55" borderId="0" xfId="5" applyBorder="1" applyAlignment="1"/>
    <xf numFmtId="0" fontId="88" fillId="0" borderId="0" xfId="0" applyFont="1" applyAlignment="1"/>
    <xf numFmtId="0" fontId="88" fillId="0" borderId="0" xfId="0" applyFont="1">
      <alignment vertical="center"/>
    </xf>
    <xf numFmtId="188" fontId="89" fillId="0" borderId="0" xfId="0" applyNumberFormat="1" applyFont="1">
      <alignment vertical="center"/>
    </xf>
    <xf numFmtId="177" fontId="45" fillId="0" borderId="23" xfId="0" applyNumberFormat="1" applyFont="1" applyBorder="1" applyAlignment="1">
      <alignment vertical="center"/>
    </xf>
    <xf numFmtId="10" fontId="48" fillId="0" borderId="22" xfId="0" applyNumberFormat="1" applyFont="1" applyBorder="1">
      <alignment vertical="center"/>
    </xf>
    <xf numFmtId="177" fontId="1" fillId="11" borderId="190" xfId="0" applyNumberFormat="1" applyFont="1" applyFill="1" applyBorder="1" applyAlignment="1">
      <alignment horizontal="center" wrapText="1"/>
    </xf>
    <xf numFmtId="177" fontId="1" fillId="11" borderId="189" xfId="0" applyNumberFormat="1" applyFont="1" applyFill="1" applyBorder="1" applyAlignment="1">
      <alignment horizontal="right" vertical="center" wrapText="1"/>
    </xf>
    <xf numFmtId="182" fontId="92" fillId="12" borderId="0" xfId="0" applyNumberFormat="1" applyFont="1" applyFill="1">
      <alignment vertical="center"/>
    </xf>
    <xf numFmtId="177" fontId="94" fillId="60" borderId="22" xfId="0" applyNumberFormat="1" applyFont="1" applyFill="1" applyBorder="1">
      <alignment vertical="center"/>
    </xf>
    <xf numFmtId="10" fontId="93" fillId="59" borderId="8" xfId="0" applyNumberFormat="1" applyFont="1" applyFill="1" applyBorder="1" applyAlignment="1">
      <alignment vertical="center"/>
    </xf>
    <xf numFmtId="0" fontId="0" fillId="33" borderId="0" xfId="0" applyFill="1" applyAlignment="1">
      <alignment horizontal="right" vertical="top"/>
    </xf>
    <xf numFmtId="0" fontId="79" fillId="57" borderId="0" xfId="8">
      <alignment vertical="center"/>
    </xf>
    <xf numFmtId="0" fontId="79" fillId="57" borderId="0" xfId="8" applyAlignment="1">
      <alignment horizontal="center" vertical="center"/>
    </xf>
    <xf numFmtId="188" fontId="79" fillId="57" borderId="0" xfId="8" applyNumberFormat="1" applyAlignment="1">
      <alignment horizontal="right"/>
    </xf>
    <xf numFmtId="182" fontId="79" fillId="57" borderId="0" xfId="8" applyNumberFormat="1" applyAlignment="1"/>
    <xf numFmtId="10" fontId="79" fillId="57" borderId="0" xfId="8" applyNumberFormat="1" applyAlignment="1"/>
    <xf numFmtId="183" fontId="79" fillId="57" borderId="0" xfId="8" applyNumberFormat="1" applyAlignment="1"/>
    <xf numFmtId="189" fontId="79" fillId="57" borderId="0" xfId="8" applyNumberFormat="1" applyAlignment="1"/>
    <xf numFmtId="190" fontId="79" fillId="57" borderId="0" xfId="8" applyNumberFormat="1" applyAlignment="1"/>
    <xf numFmtId="0" fontId="97" fillId="0" borderId="61" xfId="0" applyFont="1" applyBorder="1">
      <alignment vertical="center"/>
    </xf>
    <xf numFmtId="0" fontId="97" fillId="0" borderId="0" xfId="0" applyFont="1" applyFill="1" applyBorder="1">
      <alignment vertical="center"/>
    </xf>
    <xf numFmtId="0" fontId="97" fillId="0" borderId="0" xfId="0" applyFont="1">
      <alignment vertical="center"/>
    </xf>
    <xf numFmtId="0" fontId="97" fillId="0" borderId="0" xfId="0" applyFont="1" applyFill="1" applyBorder="1" applyAlignment="1">
      <alignment horizontal="center" vertical="center"/>
    </xf>
    <xf numFmtId="0" fontId="97" fillId="3" borderId="22" xfId="0" applyFont="1" applyFill="1" applyBorder="1" applyAlignment="1">
      <alignment horizontal="center" vertical="center"/>
    </xf>
    <xf numFmtId="0" fontId="97" fillId="30" borderId="22" xfId="0" applyFont="1" applyFill="1" applyBorder="1" applyAlignment="1">
      <alignment horizontal="center" vertical="center"/>
    </xf>
    <xf numFmtId="0" fontId="97" fillId="0" borderId="23" xfId="0" applyFont="1" applyBorder="1">
      <alignment vertical="center"/>
    </xf>
    <xf numFmtId="0" fontId="97" fillId="3" borderId="24" xfId="0" applyFont="1" applyFill="1" applyBorder="1" applyAlignment="1">
      <alignment horizontal="center" vertical="center"/>
    </xf>
    <xf numFmtId="0" fontId="97" fillId="30" borderId="24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3" borderId="0" xfId="0" applyFill="1" applyBorder="1" applyAlignment="1">
      <alignment horizontal="center" vertical="center"/>
    </xf>
    <xf numFmtId="176" fontId="0" fillId="2" borderId="0" xfId="0" applyNumberFormat="1" applyFill="1" applyBorder="1">
      <alignment vertical="center"/>
    </xf>
    <xf numFmtId="176" fontId="0" fillId="3" borderId="0" xfId="0" applyNumberFormat="1" applyFill="1" applyBorder="1">
      <alignment vertical="center"/>
    </xf>
    <xf numFmtId="176" fontId="50" fillId="38" borderId="0" xfId="0" applyNumberFormat="1" applyFont="1" applyFill="1" applyBorder="1">
      <alignment vertical="center"/>
    </xf>
    <xf numFmtId="0" fontId="97" fillId="54" borderId="0" xfId="0" applyFont="1" applyFill="1" applyBorder="1">
      <alignment vertical="center"/>
    </xf>
    <xf numFmtId="0" fontId="0" fillId="0" borderId="201" xfId="0" applyBorder="1">
      <alignment vertical="center"/>
    </xf>
    <xf numFmtId="0" fontId="0" fillId="0" borderId="231" xfId="0" applyBorder="1">
      <alignment vertical="center"/>
    </xf>
    <xf numFmtId="0" fontId="0" fillId="0" borderId="231" xfId="0" applyFill="1" applyBorder="1">
      <alignment vertical="center"/>
    </xf>
    <xf numFmtId="0" fontId="0" fillId="0" borderId="202" xfId="0" applyBorder="1">
      <alignment vertical="center"/>
    </xf>
    <xf numFmtId="0" fontId="0" fillId="0" borderId="232" xfId="0" applyBorder="1">
      <alignment vertical="center"/>
    </xf>
    <xf numFmtId="0" fontId="0" fillId="0" borderId="233" xfId="0" applyBorder="1">
      <alignment vertical="center"/>
    </xf>
    <xf numFmtId="0" fontId="0" fillId="0" borderId="225" xfId="0" applyBorder="1">
      <alignment vertical="center"/>
    </xf>
    <xf numFmtId="0" fontId="0" fillId="0" borderId="234" xfId="0" applyBorder="1">
      <alignment vertical="center"/>
    </xf>
    <xf numFmtId="0" fontId="0" fillId="0" borderId="234" xfId="0" applyFill="1" applyBorder="1">
      <alignment vertical="center"/>
    </xf>
    <xf numFmtId="0" fontId="0" fillId="0" borderId="235" xfId="0" applyFill="1" applyBorder="1">
      <alignment vertical="center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97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0" fontId="0" fillId="5" borderId="0" xfId="0" applyNumberForma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51" fillId="54" borderId="0" xfId="0" applyFont="1" applyFill="1" applyBorder="1" applyAlignment="1">
      <alignment horizontal="center" vertical="center" wrapText="1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97" fillId="23" borderId="8" xfId="0" applyFont="1" applyFill="1" applyBorder="1" applyAlignment="1">
      <alignment horizontal="center" vertical="center"/>
    </xf>
    <xf numFmtId="0" fontId="97" fillId="23" borderId="9" xfId="0" applyFont="1" applyFill="1" applyBorder="1" applyAlignment="1">
      <alignment horizontal="center" vertical="center"/>
    </xf>
    <xf numFmtId="0" fontId="97" fillId="23" borderId="86" xfId="0" applyFont="1" applyFill="1" applyBorder="1" applyAlignment="1">
      <alignment horizontal="center" vertical="center"/>
    </xf>
    <xf numFmtId="0" fontId="97" fillId="17" borderId="8" xfId="0" applyFont="1" applyFill="1" applyBorder="1" applyAlignment="1">
      <alignment horizontal="center" vertical="center"/>
    </xf>
    <xf numFmtId="0" fontId="97" fillId="17" borderId="9" xfId="0" applyFont="1" applyFill="1" applyBorder="1" applyAlignment="1">
      <alignment horizontal="center" vertical="center"/>
    </xf>
    <xf numFmtId="0" fontId="97" fillId="17" borderId="86" xfId="0" applyFont="1" applyFill="1" applyBorder="1" applyAlignment="1">
      <alignment horizontal="center" vertical="center"/>
    </xf>
    <xf numFmtId="0" fontId="97" fillId="9" borderId="8" xfId="0" applyFont="1" applyFill="1" applyBorder="1" applyAlignment="1">
      <alignment horizontal="center" vertical="center"/>
    </xf>
    <xf numFmtId="0" fontId="97" fillId="9" borderId="9" xfId="0" applyFont="1" applyFill="1" applyBorder="1" applyAlignment="1">
      <alignment horizontal="center" vertical="center"/>
    </xf>
    <xf numFmtId="0" fontId="97" fillId="9" borderId="86" xfId="0" applyFont="1" applyFill="1" applyBorder="1" applyAlignment="1">
      <alignment horizontal="center" vertical="center"/>
    </xf>
    <xf numFmtId="0" fontId="97" fillId="8" borderId="8" xfId="0" applyFont="1" applyFill="1" applyBorder="1" applyAlignment="1">
      <alignment horizontal="center" vertical="center"/>
    </xf>
    <xf numFmtId="0" fontId="97" fillId="8" borderId="86" xfId="0" applyFont="1" applyFill="1" applyBorder="1" applyAlignment="1">
      <alignment horizontal="center" vertical="center"/>
    </xf>
    <xf numFmtId="0" fontId="97" fillId="25" borderId="8" xfId="0" applyFont="1" applyFill="1" applyBorder="1" applyAlignment="1">
      <alignment horizontal="center" vertical="center"/>
    </xf>
    <xf numFmtId="0" fontId="97" fillId="25" borderId="86" xfId="0" applyFont="1" applyFill="1" applyBorder="1" applyAlignment="1">
      <alignment horizontal="center" vertical="center"/>
    </xf>
    <xf numFmtId="10" fontId="0" fillId="17" borderId="0" xfId="0" applyNumberFormat="1" applyFill="1" applyBorder="1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10" fontId="0" fillId="4" borderId="0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177" fontId="45" fillId="0" borderId="23" xfId="0" applyNumberFormat="1" applyFont="1" applyBorder="1" applyAlignment="1">
      <alignment horizontal="center" vertical="center"/>
    </xf>
    <xf numFmtId="177" fontId="45" fillId="0" borderId="72" xfId="0" applyNumberFormat="1" applyFont="1" applyBorder="1" applyAlignment="1">
      <alignment horizontal="center" vertical="center"/>
    </xf>
    <xf numFmtId="177" fontId="45" fillId="0" borderId="61" xfId="0" applyNumberFormat="1" applyFont="1" applyBorder="1" applyAlignment="1">
      <alignment horizontal="center" vertical="center"/>
    </xf>
    <xf numFmtId="177" fontId="45" fillId="0" borderId="63" xfId="0" applyNumberFormat="1" applyFont="1" applyBorder="1" applyAlignment="1">
      <alignment horizontal="center" vertical="center"/>
    </xf>
    <xf numFmtId="177" fontId="90" fillId="14" borderId="8" xfId="0" applyNumberFormat="1" applyFont="1" applyFill="1" applyBorder="1" applyAlignment="1">
      <alignment horizontal="center" vertical="center" wrapText="1"/>
    </xf>
    <xf numFmtId="177" fontId="91" fillId="14" borderId="175" xfId="0" applyNumberFormat="1" applyFont="1" applyFill="1" applyBorder="1" applyAlignment="1">
      <alignment horizontal="center" vertical="center" wrapText="1"/>
    </xf>
    <xf numFmtId="0" fontId="95" fillId="2" borderId="23" xfId="1" applyFont="1" applyFill="1" applyBorder="1" applyAlignment="1">
      <alignment horizontal="center" vertical="center"/>
    </xf>
    <xf numFmtId="0" fontId="96" fillId="2" borderId="72" xfId="1" applyFont="1" applyFill="1" applyBorder="1" applyAlignment="1">
      <alignment horizontal="center" vertical="center"/>
    </xf>
    <xf numFmtId="177" fontId="90" fillId="38" borderId="8" xfId="0" applyNumberFormat="1" applyFont="1" applyFill="1" applyBorder="1" applyAlignment="1">
      <alignment horizontal="center" vertical="center" wrapText="1"/>
    </xf>
    <xf numFmtId="177" fontId="91" fillId="38" borderId="175" xfId="0" applyNumberFormat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59" fillId="12" borderId="0" xfId="0" applyFont="1" applyFill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6" fillId="13" borderId="0" xfId="0" applyFont="1" applyFill="1" applyAlignment="1">
      <alignment horizontal="center" vertical="center" wrapText="1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</cellXfs>
  <cellStyles count="9">
    <cellStyle name="20% - 着色 1" xfId="8" builtinId="30"/>
    <cellStyle name="百分比" xfId="4" builtinId="5"/>
    <cellStyle name="常规" xfId="0" builtinId="0"/>
    <cellStyle name="超链接" xfId="1" builtinId="8"/>
    <cellStyle name="计算" xfId="6" builtinId="22"/>
    <cellStyle name="解释性文本" xfId="7" builtinId="53"/>
    <cellStyle name="千位分隔" xfId="3" builtinId="3"/>
    <cellStyle name="适中" xfId="2" builtinId="28"/>
    <cellStyle name="输入" xfId="5" builtinId="20"/>
  </cellStyles>
  <dxfs count="17">
    <dxf>
      <numFmt numFmtId="190" formatCode="&quot;Ξ&quot;\ 0.000000"/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  <alignment horizontal="general" vertical="bottom" textRotation="0" wrapText="0" indent="0" justifyLastLine="0" shrinkToFit="0" readingOrder="0"/>
    </dxf>
    <dxf>
      <numFmt numFmtId="183" formatCode="&quot;¥&quot;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8" formatCode="[$-F800]dddd\,\ mmmm\ dd\,\ yyyy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9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币圈驾驶舱!$E$38:$N$38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币圈驾驶舱!$E$27:$N$27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0.22156213504796532</c:v>
                </c:pt>
                <c:pt idx="1">
                  <c:v>0.41839331788583095</c:v>
                </c:pt>
                <c:pt idx="2">
                  <c:v>0.31997772646689815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-4.9084789016042941E-2</c:v>
                </c:pt>
                <c:pt idx="1">
                  <c:v>6.0065221640356659E-2</c:v>
                </c:pt>
                <c:pt idx="2">
                  <c:v>5.4902163121568585E-3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(卓尔金历!$M$42,卓尔金历!$O$42,卓尔金历!$Q$42)</c:f>
              <c:numCache>
                <c:formatCode>#,##0.00_ </c:formatCode>
                <c:ptCount val="3"/>
                <c:pt idx="0">
                  <c:v>0.22156213504796532</c:v>
                </c:pt>
                <c:pt idx="1">
                  <c:v>0.41839331788583095</c:v>
                </c:pt>
                <c:pt idx="2">
                  <c:v>0.31997772646689815</c:v>
                </c:pt>
              </c:numCache>
            </c:numRef>
          </c:xVal>
          <c:yVal>
            <c:numRef>
              <c:f>(卓尔金历!$M$43,卓尔金历!$O$43,卓尔金历!$Q$43)</c:f>
              <c:numCache>
                <c:formatCode>#,##0.00_ </c:formatCode>
                <c:ptCount val="3"/>
                <c:pt idx="0">
                  <c:v>-4.9084789016042941E-2</c:v>
                </c:pt>
                <c:pt idx="1">
                  <c:v>6.0065221640356659E-2</c:v>
                </c:pt>
                <c:pt idx="2">
                  <c:v>5.4902163121568585E-3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5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回测实验室!$I$470:$I$3985</c:f>
              <c:numCache>
                <c:formatCode>General</c:formatCode>
                <c:ptCount val="3516"/>
                <c:pt idx="0">
                  <c:v>1</c:v>
                </c:pt>
                <c:pt idx="1">
                  <c:v>0.9958684069377256</c:v>
                </c:pt>
                <c:pt idx="2">
                  <c:v>0.99701325783906614</c:v>
                </c:pt>
                <c:pt idx="3">
                  <c:v>1.0050966475433127</c:v>
                </c:pt>
                <c:pt idx="4">
                  <c:v>1.0282510050021956</c:v>
                </c:pt>
                <c:pt idx="5">
                  <c:v>1.0459351649352502</c:v>
                </c:pt>
                <c:pt idx="6">
                  <c:v>1.0501131341570673</c:v>
                </c:pt>
                <c:pt idx="7">
                  <c:v>1.0510083387443199</c:v>
                </c:pt>
                <c:pt idx="8">
                  <c:v>1.045879364588737</c:v>
                </c:pt>
                <c:pt idx="9">
                  <c:v>1.0475778421127453</c:v>
                </c:pt>
                <c:pt idx="10">
                  <c:v>1.0501260351094142</c:v>
                </c:pt>
                <c:pt idx="11">
                  <c:v>1.0573540806964394</c:v>
                </c:pt>
                <c:pt idx="12">
                  <c:v>1.056693244466735</c:v>
                </c:pt>
                <c:pt idx="13">
                  <c:v>1.0565259298901073</c:v>
                </c:pt>
                <c:pt idx="14">
                  <c:v>1.0563580804363057</c:v>
                </c:pt>
                <c:pt idx="15">
                  <c:v>1.0576804872948804</c:v>
                </c:pt>
                <c:pt idx="16">
                  <c:v>1.0609820744006599</c:v>
                </c:pt>
                <c:pt idx="17">
                  <c:v>1.0618996020141682</c:v>
                </c:pt>
                <c:pt idx="18">
                  <c:v>1.0637668741714446</c:v>
                </c:pt>
                <c:pt idx="19">
                  <c:v>1.0621787667212532</c:v>
                </c:pt>
                <c:pt idx="20">
                  <c:v>1.0629876740050128</c:v>
                </c:pt>
                <c:pt idx="21">
                  <c:v>1.0629876740050128</c:v>
                </c:pt>
                <c:pt idx="22">
                  <c:v>1.0629892677540311</c:v>
                </c:pt>
                <c:pt idx="23">
                  <c:v>1.0628761149400925</c:v>
                </c:pt>
                <c:pt idx="24">
                  <c:v>1.0681017455148822</c:v>
                </c:pt>
                <c:pt idx="25">
                  <c:v>1.06662808052856</c:v>
                </c:pt>
                <c:pt idx="26">
                  <c:v>1.0672315738015221</c:v>
                </c:pt>
                <c:pt idx="27">
                  <c:v>1.0672305518875673</c:v>
                </c:pt>
                <c:pt idx="28">
                  <c:v>1.0666511421248916</c:v>
                </c:pt>
                <c:pt idx="29">
                  <c:v>1.0667195949634145</c:v>
                </c:pt>
                <c:pt idx="30">
                  <c:v>1.0639450535132879</c:v>
                </c:pt>
                <c:pt idx="31">
                  <c:v>1.0705638233404406</c:v>
                </c:pt>
                <c:pt idx="32">
                  <c:v>1.0700656295833766</c:v>
                </c:pt>
                <c:pt idx="33">
                  <c:v>1.0676792840047939</c:v>
                </c:pt>
                <c:pt idx="34">
                  <c:v>1.068310884595957</c:v>
                </c:pt>
                <c:pt idx="35">
                  <c:v>1.0666584374151471</c:v>
                </c:pt>
                <c:pt idx="36">
                  <c:v>1.0515460300037316</c:v>
                </c:pt>
                <c:pt idx="37">
                  <c:v>1.0205828802822579</c:v>
                </c:pt>
                <c:pt idx="38">
                  <c:v>1.0238826150215199</c:v>
                </c:pt>
                <c:pt idx="39">
                  <c:v>1.0471101092928436</c:v>
                </c:pt>
                <c:pt idx="40">
                  <c:v>1.0077679152130146</c:v>
                </c:pt>
                <c:pt idx="41">
                  <c:v>0.9080655244119894</c:v>
                </c:pt>
                <c:pt idx="42">
                  <c:v>0.92026116803744373</c:v>
                </c:pt>
                <c:pt idx="43">
                  <c:v>0.91366552058667905</c:v>
                </c:pt>
                <c:pt idx="44">
                  <c:v>0.89637932440346069</c:v>
                </c:pt>
                <c:pt idx="45">
                  <c:v>0.94333664080131341</c:v>
                </c:pt>
                <c:pt idx="46">
                  <c:v>0.94120231884224792</c:v>
                </c:pt>
                <c:pt idx="47">
                  <c:v>0.91179893164867987</c:v>
                </c:pt>
                <c:pt idx="48">
                  <c:v>0.91740692557318704</c:v>
                </c:pt>
                <c:pt idx="49">
                  <c:v>0.93973623309169851</c:v>
                </c:pt>
                <c:pt idx="50">
                  <c:v>0.91641393577192398</c:v>
                </c:pt>
                <c:pt idx="51">
                  <c:v>0.90190614833064064</c:v>
                </c:pt>
                <c:pt idx="52">
                  <c:v>0.92135886868873218</c:v>
                </c:pt>
                <c:pt idx="53">
                  <c:v>0.99119211414763875</c:v>
                </c:pt>
                <c:pt idx="54">
                  <c:v>0.96145717621171156</c:v>
                </c:pt>
                <c:pt idx="55">
                  <c:v>0.92604073833219736</c:v>
                </c:pt>
                <c:pt idx="56">
                  <c:v>0.91631032917715349</c:v>
                </c:pt>
                <c:pt idx="57">
                  <c:v>0.93677652619081142</c:v>
                </c:pt>
                <c:pt idx="58">
                  <c:v>0.92590622555531676</c:v>
                </c:pt>
                <c:pt idx="59">
                  <c:v>0.92241369350513769</c:v>
                </c:pt>
                <c:pt idx="60">
                  <c:v>0.92735226059886766</c:v>
                </c:pt>
                <c:pt idx="61">
                  <c:v>0.96826343012871019</c:v>
                </c:pt>
                <c:pt idx="62">
                  <c:v>0.99597636083632302</c:v>
                </c:pt>
                <c:pt idx="63">
                  <c:v>0.999973117455905</c:v>
                </c:pt>
                <c:pt idx="64">
                  <c:v>0.97769690741257309</c:v>
                </c:pt>
                <c:pt idx="65">
                  <c:v>0.9961114347699066</c:v>
                </c:pt>
                <c:pt idx="66">
                  <c:v>0.98705364470889723</c:v>
                </c:pt>
                <c:pt idx="67">
                  <c:v>0.98757296092025992</c:v>
                </c:pt>
                <c:pt idx="68">
                  <c:v>0.94162240593691082</c:v>
                </c:pt>
                <c:pt idx="69">
                  <c:v>0.93989635827629381</c:v>
                </c:pt>
                <c:pt idx="70">
                  <c:v>0.94979144434094465</c:v>
                </c:pt>
                <c:pt idx="71">
                  <c:v>0.95604031469793871</c:v>
                </c:pt>
                <c:pt idx="72">
                  <c:v>0.97093940453621908</c:v>
                </c:pt>
                <c:pt idx="73">
                  <c:v>0.98825436902232178</c:v>
                </c:pt>
                <c:pt idx="74">
                  <c:v>0.97391405796305575</c:v>
                </c:pt>
                <c:pt idx="75">
                  <c:v>0.97906853820169382</c:v>
                </c:pt>
                <c:pt idx="76">
                  <c:v>0.96561343896483476</c:v>
                </c:pt>
                <c:pt idx="77">
                  <c:v>0.96012198043399488</c:v>
                </c:pt>
                <c:pt idx="78">
                  <c:v>0.97828651639144559</c:v>
                </c:pt>
                <c:pt idx="79">
                  <c:v>0.98330139650559756</c:v>
                </c:pt>
                <c:pt idx="80">
                  <c:v>0.99849734141285229</c:v>
                </c:pt>
                <c:pt idx="81">
                  <c:v>1.0374805394457132</c:v>
                </c:pt>
                <c:pt idx="82">
                  <c:v>1.0400514538939225</c:v>
                </c:pt>
                <c:pt idx="83">
                  <c:v>1.0410395614882619</c:v>
                </c:pt>
                <c:pt idx="84">
                  <c:v>1.0392296187300729</c:v>
                </c:pt>
                <c:pt idx="85">
                  <c:v>1.0427851653681957</c:v>
                </c:pt>
                <c:pt idx="86">
                  <c:v>1.0405642395551566</c:v>
                </c:pt>
                <c:pt idx="87">
                  <c:v>1.0410439808541607</c:v>
                </c:pt>
                <c:pt idx="88">
                  <c:v>1.0427584585512137</c:v>
                </c:pt>
                <c:pt idx="89">
                  <c:v>1.039767109321484</c:v>
                </c:pt>
                <c:pt idx="90">
                  <c:v>1.0286344060865571</c:v>
                </c:pt>
                <c:pt idx="91">
                  <c:v>1.0281349870010923</c:v>
                </c:pt>
                <c:pt idx="92">
                  <c:v>1.0373624487608268</c:v>
                </c:pt>
                <c:pt idx="93">
                  <c:v>1.0316599233338539</c:v>
                </c:pt>
                <c:pt idx="94">
                  <c:v>1.0304025338988352</c:v>
                </c:pt>
                <c:pt idx="95">
                  <c:v>1.0336306878030572</c:v>
                </c:pt>
                <c:pt idx="96">
                  <c:v>1.0339298086525657</c:v>
                </c:pt>
                <c:pt idx="97">
                  <c:v>1.0316288373564741</c:v>
                </c:pt>
                <c:pt idx="98">
                  <c:v>1.0396289498182294</c:v>
                </c:pt>
                <c:pt idx="99">
                  <c:v>1.0431541907797957</c:v>
                </c:pt>
                <c:pt idx="100">
                  <c:v>1.0385817238692419</c:v>
                </c:pt>
                <c:pt idx="101">
                  <c:v>1.0354481734034084</c:v>
                </c:pt>
                <c:pt idx="102">
                  <c:v>1.0352355808123783</c:v>
                </c:pt>
                <c:pt idx="103">
                  <c:v>1.0371609393932524</c:v>
                </c:pt>
                <c:pt idx="104">
                  <c:v>1.0372966667514776</c:v>
                </c:pt>
                <c:pt idx="105">
                  <c:v>1.0398618147766943</c:v>
                </c:pt>
                <c:pt idx="106">
                  <c:v>1.0409148459257216</c:v>
                </c:pt>
                <c:pt idx="107">
                  <c:v>1.0379964944523272</c:v>
                </c:pt>
                <c:pt idx="108">
                  <c:v>1.0387387670198378</c:v>
                </c:pt>
                <c:pt idx="109">
                  <c:v>1.0245006082016461</c:v>
                </c:pt>
                <c:pt idx="110">
                  <c:v>1.021606649409047</c:v>
                </c:pt>
                <c:pt idx="111">
                  <c:v>1.0239973286569286</c:v>
                </c:pt>
                <c:pt idx="112">
                  <c:v>1.0235472453617529</c:v>
                </c:pt>
                <c:pt idx="113">
                  <c:v>1.0293273827352947</c:v>
                </c:pt>
                <c:pt idx="114">
                  <c:v>1.0272930531305431</c:v>
                </c:pt>
                <c:pt idx="115">
                  <c:v>1.0541536279239414</c:v>
                </c:pt>
                <c:pt idx="116">
                  <c:v>1.0509721657844344</c:v>
                </c:pt>
                <c:pt idx="117">
                  <c:v>1.0514144155947249</c:v>
                </c:pt>
                <c:pt idx="118">
                  <c:v>1.0556756725368333</c:v>
                </c:pt>
                <c:pt idx="119">
                  <c:v>1.0560796719984376</c:v>
                </c:pt>
                <c:pt idx="120">
                  <c:v>1.0563013836879636</c:v>
                </c:pt>
                <c:pt idx="121">
                  <c:v>1.0591015129743835</c:v>
                </c:pt>
                <c:pt idx="122">
                  <c:v>1.0575625919606959</c:v>
                </c:pt>
                <c:pt idx="123">
                  <c:v>1.053233505177805</c:v>
                </c:pt>
                <c:pt idx="124">
                  <c:v>1.0536849697152948</c:v>
                </c:pt>
                <c:pt idx="125">
                  <c:v>1.0532876022527973</c:v>
                </c:pt>
                <c:pt idx="126">
                  <c:v>1.0522871379951679</c:v>
                </c:pt>
                <c:pt idx="127">
                  <c:v>1.0513538139680096</c:v>
                </c:pt>
                <c:pt idx="128">
                  <c:v>1.0529026660815493</c:v>
                </c:pt>
                <c:pt idx="129">
                  <c:v>1.0500645264802397</c:v>
                </c:pt>
                <c:pt idx="130">
                  <c:v>1.050375545111113</c:v>
                </c:pt>
                <c:pt idx="131">
                  <c:v>1.0509707020576531</c:v>
                </c:pt>
                <c:pt idx="132">
                  <c:v>1.0508431334554396</c:v>
                </c:pt>
                <c:pt idx="133">
                  <c:v>1.0504010817548202</c:v>
                </c:pt>
                <c:pt idx="134">
                  <c:v>1.054134204983026</c:v>
                </c:pt>
                <c:pt idx="135">
                  <c:v>1.0540887790330848</c:v>
                </c:pt>
                <c:pt idx="136">
                  <c:v>1.0540552802680099</c:v>
                </c:pt>
                <c:pt idx="137">
                  <c:v>1.0540698886094917</c:v>
                </c:pt>
                <c:pt idx="138">
                  <c:v>1.0540317637439469</c:v>
                </c:pt>
                <c:pt idx="139">
                  <c:v>1.0539844406307355</c:v>
                </c:pt>
                <c:pt idx="140">
                  <c:v>1.0539760983491857</c:v>
                </c:pt>
                <c:pt idx="141">
                  <c:v>1.0540895047799508</c:v>
                </c:pt>
                <c:pt idx="142">
                  <c:v>1.0541422614713634</c:v>
                </c:pt>
                <c:pt idx="143">
                  <c:v>1.0539310424737935</c:v>
                </c:pt>
                <c:pt idx="144">
                  <c:v>1.0550454565277325</c:v>
                </c:pt>
                <c:pt idx="145">
                  <c:v>1.0586196236442762</c:v>
                </c:pt>
                <c:pt idx="146">
                  <c:v>1.0591086166399457</c:v>
                </c:pt>
                <c:pt idx="147">
                  <c:v>1.0643075552084578</c:v>
                </c:pt>
                <c:pt idx="148">
                  <c:v>1.063154324126939</c:v>
                </c:pt>
                <c:pt idx="149">
                  <c:v>1.062416654291962</c:v>
                </c:pt>
                <c:pt idx="150">
                  <c:v>1.0592108163786698</c:v>
                </c:pt>
                <c:pt idx="151">
                  <c:v>1.0627167339835328</c:v>
                </c:pt>
                <c:pt idx="152">
                  <c:v>1.0635487522471936</c:v>
                </c:pt>
                <c:pt idx="153">
                  <c:v>1.0627067626657287</c:v>
                </c:pt>
                <c:pt idx="154">
                  <c:v>1.0630014677193238</c:v>
                </c:pt>
                <c:pt idx="155">
                  <c:v>1.057356627934525</c:v>
                </c:pt>
                <c:pt idx="156">
                  <c:v>1.0540352017648111</c:v>
                </c:pt>
                <c:pt idx="157">
                  <c:v>1.0556612427111804</c:v>
                </c:pt>
                <c:pt idx="158">
                  <c:v>1.0579255480642031</c:v>
                </c:pt>
                <c:pt idx="159">
                  <c:v>1.0597779939081633</c:v>
                </c:pt>
                <c:pt idx="160">
                  <c:v>1.0612841560786794</c:v>
                </c:pt>
                <c:pt idx="161">
                  <c:v>1.0596291682311954</c:v>
                </c:pt>
                <c:pt idx="162">
                  <c:v>1.0598775935935107</c:v>
                </c:pt>
                <c:pt idx="163">
                  <c:v>1.0597249475749513</c:v>
                </c:pt>
                <c:pt idx="164">
                  <c:v>1.0597821348491634</c:v>
                </c:pt>
                <c:pt idx="165">
                  <c:v>1.0597256237545007</c:v>
                </c:pt>
                <c:pt idx="166">
                  <c:v>1.059689953168049</c:v>
                </c:pt>
                <c:pt idx="167">
                  <c:v>1.0585918912413019</c:v>
                </c:pt>
                <c:pt idx="168">
                  <c:v>1.0585458366708929</c:v>
                </c:pt>
                <c:pt idx="169">
                  <c:v>1.0584663718843828</c:v>
                </c:pt>
                <c:pt idx="170">
                  <c:v>1.058372833891029</c:v>
                </c:pt>
                <c:pt idx="171">
                  <c:v>1.0588124779241037</c:v>
                </c:pt>
                <c:pt idx="172">
                  <c:v>1.0589785503435123</c:v>
                </c:pt>
                <c:pt idx="173">
                  <c:v>1.0592832904514327</c:v>
                </c:pt>
                <c:pt idx="174">
                  <c:v>1.0593456346282402</c:v>
                </c:pt>
                <c:pt idx="175">
                  <c:v>1.0594476401231543</c:v>
                </c:pt>
                <c:pt idx="176">
                  <c:v>1.0593443119889405</c:v>
                </c:pt>
                <c:pt idx="177">
                  <c:v>1.0592910642966127</c:v>
                </c:pt>
                <c:pt idx="178">
                  <c:v>1.0593460932489724</c:v>
                </c:pt>
                <c:pt idx="179">
                  <c:v>1.0593404885490232</c:v>
                </c:pt>
                <c:pt idx="180">
                  <c:v>1.0603499362751214</c:v>
                </c:pt>
                <c:pt idx="181">
                  <c:v>1.0596629945935856</c:v>
                </c:pt>
                <c:pt idx="182">
                  <c:v>1.0605453968128917</c:v>
                </c:pt>
                <c:pt idx="183">
                  <c:v>1.0591429702556701</c:v>
                </c:pt>
                <c:pt idx="184">
                  <c:v>1.0603381496710447</c:v>
                </c:pt>
                <c:pt idx="185">
                  <c:v>1.0602319425034799</c:v>
                </c:pt>
                <c:pt idx="186">
                  <c:v>1.0607034832264011</c:v>
                </c:pt>
                <c:pt idx="187">
                  <c:v>1.060206529325336</c:v>
                </c:pt>
                <c:pt idx="188">
                  <c:v>1.0625698708750406</c:v>
                </c:pt>
                <c:pt idx="189">
                  <c:v>1.0675001244251694</c:v>
                </c:pt>
                <c:pt idx="190">
                  <c:v>1.0661749240058447</c:v>
                </c:pt>
                <c:pt idx="191">
                  <c:v>1.0639117584059639</c:v>
                </c:pt>
                <c:pt idx="192">
                  <c:v>1.067071079343755</c:v>
                </c:pt>
                <c:pt idx="193">
                  <c:v>1.0760198147017621</c:v>
                </c:pt>
                <c:pt idx="194">
                  <c:v>1.0772278884085218</c:v>
                </c:pt>
                <c:pt idx="195">
                  <c:v>1.0851206377137306</c:v>
                </c:pt>
                <c:pt idx="196">
                  <c:v>1.0880270526632767</c:v>
                </c:pt>
                <c:pt idx="197">
                  <c:v>1.0829996623974798</c:v>
                </c:pt>
                <c:pt idx="198">
                  <c:v>1.0766310816065929</c:v>
                </c:pt>
                <c:pt idx="199">
                  <c:v>1.0830284045677432</c:v>
                </c:pt>
                <c:pt idx="200">
                  <c:v>1.0917077947846965</c:v>
                </c:pt>
                <c:pt idx="201">
                  <c:v>1.1033871670743614</c:v>
                </c:pt>
                <c:pt idx="202">
                  <c:v>1.1048627496637295</c:v>
                </c:pt>
                <c:pt idx="203">
                  <c:v>1.1368626498785639</c:v>
                </c:pt>
                <c:pt idx="204">
                  <c:v>1.1329799374870886</c:v>
                </c:pt>
                <c:pt idx="205">
                  <c:v>1.1236974853469743</c:v>
                </c:pt>
                <c:pt idx="206">
                  <c:v>1.1309779009089158</c:v>
                </c:pt>
                <c:pt idx="207">
                  <c:v>1.1367111569939945</c:v>
                </c:pt>
                <c:pt idx="208">
                  <c:v>1.1433587020726999</c:v>
                </c:pt>
                <c:pt idx="209">
                  <c:v>1.1438373223827465</c:v>
                </c:pt>
                <c:pt idx="210">
                  <c:v>1.1411866361610261</c:v>
                </c:pt>
                <c:pt idx="211">
                  <c:v>1.1365708859825681</c:v>
                </c:pt>
                <c:pt idx="212">
                  <c:v>1.1334898475516437</c:v>
                </c:pt>
                <c:pt idx="213">
                  <c:v>1.1321228839991451</c:v>
                </c:pt>
                <c:pt idx="214">
                  <c:v>1.1356123603826884</c:v>
                </c:pt>
                <c:pt idx="215">
                  <c:v>1.1445464620136698</c:v>
                </c:pt>
                <c:pt idx="216">
                  <c:v>1.1437183925921972</c:v>
                </c:pt>
                <c:pt idx="217">
                  <c:v>1.1446117862741505</c:v>
                </c:pt>
                <c:pt idx="218">
                  <c:v>1.145417375662505</c:v>
                </c:pt>
                <c:pt idx="219">
                  <c:v>1.1441953378014134</c:v>
                </c:pt>
                <c:pt idx="220">
                  <c:v>1.1468410379863001</c:v>
                </c:pt>
                <c:pt idx="221">
                  <c:v>1.1406853659596734</c:v>
                </c:pt>
                <c:pt idx="222">
                  <c:v>1.1413387838431488</c:v>
                </c:pt>
                <c:pt idx="223">
                  <c:v>1.1446189251742893</c:v>
                </c:pt>
                <c:pt idx="224">
                  <c:v>1.1441791847608489</c:v>
                </c:pt>
                <c:pt idx="225">
                  <c:v>1.1464749026994672</c:v>
                </c:pt>
                <c:pt idx="226">
                  <c:v>1.1475477605863798</c:v>
                </c:pt>
                <c:pt idx="227">
                  <c:v>1.1539878012979077</c:v>
                </c:pt>
                <c:pt idx="228">
                  <c:v>1.1590158449180608</c:v>
                </c:pt>
                <c:pt idx="229">
                  <c:v>1.1580682766857044</c:v>
                </c:pt>
                <c:pt idx="230">
                  <c:v>1.1803395005775352</c:v>
                </c:pt>
                <c:pt idx="231">
                  <c:v>1.1777366735238926</c:v>
                </c:pt>
                <c:pt idx="232">
                  <c:v>1.1744780626048956</c:v>
                </c:pt>
                <c:pt idx="233">
                  <c:v>1.1765965537321261</c:v>
                </c:pt>
                <c:pt idx="234">
                  <c:v>1.1999851325205906</c:v>
                </c:pt>
                <c:pt idx="235">
                  <c:v>1.2095268985483869</c:v>
                </c:pt>
                <c:pt idx="236">
                  <c:v>1.2191069034131277</c:v>
                </c:pt>
                <c:pt idx="237">
                  <c:v>1.2135542677660813</c:v>
                </c:pt>
                <c:pt idx="238">
                  <c:v>1.2027808107383369</c:v>
                </c:pt>
                <c:pt idx="239">
                  <c:v>1.210723228027595</c:v>
                </c:pt>
                <c:pt idx="240">
                  <c:v>1.1972998811211442</c:v>
                </c:pt>
                <c:pt idx="241">
                  <c:v>1.1981882423866417</c:v>
                </c:pt>
                <c:pt idx="242">
                  <c:v>1.2019718852861851</c:v>
                </c:pt>
                <c:pt idx="243">
                  <c:v>1.2068033706233563</c:v>
                </c:pt>
                <c:pt idx="244">
                  <c:v>1.2098887267502143</c:v>
                </c:pt>
                <c:pt idx="245">
                  <c:v>1.2098887267502143</c:v>
                </c:pt>
                <c:pt idx="246">
                  <c:v>1.209524766594454</c:v>
                </c:pt>
                <c:pt idx="247">
                  <c:v>1.2066555098914931</c:v>
                </c:pt>
                <c:pt idx="248">
                  <c:v>1.2159387760057698</c:v>
                </c:pt>
                <c:pt idx="249">
                  <c:v>1.2199326846936671</c:v>
                </c:pt>
                <c:pt idx="250">
                  <c:v>1.2244545982469919</c:v>
                </c:pt>
                <c:pt idx="251">
                  <c:v>1.2461884064600517</c:v>
                </c:pt>
                <c:pt idx="252">
                  <c:v>1.2552021542761898</c:v>
                </c:pt>
                <c:pt idx="253">
                  <c:v>1.255392282256522</c:v>
                </c:pt>
                <c:pt idx="254">
                  <c:v>1.2538458363535263</c:v>
                </c:pt>
                <c:pt idx="255">
                  <c:v>1.2537387899702261</c:v>
                </c:pt>
                <c:pt idx="256">
                  <c:v>1.2555116576886411</c:v>
                </c:pt>
                <c:pt idx="257">
                  <c:v>1.255194627237161</c:v>
                </c:pt>
                <c:pt idx="258">
                  <c:v>1.2552727863252671</c:v>
                </c:pt>
                <c:pt idx="259">
                  <c:v>1.2596544073219502</c:v>
                </c:pt>
                <c:pt idx="260">
                  <c:v>1.2612799432381419</c:v>
                </c:pt>
                <c:pt idx="261">
                  <c:v>1.2613833251783213</c:v>
                </c:pt>
                <c:pt idx="262">
                  <c:v>1.2617553233408654</c:v>
                </c:pt>
                <c:pt idx="263">
                  <c:v>1.2627576432026031</c:v>
                </c:pt>
                <c:pt idx="264">
                  <c:v>1.2696428947675409</c:v>
                </c:pt>
                <c:pt idx="265">
                  <c:v>1.3051828126609513</c:v>
                </c:pt>
                <c:pt idx="266">
                  <c:v>1.0303083186200097</c:v>
                </c:pt>
                <c:pt idx="267">
                  <c:v>1.0305870196230464</c:v>
                </c:pt>
                <c:pt idx="268">
                  <c:v>1.010493531450851</c:v>
                </c:pt>
                <c:pt idx="269">
                  <c:v>0.99747968546832899</c:v>
                </c:pt>
                <c:pt idx="270">
                  <c:v>0.99732833654137432</c:v>
                </c:pt>
                <c:pt idx="271">
                  <c:v>0.99723817991904329</c:v>
                </c:pt>
                <c:pt idx="272">
                  <c:v>0.99576388414405703</c:v>
                </c:pt>
                <c:pt idx="273">
                  <c:v>0.99064451921971042</c:v>
                </c:pt>
                <c:pt idx="274">
                  <c:v>0.99099655669326336</c:v>
                </c:pt>
                <c:pt idx="275">
                  <c:v>0.99059523665296945</c:v>
                </c:pt>
                <c:pt idx="276">
                  <c:v>0.98902396226541101</c:v>
                </c:pt>
                <c:pt idx="277">
                  <c:v>0.98906867023611122</c:v>
                </c:pt>
                <c:pt idx="278">
                  <c:v>0.98917204472282838</c:v>
                </c:pt>
                <c:pt idx="279">
                  <c:v>0.98979949957113178</c:v>
                </c:pt>
                <c:pt idx="280">
                  <c:v>0.99260446022732585</c:v>
                </c:pt>
                <c:pt idx="281">
                  <c:v>0.99354456103606481</c:v>
                </c:pt>
                <c:pt idx="282">
                  <c:v>0.99236778420361615</c:v>
                </c:pt>
                <c:pt idx="283">
                  <c:v>0.99263033131440115</c:v>
                </c:pt>
                <c:pt idx="284">
                  <c:v>0.99251686950198448</c:v>
                </c:pt>
                <c:pt idx="285">
                  <c:v>0.99300377422795405</c:v>
                </c:pt>
                <c:pt idx="286">
                  <c:v>0.99219363413477224</c:v>
                </c:pt>
                <c:pt idx="287">
                  <c:v>0.99298866982766054</c:v>
                </c:pt>
                <c:pt idx="288">
                  <c:v>0.99282334213870249</c:v>
                </c:pt>
                <c:pt idx="289">
                  <c:v>0.99289903625463238</c:v>
                </c:pt>
                <c:pt idx="290">
                  <c:v>0.99223006567796401</c:v>
                </c:pt>
                <c:pt idx="291">
                  <c:v>0.99152303620709237</c:v>
                </c:pt>
                <c:pt idx="292">
                  <c:v>0.99137533335661598</c:v>
                </c:pt>
                <c:pt idx="293">
                  <c:v>0.99122809562020142</c:v>
                </c:pt>
                <c:pt idx="294">
                  <c:v>0.99006163950723858</c:v>
                </c:pt>
                <c:pt idx="295">
                  <c:v>0.99011789794592753</c:v>
                </c:pt>
                <c:pt idx="296">
                  <c:v>0.99020171581221972</c:v>
                </c:pt>
                <c:pt idx="297">
                  <c:v>0.99021554540084222</c:v>
                </c:pt>
                <c:pt idx="298">
                  <c:v>0.99046406274091825</c:v>
                </c:pt>
                <c:pt idx="299">
                  <c:v>0.99209910144676405</c:v>
                </c:pt>
                <c:pt idx="300">
                  <c:v>0.99323222028888303</c:v>
                </c:pt>
                <c:pt idx="301">
                  <c:v>0.99366575694815529</c:v>
                </c:pt>
                <c:pt idx="302">
                  <c:v>0.99357904915322248</c:v>
                </c:pt>
                <c:pt idx="303">
                  <c:v>0.99354910132072494</c:v>
                </c:pt>
                <c:pt idx="304">
                  <c:v>0.99348608456657583</c:v>
                </c:pt>
                <c:pt idx="305">
                  <c:v>0.99355210136561889</c:v>
                </c:pt>
                <c:pt idx="306">
                  <c:v>0.99360139227072486</c:v>
                </c:pt>
                <c:pt idx="307">
                  <c:v>0.99362750327286886</c:v>
                </c:pt>
                <c:pt idx="308">
                  <c:v>0.99368243886731522</c:v>
                </c:pt>
                <c:pt idx="309">
                  <c:v>0.9936638928025765</c:v>
                </c:pt>
                <c:pt idx="310">
                  <c:v>0.99368847636423063</c:v>
                </c:pt>
                <c:pt idx="311">
                  <c:v>0.99368847636423063</c:v>
                </c:pt>
                <c:pt idx="312">
                  <c:v>0.99398074859556917</c:v>
                </c:pt>
                <c:pt idx="313">
                  <c:v>0.99422345354836372</c:v>
                </c:pt>
                <c:pt idx="314">
                  <c:v>0.99402999551744242</c:v>
                </c:pt>
                <c:pt idx="315">
                  <c:v>0.99324420449664264</c:v>
                </c:pt>
                <c:pt idx="316">
                  <c:v>0.99154424580546607</c:v>
                </c:pt>
                <c:pt idx="317">
                  <c:v>0.98491075810454554</c:v>
                </c:pt>
                <c:pt idx="318">
                  <c:v>0.98459447496673058</c:v>
                </c:pt>
                <c:pt idx="319">
                  <c:v>0.98575332832374851</c:v>
                </c:pt>
                <c:pt idx="320">
                  <c:v>0.98796447798528941</c:v>
                </c:pt>
                <c:pt idx="321">
                  <c:v>0.98669507864142969</c:v>
                </c:pt>
                <c:pt idx="322">
                  <c:v>0.98626932767798348</c:v>
                </c:pt>
                <c:pt idx="323">
                  <c:v>0.98429260324086032</c:v>
                </c:pt>
                <c:pt idx="324">
                  <c:v>0.982539386417004</c:v>
                </c:pt>
                <c:pt idx="325">
                  <c:v>0.98352400052156752</c:v>
                </c:pt>
                <c:pt idx="326">
                  <c:v>0.98369363026893974</c:v>
                </c:pt>
                <c:pt idx="327">
                  <c:v>0.98330084979989962</c:v>
                </c:pt>
                <c:pt idx="328">
                  <c:v>0.98458242184109779</c:v>
                </c:pt>
                <c:pt idx="329">
                  <c:v>0.98262958973981251</c:v>
                </c:pt>
                <c:pt idx="330">
                  <c:v>0.98262582357349793</c:v>
                </c:pt>
                <c:pt idx="331">
                  <c:v>0.9805770020479132</c:v>
                </c:pt>
                <c:pt idx="332">
                  <c:v>0.98207544240842592</c:v>
                </c:pt>
                <c:pt idx="333">
                  <c:v>0.98094144992261678</c:v>
                </c:pt>
                <c:pt idx="334">
                  <c:v>0.98094144992261678</c:v>
                </c:pt>
                <c:pt idx="335">
                  <c:v>0.96600610579540225</c:v>
                </c:pt>
                <c:pt idx="336">
                  <c:v>0.95220190484760192</c:v>
                </c:pt>
                <c:pt idx="337">
                  <c:v>0.95365314466896967</c:v>
                </c:pt>
                <c:pt idx="338">
                  <c:v>0.9606964712052205</c:v>
                </c:pt>
                <c:pt idx="339">
                  <c:v>0.95867973276331397</c:v>
                </c:pt>
                <c:pt idx="340">
                  <c:v>0.96452026854245798</c:v>
                </c:pt>
                <c:pt idx="341">
                  <c:v>0.97075859207462911</c:v>
                </c:pt>
                <c:pt idx="342">
                  <c:v>0.96130626769369754</c:v>
                </c:pt>
                <c:pt idx="343">
                  <c:v>0.95923891555370666</c:v>
                </c:pt>
                <c:pt idx="344">
                  <c:v>0.96198318486021128</c:v>
                </c:pt>
                <c:pt idx="345">
                  <c:v>0.96518301698315978</c:v>
                </c:pt>
                <c:pt idx="346">
                  <c:v>0.96413717330138593</c:v>
                </c:pt>
                <c:pt idx="347">
                  <c:v>0.96717970615330695</c:v>
                </c:pt>
                <c:pt idx="348">
                  <c:v>0.96740033924604873</c:v>
                </c:pt>
                <c:pt idx="349">
                  <c:v>0.96749983413237672</c:v>
                </c:pt>
                <c:pt idx="350">
                  <c:v>0.9663465057652284</c:v>
                </c:pt>
                <c:pt idx="351">
                  <c:v>0.96785177705755165</c:v>
                </c:pt>
                <c:pt idx="352">
                  <c:v>0.96762765148565544</c:v>
                </c:pt>
                <c:pt idx="353">
                  <c:v>0.97041331684968934</c:v>
                </c:pt>
                <c:pt idx="354">
                  <c:v>0.96928859839468917</c:v>
                </c:pt>
                <c:pt idx="355">
                  <c:v>0.96926474117671013</c:v>
                </c:pt>
                <c:pt idx="356">
                  <c:v>0.97418968704082964</c:v>
                </c:pt>
                <c:pt idx="357">
                  <c:v>0.9875512148075235</c:v>
                </c:pt>
                <c:pt idx="358">
                  <c:v>0.98830765373267215</c:v>
                </c:pt>
                <c:pt idx="359">
                  <c:v>0.98571611881422438</c:v>
                </c:pt>
                <c:pt idx="360">
                  <c:v>0.98788611380746505</c:v>
                </c:pt>
                <c:pt idx="361">
                  <c:v>0.98691514364104516</c:v>
                </c:pt>
                <c:pt idx="362">
                  <c:v>0.98745599247442828</c:v>
                </c:pt>
                <c:pt idx="363">
                  <c:v>1.0026949226045161</c:v>
                </c:pt>
                <c:pt idx="364">
                  <c:v>1.0012983658675922</c:v>
                </c:pt>
                <c:pt idx="365">
                  <c:v>1.0025118818925356</c:v>
                </c:pt>
                <c:pt idx="366">
                  <c:v>1.0041025089959714</c:v>
                </c:pt>
                <c:pt idx="367">
                  <c:v>0.99879362109422742</c:v>
                </c:pt>
                <c:pt idx="368">
                  <c:v>0.99795866797529886</c:v>
                </c:pt>
                <c:pt idx="369">
                  <c:v>1.0018937010896778</c:v>
                </c:pt>
                <c:pt idx="370">
                  <c:v>1.0045972011444675</c:v>
                </c:pt>
                <c:pt idx="371">
                  <c:v>1.0153942006829901</c:v>
                </c:pt>
                <c:pt idx="372">
                  <c:v>1.0151121182307343</c:v>
                </c:pt>
                <c:pt idx="373">
                  <c:v>1.0090277076107372</c:v>
                </c:pt>
                <c:pt idx="374">
                  <c:v>1.0251841765911178</c:v>
                </c:pt>
                <c:pt idx="375">
                  <c:v>1.0999381867234048</c:v>
                </c:pt>
                <c:pt idx="376">
                  <c:v>1.0965599300638509</c:v>
                </c:pt>
                <c:pt idx="377">
                  <c:v>1.0870994274014152</c:v>
                </c:pt>
                <c:pt idx="378">
                  <c:v>1.11147028412403</c:v>
                </c:pt>
                <c:pt idx="379">
                  <c:v>1.1017201458534385</c:v>
                </c:pt>
                <c:pt idx="380">
                  <c:v>1.0976716888632048</c:v>
                </c:pt>
                <c:pt idx="381">
                  <c:v>1.1031942673969413</c:v>
                </c:pt>
                <c:pt idx="382">
                  <c:v>1.1193983866060826</c:v>
                </c:pt>
                <c:pt idx="383">
                  <c:v>1.138715202810076</c:v>
                </c:pt>
                <c:pt idx="384">
                  <c:v>1.1388855542476977</c:v>
                </c:pt>
                <c:pt idx="385">
                  <c:v>1.1246745241872957</c:v>
                </c:pt>
                <c:pt idx="386">
                  <c:v>1.1086782678872855</c:v>
                </c:pt>
                <c:pt idx="387">
                  <c:v>1.0820012178718139</c:v>
                </c:pt>
                <c:pt idx="388">
                  <c:v>1.0748570241883502</c:v>
                </c:pt>
                <c:pt idx="389">
                  <c:v>1.0820167027466376</c:v>
                </c:pt>
                <c:pt idx="390">
                  <c:v>1.1270099707672943</c:v>
                </c:pt>
                <c:pt idx="391">
                  <c:v>1.1154428954929709</c:v>
                </c:pt>
                <c:pt idx="392">
                  <c:v>1.1115809203127143</c:v>
                </c:pt>
                <c:pt idx="393">
                  <c:v>1.0911807532893334</c:v>
                </c:pt>
                <c:pt idx="394">
                  <c:v>1.0817484664919501</c:v>
                </c:pt>
                <c:pt idx="395">
                  <c:v>1.0925895129027945</c:v>
                </c:pt>
                <c:pt idx="396">
                  <c:v>1.0877506687708138</c:v>
                </c:pt>
                <c:pt idx="397">
                  <c:v>1.1068316578521691</c:v>
                </c:pt>
                <c:pt idx="398">
                  <c:v>1.0992268970367622</c:v>
                </c:pt>
                <c:pt idx="399">
                  <c:v>1.0991446248949834</c:v>
                </c:pt>
                <c:pt idx="400">
                  <c:v>1.095647569694125</c:v>
                </c:pt>
                <c:pt idx="401">
                  <c:v>1.1038821073562424</c:v>
                </c:pt>
                <c:pt idx="402">
                  <c:v>1.1137757140078162</c:v>
                </c:pt>
                <c:pt idx="403">
                  <c:v>1.0796719965871762</c:v>
                </c:pt>
                <c:pt idx="404">
                  <c:v>1.0757425955183153</c:v>
                </c:pt>
                <c:pt idx="405">
                  <c:v>1.0949304791189747</c:v>
                </c:pt>
                <c:pt idx="406">
                  <c:v>1.1116945131995206</c:v>
                </c:pt>
                <c:pt idx="407">
                  <c:v>1.1017677897305695</c:v>
                </c:pt>
                <c:pt idx="408">
                  <c:v>1.1040735907044281</c:v>
                </c:pt>
                <c:pt idx="409">
                  <c:v>1.1261006254194792</c:v>
                </c:pt>
                <c:pt idx="410">
                  <c:v>1.1518631285463159</c:v>
                </c:pt>
                <c:pt idx="411">
                  <c:v>1.1564293445170084</c:v>
                </c:pt>
                <c:pt idx="412">
                  <c:v>1.218666363321927</c:v>
                </c:pt>
                <c:pt idx="413">
                  <c:v>1.218120505131133</c:v>
                </c:pt>
                <c:pt idx="414">
                  <c:v>1.236311487706093</c:v>
                </c:pt>
                <c:pt idx="415">
                  <c:v>1.2141286065801726</c:v>
                </c:pt>
                <c:pt idx="416">
                  <c:v>1.2475399568285448</c:v>
                </c:pt>
                <c:pt idx="417">
                  <c:v>1.2383637367307945</c:v>
                </c:pt>
                <c:pt idx="418">
                  <c:v>1.3261143155208399</c:v>
                </c:pt>
                <c:pt idx="419">
                  <c:v>1.4719434614643188</c:v>
                </c:pt>
                <c:pt idx="420">
                  <c:v>1.516785769357804</c:v>
                </c:pt>
                <c:pt idx="421">
                  <c:v>1.4967639527634109</c:v>
                </c:pt>
                <c:pt idx="422">
                  <c:v>1.5146704416109211</c:v>
                </c:pt>
                <c:pt idx="423">
                  <c:v>1.7581539593397664</c:v>
                </c:pt>
                <c:pt idx="424">
                  <c:v>1.8732299765028408</c:v>
                </c:pt>
                <c:pt idx="425">
                  <c:v>1.9346540392088465</c:v>
                </c:pt>
                <c:pt idx="426">
                  <c:v>1.7708810159593276</c:v>
                </c:pt>
                <c:pt idx="427">
                  <c:v>1.8961919693777587</c:v>
                </c:pt>
                <c:pt idx="428">
                  <c:v>2.0202792618223198</c:v>
                </c:pt>
                <c:pt idx="429">
                  <c:v>2.0037144928618607</c:v>
                </c:pt>
                <c:pt idx="430">
                  <c:v>2.2527170013786155</c:v>
                </c:pt>
                <c:pt idx="431">
                  <c:v>2.4970749152083695</c:v>
                </c:pt>
                <c:pt idx="432">
                  <c:v>2.553149510440222</c:v>
                </c:pt>
                <c:pt idx="433">
                  <c:v>2.7842275347952232</c:v>
                </c:pt>
                <c:pt idx="434">
                  <c:v>2.81548514839394</c:v>
                </c:pt>
                <c:pt idx="435">
                  <c:v>2.5157548696696472</c:v>
                </c:pt>
                <c:pt idx="436">
                  <c:v>2.8158817567433632</c:v>
                </c:pt>
                <c:pt idx="437">
                  <c:v>2.7613153187308135</c:v>
                </c:pt>
                <c:pt idx="438">
                  <c:v>2.8186157594416379</c:v>
                </c:pt>
                <c:pt idx="439">
                  <c:v>3.0166387990633612</c:v>
                </c:pt>
                <c:pt idx="440">
                  <c:v>3.3613760106918598</c:v>
                </c:pt>
                <c:pt idx="441">
                  <c:v>3.5579138471342824</c:v>
                </c:pt>
                <c:pt idx="442">
                  <c:v>3.9612246689609187</c:v>
                </c:pt>
                <c:pt idx="443">
                  <c:v>4.1002026338845967</c:v>
                </c:pt>
                <c:pt idx="444">
                  <c:v>4.3994180643581124</c:v>
                </c:pt>
                <c:pt idx="445">
                  <c:v>4.6424090091019226</c:v>
                </c:pt>
                <c:pt idx="446">
                  <c:v>4.1783039542513922</c:v>
                </c:pt>
                <c:pt idx="447">
                  <c:v>5.5442671824807324</c:v>
                </c:pt>
                <c:pt idx="448">
                  <c:v>5.4789471643643139</c:v>
                </c:pt>
                <c:pt idx="449">
                  <c:v>5.5402686908869851</c:v>
                </c:pt>
                <c:pt idx="450">
                  <c:v>5.3283631502945896</c:v>
                </c:pt>
                <c:pt idx="451">
                  <c:v>5.3981723762640028</c:v>
                </c:pt>
                <c:pt idx="452">
                  <c:v>6.6557043407034149</c:v>
                </c:pt>
                <c:pt idx="453">
                  <c:v>6.7904622969624224</c:v>
                </c:pt>
                <c:pt idx="454">
                  <c:v>6.8520785810358014</c:v>
                </c:pt>
                <c:pt idx="455">
                  <c:v>7.1495249275839301</c:v>
                </c:pt>
                <c:pt idx="456">
                  <c:v>6.8763504499381565</c:v>
                </c:pt>
                <c:pt idx="457">
                  <c:v>6.9302340127679116</c:v>
                </c:pt>
                <c:pt idx="458">
                  <c:v>7.2310837056417911</c:v>
                </c:pt>
                <c:pt idx="459">
                  <c:v>7.6500877702802601</c:v>
                </c:pt>
                <c:pt idx="460">
                  <c:v>7.5243309101689171</c:v>
                </c:pt>
                <c:pt idx="461">
                  <c:v>9.0765152806310478</c:v>
                </c:pt>
                <c:pt idx="462">
                  <c:v>9.8666870890838396</c:v>
                </c:pt>
                <c:pt idx="463">
                  <c:v>9.6811789510561965</c:v>
                </c:pt>
                <c:pt idx="464">
                  <c:v>9.8645278803876284</c:v>
                </c:pt>
                <c:pt idx="465">
                  <c:v>11.090097396260671</c:v>
                </c:pt>
                <c:pt idx="466">
                  <c:v>14.447048010869795</c:v>
                </c:pt>
                <c:pt idx="467">
                  <c:v>15.110287102263838</c:v>
                </c:pt>
                <c:pt idx="468">
                  <c:v>16.078709785531622</c:v>
                </c:pt>
                <c:pt idx="469">
                  <c:v>18.283770701318922</c:v>
                </c:pt>
                <c:pt idx="470">
                  <c:v>21.224461879837648</c:v>
                </c:pt>
                <c:pt idx="471">
                  <c:v>20.183963482520586</c:v>
                </c:pt>
                <c:pt idx="472">
                  <c:v>22.986543135184782</c:v>
                </c:pt>
                <c:pt idx="473">
                  <c:v>17.749642961852413</c:v>
                </c:pt>
                <c:pt idx="474">
                  <c:v>20.510362488392737</c:v>
                </c:pt>
                <c:pt idx="475">
                  <c:v>20.800736681696545</c:v>
                </c:pt>
                <c:pt idx="476">
                  <c:v>20.549489150347487</c:v>
                </c:pt>
                <c:pt idx="477">
                  <c:v>20.606495350746624</c:v>
                </c:pt>
                <c:pt idx="478">
                  <c:v>21.061274100982676</c:v>
                </c:pt>
                <c:pt idx="479">
                  <c:v>25.903092914837028</c:v>
                </c:pt>
                <c:pt idx="480">
                  <c:v>35.816396888831598</c:v>
                </c:pt>
                <c:pt idx="481">
                  <c:v>44.620205841745758</c:v>
                </c:pt>
                <c:pt idx="482">
                  <c:v>56.663386329933488</c:v>
                </c:pt>
                <c:pt idx="483">
                  <c:v>54.508373583795567</c:v>
                </c:pt>
                <c:pt idx="484">
                  <c:v>42.886575735530798</c:v>
                </c:pt>
                <c:pt idx="485">
                  <c:v>55.473749714027981</c:v>
                </c:pt>
                <c:pt idx="486">
                  <c:v>59.874482668457709</c:v>
                </c:pt>
                <c:pt idx="487">
                  <c:v>70.641224003927604</c:v>
                </c:pt>
                <c:pt idx="488">
                  <c:v>96.112178887478521</c:v>
                </c:pt>
                <c:pt idx="489">
                  <c:v>87.928249916228324</c:v>
                </c:pt>
                <c:pt idx="490">
                  <c:v>99.826922427439015</c:v>
                </c:pt>
                <c:pt idx="491">
                  <c:v>104.92381555440153</c:v>
                </c:pt>
                <c:pt idx="492">
                  <c:v>107.50466322329132</c:v>
                </c:pt>
                <c:pt idx="493">
                  <c:v>141.4674775092563</c:v>
                </c:pt>
                <c:pt idx="494">
                  <c:v>192.74282472628116</c:v>
                </c:pt>
                <c:pt idx="495">
                  <c:v>269.04004186846612</c:v>
                </c:pt>
                <c:pt idx="496">
                  <c:v>253.5494669236148</c:v>
                </c:pt>
                <c:pt idx="497">
                  <c:v>306.39879352834294</c:v>
                </c:pt>
                <c:pt idx="498">
                  <c:v>308.18547505322391</c:v>
                </c:pt>
                <c:pt idx="499">
                  <c:v>421.40482012626313</c:v>
                </c:pt>
                <c:pt idx="500">
                  <c:v>596.52747894809011</c:v>
                </c:pt>
                <c:pt idx="501">
                  <c:v>962.99459164480652</c:v>
                </c:pt>
                <c:pt idx="502">
                  <c:v>237.41177555724178</c:v>
                </c:pt>
                <c:pt idx="503">
                  <c:v>99.613637945559233</c:v>
                </c:pt>
                <c:pt idx="504">
                  <c:v>100.63003497688794</c:v>
                </c:pt>
                <c:pt idx="505">
                  <c:v>60.03476833626781</c:v>
                </c:pt>
                <c:pt idx="506">
                  <c:v>56.518540452613152</c:v>
                </c:pt>
                <c:pt idx="507">
                  <c:v>48.88512534945901</c:v>
                </c:pt>
                <c:pt idx="508">
                  <c:v>37.018280137539755</c:v>
                </c:pt>
                <c:pt idx="509">
                  <c:v>52.591285987804838</c:v>
                </c:pt>
                <c:pt idx="510">
                  <c:v>67.972653918189508</c:v>
                </c:pt>
                <c:pt idx="511">
                  <c:v>79.604507398016068</c:v>
                </c:pt>
                <c:pt idx="512">
                  <c:v>91.132398581682452</c:v>
                </c:pt>
                <c:pt idx="513">
                  <c:v>79.405753625516013</c:v>
                </c:pt>
                <c:pt idx="514">
                  <c:v>90.690787617032782</c:v>
                </c:pt>
                <c:pt idx="515">
                  <c:v>116.29064152906304</c:v>
                </c:pt>
                <c:pt idx="516">
                  <c:v>136.70239355081679</c:v>
                </c:pt>
                <c:pt idx="517">
                  <c:v>110.32099445111238</c:v>
                </c:pt>
                <c:pt idx="518">
                  <c:v>102.09383040873507</c:v>
                </c:pt>
                <c:pt idx="519">
                  <c:v>87.511444491376167</c:v>
                </c:pt>
                <c:pt idx="520">
                  <c:v>96.613586271586485</c:v>
                </c:pt>
                <c:pt idx="521">
                  <c:v>97.910285543874949</c:v>
                </c:pt>
                <c:pt idx="522">
                  <c:v>108.49921756499027</c:v>
                </c:pt>
                <c:pt idx="523">
                  <c:v>97.76407416727055</c:v>
                </c:pt>
                <c:pt idx="524">
                  <c:v>74.500831982806119</c:v>
                </c:pt>
                <c:pt idx="525">
                  <c:v>60.706118409021101</c:v>
                </c:pt>
                <c:pt idx="526">
                  <c:v>49.885281670297722</c:v>
                </c:pt>
                <c:pt idx="527">
                  <c:v>70.617201264392662</c:v>
                </c:pt>
                <c:pt idx="528">
                  <c:v>77.187056065266916</c:v>
                </c:pt>
                <c:pt idx="529">
                  <c:v>78.978547538660195</c:v>
                </c:pt>
                <c:pt idx="530">
                  <c:v>64.963004555417115</c:v>
                </c:pt>
                <c:pt idx="531">
                  <c:v>71.882923730099421</c:v>
                </c:pt>
                <c:pt idx="532">
                  <c:v>72.287304782320462</c:v>
                </c:pt>
                <c:pt idx="533">
                  <c:v>79.195219261924478</c:v>
                </c:pt>
                <c:pt idx="534">
                  <c:v>72.007899239168182</c:v>
                </c:pt>
                <c:pt idx="535">
                  <c:v>73.917898151645176</c:v>
                </c:pt>
                <c:pt idx="536">
                  <c:v>76.887796918333834</c:v>
                </c:pt>
                <c:pt idx="537">
                  <c:v>73.988230815235625</c:v>
                </c:pt>
                <c:pt idx="538">
                  <c:v>73.621700504399314</c:v>
                </c:pt>
                <c:pt idx="539">
                  <c:v>75.14737391130042</c:v>
                </c:pt>
                <c:pt idx="540">
                  <c:v>84.385437373855055</c:v>
                </c:pt>
                <c:pt idx="541">
                  <c:v>85.384377780304632</c:v>
                </c:pt>
                <c:pt idx="542">
                  <c:v>81.155732252515406</c:v>
                </c:pt>
                <c:pt idx="543">
                  <c:v>83.771616748870542</c:v>
                </c:pt>
                <c:pt idx="544">
                  <c:v>84.180183276344053</c:v>
                </c:pt>
                <c:pt idx="545">
                  <c:v>84.308148956395968</c:v>
                </c:pt>
                <c:pt idx="546">
                  <c:v>88.021109638784495</c:v>
                </c:pt>
                <c:pt idx="547">
                  <c:v>96.233845487914877</c:v>
                </c:pt>
                <c:pt idx="548">
                  <c:v>94.930076285894913</c:v>
                </c:pt>
                <c:pt idx="549">
                  <c:v>100.2642872024101</c:v>
                </c:pt>
                <c:pt idx="550">
                  <c:v>92.239626565714602</c:v>
                </c:pt>
                <c:pt idx="551">
                  <c:v>92.491519465632607</c:v>
                </c:pt>
                <c:pt idx="552">
                  <c:v>96.545250307084004</c:v>
                </c:pt>
                <c:pt idx="553">
                  <c:v>90.271392663313463</c:v>
                </c:pt>
                <c:pt idx="554">
                  <c:v>91.05849567325356</c:v>
                </c:pt>
                <c:pt idx="555">
                  <c:v>92.573720396785106</c:v>
                </c:pt>
                <c:pt idx="556">
                  <c:v>83.365979934606798</c:v>
                </c:pt>
                <c:pt idx="557">
                  <c:v>83.201671952713184</c:v>
                </c:pt>
                <c:pt idx="558">
                  <c:v>83.370319314653429</c:v>
                </c:pt>
                <c:pt idx="559">
                  <c:v>83.82908820499577</c:v>
                </c:pt>
                <c:pt idx="560">
                  <c:v>80.957735823637449</c:v>
                </c:pt>
                <c:pt idx="561">
                  <c:v>72.319156307353566</c:v>
                </c:pt>
                <c:pt idx="562">
                  <c:v>70.795693479024578</c:v>
                </c:pt>
                <c:pt idx="563">
                  <c:v>70.441410237879168</c:v>
                </c:pt>
                <c:pt idx="564">
                  <c:v>76.247688246997896</c:v>
                </c:pt>
                <c:pt idx="565">
                  <c:v>79.231694867276502</c:v>
                </c:pt>
                <c:pt idx="566">
                  <c:v>78.732192208678114</c:v>
                </c:pt>
                <c:pt idx="567">
                  <c:v>78.246770113988717</c:v>
                </c:pt>
                <c:pt idx="568">
                  <c:v>78.038137878619466</c:v>
                </c:pt>
                <c:pt idx="569">
                  <c:v>78.256553544062712</c:v>
                </c:pt>
                <c:pt idx="570">
                  <c:v>78.277655771033224</c:v>
                </c:pt>
                <c:pt idx="571">
                  <c:v>78.354882984760991</c:v>
                </c:pt>
                <c:pt idx="572">
                  <c:v>78.769730260119005</c:v>
                </c:pt>
                <c:pt idx="573">
                  <c:v>78.888184503627173</c:v>
                </c:pt>
                <c:pt idx="574">
                  <c:v>79.149381370547971</c:v>
                </c:pt>
                <c:pt idx="575">
                  <c:v>79.138169970992749</c:v>
                </c:pt>
                <c:pt idx="576">
                  <c:v>79.201613671337171</c:v>
                </c:pt>
                <c:pt idx="577">
                  <c:v>79.236342783260085</c:v>
                </c:pt>
                <c:pt idx="578">
                  <c:v>78.980698109598407</c:v>
                </c:pt>
                <c:pt idx="579">
                  <c:v>79.041030280225769</c:v>
                </c:pt>
                <c:pt idx="580">
                  <c:v>79.026643165375631</c:v>
                </c:pt>
                <c:pt idx="581">
                  <c:v>78.847871158127148</c:v>
                </c:pt>
                <c:pt idx="582">
                  <c:v>78.534019110717452</c:v>
                </c:pt>
                <c:pt idx="583">
                  <c:v>78.642536397408549</c:v>
                </c:pt>
                <c:pt idx="584">
                  <c:v>78.751851755157944</c:v>
                </c:pt>
                <c:pt idx="585">
                  <c:v>79.071955639810909</c:v>
                </c:pt>
                <c:pt idx="586">
                  <c:v>79.331978796485785</c:v>
                </c:pt>
                <c:pt idx="587">
                  <c:v>78.090954506256125</c:v>
                </c:pt>
                <c:pt idx="588">
                  <c:v>78.019723078246457</c:v>
                </c:pt>
                <c:pt idx="589">
                  <c:v>77.933013716390874</c:v>
                </c:pt>
                <c:pt idx="590">
                  <c:v>78.00294697202736</c:v>
                </c:pt>
                <c:pt idx="591">
                  <c:v>81.49917881447476</c:v>
                </c:pt>
                <c:pt idx="592">
                  <c:v>81.297826832413691</c:v>
                </c:pt>
                <c:pt idx="593">
                  <c:v>81.40948525924999</c:v>
                </c:pt>
                <c:pt idx="594">
                  <c:v>84.422543377195524</c:v>
                </c:pt>
                <c:pt idx="595">
                  <c:v>86.634284784573225</c:v>
                </c:pt>
                <c:pt idx="596">
                  <c:v>85.716726739737965</c:v>
                </c:pt>
                <c:pt idx="597">
                  <c:v>87.757831217088949</c:v>
                </c:pt>
                <c:pt idx="598">
                  <c:v>87.353186045193098</c:v>
                </c:pt>
                <c:pt idx="599">
                  <c:v>91.079517978372863</c:v>
                </c:pt>
                <c:pt idx="600">
                  <c:v>91.517795360452553</c:v>
                </c:pt>
                <c:pt idx="601">
                  <c:v>91.329078080193923</c:v>
                </c:pt>
                <c:pt idx="602">
                  <c:v>90.330973098094717</c:v>
                </c:pt>
                <c:pt idx="603">
                  <c:v>90.968472888745296</c:v>
                </c:pt>
                <c:pt idx="604">
                  <c:v>90.698466131665072</c:v>
                </c:pt>
                <c:pt idx="605">
                  <c:v>90.946954841887461</c:v>
                </c:pt>
                <c:pt idx="606">
                  <c:v>91.249280576773046</c:v>
                </c:pt>
                <c:pt idx="607">
                  <c:v>91.893629598129934</c:v>
                </c:pt>
                <c:pt idx="608">
                  <c:v>91.884282534861867</c:v>
                </c:pt>
                <c:pt idx="609">
                  <c:v>92.292137192272193</c:v>
                </c:pt>
                <c:pt idx="610">
                  <c:v>91.827656040909631</c:v>
                </c:pt>
                <c:pt idx="611">
                  <c:v>91.80655652442691</c:v>
                </c:pt>
                <c:pt idx="612">
                  <c:v>92.811579864928078</c:v>
                </c:pt>
                <c:pt idx="613">
                  <c:v>93.431413755813026</c:v>
                </c:pt>
                <c:pt idx="614">
                  <c:v>94.839977593952042</c:v>
                </c:pt>
                <c:pt idx="615">
                  <c:v>94.61846625094114</c:v>
                </c:pt>
                <c:pt idx="616">
                  <c:v>94.36043852001545</c:v>
                </c:pt>
                <c:pt idx="617">
                  <c:v>94.590754564924723</c:v>
                </c:pt>
                <c:pt idx="618">
                  <c:v>94.716314861121674</c:v>
                </c:pt>
                <c:pt idx="619">
                  <c:v>94.898531599794026</c:v>
                </c:pt>
                <c:pt idx="620">
                  <c:v>94.858381201646026</c:v>
                </c:pt>
                <c:pt idx="621">
                  <c:v>94.909464783693437</c:v>
                </c:pt>
                <c:pt idx="622">
                  <c:v>94.898277626960393</c:v>
                </c:pt>
                <c:pt idx="623">
                  <c:v>94.888754353744076</c:v>
                </c:pt>
                <c:pt idx="624">
                  <c:v>94.873536054850732</c:v>
                </c:pt>
                <c:pt idx="625">
                  <c:v>94.883137308877139</c:v>
                </c:pt>
                <c:pt idx="626">
                  <c:v>94.890129716763312</c:v>
                </c:pt>
                <c:pt idx="627">
                  <c:v>94.908889430163626</c:v>
                </c:pt>
                <c:pt idx="628">
                  <c:v>94.571192008914977</c:v>
                </c:pt>
                <c:pt idx="629">
                  <c:v>94.522436971822117</c:v>
                </c:pt>
                <c:pt idx="630">
                  <c:v>94.790722286432725</c:v>
                </c:pt>
                <c:pt idx="631">
                  <c:v>94.758991488707196</c:v>
                </c:pt>
                <c:pt idx="632">
                  <c:v>94.622534040498891</c:v>
                </c:pt>
                <c:pt idx="633">
                  <c:v>94.384070521228693</c:v>
                </c:pt>
                <c:pt idx="634">
                  <c:v>94.08423605684014</c:v>
                </c:pt>
                <c:pt idx="635">
                  <c:v>94.100505131834737</c:v>
                </c:pt>
                <c:pt idx="636">
                  <c:v>94.026735008735798</c:v>
                </c:pt>
                <c:pt idx="637">
                  <c:v>94.116325120965087</c:v>
                </c:pt>
                <c:pt idx="638">
                  <c:v>94.481595002867991</c:v>
                </c:pt>
                <c:pt idx="639">
                  <c:v>94.22466497063229</c:v>
                </c:pt>
                <c:pt idx="640">
                  <c:v>94.060681210227244</c:v>
                </c:pt>
                <c:pt idx="641">
                  <c:v>93.998392294709618</c:v>
                </c:pt>
                <c:pt idx="642">
                  <c:v>93.674200208784171</c:v>
                </c:pt>
                <c:pt idx="643">
                  <c:v>93.971490062811455</c:v>
                </c:pt>
                <c:pt idx="644">
                  <c:v>94.036841671643884</c:v>
                </c:pt>
                <c:pt idx="645">
                  <c:v>93.597397658990602</c:v>
                </c:pt>
                <c:pt idx="646">
                  <c:v>93.312147502597441</c:v>
                </c:pt>
                <c:pt idx="647">
                  <c:v>93.342530058375047</c:v>
                </c:pt>
                <c:pt idx="648">
                  <c:v>93.541145958793948</c:v>
                </c:pt>
                <c:pt idx="649">
                  <c:v>93.369902874044897</c:v>
                </c:pt>
                <c:pt idx="650">
                  <c:v>95.407704429778477</c:v>
                </c:pt>
                <c:pt idx="651">
                  <c:v>95.648549371614806</c:v>
                </c:pt>
                <c:pt idx="652">
                  <c:v>96.596806053871589</c:v>
                </c:pt>
                <c:pt idx="653">
                  <c:v>96.407985584783191</c:v>
                </c:pt>
                <c:pt idx="654">
                  <c:v>96.736766936873366</c:v>
                </c:pt>
                <c:pt idx="655">
                  <c:v>96.204527201603554</c:v>
                </c:pt>
                <c:pt idx="656">
                  <c:v>96.503784741081333</c:v>
                </c:pt>
                <c:pt idx="657">
                  <c:v>96.075491970747976</c:v>
                </c:pt>
                <c:pt idx="658">
                  <c:v>95.868229046803904</c:v>
                </c:pt>
                <c:pt idx="659">
                  <c:v>96.286602793508649</c:v>
                </c:pt>
                <c:pt idx="660">
                  <c:v>96.912848574871418</c:v>
                </c:pt>
                <c:pt idx="661">
                  <c:v>96.599261507066572</c:v>
                </c:pt>
                <c:pt idx="662">
                  <c:v>97.234311599622515</c:v>
                </c:pt>
                <c:pt idx="663">
                  <c:v>96.902291404163876</c:v>
                </c:pt>
                <c:pt idx="664">
                  <c:v>96.877648540720813</c:v>
                </c:pt>
                <c:pt idx="665">
                  <c:v>96.977490322408627</c:v>
                </c:pt>
                <c:pt idx="666">
                  <c:v>97.252392610889018</c:v>
                </c:pt>
                <c:pt idx="667">
                  <c:v>97.265074813817563</c:v>
                </c:pt>
                <c:pt idx="668">
                  <c:v>97.131968671638631</c:v>
                </c:pt>
                <c:pt idx="669">
                  <c:v>97.376053576506251</c:v>
                </c:pt>
                <c:pt idx="670">
                  <c:v>97.071554854607925</c:v>
                </c:pt>
                <c:pt idx="671">
                  <c:v>97.055249735613458</c:v>
                </c:pt>
                <c:pt idx="672">
                  <c:v>96.850700782476082</c:v>
                </c:pt>
                <c:pt idx="673">
                  <c:v>96.127159985992179</c:v>
                </c:pt>
                <c:pt idx="674">
                  <c:v>95.540800823615598</c:v>
                </c:pt>
                <c:pt idx="675">
                  <c:v>96.138789745329618</c:v>
                </c:pt>
                <c:pt idx="676">
                  <c:v>96.214327663541866</c:v>
                </c:pt>
                <c:pt idx="677">
                  <c:v>96.391880136636473</c:v>
                </c:pt>
                <c:pt idx="678">
                  <c:v>99.145254396232374</c:v>
                </c:pt>
                <c:pt idx="679">
                  <c:v>98.77747764448695</c:v>
                </c:pt>
                <c:pt idx="680">
                  <c:v>98.380159580540308</c:v>
                </c:pt>
                <c:pt idx="681">
                  <c:v>98.415817840307511</c:v>
                </c:pt>
                <c:pt idx="682">
                  <c:v>98.331986708098114</c:v>
                </c:pt>
                <c:pt idx="683">
                  <c:v>98.742459099970446</c:v>
                </c:pt>
                <c:pt idx="684">
                  <c:v>98.583309741576514</c:v>
                </c:pt>
                <c:pt idx="685">
                  <c:v>98.118838189351294</c:v>
                </c:pt>
                <c:pt idx="686">
                  <c:v>98.228714523117787</c:v>
                </c:pt>
                <c:pt idx="687">
                  <c:v>97.868413215374389</c:v>
                </c:pt>
                <c:pt idx="688">
                  <c:v>97.701214459733251</c:v>
                </c:pt>
                <c:pt idx="689">
                  <c:v>97.287806127932242</c:v>
                </c:pt>
                <c:pt idx="690">
                  <c:v>97.332607197643824</c:v>
                </c:pt>
                <c:pt idx="691">
                  <c:v>96.454935327569927</c:v>
                </c:pt>
                <c:pt idx="692">
                  <c:v>97.765635024809598</c:v>
                </c:pt>
                <c:pt idx="693">
                  <c:v>97.41646250858372</c:v>
                </c:pt>
                <c:pt idx="694">
                  <c:v>95.631416277581337</c:v>
                </c:pt>
                <c:pt idx="695">
                  <c:v>105.52198631025732</c:v>
                </c:pt>
                <c:pt idx="696">
                  <c:v>104.6954125611841</c:v>
                </c:pt>
                <c:pt idx="697">
                  <c:v>119.54401006215306</c:v>
                </c:pt>
                <c:pt idx="698">
                  <c:v>122.1149881280768</c:v>
                </c:pt>
                <c:pt idx="699">
                  <c:v>116.82311025985848</c:v>
                </c:pt>
                <c:pt idx="700">
                  <c:v>111.65994864990412</c:v>
                </c:pt>
                <c:pt idx="701">
                  <c:v>111.74711609349323</c:v>
                </c:pt>
                <c:pt idx="702">
                  <c:v>112.51387704008674</c:v>
                </c:pt>
                <c:pt idx="703">
                  <c:v>109.83637450620364</c:v>
                </c:pt>
                <c:pt idx="704">
                  <c:v>108.83840252704967</c:v>
                </c:pt>
                <c:pt idx="705">
                  <c:v>108.30721829013849</c:v>
                </c:pt>
                <c:pt idx="706">
                  <c:v>108.54474400528659</c:v>
                </c:pt>
                <c:pt idx="707">
                  <c:v>107.98412526773824</c:v>
                </c:pt>
                <c:pt idx="708">
                  <c:v>107.0547995744965</c:v>
                </c:pt>
                <c:pt idx="709">
                  <c:v>107.61619221725751</c:v>
                </c:pt>
                <c:pt idx="710">
                  <c:v>104.50498221391832</c:v>
                </c:pt>
                <c:pt idx="711">
                  <c:v>101.71488360944313</c:v>
                </c:pt>
                <c:pt idx="712">
                  <c:v>96.490268820126104</c:v>
                </c:pt>
                <c:pt idx="713">
                  <c:v>89.78374759688235</c:v>
                </c:pt>
                <c:pt idx="714">
                  <c:v>102.92666677558691</c:v>
                </c:pt>
                <c:pt idx="715">
                  <c:v>119.18978144204962</c:v>
                </c:pt>
                <c:pt idx="716">
                  <c:v>124.48016822223006</c:v>
                </c:pt>
                <c:pt idx="717">
                  <c:v>135.64562960545979</c:v>
                </c:pt>
                <c:pt idx="718">
                  <c:v>153.39041160701575</c:v>
                </c:pt>
                <c:pt idx="719">
                  <c:v>162.12669568493672</c:v>
                </c:pt>
                <c:pt idx="720">
                  <c:v>184.47742719191621</c:v>
                </c:pt>
                <c:pt idx="721">
                  <c:v>195.68958867304653</c:v>
                </c:pt>
                <c:pt idx="722">
                  <c:v>203.19431240397935</c:v>
                </c:pt>
                <c:pt idx="723">
                  <c:v>214.56095274580852</c:v>
                </c:pt>
                <c:pt idx="724">
                  <c:v>264.51159711871315</c:v>
                </c:pt>
                <c:pt idx="725">
                  <c:v>394.91233773371187</c:v>
                </c:pt>
                <c:pt idx="726">
                  <c:v>281.74421213813167</c:v>
                </c:pt>
                <c:pt idx="727">
                  <c:v>403.63063612888118</c:v>
                </c:pt>
                <c:pt idx="728">
                  <c:v>562.47618750162678</c:v>
                </c:pt>
                <c:pt idx="729">
                  <c:v>575.06880026237104</c:v>
                </c:pt>
                <c:pt idx="730">
                  <c:v>694.64866731956613</c:v>
                </c:pt>
                <c:pt idx="731">
                  <c:v>647.81187235451</c:v>
                </c:pt>
                <c:pt idx="732">
                  <c:v>668.63499572043179</c:v>
                </c:pt>
                <c:pt idx="733">
                  <c:v>837.93041056494565</c:v>
                </c:pt>
                <c:pt idx="734">
                  <c:v>935.58258966063954</c:v>
                </c:pt>
                <c:pt idx="735">
                  <c:v>909.10577998899475</c:v>
                </c:pt>
                <c:pt idx="736">
                  <c:v>834.18325504201812</c:v>
                </c:pt>
                <c:pt idx="737">
                  <c:v>849.56292788793587</c:v>
                </c:pt>
                <c:pt idx="738">
                  <c:v>914.53656271821512</c:v>
                </c:pt>
                <c:pt idx="739">
                  <c:v>899.01161511351654</c:v>
                </c:pt>
                <c:pt idx="740">
                  <c:v>878.07335628061026</c:v>
                </c:pt>
                <c:pt idx="741">
                  <c:v>850.53282438805252</c:v>
                </c:pt>
                <c:pt idx="742">
                  <c:v>916.48230303126036</c:v>
                </c:pt>
                <c:pt idx="743">
                  <c:v>1123.0063739160266</c:v>
                </c:pt>
                <c:pt idx="744">
                  <c:v>1232.7384478483973</c:v>
                </c:pt>
                <c:pt idx="745">
                  <c:v>988.84655003053683</c:v>
                </c:pt>
                <c:pt idx="746">
                  <c:v>909.36816330788383</c:v>
                </c:pt>
                <c:pt idx="747">
                  <c:v>886.01709193646536</c:v>
                </c:pt>
                <c:pt idx="748">
                  <c:v>978.34612118000427</c:v>
                </c:pt>
                <c:pt idx="749">
                  <c:v>923.21222235829464</c:v>
                </c:pt>
                <c:pt idx="750">
                  <c:v>935.45905303030452</c:v>
                </c:pt>
                <c:pt idx="751">
                  <c:v>979.4391669655605</c:v>
                </c:pt>
                <c:pt idx="752">
                  <c:v>959.91396505627631</c:v>
                </c:pt>
                <c:pt idx="753">
                  <c:v>1224.9067750253889</c:v>
                </c:pt>
                <c:pt idx="754">
                  <c:v>1276.4204145846131</c:v>
                </c:pt>
                <c:pt idx="755">
                  <c:v>1479.3610759384992</c:v>
                </c:pt>
                <c:pt idx="756">
                  <c:v>1066.1525868651324</c:v>
                </c:pt>
                <c:pt idx="757">
                  <c:v>1202.0734482199978</c:v>
                </c:pt>
                <c:pt idx="758">
                  <c:v>1266.5383039645328</c:v>
                </c:pt>
                <c:pt idx="759">
                  <c:v>1183.0063400661736</c:v>
                </c:pt>
                <c:pt idx="760">
                  <c:v>1127.4990084769413</c:v>
                </c:pt>
                <c:pt idx="761">
                  <c:v>1160.4937790890958</c:v>
                </c:pt>
                <c:pt idx="762">
                  <c:v>1080.481920392682</c:v>
                </c:pt>
                <c:pt idx="763">
                  <c:v>1007.9431648928434</c:v>
                </c:pt>
                <c:pt idx="764">
                  <c:v>1018.1007134964487</c:v>
                </c:pt>
                <c:pt idx="765">
                  <c:v>1034.8528211157807</c:v>
                </c:pt>
                <c:pt idx="766">
                  <c:v>980.54146422027929</c:v>
                </c:pt>
                <c:pt idx="767">
                  <c:v>988.00506752708213</c:v>
                </c:pt>
                <c:pt idx="768">
                  <c:v>955.98111502379243</c:v>
                </c:pt>
                <c:pt idx="769">
                  <c:v>952.96843251393534</c:v>
                </c:pt>
                <c:pt idx="770">
                  <c:v>910.97484135861794</c:v>
                </c:pt>
                <c:pt idx="771">
                  <c:v>901.24839196414871</c:v>
                </c:pt>
                <c:pt idx="772">
                  <c:v>835.03983582588</c:v>
                </c:pt>
                <c:pt idx="773">
                  <c:v>728.83780692220159</c:v>
                </c:pt>
                <c:pt idx="774">
                  <c:v>772.37513630704075</c:v>
                </c:pt>
                <c:pt idx="775">
                  <c:v>833.16312011074001</c:v>
                </c:pt>
                <c:pt idx="776">
                  <c:v>851.5036941590954</c:v>
                </c:pt>
                <c:pt idx="777">
                  <c:v>857.1212792548281</c:v>
                </c:pt>
                <c:pt idx="778">
                  <c:v>776.18373739554113</c:v>
                </c:pt>
                <c:pt idx="779">
                  <c:v>817.62981253877535</c:v>
                </c:pt>
                <c:pt idx="780">
                  <c:v>849.19002038728604</c:v>
                </c:pt>
                <c:pt idx="781">
                  <c:v>847.53342264600258</c:v>
                </c:pt>
                <c:pt idx="782">
                  <c:v>815.96737399762696</c:v>
                </c:pt>
                <c:pt idx="783">
                  <c:v>826.88791877800986</c:v>
                </c:pt>
                <c:pt idx="784">
                  <c:v>859.42851023732999</c:v>
                </c:pt>
                <c:pt idx="785">
                  <c:v>842.90306007842594</c:v>
                </c:pt>
                <c:pt idx="786">
                  <c:v>848.16235371399785</c:v>
                </c:pt>
                <c:pt idx="787">
                  <c:v>812.68653761651603</c:v>
                </c:pt>
                <c:pt idx="788">
                  <c:v>810.75147974330559</c:v>
                </c:pt>
                <c:pt idx="789">
                  <c:v>826.92121797070149</c:v>
                </c:pt>
                <c:pt idx="790">
                  <c:v>833.92682592457027</c:v>
                </c:pt>
                <c:pt idx="791">
                  <c:v>854.44084944166366</c:v>
                </c:pt>
                <c:pt idx="792">
                  <c:v>886.69197198373911</c:v>
                </c:pt>
                <c:pt idx="793">
                  <c:v>825.0446500635245</c:v>
                </c:pt>
                <c:pt idx="794">
                  <c:v>780.84500357367699</c:v>
                </c:pt>
                <c:pt idx="795">
                  <c:v>874.41420664949817</c:v>
                </c:pt>
                <c:pt idx="796">
                  <c:v>861.01383921841477</c:v>
                </c:pt>
                <c:pt idx="797">
                  <c:v>846.90591427285642</c:v>
                </c:pt>
                <c:pt idx="798">
                  <c:v>853.92133555209375</c:v>
                </c:pt>
                <c:pt idx="799">
                  <c:v>849.56428537724082</c:v>
                </c:pt>
                <c:pt idx="800">
                  <c:v>826.75847887494649</c:v>
                </c:pt>
                <c:pt idx="801">
                  <c:v>841.45636398454792</c:v>
                </c:pt>
                <c:pt idx="802">
                  <c:v>854.10770292677671</c:v>
                </c:pt>
                <c:pt idx="803">
                  <c:v>839.5595210831608</c:v>
                </c:pt>
                <c:pt idx="804">
                  <c:v>851.17932185397717</c:v>
                </c:pt>
                <c:pt idx="805">
                  <c:v>899.27161027282273</c:v>
                </c:pt>
                <c:pt idx="806">
                  <c:v>981.40949013967452</c:v>
                </c:pt>
                <c:pt idx="807">
                  <c:v>1045.9247635519007</c:v>
                </c:pt>
                <c:pt idx="808">
                  <c:v>1036.7882199121216</c:v>
                </c:pt>
                <c:pt idx="809">
                  <c:v>1077.822592127437</c:v>
                </c:pt>
                <c:pt idx="810">
                  <c:v>1134.4167088638751</c:v>
                </c:pt>
                <c:pt idx="811">
                  <c:v>1102.1260877651232</c:v>
                </c:pt>
                <c:pt idx="812">
                  <c:v>1285.8215990337928</c:v>
                </c:pt>
                <c:pt idx="813">
                  <c:v>1087.3187092228104</c:v>
                </c:pt>
                <c:pt idx="814">
                  <c:v>1059.5294303732392</c:v>
                </c:pt>
                <c:pt idx="815">
                  <c:v>1141.2263109569708</c:v>
                </c:pt>
                <c:pt idx="816">
                  <c:v>1087.4539456637099</c:v>
                </c:pt>
                <c:pt idx="817">
                  <c:v>1120.7122872248638</c:v>
                </c:pt>
                <c:pt idx="818">
                  <c:v>1120.9001619350779</c:v>
                </c:pt>
                <c:pt idx="819">
                  <c:v>1284.6633389114829</c:v>
                </c:pt>
                <c:pt idx="820">
                  <c:v>1235.9119046198043</c:v>
                </c:pt>
                <c:pt idx="821">
                  <c:v>1122.9521133489611</c:v>
                </c:pt>
                <c:pt idx="822">
                  <c:v>1197.9278593415929</c:v>
                </c:pt>
                <c:pt idx="823">
                  <c:v>1395.7144413388514</c:v>
                </c:pt>
                <c:pt idx="824">
                  <c:v>1185.7375727809615</c:v>
                </c:pt>
                <c:pt idx="825">
                  <c:v>1142.552188838514</c:v>
                </c:pt>
                <c:pt idx="826">
                  <c:v>1166.2386526911621</c:v>
                </c:pt>
                <c:pt idx="827">
                  <c:v>1198.3925711396569</c:v>
                </c:pt>
                <c:pt idx="828">
                  <c:v>1191.33716559758</c:v>
                </c:pt>
                <c:pt idx="829">
                  <c:v>1160.4035990097282</c:v>
                </c:pt>
                <c:pt idx="830">
                  <c:v>972.97473785930345</c:v>
                </c:pt>
                <c:pt idx="831">
                  <c:v>970.30670642449866</c:v>
                </c:pt>
                <c:pt idx="832">
                  <c:v>972.30556427520492</c:v>
                </c:pt>
                <c:pt idx="833">
                  <c:v>984.2962043765765</c:v>
                </c:pt>
                <c:pt idx="834">
                  <c:v>1042.5108280291558</c:v>
                </c:pt>
                <c:pt idx="835">
                  <c:v>1041.6643476627469</c:v>
                </c:pt>
                <c:pt idx="836">
                  <c:v>1010.0733402216928</c:v>
                </c:pt>
                <c:pt idx="837">
                  <c:v>1025.4945492525806</c:v>
                </c:pt>
                <c:pt idx="838">
                  <c:v>1016.0438111283584</c:v>
                </c:pt>
                <c:pt idx="839">
                  <c:v>1008.2616927453352</c:v>
                </c:pt>
                <c:pt idx="840">
                  <c:v>1020.32041382583</c:v>
                </c:pt>
                <c:pt idx="841">
                  <c:v>1022.9349051853691</c:v>
                </c:pt>
                <c:pt idx="842">
                  <c:v>1018.1748982000785</c:v>
                </c:pt>
                <c:pt idx="843">
                  <c:v>1040.0735389660613</c:v>
                </c:pt>
                <c:pt idx="844">
                  <c:v>1050.2398862020773</c:v>
                </c:pt>
                <c:pt idx="845">
                  <c:v>1050.2660630582384</c:v>
                </c:pt>
                <c:pt idx="846">
                  <c:v>1075.0791646083965</c:v>
                </c:pt>
                <c:pt idx="847">
                  <c:v>1081.3055240599065</c:v>
                </c:pt>
                <c:pt idx="848">
                  <c:v>1153.1554166564292</c:v>
                </c:pt>
                <c:pt idx="849">
                  <c:v>1150.1652886982231</c:v>
                </c:pt>
                <c:pt idx="850">
                  <c:v>1175.6947203459745</c:v>
                </c:pt>
                <c:pt idx="851">
                  <c:v>1135.7593407844995</c:v>
                </c:pt>
                <c:pt idx="852">
                  <c:v>1109.9293701003605</c:v>
                </c:pt>
                <c:pt idx="853">
                  <c:v>1199.4669969736926</c:v>
                </c:pt>
                <c:pt idx="854">
                  <c:v>1254.2085678673366</c:v>
                </c:pt>
                <c:pt idx="855">
                  <c:v>1340.9558151029707</c:v>
                </c:pt>
                <c:pt idx="856">
                  <c:v>1358.797756779403</c:v>
                </c:pt>
                <c:pt idx="857">
                  <c:v>1388.357604001649</c:v>
                </c:pt>
                <c:pt idx="858">
                  <c:v>1449.0748460604063</c:v>
                </c:pt>
                <c:pt idx="859">
                  <c:v>1369.8243923081875</c:v>
                </c:pt>
                <c:pt idx="860">
                  <c:v>1552.7272220572254</c:v>
                </c:pt>
                <c:pt idx="861">
                  <c:v>1513.1799143748208</c:v>
                </c:pt>
                <c:pt idx="862">
                  <c:v>1452.1298971168769</c:v>
                </c:pt>
                <c:pt idx="863">
                  <c:v>1405.7832766296033</c:v>
                </c:pt>
                <c:pt idx="864">
                  <c:v>1436.9550147190541</c:v>
                </c:pt>
                <c:pt idx="865">
                  <c:v>1445.669598634981</c:v>
                </c:pt>
                <c:pt idx="866">
                  <c:v>1440.1594136864148</c:v>
                </c:pt>
                <c:pt idx="867">
                  <c:v>1541.1881804385694</c:v>
                </c:pt>
                <c:pt idx="868">
                  <c:v>1742.5253701898225</c:v>
                </c:pt>
                <c:pt idx="869">
                  <c:v>1455.1368091344841</c:v>
                </c:pt>
                <c:pt idx="870">
                  <c:v>1506.1007645841792</c:v>
                </c:pt>
                <c:pt idx="871">
                  <c:v>1569.8851348471278</c:v>
                </c:pt>
                <c:pt idx="872">
                  <c:v>1372.414810090361</c:v>
                </c:pt>
                <c:pt idx="873">
                  <c:v>1172.8701106956994</c:v>
                </c:pt>
                <c:pt idx="874">
                  <c:v>1162.9627349584623</c:v>
                </c:pt>
                <c:pt idx="875">
                  <c:v>1229.9643351874493</c:v>
                </c:pt>
                <c:pt idx="876">
                  <c:v>1294.835148210406</c:v>
                </c:pt>
                <c:pt idx="877">
                  <c:v>1193.8749162393513</c:v>
                </c:pt>
                <c:pt idx="878">
                  <c:v>1185.1379611583402</c:v>
                </c:pt>
                <c:pt idx="879">
                  <c:v>1209.9420941300987</c:v>
                </c:pt>
                <c:pt idx="880">
                  <c:v>1230.9472938685801</c:v>
                </c:pt>
                <c:pt idx="881">
                  <c:v>1238.1805935382968</c:v>
                </c:pt>
                <c:pt idx="882">
                  <c:v>1329.5298716624429</c:v>
                </c:pt>
                <c:pt idx="883">
                  <c:v>1344.4060202132368</c:v>
                </c:pt>
                <c:pt idx="884">
                  <c:v>1330.4218033436116</c:v>
                </c:pt>
                <c:pt idx="885">
                  <c:v>1430.870652602827</c:v>
                </c:pt>
                <c:pt idx="886">
                  <c:v>1347.4448882633894</c:v>
                </c:pt>
                <c:pt idx="887">
                  <c:v>1351.3095718702482</c:v>
                </c:pt>
                <c:pt idx="888">
                  <c:v>1336.1335919338403</c:v>
                </c:pt>
                <c:pt idx="889">
                  <c:v>1353.5474473371323</c:v>
                </c:pt>
                <c:pt idx="890">
                  <c:v>1369.1156069278154</c:v>
                </c:pt>
                <c:pt idx="891">
                  <c:v>1394.4070105354106</c:v>
                </c:pt>
                <c:pt idx="892">
                  <c:v>1406.9214721924147</c:v>
                </c:pt>
                <c:pt idx="893">
                  <c:v>1415.9592253874862</c:v>
                </c:pt>
                <c:pt idx="894">
                  <c:v>1402.932882591298</c:v>
                </c:pt>
                <c:pt idx="895">
                  <c:v>1369.7836665728851</c:v>
                </c:pt>
                <c:pt idx="896">
                  <c:v>1365.3374289851317</c:v>
                </c:pt>
                <c:pt idx="897">
                  <c:v>1335.9912635783955</c:v>
                </c:pt>
                <c:pt idx="898">
                  <c:v>1332.9863453820899</c:v>
                </c:pt>
                <c:pt idx="899">
                  <c:v>1390.8749824994293</c:v>
                </c:pt>
                <c:pt idx="900">
                  <c:v>1363.1394395949537</c:v>
                </c:pt>
                <c:pt idx="901">
                  <c:v>1367.9801985396134</c:v>
                </c:pt>
                <c:pt idx="902">
                  <c:v>1352.9315573937367</c:v>
                </c:pt>
                <c:pt idx="903">
                  <c:v>1340.3988576227287</c:v>
                </c:pt>
                <c:pt idx="904">
                  <c:v>1339.4021193286678</c:v>
                </c:pt>
                <c:pt idx="905">
                  <c:v>1341.347927515443</c:v>
                </c:pt>
                <c:pt idx="906">
                  <c:v>1343.883307834755</c:v>
                </c:pt>
                <c:pt idx="907">
                  <c:v>1350.525194491308</c:v>
                </c:pt>
                <c:pt idx="908">
                  <c:v>1232.202647379454</c:v>
                </c:pt>
                <c:pt idx="909">
                  <c:v>1208.0688877909936</c:v>
                </c:pt>
                <c:pt idx="910">
                  <c:v>1145.8436497275384</c:v>
                </c:pt>
                <c:pt idx="911">
                  <c:v>1129.0252012080327</c:v>
                </c:pt>
                <c:pt idx="912">
                  <c:v>1052.8616506373567</c:v>
                </c:pt>
                <c:pt idx="913">
                  <c:v>990.19712508877763</c:v>
                </c:pt>
                <c:pt idx="914">
                  <c:v>993.88021632887614</c:v>
                </c:pt>
                <c:pt idx="915">
                  <c:v>1010.2397905308068</c:v>
                </c:pt>
                <c:pt idx="916">
                  <c:v>1026.7121194782121</c:v>
                </c:pt>
                <c:pt idx="917">
                  <c:v>1021.6620572197863</c:v>
                </c:pt>
                <c:pt idx="918">
                  <c:v>936.7067855155974</c:v>
                </c:pt>
                <c:pt idx="919">
                  <c:v>886.8226870569157</c:v>
                </c:pt>
                <c:pt idx="920">
                  <c:v>924.74288573270189</c:v>
                </c:pt>
                <c:pt idx="921">
                  <c:v>873.32797862248401</c:v>
                </c:pt>
                <c:pt idx="922">
                  <c:v>899.10743113033459</c:v>
                </c:pt>
                <c:pt idx="923">
                  <c:v>888.38529778521013</c:v>
                </c:pt>
                <c:pt idx="924">
                  <c:v>871.75106478865155</c:v>
                </c:pt>
                <c:pt idx="925">
                  <c:v>878.16701411617669</c:v>
                </c:pt>
                <c:pt idx="926">
                  <c:v>871.29123090229643</c:v>
                </c:pt>
                <c:pt idx="927">
                  <c:v>885.7842612204638</c:v>
                </c:pt>
                <c:pt idx="928">
                  <c:v>870.48417078779221</c:v>
                </c:pt>
                <c:pt idx="929">
                  <c:v>881.85957186566804</c:v>
                </c:pt>
                <c:pt idx="930">
                  <c:v>901.12389836683701</c:v>
                </c:pt>
                <c:pt idx="931">
                  <c:v>941.03695909832652</c:v>
                </c:pt>
                <c:pt idx="932">
                  <c:v>985.27257286783481</c:v>
                </c:pt>
                <c:pt idx="933">
                  <c:v>1033.2991012709294</c:v>
                </c:pt>
                <c:pt idx="934">
                  <c:v>955.24098737769725</c:v>
                </c:pt>
                <c:pt idx="935">
                  <c:v>960.94094150861838</c:v>
                </c:pt>
                <c:pt idx="936">
                  <c:v>932.73056081020059</c:v>
                </c:pt>
                <c:pt idx="937">
                  <c:v>936.60792186726951</c:v>
                </c:pt>
                <c:pt idx="938">
                  <c:v>971.42977979953241</c:v>
                </c:pt>
                <c:pt idx="939">
                  <c:v>967.21794390332491</c:v>
                </c:pt>
                <c:pt idx="940">
                  <c:v>944.27447089998395</c:v>
                </c:pt>
                <c:pt idx="941">
                  <c:v>962.92929756778403</c:v>
                </c:pt>
                <c:pt idx="942">
                  <c:v>961.86715207332236</c:v>
                </c:pt>
                <c:pt idx="943">
                  <c:v>1003.1166987048865</c:v>
                </c:pt>
                <c:pt idx="944">
                  <c:v>1006.5358406504006</c:v>
                </c:pt>
                <c:pt idx="945">
                  <c:v>999.66724058006355</c:v>
                </c:pt>
                <c:pt idx="946">
                  <c:v>977.38388873997746</c:v>
                </c:pt>
                <c:pt idx="947">
                  <c:v>946.89779900239807</c:v>
                </c:pt>
                <c:pt idx="948">
                  <c:v>900.7789340323078</c:v>
                </c:pt>
                <c:pt idx="949">
                  <c:v>855.69638035730384</c:v>
                </c:pt>
                <c:pt idx="950">
                  <c:v>869.37421512605715</c:v>
                </c:pt>
                <c:pt idx="951">
                  <c:v>872.03589798048642</c:v>
                </c:pt>
                <c:pt idx="952">
                  <c:v>869.75149194088215</c:v>
                </c:pt>
                <c:pt idx="953">
                  <c:v>890.19273698649363</c:v>
                </c:pt>
                <c:pt idx="954">
                  <c:v>888.51105024435651</c:v>
                </c:pt>
                <c:pt idx="955">
                  <c:v>885.48690522763877</c:v>
                </c:pt>
                <c:pt idx="956">
                  <c:v>904.61308265550372</c:v>
                </c:pt>
                <c:pt idx="957">
                  <c:v>900.8159770630308</c:v>
                </c:pt>
                <c:pt idx="958">
                  <c:v>916.9575549759245</c:v>
                </c:pt>
                <c:pt idx="959">
                  <c:v>892.50629037835188</c:v>
                </c:pt>
                <c:pt idx="960">
                  <c:v>893.46227326403312</c:v>
                </c:pt>
                <c:pt idx="961">
                  <c:v>892.66753004528778</c:v>
                </c:pt>
                <c:pt idx="962">
                  <c:v>906.54937235622288</c:v>
                </c:pt>
                <c:pt idx="963">
                  <c:v>900.34124810917115</c:v>
                </c:pt>
                <c:pt idx="964">
                  <c:v>911.65255390846505</c:v>
                </c:pt>
                <c:pt idx="965">
                  <c:v>906.42171756488744</c:v>
                </c:pt>
                <c:pt idx="966">
                  <c:v>905.08296275880105</c:v>
                </c:pt>
                <c:pt idx="967">
                  <c:v>894.43830640643944</c:v>
                </c:pt>
                <c:pt idx="968">
                  <c:v>899.12989161655435</c:v>
                </c:pt>
                <c:pt idx="969">
                  <c:v>906.02798759617144</c:v>
                </c:pt>
                <c:pt idx="970">
                  <c:v>903.65204013576192</c:v>
                </c:pt>
                <c:pt idx="971">
                  <c:v>902.26362695093837</c:v>
                </c:pt>
                <c:pt idx="972">
                  <c:v>935.31094670224081</c:v>
                </c:pt>
                <c:pt idx="973">
                  <c:v>934.3821937738885</c:v>
                </c:pt>
                <c:pt idx="974">
                  <c:v>940.45633050168533</c:v>
                </c:pt>
                <c:pt idx="975">
                  <c:v>940.81829144784513</c:v>
                </c:pt>
                <c:pt idx="976">
                  <c:v>963.90194227527934</c:v>
                </c:pt>
                <c:pt idx="977">
                  <c:v>961.80493645690615</c:v>
                </c:pt>
                <c:pt idx="978">
                  <c:v>975.55600582753323</c:v>
                </c:pt>
                <c:pt idx="979">
                  <c:v>972.50011538493879</c:v>
                </c:pt>
                <c:pt idx="980">
                  <c:v>958.45209310506812</c:v>
                </c:pt>
                <c:pt idx="981">
                  <c:v>940.08835060072897</c:v>
                </c:pt>
                <c:pt idx="982">
                  <c:v>952.26967373267553</c:v>
                </c:pt>
                <c:pt idx="983">
                  <c:v>956.14160199322566</c:v>
                </c:pt>
                <c:pt idx="984">
                  <c:v>951.21903262323872</c:v>
                </c:pt>
                <c:pt idx="985">
                  <c:v>956.3138137117752</c:v>
                </c:pt>
                <c:pt idx="986">
                  <c:v>955.97943257489942</c:v>
                </c:pt>
                <c:pt idx="987">
                  <c:v>951.24025149407112</c:v>
                </c:pt>
                <c:pt idx="988">
                  <c:v>945.94927621338093</c:v>
                </c:pt>
                <c:pt idx="989">
                  <c:v>951.44469676625863</c:v>
                </c:pt>
                <c:pt idx="990">
                  <c:v>950.07583519188188</c:v>
                </c:pt>
                <c:pt idx="991">
                  <c:v>966.77283002518379</c:v>
                </c:pt>
                <c:pt idx="992">
                  <c:v>985.93400266495723</c:v>
                </c:pt>
                <c:pt idx="993">
                  <c:v>1038.6211365085796</c:v>
                </c:pt>
                <c:pt idx="994">
                  <c:v>1086.2250582278743</c:v>
                </c:pt>
                <c:pt idx="995">
                  <c:v>1138.3118289309771</c:v>
                </c:pt>
                <c:pt idx="996">
                  <c:v>1108.9290087063212</c:v>
                </c:pt>
                <c:pt idx="997">
                  <c:v>1140.6411596491712</c:v>
                </c:pt>
                <c:pt idx="998">
                  <c:v>1220.1996686045436</c:v>
                </c:pt>
                <c:pt idx="999">
                  <c:v>1171.8600764882872</c:v>
                </c:pt>
                <c:pt idx="1000">
                  <c:v>1107.1700442913329</c:v>
                </c:pt>
                <c:pt idx="1001">
                  <c:v>1058.8867795657104</c:v>
                </c:pt>
                <c:pt idx="1002">
                  <c:v>1074.5211222835483</c:v>
                </c:pt>
                <c:pt idx="1003">
                  <c:v>1111.0223554997781</c:v>
                </c:pt>
                <c:pt idx="1004">
                  <c:v>1086.8876282419205</c:v>
                </c:pt>
                <c:pt idx="1005">
                  <c:v>1107.4073767366037</c:v>
                </c:pt>
                <c:pt idx="1006">
                  <c:v>1085.5766312460391</c:v>
                </c:pt>
                <c:pt idx="1007">
                  <c:v>1084.7083502439943</c:v>
                </c:pt>
                <c:pt idx="1008">
                  <c:v>1094.0926298676384</c:v>
                </c:pt>
                <c:pt idx="1009">
                  <c:v>1088.9517196120614</c:v>
                </c:pt>
                <c:pt idx="1010">
                  <c:v>1102.2256839994423</c:v>
                </c:pt>
                <c:pt idx="1011">
                  <c:v>1175.4535305981635</c:v>
                </c:pt>
                <c:pt idx="1012">
                  <c:v>1157.4035683458569</c:v>
                </c:pt>
                <c:pt idx="1013">
                  <c:v>1155.2831107279158</c:v>
                </c:pt>
                <c:pt idx="1014">
                  <c:v>1169.6675497582887</c:v>
                </c:pt>
                <c:pt idx="1015">
                  <c:v>1140.7577072756487</c:v>
                </c:pt>
                <c:pt idx="1016">
                  <c:v>1149.6779807221437</c:v>
                </c:pt>
                <c:pt idx="1017">
                  <c:v>1142.1320544082334</c:v>
                </c:pt>
                <c:pt idx="1018">
                  <c:v>1147.3850453964594</c:v>
                </c:pt>
                <c:pt idx="1019">
                  <c:v>1164.3300943127847</c:v>
                </c:pt>
                <c:pt idx="1020">
                  <c:v>1182.9063145450386</c:v>
                </c:pt>
                <c:pt idx="1021">
                  <c:v>1149.8423998273904</c:v>
                </c:pt>
                <c:pt idx="1022">
                  <c:v>1175.9742631982297</c:v>
                </c:pt>
                <c:pt idx="1023">
                  <c:v>1172.0623777361322</c:v>
                </c:pt>
                <c:pt idx="1024">
                  <c:v>1160.0834619856337</c:v>
                </c:pt>
                <c:pt idx="1025">
                  <c:v>1167.8187518865664</c:v>
                </c:pt>
                <c:pt idx="1026">
                  <c:v>1170.1181300266026</c:v>
                </c:pt>
                <c:pt idx="1027">
                  <c:v>1188.4740684223755</c:v>
                </c:pt>
                <c:pt idx="1028">
                  <c:v>1231.6411398356033</c:v>
                </c:pt>
                <c:pt idx="1029">
                  <c:v>1316.6180759180984</c:v>
                </c:pt>
                <c:pt idx="1030">
                  <c:v>1405.1982929348001</c:v>
                </c:pt>
                <c:pt idx="1031">
                  <c:v>1355.7198490395008</c:v>
                </c:pt>
                <c:pt idx="1032">
                  <c:v>1393.4418694211035</c:v>
                </c:pt>
                <c:pt idx="1033">
                  <c:v>1393.9773594732499</c:v>
                </c:pt>
                <c:pt idx="1034">
                  <c:v>1275.7005467919441</c:v>
                </c:pt>
                <c:pt idx="1035">
                  <c:v>1294.0938300247242</c:v>
                </c:pt>
                <c:pt idx="1036">
                  <c:v>1352.8538814863828</c:v>
                </c:pt>
                <c:pt idx="1037">
                  <c:v>1373.6252492188603</c:v>
                </c:pt>
                <c:pt idx="1038">
                  <c:v>1395.7487241296074</c:v>
                </c:pt>
                <c:pt idx="1039">
                  <c:v>1459.6454646962893</c:v>
                </c:pt>
                <c:pt idx="1040">
                  <c:v>1459.1482007508846</c:v>
                </c:pt>
                <c:pt idx="1041">
                  <c:v>1448.8751460005085</c:v>
                </c:pt>
                <c:pt idx="1042">
                  <c:v>1447.232141622758</c:v>
                </c:pt>
                <c:pt idx="1043">
                  <c:v>1478.047599437745</c:v>
                </c:pt>
                <c:pt idx="1044">
                  <c:v>1549.0022238614511</c:v>
                </c:pt>
                <c:pt idx="1045">
                  <c:v>1681.3277547548694</c:v>
                </c:pt>
                <c:pt idx="1046">
                  <c:v>1713.7270239469433</c:v>
                </c:pt>
                <c:pt idx="1047">
                  <c:v>1686.3700258192541</c:v>
                </c:pt>
                <c:pt idx="1048">
                  <c:v>1656.2084734450664</c:v>
                </c:pt>
                <c:pt idx="1049">
                  <c:v>1551.2558425212878</c:v>
                </c:pt>
                <c:pt idx="1050">
                  <c:v>1492.4834085797827</c:v>
                </c:pt>
                <c:pt idx="1051">
                  <c:v>1527.5522871791334</c:v>
                </c:pt>
                <c:pt idx="1052">
                  <c:v>1531.9508324599192</c:v>
                </c:pt>
                <c:pt idx="1053">
                  <c:v>1485.6435057998137</c:v>
                </c:pt>
                <c:pt idx="1054">
                  <c:v>1368.9232843262041</c:v>
                </c:pt>
                <c:pt idx="1055">
                  <c:v>1390.8852181209584</c:v>
                </c:pt>
                <c:pt idx="1056">
                  <c:v>1405.7545571528499</c:v>
                </c:pt>
                <c:pt idx="1057">
                  <c:v>1437.0188436807614</c:v>
                </c:pt>
                <c:pt idx="1058">
                  <c:v>1445.0430162942794</c:v>
                </c:pt>
                <c:pt idx="1059">
                  <c:v>1407.7144497279905</c:v>
                </c:pt>
                <c:pt idx="1060">
                  <c:v>1437.0825864140907</c:v>
                </c:pt>
                <c:pt idx="1061">
                  <c:v>1432.2949869283286</c:v>
                </c:pt>
                <c:pt idx="1062">
                  <c:v>1425.1175879036841</c:v>
                </c:pt>
                <c:pt idx="1063">
                  <c:v>1468.7314128629532</c:v>
                </c:pt>
                <c:pt idx="1064">
                  <c:v>1511.4353130012139</c:v>
                </c:pt>
                <c:pt idx="1065">
                  <c:v>1530.2882316648374</c:v>
                </c:pt>
                <c:pt idx="1066">
                  <c:v>1532.5919173306986</c:v>
                </c:pt>
                <c:pt idx="1067">
                  <c:v>1534.6934942812079</c:v>
                </c:pt>
                <c:pt idx="1068">
                  <c:v>1517.2568388505213</c:v>
                </c:pt>
                <c:pt idx="1069">
                  <c:v>1517.8332112171272</c:v>
                </c:pt>
                <c:pt idx="1070">
                  <c:v>1578.5147481032263</c:v>
                </c:pt>
                <c:pt idx="1071">
                  <c:v>1557.9342539114737</c:v>
                </c:pt>
                <c:pt idx="1072">
                  <c:v>1618.7064548991877</c:v>
                </c:pt>
                <c:pt idx="1073">
                  <c:v>1636.2548921792556</c:v>
                </c:pt>
                <c:pt idx="1074">
                  <c:v>1615.0996852744952</c:v>
                </c:pt>
                <c:pt idx="1075">
                  <c:v>1633.2026658781615</c:v>
                </c:pt>
                <c:pt idx="1076">
                  <c:v>1589.8048987391692</c:v>
                </c:pt>
                <c:pt idx="1077">
                  <c:v>1575.2827285593992</c:v>
                </c:pt>
                <c:pt idx="1078">
                  <c:v>1548.1631667264337</c:v>
                </c:pt>
                <c:pt idx="1079">
                  <c:v>1563.440880862373</c:v>
                </c:pt>
                <c:pt idx="1080">
                  <c:v>1542.6836088425005</c:v>
                </c:pt>
                <c:pt idx="1081">
                  <c:v>1505.3586675954257</c:v>
                </c:pt>
                <c:pt idx="1082">
                  <c:v>1476.9046512077896</c:v>
                </c:pt>
                <c:pt idx="1083">
                  <c:v>1439.5210429383028</c:v>
                </c:pt>
                <c:pt idx="1084">
                  <c:v>1263.6499931006515</c:v>
                </c:pt>
                <c:pt idx="1085">
                  <c:v>1404.8612508589251</c:v>
                </c:pt>
                <c:pt idx="1086">
                  <c:v>1374.9878398872609</c:v>
                </c:pt>
                <c:pt idx="1087">
                  <c:v>1399.1699387874637</c:v>
                </c:pt>
                <c:pt idx="1088">
                  <c:v>1332.6065576838701</c:v>
                </c:pt>
                <c:pt idx="1089">
                  <c:v>1409.0826567585348</c:v>
                </c:pt>
                <c:pt idx="1090">
                  <c:v>1410.099516010205</c:v>
                </c:pt>
                <c:pt idx="1091">
                  <c:v>1467.2169904726127</c:v>
                </c:pt>
                <c:pt idx="1092">
                  <c:v>1505.6424645697996</c:v>
                </c:pt>
                <c:pt idx="1093">
                  <c:v>1486.5136937341072</c:v>
                </c:pt>
                <c:pt idx="1094">
                  <c:v>1491.8562525538327</c:v>
                </c:pt>
                <c:pt idx="1095">
                  <c:v>1434.6718377658303</c:v>
                </c:pt>
                <c:pt idx="1096">
                  <c:v>1380.6193596321684</c:v>
                </c:pt>
                <c:pt idx="1097">
                  <c:v>1451.3765888583453</c:v>
                </c:pt>
                <c:pt idx="1098">
                  <c:v>1441.4229504066423</c:v>
                </c:pt>
                <c:pt idx="1099">
                  <c:v>1468.9695286168444</c:v>
                </c:pt>
                <c:pt idx="1100">
                  <c:v>1420.8607267081345</c:v>
                </c:pt>
                <c:pt idx="1101">
                  <c:v>1414.8787538379811</c:v>
                </c:pt>
                <c:pt idx="1102">
                  <c:v>1417.8280327721436</c:v>
                </c:pt>
                <c:pt idx="1103">
                  <c:v>1414.9776838825726</c:v>
                </c:pt>
                <c:pt idx="1104">
                  <c:v>1428.1545610695016</c:v>
                </c:pt>
                <c:pt idx="1105">
                  <c:v>1429.7256536894656</c:v>
                </c:pt>
                <c:pt idx="1106">
                  <c:v>1436.7444897879341</c:v>
                </c:pt>
                <c:pt idx="1107">
                  <c:v>1432.8263049818495</c:v>
                </c:pt>
                <c:pt idx="1108">
                  <c:v>1431.7754601162487</c:v>
                </c:pt>
                <c:pt idx="1109">
                  <c:v>1452.8646345913085</c:v>
                </c:pt>
                <c:pt idx="1110">
                  <c:v>1497.1293899288628</c:v>
                </c:pt>
                <c:pt idx="1111">
                  <c:v>1498.9605562671059</c:v>
                </c:pt>
                <c:pt idx="1112">
                  <c:v>1494.1241155267321</c:v>
                </c:pt>
                <c:pt idx="1113">
                  <c:v>1481.7755267267482</c:v>
                </c:pt>
                <c:pt idx="1114">
                  <c:v>1505.0412456761064</c:v>
                </c:pt>
                <c:pt idx="1115">
                  <c:v>1507.5283201327161</c:v>
                </c:pt>
                <c:pt idx="1116">
                  <c:v>1495.2798197171392</c:v>
                </c:pt>
                <c:pt idx="1117">
                  <c:v>1510.2767059716728</c:v>
                </c:pt>
                <c:pt idx="1118">
                  <c:v>1542.4313891379277</c:v>
                </c:pt>
                <c:pt idx="1119">
                  <c:v>1573.8623956843576</c:v>
                </c:pt>
                <c:pt idx="1120">
                  <c:v>1600.014442548297</c:v>
                </c:pt>
                <c:pt idx="1121">
                  <c:v>1588.0592737192535</c:v>
                </c:pt>
                <c:pt idx="1122">
                  <c:v>1554.6849551327546</c:v>
                </c:pt>
                <c:pt idx="1123">
                  <c:v>1572.3099654993239</c:v>
                </c:pt>
                <c:pt idx="1124">
                  <c:v>1542.9663412506845</c:v>
                </c:pt>
                <c:pt idx="1125">
                  <c:v>1540.1873504525365</c:v>
                </c:pt>
                <c:pt idx="1126">
                  <c:v>1580.6441835475734</c:v>
                </c:pt>
                <c:pt idx="1127">
                  <c:v>1581.3563048324179</c:v>
                </c:pt>
                <c:pt idx="1128">
                  <c:v>1562.3297426803808</c:v>
                </c:pt>
                <c:pt idx="1129">
                  <c:v>1584.0577835773188</c:v>
                </c:pt>
                <c:pt idx="1130">
                  <c:v>1575.113392091434</c:v>
                </c:pt>
                <c:pt idx="1131">
                  <c:v>1590.4535120170995</c:v>
                </c:pt>
                <c:pt idx="1132">
                  <c:v>1599.7109777072003</c:v>
                </c:pt>
                <c:pt idx="1133">
                  <c:v>1579.4479790089922</c:v>
                </c:pt>
                <c:pt idx="1134">
                  <c:v>1592.8628970040918</c:v>
                </c:pt>
                <c:pt idx="1135">
                  <c:v>1588.8530330176889</c:v>
                </c:pt>
                <c:pt idx="1136">
                  <c:v>1697.3877800356486</c:v>
                </c:pt>
                <c:pt idx="1137">
                  <c:v>1741.9270720820746</c:v>
                </c:pt>
                <c:pt idx="1138">
                  <c:v>1723.4997004945376</c:v>
                </c:pt>
                <c:pt idx="1139">
                  <c:v>1693.8350143937473</c:v>
                </c:pt>
                <c:pt idx="1140">
                  <c:v>1660.2441355644582</c:v>
                </c:pt>
                <c:pt idx="1141">
                  <c:v>1693.3163201170685</c:v>
                </c:pt>
                <c:pt idx="1142">
                  <c:v>1707.8049096235923</c:v>
                </c:pt>
                <c:pt idx="1143">
                  <c:v>1717.6899813734469</c:v>
                </c:pt>
                <c:pt idx="1144">
                  <c:v>1739.0325075184967</c:v>
                </c:pt>
                <c:pt idx="1145">
                  <c:v>1816.266517656022</c:v>
                </c:pt>
                <c:pt idx="1146">
                  <c:v>1903.9816719418423</c:v>
                </c:pt>
                <c:pt idx="1147">
                  <c:v>1915.788167292397</c:v>
                </c:pt>
                <c:pt idx="1148">
                  <c:v>1878.494797521465</c:v>
                </c:pt>
                <c:pt idx="1149">
                  <c:v>1932.9925780958858</c:v>
                </c:pt>
                <c:pt idx="1150">
                  <c:v>1897.4878384966214</c:v>
                </c:pt>
                <c:pt idx="1151">
                  <c:v>1903.6237333682302</c:v>
                </c:pt>
                <c:pt idx="1152">
                  <c:v>1901.1794779022018</c:v>
                </c:pt>
                <c:pt idx="1153">
                  <c:v>1889.3442465095441</c:v>
                </c:pt>
                <c:pt idx="1154">
                  <c:v>1863.9172269805579</c:v>
                </c:pt>
                <c:pt idx="1155">
                  <c:v>1871.9420584206184</c:v>
                </c:pt>
                <c:pt idx="1156">
                  <c:v>1866.152753449968</c:v>
                </c:pt>
                <c:pt idx="1157">
                  <c:v>1841.9313856021386</c:v>
                </c:pt>
                <c:pt idx="1158">
                  <c:v>1750.0874443449623</c:v>
                </c:pt>
                <c:pt idx="1159">
                  <c:v>1872.7785432499886</c:v>
                </c:pt>
                <c:pt idx="1160">
                  <c:v>1865.1800290106053</c:v>
                </c:pt>
                <c:pt idx="1161">
                  <c:v>1917.6721454560659</c:v>
                </c:pt>
                <c:pt idx="1162">
                  <c:v>1915.4595914288047</c:v>
                </c:pt>
                <c:pt idx="1163">
                  <c:v>1916.5443375332741</c:v>
                </c:pt>
                <c:pt idx="1164">
                  <c:v>1954.575761250331</c:v>
                </c:pt>
                <c:pt idx="1165">
                  <c:v>1941.7529094586478</c:v>
                </c:pt>
                <c:pt idx="1166">
                  <c:v>1935.4215525870088</c:v>
                </c:pt>
                <c:pt idx="1167">
                  <c:v>1957.0179591226763</c:v>
                </c:pt>
                <c:pt idx="1168">
                  <c:v>1954.5771481913587</c:v>
                </c:pt>
                <c:pt idx="1169">
                  <c:v>1965.4062341991255</c:v>
                </c:pt>
                <c:pt idx="1170">
                  <c:v>1954.9283279760459</c:v>
                </c:pt>
                <c:pt idx="1171">
                  <c:v>1957.009196405221</c:v>
                </c:pt>
                <c:pt idx="1172">
                  <c:v>1961.9467084150729</c:v>
                </c:pt>
                <c:pt idx="1173">
                  <c:v>1968.2091600228798</c:v>
                </c:pt>
                <c:pt idx="1174">
                  <c:v>1963.805387887714</c:v>
                </c:pt>
                <c:pt idx="1175">
                  <c:v>1965.303893761281</c:v>
                </c:pt>
                <c:pt idx="1176">
                  <c:v>1948.9056016777022</c:v>
                </c:pt>
                <c:pt idx="1177">
                  <c:v>1936.8606464790246</c:v>
                </c:pt>
                <c:pt idx="1178">
                  <c:v>1921.9950438569576</c:v>
                </c:pt>
                <c:pt idx="1179">
                  <c:v>1964.8416416467926</c:v>
                </c:pt>
                <c:pt idx="1180">
                  <c:v>1964.6782238664637</c:v>
                </c:pt>
                <c:pt idx="1181">
                  <c:v>1961.3721430362268</c:v>
                </c:pt>
                <c:pt idx="1182">
                  <c:v>1965.7245469949712</c:v>
                </c:pt>
                <c:pt idx="1183">
                  <c:v>1948.2516158287751</c:v>
                </c:pt>
                <c:pt idx="1184">
                  <c:v>1952.4318071105338</c:v>
                </c:pt>
                <c:pt idx="1185">
                  <c:v>1949.9410313901501</c:v>
                </c:pt>
                <c:pt idx="1186">
                  <c:v>1969.6092559319889</c:v>
                </c:pt>
                <c:pt idx="1187">
                  <c:v>1965.7622914846222</c:v>
                </c:pt>
                <c:pt idx="1188">
                  <c:v>1967.2201182746639</c:v>
                </c:pt>
                <c:pt idx="1189">
                  <c:v>1966.5831432734501</c:v>
                </c:pt>
                <c:pt idx="1190">
                  <c:v>1936.3184542272361</c:v>
                </c:pt>
                <c:pt idx="1191">
                  <c:v>1933.3442094382394</c:v>
                </c:pt>
                <c:pt idx="1192">
                  <c:v>1952.2448989212473</c:v>
                </c:pt>
                <c:pt idx="1193">
                  <c:v>1925.5686489415916</c:v>
                </c:pt>
                <c:pt idx="1194">
                  <c:v>1891.0169581404102</c:v>
                </c:pt>
                <c:pt idx="1195">
                  <c:v>1864.959232887936</c:v>
                </c:pt>
                <c:pt idx="1196">
                  <c:v>1856.5735651411621</c:v>
                </c:pt>
                <c:pt idx="1197">
                  <c:v>1907.5165272767363</c:v>
                </c:pt>
                <c:pt idx="1198">
                  <c:v>1896.1568914784102</c:v>
                </c:pt>
                <c:pt idx="1199">
                  <c:v>1881.7913862148694</c:v>
                </c:pt>
                <c:pt idx="1200">
                  <c:v>1885.6298010687422</c:v>
                </c:pt>
                <c:pt idx="1201">
                  <c:v>1850.5203155571862</c:v>
                </c:pt>
                <c:pt idx="1202">
                  <c:v>1826.7684815008081</c:v>
                </c:pt>
                <c:pt idx="1203">
                  <c:v>1823.4526568051353</c:v>
                </c:pt>
                <c:pt idx="1204">
                  <c:v>1822.1592161406425</c:v>
                </c:pt>
                <c:pt idx="1205">
                  <c:v>1851.177207532756</c:v>
                </c:pt>
                <c:pt idx="1206">
                  <c:v>1864.2325796987388</c:v>
                </c:pt>
                <c:pt idx="1207">
                  <c:v>1860.7845501441584</c:v>
                </c:pt>
                <c:pt idx="1208">
                  <c:v>1841.53547571789</c:v>
                </c:pt>
                <c:pt idx="1209">
                  <c:v>1849.8701199721495</c:v>
                </c:pt>
                <c:pt idx="1210">
                  <c:v>1899.4502153284395</c:v>
                </c:pt>
                <c:pt idx="1211">
                  <c:v>1912.6719579242276</c:v>
                </c:pt>
                <c:pt idx="1212">
                  <c:v>1911.0353215261273</c:v>
                </c:pt>
                <c:pt idx="1213">
                  <c:v>1911.2784628549548</c:v>
                </c:pt>
                <c:pt idx="1214">
                  <c:v>1907.5173208123044</c:v>
                </c:pt>
                <c:pt idx="1215">
                  <c:v>1907.0370880207329</c:v>
                </c:pt>
                <c:pt idx="1216">
                  <c:v>1934.446536785812</c:v>
                </c:pt>
                <c:pt idx="1217">
                  <c:v>1936.1269499787265</c:v>
                </c:pt>
                <c:pt idx="1218">
                  <c:v>1927.893128559459</c:v>
                </c:pt>
                <c:pt idx="1219">
                  <c:v>1936.4134263828846</c:v>
                </c:pt>
                <c:pt idx="1220">
                  <c:v>1933.1511397905256</c:v>
                </c:pt>
                <c:pt idx="1221">
                  <c:v>1938.5448335970616</c:v>
                </c:pt>
                <c:pt idx="1222">
                  <c:v>1935.4715462943996</c:v>
                </c:pt>
                <c:pt idx="1223">
                  <c:v>1937.2695642013564</c:v>
                </c:pt>
                <c:pt idx="1224">
                  <c:v>1934.9134706897194</c:v>
                </c:pt>
                <c:pt idx="1225">
                  <c:v>1929.6641534492339</c:v>
                </c:pt>
                <c:pt idx="1226">
                  <c:v>1927.8278695255369</c:v>
                </c:pt>
                <c:pt idx="1227">
                  <c:v>1931.0907964470921</c:v>
                </c:pt>
                <c:pt idx="1228">
                  <c:v>1914.2239334966214</c:v>
                </c:pt>
                <c:pt idx="1229">
                  <c:v>1931.4051209480001</c:v>
                </c:pt>
                <c:pt idx="1230">
                  <c:v>1930.9133904393652</c:v>
                </c:pt>
                <c:pt idx="1231">
                  <c:v>1938.9019482138087</c:v>
                </c:pt>
                <c:pt idx="1232">
                  <c:v>1941.0070947040706</c:v>
                </c:pt>
                <c:pt idx="1233">
                  <c:v>1946.3070086380771</c:v>
                </c:pt>
                <c:pt idx="1234">
                  <c:v>1946.1394364618288</c:v>
                </c:pt>
                <c:pt idx="1235">
                  <c:v>1946.3764976836692</c:v>
                </c:pt>
                <c:pt idx="1236">
                  <c:v>1951.1138380476477</c:v>
                </c:pt>
                <c:pt idx="1237">
                  <c:v>1953.2745449386907</c:v>
                </c:pt>
                <c:pt idx="1238">
                  <c:v>1951.5824374083927</c:v>
                </c:pt>
                <c:pt idx="1239">
                  <c:v>1950.4807393964918</c:v>
                </c:pt>
                <c:pt idx="1240">
                  <c:v>1952.6698184693112</c:v>
                </c:pt>
                <c:pt idx="1241">
                  <c:v>1952.5307433034902</c:v>
                </c:pt>
                <c:pt idx="1242">
                  <c:v>1952.5635189092168</c:v>
                </c:pt>
                <c:pt idx="1243">
                  <c:v>1951.7921546253949</c:v>
                </c:pt>
                <c:pt idx="1244">
                  <c:v>1950.2501437041112</c:v>
                </c:pt>
                <c:pt idx="1245">
                  <c:v>1950.3700602310093</c:v>
                </c:pt>
                <c:pt idx="1246">
                  <c:v>1950.7029188607862</c:v>
                </c:pt>
                <c:pt idx="1247">
                  <c:v>1951.0134125192615</c:v>
                </c:pt>
                <c:pt idx="1248">
                  <c:v>1955.6902291461035</c:v>
                </c:pt>
                <c:pt idx="1249">
                  <c:v>1954.4297490748545</c:v>
                </c:pt>
                <c:pt idx="1250">
                  <c:v>1952.6637662210248</c:v>
                </c:pt>
                <c:pt idx="1251">
                  <c:v>1952.7722948590742</c:v>
                </c:pt>
                <c:pt idx="1252">
                  <c:v>1949.110624928793</c:v>
                </c:pt>
                <c:pt idx="1253">
                  <c:v>1948.8188098569854</c:v>
                </c:pt>
                <c:pt idx="1254">
                  <c:v>1948.9165577500301</c:v>
                </c:pt>
                <c:pt idx="1255">
                  <c:v>1946.8038789360369</c:v>
                </c:pt>
                <c:pt idx="1256">
                  <c:v>1946.7709909263097</c:v>
                </c:pt>
                <c:pt idx="1257">
                  <c:v>1948.8026524041727</c:v>
                </c:pt>
                <c:pt idx="1258">
                  <c:v>1948.8933317156104</c:v>
                </c:pt>
                <c:pt idx="1259">
                  <c:v>1948.7655401038289</c:v>
                </c:pt>
                <c:pt idx="1260">
                  <c:v>1949.6456078071071</c:v>
                </c:pt>
                <c:pt idx="1261">
                  <c:v>1943.2727099038173</c:v>
                </c:pt>
                <c:pt idx="1262">
                  <c:v>1946.1933292085582</c:v>
                </c:pt>
                <c:pt idx="1263">
                  <c:v>1946.6346433666768</c:v>
                </c:pt>
                <c:pt idx="1264">
                  <c:v>1944.6272657930049</c:v>
                </c:pt>
                <c:pt idx="1265">
                  <c:v>1945.614424222179</c:v>
                </c:pt>
                <c:pt idx="1266">
                  <c:v>1945.4925887261597</c:v>
                </c:pt>
                <c:pt idx="1267">
                  <c:v>1946.4924106191495</c:v>
                </c:pt>
                <c:pt idx="1268">
                  <c:v>1946.3204725745275</c:v>
                </c:pt>
                <c:pt idx="1269">
                  <c:v>1946.3385374635393</c:v>
                </c:pt>
                <c:pt idx="1270">
                  <c:v>1946.3394887125994</c:v>
                </c:pt>
                <c:pt idx="1271">
                  <c:v>1946.4377869814136</c:v>
                </c:pt>
                <c:pt idx="1272">
                  <c:v>1946.982414116306</c:v>
                </c:pt>
                <c:pt idx="1273">
                  <c:v>1946.769111966503</c:v>
                </c:pt>
                <c:pt idx="1274">
                  <c:v>1946.5233462485376</c:v>
                </c:pt>
                <c:pt idx="1275">
                  <c:v>1946.0958968130844</c:v>
                </c:pt>
                <c:pt idx="1276">
                  <c:v>1943.9295596329266</c:v>
                </c:pt>
                <c:pt idx="1277">
                  <c:v>1943.0315608339965</c:v>
                </c:pt>
                <c:pt idx="1278">
                  <c:v>1943.7002188646857</c:v>
                </c:pt>
                <c:pt idx="1279">
                  <c:v>1943.673136915638</c:v>
                </c:pt>
                <c:pt idx="1280">
                  <c:v>1943.7856581609785</c:v>
                </c:pt>
                <c:pt idx="1281">
                  <c:v>1943.5987999386557</c:v>
                </c:pt>
                <c:pt idx="1282">
                  <c:v>1943.648190683735</c:v>
                </c:pt>
                <c:pt idx="1283">
                  <c:v>1944.3600861088007</c:v>
                </c:pt>
                <c:pt idx="1284">
                  <c:v>1944.5728936184532</c:v>
                </c:pt>
                <c:pt idx="1285">
                  <c:v>1948.0296626889412</c:v>
                </c:pt>
                <c:pt idx="1286">
                  <c:v>1946.8276594032832</c:v>
                </c:pt>
                <c:pt idx="1287">
                  <c:v>1946.6758341342431</c:v>
                </c:pt>
                <c:pt idx="1288">
                  <c:v>1947.2579725617184</c:v>
                </c:pt>
                <c:pt idx="1289">
                  <c:v>1947.0046283707313</c:v>
                </c:pt>
                <c:pt idx="1290">
                  <c:v>1947.0812808909618</c:v>
                </c:pt>
                <c:pt idx="1291">
                  <c:v>1947.6785746493147</c:v>
                </c:pt>
                <c:pt idx="1292">
                  <c:v>1946.1137925344199</c:v>
                </c:pt>
                <c:pt idx="1293">
                  <c:v>1945.9795506879429</c:v>
                </c:pt>
                <c:pt idx="1294">
                  <c:v>1946.060296301074</c:v>
                </c:pt>
                <c:pt idx="1295">
                  <c:v>1945.9148987598462</c:v>
                </c:pt>
                <c:pt idx="1296">
                  <c:v>1945.7351500500909</c:v>
                </c:pt>
                <c:pt idx="1297">
                  <c:v>1945.3717558885241</c:v>
                </c:pt>
                <c:pt idx="1298">
                  <c:v>1945.2083345245244</c:v>
                </c:pt>
                <c:pt idx="1299">
                  <c:v>1943.1781787197906</c:v>
                </c:pt>
                <c:pt idx="1300">
                  <c:v>1932.7642619807473</c:v>
                </c:pt>
                <c:pt idx="1301">
                  <c:v>1936.1236802449755</c:v>
                </c:pt>
                <c:pt idx="1302">
                  <c:v>1935.2457538464021</c:v>
                </c:pt>
                <c:pt idx="1303">
                  <c:v>1938.7959276261786</c:v>
                </c:pt>
                <c:pt idx="1304">
                  <c:v>1938.3151134722586</c:v>
                </c:pt>
                <c:pt idx="1305">
                  <c:v>1938.8590169614599</c:v>
                </c:pt>
                <c:pt idx="1306">
                  <c:v>1936.0256207070563</c:v>
                </c:pt>
                <c:pt idx="1307">
                  <c:v>1937.5926801947032</c:v>
                </c:pt>
                <c:pt idx="1308">
                  <c:v>1939.6718705264279</c:v>
                </c:pt>
                <c:pt idx="1309">
                  <c:v>1938.4990243099749</c:v>
                </c:pt>
                <c:pt idx="1310">
                  <c:v>1937.9886783855418</c:v>
                </c:pt>
                <c:pt idx="1311">
                  <c:v>1930.7466013558749</c:v>
                </c:pt>
                <c:pt idx="1312">
                  <c:v>1932.6019720140812</c:v>
                </c:pt>
                <c:pt idx="1313">
                  <c:v>1922.4434213316349</c:v>
                </c:pt>
                <c:pt idx="1314">
                  <c:v>1910.369654769102</c:v>
                </c:pt>
                <c:pt idx="1315">
                  <c:v>1918.5162312610598</c:v>
                </c:pt>
                <c:pt idx="1316">
                  <c:v>1922.9163691273093</c:v>
                </c:pt>
                <c:pt idx="1317">
                  <c:v>1921.7652827065567</c:v>
                </c:pt>
                <c:pt idx="1318">
                  <c:v>1914.6680287906688</c:v>
                </c:pt>
                <c:pt idx="1319">
                  <c:v>1895.755472940971</c:v>
                </c:pt>
                <c:pt idx="1320">
                  <c:v>1899.235680611836</c:v>
                </c:pt>
                <c:pt idx="1321">
                  <c:v>1904.2479143734527</c:v>
                </c:pt>
                <c:pt idx="1322">
                  <c:v>1901.764951692739</c:v>
                </c:pt>
                <c:pt idx="1323">
                  <c:v>1899.073405602277</c:v>
                </c:pt>
                <c:pt idx="1324">
                  <c:v>1867.5967526346215</c:v>
                </c:pt>
                <c:pt idx="1325">
                  <c:v>1851.3568680947999</c:v>
                </c:pt>
                <c:pt idx="1326">
                  <c:v>1815.9675061547973</c:v>
                </c:pt>
                <c:pt idx="1327">
                  <c:v>1863.9207208009886</c:v>
                </c:pt>
                <c:pt idx="1328">
                  <c:v>1866.2351275873555</c:v>
                </c:pt>
                <c:pt idx="1329">
                  <c:v>1864.7007459144832</c:v>
                </c:pt>
                <c:pt idx="1330">
                  <c:v>1893.0460092571009</c:v>
                </c:pt>
                <c:pt idx="1331">
                  <c:v>1890.5025205705449</c:v>
                </c:pt>
                <c:pt idx="1332">
                  <c:v>1899.0986510293326</c:v>
                </c:pt>
                <c:pt idx="1333">
                  <c:v>1900.7114797510164</c:v>
                </c:pt>
                <c:pt idx="1334">
                  <c:v>1890.5089052244732</c:v>
                </c:pt>
                <c:pt idx="1335">
                  <c:v>1897.8930782505911</c:v>
                </c:pt>
                <c:pt idx="1336">
                  <c:v>1895.6515571191753</c:v>
                </c:pt>
                <c:pt idx="1337">
                  <c:v>1899.52870162303</c:v>
                </c:pt>
                <c:pt idx="1338">
                  <c:v>1871.4327015441575</c:v>
                </c:pt>
                <c:pt idx="1339">
                  <c:v>1868.1362562034026</c:v>
                </c:pt>
                <c:pt idx="1340">
                  <c:v>1860.2342526183788</c:v>
                </c:pt>
                <c:pt idx="1341">
                  <c:v>1854.0827127208706</c:v>
                </c:pt>
                <c:pt idx="1342">
                  <c:v>1856.5296531912568</c:v>
                </c:pt>
                <c:pt idx="1343">
                  <c:v>1868.4496788817019</c:v>
                </c:pt>
                <c:pt idx="1344">
                  <c:v>1869.9348470012394</c:v>
                </c:pt>
                <c:pt idx="1345">
                  <c:v>1877.1695230409341</c:v>
                </c:pt>
                <c:pt idx="1346">
                  <c:v>1888.7101158543128</c:v>
                </c:pt>
                <c:pt idx="1347">
                  <c:v>1882.8853116873452</c:v>
                </c:pt>
                <c:pt idx="1348">
                  <c:v>1882.9632321305126</c:v>
                </c:pt>
                <c:pt idx="1349">
                  <c:v>1876.8254351359883</c:v>
                </c:pt>
                <c:pt idx="1350">
                  <c:v>1884.4640958772161</c:v>
                </c:pt>
                <c:pt idx="1351">
                  <c:v>1888.9848144793184</c:v>
                </c:pt>
                <c:pt idx="1352">
                  <c:v>1887.5702502149115</c:v>
                </c:pt>
                <c:pt idx="1353">
                  <c:v>1914.8083694925406</c:v>
                </c:pt>
                <c:pt idx="1354">
                  <c:v>1907.0000619094874</c:v>
                </c:pt>
                <c:pt idx="1355">
                  <c:v>1909.387690739813</c:v>
                </c:pt>
                <c:pt idx="1356">
                  <c:v>1902.5441498814328</c:v>
                </c:pt>
                <c:pt idx="1357">
                  <c:v>1906.9499919059183</c:v>
                </c:pt>
                <c:pt idx="1358">
                  <c:v>1909.9019761900702</c:v>
                </c:pt>
                <c:pt idx="1359">
                  <c:v>1905.8760564764693</c:v>
                </c:pt>
                <c:pt idx="1360">
                  <c:v>1913.3008851487418</c:v>
                </c:pt>
                <c:pt idx="1361">
                  <c:v>1918.870392611283</c:v>
                </c:pt>
                <c:pt idx="1362">
                  <c:v>1919.2646851219167</c:v>
                </c:pt>
                <c:pt idx="1363">
                  <c:v>1928.9367395636559</c:v>
                </c:pt>
                <c:pt idx="1364">
                  <c:v>1929.6270442006883</c:v>
                </c:pt>
                <c:pt idx="1365">
                  <c:v>1927.6982620864399</c:v>
                </c:pt>
                <c:pt idx="1366">
                  <c:v>1927.5678569389866</c:v>
                </c:pt>
                <c:pt idx="1367">
                  <c:v>1928.1295844042254</c:v>
                </c:pt>
                <c:pt idx="1368">
                  <c:v>1929.0868402765768</c:v>
                </c:pt>
                <c:pt idx="1369">
                  <c:v>1945.1338696421269</c:v>
                </c:pt>
                <c:pt idx="1370">
                  <c:v>1937.7500974770408</c:v>
                </c:pt>
                <c:pt idx="1371">
                  <c:v>1936.9033233816735</c:v>
                </c:pt>
                <c:pt idx="1372">
                  <c:v>1938.6964944243823</c:v>
                </c:pt>
                <c:pt idx="1373">
                  <c:v>1933.5178073537256</c:v>
                </c:pt>
                <c:pt idx="1374">
                  <c:v>1934.7544003068854</c:v>
                </c:pt>
                <c:pt idx="1375">
                  <c:v>1935.6011434500335</c:v>
                </c:pt>
                <c:pt idx="1376">
                  <c:v>1934.1129403091936</c:v>
                </c:pt>
                <c:pt idx="1377">
                  <c:v>1935.3745542374936</c:v>
                </c:pt>
                <c:pt idx="1378">
                  <c:v>1934.0161945414857</c:v>
                </c:pt>
                <c:pt idx="1379">
                  <c:v>1934.2864232391094</c:v>
                </c:pt>
                <c:pt idx="1380">
                  <c:v>1933.1880543109075</c:v>
                </c:pt>
                <c:pt idx="1381">
                  <c:v>1928.8437943728816</c:v>
                </c:pt>
                <c:pt idx="1382">
                  <c:v>1923.6373409854684</c:v>
                </c:pt>
                <c:pt idx="1383">
                  <c:v>1922.9385008179174</c:v>
                </c:pt>
                <c:pt idx="1384">
                  <c:v>1921.1283679769529</c:v>
                </c:pt>
                <c:pt idx="1385">
                  <c:v>1924.3138989487447</c:v>
                </c:pt>
                <c:pt idx="1386">
                  <c:v>1923.5853887689218</c:v>
                </c:pt>
                <c:pt idx="1387">
                  <c:v>1923.3825756132271</c:v>
                </c:pt>
                <c:pt idx="1388">
                  <c:v>1926.2990020737927</c:v>
                </c:pt>
                <c:pt idx="1389">
                  <c:v>1930.9730532088852</c:v>
                </c:pt>
                <c:pt idx="1390">
                  <c:v>1928.4775022262745</c:v>
                </c:pt>
                <c:pt idx="1391">
                  <c:v>1929.0072756461761</c:v>
                </c:pt>
                <c:pt idx="1392">
                  <c:v>1929.5659707164227</c:v>
                </c:pt>
                <c:pt idx="1393">
                  <c:v>1927.5925193682895</c:v>
                </c:pt>
                <c:pt idx="1394">
                  <c:v>1927.9948704426204</c:v>
                </c:pt>
                <c:pt idx="1395">
                  <c:v>1928.9205242543435</c:v>
                </c:pt>
                <c:pt idx="1396">
                  <c:v>1930.418118095115</c:v>
                </c:pt>
                <c:pt idx="1397">
                  <c:v>1929.2454729507344</c:v>
                </c:pt>
                <c:pt idx="1398">
                  <c:v>1929.8659002568161</c:v>
                </c:pt>
                <c:pt idx="1399">
                  <c:v>1929.4370344040428</c:v>
                </c:pt>
                <c:pt idx="1400">
                  <c:v>1926.8479512029492</c:v>
                </c:pt>
                <c:pt idx="1401">
                  <c:v>1928.69386407855</c:v>
                </c:pt>
                <c:pt idx="1402">
                  <c:v>1929.1422100268571</c:v>
                </c:pt>
                <c:pt idx="1403">
                  <c:v>1926.6274680860365</c:v>
                </c:pt>
                <c:pt idx="1404">
                  <c:v>1927.505462764781</c:v>
                </c:pt>
                <c:pt idx="1405">
                  <c:v>1927.542006880569</c:v>
                </c:pt>
                <c:pt idx="1406">
                  <c:v>1927.6471787213545</c:v>
                </c:pt>
                <c:pt idx="1407">
                  <c:v>1926.4733452360942</c:v>
                </c:pt>
                <c:pt idx="1408">
                  <c:v>1926.1076311265556</c:v>
                </c:pt>
                <c:pt idx="1409">
                  <c:v>1925.350472289525</c:v>
                </c:pt>
                <c:pt idx="1410">
                  <c:v>1925.9225172356548</c:v>
                </c:pt>
                <c:pt idx="1411">
                  <c:v>1922.9519442415042</c:v>
                </c:pt>
                <c:pt idx="1412">
                  <c:v>1919.1241802336824</c:v>
                </c:pt>
                <c:pt idx="1413">
                  <c:v>1920.6266598159443</c:v>
                </c:pt>
                <c:pt idx="1414">
                  <c:v>1920.212294651818</c:v>
                </c:pt>
                <c:pt idx="1415">
                  <c:v>1920.2458405334489</c:v>
                </c:pt>
                <c:pt idx="1416">
                  <c:v>1919.4734706968832</c:v>
                </c:pt>
                <c:pt idx="1417">
                  <c:v>1917.9826159598711</c:v>
                </c:pt>
                <c:pt idx="1418">
                  <c:v>1915.8312607175608</c:v>
                </c:pt>
                <c:pt idx="1419">
                  <c:v>1915.7938787377866</c:v>
                </c:pt>
                <c:pt idx="1420">
                  <c:v>1912.6816081398697</c:v>
                </c:pt>
                <c:pt idx="1421">
                  <c:v>1906.7820719458211</c:v>
                </c:pt>
                <c:pt idx="1422">
                  <c:v>1893.3595793891857</c:v>
                </c:pt>
                <c:pt idx="1423">
                  <c:v>1898.7127523018942</c:v>
                </c:pt>
                <c:pt idx="1424">
                  <c:v>1901.5707234081476</c:v>
                </c:pt>
                <c:pt idx="1425">
                  <c:v>1898.1389695866992</c:v>
                </c:pt>
                <c:pt idx="1426">
                  <c:v>1899.4873777583491</c:v>
                </c:pt>
                <c:pt idx="1427">
                  <c:v>1886.9236709856311</c:v>
                </c:pt>
                <c:pt idx="1428">
                  <c:v>1886.278226774361</c:v>
                </c:pt>
                <c:pt idx="1429">
                  <c:v>1880.9724427950871</c:v>
                </c:pt>
                <c:pt idx="1430">
                  <c:v>1862.4834338800035</c:v>
                </c:pt>
                <c:pt idx="1431">
                  <c:v>1870.6079610765919</c:v>
                </c:pt>
                <c:pt idx="1432">
                  <c:v>1855.5277095182548</c:v>
                </c:pt>
                <c:pt idx="1433">
                  <c:v>1841.5886131441848</c:v>
                </c:pt>
                <c:pt idx="1434">
                  <c:v>1820.2678646805994</c:v>
                </c:pt>
                <c:pt idx="1435">
                  <c:v>1807.1584140378786</c:v>
                </c:pt>
                <c:pt idx="1436">
                  <c:v>1799.7548466464748</c:v>
                </c:pt>
                <c:pt idx="1437">
                  <c:v>1812.7492704634833</c:v>
                </c:pt>
                <c:pt idx="1438">
                  <c:v>1787.6752220555829</c:v>
                </c:pt>
                <c:pt idx="1439">
                  <c:v>1705.2931157307489</c:v>
                </c:pt>
                <c:pt idx="1440">
                  <c:v>1595.1074702371866</c:v>
                </c:pt>
                <c:pt idx="1441">
                  <c:v>1769.8354292661338</c:v>
                </c:pt>
                <c:pt idx="1442">
                  <c:v>1803.688376741791</c:v>
                </c:pt>
                <c:pt idx="1443">
                  <c:v>1781.3288685210277</c:v>
                </c:pt>
                <c:pt idx="1444">
                  <c:v>1786.3167755934255</c:v>
                </c:pt>
                <c:pt idx="1445">
                  <c:v>1788.6838270829148</c:v>
                </c:pt>
                <c:pt idx="1446">
                  <c:v>1828.1488844314715</c:v>
                </c:pt>
                <c:pt idx="1447">
                  <c:v>1935.0195646027666</c:v>
                </c:pt>
                <c:pt idx="1448">
                  <c:v>1898.0921155527001</c:v>
                </c:pt>
                <c:pt idx="1449">
                  <c:v>1896.8592937237399</c:v>
                </c:pt>
                <c:pt idx="1450">
                  <c:v>1890.9776774030238</c:v>
                </c:pt>
                <c:pt idx="1451">
                  <c:v>1892.6321718574009</c:v>
                </c:pt>
                <c:pt idx="1452">
                  <c:v>1919.7554815722908</c:v>
                </c:pt>
                <c:pt idx="1453">
                  <c:v>1919.8804052258918</c:v>
                </c:pt>
                <c:pt idx="1454">
                  <c:v>1890.828917262493</c:v>
                </c:pt>
                <c:pt idx="1455">
                  <c:v>1892.3049637032286</c:v>
                </c:pt>
                <c:pt idx="1456">
                  <c:v>1908.7730497155051</c:v>
                </c:pt>
                <c:pt idx="1457">
                  <c:v>1919.5182237449521</c:v>
                </c:pt>
                <c:pt idx="1458">
                  <c:v>1909.9886564231599</c:v>
                </c:pt>
                <c:pt idx="1459">
                  <c:v>1918.8255266806159</c:v>
                </c:pt>
                <c:pt idx="1460">
                  <c:v>1915.8649412362322</c:v>
                </c:pt>
                <c:pt idx="1461">
                  <c:v>1921.9406133747318</c:v>
                </c:pt>
                <c:pt idx="1462">
                  <c:v>1910.8013128350835</c:v>
                </c:pt>
                <c:pt idx="1463">
                  <c:v>1858.1590044811787</c:v>
                </c:pt>
                <c:pt idx="1464">
                  <c:v>1830.0114671531189</c:v>
                </c:pt>
                <c:pt idx="1465">
                  <c:v>1839.8892486771349</c:v>
                </c:pt>
                <c:pt idx="1466">
                  <c:v>1817.6390895471534</c:v>
                </c:pt>
                <c:pt idx="1467">
                  <c:v>1789.1999371996149</c:v>
                </c:pt>
                <c:pt idx="1468">
                  <c:v>1827.1322975736196</c:v>
                </c:pt>
                <c:pt idx="1469">
                  <c:v>1831.567521507558</c:v>
                </c:pt>
                <c:pt idx="1470">
                  <c:v>1829.1207001404259</c:v>
                </c:pt>
                <c:pt idx="1471">
                  <c:v>1826.7903541360047</c:v>
                </c:pt>
                <c:pt idx="1472">
                  <c:v>1790.7015782351832</c:v>
                </c:pt>
                <c:pt idx="1473">
                  <c:v>1748.5645859404315</c:v>
                </c:pt>
                <c:pt idx="1474">
                  <c:v>1750.5915560152134</c:v>
                </c:pt>
                <c:pt idx="1475">
                  <c:v>1748.3192360967757</c:v>
                </c:pt>
                <c:pt idx="1476">
                  <c:v>1708.269885041813</c:v>
                </c:pt>
                <c:pt idx="1477">
                  <c:v>1703.3667024285187</c:v>
                </c:pt>
                <c:pt idx="1478">
                  <c:v>1640.2946445321547</c:v>
                </c:pt>
                <c:pt idx="1479">
                  <c:v>1693.4625748435892</c:v>
                </c:pt>
                <c:pt idx="1480">
                  <c:v>1672.5896538213913</c:v>
                </c:pt>
                <c:pt idx="1481">
                  <c:v>1654.732975122176</c:v>
                </c:pt>
                <c:pt idx="1482">
                  <c:v>1620.2777678218342</c:v>
                </c:pt>
                <c:pt idx="1483">
                  <c:v>1630.6105139488604</c:v>
                </c:pt>
                <c:pt idx="1484">
                  <c:v>1635.2200033082231</c:v>
                </c:pt>
                <c:pt idx="1485">
                  <c:v>1616.5936248811786</c:v>
                </c:pt>
                <c:pt idx="1486">
                  <c:v>1618.4666825500499</c:v>
                </c:pt>
                <c:pt idx="1487">
                  <c:v>1670.2686037565556</c:v>
                </c:pt>
                <c:pt idx="1488">
                  <c:v>1681.9732615297419</c:v>
                </c:pt>
                <c:pt idx="1489">
                  <c:v>1674.5920823646875</c:v>
                </c:pt>
                <c:pt idx="1490">
                  <c:v>1665.5362629504223</c:v>
                </c:pt>
                <c:pt idx="1491">
                  <c:v>1641.1559281635407</c:v>
                </c:pt>
                <c:pt idx="1492">
                  <c:v>1637.5569335901428</c:v>
                </c:pt>
                <c:pt idx="1493">
                  <c:v>1725.2903021708098</c:v>
                </c:pt>
                <c:pt idx="1494">
                  <c:v>1714.0265759816889</c:v>
                </c:pt>
                <c:pt idx="1495">
                  <c:v>1723.4130519272514</c:v>
                </c:pt>
                <c:pt idx="1496">
                  <c:v>1696.8668716779</c:v>
                </c:pt>
                <c:pt idx="1497">
                  <c:v>1704.1572237022965</c:v>
                </c:pt>
                <c:pt idx="1498">
                  <c:v>1695.8278959592112</c:v>
                </c:pt>
                <c:pt idx="1499">
                  <c:v>1687.6214489102874</c:v>
                </c:pt>
                <c:pt idx="1500">
                  <c:v>1689.4836624290517</c:v>
                </c:pt>
                <c:pt idx="1501">
                  <c:v>1703.7491285666238</c:v>
                </c:pt>
                <c:pt idx="1502">
                  <c:v>1688.4213092690634</c:v>
                </c:pt>
                <c:pt idx="1503">
                  <c:v>1692.1371795217651</c:v>
                </c:pt>
                <c:pt idx="1504">
                  <c:v>1695.5003445197733</c:v>
                </c:pt>
                <c:pt idx="1505">
                  <c:v>1642.5830164665454</c:v>
                </c:pt>
                <c:pt idx="1506">
                  <c:v>1643.686366999473</c:v>
                </c:pt>
                <c:pt idx="1507">
                  <c:v>1652.9774859842485</c:v>
                </c:pt>
                <c:pt idx="1508">
                  <c:v>1661.2330565883103</c:v>
                </c:pt>
                <c:pt idx="1509">
                  <c:v>1655.963001372708</c:v>
                </c:pt>
                <c:pt idx="1510">
                  <c:v>1661.1529976962127</c:v>
                </c:pt>
                <c:pt idx="1511">
                  <c:v>1694.8102241232264</c:v>
                </c:pt>
                <c:pt idx="1512">
                  <c:v>1698.5091972822061</c:v>
                </c:pt>
                <c:pt idx="1513">
                  <c:v>1848.9958560871398</c:v>
                </c:pt>
                <c:pt idx="1514">
                  <c:v>1832.1595588743801</c:v>
                </c:pt>
                <c:pt idx="1515">
                  <c:v>1821.9964006463806</c:v>
                </c:pt>
                <c:pt idx="1516">
                  <c:v>1822.6016893966323</c:v>
                </c:pt>
                <c:pt idx="1517">
                  <c:v>1834.2839420648531</c:v>
                </c:pt>
                <c:pt idx="1518">
                  <c:v>1771.5382837475977</c:v>
                </c:pt>
                <c:pt idx="1519">
                  <c:v>1787.2023880265529</c:v>
                </c:pt>
                <c:pt idx="1520">
                  <c:v>1865.3821970735107</c:v>
                </c:pt>
                <c:pt idx="1521">
                  <c:v>1841.0293929583868</c:v>
                </c:pt>
                <c:pt idx="1522">
                  <c:v>1811.2431784803641</c:v>
                </c:pt>
                <c:pt idx="1523">
                  <c:v>1840.2100660101501</c:v>
                </c:pt>
                <c:pt idx="1524">
                  <c:v>1842.2128348012093</c:v>
                </c:pt>
                <c:pt idx="1525">
                  <c:v>1834.4913043006918</c:v>
                </c:pt>
                <c:pt idx="1526">
                  <c:v>1869.7910293367117</c:v>
                </c:pt>
                <c:pt idx="1527">
                  <c:v>1870.8676412720827</c:v>
                </c:pt>
                <c:pt idx="1528">
                  <c:v>1875.1991214097848</c:v>
                </c:pt>
                <c:pt idx="1529">
                  <c:v>1899.4594566611734</c:v>
                </c:pt>
                <c:pt idx="1530">
                  <c:v>1888.1211245171844</c:v>
                </c:pt>
                <c:pt idx="1531">
                  <c:v>1884.209576624042</c:v>
                </c:pt>
                <c:pt idx="1532">
                  <c:v>1897.7613337949288</c:v>
                </c:pt>
                <c:pt idx="1533">
                  <c:v>1850.7252492616853</c:v>
                </c:pt>
                <c:pt idx="1534">
                  <c:v>1859.3919947967327</c:v>
                </c:pt>
                <c:pt idx="1535">
                  <c:v>1890.0842185153049</c:v>
                </c:pt>
                <c:pt idx="1536">
                  <c:v>1890.0539293946249</c:v>
                </c:pt>
                <c:pt idx="1537">
                  <c:v>1901.2513409583046</c:v>
                </c:pt>
                <c:pt idx="1538">
                  <c:v>1892.7929760839932</c:v>
                </c:pt>
                <c:pt idx="1539">
                  <c:v>1876.2415572488196</c:v>
                </c:pt>
                <c:pt idx="1540">
                  <c:v>1882.2405484118447</c:v>
                </c:pt>
                <c:pt idx="1541">
                  <c:v>1864.4501671672572</c:v>
                </c:pt>
                <c:pt idx="1542">
                  <c:v>1835.5411577508266</c:v>
                </c:pt>
                <c:pt idx="1543">
                  <c:v>1790.4809172040045</c:v>
                </c:pt>
                <c:pt idx="1544">
                  <c:v>1813.9185274729994</c:v>
                </c:pt>
                <c:pt idx="1545">
                  <c:v>1797.3016929350877</c:v>
                </c:pt>
                <c:pt idx="1546">
                  <c:v>1771.5184402255884</c:v>
                </c:pt>
                <c:pt idx="1547">
                  <c:v>1755.2741048057233</c:v>
                </c:pt>
                <c:pt idx="1548">
                  <c:v>1756.4483363472859</c:v>
                </c:pt>
                <c:pt idx="1549">
                  <c:v>1714.1918818598206</c:v>
                </c:pt>
                <c:pt idx="1550">
                  <c:v>1717.8573680610998</c:v>
                </c:pt>
                <c:pt idx="1551">
                  <c:v>1714.0282769289638</c:v>
                </c:pt>
                <c:pt idx="1552">
                  <c:v>1753.0678627242582</c:v>
                </c:pt>
                <c:pt idx="1553">
                  <c:v>1743.3324403873123</c:v>
                </c:pt>
                <c:pt idx="1554">
                  <c:v>1754.1775665136088</c:v>
                </c:pt>
                <c:pt idx="1555">
                  <c:v>1727.7240222586408</c:v>
                </c:pt>
                <c:pt idx="1556">
                  <c:v>1732.3118815916537</c:v>
                </c:pt>
                <c:pt idx="1557">
                  <c:v>1731.9433494530499</c:v>
                </c:pt>
                <c:pt idx="1558">
                  <c:v>1720.6407554987172</c:v>
                </c:pt>
                <c:pt idx="1559">
                  <c:v>1727.8208419374159</c:v>
                </c:pt>
                <c:pt idx="1560">
                  <c:v>1754.7296626415746</c:v>
                </c:pt>
                <c:pt idx="1561">
                  <c:v>1750.3962966203301</c:v>
                </c:pt>
                <c:pt idx="1562">
                  <c:v>1774.1435294857499</c:v>
                </c:pt>
                <c:pt idx="1563">
                  <c:v>1800.636038046375</c:v>
                </c:pt>
                <c:pt idx="1564">
                  <c:v>1784.7888835295148</c:v>
                </c:pt>
                <c:pt idx="1565">
                  <c:v>1774.6450393361906</c:v>
                </c:pt>
                <c:pt idx="1566">
                  <c:v>1777.9041396745738</c:v>
                </c:pt>
                <c:pt idx="1567">
                  <c:v>1775.057734018103</c:v>
                </c:pt>
                <c:pt idx="1568">
                  <c:v>1770.4984256868877</c:v>
                </c:pt>
                <c:pt idx="1569">
                  <c:v>1764.5266830618855</c:v>
                </c:pt>
                <c:pt idx="1570">
                  <c:v>1776.483185972045</c:v>
                </c:pt>
                <c:pt idx="1571">
                  <c:v>1774.8866739597636</c:v>
                </c:pt>
                <c:pt idx="1572">
                  <c:v>1772.9119194081386</c:v>
                </c:pt>
                <c:pt idx="1573">
                  <c:v>1772.7742778050044</c:v>
                </c:pt>
                <c:pt idx="1574">
                  <c:v>1771.1604196723918</c:v>
                </c:pt>
                <c:pt idx="1575">
                  <c:v>1769.7598663790254</c:v>
                </c:pt>
                <c:pt idx="1576">
                  <c:v>1779.1777078318692</c:v>
                </c:pt>
                <c:pt idx="1577">
                  <c:v>1775.9191865208447</c:v>
                </c:pt>
                <c:pt idx="1578">
                  <c:v>1776.3780406006354</c:v>
                </c:pt>
                <c:pt idx="1579">
                  <c:v>1773.2191120461505</c:v>
                </c:pt>
                <c:pt idx="1580">
                  <c:v>1769.9920511402092</c:v>
                </c:pt>
                <c:pt idx="1581">
                  <c:v>1771.2555820715781</c:v>
                </c:pt>
                <c:pt idx="1582">
                  <c:v>1772.0803198936787</c:v>
                </c:pt>
                <c:pt idx="1583">
                  <c:v>1770.1358646299723</c:v>
                </c:pt>
                <c:pt idx="1584">
                  <c:v>1770.4602911333345</c:v>
                </c:pt>
                <c:pt idx="1585">
                  <c:v>1761.9008097174435</c:v>
                </c:pt>
                <c:pt idx="1586">
                  <c:v>1761.7348151436584</c:v>
                </c:pt>
                <c:pt idx="1587">
                  <c:v>1774.2791379083983</c:v>
                </c:pt>
                <c:pt idx="1588">
                  <c:v>1773.4929713274721</c:v>
                </c:pt>
                <c:pt idx="1589">
                  <c:v>1772.6672945121018</c:v>
                </c:pt>
                <c:pt idx="1590">
                  <c:v>1767.7676679391402</c:v>
                </c:pt>
                <c:pt idx="1591">
                  <c:v>1767.8040307776191</c:v>
                </c:pt>
                <c:pt idx="1592">
                  <c:v>1766.7965601413705</c:v>
                </c:pt>
                <c:pt idx="1593">
                  <c:v>1764.7715579359085</c:v>
                </c:pt>
                <c:pt idx="1594">
                  <c:v>1763.4863054854688</c:v>
                </c:pt>
                <c:pt idx="1595">
                  <c:v>1766.2077949331483</c:v>
                </c:pt>
                <c:pt idx="1596">
                  <c:v>1763.9828845471056</c:v>
                </c:pt>
                <c:pt idx="1597">
                  <c:v>1771.3520329054288</c:v>
                </c:pt>
                <c:pt idx="1598">
                  <c:v>1769.6582845243524</c:v>
                </c:pt>
                <c:pt idx="1599">
                  <c:v>1766.3152032470653</c:v>
                </c:pt>
                <c:pt idx="1600">
                  <c:v>1759.6941719338397</c:v>
                </c:pt>
                <c:pt idx="1601">
                  <c:v>1760.4095000282107</c:v>
                </c:pt>
                <c:pt idx="1602">
                  <c:v>1762.7168247218835</c:v>
                </c:pt>
                <c:pt idx="1603">
                  <c:v>1760.8191463718852</c:v>
                </c:pt>
                <c:pt idx="1604">
                  <c:v>1756.8695366316999</c:v>
                </c:pt>
                <c:pt idx="1605">
                  <c:v>1755.9446337040074</c:v>
                </c:pt>
                <c:pt idx="1606">
                  <c:v>1757.7482559984619</c:v>
                </c:pt>
                <c:pt idx="1607">
                  <c:v>1758.2574478084966</c:v>
                </c:pt>
                <c:pt idx="1608">
                  <c:v>1750.2093359158823</c:v>
                </c:pt>
                <c:pt idx="1609">
                  <c:v>1738.6774118020719</c:v>
                </c:pt>
                <c:pt idx="1610">
                  <c:v>1735.6193958494457</c:v>
                </c:pt>
                <c:pt idx="1611">
                  <c:v>1736.8049768356746</c:v>
                </c:pt>
                <c:pt idx="1612">
                  <c:v>1725.5233130610679</c:v>
                </c:pt>
                <c:pt idx="1613">
                  <c:v>1720.7583390257039</c:v>
                </c:pt>
                <c:pt idx="1614">
                  <c:v>1714.5094694626537</c:v>
                </c:pt>
                <c:pt idx="1615">
                  <c:v>1711.4728749493149</c:v>
                </c:pt>
                <c:pt idx="1616">
                  <c:v>1743.9346818591134</c:v>
                </c:pt>
                <c:pt idx="1617">
                  <c:v>1739.5765025587179</c:v>
                </c:pt>
                <c:pt idx="1618">
                  <c:v>1733.1544630772437</c:v>
                </c:pt>
                <c:pt idx="1619">
                  <c:v>1740.6512066488076</c:v>
                </c:pt>
                <c:pt idx="1620">
                  <c:v>1736.7996703827846</c:v>
                </c:pt>
                <c:pt idx="1621">
                  <c:v>1748.432136625634</c:v>
                </c:pt>
                <c:pt idx="1622">
                  <c:v>1740.9231727342842</c:v>
                </c:pt>
                <c:pt idx="1623">
                  <c:v>1743.7888828964701</c:v>
                </c:pt>
                <c:pt idx="1624">
                  <c:v>1743.8164522954066</c:v>
                </c:pt>
                <c:pt idx="1625">
                  <c:v>1729.9245354751531</c:v>
                </c:pt>
                <c:pt idx="1626">
                  <c:v>1728.8666603689833</c:v>
                </c:pt>
                <c:pt idx="1627">
                  <c:v>1731.5333421591824</c:v>
                </c:pt>
                <c:pt idx="1628">
                  <c:v>1727.4411882398856</c:v>
                </c:pt>
                <c:pt idx="1629">
                  <c:v>1737.0843988837878</c:v>
                </c:pt>
                <c:pt idx="1630">
                  <c:v>1739.1933661597373</c:v>
                </c:pt>
                <c:pt idx="1631">
                  <c:v>1736.2165388198778</c:v>
                </c:pt>
                <c:pt idx="1632">
                  <c:v>1734.9540594369232</c:v>
                </c:pt>
                <c:pt idx="1633">
                  <c:v>1734.3936660123072</c:v>
                </c:pt>
                <c:pt idx="1634">
                  <c:v>1732.8094170001327</c:v>
                </c:pt>
                <c:pt idx="1635">
                  <c:v>1735.6413641292552</c:v>
                </c:pt>
                <c:pt idx="1636">
                  <c:v>1735.8358775779989</c:v>
                </c:pt>
                <c:pt idx="1637">
                  <c:v>1736.6658723787784</c:v>
                </c:pt>
                <c:pt idx="1638">
                  <c:v>1750.9791293726289</c:v>
                </c:pt>
                <c:pt idx="1639">
                  <c:v>1751.2690138514999</c:v>
                </c:pt>
                <c:pt idx="1640">
                  <c:v>1750.7419247856883</c:v>
                </c:pt>
                <c:pt idx="1641">
                  <c:v>1751.3584640198942</c:v>
                </c:pt>
                <c:pt idx="1642">
                  <c:v>1747.6902641881327</c:v>
                </c:pt>
                <c:pt idx="1643">
                  <c:v>1743.3807814262061</c:v>
                </c:pt>
                <c:pt idx="1644">
                  <c:v>1741.001653570044</c:v>
                </c:pt>
                <c:pt idx="1645">
                  <c:v>1706.3762892477221</c:v>
                </c:pt>
                <c:pt idx="1646">
                  <c:v>1677.7461615275863</c:v>
                </c:pt>
                <c:pt idx="1647">
                  <c:v>1656.6752594094849</c:v>
                </c:pt>
                <c:pt idx="1648">
                  <c:v>1644.9292847241577</c:v>
                </c:pt>
                <c:pt idx="1649">
                  <c:v>1637.5585078174056</c:v>
                </c:pt>
                <c:pt idx="1650">
                  <c:v>1647.5389477955043</c:v>
                </c:pt>
                <c:pt idx="1651">
                  <c:v>1644.4404173904377</c:v>
                </c:pt>
                <c:pt idx="1652">
                  <c:v>1632.851805225579</c:v>
                </c:pt>
                <c:pt idx="1653">
                  <c:v>1613.0065595206272</c:v>
                </c:pt>
                <c:pt idx="1654">
                  <c:v>1614.6957139233934</c:v>
                </c:pt>
                <c:pt idx="1655">
                  <c:v>1610.386636734499</c:v>
                </c:pt>
                <c:pt idx="1656">
                  <c:v>1610.8130279488569</c:v>
                </c:pt>
                <c:pt idx="1657">
                  <c:v>1615.5604405653489</c:v>
                </c:pt>
                <c:pt idx="1658">
                  <c:v>1614.2859415193136</c:v>
                </c:pt>
                <c:pt idx="1659">
                  <c:v>1615.2469007001087</c:v>
                </c:pt>
                <c:pt idx="1660">
                  <c:v>1611.5108023922007</c:v>
                </c:pt>
                <c:pt idx="1661">
                  <c:v>1591.5697438005207</c:v>
                </c:pt>
                <c:pt idx="1662">
                  <c:v>1565.2160071648138</c:v>
                </c:pt>
                <c:pt idx="1663">
                  <c:v>1564.7216346017724</c:v>
                </c:pt>
                <c:pt idx="1664">
                  <c:v>1574.3685264408152</c:v>
                </c:pt>
                <c:pt idx="1665">
                  <c:v>1546.4282786305466</c:v>
                </c:pt>
                <c:pt idx="1666">
                  <c:v>1544.0066849924945</c:v>
                </c:pt>
                <c:pt idx="1667">
                  <c:v>1535.2098640753904</c:v>
                </c:pt>
                <c:pt idx="1668">
                  <c:v>1535.6601417665188</c:v>
                </c:pt>
                <c:pt idx="1669">
                  <c:v>1527.7467057307224</c:v>
                </c:pt>
                <c:pt idx="1670">
                  <c:v>1571.4847582518432</c:v>
                </c:pt>
                <c:pt idx="1671">
                  <c:v>1610.1371626086402</c:v>
                </c:pt>
                <c:pt idx="1672">
                  <c:v>1700.4736358815896</c:v>
                </c:pt>
                <c:pt idx="1673">
                  <c:v>1655.3858086552627</c:v>
                </c:pt>
                <c:pt idx="1674">
                  <c:v>1639.3032614066151</c:v>
                </c:pt>
                <c:pt idx="1675">
                  <c:v>1658.2168916378944</c:v>
                </c:pt>
                <c:pt idx="1676">
                  <c:v>1669.3339273468578</c:v>
                </c:pt>
                <c:pt idx="1677">
                  <c:v>1664.3456177491064</c:v>
                </c:pt>
                <c:pt idx="1678">
                  <c:v>1676.1282689315979</c:v>
                </c:pt>
                <c:pt idx="1679">
                  <c:v>1674.0053586364625</c:v>
                </c:pt>
                <c:pt idx="1680">
                  <c:v>1643.1997196188929</c:v>
                </c:pt>
                <c:pt idx="1681">
                  <c:v>1641.380913507965</c:v>
                </c:pt>
                <c:pt idx="1682">
                  <c:v>1647.7404769132809</c:v>
                </c:pt>
                <c:pt idx="1683">
                  <c:v>1646.2509286151599</c:v>
                </c:pt>
                <c:pt idx="1684">
                  <c:v>1643.8705495424902</c:v>
                </c:pt>
                <c:pt idx="1685">
                  <c:v>1643.9353953715872</c:v>
                </c:pt>
                <c:pt idx="1686">
                  <c:v>1667.2557051138101</c:v>
                </c:pt>
                <c:pt idx="1687">
                  <c:v>1669.5670153157348</c:v>
                </c:pt>
                <c:pt idx="1688">
                  <c:v>1660.8471034001839</c:v>
                </c:pt>
                <c:pt idx="1689">
                  <c:v>1666.9296746670038</c:v>
                </c:pt>
                <c:pt idx="1690">
                  <c:v>1667.2055351350662</c:v>
                </c:pt>
                <c:pt idx="1691">
                  <c:v>1666.1235441837412</c:v>
                </c:pt>
                <c:pt idx="1692">
                  <c:v>1660.9944329278862</c:v>
                </c:pt>
                <c:pt idx="1693">
                  <c:v>1665.5862870538085</c:v>
                </c:pt>
                <c:pt idx="1694">
                  <c:v>1664.54832400839</c:v>
                </c:pt>
                <c:pt idx="1695">
                  <c:v>1664.5715615121978</c:v>
                </c:pt>
                <c:pt idx="1696">
                  <c:v>1664.7888182203189</c:v>
                </c:pt>
                <c:pt idx="1697">
                  <c:v>1672.5221096683165</c:v>
                </c:pt>
                <c:pt idx="1698">
                  <c:v>1667.7976098364998</c:v>
                </c:pt>
                <c:pt idx="1699">
                  <c:v>1665.9293522425176</c:v>
                </c:pt>
                <c:pt idx="1700">
                  <c:v>1645.474011246841</c:v>
                </c:pt>
                <c:pt idx="1701">
                  <c:v>1649.2625258309649</c:v>
                </c:pt>
                <c:pt idx="1702">
                  <c:v>1612.1701986780129</c:v>
                </c:pt>
                <c:pt idx="1703">
                  <c:v>1617.7107220041842</c:v>
                </c:pt>
                <c:pt idx="1704">
                  <c:v>1620.1936485672761</c:v>
                </c:pt>
                <c:pt idx="1705">
                  <c:v>1595.8209054244771</c:v>
                </c:pt>
                <c:pt idx="1706">
                  <c:v>1614.7880386164434</c:v>
                </c:pt>
                <c:pt idx="1707">
                  <c:v>1620.4872050071981</c:v>
                </c:pt>
                <c:pt idx="1708">
                  <c:v>1621.5583887114967</c:v>
                </c:pt>
                <c:pt idx="1709">
                  <c:v>1623.3441064791562</c:v>
                </c:pt>
                <c:pt idx="1710">
                  <c:v>1553.1343758559412</c:v>
                </c:pt>
                <c:pt idx="1711">
                  <c:v>1492.1245832013306</c:v>
                </c:pt>
                <c:pt idx="1712">
                  <c:v>1421.1573035876904</c:v>
                </c:pt>
                <c:pt idx="1713">
                  <c:v>1274.6638782556274</c:v>
                </c:pt>
                <c:pt idx="1714">
                  <c:v>1344.5413165759114</c:v>
                </c:pt>
                <c:pt idx="1715">
                  <c:v>1338.7277604240287</c:v>
                </c:pt>
                <c:pt idx="1716">
                  <c:v>1332.5176824998603</c:v>
                </c:pt>
                <c:pt idx="1717">
                  <c:v>1405.1643271758496</c:v>
                </c:pt>
                <c:pt idx="1718">
                  <c:v>1404.212453897105</c:v>
                </c:pt>
                <c:pt idx="1719">
                  <c:v>1395.151717974401</c:v>
                </c:pt>
                <c:pt idx="1720">
                  <c:v>1399.9861288645377</c:v>
                </c:pt>
                <c:pt idx="1721">
                  <c:v>1415.8785124053377</c:v>
                </c:pt>
                <c:pt idx="1722">
                  <c:v>1404.7623802289834</c:v>
                </c:pt>
                <c:pt idx="1723">
                  <c:v>1401.8506759055542</c:v>
                </c:pt>
                <c:pt idx="1724">
                  <c:v>1381.3314504044201</c:v>
                </c:pt>
                <c:pt idx="1725">
                  <c:v>1341.3118048787799</c:v>
                </c:pt>
                <c:pt idx="1726">
                  <c:v>1326.5556503155035</c:v>
                </c:pt>
                <c:pt idx="1727">
                  <c:v>1368.8854551188801</c:v>
                </c:pt>
                <c:pt idx="1728">
                  <c:v>1345.0655184926627</c:v>
                </c:pt>
                <c:pt idx="1729">
                  <c:v>1347.9627977255448</c:v>
                </c:pt>
                <c:pt idx="1730">
                  <c:v>1366.2328048120523</c:v>
                </c:pt>
                <c:pt idx="1731">
                  <c:v>1378.732907635987</c:v>
                </c:pt>
                <c:pt idx="1732">
                  <c:v>1370.0432904061188</c:v>
                </c:pt>
                <c:pt idx="1733">
                  <c:v>1378.6322932691842</c:v>
                </c:pt>
                <c:pt idx="1734">
                  <c:v>1376.879286789396</c:v>
                </c:pt>
                <c:pt idx="1735">
                  <c:v>1350.6868602280035</c:v>
                </c:pt>
                <c:pt idx="1736">
                  <c:v>1365.7725099755187</c:v>
                </c:pt>
                <c:pt idx="1737">
                  <c:v>1352.0454023932248</c:v>
                </c:pt>
                <c:pt idx="1738">
                  <c:v>1340.1437302193283</c:v>
                </c:pt>
                <c:pt idx="1739">
                  <c:v>1348.2878270634526</c:v>
                </c:pt>
                <c:pt idx="1740">
                  <c:v>1360.1583897993585</c:v>
                </c:pt>
                <c:pt idx="1741">
                  <c:v>1347.818813108343</c:v>
                </c:pt>
                <c:pt idx="1742">
                  <c:v>1338.5572643227754</c:v>
                </c:pt>
                <c:pt idx="1743">
                  <c:v>1336.3584951993637</c:v>
                </c:pt>
                <c:pt idx="1744">
                  <c:v>1347.3567802781572</c:v>
                </c:pt>
                <c:pt idx="1745">
                  <c:v>1455.107513275686</c:v>
                </c:pt>
                <c:pt idx="1746">
                  <c:v>1469.8352855266191</c:v>
                </c:pt>
                <c:pt idx="1747">
                  <c:v>1476.7210627335162</c:v>
                </c:pt>
                <c:pt idx="1748">
                  <c:v>1486.164267073292</c:v>
                </c:pt>
                <c:pt idx="1749">
                  <c:v>1559.2330011630791</c:v>
                </c:pt>
                <c:pt idx="1750">
                  <c:v>1540.8504341337259</c:v>
                </c:pt>
                <c:pt idx="1751">
                  <c:v>1545.7552991835425</c:v>
                </c:pt>
                <c:pt idx="1752">
                  <c:v>1542.9482828014497</c:v>
                </c:pt>
                <c:pt idx="1753">
                  <c:v>1469.7142044347847</c:v>
                </c:pt>
                <c:pt idx="1754">
                  <c:v>1477.9719797229025</c:v>
                </c:pt>
                <c:pt idx="1755">
                  <c:v>1488.41431576116</c:v>
                </c:pt>
                <c:pt idx="1756">
                  <c:v>1488.5471963411987</c:v>
                </c:pt>
                <c:pt idx="1757">
                  <c:v>1479.5234420930301</c:v>
                </c:pt>
                <c:pt idx="1758">
                  <c:v>1477.9411036138897</c:v>
                </c:pt>
                <c:pt idx="1759">
                  <c:v>1476.4091488253048</c:v>
                </c:pt>
                <c:pt idx="1760">
                  <c:v>1484.2642999311222</c:v>
                </c:pt>
                <c:pt idx="1761">
                  <c:v>1483.8246433814861</c:v>
                </c:pt>
                <c:pt idx="1762">
                  <c:v>1440.3081126228626</c:v>
                </c:pt>
                <c:pt idx="1763">
                  <c:v>1435.1249604397055</c:v>
                </c:pt>
                <c:pt idx="1764">
                  <c:v>1442.1285151568013</c:v>
                </c:pt>
                <c:pt idx="1765">
                  <c:v>1460.4303586587559</c:v>
                </c:pt>
                <c:pt idx="1766">
                  <c:v>1458.0164262802432</c:v>
                </c:pt>
                <c:pt idx="1767">
                  <c:v>1470.0308787315337</c:v>
                </c:pt>
                <c:pt idx="1768">
                  <c:v>1474.018194645412</c:v>
                </c:pt>
                <c:pt idx="1769">
                  <c:v>1468.5260622484384</c:v>
                </c:pt>
                <c:pt idx="1770">
                  <c:v>1469.6944818209633</c:v>
                </c:pt>
                <c:pt idx="1771">
                  <c:v>1468.1795274764938</c:v>
                </c:pt>
                <c:pt idx="1772">
                  <c:v>1496.3980281225677</c:v>
                </c:pt>
                <c:pt idx="1773">
                  <c:v>1498.0839697815265</c:v>
                </c:pt>
                <c:pt idx="1774">
                  <c:v>1494.5833294620381</c:v>
                </c:pt>
                <c:pt idx="1775">
                  <c:v>1487.4287742835872</c:v>
                </c:pt>
                <c:pt idx="1776">
                  <c:v>1487.8543495800866</c:v>
                </c:pt>
                <c:pt idx="1777">
                  <c:v>1494.107756278233</c:v>
                </c:pt>
                <c:pt idx="1778">
                  <c:v>1509.3004431473203</c:v>
                </c:pt>
                <c:pt idx="1779">
                  <c:v>1522.295423431475</c:v>
                </c:pt>
                <c:pt idx="1780">
                  <c:v>1516.4011921549131</c:v>
                </c:pt>
                <c:pt idx="1781">
                  <c:v>1519.6509211244404</c:v>
                </c:pt>
                <c:pt idx="1782">
                  <c:v>1585.4860107143136</c:v>
                </c:pt>
                <c:pt idx="1783">
                  <c:v>1612.3780636863901</c:v>
                </c:pt>
                <c:pt idx="1784">
                  <c:v>1599.6287448345613</c:v>
                </c:pt>
                <c:pt idx="1785">
                  <c:v>1607.1767897051</c:v>
                </c:pt>
                <c:pt idx="1786">
                  <c:v>1619.6847582107034</c:v>
                </c:pt>
                <c:pt idx="1787">
                  <c:v>1621.6107818111359</c:v>
                </c:pt>
                <c:pt idx="1788">
                  <c:v>1609.2207604872481</c:v>
                </c:pt>
                <c:pt idx="1789">
                  <c:v>1609.7778599593748</c:v>
                </c:pt>
                <c:pt idx="1790">
                  <c:v>1602.9667135677826</c:v>
                </c:pt>
                <c:pt idx="1791">
                  <c:v>1574.0379297491299</c:v>
                </c:pt>
                <c:pt idx="1792">
                  <c:v>1577.7345064824776</c:v>
                </c:pt>
                <c:pt idx="1793">
                  <c:v>1600.5344199213855</c:v>
                </c:pt>
                <c:pt idx="1794">
                  <c:v>1689.7171533204089</c:v>
                </c:pt>
                <c:pt idx="1795">
                  <c:v>1669.5749114006303</c:v>
                </c:pt>
                <c:pt idx="1796">
                  <c:v>1687.0744983460752</c:v>
                </c:pt>
                <c:pt idx="1797">
                  <c:v>1721.6172043949634</c:v>
                </c:pt>
                <c:pt idx="1798">
                  <c:v>1837.0658564422292</c:v>
                </c:pt>
                <c:pt idx="1799">
                  <c:v>1838.1732922534347</c:v>
                </c:pt>
                <c:pt idx="1800">
                  <c:v>1923.9394292606446</c:v>
                </c:pt>
                <c:pt idx="1801">
                  <c:v>1964.6113404096127</c:v>
                </c:pt>
                <c:pt idx="1802">
                  <c:v>1911.8320155834908</c:v>
                </c:pt>
                <c:pt idx="1803">
                  <c:v>2042.4524943340321</c:v>
                </c:pt>
                <c:pt idx="1804">
                  <c:v>2038.8665177007506</c:v>
                </c:pt>
                <c:pt idx="1805">
                  <c:v>2103.7986168373668</c:v>
                </c:pt>
                <c:pt idx="1806">
                  <c:v>1936.8714325178387</c:v>
                </c:pt>
                <c:pt idx="1807">
                  <c:v>1929.4885969922846</c:v>
                </c:pt>
                <c:pt idx="1808">
                  <c:v>1970.1171943028692</c:v>
                </c:pt>
                <c:pt idx="1809">
                  <c:v>1917.2119575441097</c:v>
                </c:pt>
                <c:pt idx="1810">
                  <c:v>1923.7271350552567</c:v>
                </c:pt>
                <c:pt idx="1811">
                  <c:v>2084.3672414617404</c:v>
                </c:pt>
                <c:pt idx="1812">
                  <c:v>1988.8771207043867</c:v>
                </c:pt>
                <c:pt idx="1813">
                  <c:v>1982.6924404399633</c:v>
                </c:pt>
                <c:pt idx="1814">
                  <c:v>1934.4832413209906</c:v>
                </c:pt>
                <c:pt idx="1815">
                  <c:v>1868.933452969839</c:v>
                </c:pt>
                <c:pt idx="1816">
                  <c:v>1906.5250743539586</c:v>
                </c:pt>
                <c:pt idx="1817">
                  <c:v>1944.647489084816</c:v>
                </c:pt>
                <c:pt idx="1818">
                  <c:v>1970.1240142218421</c:v>
                </c:pt>
                <c:pt idx="1819">
                  <c:v>2117.5628981870391</c:v>
                </c:pt>
                <c:pt idx="1820">
                  <c:v>2171.3605177724039</c:v>
                </c:pt>
                <c:pt idx="1821">
                  <c:v>2157.358072595764</c:v>
                </c:pt>
                <c:pt idx="1822">
                  <c:v>2178.2673503795513</c:v>
                </c:pt>
                <c:pt idx="1823">
                  <c:v>2072.9174374308982</c:v>
                </c:pt>
                <c:pt idx="1824">
                  <c:v>2110.0450013791337</c:v>
                </c:pt>
                <c:pt idx="1825">
                  <c:v>2123.2269940381198</c:v>
                </c:pt>
                <c:pt idx="1826">
                  <c:v>2109.4826261747144</c:v>
                </c:pt>
                <c:pt idx="1827">
                  <c:v>2095.0308434244062</c:v>
                </c:pt>
                <c:pt idx="1828">
                  <c:v>2077.0122319517995</c:v>
                </c:pt>
                <c:pt idx="1829">
                  <c:v>2087.8028702628535</c:v>
                </c:pt>
                <c:pt idx="1830">
                  <c:v>2087.82944824691</c:v>
                </c:pt>
                <c:pt idx="1831">
                  <c:v>2085.5171498892014</c:v>
                </c:pt>
                <c:pt idx="1832">
                  <c:v>2142.6465249404205</c:v>
                </c:pt>
                <c:pt idx="1833">
                  <c:v>2178.7093296763019</c:v>
                </c:pt>
                <c:pt idx="1834">
                  <c:v>2293.0608951219597</c:v>
                </c:pt>
                <c:pt idx="1835">
                  <c:v>2265.6715708240877</c:v>
                </c:pt>
                <c:pt idx="1836">
                  <c:v>2274.1315614070545</c:v>
                </c:pt>
                <c:pt idx="1837">
                  <c:v>2166.492682456957</c:v>
                </c:pt>
                <c:pt idx="1838">
                  <c:v>2237.8332537059669</c:v>
                </c:pt>
                <c:pt idx="1839">
                  <c:v>2250.1130162566983</c:v>
                </c:pt>
                <c:pt idx="1840">
                  <c:v>2285.7557587348779</c:v>
                </c:pt>
                <c:pt idx="1841">
                  <c:v>2288.220968741608</c:v>
                </c:pt>
                <c:pt idx="1842">
                  <c:v>2299.5657404454219</c:v>
                </c:pt>
                <c:pt idx="1843">
                  <c:v>2261.5930125460268</c:v>
                </c:pt>
                <c:pt idx="1844">
                  <c:v>2327.7669143537532</c:v>
                </c:pt>
                <c:pt idx="1845">
                  <c:v>2335.5244891560274</c:v>
                </c:pt>
                <c:pt idx="1846">
                  <c:v>2335.7403269585016</c:v>
                </c:pt>
                <c:pt idx="1847">
                  <c:v>2324.4579182671064</c:v>
                </c:pt>
                <c:pt idx="1848">
                  <c:v>2350.16459842827</c:v>
                </c:pt>
                <c:pt idx="1849">
                  <c:v>2386.746002079396</c:v>
                </c:pt>
                <c:pt idx="1850">
                  <c:v>2390.9607987990971</c:v>
                </c:pt>
                <c:pt idx="1851">
                  <c:v>2396.1051479930793</c:v>
                </c:pt>
                <c:pt idx="1852">
                  <c:v>2405.4619419835476</c:v>
                </c:pt>
                <c:pt idx="1853">
                  <c:v>2506.4023578393171</c:v>
                </c:pt>
                <c:pt idx="1854">
                  <c:v>2828.4646755243543</c:v>
                </c:pt>
                <c:pt idx="1855">
                  <c:v>3198.1017313406351</c:v>
                </c:pt>
                <c:pt idx="1856">
                  <c:v>3021.5850178843652</c:v>
                </c:pt>
                <c:pt idx="1857">
                  <c:v>2852.0251837993087</c:v>
                </c:pt>
                <c:pt idx="1858">
                  <c:v>3061.4196396296074</c:v>
                </c:pt>
                <c:pt idx="1859">
                  <c:v>3308.409174319976</c:v>
                </c:pt>
                <c:pt idx="1860">
                  <c:v>3548.8793837070034</c:v>
                </c:pt>
                <c:pt idx="1861">
                  <c:v>3659.4763437107213</c:v>
                </c:pt>
                <c:pt idx="1862">
                  <c:v>3456.2418155617693</c:v>
                </c:pt>
                <c:pt idx="1863">
                  <c:v>3480.1546030193608</c:v>
                </c:pt>
                <c:pt idx="1864">
                  <c:v>3649.8377676285413</c:v>
                </c:pt>
                <c:pt idx="1865">
                  <c:v>4110.7761446431214</c:v>
                </c:pt>
                <c:pt idx="1866">
                  <c:v>4152.765749987846</c:v>
                </c:pt>
                <c:pt idx="1867">
                  <c:v>4797.2496367742342</c:v>
                </c:pt>
                <c:pt idx="1868">
                  <c:v>4092.2384832282087</c:v>
                </c:pt>
                <c:pt idx="1869">
                  <c:v>2864.1403685417786</c:v>
                </c:pt>
                <c:pt idx="1870">
                  <c:v>2865.1445087807729</c:v>
                </c:pt>
                <c:pt idx="1871">
                  <c:v>2998.4755288119477</c:v>
                </c:pt>
                <c:pt idx="1872">
                  <c:v>2965.086677365352</c:v>
                </c:pt>
                <c:pt idx="1873">
                  <c:v>2976.9404466918204</c:v>
                </c:pt>
                <c:pt idx="1874">
                  <c:v>2348.0275605950624</c:v>
                </c:pt>
                <c:pt idx="1875">
                  <c:v>2078.7222249112706</c:v>
                </c:pt>
                <c:pt idx="1876">
                  <c:v>2227.4497028632559</c:v>
                </c:pt>
                <c:pt idx="1877">
                  <c:v>2432.3112050683403</c:v>
                </c:pt>
                <c:pt idx="1878">
                  <c:v>2363.9802138657592</c:v>
                </c:pt>
                <c:pt idx="1879">
                  <c:v>2388.3004891792671</c:v>
                </c:pt>
                <c:pt idx="1880">
                  <c:v>2723.776323101501</c:v>
                </c:pt>
                <c:pt idx="1881">
                  <c:v>2805.6746766810697</c:v>
                </c:pt>
                <c:pt idx="1882">
                  <c:v>2752.6063772697876</c:v>
                </c:pt>
                <c:pt idx="1883">
                  <c:v>2758.5364706147429</c:v>
                </c:pt>
                <c:pt idx="1884">
                  <c:v>2966.4354445397407</c:v>
                </c:pt>
                <c:pt idx="1885">
                  <c:v>2856.6398937460449</c:v>
                </c:pt>
                <c:pt idx="1886">
                  <c:v>2951.1714743430789</c:v>
                </c:pt>
                <c:pt idx="1887">
                  <c:v>2847.6089136111195</c:v>
                </c:pt>
                <c:pt idx="1888">
                  <c:v>2801.3771522573561</c:v>
                </c:pt>
                <c:pt idx="1889">
                  <c:v>2846.887897400371</c:v>
                </c:pt>
                <c:pt idx="1890">
                  <c:v>2926.0753888962408</c:v>
                </c:pt>
                <c:pt idx="1891">
                  <c:v>2943.1002418413677</c:v>
                </c:pt>
                <c:pt idx="1892">
                  <c:v>2940.4377537364312</c:v>
                </c:pt>
                <c:pt idx="1893">
                  <c:v>2932.2675165650576</c:v>
                </c:pt>
                <c:pt idx="1894">
                  <c:v>3141.8536857859162</c:v>
                </c:pt>
                <c:pt idx="1895">
                  <c:v>3271.5160520040649</c:v>
                </c:pt>
                <c:pt idx="1896">
                  <c:v>3436.5501131160131</c:v>
                </c:pt>
                <c:pt idx="1897">
                  <c:v>3609.5442929055966</c:v>
                </c:pt>
                <c:pt idx="1898">
                  <c:v>3654.762985795463</c:v>
                </c:pt>
                <c:pt idx="1899">
                  <c:v>3670.910586588006</c:v>
                </c:pt>
                <c:pt idx="1900">
                  <c:v>3768.4878303804835</c:v>
                </c:pt>
                <c:pt idx="1901">
                  <c:v>3922.2305480113946</c:v>
                </c:pt>
                <c:pt idx="1902">
                  <c:v>3861.0730870969096</c:v>
                </c:pt>
                <c:pt idx="1903">
                  <c:v>3313.8214195703827</c:v>
                </c:pt>
                <c:pt idx="1904">
                  <c:v>3188.250435293703</c:v>
                </c:pt>
                <c:pt idx="1905">
                  <c:v>3456.1925817160559</c:v>
                </c:pt>
                <c:pt idx="1906">
                  <c:v>3435.1748565468793</c:v>
                </c:pt>
                <c:pt idx="1907">
                  <c:v>3377.9420088160618</c:v>
                </c:pt>
                <c:pt idx="1908">
                  <c:v>3443.5870518320912</c:v>
                </c:pt>
                <c:pt idx="1909">
                  <c:v>3471.8493469684677</c:v>
                </c:pt>
                <c:pt idx="1910">
                  <c:v>3571.9596067043699</c:v>
                </c:pt>
                <c:pt idx="1911">
                  <c:v>3741.9008961276741</c:v>
                </c:pt>
                <c:pt idx="1912">
                  <c:v>3860.3551095169505</c:v>
                </c:pt>
                <c:pt idx="1913">
                  <c:v>3769.554513461424</c:v>
                </c:pt>
                <c:pt idx="1914">
                  <c:v>3867.8170818826775</c:v>
                </c:pt>
                <c:pt idx="1915">
                  <c:v>4246.9806272492488</c:v>
                </c:pt>
                <c:pt idx="1916">
                  <c:v>4332.0759309477635</c:v>
                </c:pt>
                <c:pt idx="1917">
                  <c:v>4603.3670455352139</c:v>
                </c:pt>
                <c:pt idx="1918">
                  <c:v>4924.7544115141609</c:v>
                </c:pt>
                <c:pt idx="1919">
                  <c:v>4792.2300617286755</c:v>
                </c:pt>
                <c:pt idx="1920">
                  <c:v>4734.6542515778947</c:v>
                </c:pt>
                <c:pt idx="1921">
                  <c:v>4818.9640804882474</c:v>
                </c:pt>
                <c:pt idx="1922">
                  <c:v>4926.8499312238928</c:v>
                </c:pt>
                <c:pt idx="1923">
                  <c:v>5194.5793190453014</c:v>
                </c:pt>
                <c:pt idx="1924">
                  <c:v>5431.0797257901304</c:v>
                </c:pt>
                <c:pt idx="1925">
                  <c:v>5842.7304576826791</c:v>
                </c:pt>
                <c:pt idx="1926">
                  <c:v>5866.1244142000432</c:v>
                </c:pt>
                <c:pt idx="1927">
                  <c:v>5708.8432010681199</c:v>
                </c:pt>
                <c:pt idx="1928">
                  <c:v>5881.2769319096551</c:v>
                </c:pt>
                <c:pt idx="1929">
                  <c:v>5392.8695037811094</c:v>
                </c:pt>
                <c:pt idx="1930">
                  <c:v>5148.2669859180432</c:v>
                </c:pt>
                <c:pt idx="1931">
                  <c:v>4872.7121230919365</c:v>
                </c:pt>
                <c:pt idx="1932">
                  <c:v>5518.4579697787303</c:v>
                </c:pt>
                <c:pt idx="1933">
                  <c:v>5055.0637570620647</c:v>
                </c:pt>
                <c:pt idx="1934">
                  <c:v>4964.3987985301947</c:v>
                </c:pt>
                <c:pt idx="1935">
                  <c:v>5456.7196671369029</c:v>
                </c:pt>
                <c:pt idx="1936">
                  <c:v>5502.5901157852104</c:v>
                </c:pt>
                <c:pt idx="1937">
                  <c:v>5641.6842692538403</c:v>
                </c:pt>
                <c:pt idx="1938">
                  <c:v>5355.8679501299257</c:v>
                </c:pt>
                <c:pt idx="1939">
                  <c:v>4773.5069025022331</c:v>
                </c:pt>
                <c:pt idx="1940">
                  <c:v>3992.2191627530738</c:v>
                </c:pt>
                <c:pt idx="1941">
                  <c:v>3542.2962256227006</c:v>
                </c:pt>
                <c:pt idx="1942">
                  <c:v>3934.3341573455014</c:v>
                </c:pt>
                <c:pt idx="1943">
                  <c:v>4210.447048594031</c:v>
                </c:pt>
                <c:pt idx="1944">
                  <c:v>3780.0190150368444</c:v>
                </c:pt>
                <c:pt idx="1945">
                  <c:v>3885.8012567187156</c:v>
                </c:pt>
                <c:pt idx="1946">
                  <c:v>3360.0182753818435</c:v>
                </c:pt>
                <c:pt idx="1947">
                  <c:v>3169.0027009111359</c:v>
                </c:pt>
                <c:pt idx="1948">
                  <c:v>3440.82784876595</c:v>
                </c:pt>
                <c:pt idx="1949">
                  <c:v>3676.2160470725098</c:v>
                </c:pt>
                <c:pt idx="1950">
                  <c:v>3900.925049048501</c:v>
                </c:pt>
                <c:pt idx="1951">
                  <c:v>3770.1855932655899</c:v>
                </c:pt>
                <c:pt idx="1952">
                  <c:v>3607.1750495837528</c:v>
                </c:pt>
                <c:pt idx="1953">
                  <c:v>3746.9891114400189</c:v>
                </c:pt>
                <c:pt idx="1954">
                  <c:v>4064.9620876672129</c:v>
                </c:pt>
                <c:pt idx="1955">
                  <c:v>4074.349777113152</c:v>
                </c:pt>
                <c:pt idx="1956">
                  <c:v>4438.2771105785714</c:v>
                </c:pt>
                <c:pt idx="1957">
                  <c:v>4467.0854789883697</c:v>
                </c:pt>
                <c:pt idx="1958">
                  <c:v>4379.949198790503</c:v>
                </c:pt>
                <c:pt idx="1959">
                  <c:v>4628.8360873728889</c:v>
                </c:pt>
                <c:pt idx="1960">
                  <c:v>4819.631282895406</c:v>
                </c:pt>
                <c:pt idx="1961">
                  <c:v>4907.4441916825153</c:v>
                </c:pt>
                <c:pt idx="1962">
                  <c:v>4849.7946569159058</c:v>
                </c:pt>
                <c:pt idx="1963">
                  <c:v>4937.2751948123723</c:v>
                </c:pt>
                <c:pt idx="1964">
                  <c:v>5014.476829555836</c:v>
                </c:pt>
                <c:pt idx="1965">
                  <c:v>5055.420028629881</c:v>
                </c:pt>
                <c:pt idx="1966">
                  <c:v>4866.6069705798391</c:v>
                </c:pt>
                <c:pt idx="1967">
                  <c:v>4760.1905936506055</c:v>
                </c:pt>
                <c:pt idx="1968">
                  <c:v>4918.6891309070397</c:v>
                </c:pt>
                <c:pt idx="1969">
                  <c:v>4830.9732804871064</c:v>
                </c:pt>
                <c:pt idx="1970">
                  <c:v>4806.2358818117482</c:v>
                </c:pt>
                <c:pt idx="1971">
                  <c:v>5161.6426323720661</c:v>
                </c:pt>
                <c:pt idx="1972">
                  <c:v>5118.7150927137563</c:v>
                </c:pt>
                <c:pt idx="1973">
                  <c:v>5209.3104189457044</c:v>
                </c:pt>
                <c:pt idx="1974">
                  <c:v>5251.9809504936748</c:v>
                </c:pt>
                <c:pt idx="1975">
                  <c:v>5118.5736229928689</c:v>
                </c:pt>
                <c:pt idx="1976">
                  <c:v>5217.4585528948464</c:v>
                </c:pt>
                <c:pt idx="1977">
                  <c:v>5261.5736643667606</c:v>
                </c:pt>
                <c:pt idx="1978">
                  <c:v>5597.0770070124709</c:v>
                </c:pt>
                <c:pt idx="1979">
                  <c:v>5809.1752860407978</c:v>
                </c:pt>
                <c:pt idx="1980">
                  <c:v>6052.4677412005776</c:v>
                </c:pt>
                <c:pt idx="1981">
                  <c:v>6142.3091354166681</c:v>
                </c:pt>
                <c:pt idx="1982">
                  <c:v>6209.5217744918245</c:v>
                </c:pt>
                <c:pt idx="1983">
                  <c:v>6220.3555985372368</c:v>
                </c:pt>
                <c:pt idx="1984">
                  <c:v>6935.6594066893822</c:v>
                </c:pt>
                <c:pt idx="1985">
                  <c:v>7918.4333750352635</c:v>
                </c:pt>
                <c:pt idx="1986">
                  <c:v>7838.3421925869652</c:v>
                </c:pt>
                <c:pt idx="1987">
                  <c:v>9075.8076162737198</c:v>
                </c:pt>
                <c:pt idx="1988">
                  <c:v>9783.2026126123528</c:v>
                </c:pt>
                <c:pt idx="1989">
                  <c:v>9191.2228615901695</c:v>
                </c:pt>
                <c:pt idx="1990">
                  <c:v>9156.9399474854163</c:v>
                </c:pt>
                <c:pt idx="1991">
                  <c:v>10489.944225982568</c:v>
                </c:pt>
                <c:pt idx="1992">
                  <c:v>12619.423090698327</c:v>
                </c:pt>
                <c:pt idx="1993">
                  <c:v>12079.611938936587</c:v>
                </c:pt>
                <c:pt idx="1994">
                  <c:v>13552.947296995926</c:v>
                </c:pt>
                <c:pt idx="1995">
                  <c:v>12408.296826049213</c:v>
                </c:pt>
                <c:pt idx="1996">
                  <c:v>12061.381864820491</c:v>
                </c:pt>
                <c:pt idx="1997">
                  <c:v>12860.154328455515</c:v>
                </c:pt>
                <c:pt idx="1998">
                  <c:v>11843.390339818432</c:v>
                </c:pt>
                <c:pt idx="1999">
                  <c:v>11735.731038510356</c:v>
                </c:pt>
                <c:pt idx="2000">
                  <c:v>12902.437095256346</c:v>
                </c:pt>
                <c:pt idx="2001">
                  <c:v>13028.917619610307</c:v>
                </c:pt>
                <c:pt idx="2002">
                  <c:v>15523.03501535911</c:v>
                </c:pt>
                <c:pt idx="2003">
                  <c:v>16083.85846199655</c:v>
                </c:pt>
                <c:pt idx="2004">
                  <c:v>17748.318125981932</c:v>
                </c:pt>
                <c:pt idx="2005">
                  <c:v>21358.984144138216</c:v>
                </c:pt>
                <c:pt idx="2006">
                  <c:v>21854.566583281783</c:v>
                </c:pt>
                <c:pt idx="2007">
                  <c:v>26049.87684786347</c:v>
                </c:pt>
                <c:pt idx="2008">
                  <c:v>34447.16334281789</c:v>
                </c:pt>
                <c:pt idx="2009">
                  <c:v>22589.685892573812</c:v>
                </c:pt>
                <c:pt idx="2010">
                  <c:v>14272.277040750163</c:v>
                </c:pt>
                <c:pt idx="2011">
                  <c:v>17310.073250263067</c:v>
                </c:pt>
                <c:pt idx="2012">
                  <c:v>17158.690993125776</c:v>
                </c:pt>
                <c:pt idx="2013">
                  <c:v>18509.676094783106</c:v>
                </c:pt>
                <c:pt idx="2014">
                  <c:v>17508.006485981186</c:v>
                </c:pt>
                <c:pt idx="2015">
                  <c:v>21936.951314815185</c:v>
                </c:pt>
                <c:pt idx="2016">
                  <c:v>21342.082009540231</c:v>
                </c:pt>
                <c:pt idx="2017">
                  <c:v>24124.786103803115</c:v>
                </c:pt>
                <c:pt idx="2018">
                  <c:v>24192.844843545856</c:v>
                </c:pt>
                <c:pt idx="2019">
                  <c:v>25340.37832387142</c:v>
                </c:pt>
                <c:pt idx="2020">
                  <c:v>32276.582163707502</c:v>
                </c:pt>
                <c:pt idx="2021">
                  <c:v>31734.123883436245</c:v>
                </c:pt>
                <c:pt idx="2022">
                  <c:v>28930.188106780271</c:v>
                </c:pt>
                <c:pt idx="2023">
                  <c:v>32645.386102492557</c:v>
                </c:pt>
                <c:pt idx="2024">
                  <c:v>32954.712620731974</c:v>
                </c:pt>
                <c:pt idx="2025">
                  <c:v>33986.739956136866</c:v>
                </c:pt>
                <c:pt idx="2026">
                  <c:v>29362.474512007062</c:v>
                </c:pt>
                <c:pt idx="2027">
                  <c:v>28287.924087505737</c:v>
                </c:pt>
                <c:pt idx="2028">
                  <c:v>26174.137634755185</c:v>
                </c:pt>
                <c:pt idx="2029">
                  <c:v>17692.845517631285</c:v>
                </c:pt>
                <c:pt idx="2030">
                  <c:v>21697.234952277493</c:v>
                </c:pt>
                <c:pt idx="2031">
                  <c:v>23991.593926446018</c:v>
                </c:pt>
                <c:pt idx="2032">
                  <c:v>23486.631377797192</c:v>
                </c:pt>
                <c:pt idx="2033">
                  <c:v>23687.459962590692</c:v>
                </c:pt>
                <c:pt idx="2034">
                  <c:v>25397.78612102682</c:v>
                </c:pt>
                <c:pt idx="2035">
                  <c:v>26603.337158573642</c:v>
                </c:pt>
                <c:pt idx="2036">
                  <c:v>26724.706011802584</c:v>
                </c:pt>
                <c:pt idx="2037">
                  <c:v>27823.706810941996</c:v>
                </c:pt>
                <c:pt idx="2038">
                  <c:v>26111.168210430656</c:v>
                </c:pt>
                <c:pt idx="2039">
                  <c:v>24770.134141454731</c:v>
                </c:pt>
                <c:pt idx="2040">
                  <c:v>21461.509374449666</c:v>
                </c:pt>
                <c:pt idx="2041">
                  <c:v>20121.881706734082</c:v>
                </c:pt>
                <c:pt idx="2042">
                  <c:v>22694.082849064573</c:v>
                </c:pt>
                <c:pt idx="2043">
                  <c:v>22634.328890812099</c:v>
                </c:pt>
                <c:pt idx="2044">
                  <c:v>22865.629377883306</c:v>
                </c:pt>
                <c:pt idx="2045">
                  <c:v>22044.924506087224</c:v>
                </c:pt>
                <c:pt idx="2046">
                  <c:v>20843.630383746779</c:v>
                </c:pt>
                <c:pt idx="2047">
                  <c:v>22268.118572120809</c:v>
                </c:pt>
                <c:pt idx="2048">
                  <c:v>24267.991842284704</c:v>
                </c:pt>
                <c:pt idx="2049">
                  <c:v>23056.225413491757</c:v>
                </c:pt>
                <c:pt idx="2050">
                  <c:v>23696.653777390966</c:v>
                </c:pt>
                <c:pt idx="2051">
                  <c:v>22763.340369798156</c:v>
                </c:pt>
                <c:pt idx="2052">
                  <c:v>22194.862846357693</c:v>
                </c:pt>
                <c:pt idx="2053">
                  <c:v>23566.654822720295</c:v>
                </c:pt>
                <c:pt idx="2054">
                  <c:v>21158.217199241175</c:v>
                </c:pt>
                <c:pt idx="2055">
                  <c:v>19387.417859790603</c:v>
                </c:pt>
                <c:pt idx="2056">
                  <c:v>18771.591939795337</c:v>
                </c:pt>
                <c:pt idx="2057">
                  <c:v>19390.210893325646</c:v>
                </c:pt>
                <c:pt idx="2058">
                  <c:v>18832.554149752792</c:v>
                </c:pt>
                <c:pt idx="2059">
                  <c:v>16529.029439884442</c:v>
                </c:pt>
                <c:pt idx="2060">
                  <c:v>14575.903122680846</c:v>
                </c:pt>
                <c:pt idx="2061">
                  <c:v>12707.286353106861</c:v>
                </c:pt>
                <c:pt idx="2062">
                  <c:v>16593.55035282208</c:v>
                </c:pt>
                <c:pt idx="2063">
                  <c:v>19661.819551263055</c:v>
                </c:pt>
                <c:pt idx="2064">
                  <c:v>18841.294428111702</c:v>
                </c:pt>
                <c:pt idx="2065">
                  <c:v>27069.153802004297</c:v>
                </c:pt>
                <c:pt idx="2066">
                  <c:v>25198.478342031907</c:v>
                </c:pt>
                <c:pt idx="2067">
                  <c:v>29104.085796338302</c:v>
                </c:pt>
                <c:pt idx="2068">
                  <c:v>27704.880096477616</c:v>
                </c:pt>
                <c:pt idx="2069">
                  <c:v>28038.875515251584</c:v>
                </c:pt>
                <c:pt idx="2070">
                  <c:v>24607.638889068334</c:v>
                </c:pt>
                <c:pt idx="2071">
                  <c:v>23560.007532391723</c:v>
                </c:pt>
                <c:pt idx="2072">
                  <c:v>27012.741945391102</c:v>
                </c:pt>
                <c:pt idx="2073">
                  <c:v>28646.926465370183</c:v>
                </c:pt>
                <c:pt idx="2074">
                  <c:v>26732.587612850642</c:v>
                </c:pt>
                <c:pt idx="2075">
                  <c:v>27644.115410734194</c:v>
                </c:pt>
                <c:pt idx="2076">
                  <c:v>29905.948122601287</c:v>
                </c:pt>
                <c:pt idx="2077">
                  <c:v>26773.843442932786</c:v>
                </c:pt>
                <c:pt idx="2078">
                  <c:v>27114.675806818603</c:v>
                </c:pt>
                <c:pt idx="2079">
                  <c:v>28988.506848794776</c:v>
                </c:pt>
                <c:pt idx="2080">
                  <c:v>30369.260239639239</c:v>
                </c:pt>
                <c:pt idx="2081">
                  <c:v>39210.600801441404</c:v>
                </c:pt>
                <c:pt idx="2082">
                  <c:v>37617.692948188713</c:v>
                </c:pt>
                <c:pt idx="2083">
                  <c:v>41298.077568150708</c:v>
                </c:pt>
                <c:pt idx="2084">
                  <c:v>42785.865966431469</c:v>
                </c:pt>
                <c:pt idx="2085">
                  <c:v>41090.95836721699</c:v>
                </c:pt>
                <c:pt idx="2086">
                  <c:v>43091.310807595211</c:v>
                </c:pt>
                <c:pt idx="2087">
                  <c:v>49543.161895154793</c:v>
                </c:pt>
                <c:pt idx="2088">
                  <c:v>58722.111188845622</c:v>
                </c:pt>
                <c:pt idx="2089">
                  <c:v>62975.794974885219</c:v>
                </c:pt>
                <c:pt idx="2090">
                  <c:v>73506.224227098282</c:v>
                </c:pt>
                <c:pt idx="2091">
                  <c:v>66412.842041225784</c:v>
                </c:pt>
                <c:pt idx="2092">
                  <c:v>73324.581018176032</c:v>
                </c:pt>
                <c:pt idx="2093">
                  <c:v>72398.232565476108</c:v>
                </c:pt>
                <c:pt idx="2094">
                  <c:v>67143.128294194044</c:v>
                </c:pt>
                <c:pt idx="2095">
                  <c:v>64346.22256450219</c:v>
                </c:pt>
                <c:pt idx="2096">
                  <c:v>63895.205764181628</c:v>
                </c:pt>
                <c:pt idx="2097">
                  <c:v>56728.311495813679</c:v>
                </c:pt>
                <c:pt idx="2098">
                  <c:v>63178.810896809795</c:v>
                </c:pt>
                <c:pt idx="2099">
                  <c:v>64937.698638101356</c:v>
                </c:pt>
                <c:pt idx="2100">
                  <c:v>73778.998630051574</c:v>
                </c:pt>
                <c:pt idx="2101">
                  <c:v>73113.457024855496</c:v>
                </c:pt>
                <c:pt idx="2102">
                  <c:v>71040.738579782628</c:v>
                </c:pt>
                <c:pt idx="2103">
                  <c:v>71091.805393589384</c:v>
                </c:pt>
                <c:pt idx="2104">
                  <c:v>73788.9211527015</c:v>
                </c:pt>
                <c:pt idx="2105">
                  <c:v>81382.577215637313</c:v>
                </c:pt>
                <c:pt idx="2106">
                  <c:v>80931.70421059418</c:v>
                </c:pt>
                <c:pt idx="2107">
                  <c:v>87726.966660725826</c:v>
                </c:pt>
                <c:pt idx="2108">
                  <c:v>95772.440312674793</c:v>
                </c:pt>
                <c:pt idx="2109">
                  <c:v>83274.951530294507</c:v>
                </c:pt>
                <c:pt idx="2110">
                  <c:v>79542.412991587655</c:v>
                </c:pt>
                <c:pt idx="2111">
                  <c:v>61460.148480196149</c:v>
                </c:pt>
                <c:pt idx="2112">
                  <c:v>75923.456908591746</c:v>
                </c:pt>
                <c:pt idx="2113">
                  <c:v>76549.078895427418</c:v>
                </c:pt>
                <c:pt idx="2114">
                  <c:v>79911.036052552532</c:v>
                </c:pt>
                <c:pt idx="2115">
                  <c:v>65273.358566547242</c:v>
                </c:pt>
                <c:pt idx="2116">
                  <c:v>63630.402207867759</c:v>
                </c:pt>
                <c:pt idx="2117">
                  <c:v>66281.914906576145</c:v>
                </c:pt>
                <c:pt idx="2118">
                  <c:v>67104.075443775466</c:v>
                </c:pt>
                <c:pt idx="2119">
                  <c:v>61177.047168547841</c:v>
                </c:pt>
                <c:pt idx="2120">
                  <c:v>57251.466866227245</c:v>
                </c:pt>
                <c:pt idx="2121">
                  <c:v>56004.464350646071</c:v>
                </c:pt>
                <c:pt idx="2122">
                  <c:v>64208.476692081065</c:v>
                </c:pt>
                <c:pt idx="2123">
                  <c:v>61057.75930385344</c:v>
                </c:pt>
                <c:pt idx="2124">
                  <c:v>64257.278236178412</c:v>
                </c:pt>
                <c:pt idx="2125">
                  <c:v>73283.031346742995</c:v>
                </c:pt>
                <c:pt idx="2126">
                  <c:v>71277.058502291591</c:v>
                </c:pt>
                <c:pt idx="2127">
                  <c:v>70668.463613344473</c:v>
                </c:pt>
                <c:pt idx="2128">
                  <c:v>64530.816947747226</c:v>
                </c:pt>
                <c:pt idx="2129">
                  <c:v>63642.00019753282</c:v>
                </c:pt>
                <c:pt idx="2130">
                  <c:v>67742.160289024861</c:v>
                </c:pt>
                <c:pt idx="2131">
                  <c:v>67531.607353121479</c:v>
                </c:pt>
                <c:pt idx="2132">
                  <c:v>72486.532223753005</c:v>
                </c:pt>
                <c:pt idx="2133">
                  <c:v>71390.392478506052</c:v>
                </c:pt>
                <c:pt idx="2134">
                  <c:v>79634.870872462125</c:v>
                </c:pt>
                <c:pt idx="2135">
                  <c:v>77524.889078212378</c:v>
                </c:pt>
                <c:pt idx="2136">
                  <c:v>80783.815300267961</c:v>
                </c:pt>
                <c:pt idx="2137">
                  <c:v>84358.528709697071</c:v>
                </c:pt>
                <c:pt idx="2138">
                  <c:v>87653.041326954975</c:v>
                </c:pt>
                <c:pt idx="2139">
                  <c:v>88141.826839080124</c:v>
                </c:pt>
                <c:pt idx="2140">
                  <c:v>83917.115255750992</c:v>
                </c:pt>
                <c:pt idx="2141">
                  <c:v>81999.043650044754</c:v>
                </c:pt>
                <c:pt idx="2142">
                  <c:v>85026.534029040078</c:v>
                </c:pt>
                <c:pt idx="2143">
                  <c:v>85924.95918792329</c:v>
                </c:pt>
                <c:pt idx="2144">
                  <c:v>88002.924021094892</c:v>
                </c:pt>
                <c:pt idx="2145">
                  <c:v>95365.367224062808</c:v>
                </c:pt>
                <c:pt idx="2146">
                  <c:v>103145.47685981305</c:v>
                </c:pt>
                <c:pt idx="2147">
                  <c:v>102191.59901766977</c:v>
                </c:pt>
                <c:pt idx="2148">
                  <c:v>104847.13845028581</c:v>
                </c:pt>
                <c:pt idx="2149">
                  <c:v>143313.68577489723</c:v>
                </c:pt>
                <c:pt idx="2150">
                  <c:v>141192.97461198308</c:v>
                </c:pt>
                <c:pt idx="2151">
                  <c:v>151137.00407203575</c:v>
                </c:pt>
                <c:pt idx="2152">
                  <c:v>142430.89788296694</c:v>
                </c:pt>
                <c:pt idx="2153">
                  <c:v>139233.84344082646</c:v>
                </c:pt>
                <c:pt idx="2154">
                  <c:v>133367.82662507982</c:v>
                </c:pt>
                <c:pt idx="2155">
                  <c:v>137921.97544284651</c:v>
                </c:pt>
                <c:pt idx="2156">
                  <c:v>141203.38775813489</c:v>
                </c:pt>
                <c:pt idx="2157">
                  <c:v>163293.34092610434</c:v>
                </c:pt>
                <c:pt idx="2158">
                  <c:v>157162.58768183441</c:v>
                </c:pt>
                <c:pt idx="2159">
                  <c:v>159639.15150934309</c:v>
                </c:pt>
                <c:pt idx="2160">
                  <c:v>139797.8389514114</c:v>
                </c:pt>
                <c:pt idx="2161">
                  <c:v>128819.39888445471</c:v>
                </c:pt>
                <c:pt idx="2162">
                  <c:v>143628.23280652851</c:v>
                </c:pt>
                <c:pt idx="2163">
                  <c:v>154545.30962677803</c:v>
                </c:pt>
                <c:pt idx="2164">
                  <c:v>147233.2052728126</c:v>
                </c:pt>
                <c:pt idx="2165">
                  <c:v>143493.04498841986</c:v>
                </c:pt>
                <c:pt idx="2166">
                  <c:v>163730.66801780919</c:v>
                </c:pt>
                <c:pt idx="2167">
                  <c:v>164386.08193071355</c:v>
                </c:pt>
                <c:pt idx="2168">
                  <c:v>181887.99906999824</c:v>
                </c:pt>
                <c:pt idx="2169">
                  <c:v>206551.92793721776</c:v>
                </c:pt>
                <c:pt idx="2170">
                  <c:v>220026.76264761161</c:v>
                </c:pt>
                <c:pt idx="2171">
                  <c:v>225847.87775539892</c:v>
                </c:pt>
                <c:pt idx="2172">
                  <c:v>240665.62118844298</c:v>
                </c:pt>
                <c:pt idx="2173">
                  <c:v>241019.69852403627</c:v>
                </c:pt>
                <c:pt idx="2174">
                  <c:v>224348.8626938269</c:v>
                </c:pt>
                <c:pt idx="2175">
                  <c:v>237046.83486751988</c:v>
                </c:pt>
                <c:pt idx="2176">
                  <c:v>241806.66827737974</c:v>
                </c:pt>
                <c:pt idx="2177">
                  <c:v>232421.60228507407</c:v>
                </c:pt>
                <c:pt idx="2178">
                  <c:v>205889.00256764129</c:v>
                </c:pt>
                <c:pt idx="2179">
                  <c:v>170894.76707210147</c:v>
                </c:pt>
                <c:pt idx="2180">
                  <c:v>163744.319746038</c:v>
                </c:pt>
                <c:pt idx="2181">
                  <c:v>197647.83530496317</c:v>
                </c:pt>
                <c:pt idx="2182">
                  <c:v>212468.19592818824</c:v>
                </c:pt>
                <c:pt idx="2183">
                  <c:v>231352.39455167667</c:v>
                </c:pt>
                <c:pt idx="2184">
                  <c:v>280080.9663426046</c:v>
                </c:pt>
                <c:pt idx="2185">
                  <c:v>248198.69533990722</c:v>
                </c:pt>
                <c:pt idx="2186">
                  <c:v>269680.42223338695</c:v>
                </c:pt>
                <c:pt idx="2187">
                  <c:v>282049.41897845408</c:v>
                </c:pt>
                <c:pt idx="2188">
                  <c:v>289309.81830816565</c:v>
                </c:pt>
                <c:pt idx="2189">
                  <c:v>295578.86905915814</c:v>
                </c:pt>
                <c:pt idx="2190">
                  <c:v>301963.39279707678</c:v>
                </c:pt>
                <c:pt idx="2191">
                  <c:v>289848.33031190856</c:v>
                </c:pt>
                <c:pt idx="2192">
                  <c:v>300506.49109243118</c:v>
                </c:pt>
                <c:pt idx="2193">
                  <c:v>350151.75785826595</c:v>
                </c:pt>
                <c:pt idx="2194">
                  <c:v>418851.9857407604</c:v>
                </c:pt>
                <c:pt idx="2195">
                  <c:v>429844.97794772947</c:v>
                </c:pt>
                <c:pt idx="2196">
                  <c:v>498279.96480802563</c:v>
                </c:pt>
                <c:pt idx="2197">
                  <c:v>520035.98391535983</c:v>
                </c:pt>
                <c:pt idx="2198">
                  <c:v>446943.32031657756</c:v>
                </c:pt>
                <c:pt idx="2199">
                  <c:v>561394.44163518306</c:v>
                </c:pt>
                <c:pt idx="2200">
                  <c:v>554444.62301915861</c:v>
                </c:pt>
                <c:pt idx="2201">
                  <c:v>595704.68242155167</c:v>
                </c:pt>
                <c:pt idx="2202">
                  <c:v>621409.51441362291</c:v>
                </c:pt>
                <c:pt idx="2203">
                  <c:v>705856.94038027374</c:v>
                </c:pt>
                <c:pt idx="2204">
                  <c:v>945013.70464002213</c:v>
                </c:pt>
                <c:pt idx="2205">
                  <c:v>1231280.1701192781</c:v>
                </c:pt>
                <c:pt idx="2206">
                  <c:v>1168063.1647278757</c:v>
                </c:pt>
                <c:pt idx="2207">
                  <c:v>877232.09779648832</c:v>
                </c:pt>
                <c:pt idx="2208">
                  <c:v>1332427.9739433043</c:v>
                </c:pt>
                <c:pt idx="2209">
                  <c:v>1281604.3314078646</c:v>
                </c:pt>
                <c:pt idx="2210">
                  <c:v>1297343.7724671925</c:v>
                </c:pt>
                <c:pt idx="2211">
                  <c:v>1317018.2008155994</c:v>
                </c:pt>
                <c:pt idx="2212">
                  <c:v>1269665.0053315908</c:v>
                </c:pt>
                <c:pt idx="2213">
                  <c:v>1269938.5275581949</c:v>
                </c:pt>
                <c:pt idx="2214">
                  <c:v>1337744.5428652507</c:v>
                </c:pt>
                <c:pt idx="2215">
                  <c:v>1344248.5488787864</c:v>
                </c:pt>
                <c:pt idx="2216">
                  <c:v>1342001.4048432168</c:v>
                </c:pt>
                <c:pt idx="2217">
                  <c:v>1397504.0852704628</c:v>
                </c:pt>
                <c:pt idx="2218">
                  <c:v>1429504.176483751</c:v>
                </c:pt>
                <c:pt idx="2219">
                  <c:v>1612330.1939830978</c:v>
                </c:pt>
                <c:pt idx="2220">
                  <c:v>1541776.9454771781</c:v>
                </c:pt>
                <c:pt idx="2221">
                  <c:v>1587090.674977547</c:v>
                </c:pt>
                <c:pt idx="2222">
                  <c:v>1645354.4211138603</c:v>
                </c:pt>
                <c:pt idx="2223">
                  <c:v>1544282.5269973688</c:v>
                </c:pt>
                <c:pt idx="2224">
                  <c:v>1419487.1825815968</c:v>
                </c:pt>
                <c:pt idx="2225">
                  <c:v>1528450.1525620429</c:v>
                </c:pt>
                <c:pt idx="2226">
                  <c:v>1503844.8141279188</c:v>
                </c:pt>
                <c:pt idx="2227">
                  <c:v>1622413.1065652166</c:v>
                </c:pt>
                <c:pt idx="2228">
                  <c:v>1652132.360144821</c:v>
                </c:pt>
                <c:pt idx="2229">
                  <c:v>1614416.920164604</c:v>
                </c:pt>
                <c:pt idx="2230">
                  <c:v>1626815.998159932</c:v>
                </c:pt>
                <c:pt idx="2231">
                  <c:v>1488790.1414500084</c:v>
                </c:pt>
                <c:pt idx="2232">
                  <c:v>1475548.3338152284</c:v>
                </c:pt>
                <c:pt idx="2233">
                  <c:v>1459957.5564379634</c:v>
                </c:pt>
                <c:pt idx="2234">
                  <c:v>1368079.373616532</c:v>
                </c:pt>
                <c:pt idx="2235">
                  <c:v>1363788.5646031634</c:v>
                </c:pt>
                <c:pt idx="2236">
                  <c:v>1444850.2921972587</c:v>
                </c:pt>
                <c:pt idx="2237">
                  <c:v>1488253.2489711975</c:v>
                </c:pt>
                <c:pt idx="2238">
                  <c:v>1581100.2363150602</c:v>
                </c:pt>
                <c:pt idx="2239">
                  <c:v>1647128.9336276713</c:v>
                </c:pt>
                <c:pt idx="2240">
                  <c:v>1622488.9283324119</c:v>
                </c:pt>
                <c:pt idx="2241">
                  <c:v>1579872.8377902738</c:v>
                </c:pt>
                <c:pt idx="2242">
                  <c:v>1564523.7196593264</c:v>
                </c:pt>
                <c:pt idx="2243">
                  <c:v>1630332.096105343</c:v>
                </c:pt>
                <c:pt idx="2244">
                  <c:v>1684013.1391921067</c:v>
                </c:pt>
                <c:pt idx="2245">
                  <c:v>1978122.1223426575</c:v>
                </c:pt>
                <c:pt idx="2246">
                  <c:v>1853228.4960924559</c:v>
                </c:pt>
                <c:pt idx="2247">
                  <c:v>1896337.1069356641</c:v>
                </c:pt>
                <c:pt idx="2248">
                  <c:v>1802393.6052403687</c:v>
                </c:pt>
                <c:pt idx="2249">
                  <c:v>1711264.9632533581</c:v>
                </c:pt>
                <c:pt idx="2250">
                  <c:v>1833064.2360248191</c:v>
                </c:pt>
                <c:pt idx="2251">
                  <c:v>1935965.1402875264</c:v>
                </c:pt>
                <c:pt idx="2252">
                  <c:v>1960243.2214202727</c:v>
                </c:pt>
                <c:pt idx="2253">
                  <c:v>1828090.0025252115</c:v>
                </c:pt>
                <c:pt idx="2254">
                  <c:v>1842429.2999689053</c:v>
                </c:pt>
                <c:pt idx="2255">
                  <c:v>1917718.905862242</c:v>
                </c:pt>
                <c:pt idx="2256">
                  <c:v>1844885.4341915627</c:v>
                </c:pt>
                <c:pt idx="2257">
                  <c:v>1848949.6323582802</c:v>
                </c:pt>
                <c:pt idx="2258">
                  <c:v>1922268.0069286411</c:v>
                </c:pt>
                <c:pt idx="2259">
                  <c:v>2117893.6782272053</c:v>
                </c:pt>
                <c:pt idx="2260">
                  <c:v>2106664.4061289383</c:v>
                </c:pt>
                <c:pt idx="2261">
                  <c:v>2372065.31231284</c:v>
                </c:pt>
                <c:pt idx="2262">
                  <c:v>2508323.0381458639</c:v>
                </c:pt>
                <c:pt idx="2263">
                  <c:v>2266792.1370924679</c:v>
                </c:pt>
                <c:pt idx="2264">
                  <c:v>2534515.3811010877</c:v>
                </c:pt>
                <c:pt idx="2265">
                  <c:v>3193892.594853383</c:v>
                </c:pt>
                <c:pt idx="2266">
                  <c:v>2694961.4641357502</c:v>
                </c:pt>
                <c:pt idx="2267">
                  <c:v>2426624.4013587763</c:v>
                </c:pt>
                <c:pt idx="2268">
                  <c:v>2475136.6488282895</c:v>
                </c:pt>
                <c:pt idx="2269">
                  <c:v>2224361.4383720858</c:v>
                </c:pt>
                <c:pt idx="2270">
                  <c:v>2406085.632314913</c:v>
                </c:pt>
                <c:pt idx="2271">
                  <c:v>2313715.2778728819</c:v>
                </c:pt>
                <c:pt idx="2272">
                  <c:v>2272494.0629385938</c:v>
                </c:pt>
                <c:pt idx="2273">
                  <c:v>2233501.9480180698</c:v>
                </c:pt>
                <c:pt idx="2274">
                  <c:v>2028779.4786859399</c:v>
                </c:pt>
                <c:pt idx="2275">
                  <c:v>1967204.1866184291</c:v>
                </c:pt>
                <c:pt idx="2276">
                  <c:v>1884001.854576586</c:v>
                </c:pt>
                <c:pt idx="2277">
                  <c:v>1822280.1909217262</c:v>
                </c:pt>
                <c:pt idx="2278">
                  <c:v>1873289.0040331269</c:v>
                </c:pt>
                <c:pt idx="2279">
                  <c:v>1738800.0490869179</c:v>
                </c:pt>
                <c:pt idx="2280">
                  <c:v>1819072.2392326163</c:v>
                </c:pt>
                <c:pt idx="2281">
                  <c:v>1833751.2769286912</c:v>
                </c:pt>
                <c:pt idx="2282">
                  <c:v>1973879.982618653</c:v>
                </c:pt>
                <c:pt idx="2283">
                  <c:v>1885852.27201262</c:v>
                </c:pt>
                <c:pt idx="2284">
                  <c:v>2008057.230105543</c:v>
                </c:pt>
                <c:pt idx="2285">
                  <c:v>2022272.59647994</c:v>
                </c:pt>
                <c:pt idx="2286">
                  <c:v>1912693.6070805814</c:v>
                </c:pt>
                <c:pt idx="2287">
                  <c:v>1821763.8809403752</c:v>
                </c:pt>
                <c:pt idx="2288">
                  <c:v>1895316.8010355218</c:v>
                </c:pt>
                <c:pt idx="2289">
                  <c:v>1815511.7160302021</c:v>
                </c:pt>
                <c:pt idx="2290">
                  <c:v>1766888.0188203589</c:v>
                </c:pt>
                <c:pt idx="2291">
                  <c:v>1785658.3667903354</c:v>
                </c:pt>
                <c:pt idx="2292">
                  <c:v>1746425.691316721</c:v>
                </c:pt>
                <c:pt idx="2293">
                  <c:v>1771273.8647853686</c:v>
                </c:pt>
                <c:pt idx="2294">
                  <c:v>1875477.2117302499</c:v>
                </c:pt>
                <c:pt idx="2295">
                  <c:v>1999019.5876389858</c:v>
                </c:pt>
                <c:pt idx="2296">
                  <c:v>2168082.2428159607</c:v>
                </c:pt>
                <c:pt idx="2297">
                  <c:v>2046108.8949969732</c:v>
                </c:pt>
                <c:pt idx="2298">
                  <c:v>2162495.3422157308</c:v>
                </c:pt>
                <c:pt idx="2299">
                  <c:v>2022105.5182145308</c:v>
                </c:pt>
                <c:pt idx="2300">
                  <c:v>2068009.4915991833</c:v>
                </c:pt>
                <c:pt idx="2301">
                  <c:v>2107514.9527416523</c:v>
                </c:pt>
                <c:pt idx="2302">
                  <c:v>2393378.7218341525</c:v>
                </c:pt>
                <c:pt idx="2303">
                  <c:v>2308533.0951755932</c:v>
                </c:pt>
                <c:pt idx="2304">
                  <c:v>2310626.3586129048</c:v>
                </c:pt>
                <c:pt idx="2305">
                  <c:v>2422370.2547229184</c:v>
                </c:pt>
                <c:pt idx="2306">
                  <c:v>2280751.8050054316</c:v>
                </c:pt>
                <c:pt idx="2307">
                  <c:v>2223262.468923287</c:v>
                </c:pt>
                <c:pt idx="2308">
                  <c:v>2107296.8907703003</c:v>
                </c:pt>
                <c:pt idx="2309">
                  <c:v>2118451.3622513269</c:v>
                </c:pt>
                <c:pt idx="2310">
                  <c:v>2240545.7120234529</c:v>
                </c:pt>
                <c:pt idx="2311">
                  <c:v>2138464.6919344254</c:v>
                </c:pt>
                <c:pt idx="2312">
                  <c:v>2212735.019712422</c:v>
                </c:pt>
                <c:pt idx="2313">
                  <c:v>2228524.9530619332</c:v>
                </c:pt>
                <c:pt idx="2314">
                  <c:v>2330860.0567015824</c:v>
                </c:pt>
                <c:pt idx="2315">
                  <c:v>2352270.7062025922</c:v>
                </c:pt>
                <c:pt idx="2316">
                  <c:v>2416497.9036960546</c:v>
                </c:pt>
                <c:pt idx="2317">
                  <c:v>2545331.4946318315</c:v>
                </c:pt>
                <c:pt idx="2318">
                  <c:v>2608772.2630257877</c:v>
                </c:pt>
                <c:pt idx="2319">
                  <c:v>2615293.4754436957</c:v>
                </c:pt>
                <c:pt idx="2320">
                  <c:v>2601086.2992678452</c:v>
                </c:pt>
                <c:pt idx="2321">
                  <c:v>2483382.6500603328</c:v>
                </c:pt>
                <c:pt idx="2322">
                  <c:v>2480318.3615690898</c:v>
                </c:pt>
                <c:pt idx="2323">
                  <c:v>2624573.8619321832</c:v>
                </c:pt>
                <c:pt idx="2324">
                  <c:v>2668921.2910145363</c:v>
                </c:pt>
                <c:pt idx="2325">
                  <c:v>2617112.4924101187</c:v>
                </c:pt>
                <c:pt idx="2326">
                  <c:v>2593114.9201961835</c:v>
                </c:pt>
                <c:pt idx="2327">
                  <c:v>2547903.2948618154</c:v>
                </c:pt>
                <c:pt idx="2328">
                  <c:v>2652848.7476947028</c:v>
                </c:pt>
                <c:pt idx="2329">
                  <c:v>2630402.5266857115</c:v>
                </c:pt>
                <c:pt idx="2330">
                  <c:v>2598511.0404604184</c:v>
                </c:pt>
                <c:pt idx="2331">
                  <c:v>2382828.673088864</c:v>
                </c:pt>
                <c:pt idx="2332">
                  <c:v>2340335.0047574053</c:v>
                </c:pt>
                <c:pt idx="2333">
                  <c:v>2319782.755560101</c:v>
                </c:pt>
                <c:pt idx="2334">
                  <c:v>2326731.4176041926</c:v>
                </c:pt>
                <c:pt idx="2335">
                  <c:v>2333865.3889499004</c:v>
                </c:pt>
                <c:pt idx="2336">
                  <c:v>2350351.4052650658</c:v>
                </c:pt>
                <c:pt idx="2337">
                  <c:v>2297092.4317999119</c:v>
                </c:pt>
                <c:pt idx="2338">
                  <c:v>2276865.4692055066</c:v>
                </c:pt>
                <c:pt idx="2339">
                  <c:v>2157539.1170560122</c:v>
                </c:pt>
                <c:pt idx="2340">
                  <c:v>2165452.1556035993</c:v>
                </c:pt>
                <c:pt idx="2341">
                  <c:v>2166384.1930045583</c:v>
                </c:pt>
                <c:pt idx="2342">
                  <c:v>2093242.4714398095</c:v>
                </c:pt>
                <c:pt idx="2343">
                  <c:v>2053314.5450529512</c:v>
                </c:pt>
                <c:pt idx="2344">
                  <c:v>2158067.9598646895</c:v>
                </c:pt>
                <c:pt idx="2345">
                  <c:v>2095612.429499707</c:v>
                </c:pt>
                <c:pt idx="2346">
                  <c:v>2108372.0773431519</c:v>
                </c:pt>
                <c:pt idx="2347">
                  <c:v>2060799.9429841859</c:v>
                </c:pt>
                <c:pt idx="2348">
                  <c:v>2085129.7992286796</c:v>
                </c:pt>
                <c:pt idx="2349">
                  <c:v>2141508.1737381755</c:v>
                </c:pt>
                <c:pt idx="2350">
                  <c:v>2117521.2335506608</c:v>
                </c:pt>
                <c:pt idx="2351">
                  <c:v>2098987.1604077476</c:v>
                </c:pt>
                <c:pt idx="2352">
                  <c:v>2032859.190020758</c:v>
                </c:pt>
                <c:pt idx="2353">
                  <c:v>2003187.5993615498</c:v>
                </c:pt>
                <c:pt idx="2354">
                  <c:v>2027774.271207033</c:v>
                </c:pt>
                <c:pt idx="2355">
                  <c:v>2076683.0039942069</c:v>
                </c:pt>
                <c:pt idx="2356">
                  <c:v>2077280.5066375383</c:v>
                </c:pt>
                <c:pt idx="2357">
                  <c:v>2126952.7977259443</c:v>
                </c:pt>
                <c:pt idx="2358">
                  <c:v>2083734.5346905489</c:v>
                </c:pt>
                <c:pt idx="2359">
                  <c:v>2140104.9423397002</c:v>
                </c:pt>
                <c:pt idx="2360">
                  <c:v>2280681.6976524787</c:v>
                </c:pt>
                <c:pt idx="2361">
                  <c:v>2242801.8923623837</c:v>
                </c:pt>
                <c:pt idx="2362">
                  <c:v>2247131.701889242</c:v>
                </c:pt>
                <c:pt idx="2363">
                  <c:v>2185124.9905613409</c:v>
                </c:pt>
                <c:pt idx="2364">
                  <c:v>2288091.6043301979</c:v>
                </c:pt>
                <c:pt idx="2365">
                  <c:v>2262722.8056586562</c:v>
                </c:pt>
                <c:pt idx="2366">
                  <c:v>2327981.0042230608</c:v>
                </c:pt>
                <c:pt idx="2367">
                  <c:v>2284721.9562840303</c:v>
                </c:pt>
                <c:pt idx="2368">
                  <c:v>2279872.4878400075</c:v>
                </c:pt>
                <c:pt idx="2369">
                  <c:v>2236531.6226903154</c:v>
                </c:pt>
                <c:pt idx="2370">
                  <c:v>2263010.2298889728</c:v>
                </c:pt>
                <c:pt idx="2371">
                  <c:v>2340613.4373664311</c:v>
                </c:pt>
                <c:pt idx="2372">
                  <c:v>2405501.4249608093</c:v>
                </c:pt>
                <c:pt idx="2373">
                  <c:v>2421355.7774177361</c:v>
                </c:pt>
                <c:pt idx="2374">
                  <c:v>2463550.7891684375</c:v>
                </c:pt>
                <c:pt idx="2375">
                  <c:v>2496001.6296900907</c:v>
                </c:pt>
                <c:pt idx="2376">
                  <c:v>2519699.2281459048</c:v>
                </c:pt>
                <c:pt idx="2377">
                  <c:v>2547131.1107204305</c:v>
                </c:pt>
                <c:pt idx="2378">
                  <c:v>2436737.7919238526</c:v>
                </c:pt>
                <c:pt idx="2379">
                  <c:v>2435957.1667959872</c:v>
                </c:pt>
                <c:pt idx="2380">
                  <c:v>2434254.2340283021</c:v>
                </c:pt>
                <c:pt idx="2381">
                  <c:v>2448714.636316488</c:v>
                </c:pt>
                <c:pt idx="2382">
                  <c:v>2409055.3124443311</c:v>
                </c:pt>
                <c:pt idx="2383">
                  <c:v>2417427.0863319808</c:v>
                </c:pt>
                <c:pt idx="2384">
                  <c:v>2465735.1260614325</c:v>
                </c:pt>
                <c:pt idx="2385">
                  <c:v>2413127.4069206081</c:v>
                </c:pt>
                <c:pt idx="2386">
                  <c:v>2393250.0779451742</c:v>
                </c:pt>
                <c:pt idx="2387">
                  <c:v>2408896.1215467509</c:v>
                </c:pt>
                <c:pt idx="2388">
                  <c:v>2402623.4185465984</c:v>
                </c:pt>
                <c:pt idx="2389">
                  <c:v>2485829.8041693079</c:v>
                </c:pt>
                <c:pt idx="2390">
                  <c:v>2654439.6892373995</c:v>
                </c:pt>
                <c:pt idx="2391">
                  <c:v>2622816.697736823</c:v>
                </c:pt>
                <c:pt idx="2392">
                  <c:v>2712709.474235476</c:v>
                </c:pt>
                <c:pt idx="2393">
                  <c:v>2742030.5451882537</c:v>
                </c:pt>
                <c:pt idx="2394">
                  <c:v>2709221.985301374</c:v>
                </c:pt>
                <c:pt idx="2395">
                  <c:v>2744157.2769926772</c:v>
                </c:pt>
                <c:pt idx="2396">
                  <c:v>2727167.3845279482</c:v>
                </c:pt>
                <c:pt idx="2397">
                  <c:v>2753466.4449005481</c:v>
                </c:pt>
                <c:pt idx="2398">
                  <c:v>2675896.6445167759</c:v>
                </c:pt>
                <c:pt idx="2399">
                  <c:v>2693656.5698069939</c:v>
                </c:pt>
                <c:pt idx="2400">
                  <c:v>2655613.3238831731</c:v>
                </c:pt>
                <c:pt idx="2401">
                  <c:v>2692116.0186685994</c:v>
                </c:pt>
                <c:pt idx="2402">
                  <c:v>2898768.9932933236</c:v>
                </c:pt>
                <c:pt idx="2403">
                  <c:v>2969819.9477188019</c:v>
                </c:pt>
                <c:pt idx="2404">
                  <c:v>2857363.564500588</c:v>
                </c:pt>
                <c:pt idx="2405">
                  <c:v>2831311.2209712933</c:v>
                </c:pt>
                <c:pt idx="2406">
                  <c:v>2886366.2444069334</c:v>
                </c:pt>
                <c:pt idx="2407">
                  <c:v>2875793.3054062189</c:v>
                </c:pt>
                <c:pt idx="2408">
                  <c:v>2959156.6458997759</c:v>
                </c:pt>
                <c:pt idx="2409">
                  <c:v>2755517.5726911919</c:v>
                </c:pt>
                <c:pt idx="2410">
                  <c:v>2773055.6627433109</c:v>
                </c:pt>
                <c:pt idx="2411">
                  <c:v>2785217.353627611</c:v>
                </c:pt>
                <c:pt idx="2412">
                  <c:v>2682261.7656494938</c:v>
                </c:pt>
                <c:pt idx="2413">
                  <c:v>2730178.4103656048</c:v>
                </c:pt>
                <c:pt idx="2414">
                  <c:v>2678368.8643493108</c:v>
                </c:pt>
                <c:pt idx="2415">
                  <c:v>2711547.305913859</c:v>
                </c:pt>
                <c:pt idx="2416">
                  <c:v>2689649.7850146941</c:v>
                </c:pt>
                <c:pt idx="2417">
                  <c:v>2633603.2717095357</c:v>
                </c:pt>
                <c:pt idx="2418">
                  <c:v>2653304.3228965919</c:v>
                </c:pt>
                <c:pt idx="2419">
                  <c:v>2677185.4828071552</c:v>
                </c:pt>
                <c:pt idx="2420">
                  <c:v>2775666.7961683413</c:v>
                </c:pt>
                <c:pt idx="2421">
                  <c:v>2817535.728271543</c:v>
                </c:pt>
                <c:pt idx="2422">
                  <c:v>2809121.3759587309</c:v>
                </c:pt>
                <c:pt idx="2423">
                  <c:v>2817654.6361658843</c:v>
                </c:pt>
                <c:pt idx="2424">
                  <c:v>2797347.962745619</c:v>
                </c:pt>
                <c:pt idx="2425">
                  <c:v>2769944.5140127079</c:v>
                </c:pt>
                <c:pt idx="2426">
                  <c:v>2688934.9565992216</c:v>
                </c:pt>
                <c:pt idx="2427">
                  <c:v>2530349.1480410555</c:v>
                </c:pt>
                <c:pt idx="2428">
                  <c:v>2549856.4486859441</c:v>
                </c:pt>
                <c:pt idx="2429">
                  <c:v>2542856.2938050334</c:v>
                </c:pt>
                <c:pt idx="2430">
                  <c:v>2549955.0668980284</c:v>
                </c:pt>
                <c:pt idx="2431">
                  <c:v>2538457.85940537</c:v>
                </c:pt>
                <c:pt idx="2432">
                  <c:v>2479930.41887763</c:v>
                </c:pt>
                <c:pt idx="2433">
                  <c:v>2411291.6711432762</c:v>
                </c:pt>
                <c:pt idx="2434">
                  <c:v>2359653.4241258968</c:v>
                </c:pt>
                <c:pt idx="2435">
                  <c:v>2364896.0431483672</c:v>
                </c:pt>
                <c:pt idx="2436">
                  <c:v>2439523.5984082972</c:v>
                </c:pt>
                <c:pt idx="2437">
                  <c:v>2381720.3006018023</c:v>
                </c:pt>
                <c:pt idx="2438">
                  <c:v>2376089.1328970329</c:v>
                </c:pt>
                <c:pt idx="2439">
                  <c:v>2390634.9165457007</c:v>
                </c:pt>
                <c:pt idx="2440">
                  <c:v>2392163.8334872066</c:v>
                </c:pt>
                <c:pt idx="2441">
                  <c:v>2516165.5050344956</c:v>
                </c:pt>
                <c:pt idx="2442">
                  <c:v>2483626.6236850903</c:v>
                </c:pt>
                <c:pt idx="2443">
                  <c:v>2575733.2809501244</c:v>
                </c:pt>
                <c:pt idx="2444">
                  <c:v>2543611.1098672198</c:v>
                </c:pt>
                <c:pt idx="2445">
                  <c:v>2683057.4723943216</c:v>
                </c:pt>
                <c:pt idx="2446">
                  <c:v>2676086.1435706671</c:v>
                </c:pt>
                <c:pt idx="2447">
                  <c:v>2668318.4777293187</c:v>
                </c:pt>
                <c:pt idx="2448">
                  <c:v>2829004.1958088605</c:v>
                </c:pt>
                <c:pt idx="2449">
                  <c:v>2880680.3963415134</c:v>
                </c:pt>
                <c:pt idx="2450">
                  <c:v>2835201.6592338998</c:v>
                </c:pt>
                <c:pt idx="2451">
                  <c:v>2952704.2598778079</c:v>
                </c:pt>
                <c:pt idx="2452">
                  <c:v>2881642.3512302232</c:v>
                </c:pt>
                <c:pt idx="2453">
                  <c:v>2829324.5147397215</c:v>
                </c:pt>
                <c:pt idx="2454">
                  <c:v>2985343.3734853524</c:v>
                </c:pt>
                <c:pt idx="2455">
                  <c:v>2837751.2618348943</c:v>
                </c:pt>
                <c:pt idx="2456">
                  <c:v>2849889.169521838</c:v>
                </c:pt>
                <c:pt idx="2457">
                  <c:v>2818623.3533238098</c:v>
                </c:pt>
                <c:pt idx="2458">
                  <c:v>2815463.3158752071</c:v>
                </c:pt>
                <c:pt idx="2459">
                  <c:v>2855373.0026860721</c:v>
                </c:pt>
                <c:pt idx="2460">
                  <c:v>2819686.9405157054</c:v>
                </c:pt>
                <c:pt idx="2461">
                  <c:v>2819638.8628986478</c:v>
                </c:pt>
                <c:pt idx="2462">
                  <c:v>2756228.8940134454</c:v>
                </c:pt>
                <c:pt idx="2463">
                  <c:v>2832102.1314856196</c:v>
                </c:pt>
                <c:pt idx="2464">
                  <c:v>2801967.9978096532</c:v>
                </c:pt>
                <c:pt idx="2465">
                  <c:v>2747373.8952187551</c:v>
                </c:pt>
                <c:pt idx="2466">
                  <c:v>2764405.9011440319</c:v>
                </c:pt>
                <c:pt idx="2467">
                  <c:v>2746115.5311972741</c:v>
                </c:pt>
                <c:pt idx="2468">
                  <c:v>2680173.0901532727</c:v>
                </c:pt>
                <c:pt idx="2469">
                  <c:v>2643527.140792591</c:v>
                </c:pt>
                <c:pt idx="2470">
                  <c:v>2662527.2727601035</c:v>
                </c:pt>
                <c:pt idx="2471">
                  <c:v>2669404.6340776226</c:v>
                </c:pt>
                <c:pt idx="2472">
                  <c:v>2645275.098995937</c:v>
                </c:pt>
                <c:pt idx="2473">
                  <c:v>2589247.582178961</c:v>
                </c:pt>
                <c:pt idx="2474">
                  <c:v>2588654.8178619463</c:v>
                </c:pt>
                <c:pt idx="2475">
                  <c:v>2576136.3953959905</c:v>
                </c:pt>
                <c:pt idx="2476">
                  <c:v>2558953.6676664208</c:v>
                </c:pt>
                <c:pt idx="2477">
                  <c:v>2814174.2718531615</c:v>
                </c:pt>
                <c:pt idx="2478">
                  <c:v>2786621.1080946308</c:v>
                </c:pt>
                <c:pt idx="2479">
                  <c:v>2790403.7065339992</c:v>
                </c:pt>
                <c:pt idx="2480">
                  <c:v>2885989.6904280884</c:v>
                </c:pt>
                <c:pt idx="2481">
                  <c:v>2846730.5016613994</c:v>
                </c:pt>
                <c:pt idx="2482">
                  <c:v>2845638.1409219792</c:v>
                </c:pt>
                <c:pt idx="2483">
                  <c:v>2870893.8902570345</c:v>
                </c:pt>
                <c:pt idx="2484">
                  <c:v>2825478.869763385</c:v>
                </c:pt>
                <c:pt idx="2485">
                  <c:v>2785577.8111429163</c:v>
                </c:pt>
                <c:pt idx="2486">
                  <c:v>2791112.2130869529</c:v>
                </c:pt>
                <c:pt idx="2487">
                  <c:v>2799946.6803529416</c:v>
                </c:pt>
                <c:pt idx="2488">
                  <c:v>2804175.8847446889</c:v>
                </c:pt>
                <c:pt idx="2489">
                  <c:v>2865568.295111503</c:v>
                </c:pt>
                <c:pt idx="2490">
                  <c:v>2846422.9334107558</c:v>
                </c:pt>
                <c:pt idx="2491">
                  <c:v>2826342.4992719018</c:v>
                </c:pt>
                <c:pt idx="2492">
                  <c:v>2740104.9389892034</c:v>
                </c:pt>
                <c:pt idx="2493">
                  <c:v>2744106.2848101351</c:v>
                </c:pt>
                <c:pt idx="2494">
                  <c:v>2726560.3162983675</c:v>
                </c:pt>
                <c:pt idx="2495">
                  <c:v>2761033.2521550003</c:v>
                </c:pt>
                <c:pt idx="2496">
                  <c:v>2810926.2930882983</c:v>
                </c:pt>
                <c:pt idx="2497">
                  <c:v>2803156.4791582245</c:v>
                </c:pt>
                <c:pt idx="2498">
                  <c:v>2793925.9388215342</c:v>
                </c:pt>
                <c:pt idx="2499">
                  <c:v>2751976.5037366198</c:v>
                </c:pt>
                <c:pt idx="2500">
                  <c:v>2772329.8787907511</c:v>
                </c:pt>
                <c:pt idx="2501">
                  <c:v>2765473.0070594102</c:v>
                </c:pt>
                <c:pt idx="2502">
                  <c:v>2759583.1091263383</c:v>
                </c:pt>
                <c:pt idx="2503">
                  <c:v>2768434.9278370352</c:v>
                </c:pt>
                <c:pt idx="2504">
                  <c:v>2802213.046590358</c:v>
                </c:pt>
                <c:pt idx="2505">
                  <c:v>2764484.6084361831</c:v>
                </c:pt>
                <c:pt idx="2506">
                  <c:v>2770821.4036414227</c:v>
                </c:pt>
                <c:pt idx="2507">
                  <c:v>2759579.1187676303</c:v>
                </c:pt>
                <c:pt idx="2508">
                  <c:v>2775452.2329526003</c:v>
                </c:pt>
                <c:pt idx="2509">
                  <c:v>2768784.4161210442</c:v>
                </c:pt>
                <c:pt idx="2510">
                  <c:v>2754725.7349184086</c:v>
                </c:pt>
                <c:pt idx="2511">
                  <c:v>2771745.3314595311</c:v>
                </c:pt>
                <c:pt idx="2512">
                  <c:v>2840659.1278861687</c:v>
                </c:pt>
                <c:pt idx="2513">
                  <c:v>2842232.771538611</c:v>
                </c:pt>
                <c:pt idx="2514">
                  <c:v>2834837.2512673275</c:v>
                </c:pt>
                <c:pt idx="2515">
                  <c:v>2833679.7138609597</c:v>
                </c:pt>
                <c:pt idx="2516">
                  <c:v>2754135.0053092763</c:v>
                </c:pt>
                <c:pt idx="2517">
                  <c:v>2754486.4885114622</c:v>
                </c:pt>
                <c:pt idx="2518">
                  <c:v>2769192.6451669596</c:v>
                </c:pt>
                <c:pt idx="2519">
                  <c:v>2769997.3619422968</c:v>
                </c:pt>
                <c:pt idx="2520">
                  <c:v>2785107.5331977988</c:v>
                </c:pt>
                <c:pt idx="2521">
                  <c:v>2780323.3398149298</c:v>
                </c:pt>
                <c:pt idx="2522">
                  <c:v>2772340.6620666669</c:v>
                </c:pt>
                <c:pt idx="2523">
                  <c:v>2783251.670650729</c:v>
                </c:pt>
                <c:pt idx="2524">
                  <c:v>2785974.7345041824</c:v>
                </c:pt>
                <c:pt idx="2525">
                  <c:v>2779921.9489446138</c:v>
                </c:pt>
                <c:pt idx="2526">
                  <c:v>2785543.8255503653</c:v>
                </c:pt>
                <c:pt idx="2527">
                  <c:v>2781839.3802524423</c:v>
                </c:pt>
                <c:pt idx="2528">
                  <c:v>2781002.8783633905</c:v>
                </c:pt>
                <c:pt idx="2529">
                  <c:v>2782952.8759731152</c:v>
                </c:pt>
                <c:pt idx="2530">
                  <c:v>2786104.2497869451</c:v>
                </c:pt>
                <c:pt idx="2531">
                  <c:v>2813309.8358537359</c:v>
                </c:pt>
                <c:pt idx="2532">
                  <c:v>2814752.4826680995</c:v>
                </c:pt>
                <c:pt idx="2533">
                  <c:v>2800665.0639145048</c:v>
                </c:pt>
                <c:pt idx="2534">
                  <c:v>2808226.5687462906</c:v>
                </c:pt>
                <c:pt idx="2535">
                  <c:v>2805055.4741299055</c:v>
                </c:pt>
                <c:pt idx="2536">
                  <c:v>2805784.6789687322</c:v>
                </c:pt>
                <c:pt idx="2537">
                  <c:v>2792435.9381946605</c:v>
                </c:pt>
                <c:pt idx="2538">
                  <c:v>2793676.9529617908</c:v>
                </c:pt>
                <c:pt idx="2539">
                  <c:v>2771163.1014186074</c:v>
                </c:pt>
                <c:pt idx="2540">
                  <c:v>2781246.3272181479</c:v>
                </c:pt>
                <c:pt idx="2541">
                  <c:v>2797088.1383962366</c:v>
                </c:pt>
                <c:pt idx="2542">
                  <c:v>2796767.2059894884</c:v>
                </c:pt>
                <c:pt idx="2543">
                  <c:v>2794378.4482210213</c:v>
                </c:pt>
                <c:pt idx="2544">
                  <c:v>2797626.9473914946</c:v>
                </c:pt>
                <c:pt idx="2545">
                  <c:v>2807874.428603143</c:v>
                </c:pt>
                <c:pt idx="2546">
                  <c:v>2808279.9713529036</c:v>
                </c:pt>
                <c:pt idx="2547">
                  <c:v>2986570.0331809223</c:v>
                </c:pt>
                <c:pt idx="2548">
                  <c:v>3008420.9560383251</c:v>
                </c:pt>
                <c:pt idx="2549">
                  <c:v>3009675.0536738671</c:v>
                </c:pt>
                <c:pt idx="2550">
                  <c:v>2999203.2097879932</c:v>
                </c:pt>
                <c:pt idx="2551">
                  <c:v>3065365.5553916465</c:v>
                </c:pt>
                <c:pt idx="2552">
                  <c:v>3229903.5577790365</c:v>
                </c:pt>
                <c:pt idx="2553">
                  <c:v>3208761.2829143852</c:v>
                </c:pt>
                <c:pt idx="2554">
                  <c:v>3223929.3540429114</c:v>
                </c:pt>
                <c:pt idx="2555">
                  <c:v>3236132.214864105</c:v>
                </c:pt>
                <c:pt idx="2556">
                  <c:v>3241875.8886928475</c:v>
                </c:pt>
                <c:pt idx="2557">
                  <c:v>3250882.0824573585</c:v>
                </c:pt>
                <c:pt idx="2558">
                  <c:v>3243776.6594637027</c:v>
                </c:pt>
                <c:pt idx="2559">
                  <c:v>3251215.1941865645</c:v>
                </c:pt>
                <c:pt idx="2560">
                  <c:v>3241281.6927063023</c:v>
                </c:pt>
                <c:pt idx="2561">
                  <c:v>3232098.0399032775</c:v>
                </c:pt>
                <c:pt idx="2562">
                  <c:v>3239630.8224850679</c:v>
                </c:pt>
                <c:pt idx="2563">
                  <c:v>3245138.3582861167</c:v>
                </c:pt>
                <c:pt idx="2564">
                  <c:v>3248114.8920357837</c:v>
                </c:pt>
                <c:pt idx="2565">
                  <c:v>3245529.906428759</c:v>
                </c:pt>
                <c:pt idx="2566">
                  <c:v>3244437.4754934227</c:v>
                </c:pt>
                <c:pt idx="2567">
                  <c:v>3244423.4014535039</c:v>
                </c:pt>
                <c:pt idx="2568">
                  <c:v>3244500.7258020001</c:v>
                </c:pt>
                <c:pt idx="2569">
                  <c:v>3224294.9567324319</c:v>
                </c:pt>
                <c:pt idx="2570">
                  <c:v>3226630.1044034376</c:v>
                </c:pt>
                <c:pt idx="2571">
                  <c:v>3235806.7790226433</c:v>
                </c:pt>
                <c:pt idx="2572">
                  <c:v>3241529.4790166067</c:v>
                </c:pt>
                <c:pt idx="2573">
                  <c:v>3233455.2877677451</c:v>
                </c:pt>
                <c:pt idx="2574">
                  <c:v>3230322.2071779193</c:v>
                </c:pt>
                <c:pt idx="2575">
                  <c:v>3226465.1812444115</c:v>
                </c:pt>
                <c:pt idx="2576">
                  <c:v>3203088.0755100958</c:v>
                </c:pt>
                <c:pt idx="2577">
                  <c:v>3181175.4506737217</c:v>
                </c:pt>
                <c:pt idx="2578">
                  <c:v>3196776.6231351099</c:v>
                </c:pt>
                <c:pt idx="2579">
                  <c:v>3197431.9116895325</c:v>
                </c:pt>
                <c:pt idx="2580">
                  <c:v>3245388.4321561232</c:v>
                </c:pt>
                <c:pt idx="2581">
                  <c:v>3286887.9401181606</c:v>
                </c:pt>
                <c:pt idx="2582">
                  <c:v>3303190.6347000524</c:v>
                </c:pt>
                <c:pt idx="2583">
                  <c:v>3302398.9808696005</c:v>
                </c:pt>
                <c:pt idx="2584">
                  <c:v>3301831.5584957204</c:v>
                </c:pt>
                <c:pt idx="2585">
                  <c:v>3303585.7778291916</c:v>
                </c:pt>
                <c:pt idx="2586">
                  <c:v>3300750.0461708577</c:v>
                </c:pt>
                <c:pt idx="2587">
                  <c:v>3311249.2786558243</c:v>
                </c:pt>
                <c:pt idx="2588">
                  <c:v>3311611.7931644022</c:v>
                </c:pt>
                <c:pt idx="2589">
                  <c:v>3311773.347139034</c:v>
                </c:pt>
                <c:pt idx="2590">
                  <c:v>3316147.5642320714</c:v>
                </c:pt>
                <c:pt idx="2591">
                  <c:v>3308899.565132895</c:v>
                </c:pt>
                <c:pt idx="2592">
                  <c:v>3309314.5616318285</c:v>
                </c:pt>
                <c:pt idx="2593">
                  <c:v>3313527.0573259662</c:v>
                </c:pt>
                <c:pt idx="2594">
                  <c:v>3314539.2890429199</c:v>
                </c:pt>
                <c:pt idx="2595">
                  <c:v>3308995.5816045254</c:v>
                </c:pt>
                <c:pt idx="2596">
                  <c:v>3305156.9213058138</c:v>
                </c:pt>
                <c:pt idx="2597">
                  <c:v>3308671.4265051987</c:v>
                </c:pt>
                <c:pt idx="2598">
                  <c:v>3306418.1618197095</c:v>
                </c:pt>
                <c:pt idx="2599">
                  <c:v>3307254.3882324626</c:v>
                </c:pt>
                <c:pt idx="2600">
                  <c:v>3281474.5337462425</c:v>
                </c:pt>
                <c:pt idx="2601">
                  <c:v>3280192.7459816015</c:v>
                </c:pt>
                <c:pt idx="2602">
                  <c:v>3275136.185352325</c:v>
                </c:pt>
                <c:pt idx="2603">
                  <c:v>3324242.9055156503</c:v>
                </c:pt>
                <c:pt idx="2604">
                  <c:v>3351126.235295557</c:v>
                </c:pt>
                <c:pt idx="2605">
                  <c:v>3353744.7982449443</c:v>
                </c:pt>
                <c:pt idx="2606">
                  <c:v>3353117.2687283126</c:v>
                </c:pt>
                <c:pt idx="2607">
                  <c:v>3361433.0259912154</c:v>
                </c:pt>
                <c:pt idx="2608">
                  <c:v>3351967.5659318464</c:v>
                </c:pt>
                <c:pt idx="2609">
                  <c:v>3356550.2670828463</c:v>
                </c:pt>
                <c:pt idx="2610">
                  <c:v>3358717.9565930287</c:v>
                </c:pt>
                <c:pt idx="2611">
                  <c:v>3356628.0284870891</c:v>
                </c:pt>
                <c:pt idx="2612">
                  <c:v>3347799.4065996441</c:v>
                </c:pt>
                <c:pt idx="2613">
                  <c:v>3350263.1223411686</c:v>
                </c:pt>
                <c:pt idx="2614">
                  <c:v>3381571.0249031959</c:v>
                </c:pt>
                <c:pt idx="2615">
                  <c:v>3382933.4863335751</c:v>
                </c:pt>
                <c:pt idx="2616">
                  <c:v>3379053.8365284707</c:v>
                </c:pt>
                <c:pt idx="2617">
                  <c:v>3381780.6681887321</c:v>
                </c:pt>
                <c:pt idx="2618">
                  <c:v>3381232.4344805828</c:v>
                </c:pt>
                <c:pt idx="2619">
                  <c:v>3380224.3489022497</c:v>
                </c:pt>
                <c:pt idx="2620">
                  <c:v>3381351.4106223308</c:v>
                </c:pt>
                <c:pt idx="2621">
                  <c:v>3383088.3686674568</c:v>
                </c:pt>
                <c:pt idx="2622">
                  <c:v>3385776.7823871723</c:v>
                </c:pt>
                <c:pt idx="2623">
                  <c:v>3383803.915666603</c:v>
                </c:pt>
                <c:pt idx="2624">
                  <c:v>3384218.586373772</c:v>
                </c:pt>
                <c:pt idx="2625">
                  <c:v>3384374.9090458052</c:v>
                </c:pt>
                <c:pt idx="2626">
                  <c:v>3383131.7933364841</c:v>
                </c:pt>
                <c:pt idx="2627">
                  <c:v>3383274.3746568705</c:v>
                </c:pt>
                <c:pt idx="2628">
                  <c:v>3384383.1202069921</c:v>
                </c:pt>
                <c:pt idx="2629">
                  <c:v>3383622.8104664111</c:v>
                </c:pt>
                <c:pt idx="2630">
                  <c:v>3386330.5380831924</c:v>
                </c:pt>
                <c:pt idx="2631">
                  <c:v>3385564.0458042156</c:v>
                </c:pt>
                <c:pt idx="2632">
                  <c:v>3384890.9462902974</c:v>
                </c:pt>
                <c:pt idx="2633">
                  <c:v>3372412.4207658926</c:v>
                </c:pt>
                <c:pt idx="2634">
                  <c:v>3373879.8537052558</c:v>
                </c:pt>
                <c:pt idx="2635">
                  <c:v>3373689.4022558024</c:v>
                </c:pt>
                <c:pt idx="2636">
                  <c:v>3374282.0693505635</c:v>
                </c:pt>
                <c:pt idx="2637">
                  <c:v>3374010.8373904373</c:v>
                </c:pt>
                <c:pt idx="2638">
                  <c:v>3374298.5652813683</c:v>
                </c:pt>
                <c:pt idx="2639">
                  <c:v>3374036.8284092136</c:v>
                </c:pt>
                <c:pt idx="2640">
                  <c:v>3374065.6718262606</c:v>
                </c:pt>
                <c:pt idx="2641">
                  <c:v>3373900.5000375677</c:v>
                </c:pt>
                <c:pt idx="2642">
                  <c:v>3366716.8409861792</c:v>
                </c:pt>
                <c:pt idx="2643">
                  <c:v>3336997.9189229337</c:v>
                </c:pt>
                <c:pt idx="2644">
                  <c:v>3328277.9119245913</c:v>
                </c:pt>
                <c:pt idx="2645">
                  <c:v>3333972.2900466928</c:v>
                </c:pt>
                <c:pt idx="2646">
                  <c:v>3329967.9863240453</c:v>
                </c:pt>
                <c:pt idx="2647">
                  <c:v>3327759.3660956118</c:v>
                </c:pt>
                <c:pt idx="2648">
                  <c:v>3289272.8654193524</c:v>
                </c:pt>
                <c:pt idx="2649">
                  <c:v>3336558.7592680668</c:v>
                </c:pt>
                <c:pt idx="2650">
                  <c:v>3333182.5071916869</c:v>
                </c:pt>
                <c:pt idx="2651">
                  <c:v>3331633.0681540058</c:v>
                </c:pt>
                <c:pt idx="2652">
                  <c:v>3332378.0017740498</c:v>
                </c:pt>
                <c:pt idx="2653">
                  <c:v>3332100.7082445272</c:v>
                </c:pt>
                <c:pt idx="2654">
                  <c:v>3333778.1034405017</c:v>
                </c:pt>
                <c:pt idx="2655">
                  <c:v>3332448.8057251023</c:v>
                </c:pt>
                <c:pt idx="2656">
                  <c:v>3351543.6651734659</c:v>
                </c:pt>
                <c:pt idx="2657">
                  <c:v>3349266.314309631</c:v>
                </c:pt>
                <c:pt idx="2658">
                  <c:v>3335387.7910113898</c:v>
                </c:pt>
                <c:pt idx="2659">
                  <c:v>3335492.9444192676</c:v>
                </c:pt>
                <c:pt idx="2660">
                  <c:v>3330629.3510456514</c:v>
                </c:pt>
                <c:pt idx="2661">
                  <c:v>3328748.9905445417</c:v>
                </c:pt>
                <c:pt idx="2662">
                  <c:v>3329657.2592016305</c:v>
                </c:pt>
                <c:pt idx="2663">
                  <c:v>3330582.9731001109</c:v>
                </c:pt>
                <c:pt idx="2664">
                  <c:v>3331063.1475919923</c:v>
                </c:pt>
                <c:pt idx="2665">
                  <c:v>3334592.8023737874</c:v>
                </c:pt>
                <c:pt idx="2666">
                  <c:v>3331611.0983110121</c:v>
                </c:pt>
                <c:pt idx="2667">
                  <c:v>3330482.7880983199</c:v>
                </c:pt>
                <c:pt idx="2668">
                  <c:v>3311570.2327793227</c:v>
                </c:pt>
                <c:pt idx="2669">
                  <c:v>3319241.6404220373</c:v>
                </c:pt>
                <c:pt idx="2670">
                  <c:v>3320943.6730826763</c:v>
                </c:pt>
                <c:pt idx="2671">
                  <c:v>3313407.7564212936</c:v>
                </c:pt>
                <c:pt idx="2672">
                  <c:v>3316967.8096260219</c:v>
                </c:pt>
                <c:pt idx="2673">
                  <c:v>3309647.4112507817</c:v>
                </c:pt>
                <c:pt idx="2674">
                  <c:v>3317447.7560619111</c:v>
                </c:pt>
                <c:pt idx="2675">
                  <c:v>3319135.7130036335</c:v>
                </c:pt>
                <c:pt idx="2676">
                  <c:v>3318746.9046809231</c:v>
                </c:pt>
                <c:pt idx="2677">
                  <c:v>3319182.6878731805</c:v>
                </c:pt>
                <c:pt idx="2678">
                  <c:v>3332745.2134881262</c:v>
                </c:pt>
                <c:pt idx="2679">
                  <c:v>3310945.9810177162</c:v>
                </c:pt>
                <c:pt idx="2680">
                  <c:v>3308707.7282711426</c:v>
                </c:pt>
                <c:pt idx="2681">
                  <c:v>3306145.7013627426</c:v>
                </c:pt>
                <c:pt idx="2682">
                  <c:v>3307655.3529245188</c:v>
                </c:pt>
                <c:pt idx="2683">
                  <c:v>3302912.5603968217</c:v>
                </c:pt>
                <c:pt idx="2684">
                  <c:v>3298838.0368914143</c:v>
                </c:pt>
                <c:pt idx="2685">
                  <c:v>3170438.2444573441</c:v>
                </c:pt>
                <c:pt idx="2686">
                  <c:v>3117688.7263603951</c:v>
                </c:pt>
                <c:pt idx="2687">
                  <c:v>3114302.768137191</c:v>
                </c:pt>
                <c:pt idx="2688">
                  <c:v>3113448.2013651961</c:v>
                </c:pt>
                <c:pt idx="2689">
                  <c:v>3107402.210647637</c:v>
                </c:pt>
                <c:pt idx="2690">
                  <c:v>3075473.6498486716</c:v>
                </c:pt>
                <c:pt idx="2691">
                  <c:v>3057294.4080619188</c:v>
                </c:pt>
                <c:pt idx="2692">
                  <c:v>3062109.0099180336</c:v>
                </c:pt>
                <c:pt idx="2693">
                  <c:v>3047285.2875129865</c:v>
                </c:pt>
                <c:pt idx="2694">
                  <c:v>3100559.512542468</c:v>
                </c:pt>
                <c:pt idx="2695">
                  <c:v>3095701.7955373367</c:v>
                </c:pt>
                <c:pt idx="2696">
                  <c:v>3088868.3115485734</c:v>
                </c:pt>
                <c:pt idx="2697">
                  <c:v>3089775.2176307691</c:v>
                </c:pt>
                <c:pt idx="2698">
                  <c:v>3073638.37938448</c:v>
                </c:pt>
                <c:pt idx="2699">
                  <c:v>3089859.4720718809</c:v>
                </c:pt>
                <c:pt idx="2700">
                  <c:v>3060018.4139311234</c:v>
                </c:pt>
                <c:pt idx="2701">
                  <c:v>3051415.2878576759</c:v>
                </c:pt>
                <c:pt idx="2702">
                  <c:v>3047942.4500940344</c:v>
                </c:pt>
                <c:pt idx="2703">
                  <c:v>3040673.9299732605</c:v>
                </c:pt>
                <c:pt idx="2704">
                  <c:v>3052703.4448500853</c:v>
                </c:pt>
                <c:pt idx="2705">
                  <c:v>3038814.2894616826</c:v>
                </c:pt>
                <c:pt idx="2706">
                  <c:v>2996907.4793289294</c:v>
                </c:pt>
                <c:pt idx="2707">
                  <c:v>3012434.6671641199</c:v>
                </c:pt>
                <c:pt idx="2708">
                  <c:v>3011788.0259073055</c:v>
                </c:pt>
                <c:pt idx="2709">
                  <c:v>3051870.2564394902</c:v>
                </c:pt>
                <c:pt idx="2710">
                  <c:v>3047134.6893175147</c:v>
                </c:pt>
                <c:pt idx="2711">
                  <c:v>3042502.2983119595</c:v>
                </c:pt>
                <c:pt idx="2712">
                  <c:v>3055234.5005276487</c:v>
                </c:pt>
                <c:pt idx="2713">
                  <c:v>3040300.5583348298</c:v>
                </c:pt>
                <c:pt idx="2714">
                  <c:v>3032821.521754452</c:v>
                </c:pt>
                <c:pt idx="2715">
                  <c:v>2996391.0569831436</c:v>
                </c:pt>
                <c:pt idx="2716">
                  <c:v>2935681.7995032934</c:v>
                </c:pt>
                <c:pt idx="2717">
                  <c:v>2963317.7387463739</c:v>
                </c:pt>
                <c:pt idx="2718">
                  <c:v>2944457.6417771494</c:v>
                </c:pt>
                <c:pt idx="2719">
                  <c:v>2953577.2163097779</c:v>
                </c:pt>
                <c:pt idx="2720">
                  <c:v>2917894.4838188118</c:v>
                </c:pt>
                <c:pt idx="2721">
                  <c:v>2908116.166733251</c:v>
                </c:pt>
                <c:pt idx="2722">
                  <c:v>2885526.5656718207</c:v>
                </c:pt>
                <c:pt idx="2723">
                  <c:v>2838923.2910031495</c:v>
                </c:pt>
                <c:pt idx="2724">
                  <c:v>2756765.2397559555</c:v>
                </c:pt>
                <c:pt idx="2725">
                  <c:v>2750592.704075811</c:v>
                </c:pt>
                <c:pt idx="2726">
                  <c:v>2642467.9996721372</c:v>
                </c:pt>
                <c:pt idx="2727">
                  <c:v>2597048.9189885547</c:v>
                </c:pt>
                <c:pt idx="2728">
                  <c:v>2604487.2174324403</c:v>
                </c:pt>
                <c:pt idx="2729">
                  <c:v>2605501.4044146133</c:v>
                </c:pt>
                <c:pt idx="2730">
                  <c:v>2716866.8893993413</c:v>
                </c:pt>
                <c:pt idx="2731">
                  <c:v>2683935.6934187966</c:v>
                </c:pt>
                <c:pt idx="2732">
                  <c:v>2600001.3090523938</c:v>
                </c:pt>
                <c:pt idx="2733">
                  <c:v>2614069.2140117683</c:v>
                </c:pt>
                <c:pt idx="2734">
                  <c:v>2591958.5590681266</c:v>
                </c:pt>
                <c:pt idx="2735">
                  <c:v>2589823.9215420042</c:v>
                </c:pt>
                <c:pt idx="2736">
                  <c:v>2622574.9709877972</c:v>
                </c:pt>
                <c:pt idx="2737">
                  <c:v>2569652.2453781427</c:v>
                </c:pt>
                <c:pt idx="2738">
                  <c:v>2574115.462762964</c:v>
                </c:pt>
                <c:pt idx="2739">
                  <c:v>2586131.4738988094</c:v>
                </c:pt>
                <c:pt idx="2740">
                  <c:v>2467581.2547681229</c:v>
                </c:pt>
                <c:pt idx="2741">
                  <c:v>2488053.451125789</c:v>
                </c:pt>
                <c:pt idx="2742">
                  <c:v>2486070.7937723761</c:v>
                </c:pt>
                <c:pt idx="2743">
                  <c:v>2478798.629136818</c:v>
                </c:pt>
                <c:pt idx="2744">
                  <c:v>2539575.1030196706</c:v>
                </c:pt>
                <c:pt idx="2745">
                  <c:v>2515786.5600920967</c:v>
                </c:pt>
                <c:pt idx="2746">
                  <c:v>2484770.8792075161</c:v>
                </c:pt>
                <c:pt idx="2747">
                  <c:v>2538761.5313719022</c:v>
                </c:pt>
                <c:pt idx="2748">
                  <c:v>2605973.3809458436</c:v>
                </c:pt>
                <c:pt idx="2749">
                  <c:v>2667382.2264344259</c:v>
                </c:pt>
                <c:pt idx="2750">
                  <c:v>2659827.1900988822</c:v>
                </c:pt>
                <c:pt idx="2751">
                  <c:v>2618539.4838792006</c:v>
                </c:pt>
                <c:pt idx="2752">
                  <c:v>2621961.7618005574</c:v>
                </c:pt>
                <c:pt idx="2753">
                  <c:v>2652608.7542410139</c:v>
                </c:pt>
                <c:pt idx="2754">
                  <c:v>2623539.8267094456</c:v>
                </c:pt>
                <c:pt idx="2755">
                  <c:v>2642999.8665156141</c:v>
                </c:pt>
                <c:pt idx="2756">
                  <c:v>2574708.8994763722</c:v>
                </c:pt>
                <c:pt idx="2757">
                  <c:v>2566379.9276371025</c:v>
                </c:pt>
                <c:pt idx="2758">
                  <c:v>2526982.5978817502</c:v>
                </c:pt>
                <c:pt idx="2759">
                  <c:v>2486124.4153906899</c:v>
                </c:pt>
                <c:pt idx="2760">
                  <c:v>2416385.5881755874</c:v>
                </c:pt>
                <c:pt idx="2761">
                  <c:v>2403303.7701622914</c:v>
                </c:pt>
                <c:pt idx="2762">
                  <c:v>2432033.3918741504</c:v>
                </c:pt>
                <c:pt idx="2763">
                  <c:v>2425749.1581911203</c:v>
                </c:pt>
                <c:pt idx="2764">
                  <c:v>2392296.5885245656</c:v>
                </c:pt>
                <c:pt idx="2765">
                  <c:v>2332871.1374131776</c:v>
                </c:pt>
                <c:pt idx="2766">
                  <c:v>2209086.211550009</c:v>
                </c:pt>
                <c:pt idx="2767">
                  <c:v>2213214.2043894129</c:v>
                </c:pt>
                <c:pt idx="2768">
                  <c:v>2198570.8374515451</c:v>
                </c:pt>
                <c:pt idx="2769">
                  <c:v>2146591.7050241278</c:v>
                </c:pt>
                <c:pt idx="2770">
                  <c:v>2030548.3263144463</c:v>
                </c:pt>
                <c:pt idx="2771">
                  <c:v>2129803.5345148128</c:v>
                </c:pt>
                <c:pt idx="2772">
                  <c:v>2102201.2506594206</c:v>
                </c:pt>
                <c:pt idx="2773">
                  <c:v>2099628.5694868141</c:v>
                </c:pt>
                <c:pt idx="2774">
                  <c:v>2186140.4123775531</c:v>
                </c:pt>
                <c:pt idx="2775">
                  <c:v>2298257.8947892976</c:v>
                </c:pt>
                <c:pt idx="2776">
                  <c:v>2262819.4120849734</c:v>
                </c:pt>
                <c:pt idx="2777">
                  <c:v>2146727.3605177826</c:v>
                </c:pt>
                <c:pt idx="2778">
                  <c:v>2102124.2721597343</c:v>
                </c:pt>
                <c:pt idx="2779">
                  <c:v>2163258.0047772774</c:v>
                </c:pt>
                <c:pt idx="2780">
                  <c:v>2142005.2674926911</c:v>
                </c:pt>
                <c:pt idx="2781">
                  <c:v>2158005.7188593289</c:v>
                </c:pt>
                <c:pt idx="2782">
                  <c:v>2098194.9028975056</c:v>
                </c:pt>
                <c:pt idx="2783">
                  <c:v>2045347.0253598334</c:v>
                </c:pt>
                <c:pt idx="2784">
                  <c:v>2043395.3294982696</c:v>
                </c:pt>
                <c:pt idx="2785">
                  <c:v>2115476.184920033</c:v>
                </c:pt>
                <c:pt idx="2786">
                  <c:v>2144001.0251444001</c:v>
                </c:pt>
                <c:pt idx="2787">
                  <c:v>2153648.913378044</c:v>
                </c:pt>
                <c:pt idx="2788">
                  <c:v>2267259.8746306673</c:v>
                </c:pt>
                <c:pt idx="2789">
                  <c:v>2281518.2444449649</c:v>
                </c:pt>
                <c:pt idx="2790">
                  <c:v>2291316.9635097836</c:v>
                </c:pt>
                <c:pt idx="2791">
                  <c:v>2411607.9980146447</c:v>
                </c:pt>
                <c:pt idx="2792">
                  <c:v>2311483.9453086723</c:v>
                </c:pt>
                <c:pt idx="2793">
                  <c:v>2305473.5773562659</c:v>
                </c:pt>
                <c:pt idx="2794">
                  <c:v>2280093.6980725736</c:v>
                </c:pt>
                <c:pt idx="2795">
                  <c:v>2297454.9732444668</c:v>
                </c:pt>
                <c:pt idx="2796">
                  <c:v>2315186.0135167525</c:v>
                </c:pt>
                <c:pt idx="2797">
                  <c:v>2367273.4221799145</c:v>
                </c:pt>
                <c:pt idx="2798">
                  <c:v>2380337.8685246124</c:v>
                </c:pt>
                <c:pt idx="2799">
                  <c:v>2359910.9221284427</c:v>
                </c:pt>
                <c:pt idx="2800">
                  <c:v>2395202.385919502</c:v>
                </c:pt>
                <c:pt idx="2801">
                  <c:v>2445295.7988540195</c:v>
                </c:pt>
                <c:pt idx="2802">
                  <c:v>2425002.1886309041</c:v>
                </c:pt>
                <c:pt idx="2803">
                  <c:v>2424943.9234783952</c:v>
                </c:pt>
                <c:pt idx="2804">
                  <c:v>2405020.4076340669</c:v>
                </c:pt>
                <c:pt idx="2805">
                  <c:v>2346162.0513707842</c:v>
                </c:pt>
                <c:pt idx="2806">
                  <c:v>2355578.6377847288</c:v>
                </c:pt>
                <c:pt idx="2807">
                  <c:v>2254136.6603237884</c:v>
                </c:pt>
                <c:pt idx="2808">
                  <c:v>2230208.2818195396</c:v>
                </c:pt>
                <c:pt idx="2809">
                  <c:v>2227034.9048030772</c:v>
                </c:pt>
                <c:pt idx="2810">
                  <c:v>2111164.6414760002</c:v>
                </c:pt>
                <c:pt idx="2811">
                  <c:v>2109749.3708440084</c:v>
                </c:pt>
                <c:pt idx="2812">
                  <c:v>2108602.1627665921</c:v>
                </c:pt>
                <c:pt idx="2813">
                  <c:v>2102188.2928354442</c:v>
                </c:pt>
                <c:pt idx="2814">
                  <c:v>2103139.8307546391</c:v>
                </c:pt>
                <c:pt idx="2815">
                  <c:v>2141664.7871952355</c:v>
                </c:pt>
                <c:pt idx="2816">
                  <c:v>2146755.0168215795</c:v>
                </c:pt>
                <c:pt idx="2817">
                  <c:v>2150609.7894176524</c:v>
                </c:pt>
                <c:pt idx="2818">
                  <c:v>2195127.4679317437</c:v>
                </c:pt>
                <c:pt idx="2819">
                  <c:v>2258161.470959594</c:v>
                </c:pt>
                <c:pt idx="2820">
                  <c:v>2335650.220831221</c:v>
                </c:pt>
                <c:pt idx="2821">
                  <c:v>2302570.8017725763</c:v>
                </c:pt>
                <c:pt idx="2822">
                  <c:v>2289812.4639637936</c:v>
                </c:pt>
                <c:pt idx="2823">
                  <c:v>2275919.4121219795</c:v>
                </c:pt>
                <c:pt idx="2824">
                  <c:v>2235098.8020877065</c:v>
                </c:pt>
                <c:pt idx="2825">
                  <c:v>2234608.7216786142</c:v>
                </c:pt>
                <c:pt idx="2826">
                  <c:v>2321500.5324439597</c:v>
                </c:pt>
                <c:pt idx="2827">
                  <c:v>2311086.1067297854</c:v>
                </c:pt>
                <c:pt idx="2828">
                  <c:v>2272178.4267496117</c:v>
                </c:pt>
                <c:pt idx="2829">
                  <c:v>2334547.3333710735</c:v>
                </c:pt>
                <c:pt idx="2830">
                  <c:v>2318969.3999491106</c:v>
                </c:pt>
                <c:pt idx="2831">
                  <c:v>2279366.3038059422</c:v>
                </c:pt>
                <c:pt idx="2832">
                  <c:v>2311350.6914997832</c:v>
                </c:pt>
                <c:pt idx="2833">
                  <c:v>2294413.0442887363</c:v>
                </c:pt>
                <c:pt idx="2834">
                  <c:v>2403719.9490883867</c:v>
                </c:pt>
                <c:pt idx="2835">
                  <c:v>2395426.2142593879</c:v>
                </c:pt>
                <c:pt idx="2836">
                  <c:v>2399686.9434781503</c:v>
                </c:pt>
                <c:pt idx="2837">
                  <c:v>2405105.627432147</c:v>
                </c:pt>
                <c:pt idx="2838">
                  <c:v>2352182.2520142272</c:v>
                </c:pt>
                <c:pt idx="2839">
                  <c:v>2260663.6070840941</c:v>
                </c:pt>
                <c:pt idx="2840">
                  <c:v>2282015.8125220789</c:v>
                </c:pt>
                <c:pt idx="2841">
                  <c:v>2270471.9373322455</c:v>
                </c:pt>
                <c:pt idx="2842">
                  <c:v>2226989.1250477019</c:v>
                </c:pt>
                <c:pt idx="2843">
                  <c:v>2281620.3395048585</c:v>
                </c:pt>
                <c:pt idx="2844">
                  <c:v>2289839.5930954842</c:v>
                </c:pt>
                <c:pt idx="2845">
                  <c:v>2295545.314585316</c:v>
                </c:pt>
                <c:pt idx="2846">
                  <c:v>2317220.5399939339</c:v>
                </c:pt>
                <c:pt idx="2847">
                  <c:v>2347184.1380772167</c:v>
                </c:pt>
                <c:pt idx="2848">
                  <c:v>2298185.7119178833</c:v>
                </c:pt>
                <c:pt idx="2849">
                  <c:v>2301191.4647706682</c:v>
                </c:pt>
                <c:pt idx="2850">
                  <c:v>2299321.6651864238</c:v>
                </c:pt>
                <c:pt idx="2851">
                  <c:v>2310350.2752973814</c:v>
                </c:pt>
                <c:pt idx="2852">
                  <c:v>2333792.2977078701</c:v>
                </c:pt>
                <c:pt idx="2853">
                  <c:v>2330378.8552283039</c:v>
                </c:pt>
                <c:pt idx="2854">
                  <c:v>2346609.1213896377</c:v>
                </c:pt>
                <c:pt idx="2855">
                  <c:v>2396851.1667279247</c:v>
                </c:pt>
                <c:pt idx="2856">
                  <c:v>2328370.8592351032</c:v>
                </c:pt>
                <c:pt idx="2857">
                  <c:v>2351193.6354330587</c:v>
                </c:pt>
                <c:pt idx="2858">
                  <c:v>2360461.8463117718</c:v>
                </c:pt>
                <c:pt idx="2859">
                  <c:v>2379088.4685299955</c:v>
                </c:pt>
                <c:pt idx="2860">
                  <c:v>2442458.3695913614</c:v>
                </c:pt>
                <c:pt idx="2861">
                  <c:v>2682679.5802695393</c:v>
                </c:pt>
                <c:pt idx="2862">
                  <c:v>2733164.9469187921</c:v>
                </c:pt>
                <c:pt idx="2863">
                  <c:v>2796401.8544807788</c:v>
                </c:pt>
                <c:pt idx="2864">
                  <c:v>2767445.9847145793</c:v>
                </c:pt>
                <c:pt idx="2865">
                  <c:v>2795577.7681430373</c:v>
                </c:pt>
                <c:pt idx="2866">
                  <c:v>2720999.5867096512</c:v>
                </c:pt>
                <c:pt idx="2867">
                  <c:v>2708774.7798583973</c:v>
                </c:pt>
                <c:pt idx="2868">
                  <c:v>2728353.3090091753</c:v>
                </c:pt>
                <c:pt idx="2869">
                  <c:v>2749761.3167496175</c:v>
                </c:pt>
                <c:pt idx="2870">
                  <c:v>2748256.6379928598</c:v>
                </c:pt>
                <c:pt idx="2871">
                  <c:v>2770885.3187692473</c:v>
                </c:pt>
                <c:pt idx="2872">
                  <c:v>2771921.0005443119</c:v>
                </c:pt>
                <c:pt idx="2873">
                  <c:v>2740240.4656159473</c:v>
                </c:pt>
                <c:pt idx="2874">
                  <c:v>2729756.2239400367</c:v>
                </c:pt>
                <c:pt idx="2875">
                  <c:v>2639202.1397954915</c:v>
                </c:pt>
                <c:pt idx="2876">
                  <c:v>2660716.8584044185</c:v>
                </c:pt>
                <c:pt idx="2877">
                  <c:v>2696116.0881155292</c:v>
                </c:pt>
                <c:pt idx="2878">
                  <c:v>2686052.2320008399</c:v>
                </c:pt>
                <c:pt idx="2879">
                  <c:v>2680389.6510531935</c:v>
                </c:pt>
                <c:pt idx="2880">
                  <c:v>2707728.9927058201</c:v>
                </c:pt>
                <c:pt idx="2881">
                  <c:v>2711148.5184738575</c:v>
                </c:pt>
                <c:pt idx="2882">
                  <c:v>2777436.6133660502</c:v>
                </c:pt>
                <c:pt idx="2883">
                  <c:v>2754345.6158859036</c:v>
                </c:pt>
                <c:pt idx="2884">
                  <c:v>2787108.1598833427</c:v>
                </c:pt>
                <c:pt idx="2885">
                  <c:v>2767010.511906995</c:v>
                </c:pt>
                <c:pt idx="2886">
                  <c:v>2770309.0541092325</c:v>
                </c:pt>
                <c:pt idx="2887">
                  <c:v>2724287.9984688321</c:v>
                </c:pt>
                <c:pt idx="2888">
                  <c:v>2727213.4817502303</c:v>
                </c:pt>
                <c:pt idx="2889">
                  <c:v>2890345.7070791903</c:v>
                </c:pt>
                <c:pt idx="2890">
                  <c:v>2894331.4725904046</c:v>
                </c:pt>
                <c:pt idx="2891">
                  <c:v>2827079.2771995859</c:v>
                </c:pt>
                <c:pt idx="2892">
                  <c:v>2511207.7792829387</c:v>
                </c:pt>
                <c:pt idx="2893">
                  <c:v>2465729.6841927455</c:v>
                </c:pt>
                <c:pt idx="2894">
                  <c:v>2490773.8229771797</c:v>
                </c:pt>
                <c:pt idx="2895">
                  <c:v>2492373.7001368329</c:v>
                </c:pt>
                <c:pt idx="2896">
                  <c:v>2534299.5222226502</c:v>
                </c:pt>
                <c:pt idx="2897">
                  <c:v>2510864.6045560972</c:v>
                </c:pt>
                <c:pt idx="2898">
                  <c:v>2522734.6191776809</c:v>
                </c:pt>
                <c:pt idx="2899">
                  <c:v>2497281.1381235728</c:v>
                </c:pt>
                <c:pt idx="2900">
                  <c:v>2515669.0663446863</c:v>
                </c:pt>
                <c:pt idx="2901">
                  <c:v>2495185.5597530613</c:v>
                </c:pt>
                <c:pt idx="2902">
                  <c:v>2486971.5648792312</c:v>
                </c:pt>
                <c:pt idx="2903">
                  <c:v>2488466.8599885106</c:v>
                </c:pt>
                <c:pt idx="2904">
                  <c:v>2507235.4152256474</c:v>
                </c:pt>
                <c:pt idx="2905">
                  <c:v>2570346.2762796544</c:v>
                </c:pt>
                <c:pt idx="2906">
                  <c:v>2565932.0503149503</c:v>
                </c:pt>
                <c:pt idx="2907">
                  <c:v>2563754.818513805</c:v>
                </c:pt>
                <c:pt idx="2908">
                  <c:v>2573037.4150327928</c:v>
                </c:pt>
                <c:pt idx="2909">
                  <c:v>2587076.8994709626</c:v>
                </c:pt>
                <c:pt idx="2910">
                  <c:v>2573842.6515897955</c:v>
                </c:pt>
                <c:pt idx="2911">
                  <c:v>2587501.4128604042</c:v>
                </c:pt>
                <c:pt idx="2912">
                  <c:v>2611597.1381391818</c:v>
                </c:pt>
                <c:pt idx="2913">
                  <c:v>2608120.4256292894</c:v>
                </c:pt>
                <c:pt idx="2914">
                  <c:v>2600099.2492358745</c:v>
                </c:pt>
                <c:pt idx="2915">
                  <c:v>2615915.495624017</c:v>
                </c:pt>
                <c:pt idx="2916">
                  <c:v>2668582.443446754</c:v>
                </c:pt>
                <c:pt idx="2917">
                  <c:v>2667201.9651633408</c:v>
                </c:pt>
                <c:pt idx="2918">
                  <c:v>2737146.6563840457</c:v>
                </c:pt>
                <c:pt idx="2919">
                  <c:v>2849909.067798201</c:v>
                </c:pt>
                <c:pt idx="2920">
                  <c:v>2820260.5700478656</c:v>
                </c:pt>
                <c:pt idx="2921">
                  <c:v>2853205.3520141002</c:v>
                </c:pt>
                <c:pt idx="2922">
                  <c:v>2822983.3073719628</c:v>
                </c:pt>
                <c:pt idx="2923">
                  <c:v>2851293.1801407584</c:v>
                </c:pt>
                <c:pt idx="2924">
                  <c:v>2816467.1708095483</c:v>
                </c:pt>
                <c:pt idx="2925">
                  <c:v>2764527.2031001383</c:v>
                </c:pt>
                <c:pt idx="2926">
                  <c:v>2729722.0402565659</c:v>
                </c:pt>
                <c:pt idx="2927">
                  <c:v>2758238.2609255309</c:v>
                </c:pt>
                <c:pt idx="2928">
                  <c:v>2797910.7857147544</c:v>
                </c:pt>
                <c:pt idx="2929">
                  <c:v>2811443.8992002583</c:v>
                </c:pt>
                <c:pt idx="2930">
                  <c:v>2803930.9088763911</c:v>
                </c:pt>
                <c:pt idx="2931">
                  <c:v>2780657.6877252236</c:v>
                </c:pt>
                <c:pt idx="2932">
                  <c:v>2802391.9851144566</c:v>
                </c:pt>
                <c:pt idx="2933">
                  <c:v>2786444.538749279</c:v>
                </c:pt>
                <c:pt idx="2934">
                  <c:v>2765620.3324234155</c:v>
                </c:pt>
                <c:pt idx="2935">
                  <c:v>2763545.1746933111</c:v>
                </c:pt>
                <c:pt idx="2936">
                  <c:v>2773440.2421994889</c:v>
                </c:pt>
                <c:pt idx="2937">
                  <c:v>2823678.9328060611</c:v>
                </c:pt>
                <c:pt idx="2938">
                  <c:v>2845041.2425764636</c:v>
                </c:pt>
                <c:pt idx="2939">
                  <c:v>2848895.8626924236</c:v>
                </c:pt>
                <c:pt idx="2940">
                  <c:v>2831152.2776636849</c:v>
                </c:pt>
                <c:pt idx="2941">
                  <c:v>2857680.1694311891</c:v>
                </c:pt>
                <c:pt idx="2942">
                  <c:v>2860899.0793180042</c:v>
                </c:pt>
                <c:pt idx="2943">
                  <c:v>2864550.3410276095</c:v>
                </c:pt>
                <c:pt idx="2944">
                  <c:v>2937439.8988374565</c:v>
                </c:pt>
                <c:pt idx="2945">
                  <c:v>2926174.6593261147</c:v>
                </c:pt>
                <c:pt idx="2946">
                  <c:v>2857462.5639071129</c:v>
                </c:pt>
                <c:pt idx="2947">
                  <c:v>2848750.91508637</c:v>
                </c:pt>
                <c:pt idx="2948">
                  <c:v>2857681.9614010081</c:v>
                </c:pt>
                <c:pt idx="2949">
                  <c:v>2851251.1610147799</c:v>
                </c:pt>
                <c:pt idx="2950">
                  <c:v>2767766.8184951674</c:v>
                </c:pt>
                <c:pt idx="2951">
                  <c:v>2825026.5275652413</c:v>
                </c:pt>
                <c:pt idx="2952">
                  <c:v>2843141.2426483785</c:v>
                </c:pt>
                <c:pt idx="2953">
                  <c:v>2839939.8973577423</c:v>
                </c:pt>
                <c:pt idx="2954">
                  <c:v>2832541.899921773</c:v>
                </c:pt>
                <c:pt idx="2955">
                  <c:v>2816766.8284562081</c:v>
                </c:pt>
                <c:pt idx="2956">
                  <c:v>2799389.7389046471</c:v>
                </c:pt>
                <c:pt idx="2957">
                  <c:v>2825061.4875767636</c:v>
                </c:pt>
                <c:pt idx="2958">
                  <c:v>2840510.7472636984</c:v>
                </c:pt>
                <c:pt idx="2959">
                  <c:v>2838778.2980366223</c:v>
                </c:pt>
                <c:pt idx="2960">
                  <c:v>2864033.3254396655</c:v>
                </c:pt>
                <c:pt idx="2961">
                  <c:v>2823558.7973116837</c:v>
                </c:pt>
                <c:pt idx="2962">
                  <c:v>2808866.4157258482</c:v>
                </c:pt>
                <c:pt idx="2963">
                  <c:v>2779970.8586499086</c:v>
                </c:pt>
                <c:pt idx="2964">
                  <c:v>2763418.5355194849</c:v>
                </c:pt>
                <c:pt idx="2965">
                  <c:v>2702765.4463390857</c:v>
                </c:pt>
                <c:pt idx="2966">
                  <c:v>2600557.0295302314</c:v>
                </c:pt>
                <c:pt idx="2967">
                  <c:v>2674072.0954298424</c:v>
                </c:pt>
                <c:pt idx="2968">
                  <c:v>2653543.628742124</c:v>
                </c:pt>
                <c:pt idx="2969">
                  <c:v>2642031.655147953</c:v>
                </c:pt>
                <c:pt idx="2970">
                  <c:v>2619101.4270080468</c:v>
                </c:pt>
                <c:pt idx="2971">
                  <c:v>2636036.8380501596</c:v>
                </c:pt>
                <c:pt idx="2972">
                  <c:v>2510723.2800729112</c:v>
                </c:pt>
                <c:pt idx="2973">
                  <c:v>2493353.2518102345</c:v>
                </c:pt>
                <c:pt idx="2974">
                  <c:v>2512863.3231936675</c:v>
                </c:pt>
                <c:pt idx="2975">
                  <c:v>2487980.0321512562</c:v>
                </c:pt>
                <c:pt idx="2976">
                  <c:v>2474074.1595340562</c:v>
                </c:pt>
                <c:pt idx="2977">
                  <c:v>2522154.7125649271</c:v>
                </c:pt>
                <c:pt idx="2978">
                  <c:v>2523505.1034042262</c:v>
                </c:pt>
                <c:pt idx="2979">
                  <c:v>2521470.5600186819</c:v>
                </c:pt>
                <c:pt idx="2980">
                  <c:v>2521598.6109233308</c:v>
                </c:pt>
                <c:pt idx="2981">
                  <c:v>2572945.2203599955</c:v>
                </c:pt>
                <c:pt idx="2982">
                  <c:v>2554400.1709636343</c:v>
                </c:pt>
                <c:pt idx="2983">
                  <c:v>2584049.1921790894</c:v>
                </c:pt>
                <c:pt idx="2984">
                  <c:v>2553577.8978489176</c:v>
                </c:pt>
                <c:pt idx="2985">
                  <c:v>2494200.1321815443</c:v>
                </c:pt>
                <c:pt idx="2986">
                  <c:v>2451750.5121341636</c:v>
                </c:pt>
                <c:pt idx="2987">
                  <c:v>2398543.016136277</c:v>
                </c:pt>
                <c:pt idx="2988">
                  <c:v>2387513.5920191896</c:v>
                </c:pt>
                <c:pt idx="2989">
                  <c:v>2399220.7981114485</c:v>
                </c:pt>
                <c:pt idx="2990">
                  <c:v>2387450.9135953272</c:v>
                </c:pt>
                <c:pt idx="2991">
                  <c:v>2371849.847603363</c:v>
                </c:pt>
                <c:pt idx="2992">
                  <c:v>2393252.1814184259</c:v>
                </c:pt>
                <c:pt idx="2993">
                  <c:v>2415213.340858432</c:v>
                </c:pt>
                <c:pt idx="2994">
                  <c:v>2374739.9388541053</c:v>
                </c:pt>
                <c:pt idx="2995">
                  <c:v>2324024.9341864334</c:v>
                </c:pt>
                <c:pt idx="2996">
                  <c:v>2319601.2440533438</c:v>
                </c:pt>
                <c:pt idx="2997">
                  <c:v>2318420.0797014441</c:v>
                </c:pt>
                <c:pt idx="2998">
                  <c:v>2289502.1090564341</c:v>
                </c:pt>
                <c:pt idx="2999">
                  <c:v>2304895.2614118364</c:v>
                </c:pt>
                <c:pt idx="3000">
                  <c:v>2294156.2485448308</c:v>
                </c:pt>
                <c:pt idx="3001">
                  <c:v>2257641.9551474666</c:v>
                </c:pt>
                <c:pt idx="3002">
                  <c:v>2259704.6816171277</c:v>
                </c:pt>
                <c:pt idx="3003">
                  <c:v>2257458.8629782563</c:v>
                </c:pt>
                <c:pt idx="3004">
                  <c:v>2263465.8849533061</c:v>
                </c:pt>
                <c:pt idx="3005">
                  <c:v>2302406.8304159069</c:v>
                </c:pt>
                <c:pt idx="3006">
                  <c:v>2343714.2780591473</c:v>
                </c:pt>
                <c:pt idx="3007">
                  <c:v>2302878.8749399008</c:v>
                </c:pt>
                <c:pt idx="3008">
                  <c:v>2266095.6808767761</c:v>
                </c:pt>
                <c:pt idx="3009">
                  <c:v>2336242.0300352401</c:v>
                </c:pt>
                <c:pt idx="3010">
                  <c:v>2319763.2781964722</c:v>
                </c:pt>
                <c:pt idx="3011">
                  <c:v>2330865.9875676455</c:v>
                </c:pt>
                <c:pt idx="3012">
                  <c:v>2296070.0938350861</c:v>
                </c:pt>
                <c:pt idx="3013">
                  <c:v>2313467.8888003197</c:v>
                </c:pt>
                <c:pt idx="3014">
                  <c:v>2350586.8933085352</c:v>
                </c:pt>
                <c:pt idx="3015">
                  <c:v>2403036.2830019901</c:v>
                </c:pt>
                <c:pt idx="3016">
                  <c:v>2420707.7394416751</c:v>
                </c:pt>
                <c:pt idx="3017">
                  <c:v>2457181.5967191821</c:v>
                </c:pt>
                <c:pt idx="3018">
                  <c:v>2458401.1509924135</c:v>
                </c:pt>
                <c:pt idx="3019">
                  <c:v>2466858.4181933333</c:v>
                </c:pt>
                <c:pt idx="3020">
                  <c:v>2436734.1248554206</c:v>
                </c:pt>
                <c:pt idx="3021">
                  <c:v>2446087.0724903778</c:v>
                </c:pt>
                <c:pt idx="3022">
                  <c:v>2441333.2301529837</c:v>
                </c:pt>
                <c:pt idx="3023">
                  <c:v>2396423.0948953815</c:v>
                </c:pt>
                <c:pt idx="3024">
                  <c:v>2391916.5570685575</c:v>
                </c:pt>
                <c:pt idx="3025">
                  <c:v>2385772.710699548</c:v>
                </c:pt>
                <c:pt idx="3026">
                  <c:v>2478107.3046495146</c:v>
                </c:pt>
                <c:pt idx="3027">
                  <c:v>2631426.4465151695</c:v>
                </c:pt>
                <c:pt idx="3028">
                  <c:v>2566992.4570820923</c:v>
                </c:pt>
                <c:pt idx="3029">
                  <c:v>2607908.3090519654</c:v>
                </c:pt>
                <c:pt idx="3030">
                  <c:v>2936243.0025335038</c:v>
                </c:pt>
                <c:pt idx="3031">
                  <c:v>3138117.8312683715</c:v>
                </c:pt>
                <c:pt idx="3032">
                  <c:v>3111664.1996193114</c:v>
                </c:pt>
                <c:pt idx="3033">
                  <c:v>3110362.4226184562</c:v>
                </c:pt>
                <c:pt idx="3034">
                  <c:v>3165861.6808214397</c:v>
                </c:pt>
                <c:pt idx="3035">
                  <c:v>3139974.5524716335</c:v>
                </c:pt>
                <c:pt idx="3036">
                  <c:v>3131143.6646028175</c:v>
                </c:pt>
                <c:pt idx="3037">
                  <c:v>3024402.4631254729</c:v>
                </c:pt>
                <c:pt idx="3038">
                  <c:v>2909590.5461135344</c:v>
                </c:pt>
                <c:pt idx="3039">
                  <c:v>2976118.2928584586</c:v>
                </c:pt>
                <c:pt idx="3040">
                  <c:v>3001950.4569413075</c:v>
                </c:pt>
                <c:pt idx="3041">
                  <c:v>2977566.4515833645</c:v>
                </c:pt>
                <c:pt idx="3042">
                  <c:v>2936342.3039538199</c:v>
                </c:pt>
                <c:pt idx="3043">
                  <c:v>2922775.2289268533</c:v>
                </c:pt>
                <c:pt idx="3044">
                  <c:v>2929450.050209946</c:v>
                </c:pt>
                <c:pt idx="3045">
                  <c:v>2923690.2641514526</c:v>
                </c:pt>
                <c:pt idx="3046">
                  <c:v>2986891.3060314832</c:v>
                </c:pt>
                <c:pt idx="3047">
                  <c:v>3003888.7810712205</c:v>
                </c:pt>
                <c:pt idx="3048">
                  <c:v>2960984.7160363733</c:v>
                </c:pt>
                <c:pt idx="3049">
                  <c:v>2953468.8625964625</c:v>
                </c:pt>
                <c:pt idx="3050">
                  <c:v>2977387.4314121027</c:v>
                </c:pt>
                <c:pt idx="3051">
                  <c:v>2909534.9145436063</c:v>
                </c:pt>
                <c:pt idx="3052">
                  <c:v>2919470.6946600745</c:v>
                </c:pt>
                <c:pt idx="3053">
                  <c:v>2919344.8901938293</c:v>
                </c:pt>
                <c:pt idx="3054">
                  <c:v>2913313.7168964273</c:v>
                </c:pt>
                <c:pt idx="3055">
                  <c:v>2866472.4513568953</c:v>
                </c:pt>
                <c:pt idx="3056">
                  <c:v>2850859.4129966116</c:v>
                </c:pt>
                <c:pt idx="3057">
                  <c:v>2855569.8458366445</c:v>
                </c:pt>
                <c:pt idx="3058">
                  <c:v>2855076.5621493412</c:v>
                </c:pt>
                <c:pt idx="3059">
                  <c:v>2896786.2453860259</c:v>
                </c:pt>
                <c:pt idx="3060">
                  <c:v>2889153.3639898701</c:v>
                </c:pt>
                <c:pt idx="3061">
                  <c:v>2864975.1161854127</c:v>
                </c:pt>
                <c:pt idx="3062">
                  <c:v>2901952.673559146</c:v>
                </c:pt>
                <c:pt idx="3063">
                  <c:v>2878764.6784053613</c:v>
                </c:pt>
                <c:pt idx="3064">
                  <c:v>2911481.2451385278</c:v>
                </c:pt>
                <c:pt idx="3065">
                  <c:v>2846137.1085595889</c:v>
                </c:pt>
                <c:pt idx="3066">
                  <c:v>2844871.261947019</c:v>
                </c:pt>
                <c:pt idx="3067">
                  <c:v>2810699.8855307451</c:v>
                </c:pt>
                <c:pt idx="3068">
                  <c:v>2834823.6164192846</c:v>
                </c:pt>
                <c:pt idx="3069">
                  <c:v>2844836.127195864</c:v>
                </c:pt>
                <c:pt idx="3070">
                  <c:v>2900045.2000697013</c:v>
                </c:pt>
                <c:pt idx="3071">
                  <c:v>2830502.1239805315</c:v>
                </c:pt>
                <c:pt idx="3072">
                  <c:v>2734622.9162483024</c:v>
                </c:pt>
                <c:pt idx="3073">
                  <c:v>2741548.5239152294</c:v>
                </c:pt>
                <c:pt idx="3074">
                  <c:v>2733233.8418781976</c:v>
                </c:pt>
                <c:pt idx="3075">
                  <c:v>2730868.2190816649</c:v>
                </c:pt>
                <c:pt idx="3076">
                  <c:v>2704169.1389662889</c:v>
                </c:pt>
                <c:pt idx="3077">
                  <c:v>2695797.9713661512</c:v>
                </c:pt>
                <c:pt idx="3078">
                  <c:v>2566115.8195621339</c:v>
                </c:pt>
                <c:pt idx="3079">
                  <c:v>2496061.574276641</c:v>
                </c:pt>
                <c:pt idx="3080">
                  <c:v>2509597.1316374382</c:v>
                </c:pt>
                <c:pt idx="3081">
                  <c:v>2481596.660650779</c:v>
                </c:pt>
                <c:pt idx="3082">
                  <c:v>2497595.9177829376</c:v>
                </c:pt>
                <c:pt idx="3083">
                  <c:v>2495036.0428968305</c:v>
                </c:pt>
                <c:pt idx="3084">
                  <c:v>2499779.5616239971</c:v>
                </c:pt>
                <c:pt idx="3085">
                  <c:v>2417938.0630125124</c:v>
                </c:pt>
                <c:pt idx="3086">
                  <c:v>2386136.3047546456</c:v>
                </c:pt>
                <c:pt idx="3087">
                  <c:v>2330883.94252337</c:v>
                </c:pt>
                <c:pt idx="3088">
                  <c:v>2369453.1440217197</c:v>
                </c:pt>
                <c:pt idx="3089">
                  <c:v>2516931.8874229076</c:v>
                </c:pt>
                <c:pt idx="3090">
                  <c:v>2477437.7614987078</c:v>
                </c:pt>
                <c:pt idx="3091">
                  <c:v>2476496.2638455033</c:v>
                </c:pt>
                <c:pt idx="3092">
                  <c:v>2439541.2056499971</c:v>
                </c:pt>
                <c:pt idx="3093">
                  <c:v>2378527.2479054718</c:v>
                </c:pt>
                <c:pt idx="3094">
                  <c:v>2399082.8532895949</c:v>
                </c:pt>
                <c:pt idx="3095">
                  <c:v>2406683.4478726811</c:v>
                </c:pt>
                <c:pt idx="3096">
                  <c:v>2388128.0115332948</c:v>
                </c:pt>
                <c:pt idx="3097">
                  <c:v>2391971.1954066083</c:v>
                </c:pt>
                <c:pt idx="3098">
                  <c:v>2392014.2940014498</c:v>
                </c:pt>
                <c:pt idx="3099">
                  <c:v>2391466.2682790239</c:v>
                </c:pt>
                <c:pt idx="3100">
                  <c:v>2377350.6755403182</c:v>
                </c:pt>
                <c:pt idx="3101">
                  <c:v>2383819.9334621984</c:v>
                </c:pt>
                <c:pt idx="3102">
                  <c:v>2383576.0039482703</c:v>
                </c:pt>
                <c:pt idx="3103">
                  <c:v>2371758.4044604572</c:v>
                </c:pt>
                <c:pt idx="3104">
                  <c:v>2343778.7273787041</c:v>
                </c:pt>
                <c:pt idx="3105">
                  <c:v>2330802.8572405656</c:v>
                </c:pt>
                <c:pt idx="3106">
                  <c:v>2442613.0334037826</c:v>
                </c:pt>
                <c:pt idx="3107">
                  <c:v>2545008.3043545182</c:v>
                </c:pt>
                <c:pt idx="3108">
                  <c:v>2511062.472648175</c:v>
                </c:pt>
                <c:pt idx="3109">
                  <c:v>2556200.2146455245</c:v>
                </c:pt>
                <c:pt idx="3110">
                  <c:v>2535438.3700547065</c:v>
                </c:pt>
                <c:pt idx="3111">
                  <c:v>2557174.663033566</c:v>
                </c:pt>
                <c:pt idx="3112">
                  <c:v>2531406.516484471</c:v>
                </c:pt>
                <c:pt idx="3113">
                  <c:v>2564410.9951746627</c:v>
                </c:pt>
                <c:pt idx="3114">
                  <c:v>2663057.8825325579</c:v>
                </c:pt>
                <c:pt idx="3115">
                  <c:v>2616406.5066536982</c:v>
                </c:pt>
                <c:pt idx="3116">
                  <c:v>2593405.1409697705</c:v>
                </c:pt>
                <c:pt idx="3117">
                  <c:v>2517144.1391795785</c:v>
                </c:pt>
                <c:pt idx="3118">
                  <c:v>2624456.8320438522</c:v>
                </c:pt>
                <c:pt idx="3119">
                  <c:v>2628014.5563931051</c:v>
                </c:pt>
                <c:pt idx="3120">
                  <c:v>2654575.52357603</c:v>
                </c:pt>
                <c:pt idx="3121">
                  <c:v>2535296.4969644272</c:v>
                </c:pt>
                <c:pt idx="3122">
                  <c:v>2488560.3842842109</c:v>
                </c:pt>
                <c:pt idx="3123">
                  <c:v>2496606.2154902909</c:v>
                </c:pt>
                <c:pt idx="3124">
                  <c:v>2494404.2610500441</c:v>
                </c:pt>
                <c:pt idx="3125">
                  <c:v>2441571.7109757815</c:v>
                </c:pt>
                <c:pt idx="3126">
                  <c:v>2507734.9302653391</c:v>
                </c:pt>
                <c:pt idx="3127">
                  <c:v>2481443.8745698328</c:v>
                </c:pt>
                <c:pt idx="3128">
                  <c:v>2478127.9252038104</c:v>
                </c:pt>
                <c:pt idx="3129">
                  <c:v>2473558.5841535213</c:v>
                </c:pt>
                <c:pt idx="3130">
                  <c:v>2424147.3627720792</c:v>
                </c:pt>
                <c:pt idx="3131">
                  <c:v>2470409.1367568416</c:v>
                </c:pt>
                <c:pt idx="3132">
                  <c:v>2519647.5650590193</c:v>
                </c:pt>
                <c:pt idx="3133">
                  <c:v>2591280.3238217505</c:v>
                </c:pt>
                <c:pt idx="3134">
                  <c:v>2385867.9105206234</c:v>
                </c:pt>
                <c:pt idx="3135">
                  <c:v>2392475.9393256903</c:v>
                </c:pt>
                <c:pt idx="3136">
                  <c:v>2357470.700749733</c:v>
                </c:pt>
                <c:pt idx="3137">
                  <c:v>2352341.4713217788</c:v>
                </c:pt>
                <c:pt idx="3138">
                  <c:v>2353075.8603618629</c:v>
                </c:pt>
                <c:pt idx="3139">
                  <c:v>2358762.2621879363</c:v>
                </c:pt>
                <c:pt idx="3140">
                  <c:v>2375603.6151705519</c:v>
                </c:pt>
                <c:pt idx="3141">
                  <c:v>2410105.0449056383</c:v>
                </c:pt>
                <c:pt idx="3142">
                  <c:v>2339126.224225611</c:v>
                </c:pt>
                <c:pt idx="3143">
                  <c:v>2350119.2831902592</c:v>
                </c:pt>
                <c:pt idx="3144">
                  <c:v>2341905.0757211731</c:v>
                </c:pt>
                <c:pt idx="3145">
                  <c:v>2322326.7871310278</c:v>
                </c:pt>
                <c:pt idx="3146">
                  <c:v>2427143.1792125129</c:v>
                </c:pt>
                <c:pt idx="3147">
                  <c:v>2411626.1610266343</c:v>
                </c:pt>
                <c:pt idx="3148">
                  <c:v>2464882.9198222687</c:v>
                </c:pt>
                <c:pt idx="3149">
                  <c:v>2397481.9677167092</c:v>
                </c:pt>
                <c:pt idx="3150">
                  <c:v>2401376.6121794088</c:v>
                </c:pt>
                <c:pt idx="3151">
                  <c:v>2401933.5357235093</c:v>
                </c:pt>
                <c:pt idx="3152">
                  <c:v>2393086.0784206367</c:v>
                </c:pt>
                <c:pt idx="3153">
                  <c:v>2418674.0509679583</c:v>
                </c:pt>
                <c:pt idx="3154">
                  <c:v>2402315.7743567685</c:v>
                </c:pt>
                <c:pt idx="3155">
                  <c:v>2397576.1603189413</c:v>
                </c:pt>
                <c:pt idx="3156">
                  <c:v>2356222.4386222605</c:v>
                </c:pt>
                <c:pt idx="3157">
                  <c:v>2360206.6813960271</c:v>
                </c:pt>
                <c:pt idx="3158">
                  <c:v>2374667.4031526991</c:v>
                </c:pt>
                <c:pt idx="3159">
                  <c:v>2360162.168559467</c:v>
                </c:pt>
                <c:pt idx="3160">
                  <c:v>2376094.8746886128</c:v>
                </c:pt>
                <c:pt idx="3161">
                  <c:v>2441618.8941912656</c:v>
                </c:pt>
                <c:pt idx="3162">
                  <c:v>2441531.7467929921</c:v>
                </c:pt>
                <c:pt idx="3163">
                  <c:v>2525013.9034057353</c:v>
                </c:pt>
                <c:pt idx="3164">
                  <c:v>2532423.0138518093</c:v>
                </c:pt>
                <c:pt idx="3165">
                  <c:v>2553171.1686440376</c:v>
                </c:pt>
                <c:pt idx="3166">
                  <c:v>2715613.6236418197</c:v>
                </c:pt>
                <c:pt idx="3167">
                  <c:v>2884853.4620120227</c:v>
                </c:pt>
                <c:pt idx="3168">
                  <c:v>3337024.6545508201</c:v>
                </c:pt>
                <c:pt idx="3169">
                  <c:v>3345872.6635910133</c:v>
                </c:pt>
                <c:pt idx="3170">
                  <c:v>3252109.03838195</c:v>
                </c:pt>
                <c:pt idx="3171">
                  <c:v>3431404.77732665</c:v>
                </c:pt>
                <c:pt idx="3172">
                  <c:v>3618031.0733440672</c:v>
                </c:pt>
                <c:pt idx="3173">
                  <c:v>3289478.5676485533</c:v>
                </c:pt>
                <c:pt idx="3174">
                  <c:v>3429259.5593532212</c:v>
                </c:pt>
                <c:pt idx="3175">
                  <c:v>3344024.4605713892</c:v>
                </c:pt>
                <c:pt idx="3176">
                  <c:v>3600790.4135796237</c:v>
                </c:pt>
                <c:pt idx="3177">
                  <c:v>3706234.8009252474</c:v>
                </c:pt>
                <c:pt idx="3178">
                  <c:v>3594311.7180100493</c:v>
                </c:pt>
                <c:pt idx="3179">
                  <c:v>3657851.8089627544</c:v>
                </c:pt>
                <c:pt idx="3180">
                  <c:v>3545609.9123505424</c:v>
                </c:pt>
                <c:pt idx="3181">
                  <c:v>3772804.804732448</c:v>
                </c:pt>
                <c:pt idx="3182">
                  <c:v>3497223.9595956281</c:v>
                </c:pt>
                <c:pt idx="3183">
                  <c:v>3548129.3341524396</c:v>
                </c:pt>
                <c:pt idx="3184">
                  <c:v>3496151.0143037434</c:v>
                </c:pt>
                <c:pt idx="3185">
                  <c:v>3646989.5795016224</c:v>
                </c:pt>
                <c:pt idx="3186">
                  <c:v>3728428.6463214923</c:v>
                </c:pt>
                <c:pt idx="3187">
                  <c:v>3730094.4063338437</c:v>
                </c:pt>
                <c:pt idx="3188">
                  <c:v>4073443.1131120515</c:v>
                </c:pt>
                <c:pt idx="3189">
                  <c:v>3760947.4092527688</c:v>
                </c:pt>
                <c:pt idx="3190">
                  <c:v>3614429.237061651</c:v>
                </c:pt>
                <c:pt idx="3191">
                  <c:v>3680715.013338577</c:v>
                </c:pt>
                <c:pt idx="3192">
                  <c:v>3621853.8652306586</c:v>
                </c:pt>
                <c:pt idx="3193">
                  <c:v>3537607.402903527</c:v>
                </c:pt>
                <c:pt idx="3194">
                  <c:v>3572746.1158025418</c:v>
                </c:pt>
                <c:pt idx="3195">
                  <c:v>3632742.631488218</c:v>
                </c:pt>
                <c:pt idx="3196">
                  <c:v>3428157.7311771093</c:v>
                </c:pt>
                <c:pt idx="3197">
                  <c:v>3461658.4106865749</c:v>
                </c:pt>
                <c:pt idx="3198">
                  <c:v>3373307.0353995678</c:v>
                </c:pt>
                <c:pt idx="3199">
                  <c:v>3481960.0680339909</c:v>
                </c:pt>
                <c:pt idx="3200">
                  <c:v>3462635.5902074073</c:v>
                </c:pt>
                <c:pt idx="3201">
                  <c:v>3517484.2686405662</c:v>
                </c:pt>
                <c:pt idx="3202">
                  <c:v>3605759.0392073481</c:v>
                </c:pt>
                <c:pt idx="3203">
                  <c:v>3780652.5471199267</c:v>
                </c:pt>
                <c:pt idx="3204">
                  <c:v>3333814.605814714</c:v>
                </c:pt>
                <c:pt idx="3205">
                  <c:v>2966507.0386334425</c:v>
                </c:pt>
                <c:pt idx="3206">
                  <c:v>2864713.032345566</c:v>
                </c:pt>
                <c:pt idx="3207">
                  <c:v>2791419.7849459667</c:v>
                </c:pt>
                <c:pt idx="3208">
                  <c:v>2753511.2263441849</c:v>
                </c:pt>
                <c:pt idx="3209">
                  <c:v>2738517.3093436859</c:v>
                </c:pt>
                <c:pt idx="3210">
                  <c:v>2706637.4727667901</c:v>
                </c:pt>
                <c:pt idx="3211">
                  <c:v>2787980.6569856554</c:v>
                </c:pt>
                <c:pt idx="3212">
                  <c:v>2863271.110338991</c:v>
                </c:pt>
                <c:pt idx="3213">
                  <c:v>2806464.74520138</c:v>
                </c:pt>
                <c:pt idx="3214">
                  <c:v>2833801.2505062423</c:v>
                </c:pt>
                <c:pt idx="3215">
                  <c:v>2798865.7473682584</c:v>
                </c:pt>
                <c:pt idx="3216">
                  <c:v>2976548.1775423256</c:v>
                </c:pt>
                <c:pt idx="3217">
                  <c:v>3029349.0295599774</c:v>
                </c:pt>
                <c:pt idx="3218">
                  <c:v>3129431.6644922164</c:v>
                </c:pt>
                <c:pt idx="3219">
                  <c:v>3049436.5616003843</c:v>
                </c:pt>
                <c:pt idx="3220">
                  <c:v>3080309.9000758748</c:v>
                </c:pt>
                <c:pt idx="3221">
                  <c:v>3169554.5647777859</c:v>
                </c:pt>
                <c:pt idx="3222">
                  <c:v>3040703.9788922775</c:v>
                </c:pt>
                <c:pt idx="3223">
                  <c:v>2840647.4118967801</c:v>
                </c:pt>
                <c:pt idx="3224">
                  <c:v>2854839.8288253886</c:v>
                </c:pt>
                <c:pt idx="3225">
                  <c:v>2855754.9579236303</c:v>
                </c:pt>
                <c:pt idx="3226">
                  <c:v>2893147.4497730252</c:v>
                </c:pt>
                <c:pt idx="3227">
                  <c:v>2945432.4482824733</c:v>
                </c:pt>
                <c:pt idx="3228">
                  <c:v>2977693.8015913381</c:v>
                </c:pt>
                <c:pt idx="3229">
                  <c:v>2983855.1025579404</c:v>
                </c:pt>
                <c:pt idx="3230">
                  <c:v>3063098.76736781</c:v>
                </c:pt>
                <c:pt idx="3231">
                  <c:v>2978901.0843216358</c:v>
                </c:pt>
                <c:pt idx="3232">
                  <c:v>3003813.1311957114</c:v>
                </c:pt>
                <c:pt idx="3233">
                  <c:v>2985635.0202375688</c:v>
                </c:pt>
                <c:pt idx="3234">
                  <c:v>2880993.058609636</c:v>
                </c:pt>
                <c:pt idx="3235">
                  <c:v>2894669.290629013</c:v>
                </c:pt>
                <c:pt idx="3236">
                  <c:v>2917049.8688688693</c:v>
                </c:pt>
                <c:pt idx="3237">
                  <c:v>2975999.671457361</c:v>
                </c:pt>
                <c:pt idx="3238">
                  <c:v>2974690.8818475544</c:v>
                </c:pt>
                <c:pt idx="3239">
                  <c:v>2931998.6188447131</c:v>
                </c:pt>
                <c:pt idx="3240">
                  <c:v>3066097.4199820585</c:v>
                </c:pt>
                <c:pt idx="3241">
                  <c:v>3149127.5266962321</c:v>
                </c:pt>
                <c:pt idx="3242">
                  <c:v>3278751.5657080011</c:v>
                </c:pt>
                <c:pt idx="3243">
                  <c:v>3311448.9861471942</c:v>
                </c:pt>
                <c:pt idx="3244">
                  <c:v>3373208.596668548</c:v>
                </c:pt>
                <c:pt idx="3245">
                  <c:v>3308135.1791429287</c:v>
                </c:pt>
                <c:pt idx="3246">
                  <c:v>3276498.8582232888</c:v>
                </c:pt>
                <c:pt idx="3247">
                  <c:v>3310830.3703366327</c:v>
                </c:pt>
                <c:pt idx="3248">
                  <c:v>3273858.6723411521</c:v>
                </c:pt>
                <c:pt idx="3249">
                  <c:v>3286557.7010720423</c:v>
                </c:pt>
                <c:pt idx="3250">
                  <c:v>3325115.1209127605</c:v>
                </c:pt>
                <c:pt idx="3251">
                  <c:v>3524497.8125825454</c:v>
                </c:pt>
                <c:pt idx="3252">
                  <c:v>3592978.5466467598</c:v>
                </c:pt>
                <c:pt idx="3253">
                  <c:v>4044350.3774614176</c:v>
                </c:pt>
                <c:pt idx="3254">
                  <c:v>4201419.665181214</c:v>
                </c:pt>
                <c:pt idx="3255">
                  <c:v>4211665.1671992065</c:v>
                </c:pt>
                <c:pt idx="3256">
                  <c:v>4335543.9419266935</c:v>
                </c:pt>
                <c:pt idx="3257">
                  <c:v>4204704.0248114942</c:v>
                </c:pt>
                <c:pt idx="3258">
                  <c:v>4255962.3514422942</c:v>
                </c:pt>
                <c:pt idx="3259">
                  <c:v>4672759.4514410719</c:v>
                </c:pt>
                <c:pt idx="3260">
                  <c:v>4397442.3223186592</c:v>
                </c:pt>
                <c:pt idx="3261">
                  <c:v>4530067.324414216</c:v>
                </c:pt>
                <c:pt idx="3262">
                  <c:v>4604215.9080566959</c:v>
                </c:pt>
                <c:pt idx="3263">
                  <c:v>4844351.2519187629</c:v>
                </c:pt>
                <c:pt idx="3264">
                  <c:v>4787864.1125645638</c:v>
                </c:pt>
                <c:pt idx="3265">
                  <c:v>4599220.7065344853</c:v>
                </c:pt>
                <c:pt idx="3266">
                  <c:v>4723990.5698342221</c:v>
                </c:pt>
                <c:pt idx="3267">
                  <c:v>4877931.9972130423</c:v>
                </c:pt>
                <c:pt idx="3268">
                  <c:v>5825122.0547503177</c:v>
                </c:pt>
                <c:pt idx="3269">
                  <c:v>6118191.4513103506</c:v>
                </c:pt>
                <c:pt idx="3270">
                  <c:v>6066975.8571194168</c:v>
                </c:pt>
                <c:pt idx="3271">
                  <c:v>6015620.5714429123</c:v>
                </c:pt>
                <c:pt idx="3272">
                  <c:v>5765079.6754225809</c:v>
                </c:pt>
                <c:pt idx="3273">
                  <c:v>5883708.285358415</c:v>
                </c:pt>
                <c:pt idx="3274">
                  <c:v>6335185.1951674614</c:v>
                </c:pt>
                <c:pt idx="3275">
                  <c:v>6767940.9209705619</c:v>
                </c:pt>
                <c:pt idx="3276">
                  <c:v>6738381.3799540699</c:v>
                </c:pt>
                <c:pt idx="3277">
                  <c:v>6579572.7999867285</c:v>
                </c:pt>
                <c:pt idx="3278">
                  <c:v>6647197.1771961544</c:v>
                </c:pt>
                <c:pt idx="3279">
                  <c:v>7058144.4684367832</c:v>
                </c:pt>
                <c:pt idx="3280">
                  <c:v>7970022.14024135</c:v>
                </c:pt>
                <c:pt idx="3281">
                  <c:v>8622917.5936365221</c:v>
                </c:pt>
                <c:pt idx="3282">
                  <c:v>8870308.404024072</c:v>
                </c:pt>
                <c:pt idx="3283">
                  <c:v>9556051.6475180369</c:v>
                </c:pt>
                <c:pt idx="3284">
                  <c:v>9664359.6175085586</c:v>
                </c:pt>
                <c:pt idx="3285">
                  <c:v>9056845.3063007556</c:v>
                </c:pt>
                <c:pt idx="3286">
                  <c:v>9065750.6609119158</c:v>
                </c:pt>
                <c:pt idx="3287">
                  <c:v>10333016.744282592</c:v>
                </c:pt>
                <c:pt idx="3288">
                  <c:v>10062621.154347533</c:v>
                </c:pt>
                <c:pt idx="3289">
                  <c:v>7267640.5428481586</c:v>
                </c:pt>
                <c:pt idx="3290">
                  <c:v>6912494.8611469623</c:v>
                </c:pt>
                <c:pt idx="3291">
                  <c:v>7833226.7740991581</c:v>
                </c:pt>
                <c:pt idx="3292">
                  <c:v>8452469.4613105692</c:v>
                </c:pt>
                <c:pt idx="3293">
                  <c:v>9716538.9526536539</c:v>
                </c:pt>
                <c:pt idx="3294">
                  <c:v>9678283.481910428</c:v>
                </c:pt>
                <c:pt idx="3295">
                  <c:v>9262231.9271542728</c:v>
                </c:pt>
                <c:pt idx="3296">
                  <c:v>9939673.8404597789</c:v>
                </c:pt>
                <c:pt idx="3297">
                  <c:v>9271612.8339358866</c:v>
                </c:pt>
                <c:pt idx="3298">
                  <c:v>9409770.2151776422</c:v>
                </c:pt>
                <c:pt idx="3299">
                  <c:v>9459363.9355202913</c:v>
                </c:pt>
                <c:pt idx="3300">
                  <c:v>9607830.7017989196</c:v>
                </c:pt>
                <c:pt idx="3301">
                  <c:v>9108906.7812613435</c:v>
                </c:pt>
                <c:pt idx="3302">
                  <c:v>8616972.2810887862</c:v>
                </c:pt>
                <c:pt idx="3303">
                  <c:v>8375077.9507240159</c:v>
                </c:pt>
                <c:pt idx="3304">
                  <c:v>8351275.8063309435</c:v>
                </c:pt>
                <c:pt idx="3305">
                  <c:v>8644717.0515487138</c:v>
                </c:pt>
                <c:pt idx="3306">
                  <c:v>9507843.6039705966</c:v>
                </c:pt>
                <c:pt idx="3307">
                  <c:v>9514927.6631180234</c:v>
                </c:pt>
                <c:pt idx="3308">
                  <c:v>9753675.0837929603</c:v>
                </c:pt>
                <c:pt idx="3309">
                  <c:v>11227308.457545649</c:v>
                </c:pt>
                <c:pt idx="3310">
                  <c:v>14703400.109465137</c:v>
                </c:pt>
                <c:pt idx="3311">
                  <c:v>13549876.45078565</c:v>
                </c:pt>
                <c:pt idx="3312">
                  <c:v>14985048.281950079</c:v>
                </c:pt>
                <c:pt idx="3313">
                  <c:v>15484594.686703509</c:v>
                </c:pt>
                <c:pt idx="3314">
                  <c:v>14051071.911977725</c:v>
                </c:pt>
                <c:pt idx="3315">
                  <c:v>14741570.992121616</c:v>
                </c:pt>
                <c:pt idx="3316">
                  <c:v>14689414.530657295</c:v>
                </c:pt>
                <c:pt idx="3317">
                  <c:v>15920136.835466763</c:v>
                </c:pt>
                <c:pt idx="3318">
                  <c:v>15650756.566981245</c:v>
                </c:pt>
                <c:pt idx="3319">
                  <c:v>18215999.250642147</c:v>
                </c:pt>
                <c:pt idx="3320">
                  <c:v>21439356.48238818</c:v>
                </c:pt>
                <c:pt idx="3321">
                  <c:v>20594554.846053179</c:v>
                </c:pt>
                <c:pt idx="3322">
                  <c:v>19966571.214448314</c:v>
                </c:pt>
                <c:pt idx="3323">
                  <c:v>22875855.374986179</c:v>
                </c:pt>
                <c:pt idx="3324">
                  <c:v>24195125.407781892</c:v>
                </c:pt>
                <c:pt idx="3325">
                  <c:v>25075430.855566125</c:v>
                </c:pt>
                <c:pt idx="3326">
                  <c:v>30259404.470623225</c:v>
                </c:pt>
                <c:pt idx="3327">
                  <c:v>35189827.265924089</c:v>
                </c:pt>
                <c:pt idx="3328">
                  <c:v>30197914.796085689</c:v>
                </c:pt>
                <c:pt idx="3329">
                  <c:v>31019803.431990333</c:v>
                </c:pt>
                <c:pt idx="3330">
                  <c:v>37273790.518000707</c:v>
                </c:pt>
                <c:pt idx="3331">
                  <c:v>49539839.572867751</c:v>
                </c:pt>
                <c:pt idx="3332">
                  <c:v>55439030.527803242</c:v>
                </c:pt>
                <c:pt idx="3333">
                  <c:v>55321922.582629442</c:v>
                </c:pt>
                <c:pt idx="3334">
                  <c:v>51948389.075164631</c:v>
                </c:pt>
                <c:pt idx="3335">
                  <c:v>25059365.999491896</c:v>
                </c:pt>
                <c:pt idx="3336">
                  <c:v>29273705.837574437</c:v>
                </c:pt>
                <c:pt idx="3337">
                  <c:v>30958879.642223001</c:v>
                </c:pt>
                <c:pt idx="3338">
                  <c:v>41606067.219899356</c:v>
                </c:pt>
                <c:pt idx="3339">
                  <c:v>31576568.338572551</c:v>
                </c:pt>
                <c:pt idx="3340">
                  <c:v>35346454.216511324</c:v>
                </c:pt>
                <c:pt idx="3341">
                  <c:v>31537999.975719243</c:v>
                </c:pt>
                <c:pt idx="3342">
                  <c:v>33147731.700329997</c:v>
                </c:pt>
                <c:pt idx="3343">
                  <c:v>34912641.625568159</c:v>
                </c:pt>
                <c:pt idx="3344">
                  <c:v>27809828.084360611</c:v>
                </c:pt>
                <c:pt idx="3345">
                  <c:v>22265154.991496723</c:v>
                </c:pt>
                <c:pt idx="3346">
                  <c:v>23840700.653557349</c:v>
                </c:pt>
                <c:pt idx="3347">
                  <c:v>23054009.398100648</c:v>
                </c:pt>
                <c:pt idx="3348">
                  <c:v>23139642.917595301</c:v>
                </c:pt>
                <c:pt idx="3349">
                  <c:v>27245261.643398236</c:v>
                </c:pt>
                <c:pt idx="3350">
                  <c:v>22450006.649668317</c:v>
                </c:pt>
                <c:pt idx="3351">
                  <c:v>20336143.545275263</c:v>
                </c:pt>
                <c:pt idx="3352">
                  <c:v>22520708.698817447</c:v>
                </c:pt>
                <c:pt idx="3353">
                  <c:v>30862136.983421236</c:v>
                </c:pt>
                <c:pt idx="3354">
                  <c:v>25522289.040788781</c:v>
                </c:pt>
                <c:pt idx="3355">
                  <c:v>23245473.80705696</c:v>
                </c:pt>
                <c:pt idx="3356">
                  <c:v>23840120.119805541</c:v>
                </c:pt>
                <c:pt idx="3357">
                  <c:v>25999805.335267078</c:v>
                </c:pt>
                <c:pt idx="3358">
                  <c:v>29968497.101656009</c:v>
                </c:pt>
                <c:pt idx="3359">
                  <c:v>29550582.029871654</c:v>
                </c:pt>
                <c:pt idx="3360">
                  <c:v>31978877.945602853</c:v>
                </c:pt>
                <c:pt idx="3361">
                  <c:v>37953050.681530856</c:v>
                </c:pt>
                <c:pt idx="3362">
                  <c:v>31639022.041174207</c:v>
                </c:pt>
                <c:pt idx="3363">
                  <c:v>43091565.606424034</c:v>
                </c:pt>
                <c:pt idx="3364">
                  <c:v>51117897.283164553</c:v>
                </c:pt>
                <c:pt idx="3365">
                  <c:v>44020943.216451056</c:v>
                </c:pt>
                <c:pt idx="3366">
                  <c:v>53106595.730345689</c:v>
                </c:pt>
                <c:pt idx="3367">
                  <c:v>50531741.066156819</c:v>
                </c:pt>
                <c:pt idx="3368">
                  <c:v>50894462.514664508</c:v>
                </c:pt>
                <c:pt idx="3369">
                  <c:v>54487718.614675738</c:v>
                </c:pt>
                <c:pt idx="3370">
                  <c:v>53026562.261352956</c:v>
                </c:pt>
                <c:pt idx="3371">
                  <c:v>56063323.569766574</c:v>
                </c:pt>
                <c:pt idx="3372">
                  <c:v>62250387.733244464</c:v>
                </c:pt>
                <c:pt idx="3373">
                  <c:v>63552397.158655673</c:v>
                </c:pt>
                <c:pt idx="3374">
                  <c:v>70329916.512218103</c:v>
                </c:pt>
                <c:pt idx="3375">
                  <c:v>79346496.528611258</c:v>
                </c:pt>
                <c:pt idx="3376">
                  <c:v>82199026.366600364</c:v>
                </c:pt>
                <c:pt idx="3377">
                  <c:v>67732146.99148789</c:v>
                </c:pt>
                <c:pt idx="3378">
                  <c:v>51493695.690716304</c:v>
                </c:pt>
                <c:pt idx="3379">
                  <c:v>55015286.560611248</c:v>
                </c:pt>
                <c:pt idx="3380">
                  <c:v>58081281.80595205</c:v>
                </c:pt>
                <c:pt idx="3381">
                  <c:v>49603651.645619497</c:v>
                </c:pt>
                <c:pt idx="3382">
                  <c:v>47092613.102075927</c:v>
                </c:pt>
                <c:pt idx="3383">
                  <c:v>39715020.052746743</c:v>
                </c:pt>
                <c:pt idx="3384">
                  <c:v>51845622.525852956</c:v>
                </c:pt>
                <c:pt idx="3385">
                  <c:v>50563223.599231176</c:v>
                </c:pt>
                <c:pt idx="3386">
                  <c:v>55951703.674948327</c:v>
                </c:pt>
                <c:pt idx="3387">
                  <c:v>52673134.737941973</c:v>
                </c:pt>
                <c:pt idx="3388">
                  <c:v>48887985.135518432</c:v>
                </c:pt>
                <c:pt idx="3389">
                  <c:v>47135843.044035546</c:v>
                </c:pt>
                <c:pt idx="3390">
                  <c:v>54739457.577328615</c:v>
                </c:pt>
                <c:pt idx="3391">
                  <c:v>56108349.393147387</c:v>
                </c:pt>
                <c:pt idx="3392">
                  <c:v>64192554.469678752</c:v>
                </c:pt>
                <c:pt idx="3393">
                  <c:v>71075325.414726019</c:v>
                </c:pt>
                <c:pt idx="3394">
                  <c:v>71370860.185750499</c:v>
                </c:pt>
                <c:pt idx="3395">
                  <c:v>73091077.389048383</c:v>
                </c:pt>
                <c:pt idx="3396">
                  <c:v>81832690.552854702</c:v>
                </c:pt>
                <c:pt idx="3397">
                  <c:v>81820878.095170245</c:v>
                </c:pt>
                <c:pt idx="3398">
                  <c:v>69914131.877764359</c:v>
                </c:pt>
                <c:pt idx="3399">
                  <c:v>68397891.612308085</c:v>
                </c:pt>
                <c:pt idx="3400">
                  <c:v>65990485.46092122</c:v>
                </c:pt>
                <c:pt idx="3401">
                  <c:v>79491058.565281555</c:v>
                </c:pt>
                <c:pt idx="3402">
                  <c:v>78170355.767033339</c:v>
                </c:pt>
                <c:pt idx="3403">
                  <c:v>78750480.344128475</c:v>
                </c:pt>
                <c:pt idx="3404">
                  <c:v>72126939.596304759</c:v>
                </c:pt>
                <c:pt idx="3405">
                  <c:v>71928487.882693708</c:v>
                </c:pt>
                <c:pt idx="3406">
                  <c:v>65922628.036646113</c:v>
                </c:pt>
                <c:pt idx="3407">
                  <c:v>68993675.921596184</c:v>
                </c:pt>
                <c:pt idx="3408">
                  <c:v>54330741.352031238</c:v>
                </c:pt>
                <c:pt idx="3409">
                  <c:v>59783753.443147711</c:v>
                </c:pt>
                <c:pt idx="3410">
                  <c:v>64154532.938036896</c:v>
                </c:pt>
                <c:pt idx="3411">
                  <c:v>67897052.192630261</c:v>
                </c:pt>
                <c:pt idx="3412">
                  <c:v>72079010.720928282</c:v>
                </c:pt>
                <c:pt idx="3413">
                  <c:v>74931567.507172421</c:v>
                </c:pt>
                <c:pt idx="3414">
                  <c:v>77017505.648728594</c:v>
                </c:pt>
                <c:pt idx="3415">
                  <c:v>75803410.616677508</c:v>
                </c:pt>
                <c:pt idx="3416">
                  <c:v>77413662.868184909</c:v>
                </c:pt>
                <c:pt idx="3417">
                  <c:v>75578661.447259441</c:v>
                </c:pt>
                <c:pt idx="3418">
                  <c:v>72657633.599510998</c:v>
                </c:pt>
                <c:pt idx="3419">
                  <c:v>75693297.557616994</c:v>
                </c:pt>
                <c:pt idx="3420">
                  <c:v>72765792.039928511</c:v>
                </c:pt>
                <c:pt idx="3421">
                  <c:v>68426629.312467083</c:v>
                </c:pt>
                <c:pt idx="3422">
                  <c:v>72067643.348096877</c:v>
                </c:pt>
                <c:pt idx="3423">
                  <c:v>73105580.69268024</c:v>
                </c:pt>
                <c:pt idx="3424">
                  <c:v>79398785.253348351</c:v>
                </c:pt>
                <c:pt idx="3425">
                  <c:v>77596291.224671647</c:v>
                </c:pt>
                <c:pt idx="3426">
                  <c:v>78201504.288697615</c:v>
                </c:pt>
                <c:pt idx="3427">
                  <c:v>88164061.434861153</c:v>
                </c:pt>
                <c:pt idx="3428">
                  <c:v>87442430.344263822</c:v>
                </c:pt>
                <c:pt idx="3429">
                  <c:v>86560366.184450269</c:v>
                </c:pt>
                <c:pt idx="3430">
                  <c:v>82494214.532941192</c:v>
                </c:pt>
                <c:pt idx="3431">
                  <c:v>78921283.707308501</c:v>
                </c:pt>
                <c:pt idx="3432">
                  <c:v>64018002.595702559</c:v>
                </c:pt>
                <c:pt idx="3433">
                  <c:v>61831905.792951517</c:v>
                </c:pt>
                <c:pt idx="3434">
                  <c:v>63621872.724113815</c:v>
                </c:pt>
                <c:pt idx="3435">
                  <c:v>65500879.488695487</c:v>
                </c:pt>
                <c:pt idx="3436">
                  <c:v>61780822.502240986</c:v>
                </c:pt>
                <c:pt idx="3437">
                  <c:v>50222194.230090946</c:v>
                </c:pt>
                <c:pt idx="3438">
                  <c:v>51022977.885906577</c:v>
                </c:pt>
                <c:pt idx="3439">
                  <c:v>51161494.40899004</c:v>
                </c:pt>
                <c:pt idx="3440">
                  <c:v>57766932.572676234</c:v>
                </c:pt>
                <c:pt idx="3441">
                  <c:v>61221156.7354647</c:v>
                </c:pt>
                <c:pt idx="3442">
                  <c:v>59610850.586134985</c:v>
                </c:pt>
                <c:pt idx="3443">
                  <c:v>58118681.41947794</c:v>
                </c:pt>
                <c:pt idx="3444">
                  <c:v>66151027.574848741</c:v>
                </c:pt>
                <c:pt idx="3445">
                  <c:v>66619096.679262109</c:v>
                </c:pt>
                <c:pt idx="3446">
                  <c:v>64583267.185441919</c:v>
                </c:pt>
                <c:pt idx="3447">
                  <c:v>67304482.765380085</c:v>
                </c:pt>
                <c:pt idx="3448">
                  <c:v>57841918.226201296</c:v>
                </c:pt>
                <c:pt idx="3449">
                  <c:v>65816495.826358207</c:v>
                </c:pt>
                <c:pt idx="3450">
                  <c:v>64791415.118889064</c:v>
                </c:pt>
                <c:pt idx="3451">
                  <c:v>65683845.734391466</c:v>
                </c:pt>
                <c:pt idx="3452">
                  <c:v>66010371.632808417</c:v>
                </c:pt>
                <c:pt idx="3453">
                  <c:v>65570293.815807745</c:v>
                </c:pt>
                <c:pt idx="3454">
                  <c:v>67354082.470552266</c:v>
                </c:pt>
                <c:pt idx="3455">
                  <c:v>62374305.076694071</c:v>
                </c:pt>
                <c:pt idx="3456">
                  <c:v>61281847.91894187</c:v>
                </c:pt>
                <c:pt idx="3457">
                  <c:v>49239518.010939725</c:v>
                </c:pt>
                <c:pt idx="3458">
                  <c:v>52108143.257367149</c:v>
                </c:pt>
                <c:pt idx="3459">
                  <c:v>47983185.47222466</c:v>
                </c:pt>
                <c:pt idx="3460">
                  <c:v>45887328.716642484</c:v>
                </c:pt>
                <c:pt idx="3461">
                  <c:v>38436420.609143913</c:v>
                </c:pt>
                <c:pt idx="3462">
                  <c:v>38118241.350940473</c:v>
                </c:pt>
                <c:pt idx="3463">
                  <c:v>30915048.456453219</c:v>
                </c:pt>
                <c:pt idx="3464">
                  <c:v>34797580.293504976</c:v>
                </c:pt>
                <c:pt idx="3465">
                  <c:v>29358099.319984194</c:v>
                </c:pt>
                <c:pt idx="3466">
                  <c:v>30792407.479541302</c:v>
                </c:pt>
                <c:pt idx="3467">
                  <c:v>25835241.990248367</c:v>
                </c:pt>
                <c:pt idx="3468">
                  <c:v>29585335.785464127</c:v>
                </c:pt>
                <c:pt idx="3469">
                  <c:v>30198660.957738254</c:v>
                </c:pt>
                <c:pt idx="3470">
                  <c:v>30866707.227456346</c:v>
                </c:pt>
                <c:pt idx="3471">
                  <c:v>31990413.255522612</c:v>
                </c:pt>
                <c:pt idx="3472">
                  <c:v>28762217.68110453</c:v>
                </c:pt>
                <c:pt idx="3473">
                  <c:v>26434782.717384383</c:v>
                </c:pt>
                <c:pt idx="3474">
                  <c:v>27492780.668126803</c:v>
                </c:pt>
                <c:pt idx="3475">
                  <c:v>28872005.437088624</c:v>
                </c:pt>
                <c:pt idx="3476">
                  <c:v>28198213.921599444</c:v>
                </c:pt>
                <c:pt idx="3477">
                  <c:v>30042048.285817314</c:v>
                </c:pt>
                <c:pt idx="3478">
                  <c:v>30691761.352802485</c:v>
                </c:pt>
                <c:pt idx="3479">
                  <c:v>28719704.820859466</c:v>
                </c:pt>
                <c:pt idx="3480">
                  <c:v>28056104.188448194</c:v>
                </c:pt>
                <c:pt idx="3481">
                  <c:v>27936840.175733663</c:v>
                </c:pt>
                <c:pt idx="3482">
                  <c:v>27850094.875745386</c:v>
                </c:pt>
                <c:pt idx="3483">
                  <c:v>23796077.563744891</c:v>
                </c:pt>
                <c:pt idx="3484">
                  <c:v>28388372.027270745</c:v>
                </c:pt>
                <c:pt idx="3485">
                  <c:v>28887410.20143592</c:v>
                </c:pt>
                <c:pt idx="3486">
                  <c:v>28889809.141654506</c:v>
                </c:pt>
                <c:pt idx="3487">
                  <c:v>27138779.892972924</c:v>
                </c:pt>
                <c:pt idx="3488">
                  <c:v>27782253.656346358</c:v>
                </c:pt>
                <c:pt idx="3489">
                  <c:v>33789442.431040458</c:v>
                </c:pt>
                <c:pt idx="3490">
                  <c:v>32919034.194734152</c:v>
                </c:pt>
                <c:pt idx="3491">
                  <c:v>31074301.839320038</c:v>
                </c:pt>
                <c:pt idx="3492">
                  <c:v>31405234.867334943</c:v>
                </c:pt>
                <c:pt idx="3493">
                  <c:v>28039574.715206672</c:v>
                </c:pt>
                <c:pt idx="3494">
                  <c:v>27745239.703528482</c:v>
                </c:pt>
                <c:pt idx="3495">
                  <c:v>25934816.941076163</c:v>
                </c:pt>
                <c:pt idx="3496">
                  <c:v>24021369.8501391</c:v>
                </c:pt>
                <c:pt idx="3497">
                  <c:v>23101005.240186103</c:v>
                </c:pt>
                <c:pt idx="3498">
                  <c:v>24951333.277955446</c:v>
                </c:pt>
                <c:pt idx="3499">
                  <c:v>25306136.801552542</c:v>
                </c:pt>
                <c:pt idx="3500">
                  <c:v>23781729.597288508</c:v>
                </c:pt>
                <c:pt idx="3501">
                  <c:v>22769871.929365437</c:v>
                </c:pt>
                <c:pt idx="3502">
                  <c:v>24369450.794826876</c:v>
                </c:pt>
                <c:pt idx="3503">
                  <c:v>26322489.49389391</c:v>
                </c:pt>
                <c:pt idx="3504">
                  <c:v>27786418.931272391</c:v>
                </c:pt>
                <c:pt idx="3505">
                  <c:v>25252445.987092748</c:v>
                </c:pt>
                <c:pt idx="3506">
                  <c:v>24376805.735109437</c:v>
                </c:pt>
                <c:pt idx="3507">
                  <c:v>24522037.158435866</c:v>
                </c:pt>
                <c:pt idx="3508">
                  <c:v>25728360.437843151</c:v>
                </c:pt>
                <c:pt idx="3509">
                  <c:v>26822973.35007434</c:v>
                </c:pt>
                <c:pt idx="3510">
                  <c:v>24461886.15026693</c:v>
                </c:pt>
                <c:pt idx="3511">
                  <c:v>24957951.351076864</c:v>
                </c:pt>
                <c:pt idx="3512">
                  <c:v>25537791.782465812</c:v>
                </c:pt>
                <c:pt idx="3513">
                  <c:v>23642934.879564341</c:v>
                </c:pt>
                <c:pt idx="3514">
                  <c:v>24457857.625838079</c:v>
                </c:pt>
                <c:pt idx="3515">
                  <c:v>24748696.325890113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348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回测实验室!$J$470:$J$3985</c:f>
              <c:numCache>
                <c:formatCode>General</c:formatCode>
                <c:ptCount val="3516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1732.6019432584474</c:v>
                </c:pt>
                <c:pt idx="2562">
                  <c:v>1682.2873345038086</c:v>
                </c:pt>
                <c:pt idx="2563">
                  <c:v>1601.269913012248</c:v>
                </c:pt>
                <c:pt idx="2564">
                  <c:v>1684.0955963449162</c:v>
                </c:pt>
                <c:pt idx="2565">
                  <c:v>1608.5139447747476</c:v>
                </c:pt>
                <c:pt idx="2566">
                  <c:v>1600.2019723873727</c:v>
                </c:pt>
                <c:pt idx="2567">
                  <c:v>1543.483049758587</c:v>
                </c:pt>
                <c:pt idx="2568">
                  <c:v>1544.1198020829156</c:v>
                </c:pt>
                <c:pt idx="2569">
                  <c:v>1361.1909181596884</c:v>
                </c:pt>
                <c:pt idx="2570">
                  <c:v>1368.9108395514922</c:v>
                </c:pt>
                <c:pt idx="2571">
                  <c:v>1398.6684350185526</c:v>
                </c:pt>
                <c:pt idx="2572">
                  <c:v>1416.7298208371551</c:v>
                </c:pt>
                <c:pt idx="2573">
                  <c:v>1389.7572331511089</c:v>
                </c:pt>
                <c:pt idx="2574">
                  <c:v>1379.2119584214493</c:v>
                </c:pt>
                <c:pt idx="2575">
                  <c:v>1371.5287833685784</c:v>
                </c:pt>
                <c:pt idx="2576">
                  <c:v>1324.2182774031344</c:v>
                </c:pt>
                <c:pt idx="2577">
                  <c:v>1280.7778332867783</c:v>
                </c:pt>
                <c:pt idx="2578">
                  <c:v>1310.8976672918061</c:v>
                </c:pt>
                <c:pt idx="2579">
                  <c:v>1312.1769837596246</c:v>
                </c:pt>
                <c:pt idx="2580">
                  <c:v>1401.0542017477335</c:v>
                </c:pt>
                <c:pt idx="2581">
                  <c:v>1524.1778791748111</c:v>
                </c:pt>
                <c:pt idx="2582">
                  <c:v>1640.2374701727761</c:v>
                </c:pt>
                <c:pt idx="2583">
                  <c:v>1618.0692258888287</c:v>
                </c:pt>
                <c:pt idx="2584">
                  <c:v>1580.7273317106235</c:v>
                </c:pt>
                <c:pt idx="2585">
                  <c:v>1628.0870196719977</c:v>
                </c:pt>
                <c:pt idx="2586">
                  <c:v>1666.6571573360973</c:v>
                </c:pt>
                <c:pt idx="2587">
                  <c:v>1520.3433817485311</c:v>
                </c:pt>
                <c:pt idx="2588">
                  <c:v>1515.6282738118966</c:v>
                </c:pt>
                <c:pt idx="2589">
                  <c:v>1513.5337400742164</c:v>
                </c:pt>
                <c:pt idx="2590">
                  <c:v>1465.9756745540856</c:v>
                </c:pt>
                <c:pt idx="2591">
                  <c:v>1556.742570128883</c:v>
                </c:pt>
                <c:pt idx="2592">
                  <c:v>1553.1664358964101</c:v>
                </c:pt>
                <c:pt idx="2593">
                  <c:v>1528.0079749411409</c:v>
                </c:pt>
                <c:pt idx="2594">
                  <c:v>1503.8678791748107</c:v>
                </c:pt>
                <c:pt idx="2595">
                  <c:v>1535.8753581261692</c:v>
                </c:pt>
                <c:pt idx="2596">
                  <c:v>1549.9075340169954</c:v>
                </c:pt>
                <c:pt idx="2597">
                  <c:v>1528.935403615176</c:v>
                </c:pt>
                <c:pt idx="2598">
                  <c:v>1542.1852962770809</c:v>
                </c:pt>
                <c:pt idx="2599">
                  <c:v>1539.1321212242099</c:v>
                </c:pt>
                <c:pt idx="2600">
                  <c:v>1605.335281513105</c:v>
                </c:pt>
                <c:pt idx="2601">
                  <c:v>1608.7954941941632</c:v>
                </c:pt>
                <c:pt idx="2602">
                  <c:v>1618.1882099676757</c:v>
                </c:pt>
                <c:pt idx="2603">
                  <c:v>1526.2967646941433</c:v>
                </c:pt>
                <c:pt idx="2604">
                  <c:v>1471.4972032241303</c:v>
                </c:pt>
                <c:pt idx="2605">
                  <c:v>1460.2205430748945</c:v>
                </c:pt>
                <c:pt idx="2606">
                  <c:v>1462.9001520290462</c:v>
                </c:pt>
                <c:pt idx="2607">
                  <c:v>1430.3955161406141</c:v>
                </c:pt>
                <c:pt idx="2608">
                  <c:v>1469.8978017636937</c:v>
                </c:pt>
                <c:pt idx="2609">
                  <c:v>1460.9759159650425</c:v>
                </c:pt>
                <c:pt idx="2610">
                  <c:v>1451.7226339731028</c:v>
                </c:pt>
                <c:pt idx="2611">
                  <c:v>1460.5817477355226</c:v>
                </c:pt>
                <c:pt idx="2612">
                  <c:v>1498.2577131798384</c:v>
                </c:pt>
                <c:pt idx="2613">
                  <c:v>1489.6266014923558</c:v>
                </c:pt>
                <c:pt idx="2614">
                  <c:v>1427.8249235864466</c:v>
                </c:pt>
                <c:pt idx="2615">
                  <c:v>1422.1829703523379</c:v>
                </c:pt>
                <c:pt idx="2616">
                  <c:v>1438.1786744343776</c:v>
                </c:pt>
                <c:pt idx="2617">
                  <c:v>1426.7965093172634</c:v>
                </c:pt>
                <c:pt idx="2618">
                  <c:v>1429.0649694744798</c:v>
                </c:pt>
                <c:pt idx="2619">
                  <c:v>1451.0992207014858</c:v>
                </c:pt>
                <c:pt idx="2620">
                  <c:v>1426.0771509516755</c:v>
                </c:pt>
                <c:pt idx="2621">
                  <c:v>1388.1922644746794</c:v>
                </c:pt>
                <c:pt idx="2622">
                  <c:v>1365.8632345077988</c:v>
                </c:pt>
                <c:pt idx="2623">
                  <c:v>1383.8146482582476</c:v>
                </c:pt>
                <c:pt idx="2624">
                  <c:v>1379.9896775866862</c:v>
                </c:pt>
                <c:pt idx="2625">
                  <c:v>1378.5519009616512</c:v>
                </c:pt>
                <c:pt idx="2626">
                  <c:v>1389.9730086588697</c:v>
                </c:pt>
                <c:pt idx="2627">
                  <c:v>1388.651706635806</c:v>
                </c:pt>
                <c:pt idx="2628">
                  <c:v>1378.3871541438864</c:v>
                </c:pt>
                <c:pt idx="2629">
                  <c:v>1385.3716372052165</c:v>
                </c:pt>
                <c:pt idx="2630">
                  <c:v>1360.3658034396049</c:v>
                </c:pt>
                <c:pt idx="2631">
                  <c:v>1367.3110258968093</c:v>
                </c:pt>
                <c:pt idx="2632">
                  <c:v>1373.4425378077465</c:v>
                </c:pt>
                <c:pt idx="2633">
                  <c:v>1466.1821439687135</c:v>
                </c:pt>
                <c:pt idx="2634">
                  <c:v>1458.0637492518229</c:v>
                </c:pt>
                <c:pt idx="2635">
                  <c:v>1459.1111088942953</c:v>
                </c:pt>
                <c:pt idx="2636">
                  <c:v>1445.8549399465278</c:v>
                </c:pt>
                <c:pt idx="2637">
                  <c:v>1451.8654060093345</c:v>
                </c:pt>
                <c:pt idx="2638">
                  <c:v>1445.4623722118006</c:v>
                </c:pt>
                <c:pt idx="2639">
                  <c:v>1451.2608251865422</c:v>
                </c:pt>
                <c:pt idx="2640">
                  <c:v>1450.6192222975913</c:v>
                </c:pt>
                <c:pt idx="2641">
                  <c:v>1454.2917046406742</c:v>
                </c:pt>
                <c:pt idx="2642">
                  <c:v>1493.6947348469707</c:v>
                </c:pt>
                <c:pt idx="2643">
                  <c:v>1566.4523191412925</c:v>
                </c:pt>
                <c:pt idx="2644">
                  <c:v>1589.0398124576004</c:v>
                </c:pt>
                <c:pt idx="2645">
                  <c:v>1577.0475743186594</c:v>
                </c:pt>
                <c:pt idx="2646">
                  <c:v>1587.4995834164606</c:v>
                </c:pt>
                <c:pt idx="2647">
                  <c:v>1592.1440233829424</c:v>
                </c:pt>
                <c:pt idx="2648">
                  <c:v>1664.4126810582145</c:v>
                </c:pt>
                <c:pt idx="2649">
                  <c:v>1532.3796249152035</c:v>
                </c:pt>
                <c:pt idx="2650">
                  <c:v>1540.9360512349833</c:v>
                </c:pt>
                <c:pt idx="2651">
                  <c:v>1544.88871593312</c:v>
                </c:pt>
                <c:pt idx="2652">
                  <c:v>1542.9826076373615</c:v>
                </c:pt>
                <c:pt idx="2653">
                  <c:v>1543.6911021108463</c:v>
                </c:pt>
                <c:pt idx="2654">
                  <c:v>1539.4029751406536</c:v>
                </c:pt>
                <c:pt idx="2655">
                  <c:v>1542.7900738198762</c:v>
                </c:pt>
                <c:pt idx="2656">
                  <c:v>1494.0091776066365</c:v>
                </c:pt>
                <c:pt idx="2657">
                  <c:v>1506.9274067275812</c:v>
                </c:pt>
                <c:pt idx="2658">
                  <c:v>1556.1054746418704</c:v>
                </c:pt>
                <c:pt idx="2659">
                  <c:v>1555.8347635768691</c:v>
                </c:pt>
                <c:pt idx="2660">
                  <c:v>1568.3532165516106</c:v>
                </c:pt>
                <c:pt idx="2661">
                  <c:v>1573.2391624436341</c:v>
                </c:pt>
                <c:pt idx="2662">
                  <c:v>1570.5533973105589</c:v>
                </c:pt>
                <c:pt idx="2663">
                  <c:v>1567.8214648258217</c:v>
                </c:pt>
                <c:pt idx="2664">
                  <c:v>1566.0412968357177</c:v>
                </c:pt>
                <c:pt idx="2665">
                  <c:v>1552.9724240852288</c:v>
                </c:pt>
                <c:pt idx="2666">
                  <c:v>1563.9087394756762</c:v>
                </c:pt>
                <c:pt idx="2667">
                  <c:v>1568.0800371094497</c:v>
                </c:pt>
                <c:pt idx="2668">
                  <c:v>1623.7923574478239</c:v>
                </c:pt>
                <c:pt idx="2669">
                  <c:v>1607.1999146083522</c:v>
                </c:pt>
                <c:pt idx="2670">
                  <c:v>1603.564636287455</c:v>
                </c:pt>
                <c:pt idx="2671">
                  <c:v>1619.6155512549342</c:v>
                </c:pt>
                <c:pt idx="2672">
                  <c:v>1611.9395985794624</c:v>
                </c:pt>
                <c:pt idx="2673">
                  <c:v>1627.6316950640398</c:v>
                </c:pt>
                <c:pt idx="2674">
                  <c:v>1610.7106587925425</c:v>
                </c:pt>
                <c:pt idx="2675">
                  <c:v>1607.0956150991542</c:v>
                </c:pt>
                <c:pt idx="2676">
                  <c:v>1607.9260221060574</c:v>
                </c:pt>
                <c:pt idx="2677">
                  <c:v>1606.9946973384904</c:v>
                </c:pt>
                <c:pt idx="2678">
                  <c:v>1578.0304261601655</c:v>
                </c:pt>
                <c:pt idx="2679">
                  <c:v>1623.559960496385</c:v>
                </c:pt>
                <c:pt idx="2680">
                  <c:v>1628.4012840668731</c:v>
                </c:pt>
                <c:pt idx="2681">
                  <c:v>1633.9632133593991</c:v>
                </c:pt>
                <c:pt idx="2682">
                  <c:v>1631.0349634890827</c:v>
                </c:pt>
                <c:pt idx="2683">
                  <c:v>1640.2138134950678</c:v>
                </c:pt>
                <c:pt idx="2684">
                  <c:v>1648.1551087346832</c:v>
                </c:pt>
                <c:pt idx="2685">
                  <c:v>1899.9300686325319</c:v>
                </c:pt>
                <c:pt idx="2686">
                  <c:v>1978.6824871313943</c:v>
                </c:pt>
                <c:pt idx="2687">
                  <c:v>1984.0361625633402</c:v>
                </c:pt>
                <c:pt idx="2688">
                  <c:v>1985.3924815450248</c:v>
                </c:pt>
                <c:pt idx="2689">
                  <c:v>1996.1494421611214</c:v>
                </c:pt>
                <c:pt idx="2690">
                  <c:v>2053.3752982722099</c:v>
                </c:pt>
                <c:pt idx="2691">
                  <c:v>2079.9676497346413</c:v>
                </c:pt>
                <c:pt idx="2692">
                  <c:v>2072.1176074378454</c:v>
                </c:pt>
                <c:pt idx="2693">
                  <c:v>2094.0949754598714</c:v>
                </c:pt>
                <c:pt idx="2694">
                  <c:v>2006.3559714297053</c:v>
                </c:pt>
                <c:pt idx="2695">
                  <c:v>2013.2428873548477</c:v>
                </c:pt>
                <c:pt idx="2696">
                  <c:v>2022.9794102390101</c:v>
                </c:pt>
                <c:pt idx="2697">
                  <c:v>2021.6781054227617</c:v>
                </c:pt>
                <c:pt idx="2698">
                  <c:v>2051.1373049758522</c:v>
                </c:pt>
                <c:pt idx="2699">
                  <c:v>2020.9350448904604</c:v>
                </c:pt>
                <c:pt idx="2700">
                  <c:v>2075.3909800087717</c:v>
                </c:pt>
                <c:pt idx="2701">
                  <c:v>2091.6707980527444</c:v>
                </c:pt>
                <c:pt idx="2702">
                  <c:v>2099.2253589242177</c:v>
                </c:pt>
                <c:pt idx="2703">
                  <c:v>2115.1119608156032</c:v>
                </c:pt>
                <c:pt idx="2704">
                  <c:v>2088.5570811220555</c:v>
                </c:pt>
                <c:pt idx="2705">
                  <c:v>2118.7128414668141</c:v>
                </c:pt>
                <c:pt idx="2706">
                  <c:v>2211.4353681018242</c:v>
                </c:pt>
                <c:pt idx="2707">
                  <c:v>2168.2099816447794</c:v>
                </c:pt>
                <c:pt idx="2708">
                  <c:v>2169.686979370329</c:v>
                </c:pt>
                <c:pt idx="2709">
                  <c:v>2089.1228095447036</c:v>
                </c:pt>
                <c:pt idx="2710">
                  <c:v>2098.1673660268871</c:v>
                </c:pt>
                <c:pt idx="2711">
                  <c:v>2107.0669777742237</c:v>
                </c:pt>
                <c:pt idx="2712">
                  <c:v>2082.4650959658361</c:v>
                </c:pt>
                <c:pt idx="2713">
                  <c:v>2110.8655328997174</c:v>
                </c:pt>
                <c:pt idx="2714">
                  <c:v>2127.3442129204668</c:v>
                </c:pt>
                <c:pt idx="2715">
                  <c:v>2188.5860097362361</c:v>
                </c:pt>
                <c:pt idx="2716">
                  <c:v>2294.8564175411916</c:v>
                </c:pt>
                <c:pt idx="2717">
                  <c:v>2248.684671401772</c:v>
                </c:pt>
                <c:pt idx="2718">
                  <c:v>2293.305556442273</c:v>
                </c:pt>
                <c:pt idx="2719">
                  <c:v>2271.1605857707114</c:v>
                </c:pt>
                <c:pt idx="2720">
                  <c:v>2345.7332891744063</c:v>
                </c:pt>
                <c:pt idx="2721">
                  <c:v>2364.2564722078046</c:v>
                </c:pt>
                <c:pt idx="2722">
                  <c:v>2407.5311507920587</c:v>
                </c:pt>
                <c:pt idx="2723">
                  <c:v>2512.002033039375</c:v>
                </c:pt>
                <c:pt idx="2724">
                  <c:v>2736.8997737520353</c:v>
                </c:pt>
                <c:pt idx="2725">
                  <c:v>2759.5738518015946</c:v>
                </c:pt>
                <c:pt idx="2726">
                  <c:v>3094.0304505007675</c:v>
                </c:pt>
                <c:pt idx="2727">
                  <c:v>3217.8629679581709</c:v>
                </c:pt>
                <c:pt idx="2728">
                  <c:v>3193.2980651210933</c:v>
                </c:pt>
                <c:pt idx="2729">
                  <c:v>3189.9837843661353</c:v>
                </c:pt>
                <c:pt idx="2730">
                  <c:v>2872.4943390127987</c:v>
                </c:pt>
                <c:pt idx="2731">
                  <c:v>2953.6755380870572</c:v>
                </c:pt>
                <c:pt idx="2732">
                  <c:v>3169.0467874386386</c:v>
                </c:pt>
                <c:pt idx="2733">
                  <c:v>3123.344435976207</c:v>
                </c:pt>
                <c:pt idx="2734">
                  <c:v>3184.8601288855079</c:v>
                </c:pt>
                <c:pt idx="2735">
                  <c:v>3190.9676920314319</c:v>
                </c:pt>
                <c:pt idx="2736">
                  <c:v>3120.7367846454545</c:v>
                </c:pt>
                <c:pt idx="2737">
                  <c:v>3240.0286413151794</c:v>
                </c:pt>
                <c:pt idx="2738">
                  <c:v>3229.3685259965573</c:v>
                </c:pt>
                <c:pt idx="2739">
                  <c:v>3200.8130585371587</c:v>
                </c:pt>
                <c:pt idx="2740">
                  <c:v>3542.3241383025302</c:v>
                </c:pt>
                <c:pt idx="2741">
                  <c:v>3486.673948765002</c:v>
                </c:pt>
                <c:pt idx="2742">
                  <c:v>3491.9351470412075</c:v>
                </c:pt>
                <c:pt idx="2743">
                  <c:v>3511.2771637205101</c:v>
                </c:pt>
                <c:pt idx="2744">
                  <c:v>3372.1810526315676</c:v>
                </c:pt>
                <c:pt idx="2745">
                  <c:v>3427.1200071824633</c:v>
                </c:pt>
                <c:pt idx="2746">
                  <c:v>3500.6051538246566</c:v>
                </c:pt>
                <c:pt idx="2747">
                  <c:v>3356.5725785084283</c:v>
                </c:pt>
                <c:pt idx="2748">
                  <c:v>3188.2434220501873</c:v>
                </c:pt>
                <c:pt idx="2749">
                  <c:v>3057.4869123338954</c:v>
                </c:pt>
                <c:pt idx="2750">
                  <c:v>3075.6751378636027</c:v>
                </c:pt>
                <c:pt idx="2751">
                  <c:v>3158.7670372291504</c:v>
                </c:pt>
                <c:pt idx="2752">
                  <c:v>3150.9469227085806</c:v>
                </c:pt>
                <c:pt idx="2753">
                  <c:v>3086.8475934719186</c:v>
                </c:pt>
                <c:pt idx="2754">
                  <c:v>3145.7213690594845</c:v>
                </c:pt>
                <c:pt idx="2755">
                  <c:v>3101.5220394237954</c:v>
                </c:pt>
                <c:pt idx="2756">
                  <c:v>3240.9955983400391</c:v>
                </c:pt>
                <c:pt idx="2757">
                  <c:v>3260.8556817365516</c:v>
                </c:pt>
                <c:pt idx="2758">
                  <c:v>3355.6793567694708</c:v>
                </c:pt>
                <c:pt idx="2759">
                  <c:v>3469.5469470491885</c:v>
                </c:pt>
                <c:pt idx="2760">
                  <c:v>3653.8404066078647</c:v>
                </c:pt>
                <c:pt idx="2761">
                  <c:v>3691.2977363233585</c:v>
                </c:pt>
                <c:pt idx="2762">
                  <c:v>3598.700007581489</c:v>
                </c:pt>
                <c:pt idx="2763">
                  <c:v>3616.3081608874222</c:v>
                </c:pt>
                <c:pt idx="2764">
                  <c:v>3720.9605251186977</c:v>
                </c:pt>
                <c:pt idx="2765">
                  <c:v>3914.9206911136689</c:v>
                </c:pt>
                <c:pt idx="2766">
                  <c:v>4308.3657276245813</c:v>
                </c:pt>
                <c:pt idx="2767">
                  <c:v>4289.610346753906</c:v>
                </c:pt>
                <c:pt idx="2768">
                  <c:v>4343.4171661146647</c:v>
                </c:pt>
                <c:pt idx="2769">
                  <c:v>4538.0975020948727</c:v>
                </c:pt>
                <c:pt idx="2770">
                  <c:v>5110.7238537967187</c:v>
                </c:pt>
                <c:pt idx="2771">
                  <c:v>4673.5267906308445</c:v>
                </c:pt>
                <c:pt idx="2772">
                  <c:v>4788.3559514783765</c:v>
                </c:pt>
                <c:pt idx="2773">
                  <c:v>4799.4918678424474</c:v>
                </c:pt>
                <c:pt idx="2774">
                  <c:v>4454.7603367782458</c:v>
                </c:pt>
                <c:pt idx="2775">
                  <c:v>4057.1634890866144</c:v>
                </c:pt>
                <c:pt idx="2776">
                  <c:v>4175.6538326483242</c:v>
                </c:pt>
                <c:pt idx="2777">
                  <c:v>4548.4748453772645</c:v>
                </c:pt>
                <c:pt idx="2778">
                  <c:v>4713.2176648976347</c:v>
                </c:pt>
                <c:pt idx="2779">
                  <c:v>4507.2334384102642</c:v>
                </c:pt>
                <c:pt idx="2780">
                  <c:v>4573.7776904353232</c:v>
                </c:pt>
                <c:pt idx="2781">
                  <c:v>4522.4347551973042</c:v>
                </c:pt>
                <c:pt idx="2782">
                  <c:v>4725.1946809783976</c:v>
                </c:pt>
                <c:pt idx="2783">
                  <c:v>4918.259135708854</c:v>
                </c:pt>
                <c:pt idx="2784">
                  <c:v>4925.8721639200194</c:v>
                </c:pt>
                <c:pt idx="2785">
                  <c:v>4664.2353976297682</c:v>
                </c:pt>
                <c:pt idx="2786">
                  <c:v>4580.1550257371864</c:v>
                </c:pt>
                <c:pt idx="2787">
                  <c:v>4550.9148038785215</c:v>
                </c:pt>
                <c:pt idx="2788">
                  <c:v>4229.9605642232818</c:v>
                </c:pt>
                <c:pt idx="2789">
                  <c:v>4194.4282869797562</c:v>
                </c:pt>
                <c:pt idx="2790">
                  <c:v>4168.9054945931794</c:v>
                </c:pt>
                <c:pt idx="2791">
                  <c:v>3902.9672104065953</c:v>
                </c:pt>
                <c:pt idx="2792">
                  <c:v>4132.4506204860008</c:v>
                </c:pt>
                <c:pt idx="2793">
                  <c:v>4149.8126012529283</c:v>
                </c:pt>
                <c:pt idx="2794">
                  <c:v>4218.4130202306224</c:v>
                </c:pt>
                <c:pt idx="2795">
                  <c:v>4166.5139659231327</c:v>
                </c:pt>
                <c:pt idx="2796">
                  <c:v>4118.2271098519459</c:v>
                </c:pt>
                <c:pt idx="2797">
                  <c:v>3979.0954279557732</c:v>
                </c:pt>
                <c:pt idx="2798">
                  <c:v>3947.9960552252355</c:v>
                </c:pt>
                <c:pt idx="2799">
                  <c:v>4002.7204501017368</c:v>
                </c:pt>
                <c:pt idx="2800">
                  <c:v>3906.0333051354551</c:v>
                </c:pt>
                <c:pt idx="2801">
                  <c:v>3774.0819779737299</c:v>
                </c:pt>
                <c:pt idx="2802">
                  <c:v>3821.1122197837135</c:v>
                </c:pt>
                <c:pt idx="2803">
                  <c:v>3821.2500754159705</c:v>
                </c:pt>
                <c:pt idx="2804">
                  <c:v>3865.7205067634823</c:v>
                </c:pt>
                <c:pt idx="2805">
                  <c:v>4007.7759187582151</c:v>
                </c:pt>
                <c:pt idx="2806">
                  <c:v>3984.9954000239268</c:v>
                </c:pt>
                <c:pt idx="2807">
                  <c:v>4228.0325206496</c:v>
                </c:pt>
                <c:pt idx="2808">
                  <c:v>4295.4294680978255</c:v>
                </c:pt>
                <c:pt idx="2809">
                  <c:v>4304.6075455887485</c:v>
                </c:pt>
                <c:pt idx="2810">
                  <c:v>4666.4836878017468</c:v>
                </c:pt>
                <c:pt idx="2811">
                  <c:v>4671.1848050755989</c:v>
                </c:pt>
                <c:pt idx="2812">
                  <c:v>4674.7835281911966</c:v>
                </c:pt>
                <c:pt idx="2813">
                  <c:v>4696.152368221522</c:v>
                </c:pt>
                <c:pt idx="2814">
                  <c:v>4692.9579585810452</c:v>
                </c:pt>
                <c:pt idx="2815">
                  <c:v>4563.7722078129191</c:v>
                </c:pt>
                <c:pt idx="2816">
                  <c:v>4548.4041179521791</c:v>
                </c:pt>
                <c:pt idx="2817">
                  <c:v>4536.8327321335764</c:v>
                </c:pt>
                <c:pt idx="2818">
                  <c:v>4385.0909859941576</c:v>
                </c:pt>
                <c:pt idx="2819">
                  <c:v>4196.003567295782</c:v>
                </c:pt>
                <c:pt idx="2820">
                  <c:v>4003.7080324009257</c:v>
                </c:pt>
                <c:pt idx="2821">
                  <c:v>4095.298838833231</c:v>
                </c:pt>
                <c:pt idx="2822">
                  <c:v>4127.4348070707319</c:v>
                </c:pt>
                <c:pt idx="2823">
                  <c:v>4160.8795339371773</c:v>
                </c:pt>
                <c:pt idx="2824">
                  <c:v>4266.5691792027292</c:v>
                </c:pt>
                <c:pt idx="2825">
                  <c:v>4267.9739914608199</c:v>
                </c:pt>
                <c:pt idx="2826">
                  <c:v>4018.7625354135762</c:v>
                </c:pt>
                <c:pt idx="2827">
                  <c:v>4045.8330713059986</c:v>
                </c:pt>
                <c:pt idx="2828">
                  <c:v>4148.1070468057787</c:v>
                </c:pt>
                <c:pt idx="2829">
                  <c:v>3986.8568173656131</c:v>
                </c:pt>
                <c:pt idx="2830">
                  <c:v>4026.8030445712316</c:v>
                </c:pt>
                <c:pt idx="2831">
                  <c:v>4130.0631299628758</c:v>
                </c:pt>
                <c:pt idx="2832">
                  <c:v>4036.4536091935533</c:v>
                </c:pt>
                <c:pt idx="2833">
                  <c:v>4080.8681497146808</c:v>
                </c:pt>
                <c:pt idx="2834">
                  <c:v>3805.4895678544208</c:v>
                </c:pt>
                <c:pt idx="2835">
                  <c:v>3826.7040501176989</c:v>
                </c:pt>
                <c:pt idx="2836">
                  <c:v>3815.7068624555941</c:v>
                </c:pt>
                <c:pt idx="2837">
                  <c:v>3801.7858808507103</c:v>
                </c:pt>
                <c:pt idx="2838">
                  <c:v>3936.9485184150526</c:v>
                </c:pt>
                <c:pt idx="2839">
                  <c:v>4227.0057659311124</c:v>
                </c:pt>
                <c:pt idx="2840">
                  <c:v>4162.5177447029091</c:v>
                </c:pt>
                <c:pt idx="2841">
                  <c:v>4196.5294561270348</c:v>
                </c:pt>
                <c:pt idx="2842">
                  <c:v>4326.3463389329881</c:v>
                </c:pt>
                <c:pt idx="2843">
                  <c:v>4166.985351741735</c:v>
                </c:pt>
                <c:pt idx="2844">
                  <c:v>4142.7387773831706</c:v>
                </c:pt>
                <c:pt idx="2845">
                  <c:v>4127.2388013247537</c:v>
                </c:pt>
                <c:pt idx="2846">
                  <c:v>4068.7227085910245</c:v>
                </c:pt>
                <c:pt idx="2847">
                  <c:v>3989.7235154223563</c:v>
                </c:pt>
                <c:pt idx="2848">
                  <c:v>4114.7827421092397</c:v>
                </c:pt>
                <c:pt idx="2849">
                  <c:v>4107.5954590798319</c:v>
                </c:pt>
                <c:pt idx="2850">
                  <c:v>4112.0528390726495</c:v>
                </c:pt>
                <c:pt idx="2851">
                  <c:v>4085.7120106938928</c:v>
                </c:pt>
                <c:pt idx="2852">
                  <c:v>4030.3470891025759</c:v>
                </c:pt>
                <c:pt idx="2853">
                  <c:v>4038.219767766635</c:v>
                </c:pt>
                <c:pt idx="2854">
                  <c:v>4000.6586289453594</c:v>
                </c:pt>
                <c:pt idx="2855">
                  <c:v>3886.2634447946875</c:v>
                </c:pt>
                <c:pt idx="2856">
                  <c:v>4052.9861857068609</c:v>
                </c:pt>
                <c:pt idx="2857">
                  <c:v>3999.9293763217606</c:v>
                </c:pt>
                <c:pt idx="2858">
                  <c:v>3979.9405358924082</c:v>
                </c:pt>
                <c:pt idx="2859">
                  <c:v>3940.1260169187044</c:v>
                </c:pt>
                <c:pt idx="2860">
                  <c:v>3807.077414309073</c:v>
                </c:pt>
                <c:pt idx="2861">
                  <c:v>3351.4395542875268</c:v>
                </c:pt>
                <c:pt idx="2862">
                  <c:v>3271.2674302701298</c:v>
                </c:pt>
                <c:pt idx="2863">
                  <c:v>3178.9183727704294</c:v>
                </c:pt>
                <c:pt idx="2864">
                  <c:v>3220.7603016639291</c:v>
                </c:pt>
                <c:pt idx="2865">
                  <c:v>3179.1432025856802</c:v>
                </c:pt>
                <c:pt idx="2866">
                  <c:v>3292.9799261801095</c:v>
                </c:pt>
                <c:pt idx="2867">
                  <c:v>3314.0027732333001</c:v>
                </c:pt>
                <c:pt idx="2868">
                  <c:v>3279.9659554686459</c:v>
                </c:pt>
                <c:pt idx="2869">
                  <c:v>3243.3952029049015</c:v>
                </c:pt>
                <c:pt idx="2870">
                  <c:v>3245.9171593312212</c:v>
                </c:pt>
                <c:pt idx="2871">
                  <c:v>3207.9394908423342</c:v>
                </c:pt>
                <c:pt idx="2872">
                  <c:v>3206.2356741550507</c:v>
                </c:pt>
                <c:pt idx="2873">
                  <c:v>3255.4214113562794</c:v>
                </c:pt>
                <c:pt idx="2874">
                  <c:v>3273.1202382187348</c:v>
                </c:pt>
                <c:pt idx="2875">
                  <c:v>3427.4092701807472</c:v>
                </c:pt>
                <c:pt idx="2876">
                  <c:v>3390.0275084792988</c:v>
                </c:pt>
                <c:pt idx="2877">
                  <c:v>3322.1594537328806</c:v>
                </c:pt>
                <c:pt idx="2878">
                  <c:v>3339.7806432305056</c:v>
                </c:pt>
                <c:pt idx="2879">
                  <c:v>3349.7854068073784</c:v>
                </c:pt>
                <c:pt idx="2880">
                  <c:v>3301.2346478592121</c:v>
                </c:pt>
                <c:pt idx="2881">
                  <c:v>3294.4739296117359</c:v>
                </c:pt>
                <c:pt idx="2882">
                  <c:v>3180.0130126491249</c:v>
                </c:pt>
                <c:pt idx="2883">
                  <c:v>3219.9455859702211</c:v>
                </c:pt>
                <c:pt idx="2884">
                  <c:v>3162.0950245401104</c:v>
                </c:pt>
                <c:pt idx="2885">
                  <c:v>3196.5352663500939</c:v>
                </c:pt>
                <c:pt idx="2886">
                  <c:v>3190.7796664139382</c:v>
                </c:pt>
                <c:pt idx="2887">
                  <c:v>3276.7366026894251</c:v>
                </c:pt>
                <c:pt idx="2888">
                  <c:v>3271.030469654032</c:v>
                </c:pt>
                <c:pt idx="2889">
                  <c:v>2975.4980850724123</c:v>
                </c:pt>
                <c:pt idx="2890">
                  <c:v>2968.8034408044264</c:v>
                </c:pt>
                <c:pt idx="2891">
                  <c:v>3081.3534459917687</c:v>
                </c:pt>
                <c:pt idx="2892">
                  <c:v>3681.6231116076638</c:v>
                </c:pt>
                <c:pt idx="2893">
                  <c:v>3797.6636766290112</c:v>
                </c:pt>
                <c:pt idx="2894">
                  <c:v>3730.5319173217208</c:v>
                </c:pt>
                <c:pt idx="2895">
                  <c:v>3726.3615530106399</c:v>
                </c:pt>
                <c:pt idx="2896">
                  <c:v>3617.2666884800942</c:v>
                </c:pt>
                <c:pt idx="2897">
                  <c:v>3671.3672511072837</c:v>
                </c:pt>
                <c:pt idx="2898">
                  <c:v>3643.2953677027904</c:v>
                </c:pt>
                <c:pt idx="2899">
                  <c:v>3707.2719284944592</c:v>
                </c:pt>
                <c:pt idx="2900">
                  <c:v>3659.7634966681148</c:v>
                </c:pt>
                <c:pt idx="2901">
                  <c:v>3707.9604493036836</c:v>
                </c:pt>
                <c:pt idx="2902">
                  <c:v>3729.2045113921881</c:v>
                </c:pt>
                <c:pt idx="2903">
                  <c:v>3725.3021886596557</c:v>
                </c:pt>
                <c:pt idx="2904">
                  <c:v>3676.4019049519025</c:v>
                </c:pt>
                <c:pt idx="2905">
                  <c:v>3500.8954902038881</c:v>
                </c:pt>
                <c:pt idx="2906">
                  <c:v>3513.5481269701786</c:v>
                </c:pt>
                <c:pt idx="2907">
                  <c:v>3519.8221252144631</c:v>
                </c:pt>
                <c:pt idx="2908">
                  <c:v>3490.1074601971054</c:v>
                </c:pt>
                <c:pt idx="2909">
                  <c:v>3450.0316024899107</c:v>
                </c:pt>
                <c:pt idx="2910">
                  <c:v>3487.1724635888295</c:v>
                </c:pt>
                <c:pt idx="2911">
                  <c:v>3448.2283596025559</c:v>
                </c:pt>
                <c:pt idx="2912">
                  <c:v>3380.6520617692695</c:v>
                </c:pt>
                <c:pt idx="2913">
                  <c:v>3389.2125114719952</c:v>
                </c:pt>
                <c:pt idx="2914">
                  <c:v>3409.038859981632</c:v>
                </c:pt>
                <c:pt idx="2915">
                  <c:v>3365.3988927017945</c:v>
                </c:pt>
                <c:pt idx="2916">
                  <c:v>3236.5191987550252</c:v>
                </c:pt>
                <c:pt idx="2917">
                  <c:v>3239.4508136147674</c:v>
                </c:pt>
                <c:pt idx="2918">
                  <c:v>3059.8366972586768</c:v>
                </c:pt>
                <c:pt idx="2919">
                  <c:v>2818.4270663580751</c:v>
                </c:pt>
                <c:pt idx="2920">
                  <c:v>2898.1165037308851</c:v>
                </c:pt>
                <c:pt idx="2921">
                  <c:v>2825.7614660228928</c:v>
                </c:pt>
                <c:pt idx="2922">
                  <c:v>2883.9885706875107</c:v>
                </c:pt>
                <c:pt idx="2923">
                  <c:v>2822.1757340090066</c:v>
                </c:pt>
                <c:pt idx="2924">
                  <c:v>2895.8475579585693</c:v>
                </c:pt>
                <c:pt idx="2925">
                  <c:v>3021.6865212880452</c:v>
                </c:pt>
                <c:pt idx="2926">
                  <c:v>3094.5420082997366</c:v>
                </c:pt>
                <c:pt idx="2927">
                  <c:v>3026.19175252383</c:v>
                </c:pt>
                <c:pt idx="2928">
                  <c:v>2942.834275567604</c:v>
                </c:pt>
                <c:pt idx="2929">
                  <c:v>2909.2935756753409</c:v>
                </c:pt>
                <c:pt idx="2930">
                  <c:v>2925.9095758349513</c:v>
                </c:pt>
                <c:pt idx="2931">
                  <c:v>2968.8528135349629</c:v>
                </c:pt>
                <c:pt idx="2932">
                  <c:v>2927.8199864330918</c:v>
                </c:pt>
                <c:pt idx="2933">
                  <c:v>2959.7277742308647</c:v>
                </c:pt>
                <c:pt idx="2934">
                  <c:v>3002.0881572961853</c:v>
                </c:pt>
                <c:pt idx="2935">
                  <c:v>3006.4020769322733</c:v>
                </c:pt>
                <c:pt idx="2936">
                  <c:v>2988.8388168867841</c:v>
                </c:pt>
                <c:pt idx="2937">
                  <c:v>2906.3537181277561</c:v>
                </c:pt>
                <c:pt idx="2938">
                  <c:v>2867.4737356849168</c:v>
                </c:pt>
                <c:pt idx="2939">
                  <c:v>2860.604045329384</c:v>
                </c:pt>
                <c:pt idx="2940">
                  <c:v>2892.1081572961848</c:v>
                </c:pt>
                <c:pt idx="2941">
                  <c:v>2844.1901516300104</c:v>
                </c:pt>
                <c:pt idx="2942">
                  <c:v>2838.5251697857107</c:v>
                </c:pt>
                <c:pt idx="2943">
                  <c:v>2830.7825362116314</c:v>
                </c:pt>
                <c:pt idx="2944">
                  <c:v>2690.6579805275014</c:v>
                </c:pt>
                <c:pt idx="2945">
                  <c:v>2709.3207409919683</c:v>
                </c:pt>
                <c:pt idx="2946">
                  <c:v>2845.2925581580821</c:v>
                </c:pt>
                <c:pt idx="2947">
                  <c:v>2863.8322397350348</c:v>
                </c:pt>
                <c:pt idx="2948">
                  <c:v>2847.956274689745</c:v>
                </c:pt>
                <c:pt idx="2949">
                  <c:v>2859.2888639718972</c:v>
                </c:pt>
                <c:pt idx="2950">
                  <c:v>3019.619917002502</c:v>
                </c:pt>
                <c:pt idx="2951">
                  <c:v>2899.9838917042302</c:v>
                </c:pt>
                <c:pt idx="2952">
                  <c:v>2867.1025705279008</c:v>
                </c:pt>
                <c:pt idx="2953">
                  <c:v>2872.8110705877548</c:v>
                </c:pt>
                <c:pt idx="2954">
                  <c:v>2886.044024180987</c:v>
                </c:pt>
                <c:pt idx="2955">
                  <c:v>2914.4652392163007</c:v>
                </c:pt>
                <c:pt idx="2956">
                  <c:v>2948.8982562547267</c:v>
                </c:pt>
                <c:pt idx="2957">
                  <c:v>2904.775996169335</c:v>
                </c:pt>
                <c:pt idx="2958">
                  <c:v>2880.5742935237899</c:v>
                </c:pt>
                <c:pt idx="2959">
                  <c:v>2883.2509748214238</c:v>
                </c:pt>
                <c:pt idx="2960">
                  <c:v>2844.1711759307173</c:v>
                </c:pt>
                <c:pt idx="2961">
                  <c:v>2902.2858325685206</c:v>
                </c:pt>
                <c:pt idx="2962">
                  <c:v>2926.925873269211</c:v>
                </c:pt>
                <c:pt idx="2963">
                  <c:v>2976.0525725230314</c:v>
                </c:pt>
                <c:pt idx="2964">
                  <c:v>3004.9637105462543</c:v>
                </c:pt>
                <c:pt idx="2965">
                  <c:v>3120.4486265512014</c:v>
                </c:pt>
                <c:pt idx="2966">
                  <c:v>3311.8085978213016</c:v>
                </c:pt>
                <c:pt idx="2967">
                  <c:v>3159.9879098998304</c:v>
                </c:pt>
                <c:pt idx="2968">
                  <c:v>3196.6290251785504</c:v>
                </c:pt>
                <c:pt idx="2969">
                  <c:v>3219.1180978412531</c:v>
                </c:pt>
                <c:pt idx="2970">
                  <c:v>3258.8186169745677</c:v>
                </c:pt>
                <c:pt idx="2971">
                  <c:v>3228.8758086269359</c:v>
                </c:pt>
                <c:pt idx="2972">
                  <c:v>3477.7923075695148</c:v>
                </c:pt>
                <c:pt idx="2973">
                  <c:v>3516.7076700849766</c:v>
                </c:pt>
                <c:pt idx="2974">
                  <c:v>3472.2007976537097</c:v>
                </c:pt>
                <c:pt idx="2975">
                  <c:v>3523.9389377917719</c:v>
                </c:pt>
                <c:pt idx="2976">
                  <c:v>3551.8627816128487</c:v>
                </c:pt>
                <c:pt idx="2977">
                  <c:v>3454.0020653605052</c:v>
                </c:pt>
                <c:pt idx="2978">
                  <c:v>3451.2192949203786</c:v>
                </c:pt>
                <c:pt idx="2979">
                  <c:v>3455.4062890546907</c:v>
                </c:pt>
                <c:pt idx="2980">
                  <c:v>3455.1422337496356</c:v>
                </c:pt>
                <c:pt idx="2981">
                  <c:v>3349.2732428873401</c:v>
                </c:pt>
                <c:pt idx="2982">
                  <c:v>3383.5766258329527</c:v>
                </c:pt>
                <c:pt idx="2983">
                  <c:v>3324.4797569929224</c:v>
                </c:pt>
                <c:pt idx="2984">
                  <c:v>3380.185854514968</c:v>
                </c:pt>
                <c:pt idx="2985">
                  <c:v>3498.4579657635213</c:v>
                </c:pt>
                <c:pt idx="2986">
                  <c:v>3594.7598826862295</c:v>
                </c:pt>
                <c:pt idx="2987">
                  <c:v>3711.9646997326354</c:v>
                </c:pt>
                <c:pt idx="2988">
                  <c:v>3737.6088428234939</c:v>
                </c:pt>
                <c:pt idx="2989">
                  <c:v>3710.0741466820787</c:v>
                </c:pt>
                <c:pt idx="2990">
                  <c:v>3737.4182446829568</c:v>
                </c:pt>
                <c:pt idx="2991">
                  <c:v>3774.1101743745089</c:v>
                </c:pt>
                <c:pt idx="2992">
                  <c:v>3722.9458146123297</c:v>
                </c:pt>
                <c:pt idx="2993">
                  <c:v>3671.6203906468058</c:v>
                </c:pt>
                <c:pt idx="2994">
                  <c:v>3771.135207294185</c:v>
                </c:pt>
                <c:pt idx="2995">
                  <c:v>3901.2564315071058</c:v>
                </c:pt>
                <c:pt idx="2996">
                  <c:v>3913.2542983121011</c:v>
                </c:pt>
                <c:pt idx="2997">
                  <c:v>3916.4738150911603</c:v>
                </c:pt>
                <c:pt idx="2998">
                  <c:v>3995.4009855951308</c:v>
                </c:pt>
                <c:pt idx="2999">
                  <c:v>3948.6802557758892</c:v>
                </c:pt>
                <c:pt idx="3000">
                  <c:v>3983.5303938390148</c:v>
                </c:pt>
                <c:pt idx="3001">
                  <c:v>4093.8037947408143</c:v>
                </c:pt>
                <c:pt idx="3002">
                  <c:v>4087.2983600015777</c:v>
                </c:pt>
                <c:pt idx="3003">
                  <c:v>4094.36352100872</c:v>
                </c:pt>
                <c:pt idx="3004">
                  <c:v>4075.4144248034609</c:v>
                </c:pt>
                <c:pt idx="3005">
                  <c:v>3942.600477634554</c:v>
                </c:pt>
                <c:pt idx="3006">
                  <c:v>3808.6116974581846</c:v>
                </c:pt>
                <c:pt idx="3007">
                  <c:v>3924.1031299628717</c:v>
                </c:pt>
                <c:pt idx="3008">
                  <c:v>4042.8324887274862</c:v>
                </c:pt>
                <c:pt idx="3009">
                  <c:v>3825.0296847691448</c:v>
                </c:pt>
                <c:pt idx="3010">
                  <c:v>3871.9858022425101</c:v>
                </c:pt>
                <c:pt idx="3011">
                  <c:v>3839.7328147320359</c:v>
                </c:pt>
                <c:pt idx="3012">
                  <c:v>3939.4942264873521</c:v>
                </c:pt>
                <c:pt idx="3013">
                  <c:v>3882.9499174015218</c:v>
                </c:pt>
                <c:pt idx="3014">
                  <c:v>3752.1013255656017</c:v>
                </c:pt>
                <c:pt idx="3015">
                  <c:v>3593.3198962531251</c:v>
                </c:pt>
                <c:pt idx="3016">
                  <c:v>3547.2475503770629</c:v>
                </c:pt>
                <c:pt idx="3017">
                  <c:v>3454.0588488088897</c:v>
                </c:pt>
                <c:pt idx="3018">
                  <c:v>3450.4511308407323</c:v>
                </c:pt>
                <c:pt idx="3019">
                  <c:v>3427.8730673157334</c:v>
                </c:pt>
                <c:pt idx="3020">
                  <c:v>3507.4946642192881</c:v>
                </c:pt>
                <c:pt idx="3021">
                  <c:v>3479.1627221579183</c:v>
                </c:pt>
                <c:pt idx="3022">
                  <c:v>3493.3921216232225</c:v>
                </c:pt>
                <c:pt idx="3023">
                  <c:v>3605.438304137886</c:v>
                </c:pt>
                <c:pt idx="3024">
                  <c:v>3618.2970499979879</c:v>
                </c:pt>
                <c:pt idx="3025">
                  <c:v>3635.923285184133</c:v>
                </c:pt>
                <c:pt idx="3026">
                  <c:v>3390.575288695567</c:v>
                </c:pt>
                <c:pt idx="3027">
                  <c:v>3073.7283412473416</c:v>
                </c:pt>
                <c:pt idx="3028">
                  <c:v>3196.5274298710992</c:v>
                </c:pt>
                <c:pt idx="3029">
                  <c:v>3107.3150317225823</c:v>
                </c:pt>
                <c:pt idx="3030">
                  <c:v>2422.3166980567303</c:v>
                </c:pt>
                <c:pt idx="3031">
                  <c:v>2095.5115182953496</c:v>
                </c:pt>
                <c:pt idx="3032">
                  <c:v>2135.0938717529129</c:v>
                </c:pt>
                <c:pt idx="3033">
                  <c:v>2137.2980754957803</c:v>
                </c:pt>
                <c:pt idx="3034">
                  <c:v>2048.8424085231941</c:v>
                </c:pt>
                <c:pt idx="3035">
                  <c:v>2103.6166386018017</c:v>
                </c:pt>
                <c:pt idx="3036">
                  <c:v>2120.3361458042273</c:v>
                </c:pt>
                <c:pt idx="3037">
                  <c:v>2334.1008942180965</c:v>
                </c:pt>
                <c:pt idx="3038">
                  <c:v>2626.8032780016629</c:v>
                </c:pt>
                <c:pt idx="3039">
                  <c:v>2477.1709017995968</c:v>
                </c:pt>
                <c:pt idx="3040">
                  <c:v>2423.604354175799</c:v>
                </c:pt>
                <c:pt idx="3041">
                  <c:v>2479.4959031961889</c:v>
                </c:pt>
                <c:pt idx="3042">
                  <c:v>2612.5405159410911</c:v>
                </c:pt>
                <c:pt idx="3043">
                  <c:v>2650.8472646741825</c:v>
                </c:pt>
                <c:pt idx="3044">
                  <c:v>2631.6357483739553</c:v>
                </c:pt>
                <c:pt idx="3045">
                  <c:v>2648.0559598579343</c:v>
                </c:pt>
                <c:pt idx="3046">
                  <c:v>2488.3440110131164</c:v>
                </c:pt>
                <c:pt idx="3047">
                  <c:v>2441.5667634970555</c:v>
                </c:pt>
                <c:pt idx="3048">
                  <c:v>2545.7863141933562</c:v>
                </c:pt>
                <c:pt idx="3049">
                  <c:v>2570.8305486612544</c:v>
                </c:pt>
                <c:pt idx="3050">
                  <c:v>2490.1405103547227</c:v>
                </c:pt>
                <c:pt idx="3051">
                  <c:v>2710.0774314672071</c:v>
                </c:pt>
                <c:pt idx="3052">
                  <c:v>2680.7081844299782</c:v>
                </c:pt>
                <c:pt idx="3053">
                  <c:v>2681.2608838434098</c:v>
                </c:pt>
                <c:pt idx="3054">
                  <c:v>2707.7643697378271</c:v>
                </c:pt>
                <c:pt idx="3055">
                  <c:v>2845.9252049000311</c:v>
                </c:pt>
                <c:pt idx="3056">
                  <c:v>2918.763932803945</c:v>
                </c:pt>
                <c:pt idx="3057">
                  <c:v>2900.5698926618916</c:v>
                </c:pt>
                <c:pt idx="3058">
                  <c:v>2902.9243266429776</c:v>
                </c:pt>
                <c:pt idx="3059">
                  <c:v>2703.6487550376951</c:v>
                </c:pt>
                <c:pt idx="3060">
                  <c:v>2726.2563856190768</c:v>
                </c:pt>
                <c:pt idx="3061">
                  <c:v>2798.658898288164</c:v>
                </c:pt>
                <c:pt idx="3062">
                  <c:v>2700.4864538525871</c:v>
                </c:pt>
                <c:pt idx="3063">
                  <c:v>2752.2003403694857</c:v>
                </c:pt>
                <c:pt idx="3064">
                  <c:v>2677.2395941901636</c:v>
                </c:pt>
                <c:pt idx="3065">
                  <c:v>2808.8846398786832</c:v>
                </c:pt>
                <c:pt idx="3066">
                  <c:v>2811.5546610270812</c:v>
                </c:pt>
                <c:pt idx="3067">
                  <c:v>2883.7321746937341</c:v>
                </c:pt>
                <c:pt idx="3068">
                  <c:v>2836.332541798</c:v>
                </c:pt>
                <c:pt idx="3069">
                  <c:v>2818.6184537727813</c:v>
                </c:pt>
                <c:pt idx="3070">
                  <c:v>2728.1118574677662</c:v>
                </c:pt>
                <c:pt idx="3071">
                  <c:v>2836.3554119947203</c:v>
                </c:pt>
                <c:pt idx="3072">
                  <c:v>3006.2448178444461</c:v>
                </c:pt>
                <c:pt idx="3073">
                  <c:v>2993.8228426638866</c:v>
                </c:pt>
                <c:pt idx="3074">
                  <c:v>3008.6371613263505</c:v>
                </c:pt>
                <c:pt idx="3075">
                  <c:v>3012.8857471768752</c:v>
                </c:pt>
                <c:pt idx="3076">
                  <c:v>3064.4629743425908</c:v>
                </c:pt>
                <c:pt idx="3077">
                  <c:v>3081.073613183818</c:v>
                </c:pt>
                <c:pt idx="3078">
                  <c:v>3340.5959319260855</c:v>
                </c:pt>
                <c:pt idx="3079">
                  <c:v>3513.5549347591723</c:v>
                </c:pt>
                <c:pt idx="3080">
                  <c:v>3484.8844770759197</c:v>
                </c:pt>
                <c:pt idx="3081">
                  <c:v>3558.6257675272182</c:v>
                </c:pt>
                <c:pt idx="3082">
                  <c:v>3521.5178396711872</c:v>
                </c:pt>
                <c:pt idx="3083">
                  <c:v>3527.3555456685531</c:v>
                </c:pt>
                <c:pt idx="3084">
                  <c:v>3516.5090662782654</c:v>
                </c:pt>
                <c:pt idx="3085">
                  <c:v>3702.7175072822147</c:v>
                </c:pt>
                <c:pt idx="3086">
                  <c:v>3787.4748689198182</c:v>
                </c:pt>
                <c:pt idx="3087">
                  <c:v>3971.5301328757646</c:v>
                </c:pt>
                <c:pt idx="3088">
                  <c:v>3865.352391365052</c:v>
                </c:pt>
                <c:pt idx="3089">
                  <c:v>3446.6347232751923</c:v>
                </c:pt>
                <c:pt idx="3090">
                  <c:v>3540.9297374406287</c:v>
                </c:pt>
                <c:pt idx="3091">
                  <c:v>3543.2759438968751</c:v>
                </c:pt>
                <c:pt idx="3092">
                  <c:v>3643.5531463229549</c:v>
                </c:pt>
                <c:pt idx="3093">
                  <c:v>3886.6445955867498</c:v>
                </c:pt>
                <c:pt idx="3094">
                  <c:v>3783.2313930010591</c:v>
                </c:pt>
                <c:pt idx="3095">
                  <c:v>3738.8835864490461</c:v>
                </c:pt>
                <c:pt idx="3096">
                  <c:v>3917.7820190734419</c:v>
                </c:pt>
                <c:pt idx="3097">
                  <c:v>3857.071668329258</c:v>
                </c:pt>
                <c:pt idx="3098">
                  <c:v>3865.4612429671424</c:v>
                </c:pt>
                <c:pt idx="3099">
                  <c:v>3758.5524161046865</c:v>
                </c:pt>
                <c:pt idx="3100">
                  <c:v>3630.2010015561859</c:v>
                </c:pt>
                <c:pt idx="3101">
                  <c:v>3674.179938948947</c:v>
                </c:pt>
                <c:pt idx="3102">
                  <c:v>3672.5061366266136</c:v>
                </c:pt>
                <c:pt idx="3103">
                  <c:v>3616.5106324567882</c:v>
                </c:pt>
                <c:pt idx="3104">
                  <c:v>3501.6088851202899</c:v>
                </c:pt>
                <c:pt idx="3105">
                  <c:v>3482.8275272335341</c:v>
                </c:pt>
                <c:pt idx="3106">
                  <c:v>3651.1570891025722</c:v>
                </c:pt>
                <c:pt idx="3107">
                  <c:v>3793.7506631818183</c:v>
                </c:pt>
                <c:pt idx="3108">
                  <c:v>3752.0406827341103</c:v>
                </c:pt>
                <c:pt idx="3109">
                  <c:v>3805.4204927975552</c:v>
                </c:pt>
                <c:pt idx="3110">
                  <c:v>3782.8922832289031</c:v>
                </c:pt>
                <c:pt idx="3111">
                  <c:v>3807.5402701408384</c:v>
                </c:pt>
                <c:pt idx="3112">
                  <c:v>3783.5010314831629</c:v>
                </c:pt>
                <c:pt idx="3113">
                  <c:v>3818.1497557958396</c:v>
                </c:pt>
                <c:pt idx="3114">
                  <c:v>3917.2075447906923</c:v>
                </c:pt>
                <c:pt idx="3115">
                  <c:v>3875.5698711144623</c:v>
                </c:pt>
                <c:pt idx="3116">
                  <c:v>3854.0099756593731</c:v>
                </c:pt>
                <c:pt idx="3117">
                  <c:v>3784.0043114799705</c:v>
                </c:pt>
                <c:pt idx="3118">
                  <c:v>3875.4396205258986</c:v>
                </c:pt>
                <c:pt idx="3119">
                  <c:v>3878.4172670683351</c:v>
                </c:pt>
                <c:pt idx="3120">
                  <c:v>3900.2928741869659</c:v>
                </c:pt>
                <c:pt idx="3121">
                  <c:v>3803.7350269342624</c:v>
                </c:pt>
                <c:pt idx="3122">
                  <c:v>3759.662121623222</c:v>
                </c:pt>
                <c:pt idx="3123">
                  <c:v>3766.8023191412776</c:v>
                </c:pt>
                <c:pt idx="3124">
                  <c:v>3764.850813614762</c:v>
                </c:pt>
                <c:pt idx="3125">
                  <c:v>3713.986472207795</c:v>
                </c:pt>
                <c:pt idx="3126">
                  <c:v>3773.9213415266568</c:v>
                </c:pt>
                <c:pt idx="3127">
                  <c:v>3750.3593854993633</c:v>
                </c:pt>
                <c:pt idx="3128">
                  <c:v>3747.3749072263495</c:v>
                </c:pt>
                <c:pt idx="3129">
                  <c:v>3743.2601037468398</c:v>
                </c:pt>
                <c:pt idx="3130">
                  <c:v>3695.5638450181377</c:v>
                </c:pt>
                <c:pt idx="3131">
                  <c:v>3740.5495878057354</c:v>
                </c:pt>
                <c:pt idx="3132">
                  <c:v>3788.9604880092384</c:v>
                </c:pt>
                <c:pt idx="3133">
                  <c:v>3854.1812102469776</c:v>
                </c:pt>
                <c:pt idx="3134">
                  <c:v>3669.1955492597881</c:v>
                </c:pt>
                <c:pt idx="3135">
                  <c:v>3675.7944080443535</c:v>
                </c:pt>
                <c:pt idx="3136">
                  <c:v>3640.871602888933</c:v>
                </c:pt>
                <c:pt idx="3137">
                  <c:v>3635.7278081481013</c:v>
                </c:pt>
                <c:pt idx="3138">
                  <c:v>3636.5206009337044</c:v>
                </c:pt>
                <c:pt idx="3139">
                  <c:v>3642.2269733849234</c:v>
                </c:pt>
                <c:pt idx="3140">
                  <c:v>3659.113186225592</c:v>
                </c:pt>
                <c:pt idx="3141">
                  <c:v>3693.6205199313499</c:v>
                </c:pt>
                <c:pt idx="3142">
                  <c:v>3621.4475324208761</c:v>
                </c:pt>
                <c:pt idx="3143">
                  <c:v>3632.7396839710937</c:v>
                </c:pt>
                <c:pt idx="3144">
                  <c:v>3624.3152711384046</c:v>
                </c:pt>
                <c:pt idx="3145">
                  <c:v>3604.2122648736909</c:v>
                </c:pt>
                <c:pt idx="3146">
                  <c:v>3712.1431742548002</c:v>
                </c:pt>
                <c:pt idx="3147">
                  <c:v>3696.3972850245218</c:v>
                </c:pt>
                <c:pt idx="3148">
                  <c:v>3750.5565783488105</c:v>
                </c:pt>
                <c:pt idx="3149">
                  <c:v>3682.5117601053253</c:v>
                </c:pt>
                <c:pt idx="3150">
                  <c:v>3686.4808068313127</c:v>
                </c:pt>
                <c:pt idx="3151">
                  <c:v>3687.0480599337434</c:v>
                </c:pt>
                <c:pt idx="3152">
                  <c:v>3678.2292753680836</c:v>
                </c:pt>
                <c:pt idx="3153">
                  <c:v>3703.767387973327</c:v>
                </c:pt>
                <c:pt idx="3154">
                  <c:v>3687.5015534096628</c:v>
                </c:pt>
                <c:pt idx="3155">
                  <c:v>3682.7774701727603</c:v>
                </c:pt>
                <c:pt idx="3156">
                  <c:v>3641.5306843302169</c:v>
                </c:pt>
                <c:pt idx="3157">
                  <c:v>3645.5290814412656</c:v>
                </c:pt>
                <c:pt idx="3158">
                  <c:v>3660.0325856908962</c:v>
                </c:pt>
                <c:pt idx="3159">
                  <c:v>3645.5155025737017</c:v>
                </c:pt>
                <c:pt idx="3160">
                  <c:v>3661.4955879653462</c:v>
                </c:pt>
                <c:pt idx="3161">
                  <c:v>3727.0599309684185</c:v>
                </c:pt>
                <c:pt idx="3162">
                  <c:v>3726.9735505366716</c:v>
                </c:pt>
                <c:pt idx="3163">
                  <c:v>3804.1316004947735</c:v>
                </c:pt>
                <c:pt idx="3164">
                  <c:v>3810.8901185108143</c:v>
                </c:pt>
                <c:pt idx="3165">
                  <c:v>3829.7945361318189</c:v>
                </c:pt>
                <c:pt idx="3166">
                  <c:v>3977.327387574298</c:v>
                </c:pt>
                <c:pt idx="3167">
                  <c:v>4117.8173416862637</c:v>
                </c:pt>
                <c:pt idx="3168">
                  <c:v>4448.4932404931724</c:v>
                </c:pt>
                <c:pt idx="3169">
                  <c:v>4454.6576593112559</c:v>
                </c:pt>
                <c:pt idx="3170">
                  <c:v>4389.4148916643144</c:v>
                </c:pt>
                <c:pt idx="3171">
                  <c:v>4513.3995171780607</c:v>
                </c:pt>
                <c:pt idx="3172">
                  <c:v>4641.6909700330934</c:v>
                </c:pt>
                <c:pt idx="3173">
                  <c:v>4432.6885559235216</c:v>
                </c:pt>
                <c:pt idx="3174">
                  <c:v>4529.1923985475187</c:v>
                </c:pt>
                <c:pt idx="3175">
                  <c:v>4471.5163880132231</c:v>
                </c:pt>
                <c:pt idx="3176">
                  <c:v>4647.421778859557</c:v>
                </c:pt>
                <c:pt idx="3177">
                  <c:v>4713.6414229280299</c:v>
                </c:pt>
                <c:pt idx="3178">
                  <c:v>4644.3798411874768</c:v>
                </c:pt>
                <c:pt idx="3179">
                  <c:v>4684.3291209448689</c:v>
                </c:pt>
                <c:pt idx="3180">
                  <c:v>4614.3891544630851</c:v>
                </c:pt>
                <c:pt idx="3181">
                  <c:v>4758.2593910857249</c:v>
                </c:pt>
                <c:pt idx="3182">
                  <c:v>4589.1444674992772</c:v>
                </c:pt>
                <c:pt idx="3183">
                  <c:v>4623.3682694225836</c:v>
                </c:pt>
                <c:pt idx="3184">
                  <c:v>4588.6676190095914</c:v>
                </c:pt>
                <c:pt idx="3185">
                  <c:v>4684.9968157694966</c:v>
                </c:pt>
                <c:pt idx="3186">
                  <c:v>4735.9013766409698</c:v>
                </c:pt>
                <c:pt idx="3187">
                  <c:v>4736.9505127488665</c:v>
                </c:pt>
                <c:pt idx="3188">
                  <c:v>4953.1511791229132</c:v>
                </c:pt>
                <c:pt idx="3189">
                  <c:v>4773.3608515222604</c:v>
                </c:pt>
                <c:pt idx="3190">
                  <c:v>4681.1544471489315</c:v>
                </c:pt>
                <c:pt idx="3191">
                  <c:v>4726.021407765028</c:v>
                </c:pt>
                <c:pt idx="3192">
                  <c:v>4688.5469973264981</c:v>
                </c:pt>
                <c:pt idx="3193">
                  <c:v>4631.5499860340524</c:v>
                </c:pt>
                <c:pt idx="3194">
                  <c:v>4655.5933721718757</c:v>
                </c:pt>
                <c:pt idx="3195">
                  <c:v>4696.4527712381541</c:v>
                </c:pt>
                <c:pt idx="3196">
                  <c:v>4558.222880172355</c:v>
                </c:pt>
                <c:pt idx="3197">
                  <c:v>4581.0444076453205</c:v>
                </c:pt>
                <c:pt idx="3198">
                  <c:v>4521.1412194245795</c:v>
                </c:pt>
                <c:pt idx="3199">
                  <c:v>4600.1404293523547</c:v>
                </c:pt>
                <c:pt idx="3200">
                  <c:v>4586.7975938709296</c:v>
                </c:pt>
                <c:pt idx="3201">
                  <c:v>4624.7694665017107</c:v>
                </c:pt>
                <c:pt idx="3202">
                  <c:v>4684.2330194325586</c:v>
                </c:pt>
                <c:pt idx="3203">
                  <c:v>4802.976162164292</c:v>
                </c:pt>
                <c:pt idx="3204">
                  <c:v>4521.5034515781235</c:v>
                </c:pt>
                <c:pt idx="3205">
                  <c:v>4251.2570049080005</c:v>
                </c:pt>
                <c:pt idx="3206">
                  <c:v>4161.1450540680507</c:v>
                </c:pt>
                <c:pt idx="3207">
                  <c:v>4096.6851961214406</c:v>
                </c:pt>
                <c:pt idx="3208">
                  <c:v>4063.0000558636693</c:v>
                </c:pt>
                <c:pt idx="3209">
                  <c:v>4049.6042536211412</c:v>
                </c:pt>
                <c:pt idx="3210">
                  <c:v>4021.0607796975155</c:v>
                </c:pt>
                <c:pt idx="3211">
                  <c:v>4094.2294840588734</c:v>
                </c:pt>
                <c:pt idx="3212">
                  <c:v>4161.1741510713618</c:v>
                </c:pt>
                <c:pt idx="3213">
                  <c:v>4111.1886476995896</c:v>
                </c:pt>
                <c:pt idx="3214">
                  <c:v>4135.4348908662623</c:v>
                </c:pt>
                <c:pt idx="3215">
                  <c:v>4104.5666094728622</c:v>
                </c:pt>
                <c:pt idx="3216">
                  <c:v>4262.33622760462</c:v>
                </c:pt>
                <c:pt idx="3217">
                  <c:v>4305.9990942101031</c:v>
                </c:pt>
                <c:pt idx="3218">
                  <c:v>4388.1514225290048</c:v>
                </c:pt>
                <c:pt idx="3219">
                  <c:v>4327.3003511431862</c:v>
                </c:pt>
                <c:pt idx="3220">
                  <c:v>4353.1756354494792</c:v>
                </c:pt>
                <c:pt idx="3221">
                  <c:v>4427.6656637803517</c:v>
                </c:pt>
                <c:pt idx="3222">
                  <c:v>4327.9393280395598</c:v>
                </c:pt>
                <c:pt idx="3223">
                  <c:v>4159.7633613981652</c:v>
                </c:pt>
                <c:pt idx="3224">
                  <c:v>4172.601316787016</c:v>
                </c:pt>
                <c:pt idx="3225">
                  <c:v>4173.4275368101598</c:v>
                </c:pt>
                <c:pt idx="3226">
                  <c:v>4207.1830373887469</c:v>
                </c:pt>
                <c:pt idx="3227">
                  <c:v>4251.0901081361235</c:v>
                </c:pt>
                <c:pt idx="3228">
                  <c:v>4278.5904393280152</c:v>
                </c:pt>
                <c:pt idx="3229">
                  <c:v>4283.8191811978522</c:v>
                </c:pt>
                <c:pt idx="3230">
                  <c:v>4351.0118750249139</c:v>
                </c:pt>
                <c:pt idx="3231">
                  <c:v>4280.3746698056493</c:v>
                </c:pt>
                <c:pt idx="3232">
                  <c:v>4301.5163361397945</c:v>
                </c:pt>
                <c:pt idx="3233">
                  <c:v>4286.1418179641432</c:v>
                </c:pt>
                <c:pt idx="3234">
                  <c:v>4197.4180878655843</c:v>
                </c:pt>
                <c:pt idx="3235">
                  <c:v>4209.7262918478673</c:v>
                </c:pt>
                <c:pt idx="3236">
                  <c:v>4229.8317704800056</c:v>
                </c:pt>
                <c:pt idx="3237">
                  <c:v>4280.3171581341294</c:v>
                </c:pt>
                <c:pt idx="3238">
                  <c:v>4279.2053828657836</c:v>
                </c:pt>
                <c:pt idx="3239">
                  <c:v>4242.9331271696828</c:v>
                </c:pt>
                <c:pt idx="3240">
                  <c:v>4354.9965404412987</c:v>
                </c:pt>
                <c:pt idx="3241">
                  <c:v>4424.6498184429747</c:v>
                </c:pt>
                <c:pt idx="3242">
                  <c:v>4525.5567694824376</c:v>
                </c:pt>
                <c:pt idx="3243">
                  <c:v>4550.5615977015823</c:v>
                </c:pt>
                <c:pt idx="3244">
                  <c:v>4597.5833007461533</c:v>
                </c:pt>
                <c:pt idx="3245">
                  <c:v>4548.443102829071</c:v>
                </c:pt>
                <c:pt idx="3246">
                  <c:v>4524.3433621962149</c:v>
                </c:pt>
                <c:pt idx="3247">
                  <c:v>4550.6088424244581</c:v>
                </c:pt>
                <c:pt idx="3248">
                  <c:v>4522.4542755675884</c:v>
                </c:pt>
                <c:pt idx="3249">
                  <c:v>4532.1735006583667</c:v>
                </c:pt>
                <c:pt idx="3250">
                  <c:v>4561.0179282550307</c:v>
                </c:pt>
                <c:pt idx="3251">
                  <c:v>4709.3828538366115</c:v>
                </c:pt>
                <c:pt idx="3252">
                  <c:v>4756.2632736123578</c:v>
                </c:pt>
                <c:pt idx="3253">
                  <c:v>5062.3905630261861</c:v>
                </c:pt>
                <c:pt idx="3254">
                  <c:v>5155.4157376002249</c:v>
                </c:pt>
                <c:pt idx="3255">
                  <c:v>5161.3641794022278</c:v>
                </c:pt>
                <c:pt idx="3256">
                  <c:v>5233.1948485694584</c:v>
                </c:pt>
                <c:pt idx="3257">
                  <c:v>5158.4698495670245</c:v>
                </c:pt>
                <c:pt idx="3258">
                  <c:v>5188.224320657564</c:v>
                </c:pt>
                <c:pt idx="3259">
                  <c:v>5428.6318143728977</c:v>
                </c:pt>
                <c:pt idx="3260">
                  <c:v>5283.4035593152403</c:v>
                </c:pt>
                <c:pt idx="3261">
                  <c:v>5357.4531303618851</c:v>
                </c:pt>
                <c:pt idx="3262">
                  <c:v>5398.2043015042973</c:v>
                </c:pt>
                <c:pt idx="3263">
                  <c:v>5529.0421012728611</c:v>
                </c:pt>
                <c:pt idx="3264">
                  <c:v>5500.2707034834675</c:v>
                </c:pt>
                <c:pt idx="3265">
                  <c:v>5403.5585651011215</c:v>
                </c:pt>
                <c:pt idx="3266">
                  <c:v>5470.6657874785196</c:v>
                </c:pt>
                <c:pt idx="3267">
                  <c:v>5549.0851442480025</c:v>
                </c:pt>
                <c:pt idx="3268">
                  <c:v>6029.9465105143099</c:v>
                </c:pt>
                <c:pt idx="3269">
                  <c:v>6158.7786281472845</c:v>
                </c:pt>
                <c:pt idx="3270">
                  <c:v>6136.8849367542834</c:v>
                </c:pt>
                <c:pt idx="3271">
                  <c:v>6114.1304337416341</c:v>
                </c:pt>
                <c:pt idx="3272">
                  <c:v>6002.5881888192453</c:v>
                </c:pt>
                <c:pt idx="3273">
                  <c:v>6056.6921631219466</c:v>
                </c:pt>
                <c:pt idx="3274">
                  <c:v>6260.2680818801755</c:v>
                </c:pt>
                <c:pt idx="3275">
                  <c:v>6441.8705239215933</c:v>
                </c:pt>
                <c:pt idx="3276">
                  <c:v>6429.9224372530643</c:v>
                </c:pt>
                <c:pt idx="3277">
                  <c:v>6365.5693547743131</c:v>
                </c:pt>
                <c:pt idx="3278">
                  <c:v>6393.3529268584271</c:v>
                </c:pt>
                <c:pt idx="3279">
                  <c:v>6561.2029807269873</c:v>
                </c:pt>
                <c:pt idx="3280">
                  <c:v>6910.6556442280416</c:v>
                </c:pt>
                <c:pt idx="3281">
                  <c:v>7141.1082039822404</c:v>
                </c:pt>
                <c:pt idx="3282">
                  <c:v>7225.5680339970049</c:v>
                </c:pt>
                <c:pt idx="3283">
                  <c:v>7455.8447747495666</c:v>
                </c:pt>
                <c:pt idx="3284">
                  <c:v>7490.244495431104</c:v>
                </c:pt>
                <c:pt idx="3285">
                  <c:v>7298.5738717528802</c:v>
                </c:pt>
                <c:pt idx="3286">
                  <c:v>7301.5725429950498</c:v>
                </c:pt>
                <c:pt idx="3287">
                  <c:v>7728.0509277362789</c:v>
                </c:pt>
                <c:pt idx="3288">
                  <c:v>7644.6835680938066</c:v>
                </c:pt>
                <c:pt idx="3289">
                  <c:v>6742.9811300426563</c:v>
                </c:pt>
                <c:pt idx="3290">
                  <c:v>6595.938669646026</c:v>
                </c:pt>
                <c:pt idx="3291">
                  <c:v>6987.9988188818879</c:v>
                </c:pt>
                <c:pt idx="3292">
                  <c:v>7229.9706356489742</c:v>
                </c:pt>
                <c:pt idx="3293">
                  <c:v>7712.4684090817946</c:v>
                </c:pt>
                <c:pt idx="3294">
                  <c:v>7699.780471649131</c:v>
                </c:pt>
                <c:pt idx="3295">
                  <c:v>7554.7975579585382</c:v>
                </c:pt>
                <c:pt idx="3296">
                  <c:v>7796.827397150907</c:v>
                </c:pt>
                <c:pt idx="3297">
                  <c:v>7567.2909899843935</c:v>
                </c:pt>
                <c:pt idx="3298">
                  <c:v>7618.4865288695137</c:v>
                </c:pt>
                <c:pt idx="3299">
                  <c:v>7636.0741071784396</c:v>
                </c:pt>
                <c:pt idx="3300">
                  <c:v>7688.5702166712763</c:v>
                </c:pt>
                <c:pt idx="3301">
                  <c:v>7513.6885678942926</c:v>
                </c:pt>
                <c:pt idx="3302">
                  <c:v>7332.6105821794372</c:v>
                </c:pt>
                <c:pt idx="3303">
                  <c:v>7240.7559514783488</c:v>
                </c:pt>
                <c:pt idx="3304">
                  <c:v>7231.5729938948534</c:v>
                </c:pt>
                <c:pt idx="3305">
                  <c:v>7349.3438649694308</c:v>
                </c:pt>
                <c:pt idx="3306">
                  <c:v>7670.7573081680239</c:v>
                </c:pt>
                <c:pt idx="3307">
                  <c:v>7673.3077171700579</c:v>
                </c:pt>
                <c:pt idx="3308">
                  <c:v>7756.2480826782175</c:v>
                </c:pt>
                <c:pt idx="3309">
                  <c:v>8261.0523163480593</c:v>
                </c:pt>
                <c:pt idx="3310">
                  <c:v>9315.4555165395868</c:v>
                </c:pt>
                <c:pt idx="3311">
                  <c:v>9017.9495989784373</c:v>
                </c:pt>
                <c:pt idx="3312">
                  <c:v>9401.6961334343632</c:v>
                </c:pt>
                <c:pt idx="3313">
                  <c:v>9529.2832089700551</c:v>
                </c:pt>
                <c:pt idx="3314">
                  <c:v>9170.156446271043</c:v>
                </c:pt>
                <c:pt idx="3315">
                  <c:v>9355.930976417485</c:v>
                </c:pt>
                <c:pt idx="3316">
                  <c:v>9342.6319620126324</c:v>
                </c:pt>
                <c:pt idx="3317">
                  <c:v>9665.3183193008463</c:v>
                </c:pt>
                <c:pt idx="3318">
                  <c:v>9596.9814093611003</c:v>
                </c:pt>
                <c:pt idx="3319">
                  <c:v>10228.950548661205</c:v>
                </c:pt>
                <c:pt idx="3320">
                  <c:v>10932.812704999735</c:v>
                </c:pt>
                <c:pt idx="3321">
                  <c:v>10759.729827221516</c:v>
                </c:pt>
                <c:pt idx="3322">
                  <c:v>10627.911292446366</c:v>
                </c:pt>
                <c:pt idx="3323">
                  <c:v>11243.2992657914</c:v>
                </c:pt>
                <c:pt idx="3324">
                  <c:v>11498.164035752694</c:v>
                </c:pt>
                <c:pt idx="3325">
                  <c:v>11664.417537209141</c:v>
                </c:pt>
                <c:pt idx="3326">
                  <c:v>12622.745640636771</c:v>
                </c:pt>
                <c:pt idx="3327">
                  <c:v>13415.529093012969</c:v>
                </c:pt>
                <c:pt idx="3328">
                  <c:v>12675.374019392606</c:v>
                </c:pt>
                <c:pt idx="3329">
                  <c:v>12810.982063764337</c:v>
                </c:pt>
                <c:pt idx="3330">
                  <c:v>13806.564718087784</c:v>
                </c:pt>
                <c:pt idx="3331">
                  <c:v>15541.51590519124</c:v>
                </c:pt>
                <c:pt idx="3332">
                  <c:v>16248.378045568716</c:v>
                </c:pt>
                <c:pt idx="3333">
                  <c:v>16235.476166154489</c:v>
                </c:pt>
                <c:pt idx="3334">
                  <c:v>15857.332979529852</c:v>
                </c:pt>
                <c:pt idx="3335">
                  <c:v>12664.326706835245</c:v>
                </c:pt>
                <c:pt idx="3336">
                  <c:v>13531.454080044608</c:v>
                </c:pt>
                <c:pt idx="3337">
                  <c:v>13862.309101791547</c:v>
                </c:pt>
                <c:pt idx="3338">
                  <c:v>15778.137955388756</c:v>
                </c:pt>
                <c:pt idx="3339">
                  <c:v>14266.117166114595</c:v>
                </c:pt>
                <c:pt idx="3340">
                  <c:v>14950.565264753912</c:v>
                </c:pt>
                <c:pt idx="3341">
                  <c:v>14277.237233151027</c:v>
                </c:pt>
                <c:pt idx="3342">
                  <c:v>14577.718075894732</c:v>
                </c:pt>
                <c:pt idx="3343">
                  <c:v>14902.150664378829</c:v>
                </c:pt>
                <c:pt idx="3344">
                  <c:v>13634.899066278203</c:v>
                </c:pt>
                <c:pt idx="3345">
                  <c:v>12513.957878775715</c:v>
                </c:pt>
                <c:pt idx="3346">
                  <c:v>12924.413578867488</c:v>
                </c:pt>
                <c:pt idx="3347">
                  <c:v>12740.676058417388</c:v>
                </c:pt>
                <c:pt idx="3348">
                  <c:v>12761.796512509403</c:v>
                </c:pt>
                <c:pt idx="3349">
                  <c:v>13772.321898567414</c:v>
                </c:pt>
                <c:pt idx="3350">
                  <c:v>12671.622967958108</c:v>
                </c:pt>
                <c:pt idx="3351">
                  <c:v>12139.139563465074</c:v>
                </c:pt>
                <c:pt idx="3352">
                  <c:v>12743.576002553695</c:v>
                </c:pt>
                <c:pt idx="3353">
                  <c:v>14777.109716292161</c:v>
                </c:pt>
                <c:pt idx="3354">
                  <c:v>13656.99598579458</c:v>
                </c:pt>
                <c:pt idx="3355">
                  <c:v>13132.109919795621</c:v>
                </c:pt>
                <c:pt idx="3356">
                  <c:v>13282.032927656443</c:v>
                </c:pt>
                <c:pt idx="3357">
                  <c:v>13819.015286700371</c:v>
                </c:pt>
                <c:pt idx="3358">
                  <c:v>14700.528765811334</c:v>
                </c:pt>
                <c:pt idx="3359">
                  <c:v>14615.999074258722</c:v>
                </c:pt>
                <c:pt idx="3360">
                  <c:v>15126.140209887784</c:v>
                </c:pt>
                <c:pt idx="3361">
                  <c:v>16291.328023622267</c:v>
                </c:pt>
                <c:pt idx="3362">
                  <c:v>15158.451598100546</c:v>
                </c:pt>
                <c:pt idx="3363">
                  <c:v>17420.943330274033</c:v>
                </c:pt>
                <c:pt idx="3364">
                  <c:v>18672.340616894671</c:v>
                </c:pt>
                <c:pt idx="3365">
                  <c:v>17652.800107737025</c:v>
                </c:pt>
                <c:pt idx="3366">
                  <c:v>19117.435641035765</c:v>
                </c:pt>
                <c:pt idx="3367">
                  <c:v>18759.97139778929</c:v>
                </c:pt>
                <c:pt idx="3368">
                  <c:v>18812.93138342434</c:v>
                </c:pt>
                <c:pt idx="3369">
                  <c:v>19335.304505007673</c:v>
                </c:pt>
                <c:pt idx="3370">
                  <c:v>19135.342356649668</c:v>
                </c:pt>
                <c:pt idx="3371">
                  <c:v>19566.325350145533</c:v>
                </c:pt>
                <c:pt idx="3372">
                  <c:v>20415.548377957664</c:v>
                </c:pt>
                <c:pt idx="3373">
                  <c:v>20578.72859422996</c:v>
                </c:pt>
                <c:pt idx="3374">
                  <c:v>21432.915845337255</c:v>
                </c:pt>
                <c:pt idx="3375">
                  <c:v>22482.983751645854</c:v>
                </c:pt>
                <c:pt idx="3376">
                  <c:v>22794.944208132027</c:v>
                </c:pt>
                <c:pt idx="3377">
                  <c:v>21274.405231235665</c:v>
                </c:pt>
                <c:pt idx="3378">
                  <c:v>19289.211440086081</c:v>
                </c:pt>
                <c:pt idx="3379">
                  <c:v>19833.331862255985</c:v>
                </c:pt>
                <c:pt idx="3380">
                  <c:v>20277.659123737965</c:v>
                </c:pt>
                <c:pt idx="3381">
                  <c:v>19001.680551454345</c:v>
                </c:pt>
                <c:pt idx="3382">
                  <c:v>18592.991073779875</c:v>
                </c:pt>
                <c:pt idx="3383">
                  <c:v>17316.530046685992</c:v>
                </c:pt>
                <c:pt idx="3384">
                  <c:v>19595.697023263128</c:v>
                </c:pt>
                <c:pt idx="3385">
                  <c:v>19395.771848689092</c:v>
                </c:pt>
                <c:pt idx="3386">
                  <c:v>20273.985750768014</c:v>
                </c:pt>
                <c:pt idx="3387">
                  <c:v>19777.179330433632</c:v>
                </c:pt>
                <c:pt idx="3388">
                  <c:v>19173.342013486985</c:v>
                </c:pt>
                <c:pt idx="3389">
                  <c:v>18881.379753401594</c:v>
                </c:pt>
                <c:pt idx="3390">
                  <c:v>20175.469075455771</c:v>
                </c:pt>
                <c:pt idx="3391">
                  <c:v>20383.576700849808</c:v>
                </c:pt>
                <c:pt idx="3392">
                  <c:v>21564.194712900397</c:v>
                </c:pt>
                <c:pt idx="3393">
                  <c:v>22483.832261282339</c:v>
                </c:pt>
                <c:pt idx="3394">
                  <c:v>22521.017010494263</c:v>
                </c:pt>
                <c:pt idx="3395">
                  <c:v>22732.291017916155</c:v>
                </c:pt>
                <c:pt idx="3396">
                  <c:v>23813.663265631723</c:v>
                </c:pt>
                <c:pt idx="3397">
                  <c:v>23812.336534854821</c:v>
                </c:pt>
                <c:pt idx="3398">
                  <c:v>22448.447559953587</c:v>
                </c:pt>
                <c:pt idx="3399">
                  <c:v>22250.091205458553</c:v>
                </c:pt>
                <c:pt idx="3400">
                  <c:v>21931.01442879362</c:v>
                </c:pt>
                <c:pt idx="3401">
                  <c:v>23715.587741909607</c:v>
                </c:pt>
                <c:pt idx="3402">
                  <c:v>23557.071006743412</c:v>
                </c:pt>
                <c:pt idx="3403">
                  <c:v>23627.40331590905</c:v>
                </c:pt>
                <c:pt idx="3404">
                  <c:v>22827.923682215271</c:v>
                </c:pt>
                <c:pt idx="3405">
                  <c:v>22801.997123019708</c:v>
                </c:pt>
                <c:pt idx="3406">
                  <c:v>21992.490722636645</c:v>
                </c:pt>
                <c:pt idx="3407">
                  <c:v>22428.102517856303</c:v>
                </c:pt>
                <c:pt idx="3408">
                  <c:v>20337.87439447736</c:v>
                </c:pt>
                <c:pt idx="3409">
                  <c:v>21249.41221419724</c:v>
                </c:pt>
                <c:pt idx="3410">
                  <c:v>21899.092514265074</c:v>
                </c:pt>
                <c:pt idx="3411">
                  <c:v>22442.262734926659</c:v>
                </c:pt>
                <c:pt idx="3412">
                  <c:v>23029.980180359798</c:v>
                </c:pt>
                <c:pt idx="3413">
                  <c:v>23406.198699173889</c:v>
                </c:pt>
                <c:pt idx="3414">
                  <c:v>23678.987454610622</c:v>
                </c:pt>
                <c:pt idx="3415">
                  <c:v>23522.713957942495</c:v>
                </c:pt>
                <c:pt idx="3416">
                  <c:v>23731.909085830448</c:v>
                </c:pt>
                <c:pt idx="3417">
                  <c:v>23496.398499660703</c:v>
                </c:pt>
                <c:pt idx="3418">
                  <c:v>23104.49071066585</c:v>
                </c:pt>
                <c:pt idx="3419">
                  <c:v>23521.086560791544</c:v>
                </c:pt>
                <c:pt idx="3420">
                  <c:v>23128.492458401375</c:v>
                </c:pt>
                <c:pt idx="3421">
                  <c:v>22533.279885080283</c:v>
                </c:pt>
                <c:pt idx="3422">
                  <c:v>23059.068476916204</c:v>
                </c:pt>
                <c:pt idx="3423">
                  <c:v>23202.392394557159</c:v>
                </c:pt>
                <c:pt idx="3424">
                  <c:v>24064.378328877414</c:v>
                </c:pt>
                <c:pt idx="3425">
                  <c:v>23828.612577311236</c:v>
                </c:pt>
                <c:pt idx="3426">
                  <c:v>23908.819560272808</c:v>
                </c:pt>
                <c:pt idx="3427">
                  <c:v>25223.31761302409</c:v>
                </c:pt>
                <c:pt idx="3428">
                  <c:v>25135.392809544581</c:v>
                </c:pt>
                <c:pt idx="3429">
                  <c:v>25029.242173097511</c:v>
                </c:pt>
                <c:pt idx="3430">
                  <c:v>24528.518945772186</c:v>
                </c:pt>
                <c:pt idx="3431">
                  <c:v>24070.040908183903</c:v>
                </c:pt>
                <c:pt idx="3432">
                  <c:v>22137.459849965966</c:v>
                </c:pt>
                <c:pt idx="3433">
                  <c:v>21799.882454810147</c:v>
                </c:pt>
                <c:pt idx="3434">
                  <c:v>22092.562687043493</c:v>
                </c:pt>
                <c:pt idx="3435">
                  <c:v>22383.933665855191</c:v>
                </c:pt>
                <c:pt idx="3436">
                  <c:v>21794.349602968636</c:v>
                </c:pt>
                <c:pt idx="3437">
                  <c:v>19864.552140776395</c:v>
                </c:pt>
                <c:pt idx="3438">
                  <c:v>20017.689753002564</c:v>
                </c:pt>
                <c:pt idx="3439">
                  <c:v>20043.964183392411</c:v>
                </c:pt>
                <c:pt idx="3440">
                  <c:v>21356.380834763058</c:v>
                </c:pt>
                <c:pt idx="3441">
                  <c:v>21948.400869877376</c:v>
                </c:pt>
                <c:pt idx="3442">
                  <c:v>21686.180359921666</c:v>
                </c:pt>
                <c:pt idx="3443">
                  <c:v>21443.871976377515</c:v>
                </c:pt>
                <c:pt idx="3444">
                  <c:v>22817.810833565967</c:v>
                </c:pt>
                <c:pt idx="3445">
                  <c:v>22888.563652687306</c:v>
                </c:pt>
                <c:pt idx="3446">
                  <c:v>22582.044515382331</c:v>
                </c:pt>
                <c:pt idx="3447">
                  <c:v>23014.222908104086</c:v>
                </c:pt>
                <c:pt idx="3448">
                  <c:v>21544.55898806898</c:v>
                </c:pt>
                <c:pt idx="3449">
                  <c:v>22950.340465264613</c:v>
                </c:pt>
                <c:pt idx="3450">
                  <c:v>22784.565364510454</c:v>
                </c:pt>
                <c:pt idx="3451">
                  <c:v>22930.112816727047</c:v>
                </c:pt>
                <c:pt idx="3452">
                  <c:v>22982.978288974762</c:v>
                </c:pt>
                <c:pt idx="3453">
                  <c:v>22914.555321016582</c:v>
                </c:pt>
                <c:pt idx="3454">
                  <c:v>23203.659630501435</c:v>
                </c:pt>
                <c:pt idx="3455">
                  <c:v>22352.482219384565</c:v>
                </c:pt>
                <c:pt idx="3456">
                  <c:v>22170.917561150658</c:v>
                </c:pt>
                <c:pt idx="3457">
                  <c:v>19771.385998164355</c:v>
                </c:pt>
                <c:pt idx="3458">
                  <c:v>20425.783951159043</c:v>
                </c:pt>
                <c:pt idx="3459">
                  <c:v>19560.303786760182</c:v>
                </c:pt>
                <c:pt idx="3460">
                  <c:v>19060.13084473872</c:v>
                </c:pt>
                <c:pt idx="3461">
                  <c:v>17248.313610789566</c:v>
                </c:pt>
                <c:pt idx="3462">
                  <c:v>17155.399988029101</c:v>
                </c:pt>
                <c:pt idx="3463">
                  <c:v>15045.815789473589</c:v>
                </c:pt>
                <c:pt idx="3464">
                  <c:v>16539.449818442892</c:v>
                </c:pt>
                <c:pt idx="3465">
                  <c:v>14725.733717728648</c:v>
                </c:pt>
                <c:pt idx="3466">
                  <c:v>15271.86642592066</c:v>
                </c:pt>
                <c:pt idx="3467">
                  <c:v>13328.452751286779</c:v>
                </c:pt>
                <c:pt idx="3468">
                  <c:v>14991.899541119576</c:v>
                </c:pt>
                <c:pt idx="3469">
                  <c:v>15209.943350225356</c:v>
                </c:pt>
                <c:pt idx="3470">
                  <c:v>15446.001643988573</c:v>
                </c:pt>
                <c:pt idx="3471">
                  <c:v>15840.505538485999</c:v>
                </c:pt>
                <c:pt idx="3472">
                  <c:v>14676.362994293833</c:v>
                </c:pt>
                <c:pt idx="3473">
                  <c:v>13698.44592394549</c:v>
                </c:pt>
                <c:pt idx="3474">
                  <c:v>14169.8354854155</c:v>
                </c:pt>
                <c:pt idx="3475">
                  <c:v>14731.893264434691</c:v>
                </c:pt>
                <c:pt idx="3476">
                  <c:v>14470.909277363147</c:v>
                </c:pt>
                <c:pt idx="3477">
                  <c:v>15160.139383903184</c:v>
                </c:pt>
                <c:pt idx="3478">
                  <c:v>15398.955356929</c:v>
                </c:pt>
                <c:pt idx="3479">
                  <c:v>14732.344491440796</c:v>
                </c:pt>
                <c:pt idx="3480">
                  <c:v>14484.392957184382</c:v>
                </c:pt>
                <c:pt idx="3481">
                  <c:v>14437.64016998515</c:v>
                </c:pt>
                <c:pt idx="3482">
                  <c:v>14403.600131678617</c:v>
                </c:pt>
                <c:pt idx="3483">
                  <c:v>12676.405390846259</c:v>
                </c:pt>
                <c:pt idx="3484">
                  <c:v>14534.728191213353</c:v>
                </c:pt>
                <c:pt idx="3485">
                  <c:v>14706.899038346346</c:v>
                </c:pt>
                <c:pt idx="3486">
                  <c:v>14707.722022265583</c:v>
                </c:pt>
                <c:pt idx="3487">
                  <c:v>14127.458616974496</c:v>
                </c:pt>
                <c:pt idx="3488">
                  <c:v>14362.566820956778</c:v>
                </c:pt>
                <c:pt idx="3489">
                  <c:v>16245.930429751306</c:v>
                </c:pt>
                <c:pt idx="3490">
                  <c:v>16000.945257571429</c:v>
                </c:pt>
                <c:pt idx="3491">
                  <c:v>15476.034874905137</c:v>
                </c:pt>
                <c:pt idx="3492">
                  <c:v>15579.259674394381</c:v>
                </c:pt>
                <c:pt idx="3493">
                  <c:v>14533.575232432775</c:v>
                </c:pt>
                <c:pt idx="3494">
                  <c:v>14426.495770320329</c:v>
                </c:pt>
                <c:pt idx="3495">
                  <c:v>13765.778608195918</c:v>
                </c:pt>
                <c:pt idx="3496">
                  <c:v>13081.229256613782</c:v>
                </c:pt>
                <c:pt idx="3497">
                  <c:v>12649.664634292249</c:v>
                </c:pt>
                <c:pt idx="3498">
                  <c:v>13419.719947328435</c:v>
                </c:pt>
                <c:pt idx="3499">
                  <c:v>13558.808239894573</c:v>
                </c:pt>
                <c:pt idx="3500">
                  <c:v>13008.295502972665</c:v>
                </c:pt>
                <c:pt idx="3501">
                  <c:v>12587.644970272455</c:v>
                </c:pt>
                <c:pt idx="3502">
                  <c:v>13259.71513108008</c:v>
                </c:pt>
                <c:pt idx="3503">
                  <c:v>13951.600738198707</c:v>
                </c:pt>
                <c:pt idx="3504">
                  <c:v>14456.787797773341</c:v>
                </c:pt>
                <c:pt idx="3505">
                  <c:v>13657.120881050152</c:v>
                </c:pt>
                <c:pt idx="3506">
                  <c:v>13360.409069869434</c:v>
                </c:pt>
                <c:pt idx="3507">
                  <c:v>13412.248054746335</c:v>
                </c:pt>
                <c:pt idx="3508">
                  <c:v>13825.732452815048</c:v>
                </c:pt>
                <c:pt idx="3509">
                  <c:v>14182.583763616687</c:v>
                </c:pt>
                <c:pt idx="3510">
                  <c:v>13425.20842743697</c:v>
                </c:pt>
                <c:pt idx="3511">
                  <c:v>13595.824619927293</c:v>
                </c:pt>
                <c:pt idx="3512">
                  <c:v>13780.811017118147</c:v>
                </c:pt>
                <c:pt idx="3513">
                  <c:v>13140.01730577383</c:v>
                </c:pt>
                <c:pt idx="3514">
                  <c:v>13423.849319659945</c:v>
                </c:pt>
                <c:pt idx="3515">
                  <c:v>13523.886453054463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5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D-084A-9072-BBC29119F1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回测实验室!$K$470:$K$3985</c:f>
              <c:numCache>
                <c:formatCode>General</c:formatCode>
                <c:ptCount val="3516"/>
                <c:pt idx="0">
                  <c:v>1</c:v>
                </c:pt>
                <c:pt idx="1">
                  <c:v>1.0104234067314308</c:v>
                </c:pt>
                <c:pt idx="2">
                  <c:v>1.0075466452157278</c:v>
                </c:pt>
                <c:pt idx="3">
                  <c:v>0.98779321898364558</c:v>
                </c:pt>
                <c:pt idx="4">
                  <c:v>0.93698634413351822</c:v>
                </c:pt>
                <c:pt idx="5">
                  <c:v>0.88253530751295584</c:v>
                </c:pt>
                <c:pt idx="6">
                  <c:v>0.86002892990556401</c:v>
                </c:pt>
                <c:pt idx="7">
                  <c:v>0.84553690017243099</c:v>
                </c:pt>
                <c:pt idx="8">
                  <c:v>0.93810961903931045</c:v>
                </c:pt>
                <c:pt idx="9">
                  <c:v>0.9283033945471344</c:v>
                </c:pt>
                <c:pt idx="10">
                  <c:v>0.91385542627533267</c:v>
                </c:pt>
                <c:pt idx="11">
                  <c:v>0.87453302364136876</c:v>
                </c:pt>
                <c:pt idx="12">
                  <c:v>0.88567857523681748</c:v>
                </c:pt>
                <c:pt idx="13">
                  <c:v>0.88850994392536842</c:v>
                </c:pt>
                <c:pt idx="14">
                  <c:v>0.89135992773785377</c:v>
                </c:pt>
                <c:pt idx="15">
                  <c:v>0.86906658006875415</c:v>
                </c:pt>
                <c:pt idx="16">
                  <c:v>0.81785462663575226</c:v>
                </c:pt>
                <c:pt idx="17">
                  <c:v>0.84887610609496256</c:v>
                </c:pt>
                <c:pt idx="18">
                  <c:v>0.82030405962062147</c:v>
                </c:pt>
                <c:pt idx="19">
                  <c:v>0.84505593881908991</c:v>
                </c:pt>
                <c:pt idx="20">
                  <c:v>0.83248544056998841</c:v>
                </c:pt>
                <c:pt idx="21">
                  <c:v>0.83248544056998841</c:v>
                </c:pt>
                <c:pt idx="22">
                  <c:v>0.8324606743284203</c:v>
                </c:pt>
                <c:pt idx="23">
                  <c:v>0.83422293506149903</c:v>
                </c:pt>
                <c:pt idx="24">
                  <c:v>0.76040275678508229</c:v>
                </c:pt>
                <c:pt idx="25">
                  <c:v>0.67672826142091747</c:v>
                </c:pt>
                <c:pt idx="26">
                  <c:v>0.68755502496246657</c:v>
                </c:pt>
                <c:pt idx="27">
                  <c:v>0.68753669213784552</c:v>
                </c:pt>
                <c:pt idx="28">
                  <c:v>0.67729158489895391</c:v>
                </c:pt>
                <c:pt idx="29">
                  <c:v>0.67850405506035871</c:v>
                </c:pt>
                <c:pt idx="30">
                  <c:v>0.63108939612062753</c:v>
                </c:pt>
                <c:pt idx="31">
                  <c:v>0.66773021345780947</c:v>
                </c:pt>
                <c:pt idx="32">
                  <c:v>0.65889225412749386</c:v>
                </c:pt>
                <c:pt idx="33">
                  <c:v>0.63928110229229829</c:v>
                </c:pt>
                <c:pt idx="34">
                  <c:v>0.64265336243061155</c:v>
                </c:pt>
                <c:pt idx="35">
                  <c:v>0.62927323681876179</c:v>
                </c:pt>
                <c:pt idx="36">
                  <c:v>0.55808545230672413</c:v>
                </c:pt>
                <c:pt idx="37">
                  <c:v>0.48554070206643635</c:v>
                </c:pt>
                <c:pt idx="38">
                  <c:v>0.49186325362395167</c:v>
                </c:pt>
                <c:pt idx="39">
                  <c:v>0.53765010754359854</c:v>
                </c:pt>
                <c:pt idx="40">
                  <c:v>0.45311406442917507</c:v>
                </c:pt>
                <c:pt idx="41">
                  <c:v>0.32755239373724548</c:v>
                </c:pt>
                <c:pt idx="42">
                  <c:v>0.34437822174717225</c:v>
                </c:pt>
                <c:pt idx="43">
                  <c:v>0.33623159488139159</c:v>
                </c:pt>
                <c:pt idx="44">
                  <c:v>0.31579175451072783</c:v>
                </c:pt>
                <c:pt idx="45">
                  <c:v>0.3737287502588128</c:v>
                </c:pt>
                <c:pt idx="46">
                  <c:v>0.37087219044820097</c:v>
                </c:pt>
                <c:pt idx="47">
                  <c:v>0.33116801487025466</c:v>
                </c:pt>
                <c:pt idx="48">
                  <c:v>0.33810492590867125</c:v>
                </c:pt>
                <c:pt idx="49">
                  <c:v>0.36740608014837856</c:v>
                </c:pt>
                <c:pt idx="50">
                  <c:v>0.34024073547229922</c:v>
                </c:pt>
                <c:pt idx="51">
                  <c:v>0.32281227660479012</c:v>
                </c:pt>
                <c:pt idx="52">
                  <c:v>0.3455319806690359</c:v>
                </c:pt>
                <c:pt idx="53">
                  <c:v>0.4435761709402497</c:v>
                </c:pt>
                <c:pt idx="54">
                  <c:v>0.40701145765273161</c:v>
                </c:pt>
                <c:pt idx="55">
                  <c:v>0.36490938305203319</c:v>
                </c:pt>
                <c:pt idx="56">
                  <c:v>0.35384223180234603</c:v>
                </c:pt>
                <c:pt idx="57">
                  <c:v>0.37987955538621249</c:v>
                </c:pt>
                <c:pt idx="58">
                  <c:v>0.36775339427614301</c:v>
                </c:pt>
                <c:pt idx="59">
                  <c:v>0.36369744450805952</c:v>
                </c:pt>
                <c:pt idx="60">
                  <c:v>0.36949306818767258</c:v>
                </c:pt>
                <c:pt idx="61">
                  <c:v>0.42201130126009762</c:v>
                </c:pt>
                <c:pt idx="62">
                  <c:v>0.46741879361271721</c:v>
                </c:pt>
                <c:pt idx="63">
                  <c:v>0.47355113939082466</c:v>
                </c:pt>
                <c:pt idx="64">
                  <c:v>0.43546061095609329</c:v>
                </c:pt>
                <c:pt idx="65">
                  <c:v>0.46392887187586895</c:v>
                </c:pt>
                <c:pt idx="66">
                  <c:v>0.45053367434750341</c:v>
                </c:pt>
                <c:pt idx="67">
                  <c:v>0.45132145544371854</c:v>
                </c:pt>
                <c:pt idx="68">
                  <c:v>0.38840606878637374</c:v>
                </c:pt>
                <c:pt idx="69">
                  <c:v>0.38614332188134748</c:v>
                </c:pt>
                <c:pt idx="70">
                  <c:v>0.39942146538399498</c:v>
                </c:pt>
                <c:pt idx="71">
                  <c:v>0.40792941612430683</c:v>
                </c:pt>
                <c:pt idx="72">
                  <c:v>0.42773014374001872</c:v>
                </c:pt>
                <c:pt idx="73">
                  <c:v>0.45414216085208403</c:v>
                </c:pt>
                <c:pt idx="74">
                  <c:v>0.42895009150460695</c:v>
                </c:pt>
                <c:pt idx="75">
                  <c:v>0.43815065421201149</c:v>
                </c:pt>
                <c:pt idx="76">
                  <c:v>0.41508127605313405</c:v>
                </c:pt>
                <c:pt idx="77">
                  <c:v>0.40695492594892829</c:v>
                </c:pt>
                <c:pt idx="78">
                  <c:v>0.43776159963014027</c:v>
                </c:pt>
                <c:pt idx="79">
                  <c:v>0.4468514388421268</c:v>
                </c:pt>
                <c:pt idx="80">
                  <c:v>0.47572893294957191</c:v>
                </c:pt>
                <c:pt idx="81">
                  <c:v>0.58258755067442702</c:v>
                </c:pt>
                <c:pt idx="82">
                  <c:v>0.60263877103501839</c:v>
                </c:pt>
                <c:pt idx="83">
                  <c:v>0.61043759681923582</c:v>
                </c:pt>
                <c:pt idx="84">
                  <c:v>0.59056992006789899</c:v>
                </c:pt>
                <c:pt idx="85">
                  <c:v>0.61897771267864365</c:v>
                </c:pt>
                <c:pt idx="86">
                  <c:v>0.59446920025284988</c:v>
                </c:pt>
                <c:pt idx="87">
                  <c:v>0.59817959885787242</c:v>
                </c:pt>
                <c:pt idx="88">
                  <c:v>0.61171745622078533</c:v>
                </c:pt>
                <c:pt idx="89">
                  <c:v>0.58891232234288637</c:v>
                </c:pt>
                <c:pt idx="90">
                  <c:v>0.51403004687806952</c:v>
                </c:pt>
                <c:pt idx="91">
                  <c:v>0.51237056373755863</c:v>
                </c:pt>
                <c:pt idx="92">
                  <c:v>0.5446750540204286</c:v>
                </c:pt>
                <c:pt idx="93">
                  <c:v>0.52528300159832764</c:v>
                </c:pt>
                <c:pt idx="94">
                  <c:v>0.52104354120336327</c:v>
                </c:pt>
                <c:pt idx="95">
                  <c:v>0.5321244590598273</c:v>
                </c:pt>
                <c:pt idx="96">
                  <c:v>0.5331546282848133</c:v>
                </c:pt>
                <c:pt idx="97">
                  <c:v>0.52534188716376928</c:v>
                </c:pt>
                <c:pt idx="98">
                  <c:v>0.55375432755355203</c:v>
                </c:pt>
                <c:pt idx="99">
                  <c:v>0.56654141763029719</c:v>
                </c:pt>
                <c:pt idx="100">
                  <c:v>0.53999785439599679</c:v>
                </c:pt>
                <c:pt idx="101">
                  <c:v>0.52062208682588929</c:v>
                </c:pt>
                <c:pt idx="102">
                  <c:v>0.51991020001080124</c:v>
                </c:pt>
                <c:pt idx="103">
                  <c:v>0.52642613270145366</c:v>
                </c:pt>
                <c:pt idx="104">
                  <c:v>0.52727458856555021</c:v>
                </c:pt>
                <c:pt idx="105">
                  <c:v>0.53609217955028099</c:v>
                </c:pt>
                <c:pt idx="106">
                  <c:v>0.53973282615543505</c:v>
                </c:pt>
                <c:pt idx="107">
                  <c:v>0.52980102133339613</c:v>
                </c:pt>
                <c:pt idx="108">
                  <c:v>0.5323374213264378</c:v>
                </c:pt>
                <c:pt idx="109">
                  <c:v>0.48719183571425878</c:v>
                </c:pt>
                <c:pt idx="110">
                  <c:v>0.47588260670706517</c:v>
                </c:pt>
                <c:pt idx="111">
                  <c:v>0.48177818971710418</c:v>
                </c:pt>
                <c:pt idx="112">
                  <c:v>0.48000743868730467</c:v>
                </c:pt>
                <c:pt idx="113">
                  <c:v>0.49456418908969108</c:v>
                </c:pt>
                <c:pt idx="114">
                  <c:v>0.48764994515483806</c:v>
                </c:pt>
                <c:pt idx="115">
                  <c:v>0.56281863843289959</c:v>
                </c:pt>
                <c:pt idx="116">
                  <c:v>0.54441831056292378</c:v>
                </c:pt>
                <c:pt idx="117">
                  <c:v>0.54724909487672402</c:v>
                </c:pt>
                <c:pt idx="118">
                  <c:v>0.56238522265683655</c:v>
                </c:pt>
                <c:pt idx="119">
                  <c:v>0.56479753862468673</c:v>
                </c:pt>
                <c:pt idx="120">
                  <c:v>0.56612422961086473</c:v>
                </c:pt>
                <c:pt idx="121">
                  <c:v>0.5833438025637584</c:v>
                </c:pt>
                <c:pt idx="122">
                  <c:v>0.57378225448955378</c:v>
                </c:pt>
                <c:pt idx="123">
                  <c:v>0.54860609135287663</c:v>
                </c:pt>
                <c:pt idx="124">
                  <c:v>0.55151209327558448</c:v>
                </c:pt>
                <c:pt idx="125">
                  <c:v>0.54896515681011016</c:v>
                </c:pt>
                <c:pt idx="126">
                  <c:v>0.54262074002668492</c:v>
                </c:pt>
                <c:pt idx="127">
                  <c:v>0.53676081104675932</c:v>
                </c:pt>
                <c:pt idx="128">
                  <c:v>0.54664996301366664</c:v>
                </c:pt>
                <c:pt idx="129">
                  <c:v>0.52906447724409467</c:v>
                </c:pt>
                <c:pt idx="130">
                  <c:v>0.53157232504098517</c:v>
                </c:pt>
                <c:pt idx="131">
                  <c:v>0.53641222712911807</c:v>
                </c:pt>
                <c:pt idx="132">
                  <c:v>0.535376697855799</c:v>
                </c:pt>
                <c:pt idx="133">
                  <c:v>0.53181077415417533</c:v>
                </c:pt>
                <c:pt idx="134">
                  <c:v>0.56361276051970455</c:v>
                </c:pt>
                <c:pt idx="135">
                  <c:v>0.55120540201039359</c:v>
                </c:pt>
                <c:pt idx="136">
                  <c:v>0.54220487651217331</c:v>
                </c:pt>
                <c:pt idx="137">
                  <c:v>0.54615844436170213</c:v>
                </c:pt>
                <c:pt idx="138">
                  <c:v>0.5360313730227283</c:v>
                </c:pt>
                <c:pt idx="139">
                  <c:v>0.53690070668225376</c:v>
                </c:pt>
                <c:pt idx="140">
                  <c:v>0.53469018220099018</c:v>
                </c:pt>
                <c:pt idx="141">
                  <c:v>0.53262368851523922</c:v>
                </c:pt>
                <c:pt idx="142">
                  <c:v>0.53166413521571787</c:v>
                </c:pt>
                <c:pt idx="143">
                  <c:v>0.53553458749869642</c:v>
                </c:pt>
                <c:pt idx="144">
                  <c:v>0.53137109238613056</c:v>
                </c:pt>
                <c:pt idx="145">
                  <c:v>0.51838810403198987</c:v>
                </c:pt>
                <c:pt idx="146">
                  <c:v>0.51661874071303604</c:v>
                </c:pt>
                <c:pt idx="147">
                  <c:v>0.49855348861830162</c:v>
                </c:pt>
                <c:pt idx="148">
                  <c:v>0.50652479072537016</c:v>
                </c:pt>
                <c:pt idx="149">
                  <c:v>0.5116791346826336</c:v>
                </c:pt>
                <c:pt idx="150">
                  <c:v>0.53517907800939157</c:v>
                </c:pt>
                <c:pt idx="151">
                  <c:v>0.52239504276727655</c:v>
                </c:pt>
                <c:pt idx="152">
                  <c:v>0.51938102186497714</c:v>
                </c:pt>
                <c:pt idx="153">
                  <c:v>0.5224516278084943</c:v>
                </c:pt>
                <c:pt idx="154">
                  <c:v>0.52137938707337228</c:v>
                </c:pt>
                <c:pt idx="155">
                  <c:v>0.53216079151438156</c:v>
                </c:pt>
                <c:pt idx="156">
                  <c:v>0.5386015861558584</c:v>
                </c:pt>
                <c:pt idx="157">
                  <c:v>0.53456035245973776</c:v>
                </c:pt>
                <c:pt idx="158">
                  <c:v>0.53025344320073975</c:v>
                </c:pt>
                <c:pt idx="159">
                  <c:v>0.52346603672531822</c:v>
                </c:pt>
                <c:pt idx="160">
                  <c:v>0.51801266429354509</c:v>
                </c:pt>
                <c:pt idx="161">
                  <c:v>0.52408459808648078</c:v>
                </c:pt>
                <c:pt idx="162">
                  <c:v>0.52317495318193752</c:v>
                </c:pt>
                <c:pt idx="163">
                  <c:v>0.52590678847454109</c:v>
                </c:pt>
                <c:pt idx="164">
                  <c:v>0.52488537710385152</c:v>
                </c:pt>
                <c:pt idx="165">
                  <c:v>0.52589671003785232</c:v>
                </c:pt>
                <c:pt idx="166">
                  <c:v>0.52653587478130082</c:v>
                </c:pt>
                <c:pt idx="167">
                  <c:v>0.54699734817316004</c:v>
                </c:pt>
                <c:pt idx="168">
                  <c:v>0.5348430889679282</c:v>
                </c:pt>
                <c:pt idx="169">
                  <c:v>0.53629504965012542</c:v>
                </c:pt>
                <c:pt idx="170">
                  <c:v>0.53800976856273974</c:v>
                </c:pt>
                <c:pt idx="171">
                  <c:v>0.53007250462965616</c:v>
                </c:pt>
                <c:pt idx="172">
                  <c:v>0.52709158788795929</c:v>
                </c:pt>
                <c:pt idx="173">
                  <c:v>0.52167937866259251</c:v>
                </c:pt>
                <c:pt idx="174">
                  <c:v>0.52057455095137684</c:v>
                </c:pt>
                <c:pt idx="175">
                  <c:v>0.5187732963877757</c:v>
                </c:pt>
                <c:pt idx="176">
                  <c:v>0.52060452598793661</c:v>
                </c:pt>
                <c:pt idx="177">
                  <c:v>0.52154996782588214</c:v>
                </c:pt>
                <c:pt idx="178">
                  <c:v>0.52057477632284577</c:v>
                </c:pt>
                <c:pt idx="179">
                  <c:v>0.52067411907756855</c:v>
                </c:pt>
                <c:pt idx="180">
                  <c:v>0.51702297318891777</c:v>
                </c:pt>
                <c:pt idx="181">
                  <c:v>0.51877738440144261</c:v>
                </c:pt>
                <c:pt idx="182">
                  <c:v>0.51653538411287281</c:v>
                </c:pt>
                <c:pt idx="183">
                  <c:v>0.52012819363492202</c:v>
                </c:pt>
                <c:pt idx="184">
                  <c:v>0.51708765068896756</c:v>
                </c:pt>
                <c:pt idx="185">
                  <c:v>0.51735801065227816</c:v>
                </c:pt>
                <c:pt idx="186">
                  <c:v>0.51616097074052092</c:v>
                </c:pt>
                <c:pt idx="187">
                  <c:v>0.51742620898582736</c:v>
                </c:pt>
                <c:pt idx="188">
                  <c:v>0.5140646615702279</c:v>
                </c:pt>
                <c:pt idx="189">
                  <c:v>0.50717791419995362</c:v>
                </c:pt>
                <c:pt idx="190">
                  <c:v>0.50903809812365131</c:v>
                </c:pt>
                <c:pt idx="191">
                  <c:v>0.51224169713188683</c:v>
                </c:pt>
                <c:pt idx="192">
                  <c:v>0.50782127458096893</c:v>
                </c:pt>
                <c:pt idx="193">
                  <c:v>0.49570096647501538</c:v>
                </c:pt>
                <c:pt idx="194">
                  <c:v>0.49443970900010875</c:v>
                </c:pt>
                <c:pt idx="195">
                  <c:v>0.48639256486753302</c:v>
                </c:pt>
                <c:pt idx="196">
                  <c:v>0.48405904432441588</c:v>
                </c:pt>
                <c:pt idx="197">
                  <c:v>0.4881484629378276</c:v>
                </c:pt>
                <c:pt idx="198">
                  <c:v>0.49341571486829167</c:v>
                </c:pt>
                <c:pt idx="199">
                  <c:v>0.4868741788234735</c:v>
                </c:pt>
                <c:pt idx="200">
                  <c:v>0.47998752710700426</c:v>
                </c:pt>
                <c:pt idx="201">
                  <c:v>0.46638532288835444</c:v>
                </c:pt>
                <c:pt idx="202">
                  <c:v>0.46504031456177575</c:v>
                </c:pt>
                <c:pt idx="203">
                  <c:v>0.43832176720933308</c:v>
                </c:pt>
                <c:pt idx="204">
                  <c:v>0.44365015958381077</c:v>
                </c:pt>
                <c:pt idx="205">
                  <c:v>0.45687697005549316</c:v>
                </c:pt>
                <c:pt idx="206">
                  <c:v>0.4491828395353139</c:v>
                </c:pt>
                <c:pt idx="207">
                  <c:v>0.43834428364354128</c:v>
                </c:pt>
                <c:pt idx="208">
                  <c:v>0.42959089104413639</c:v>
                </c:pt>
                <c:pt idx="209">
                  <c:v>0.42912092837283827</c:v>
                </c:pt>
                <c:pt idx="210">
                  <c:v>0.43677690657673474</c:v>
                </c:pt>
                <c:pt idx="211">
                  <c:v>0.44308319162493742</c:v>
                </c:pt>
                <c:pt idx="212">
                  <c:v>0.44734470975577489</c:v>
                </c:pt>
                <c:pt idx="213">
                  <c:v>0.45000843160611809</c:v>
                </c:pt>
                <c:pt idx="214">
                  <c:v>0.44333018714152994</c:v>
                </c:pt>
                <c:pt idx="215">
                  <c:v>0.43152518255640954</c:v>
                </c:pt>
                <c:pt idx="216">
                  <c:v>0.43389586031809474</c:v>
                </c:pt>
                <c:pt idx="217">
                  <c:v>0.4313551274558865</c:v>
                </c:pt>
                <c:pt idx="218">
                  <c:v>0.42907780047052324</c:v>
                </c:pt>
                <c:pt idx="219">
                  <c:v>0.43256417801540492</c:v>
                </c:pt>
                <c:pt idx="220">
                  <c:v>0.4251624741564296</c:v>
                </c:pt>
                <c:pt idx="221">
                  <c:v>0.44321177004783557</c:v>
                </c:pt>
                <c:pt idx="222">
                  <c:v>0.43936485248910345</c:v>
                </c:pt>
                <c:pt idx="223">
                  <c:v>0.43006439106136191</c:v>
                </c:pt>
                <c:pt idx="224">
                  <c:v>0.43131533143742734</c:v>
                </c:pt>
                <c:pt idx="225">
                  <c:v>0.42489474477679012</c:v>
                </c:pt>
                <c:pt idx="226">
                  <c:v>0.42298418043911223</c:v>
                </c:pt>
                <c:pt idx="227">
                  <c:v>0.41187906128785645</c:v>
                </c:pt>
                <c:pt idx="228">
                  <c:v>0.4034236043485534</c:v>
                </c:pt>
                <c:pt idx="229">
                  <c:v>0.40590698016811771</c:v>
                </c:pt>
                <c:pt idx="230">
                  <c:v>0.38097584132674245</c:v>
                </c:pt>
                <c:pt idx="231">
                  <c:v>0.38506032243783195</c:v>
                </c:pt>
                <c:pt idx="232">
                  <c:v>0.39025728546348193</c:v>
                </c:pt>
                <c:pt idx="233">
                  <c:v>0.3869136101965725</c:v>
                </c:pt>
                <c:pt idx="234">
                  <c:v>0.35381461958325688</c:v>
                </c:pt>
                <c:pt idx="235">
                  <c:v>0.34445401823319433</c:v>
                </c:pt>
                <c:pt idx="236">
                  <c:v>0.33537550886338197</c:v>
                </c:pt>
                <c:pt idx="237">
                  <c:v>0.34287354571009865</c:v>
                </c:pt>
                <c:pt idx="238">
                  <c:v>0.35378978753419538</c:v>
                </c:pt>
                <c:pt idx="239">
                  <c:v>0.34302113863093714</c:v>
                </c:pt>
                <c:pt idx="240">
                  <c:v>0.35680094559523617</c:v>
                </c:pt>
                <c:pt idx="241">
                  <c:v>0.35553945253148472</c:v>
                </c:pt>
                <c:pt idx="242">
                  <c:v>0.35026299322275661</c:v>
                </c:pt>
                <c:pt idx="243">
                  <c:v>0.34367840080899897</c:v>
                </c:pt>
                <c:pt idx="244">
                  <c:v>0.34068563349536068</c:v>
                </c:pt>
                <c:pt idx="245">
                  <c:v>0.34068563349536068</c:v>
                </c:pt>
                <c:pt idx="246">
                  <c:v>0.34103914419981313</c:v>
                </c:pt>
                <c:pt idx="247">
                  <c:v>0.34717511145874064</c:v>
                </c:pt>
                <c:pt idx="248">
                  <c:v>0.33493780683095814</c:v>
                </c:pt>
                <c:pt idx="249">
                  <c:v>0.32698110172307993</c:v>
                </c:pt>
                <c:pt idx="250">
                  <c:v>0.32130987180159626</c:v>
                </c:pt>
                <c:pt idx="251">
                  <c:v>0.29658810687839826</c:v>
                </c:pt>
                <c:pt idx="252">
                  <c:v>0.28675133261910268</c:v>
                </c:pt>
                <c:pt idx="253">
                  <c:v>0.28642922419547223</c:v>
                </c:pt>
                <c:pt idx="254">
                  <c:v>0.28907663757916924</c:v>
                </c:pt>
                <c:pt idx="255">
                  <c:v>0.2894460518041474</c:v>
                </c:pt>
                <c:pt idx="256">
                  <c:v>0.28346286174175683</c:v>
                </c:pt>
                <c:pt idx="257">
                  <c:v>0.28453712294727834</c:v>
                </c:pt>
                <c:pt idx="258">
                  <c:v>0.28440563142994357</c:v>
                </c:pt>
                <c:pt idx="259">
                  <c:v>0.27724477536267272</c:v>
                </c:pt>
                <c:pt idx="260">
                  <c:v>0.27461674564726113</c:v>
                </c:pt>
                <c:pt idx="261">
                  <c:v>0.27195051197775194</c:v>
                </c:pt>
                <c:pt idx="262">
                  <c:v>0.26268619030733459</c:v>
                </c:pt>
                <c:pt idx="263">
                  <c:v>0.2596059827424152</c:v>
                </c:pt>
                <c:pt idx="264">
                  <c:v>0.24013977800580616</c:v>
                </c:pt>
                <c:pt idx="265">
                  <c:v>0.24229027013404494</c:v>
                </c:pt>
                <c:pt idx="266">
                  <c:v>0.22290614984060253</c:v>
                </c:pt>
                <c:pt idx="267">
                  <c:v>0.22245944271122431</c:v>
                </c:pt>
                <c:pt idx="268">
                  <c:v>0.31654972989612185</c:v>
                </c:pt>
                <c:pt idx="269">
                  <c:v>0.24750335047051256</c:v>
                </c:pt>
                <c:pt idx="270">
                  <c:v>0.25208316129161229</c:v>
                </c:pt>
                <c:pt idx="271">
                  <c:v>0.25484139604102374</c:v>
                </c:pt>
                <c:pt idx="272">
                  <c:v>0.24707761089637809</c:v>
                </c:pt>
                <c:pt idx="273">
                  <c:v>0.23421266317136924</c:v>
                </c:pt>
                <c:pt idx="274">
                  <c:v>0.2359901244528155</c:v>
                </c:pt>
                <c:pt idx="275">
                  <c:v>0.23398027545485436</c:v>
                </c:pt>
                <c:pt idx="276">
                  <c:v>0.22635552071537393</c:v>
                </c:pt>
                <c:pt idx="277">
                  <c:v>0.22657266859951702</c:v>
                </c:pt>
                <c:pt idx="278">
                  <c:v>0.22707582384008995</c:v>
                </c:pt>
                <c:pt idx="279">
                  <c:v>0.23016948370374049</c:v>
                </c:pt>
                <c:pt idx="280">
                  <c:v>0.24483917694642707</c:v>
                </c:pt>
                <c:pt idx="281">
                  <c:v>0.24985670664624396</c:v>
                </c:pt>
                <c:pt idx="282">
                  <c:v>0.24372290589005202</c:v>
                </c:pt>
                <c:pt idx="283">
                  <c:v>0.23624224817730466</c:v>
                </c:pt>
                <c:pt idx="284">
                  <c:v>0.23952030647576922</c:v>
                </c:pt>
                <c:pt idx="285">
                  <c:v>0.22623951185874822</c:v>
                </c:pt>
                <c:pt idx="286">
                  <c:v>0.22238945233030588</c:v>
                </c:pt>
                <c:pt idx="287">
                  <c:v>0.22622990049591793</c:v>
                </c:pt>
                <c:pt idx="288">
                  <c:v>0.22543395648580222</c:v>
                </c:pt>
                <c:pt idx="289">
                  <c:v>0.22579893600342388</c:v>
                </c:pt>
                <c:pt idx="290">
                  <c:v>0.22261663093961886</c:v>
                </c:pt>
                <c:pt idx="291">
                  <c:v>0.21930100972910926</c:v>
                </c:pt>
                <c:pt idx="292">
                  <c:v>0.21861043413712505</c:v>
                </c:pt>
                <c:pt idx="293">
                  <c:v>0.21792409250230579</c:v>
                </c:pt>
                <c:pt idx="294">
                  <c:v>0.21261297984310945</c:v>
                </c:pt>
                <c:pt idx="295">
                  <c:v>0.21117740119508815</c:v>
                </c:pt>
                <c:pt idx="296">
                  <c:v>0.20906019545046342</c:v>
                </c:pt>
                <c:pt idx="297">
                  <c:v>0.20871145318158513</c:v>
                </c:pt>
                <c:pt idx="298">
                  <c:v>0.20262873368449075</c:v>
                </c:pt>
                <c:pt idx="299">
                  <c:v>0.19775697420049568</c:v>
                </c:pt>
                <c:pt idx="300">
                  <c:v>0.20265737978961659</c:v>
                </c:pt>
                <c:pt idx="301">
                  <c:v>0.20134425561835126</c:v>
                </c:pt>
                <c:pt idx="302">
                  <c:v>0.20346863448355812</c:v>
                </c:pt>
                <c:pt idx="303">
                  <c:v>0.20420504726529037</c:v>
                </c:pt>
                <c:pt idx="304">
                  <c:v>0.20576656830845391</c:v>
                </c:pt>
                <c:pt idx="305">
                  <c:v>0.20414371740857379</c:v>
                </c:pt>
                <c:pt idx="306">
                  <c:v>0.2029392379111378</c:v>
                </c:pt>
                <c:pt idx="307">
                  <c:v>0.20230320223189188</c:v>
                </c:pt>
                <c:pt idx="308">
                  <c:v>0.2009738971871016</c:v>
                </c:pt>
                <c:pt idx="309">
                  <c:v>0.20142367866898547</c:v>
                </c:pt>
                <c:pt idx="310">
                  <c:v>0.20082924924325768</c:v>
                </c:pt>
                <c:pt idx="311">
                  <c:v>0.20082924924325768</c:v>
                </c:pt>
                <c:pt idx="312">
                  <c:v>0.19400429548717701</c:v>
                </c:pt>
                <c:pt idx="313">
                  <c:v>0.19329894468095821</c:v>
                </c:pt>
                <c:pt idx="314">
                  <c:v>0.19386292387286069</c:v>
                </c:pt>
                <c:pt idx="315">
                  <c:v>0.19618295246603351</c:v>
                </c:pt>
                <c:pt idx="316">
                  <c:v>0.19871323745806282</c:v>
                </c:pt>
                <c:pt idx="317">
                  <c:v>0.20917668227845751</c:v>
                </c:pt>
                <c:pt idx="318">
                  <c:v>0.209498324323458</c:v>
                </c:pt>
                <c:pt idx="319">
                  <c:v>0.20768359950501417</c:v>
                </c:pt>
                <c:pt idx="320">
                  <c:v>0.20428529523753558</c:v>
                </c:pt>
                <c:pt idx="321">
                  <c:v>0.2055491717858092</c:v>
                </c:pt>
                <c:pt idx="322">
                  <c:v>0.20597413017448268</c:v>
                </c:pt>
                <c:pt idx="323">
                  <c:v>0.20797029702233519</c:v>
                </c:pt>
                <c:pt idx="324">
                  <c:v>0.20975917303151501</c:v>
                </c:pt>
                <c:pt idx="325">
                  <c:v>0.20820988990691902</c:v>
                </c:pt>
                <c:pt idx="326">
                  <c:v>0.20803843127933466</c:v>
                </c:pt>
                <c:pt idx="327">
                  <c:v>0.20865793900791926</c:v>
                </c:pt>
                <c:pt idx="328">
                  <c:v>0.20665857111308172</c:v>
                </c:pt>
                <c:pt idx="329">
                  <c:v>0.20975698800239709</c:v>
                </c:pt>
                <c:pt idx="330">
                  <c:v>0.20975975744746894</c:v>
                </c:pt>
                <c:pt idx="331">
                  <c:v>0.21128044852441066</c:v>
                </c:pt>
                <c:pt idx="332">
                  <c:v>0.21017576845797678</c:v>
                </c:pt>
                <c:pt idx="333">
                  <c:v>0.2110160830601775</c:v>
                </c:pt>
                <c:pt idx="334">
                  <c:v>0.2110160830601775</c:v>
                </c:pt>
                <c:pt idx="335">
                  <c:v>0.22288685844938641</c:v>
                </c:pt>
                <c:pt idx="336">
                  <c:v>0.23462855620499998</c:v>
                </c:pt>
                <c:pt idx="337">
                  <c:v>0.23292725947613691</c:v>
                </c:pt>
                <c:pt idx="338">
                  <c:v>0.22500947911097208</c:v>
                </c:pt>
                <c:pt idx="339">
                  <c:v>0.22665540361114517</c:v>
                </c:pt>
                <c:pt idx="340">
                  <c:v>0.22201462640590139</c:v>
                </c:pt>
                <c:pt idx="341">
                  <c:v>0.21719650991859879</c:v>
                </c:pt>
                <c:pt idx="342">
                  <c:v>0.22792144157683752</c:v>
                </c:pt>
                <c:pt idx="343">
                  <c:v>0.22962981872508231</c:v>
                </c:pt>
                <c:pt idx="344">
                  <c:v>0.22652817097281402</c:v>
                </c:pt>
                <c:pt idx="345">
                  <c:v>0.22396507058837367</c:v>
                </c:pt>
                <c:pt idx="346">
                  <c:v>0.22480686360351707</c:v>
                </c:pt>
                <c:pt idx="347">
                  <c:v>0.22239187646488673</c:v>
                </c:pt>
                <c:pt idx="348">
                  <c:v>0.22201483426598173</c:v>
                </c:pt>
                <c:pt idx="349">
                  <c:v>0.22193604890793106</c:v>
                </c:pt>
                <c:pt idx="350">
                  <c:v>0.2239261191029345</c:v>
                </c:pt>
                <c:pt idx="351">
                  <c:v>0.22273033411239004</c:v>
                </c:pt>
                <c:pt idx="352">
                  <c:v>0.22311515244584895</c:v>
                </c:pt>
                <c:pt idx="353">
                  <c:v>0.22092594598083254</c:v>
                </c:pt>
                <c:pt idx="354">
                  <c:v>0.22181442731727374</c:v>
                </c:pt>
                <c:pt idx="355">
                  <c:v>0.22183327560392249</c:v>
                </c:pt>
                <c:pt idx="356">
                  <c:v>0.21802841428981143</c:v>
                </c:pt>
                <c:pt idx="357">
                  <c:v>0.21064968630502706</c:v>
                </c:pt>
                <c:pt idx="358">
                  <c:v>0.21009575202261854</c:v>
                </c:pt>
                <c:pt idx="359">
                  <c:v>0.21201589197616835</c:v>
                </c:pt>
                <c:pt idx="360">
                  <c:v>0.2098103704110108</c:v>
                </c:pt>
                <c:pt idx="361">
                  <c:v>0.21080288093880584</c:v>
                </c:pt>
                <c:pt idx="362">
                  <c:v>0.21025178103144965</c:v>
                </c:pt>
                <c:pt idx="363">
                  <c:v>0.20229222144270809</c:v>
                </c:pt>
                <c:pt idx="364">
                  <c:v>0.20326884039698423</c:v>
                </c:pt>
                <c:pt idx="365">
                  <c:v>0.20242476954525085</c:v>
                </c:pt>
                <c:pt idx="366">
                  <c:v>0.2015991938692048</c:v>
                </c:pt>
                <c:pt idx="367">
                  <c:v>0.20440787994154921</c:v>
                </c:pt>
                <c:pt idx="368">
                  <c:v>0.20499870637810608</c:v>
                </c:pt>
                <c:pt idx="369">
                  <c:v>0.20334522253543891</c:v>
                </c:pt>
                <c:pt idx="370">
                  <c:v>0.20221855789463034</c:v>
                </c:pt>
                <c:pt idx="371">
                  <c:v>0.20252124204788216</c:v>
                </c:pt>
                <c:pt idx="372">
                  <c:v>0.20251333223197268</c:v>
                </c:pt>
                <c:pt idx="373">
                  <c:v>0.2022979470434613</c:v>
                </c:pt>
                <c:pt idx="374">
                  <c:v>0.20263538646226026</c:v>
                </c:pt>
                <c:pt idx="375">
                  <c:v>0.20555966366499046</c:v>
                </c:pt>
                <c:pt idx="376">
                  <c:v>0.20538780573490387</c:v>
                </c:pt>
                <c:pt idx="377">
                  <c:v>0.20485599481244332</c:v>
                </c:pt>
                <c:pt idx="378">
                  <c:v>0.20633157868156268</c:v>
                </c:pt>
                <c:pt idx="379">
                  <c:v>0.20573772606189961</c:v>
                </c:pt>
                <c:pt idx="380">
                  <c:v>0.20547318639528489</c:v>
                </c:pt>
                <c:pt idx="381">
                  <c:v>0.20580903967152553</c:v>
                </c:pt>
                <c:pt idx="382">
                  <c:v>0.20692810331736375</c:v>
                </c:pt>
                <c:pt idx="383">
                  <c:v>0.20831849051838675</c:v>
                </c:pt>
                <c:pt idx="384">
                  <c:v>0.20833140542770873</c:v>
                </c:pt>
                <c:pt idx="385">
                  <c:v>0.20724609007836614</c:v>
                </c:pt>
                <c:pt idx="386">
                  <c:v>0.20596278805585752</c:v>
                </c:pt>
                <c:pt idx="387">
                  <c:v>0.20387994376756013</c:v>
                </c:pt>
                <c:pt idx="388">
                  <c:v>0.20329651763521944</c:v>
                </c:pt>
                <c:pt idx="389">
                  <c:v>0.20389819225154865</c:v>
                </c:pt>
                <c:pt idx="390">
                  <c:v>0.20769171907786696</c:v>
                </c:pt>
                <c:pt idx="391">
                  <c:v>0.20669087739341135</c:v>
                </c:pt>
                <c:pt idx="392">
                  <c:v>0.20635058847375484</c:v>
                </c:pt>
                <c:pt idx="393">
                  <c:v>0.20451172546019084</c:v>
                </c:pt>
                <c:pt idx="394">
                  <c:v>0.20364857511083787</c:v>
                </c:pt>
                <c:pt idx="395">
                  <c:v>0.20464413888532815</c:v>
                </c:pt>
                <c:pt idx="396">
                  <c:v>0.20419565176078908</c:v>
                </c:pt>
                <c:pt idx="397">
                  <c:v>0.20595867341926494</c:v>
                </c:pt>
                <c:pt idx="398">
                  <c:v>0.20524766062896857</c:v>
                </c:pt>
                <c:pt idx="399">
                  <c:v>0.20523994459879261</c:v>
                </c:pt>
                <c:pt idx="400">
                  <c:v>0.20491062495600332</c:v>
                </c:pt>
                <c:pt idx="401">
                  <c:v>0.20568319325245182</c:v>
                </c:pt>
                <c:pt idx="402">
                  <c:v>0.20660498274426248</c:v>
                </c:pt>
                <c:pt idx="403">
                  <c:v>0.20337835634482002</c:v>
                </c:pt>
                <c:pt idx="404">
                  <c:v>0.20300591254732289</c:v>
                </c:pt>
                <c:pt idx="405">
                  <c:v>0.20480860983587429</c:v>
                </c:pt>
                <c:pt idx="406">
                  <c:v>0.20637167552069008</c:v>
                </c:pt>
                <c:pt idx="407">
                  <c:v>0.20544198347051923</c:v>
                </c:pt>
                <c:pt idx="408">
                  <c:v>0.20565770965247246</c:v>
                </c:pt>
                <c:pt idx="409">
                  <c:v>0.20769825262472799</c:v>
                </c:pt>
                <c:pt idx="410">
                  <c:v>0.21005065826832373</c:v>
                </c:pt>
                <c:pt idx="411">
                  <c:v>0.21046678143021585</c:v>
                </c:pt>
                <c:pt idx="412">
                  <c:v>0.21599008296471559</c:v>
                </c:pt>
                <c:pt idx="413">
                  <c:v>0.21593915243043998</c:v>
                </c:pt>
                <c:pt idx="414">
                  <c:v>0.2176245149497954</c:v>
                </c:pt>
                <c:pt idx="415">
                  <c:v>0.21555169318153644</c:v>
                </c:pt>
                <c:pt idx="416">
                  <c:v>0.21863355844811286</c:v>
                </c:pt>
                <c:pt idx="417">
                  <c:v>0.21778690249972224</c:v>
                </c:pt>
                <c:pt idx="418">
                  <c:v>0.22561948989319583</c:v>
                </c:pt>
                <c:pt idx="419">
                  <c:v>0.23798951669520818</c:v>
                </c:pt>
                <c:pt idx="420">
                  <c:v>0.24203863843282963</c:v>
                </c:pt>
                <c:pt idx="421">
                  <c:v>0.24022031008776054</c:v>
                </c:pt>
                <c:pt idx="422">
                  <c:v>0.24177806329433929</c:v>
                </c:pt>
                <c:pt idx="423">
                  <c:v>0.26226843080365386</c:v>
                </c:pt>
                <c:pt idx="424">
                  <c:v>0.27196528926470431</c:v>
                </c:pt>
                <c:pt idx="425">
                  <c:v>0.27705351358064495</c:v>
                </c:pt>
                <c:pt idx="426">
                  <c:v>0.26266601054070005</c:v>
                </c:pt>
                <c:pt idx="427">
                  <c:v>0.27310613186537919</c:v>
                </c:pt>
                <c:pt idx="428">
                  <c:v>0.28316677058461481</c:v>
                </c:pt>
                <c:pt idx="429">
                  <c:v>0.28181908894058355</c:v>
                </c:pt>
                <c:pt idx="430">
                  <c:v>0.30156156600368272</c:v>
                </c:pt>
                <c:pt idx="431">
                  <c:v>0.32050147218513786</c:v>
                </c:pt>
                <c:pt idx="432">
                  <c:v>0.324794314117474</c:v>
                </c:pt>
                <c:pt idx="433">
                  <c:v>0.34186931038463036</c:v>
                </c:pt>
                <c:pt idx="434">
                  <c:v>0.34420641642958438</c:v>
                </c:pt>
                <c:pt idx="435">
                  <c:v>0.321178465556755</c:v>
                </c:pt>
                <c:pt idx="436">
                  <c:v>0.3427334274198417</c:v>
                </c:pt>
                <c:pt idx="437">
                  <c:v>0.33872239099521245</c:v>
                </c:pt>
                <c:pt idx="438">
                  <c:v>0.34289965799692657</c:v>
                </c:pt>
                <c:pt idx="439">
                  <c:v>0.35694043882590598</c:v>
                </c:pt>
                <c:pt idx="440">
                  <c:v>0.38031351785078421</c:v>
                </c:pt>
                <c:pt idx="441">
                  <c:v>0.3934901982481564</c:v>
                </c:pt>
                <c:pt idx="442">
                  <c:v>0.41975581999505107</c:v>
                </c:pt>
                <c:pt idx="443">
                  <c:v>0.42868600575633448</c:v>
                </c:pt>
                <c:pt idx="444">
                  <c:v>0.44727714446603917</c:v>
                </c:pt>
                <c:pt idx="445">
                  <c:v>0.46223415433218884</c:v>
                </c:pt>
                <c:pt idx="446">
                  <c:v>0.43269617932848808</c:v>
                </c:pt>
                <c:pt idx="447">
                  <c:v>0.5104420560245021</c:v>
                </c:pt>
                <c:pt idx="448">
                  <c:v>0.50667119884182299</c:v>
                </c:pt>
                <c:pt idx="449">
                  <c:v>0.51016201494102209</c:v>
                </c:pt>
                <c:pt idx="450">
                  <c:v>0.49799030718165727</c:v>
                </c:pt>
                <c:pt idx="451">
                  <c:v>0.50197995518201155</c:v>
                </c:pt>
                <c:pt idx="452">
                  <c:v>0.56700276869074362</c:v>
                </c:pt>
                <c:pt idx="453">
                  <c:v>0.57404545665095352</c:v>
                </c:pt>
                <c:pt idx="454">
                  <c:v>0.5772545148678323</c:v>
                </c:pt>
                <c:pt idx="455">
                  <c:v>0.59240163532365508</c:v>
                </c:pt>
                <c:pt idx="456">
                  <c:v>0.57828261283859084</c:v>
                </c:pt>
                <c:pt idx="457">
                  <c:v>0.58105919904307979</c:v>
                </c:pt>
                <c:pt idx="458">
                  <c:v>0.5961124629838449</c:v>
                </c:pt>
                <c:pt idx="459">
                  <c:v>0.61645932350801769</c:v>
                </c:pt>
                <c:pt idx="460">
                  <c:v>0.61022632434903235</c:v>
                </c:pt>
                <c:pt idx="461">
                  <c:v>0.68144562446942658</c:v>
                </c:pt>
                <c:pt idx="462">
                  <c:v>0.71672186996965226</c:v>
                </c:pt>
                <c:pt idx="463">
                  <c:v>0.70837963705815843</c:v>
                </c:pt>
                <c:pt idx="464">
                  <c:v>0.71656502379824427</c:v>
                </c:pt>
                <c:pt idx="465">
                  <c:v>0.7687788527541729</c:v>
                </c:pt>
                <c:pt idx="466">
                  <c:v>0.89773734242600511</c:v>
                </c:pt>
                <c:pt idx="467">
                  <c:v>0.92315451466435716</c:v>
                </c:pt>
                <c:pt idx="468">
                  <c:v>0.95940129984573319</c:v>
                </c:pt>
                <c:pt idx="469">
                  <c:v>1.0371425476363818</c:v>
                </c:pt>
                <c:pt idx="470">
                  <c:v>1.135338824270248</c:v>
                </c:pt>
                <c:pt idx="471">
                  <c:v>1.099631106164018</c:v>
                </c:pt>
                <c:pt idx="472">
                  <c:v>1.1902185072538547</c:v>
                </c:pt>
                <c:pt idx="473">
                  <c:v>1.004345916940393</c:v>
                </c:pt>
                <c:pt idx="474">
                  <c:v>1.0955033979573958</c:v>
                </c:pt>
                <c:pt idx="475">
                  <c:v>1.105133946397673</c:v>
                </c:pt>
                <c:pt idx="476">
                  <c:v>1.0968919011647669</c:v>
                </c:pt>
                <c:pt idx="477">
                  <c:v>1.0987599626917777</c:v>
                </c:pt>
                <c:pt idx="478">
                  <c:v>1.1135371102209424</c:v>
                </c:pt>
                <c:pt idx="479">
                  <c:v>1.2580569991060668</c:v>
                </c:pt>
                <c:pt idx="480">
                  <c:v>1.5177455570358613</c:v>
                </c:pt>
                <c:pt idx="481">
                  <c:v>1.7339863334408303</c:v>
                </c:pt>
                <c:pt idx="482">
                  <c:v>2.0042923427162496</c:v>
                </c:pt>
                <c:pt idx="483">
                  <c:v>1.955248479758821</c:v>
                </c:pt>
                <c:pt idx="484">
                  <c:v>1.6702105275961727</c:v>
                </c:pt>
                <c:pt idx="485">
                  <c:v>1.9443743238926641</c:v>
                </c:pt>
                <c:pt idx="486">
                  <c:v>2.0387424051008405</c:v>
                </c:pt>
                <c:pt idx="487">
                  <c:v>2.2552098277228398</c:v>
                </c:pt>
                <c:pt idx="488">
                  <c:v>2.7088026485594905</c:v>
                </c:pt>
                <c:pt idx="489">
                  <c:v>2.556938815445112</c:v>
                </c:pt>
                <c:pt idx="490">
                  <c:v>2.7643784563028162</c:v>
                </c:pt>
                <c:pt idx="491">
                  <c:v>2.8522570144363342</c:v>
                </c:pt>
                <c:pt idx="492">
                  <c:v>2.8960274804244905</c:v>
                </c:pt>
                <c:pt idx="493">
                  <c:v>3.4089581287110309</c:v>
                </c:pt>
                <c:pt idx="494">
                  <c:v>4.0941921770345244</c:v>
                </c:pt>
                <c:pt idx="495">
                  <c:v>4.9943796216782443</c:v>
                </c:pt>
                <c:pt idx="496">
                  <c:v>4.8094180976178551</c:v>
                </c:pt>
                <c:pt idx="497">
                  <c:v>5.3952121535808546</c:v>
                </c:pt>
                <c:pt idx="498">
                  <c:v>5.4149734456993208</c:v>
                </c:pt>
                <c:pt idx="499">
                  <c:v>6.5069384644483277</c:v>
                </c:pt>
                <c:pt idx="500">
                  <c:v>7.9731067466229799</c:v>
                </c:pt>
                <c:pt idx="501">
                  <c:v>10.492872809221955</c:v>
                </c:pt>
                <c:pt idx="502">
                  <c:v>3.6059251559030527</c:v>
                </c:pt>
                <c:pt idx="503">
                  <c:v>1.9987328907555324</c:v>
                </c:pt>
                <c:pt idx="504">
                  <c:v>2.1554609457741787</c:v>
                </c:pt>
                <c:pt idx="505">
                  <c:v>1.6177756228765676</c:v>
                </c:pt>
                <c:pt idx="506">
                  <c:v>1.5737901580921541</c:v>
                </c:pt>
                <c:pt idx="507">
                  <c:v>1.4870367858407894</c:v>
                </c:pt>
                <c:pt idx="508">
                  <c:v>1.3571876500816815</c:v>
                </c:pt>
                <c:pt idx="509">
                  <c:v>1.4161278802410848</c:v>
                </c:pt>
                <c:pt idx="510">
                  <c:v>1.5626664341287475</c:v>
                </c:pt>
                <c:pt idx="511">
                  <c:v>1.6838019580534109</c:v>
                </c:pt>
                <c:pt idx="512">
                  <c:v>1.8037831393909471</c:v>
                </c:pt>
                <c:pt idx="513">
                  <c:v>1.669452677524377</c:v>
                </c:pt>
                <c:pt idx="514">
                  <c:v>1.7839888763504388</c:v>
                </c:pt>
                <c:pt idx="515">
                  <c:v>2.0312666090676772</c:v>
                </c:pt>
                <c:pt idx="516">
                  <c:v>2.2217241794922318</c:v>
                </c:pt>
                <c:pt idx="517">
                  <c:v>1.9509945959631136</c:v>
                </c:pt>
                <c:pt idx="518">
                  <c:v>1.8689360729534776</c:v>
                </c:pt>
                <c:pt idx="519">
                  <c:v>1.71337702892293</c:v>
                </c:pt>
                <c:pt idx="520">
                  <c:v>1.8009177664166229</c:v>
                </c:pt>
                <c:pt idx="521">
                  <c:v>1.8135474249926469</c:v>
                </c:pt>
                <c:pt idx="522">
                  <c:v>1.9153979229333775</c:v>
                </c:pt>
                <c:pt idx="523">
                  <c:v>1.8108392185557787</c:v>
                </c:pt>
                <c:pt idx="524">
                  <c:v>1.5957823507017992</c:v>
                </c:pt>
                <c:pt idx="525">
                  <c:v>1.4709040253780128</c:v>
                </c:pt>
                <c:pt idx="526">
                  <c:v>1.3736677771006831</c:v>
                </c:pt>
                <c:pt idx="527">
                  <c:v>1.5907754434938834</c:v>
                </c:pt>
                <c:pt idx="528">
                  <c:v>1.6562931861046795</c:v>
                </c:pt>
                <c:pt idx="529">
                  <c:v>1.6726792697256523</c:v>
                </c:pt>
                <c:pt idx="530">
                  <c:v>1.530110768010629</c:v>
                </c:pt>
                <c:pt idx="531">
                  <c:v>1.5993057098721792</c:v>
                </c:pt>
                <c:pt idx="532">
                  <c:v>1.603178889513039</c:v>
                </c:pt>
                <c:pt idx="533">
                  <c:v>1.670913781716695</c:v>
                </c:pt>
                <c:pt idx="534">
                  <c:v>1.5968409546348066</c:v>
                </c:pt>
                <c:pt idx="535">
                  <c:v>1.6148618252319973</c:v>
                </c:pt>
                <c:pt idx="536">
                  <c:v>1.6443805073991853</c:v>
                </c:pt>
                <c:pt idx="537">
                  <c:v>1.6194052859918091</c:v>
                </c:pt>
                <c:pt idx="538">
                  <c:v>1.616238687708708</c:v>
                </c:pt>
                <c:pt idx="539">
                  <c:v>1.6305353572217329</c:v>
                </c:pt>
                <c:pt idx="540">
                  <c:v>1.7179394362519769</c:v>
                </c:pt>
                <c:pt idx="541">
                  <c:v>1.7273312008009498</c:v>
                </c:pt>
                <c:pt idx="542">
                  <c:v>1.6878231765547924</c:v>
                </c:pt>
                <c:pt idx="543">
                  <c:v>1.7126778327161418</c:v>
                </c:pt>
                <c:pt idx="544">
                  <c:v>1.7165496933185191</c:v>
                </c:pt>
                <c:pt idx="545">
                  <c:v>1.7177613991839358</c:v>
                </c:pt>
                <c:pt idx="546">
                  <c:v>1.7542203682425008</c:v>
                </c:pt>
                <c:pt idx="547">
                  <c:v>1.8312197431834751</c:v>
                </c:pt>
                <c:pt idx="548">
                  <c:v>1.8192572010406163</c:v>
                </c:pt>
                <c:pt idx="549">
                  <c:v>1.8668078020650829</c:v>
                </c:pt>
                <c:pt idx="550">
                  <c:v>1.7921597715729543</c:v>
                </c:pt>
                <c:pt idx="551">
                  <c:v>1.7943550958965624</c:v>
                </c:pt>
                <c:pt idx="552">
                  <c:v>1.8311666676347793</c:v>
                </c:pt>
                <c:pt idx="553">
                  <c:v>1.7757249719667039</c:v>
                </c:pt>
                <c:pt idx="554">
                  <c:v>1.7831043601089305</c:v>
                </c:pt>
                <c:pt idx="555">
                  <c:v>1.7971880136833476</c:v>
                </c:pt>
                <c:pt idx="556">
                  <c:v>1.7223700108336215</c:v>
                </c:pt>
                <c:pt idx="557">
                  <c:v>1.7209616216630463</c:v>
                </c:pt>
                <c:pt idx="558">
                  <c:v>1.7223318734343958</c:v>
                </c:pt>
                <c:pt idx="559">
                  <c:v>1.7260469457132299</c:v>
                </c:pt>
                <c:pt idx="560">
                  <c:v>1.7049427037614957</c:v>
                </c:pt>
                <c:pt idx="561">
                  <c:v>1.6462806578423008</c:v>
                </c:pt>
                <c:pt idx="562">
                  <c:v>1.6367107999721739</c:v>
                </c:pt>
                <c:pt idx="563">
                  <c:v>1.7697618959971724</c:v>
                </c:pt>
                <c:pt idx="564">
                  <c:v>1.8028524532106955</c:v>
                </c:pt>
                <c:pt idx="565">
                  <c:v>1.8233475712294014</c:v>
                </c:pt>
                <c:pt idx="566">
                  <c:v>1.8202098421971253</c:v>
                </c:pt>
                <c:pt idx="567">
                  <c:v>1.9081068277658368</c:v>
                </c:pt>
                <c:pt idx="568">
                  <c:v>1.9875341958516695</c:v>
                </c:pt>
                <c:pt idx="569">
                  <c:v>1.9613836267304305</c:v>
                </c:pt>
                <c:pt idx="570">
                  <c:v>1.953511582630816</c:v>
                </c:pt>
                <c:pt idx="571">
                  <c:v>1.9251487475304871</c:v>
                </c:pt>
                <c:pt idx="572">
                  <c:v>1.8526965838093328</c:v>
                </c:pt>
                <c:pt idx="573">
                  <c:v>1.8322676476787785</c:v>
                </c:pt>
                <c:pt idx="574">
                  <c:v>1.788443464545401</c:v>
                </c:pt>
                <c:pt idx="575">
                  <c:v>1.8192741160785679</c:v>
                </c:pt>
                <c:pt idx="576">
                  <c:v>1.8506961680348553</c:v>
                </c:pt>
                <c:pt idx="577">
                  <c:v>1.8386499874919282</c:v>
                </c:pt>
                <c:pt idx="578">
                  <c:v>1.9321332597880259</c:v>
                </c:pt>
                <c:pt idx="579">
                  <c:v>1.9103367311075592</c:v>
                </c:pt>
                <c:pt idx="580">
                  <c:v>1.9155495738151465</c:v>
                </c:pt>
                <c:pt idx="581">
                  <c:v>1.9827478417557955</c:v>
                </c:pt>
                <c:pt idx="582">
                  <c:v>2.1087730166404244</c:v>
                </c:pt>
                <c:pt idx="583">
                  <c:v>2.0661385161910926</c:v>
                </c:pt>
                <c:pt idx="584">
                  <c:v>2.0241222481498338</c:v>
                </c:pt>
                <c:pt idx="585">
                  <c:v>2.2143752643222099</c:v>
                </c:pt>
                <c:pt idx="586">
                  <c:v>2.1896524341318893</c:v>
                </c:pt>
                <c:pt idx="587">
                  <c:v>2.4835500138087387</c:v>
                </c:pt>
                <c:pt idx="588">
                  <c:v>2.4914019878490512</c:v>
                </c:pt>
                <c:pt idx="589">
                  <c:v>2.8802655351744946</c:v>
                </c:pt>
                <c:pt idx="590">
                  <c:v>2.8712438976280148</c:v>
                </c:pt>
                <c:pt idx="591">
                  <c:v>2.6353525331856642</c:v>
                </c:pt>
                <c:pt idx="592">
                  <c:v>2.6670569870301288</c:v>
                </c:pt>
                <c:pt idx="593">
                  <c:v>2.649614428678007</c:v>
                </c:pt>
                <c:pt idx="594">
                  <c:v>2.4673042094179571</c:v>
                </c:pt>
                <c:pt idx="595">
                  <c:v>2.3145514167692109</c:v>
                </c:pt>
                <c:pt idx="596">
                  <c:v>2.4393518318013565</c:v>
                </c:pt>
                <c:pt idx="597">
                  <c:v>2.3010033564882484</c:v>
                </c:pt>
                <c:pt idx="598">
                  <c:v>2.3288916973176446</c:v>
                </c:pt>
                <c:pt idx="599">
                  <c:v>2.3458585215527119</c:v>
                </c:pt>
                <c:pt idx="600">
                  <c:v>2.3171718915092638</c:v>
                </c:pt>
                <c:pt idx="601">
                  <c:v>2.3402842799261161</c:v>
                </c:pt>
                <c:pt idx="602">
                  <c:v>2.5496830239724027</c:v>
                </c:pt>
                <c:pt idx="603">
                  <c:v>2.4895829500992086</c:v>
                </c:pt>
                <c:pt idx="604">
                  <c:v>2.5459165095493503</c:v>
                </c:pt>
                <c:pt idx="605">
                  <c:v>2.5221779974288716</c:v>
                </c:pt>
                <c:pt idx="606">
                  <c:v>2.4937168716789424</c:v>
                </c:pt>
                <c:pt idx="607">
                  <c:v>2.4349034065746413</c:v>
                </c:pt>
                <c:pt idx="608">
                  <c:v>2.4360878123313139</c:v>
                </c:pt>
                <c:pt idx="609">
                  <c:v>2.3856994697008815</c:v>
                </c:pt>
                <c:pt idx="610">
                  <c:v>2.444802813174586</c:v>
                </c:pt>
                <c:pt idx="611">
                  <c:v>2.4474912111681975</c:v>
                </c:pt>
                <c:pt idx="612">
                  <c:v>2.3595534030071894</c:v>
                </c:pt>
                <c:pt idx="613">
                  <c:v>2.3068814385560903</c:v>
                </c:pt>
                <c:pt idx="614">
                  <c:v>2.1540553547961152</c:v>
                </c:pt>
                <c:pt idx="615">
                  <c:v>2.2321692391177983</c:v>
                </c:pt>
                <c:pt idx="616">
                  <c:v>2.3272974606339027</c:v>
                </c:pt>
                <c:pt idx="617">
                  <c:v>2.2859584379475213</c:v>
                </c:pt>
                <c:pt idx="618">
                  <c:v>2.2636711488981227</c:v>
                </c:pt>
                <c:pt idx="619">
                  <c:v>2.2318431873333702</c:v>
                </c:pt>
                <c:pt idx="620">
                  <c:v>2.2460538839338748</c:v>
                </c:pt>
                <c:pt idx="621">
                  <c:v>2.228127491282569</c:v>
                </c:pt>
                <c:pt idx="622">
                  <c:v>2.2600024095420173</c:v>
                </c:pt>
                <c:pt idx="623">
                  <c:v>2.2874690479416508</c:v>
                </c:pt>
                <c:pt idx="624">
                  <c:v>2.29296926192051</c:v>
                </c:pt>
                <c:pt idx="625">
                  <c:v>2.2978994048103698</c:v>
                </c:pt>
                <c:pt idx="626">
                  <c:v>2.2778175678465575</c:v>
                </c:pt>
                <c:pt idx="627">
                  <c:v>2.2251956946480793</c:v>
                </c:pt>
                <c:pt idx="628">
                  <c:v>2.1438703237769512</c:v>
                </c:pt>
                <c:pt idx="629">
                  <c:v>2.1206853948942586</c:v>
                </c:pt>
                <c:pt idx="630">
                  <c:v>2.1864245662404898</c:v>
                </c:pt>
                <c:pt idx="631">
                  <c:v>2.1786743905490762</c:v>
                </c:pt>
                <c:pt idx="632">
                  <c:v>2.1140548503066277</c:v>
                </c:pt>
                <c:pt idx="633">
                  <c:v>2.0065993021085298</c:v>
                </c:pt>
                <c:pt idx="634">
                  <c:v>1.9616015306326726</c:v>
                </c:pt>
                <c:pt idx="635">
                  <c:v>1.9652106325907599</c:v>
                </c:pt>
                <c:pt idx="636">
                  <c:v>1.9330631714962505</c:v>
                </c:pt>
                <c:pt idx="637">
                  <c:v>1.9464014060542232</c:v>
                </c:pt>
                <c:pt idx="638">
                  <c:v>1.9897506322410727</c:v>
                </c:pt>
                <c:pt idx="639">
                  <c:v>1.9596384471610104</c:v>
                </c:pt>
                <c:pt idx="640">
                  <c:v>1.9353487124872797</c:v>
                </c:pt>
                <c:pt idx="641">
                  <c:v>1.9261600239556171</c:v>
                </c:pt>
                <c:pt idx="642">
                  <c:v>1.8578419843560796</c:v>
                </c:pt>
                <c:pt idx="643">
                  <c:v>1.9224649081339755</c:v>
                </c:pt>
                <c:pt idx="644">
                  <c:v>1.9367663454413788</c:v>
                </c:pt>
                <c:pt idx="645">
                  <c:v>1.7613909910129655</c:v>
                </c:pt>
                <c:pt idx="646">
                  <c:v>1.7059350222954457</c:v>
                </c:pt>
                <c:pt idx="647">
                  <c:v>1.7118603335477054</c:v>
                </c:pt>
                <c:pt idx="648">
                  <c:v>1.7326198513476256</c:v>
                </c:pt>
                <c:pt idx="649">
                  <c:v>1.7148722139438928</c:v>
                </c:pt>
                <c:pt idx="650">
                  <c:v>1.8785453179719365</c:v>
                </c:pt>
                <c:pt idx="651">
                  <c:v>1.9055952745067501</c:v>
                </c:pt>
                <c:pt idx="652">
                  <c:v>1.9976997495593978</c:v>
                </c:pt>
                <c:pt idx="653">
                  <c:v>1.9569743453266275</c:v>
                </c:pt>
                <c:pt idx="654">
                  <c:v>2.006057191729405</c:v>
                </c:pt>
                <c:pt idx="655">
                  <c:v>1.8946810657755515</c:v>
                </c:pt>
                <c:pt idx="656">
                  <c:v>1.9592363491544409</c:v>
                </c:pt>
                <c:pt idx="657">
                  <c:v>1.7900140541810405</c:v>
                </c:pt>
                <c:pt idx="658">
                  <c:v>1.7625659805897989</c:v>
                </c:pt>
                <c:pt idx="659">
                  <c:v>1.8195133106681665</c:v>
                </c:pt>
                <c:pt idx="660">
                  <c:v>1.888301118126928</c:v>
                </c:pt>
                <c:pt idx="661">
                  <c:v>1.854365448202679</c:v>
                </c:pt>
                <c:pt idx="662">
                  <c:v>1.9252501248306411</c:v>
                </c:pt>
                <c:pt idx="663">
                  <c:v>1.8576212995332007</c:v>
                </c:pt>
                <c:pt idx="664">
                  <c:v>1.8526140786562426</c:v>
                </c:pt>
                <c:pt idx="665">
                  <c:v>1.8731043429440346</c:v>
                </c:pt>
                <c:pt idx="666">
                  <c:v>1.912012403876592</c:v>
                </c:pt>
                <c:pt idx="667">
                  <c:v>1.9146650223148882</c:v>
                </c:pt>
                <c:pt idx="668">
                  <c:v>1.895960952472886</c:v>
                </c:pt>
                <c:pt idx="669">
                  <c:v>1.9308024991540675</c:v>
                </c:pt>
                <c:pt idx="670">
                  <c:v>1.8881637971214933</c:v>
                </c:pt>
                <c:pt idx="671">
                  <c:v>1.8866751579461776</c:v>
                </c:pt>
                <c:pt idx="672">
                  <c:v>1.8644764267242555</c:v>
                </c:pt>
                <c:pt idx="673">
                  <c:v>1.7885832329118367</c:v>
                </c:pt>
                <c:pt idx="674">
                  <c:v>1.7287711259499157</c:v>
                </c:pt>
                <c:pt idx="675">
                  <c:v>1.7915929579176892</c:v>
                </c:pt>
                <c:pt idx="676">
                  <c:v>1.7995576278647849</c:v>
                </c:pt>
                <c:pt idx="677">
                  <c:v>1.8354812765779571</c:v>
                </c:pt>
                <c:pt idx="678">
                  <c:v>2.0434897774685274</c:v>
                </c:pt>
                <c:pt idx="679">
                  <c:v>1.9657447528376799</c:v>
                </c:pt>
                <c:pt idx="680">
                  <c:v>1.9102077781420344</c:v>
                </c:pt>
                <c:pt idx="681">
                  <c:v>1.9152033008976155</c:v>
                </c:pt>
                <c:pt idx="682">
                  <c:v>1.9035207159675958</c:v>
                </c:pt>
                <c:pt idx="683">
                  <c:v>1.962243095317074</c:v>
                </c:pt>
                <c:pt idx="684">
                  <c:v>1.9397003418651577</c:v>
                </c:pt>
                <c:pt idx="685">
                  <c:v>1.8757771026495804</c:v>
                </c:pt>
                <c:pt idx="686">
                  <c:v>1.8910046202672124</c:v>
                </c:pt>
                <c:pt idx="687">
                  <c:v>1.8421813907094036</c:v>
                </c:pt>
                <c:pt idx="688">
                  <c:v>1.8197622709590313</c:v>
                </c:pt>
                <c:pt idx="689">
                  <c:v>1.7411481178119772</c:v>
                </c:pt>
                <c:pt idx="690">
                  <c:v>1.7469401052640217</c:v>
                </c:pt>
                <c:pt idx="691">
                  <c:v>1.592815718400258</c:v>
                </c:pt>
                <c:pt idx="692">
                  <c:v>1.6999268572516166</c:v>
                </c:pt>
                <c:pt idx="693">
                  <c:v>1.6662257486538481</c:v>
                </c:pt>
                <c:pt idx="694">
                  <c:v>1.4685164971399927</c:v>
                </c:pt>
                <c:pt idx="695">
                  <c:v>1.5273688916029577</c:v>
                </c:pt>
                <c:pt idx="696">
                  <c:v>1.4724573400279684</c:v>
                </c:pt>
                <c:pt idx="697">
                  <c:v>1.5547731777298357</c:v>
                </c:pt>
                <c:pt idx="698">
                  <c:v>1.5693163004347137</c:v>
                </c:pt>
                <c:pt idx="699">
                  <c:v>1.53798275174528</c:v>
                </c:pt>
                <c:pt idx="700">
                  <c:v>1.5073040523109338</c:v>
                </c:pt>
                <c:pt idx="701">
                  <c:v>1.5116563081177994</c:v>
                </c:pt>
                <c:pt idx="702">
                  <c:v>1.5469114946794027</c:v>
                </c:pt>
                <c:pt idx="703">
                  <c:v>1.4058270589887492</c:v>
                </c:pt>
                <c:pt idx="704">
                  <c:v>1.3637314162943819</c:v>
                </c:pt>
                <c:pt idx="705">
                  <c:v>1.3415812562125158</c:v>
                </c:pt>
                <c:pt idx="706">
                  <c:v>1.3515376506764487</c:v>
                </c:pt>
                <c:pt idx="707">
                  <c:v>1.3283218786309279</c:v>
                </c:pt>
                <c:pt idx="708">
                  <c:v>1.2953361974393867</c:v>
                </c:pt>
                <c:pt idx="709">
                  <c:v>1.3154664877361677</c:v>
                </c:pt>
                <c:pt idx="710">
                  <c:v>1.2098112339537177</c:v>
                </c:pt>
                <c:pt idx="711">
                  <c:v>1.1062260548263054</c:v>
                </c:pt>
                <c:pt idx="712">
                  <c:v>0.94157099404298006</c:v>
                </c:pt>
                <c:pt idx="713">
                  <c:v>0.76478382737686335</c:v>
                </c:pt>
                <c:pt idx="714">
                  <c:v>0.80655551610737142</c:v>
                </c:pt>
                <c:pt idx="715">
                  <c:v>0.84538961104893651</c:v>
                </c:pt>
                <c:pt idx="716">
                  <c:v>0.98796475038551723</c:v>
                </c:pt>
                <c:pt idx="717">
                  <c:v>1.0226572977775727</c:v>
                </c:pt>
                <c:pt idx="718">
                  <c:v>1.0639681996356003</c:v>
                </c:pt>
                <c:pt idx="719">
                  <c:v>1.0836263823336982</c:v>
                </c:pt>
                <c:pt idx="720">
                  <c:v>1.1316921577539936</c:v>
                </c:pt>
                <c:pt idx="721">
                  <c:v>1.1458624691547048</c:v>
                </c:pt>
                <c:pt idx="722">
                  <c:v>1.1539731379523499</c:v>
                </c:pt>
                <c:pt idx="723">
                  <c:v>1.1473375233138543</c:v>
                </c:pt>
                <c:pt idx="724">
                  <c:v>1.1869371224895833</c:v>
                </c:pt>
                <c:pt idx="725">
                  <c:v>1.4668373221005404</c:v>
                </c:pt>
                <c:pt idx="726">
                  <c:v>1.4631036076988169</c:v>
                </c:pt>
                <c:pt idx="727">
                  <c:v>1.630488462422975</c:v>
                </c:pt>
                <c:pt idx="728">
                  <c:v>1.9279512733335533</c:v>
                </c:pt>
                <c:pt idx="729">
                  <c:v>1.9511289281198645</c:v>
                </c:pt>
                <c:pt idx="730">
                  <c:v>2.1521047151964559</c:v>
                </c:pt>
                <c:pt idx="731">
                  <c:v>2.0895301345083892</c:v>
                </c:pt>
                <c:pt idx="732">
                  <c:v>2.1168359413016518</c:v>
                </c:pt>
                <c:pt idx="733">
                  <c:v>2.3101621583243244</c:v>
                </c:pt>
                <c:pt idx="734">
                  <c:v>2.3833209944789782</c:v>
                </c:pt>
                <c:pt idx="735">
                  <c:v>2.2093774197346976</c:v>
                </c:pt>
                <c:pt idx="736">
                  <c:v>1.8192271224226828</c:v>
                </c:pt>
                <c:pt idx="737">
                  <c:v>1.8961141125686471</c:v>
                </c:pt>
                <c:pt idx="738">
                  <c:v>2.2968813435301443</c:v>
                </c:pt>
                <c:pt idx="739">
                  <c:v>2.1860329587789957</c:v>
                </c:pt>
                <c:pt idx="740">
                  <c:v>2.0429846611100322</c:v>
                </c:pt>
                <c:pt idx="741">
                  <c:v>1.8911210085872836</c:v>
                </c:pt>
                <c:pt idx="742">
                  <c:v>2.2901320154616487</c:v>
                </c:pt>
                <c:pt idx="743">
                  <c:v>3.6773719145859962</c:v>
                </c:pt>
                <c:pt idx="744">
                  <c:v>4.4485871384282305</c:v>
                </c:pt>
                <c:pt idx="745">
                  <c:v>2.9578529266805864</c:v>
                </c:pt>
                <c:pt idx="746">
                  <c:v>2.4723551759268898</c:v>
                </c:pt>
                <c:pt idx="747">
                  <c:v>2.3182303920381453</c:v>
                </c:pt>
                <c:pt idx="748">
                  <c:v>2.8747355629556091</c:v>
                </c:pt>
                <c:pt idx="749">
                  <c:v>2.5532882529957766</c:v>
                </c:pt>
                <c:pt idx="750">
                  <c:v>2.6257562277244793</c:v>
                </c:pt>
                <c:pt idx="751">
                  <c:v>2.8872228387136296</c:v>
                </c:pt>
                <c:pt idx="752">
                  <c:v>2.7685088417105348</c:v>
                </c:pt>
                <c:pt idx="753">
                  <c:v>4.587794038186737</c:v>
                </c:pt>
                <c:pt idx="754">
                  <c:v>4.9667528933941467</c:v>
                </c:pt>
                <c:pt idx="755">
                  <c:v>6.6186321385512352</c:v>
                </c:pt>
                <c:pt idx="756">
                  <c:v>3.7529637300091427</c:v>
                </c:pt>
                <c:pt idx="757">
                  <c:v>4.719593088804853</c:v>
                </c:pt>
                <c:pt idx="758">
                  <c:v>5.206041830381861</c:v>
                </c:pt>
                <c:pt idx="759">
                  <c:v>4.5954865437576951</c:v>
                </c:pt>
                <c:pt idx="760">
                  <c:v>4.2084317791308932</c:v>
                </c:pt>
                <c:pt idx="761">
                  <c:v>4.4420721220906412</c:v>
                </c:pt>
                <c:pt idx="762">
                  <c:v>3.9022290220577629</c:v>
                </c:pt>
                <c:pt idx="763">
                  <c:v>3.4304891293939703</c:v>
                </c:pt>
                <c:pt idx="764">
                  <c:v>3.4961115347950833</c:v>
                </c:pt>
                <c:pt idx="765">
                  <c:v>3.6045596950593604</c:v>
                </c:pt>
                <c:pt idx="766">
                  <c:v>3.264390137070345</c:v>
                </c:pt>
                <c:pt idx="767">
                  <c:v>3.3114528162007462</c:v>
                </c:pt>
                <c:pt idx="768">
                  <c:v>3.1151301195729024</c:v>
                </c:pt>
                <c:pt idx="769">
                  <c:v>3.0969774865112814</c:v>
                </c:pt>
                <c:pt idx="770">
                  <c:v>2.8462711007715171</c:v>
                </c:pt>
                <c:pt idx="771">
                  <c:v>2.7887623102868928</c:v>
                </c:pt>
                <c:pt idx="772">
                  <c:v>2.4218464888648623</c:v>
                </c:pt>
                <c:pt idx="773">
                  <c:v>1.8717813839784905</c:v>
                </c:pt>
                <c:pt idx="774">
                  <c:v>2.1060269057763854</c:v>
                </c:pt>
                <c:pt idx="775">
                  <c:v>2.434831899375578</c:v>
                </c:pt>
                <c:pt idx="776">
                  <c:v>2.5374603533164999</c:v>
                </c:pt>
                <c:pt idx="777">
                  <c:v>2.5690777983046797</c:v>
                </c:pt>
                <c:pt idx="778">
                  <c:v>2.1422370259322117</c:v>
                </c:pt>
                <c:pt idx="779">
                  <c:v>2.3730553154173575</c:v>
                </c:pt>
                <c:pt idx="780">
                  <c:v>2.5483530434225172</c:v>
                </c:pt>
                <c:pt idx="781">
                  <c:v>2.5390340097223656</c:v>
                </c:pt>
                <c:pt idx="782">
                  <c:v>2.3691083079134025</c:v>
                </c:pt>
                <c:pt idx="783">
                  <c:v>2.4293546538136375</c:v>
                </c:pt>
                <c:pt idx="784">
                  <c:v>2.6127736000991986</c:v>
                </c:pt>
                <c:pt idx="785">
                  <c:v>2.5198308010909374</c:v>
                </c:pt>
                <c:pt idx="786">
                  <c:v>2.5495737971004564</c:v>
                </c:pt>
                <c:pt idx="787">
                  <c:v>2.3532846485345957</c:v>
                </c:pt>
                <c:pt idx="788">
                  <c:v>2.3429167724276412</c:v>
                </c:pt>
                <c:pt idx="789">
                  <c:v>2.431054169118088</c:v>
                </c:pt>
                <c:pt idx="790">
                  <c:v>2.4695183845176136</c:v>
                </c:pt>
                <c:pt idx="791">
                  <c:v>2.5845675471161789</c:v>
                </c:pt>
                <c:pt idx="792">
                  <c:v>2.76919278582896</c:v>
                </c:pt>
                <c:pt idx="793">
                  <c:v>2.4315216058378311</c:v>
                </c:pt>
                <c:pt idx="794">
                  <c:v>2.1975021487433941</c:v>
                </c:pt>
                <c:pt idx="795">
                  <c:v>2.7278231424855082</c:v>
                </c:pt>
                <c:pt idx="796">
                  <c:v>2.651136836339731</c:v>
                </c:pt>
                <c:pt idx="797">
                  <c:v>2.5715214109712203</c:v>
                </c:pt>
                <c:pt idx="798">
                  <c:v>2.6113952080282896</c:v>
                </c:pt>
                <c:pt idx="799">
                  <c:v>2.5867389021527725</c:v>
                </c:pt>
                <c:pt idx="800">
                  <c:v>2.4605895420800481</c:v>
                </c:pt>
                <c:pt idx="801">
                  <c:v>2.5419776197373083</c:v>
                </c:pt>
                <c:pt idx="802">
                  <c:v>2.6129216839863716</c:v>
                </c:pt>
                <c:pt idx="803">
                  <c:v>2.5313956420305237</c:v>
                </c:pt>
                <c:pt idx="804">
                  <c:v>2.5966725078798931</c:v>
                </c:pt>
                <c:pt idx="805">
                  <c:v>2.8774716646936609</c:v>
                </c:pt>
                <c:pt idx="806">
                  <c:v>3.3881286136751152</c:v>
                </c:pt>
                <c:pt idx="807">
                  <c:v>3.8136414624009483</c:v>
                </c:pt>
                <c:pt idx="808">
                  <c:v>3.752592371348598</c:v>
                </c:pt>
                <c:pt idx="809">
                  <c:v>4.0414920298205601</c:v>
                </c:pt>
                <c:pt idx="810">
                  <c:v>4.4547960043933674</c:v>
                </c:pt>
                <c:pt idx="811">
                  <c:v>4.2227188743875868</c:v>
                </c:pt>
                <c:pt idx="812">
                  <c:v>5.7198599665203869</c:v>
                </c:pt>
                <c:pt idx="813">
                  <c:v>4.2275807018482174</c:v>
                </c:pt>
                <c:pt idx="814">
                  <c:v>4.0325097657575526</c:v>
                </c:pt>
                <c:pt idx="815">
                  <c:v>4.6412438056039491</c:v>
                </c:pt>
                <c:pt idx="816">
                  <c:v>4.2472817474134255</c:v>
                </c:pt>
                <c:pt idx="817">
                  <c:v>4.4914876591412911</c:v>
                </c:pt>
                <c:pt idx="818">
                  <c:v>4.492887250812502</c:v>
                </c:pt>
                <c:pt idx="819">
                  <c:v>5.8615132972473312</c:v>
                </c:pt>
                <c:pt idx="820">
                  <c:v>5.4578305271677419</c:v>
                </c:pt>
                <c:pt idx="821">
                  <c:v>4.5855280767513404</c:v>
                </c:pt>
                <c:pt idx="822">
                  <c:v>5.1891433752134128</c:v>
                </c:pt>
                <c:pt idx="823">
                  <c:v>7.0239767891065847</c:v>
                </c:pt>
                <c:pt idx="824">
                  <c:v>5.2732412889451474</c:v>
                </c:pt>
                <c:pt idx="825">
                  <c:v>4.9242450994844207</c:v>
                </c:pt>
                <c:pt idx="826">
                  <c:v>5.1158052327271069</c:v>
                </c:pt>
                <c:pt idx="827">
                  <c:v>5.380218237819272</c:v>
                </c:pt>
                <c:pt idx="828">
                  <c:v>5.3216585043653586</c:v>
                </c:pt>
                <c:pt idx="829">
                  <c:v>5.070506267289038</c:v>
                </c:pt>
                <c:pt idx="830">
                  <c:v>3.6827850635088382</c:v>
                </c:pt>
                <c:pt idx="831">
                  <c:v>3.6637221071693449</c:v>
                </c:pt>
                <c:pt idx="832">
                  <c:v>3.6780301503850454</c:v>
                </c:pt>
                <c:pt idx="833">
                  <c:v>3.7648154298440808</c:v>
                </c:pt>
                <c:pt idx="834">
                  <c:v>4.2007852624431123</c:v>
                </c:pt>
                <c:pt idx="835">
                  <c:v>4.1943395968405852</c:v>
                </c:pt>
                <c:pt idx="836">
                  <c:v>3.9601145131171065</c:v>
                </c:pt>
                <c:pt idx="837">
                  <c:v>4.0750184563747984</c:v>
                </c:pt>
                <c:pt idx="838">
                  <c:v>4.0057694287335694</c:v>
                </c:pt>
                <c:pt idx="839">
                  <c:v>3.9491195114233029</c:v>
                </c:pt>
                <c:pt idx="840">
                  <c:v>4.0378116586746797</c:v>
                </c:pt>
                <c:pt idx="841">
                  <c:v>4.057255940310287</c:v>
                </c:pt>
                <c:pt idx="842">
                  <c:v>4.0217001786991009</c:v>
                </c:pt>
                <c:pt idx="843">
                  <c:v>4.1884724590683877</c:v>
                </c:pt>
                <c:pt idx="844">
                  <c:v>4.2659021645691526</c:v>
                </c:pt>
                <c:pt idx="845">
                  <c:v>4.2661052925010541</c:v>
                </c:pt>
                <c:pt idx="846">
                  <c:v>4.4628830640647879</c:v>
                </c:pt>
                <c:pt idx="847">
                  <c:v>4.5120036728054185</c:v>
                </c:pt>
                <c:pt idx="848">
                  <c:v>5.1087860911486231</c:v>
                </c:pt>
                <c:pt idx="849">
                  <c:v>5.0835418474505287</c:v>
                </c:pt>
                <c:pt idx="850">
                  <c:v>5.2972570605181613</c:v>
                </c:pt>
                <c:pt idx="851">
                  <c:v>4.9670555578746303</c:v>
                </c:pt>
                <c:pt idx="852">
                  <c:v>4.7594012654951481</c:v>
                </c:pt>
                <c:pt idx="853">
                  <c:v>5.533874894588469</c:v>
                </c:pt>
                <c:pt idx="854">
                  <c:v>6.0181282442738704</c:v>
                </c:pt>
                <c:pt idx="855">
                  <c:v>6.8403523980523708</c:v>
                </c:pt>
                <c:pt idx="856">
                  <c:v>7.0130323607856084</c:v>
                </c:pt>
                <c:pt idx="857">
                  <c:v>7.301977333258904</c:v>
                </c:pt>
                <c:pt idx="858">
                  <c:v>7.9186368916867167</c:v>
                </c:pt>
                <c:pt idx="859">
                  <c:v>7.1304001876911958</c:v>
                </c:pt>
                <c:pt idx="860">
                  <c:v>9.1091653507566175</c:v>
                </c:pt>
                <c:pt idx="861">
                  <c:v>8.6800818146156775</c:v>
                </c:pt>
                <c:pt idx="862">
                  <c:v>8.0510042457891036</c:v>
                </c:pt>
                <c:pt idx="863">
                  <c:v>7.5861720439650364</c:v>
                </c:pt>
                <c:pt idx="864">
                  <c:v>7.904875444534154</c:v>
                </c:pt>
                <c:pt idx="865">
                  <c:v>7.9944406884084298</c:v>
                </c:pt>
                <c:pt idx="866">
                  <c:v>7.9379937771394014</c:v>
                </c:pt>
                <c:pt idx="867">
                  <c:v>9.0295494052505241</c:v>
                </c:pt>
                <c:pt idx="868">
                  <c:v>11.435230056778131</c:v>
                </c:pt>
                <c:pt idx="869">
                  <c:v>8.3236555638860406</c:v>
                </c:pt>
                <c:pt idx="870">
                  <c:v>8.8825589480649949</c:v>
                </c:pt>
                <c:pt idx="871">
                  <c:v>9.6084822362145008</c:v>
                </c:pt>
                <c:pt idx="872">
                  <c:v>7.5529483644560749</c:v>
                </c:pt>
                <c:pt idx="873">
                  <c:v>5.7003414864498652</c:v>
                </c:pt>
                <c:pt idx="874">
                  <c:v>5.6099878928229998</c:v>
                </c:pt>
                <c:pt idx="875">
                  <c:v>6.2417758535490897</c:v>
                </c:pt>
                <c:pt idx="876">
                  <c:v>6.8769526069589979</c:v>
                </c:pt>
                <c:pt idx="877">
                  <c:v>5.9289429800915512</c:v>
                </c:pt>
                <c:pt idx="878">
                  <c:v>5.8488249363614884</c:v>
                </c:pt>
                <c:pt idx="879">
                  <c:v>6.080438997005019</c:v>
                </c:pt>
                <c:pt idx="880">
                  <c:v>6.2831651574195231</c:v>
                </c:pt>
                <c:pt idx="881">
                  <c:v>6.3533427902382797</c:v>
                </c:pt>
                <c:pt idx="882">
                  <c:v>7.3019585747605227</c:v>
                </c:pt>
                <c:pt idx="883">
                  <c:v>7.4596783117640033</c:v>
                </c:pt>
                <c:pt idx="884">
                  <c:v>7.3142627019259319</c:v>
                </c:pt>
                <c:pt idx="885">
                  <c:v>8.4236284637110668</c:v>
                </c:pt>
                <c:pt idx="886">
                  <c:v>7.5470381024340396</c:v>
                </c:pt>
                <c:pt idx="887">
                  <c:v>7.5880852488808515</c:v>
                </c:pt>
                <c:pt idx="888">
                  <c:v>7.4284975103167499</c:v>
                </c:pt>
                <c:pt idx="889">
                  <c:v>7.6137708496079668</c:v>
                </c:pt>
                <c:pt idx="890">
                  <c:v>7.7811229270014994</c:v>
                </c:pt>
                <c:pt idx="891">
                  <c:v>8.0606450989502303</c:v>
                </c:pt>
                <c:pt idx="892">
                  <c:v>8.2000969844281784</c:v>
                </c:pt>
                <c:pt idx="893">
                  <c:v>8.3037560513584729</c:v>
                </c:pt>
                <c:pt idx="894">
                  <c:v>8.1589184617824273</c:v>
                </c:pt>
                <c:pt idx="895">
                  <c:v>7.798112375198051</c:v>
                </c:pt>
                <c:pt idx="896">
                  <c:v>7.7498610027759955</c:v>
                </c:pt>
                <c:pt idx="897">
                  <c:v>7.4341877563815881</c:v>
                </c:pt>
                <c:pt idx="898">
                  <c:v>7.4026243156279543</c:v>
                </c:pt>
                <c:pt idx="899">
                  <c:v>8.042602102075957</c:v>
                </c:pt>
                <c:pt idx="900">
                  <c:v>7.741452743526624</c:v>
                </c:pt>
                <c:pt idx="901">
                  <c:v>7.7941839104430954</c:v>
                </c:pt>
                <c:pt idx="902">
                  <c:v>7.630121376841819</c:v>
                </c:pt>
                <c:pt idx="903">
                  <c:v>7.4946589137842432</c:v>
                </c:pt>
                <c:pt idx="904">
                  <c:v>7.4838929172602695</c:v>
                </c:pt>
                <c:pt idx="905">
                  <c:v>7.5049385619194249</c:v>
                </c:pt>
                <c:pt idx="906">
                  <c:v>7.5324094045130439</c:v>
                </c:pt>
                <c:pt idx="907">
                  <c:v>7.6047076572027796</c:v>
                </c:pt>
                <c:pt idx="908">
                  <c:v>6.3894274275663081</c:v>
                </c:pt>
                <c:pt idx="909">
                  <c:v>6.1519640085933505</c:v>
                </c:pt>
                <c:pt idx="910">
                  <c:v>5.5619341085662004</c:v>
                </c:pt>
                <c:pt idx="911">
                  <c:v>5.4080426472591441</c:v>
                </c:pt>
                <c:pt idx="912">
                  <c:v>4.7514524646371123</c:v>
                </c:pt>
                <c:pt idx="913">
                  <c:v>4.2287301286153971</c:v>
                </c:pt>
                <c:pt idx="914">
                  <c:v>4.2592219984538096</c:v>
                </c:pt>
                <c:pt idx="915">
                  <c:v>4.3983446268078552</c:v>
                </c:pt>
                <c:pt idx="916">
                  <c:v>4.5406378361733459</c:v>
                </c:pt>
                <c:pt idx="917">
                  <c:v>4.4972173840315124</c:v>
                </c:pt>
                <c:pt idx="918">
                  <c:v>3.804194412011209</c:v>
                </c:pt>
                <c:pt idx="919">
                  <c:v>3.4275633257249867</c:v>
                </c:pt>
                <c:pt idx="920">
                  <c:v>3.7188918992034683</c:v>
                </c:pt>
                <c:pt idx="921">
                  <c:v>3.3305392983676496</c:v>
                </c:pt>
                <c:pt idx="922">
                  <c:v>3.5258866665973989</c:v>
                </c:pt>
                <c:pt idx="923">
                  <c:v>3.4464230458600751</c:v>
                </c:pt>
                <c:pt idx="924">
                  <c:v>3.3238680057309975</c:v>
                </c:pt>
                <c:pt idx="925">
                  <c:v>3.3714650051343926</c:v>
                </c:pt>
                <c:pt idx="926">
                  <c:v>3.3208263558533395</c:v>
                </c:pt>
                <c:pt idx="927">
                  <c:v>3.4292457468483848</c:v>
                </c:pt>
                <c:pt idx="928">
                  <c:v>3.3154107490513387</c:v>
                </c:pt>
                <c:pt idx="929">
                  <c:v>3.3991753999017957</c:v>
                </c:pt>
                <c:pt idx="930">
                  <c:v>3.5473161578846075</c:v>
                </c:pt>
                <c:pt idx="931">
                  <c:v>3.8600443943896758</c:v>
                </c:pt>
                <c:pt idx="932">
                  <c:v>4.2221322333912106</c:v>
                </c:pt>
                <c:pt idx="933">
                  <c:v>4.6288764674565313</c:v>
                </c:pt>
                <c:pt idx="934">
                  <c:v>3.9917452118776215</c:v>
                </c:pt>
                <c:pt idx="935">
                  <c:v>4.0374911662831545</c:v>
                </c:pt>
                <c:pt idx="936">
                  <c:v>3.8169759282273747</c:v>
                </c:pt>
                <c:pt idx="937">
                  <c:v>3.8473996374125567</c:v>
                </c:pt>
                <c:pt idx="938">
                  <c:v>4.1301986654354543</c:v>
                </c:pt>
                <c:pt idx="939">
                  <c:v>4.0961274986119882</c:v>
                </c:pt>
                <c:pt idx="940">
                  <c:v>3.9144512142641279</c:v>
                </c:pt>
                <c:pt idx="941">
                  <c:v>4.064872821199998</c:v>
                </c:pt>
                <c:pt idx="942">
                  <c:v>4.0563168909109093</c:v>
                </c:pt>
                <c:pt idx="943">
                  <c:v>4.3982475643871295</c:v>
                </c:pt>
                <c:pt idx="944">
                  <c:v>4.4266762195683826</c:v>
                </c:pt>
                <c:pt idx="945">
                  <c:v>4.3699118114939974</c:v>
                </c:pt>
                <c:pt idx="946">
                  <c:v>4.1875468236733591</c:v>
                </c:pt>
                <c:pt idx="947">
                  <c:v>3.9491697730202491</c:v>
                </c:pt>
                <c:pt idx="948">
                  <c:v>3.603294024489248</c:v>
                </c:pt>
                <c:pt idx="949">
                  <c:v>3.2768874710635978</c:v>
                </c:pt>
                <c:pt idx="950">
                  <c:v>3.3755658438647083</c:v>
                </c:pt>
                <c:pt idx="951">
                  <c:v>3.3953641587037855</c:v>
                </c:pt>
                <c:pt idx="952">
                  <c:v>3.378412557663049</c:v>
                </c:pt>
                <c:pt idx="953">
                  <c:v>3.5317402432609377</c:v>
                </c:pt>
                <c:pt idx="954">
                  <c:v>3.5188737174078848</c:v>
                </c:pt>
                <c:pt idx="955">
                  <c:v>3.4958092439295059</c:v>
                </c:pt>
                <c:pt idx="956">
                  <c:v>3.6446766671054953</c:v>
                </c:pt>
                <c:pt idx="957">
                  <c:v>3.6152372809955362</c:v>
                </c:pt>
                <c:pt idx="958">
                  <c:v>3.7410296655279085</c:v>
                </c:pt>
                <c:pt idx="959">
                  <c:v>3.5549943486494824</c:v>
                </c:pt>
                <c:pt idx="960">
                  <c:v>3.5623578911121778</c:v>
                </c:pt>
                <c:pt idx="961">
                  <c:v>3.556241381357625</c:v>
                </c:pt>
                <c:pt idx="962">
                  <c:v>3.6646499192064081</c:v>
                </c:pt>
                <c:pt idx="963">
                  <c:v>3.6170101743087222</c:v>
                </c:pt>
                <c:pt idx="964">
                  <c:v>3.7048145808536752</c:v>
                </c:pt>
                <c:pt idx="965">
                  <c:v>3.663519311011711</c:v>
                </c:pt>
                <c:pt idx="966">
                  <c:v>3.6529652600137745</c:v>
                </c:pt>
                <c:pt idx="967">
                  <c:v>3.5688613337746418</c:v>
                </c:pt>
                <c:pt idx="968">
                  <c:v>3.6052027810172036</c:v>
                </c:pt>
                <c:pt idx="969">
                  <c:v>3.6596261388435183</c:v>
                </c:pt>
                <c:pt idx="970">
                  <c:v>3.6409275586727801</c:v>
                </c:pt>
                <c:pt idx="971">
                  <c:v>3.6300168010662075</c:v>
                </c:pt>
                <c:pt idx="972">
                  <c:v>3.8991126517995056</c:v>
                </c:pt>
                <c:pt idx="973">
                  <c:v>3.8913440837156736</c:v>
                </c:pt>
                <c:pt idx="974">
                  <c:v>3.94248657171579</c:v>
                </c:pt>
                <c:pt idx="975">
                  <c:v>3.9455813489789522</c:v>
                </c:pt>
                <c:pt idx="976">
                  <c:v>4.148108955047479</c:v>
                </c:pt>
                <c:pt idx="977">
                  <c:v>4.1297520675573427</c:v>
                </c:pt>
                <c:pt idx="978">
                  <c:v>4.2519415962677565</c:v>
                </c:pt>
                <c:pt idx="979">
                  <c:v>4.2252705637829306</c:v>
                </c:pt>
                <c:pt idx="980">
                  <c:v>4.1026751178217227</c:v>
                </c:pt>
                <c:pt idx="981">
                  <c:v>3.9455441226700385</c:v>
                </c:pt>
                <c:pt idx="982">
                  <c:v>4.0511967443211709</c:v>
                </c:pt>
                <c:pt idx="983">
                  <c:v>4.0849216897494935</c:v>
                </c:pt>
                <c:pt idx="984">
                  <c:v>4.0422736127670289</c:v>
                </c:pt>
                <c:pt idx="985">
                  <c:v>4.0866606449036178</c:v>
                </c:pt>
                <c:pt idx="986">
                  <c:v>4.0837484888674522</c:v>
                </c:pt>
                <c:pt idx="987">
                  <c:v>4.0426859758027511</c:v>
                </c:pt>
                <c:pt idx="988">
                  <c:v>3.9971058037032416</c:v>
                </c:pt>
                <c:pt idx="989">
                  <c:v>4.0447346267769779</c:v>
                </c:pt>
                <c:pt idx="990">
                  <c:v>4.0328884039322634</c:v>
                </c:pt>
                <c:pt idx="991">
                  <c:v>4.1737012282986106</c:v>
                </c:pt>
                <c:pt idx="992">
                  <c:v>4.338408060131532</c:v>
                </c:pt>
                <c:pt idx="993">
                  <c:v>4.8230218466575625</c:v>
                </c:pt>
                <c:pt idx="994">
                  <c:v>5.269442291651508</c:v>
                </c:pt>
                <c:pt idx="995">
                  <c:v>5.7807816960305169</c:v>
                </c:pt>
                <c:pt idx="996">
                  <c:v>5.488502921354157</c:v>
                </c:pt>
                <c:pt idx="997">
                  <c:v>5.8085835774033727</c:v>
                </c:pt>
                <c:pt idx="998">
                  <c:v>6.6472528796751718</c:v>
                </c:pt>
                <c:pt idx="999">
                  <c:v>6.1510075142680876</c:v>
                </c:pt>
                <c:pt idx="1000">
                  <c:v>5.504605255271664</c:v>
                </c:pt>
                <c:pt idx="1001">
                  <c:v>5.0542361691864022</c:v>
                </c:pt>
                <c:pt idx="1002">
                  <c:v>5.2021516461244559</c:v>
                </c:pt>
                <c:pt idx="1003">
                  <c:v>5.5549455347651211</c:v>
                </c:pt>
                <c:pt idx="1004">
                  <c:v>5.3263115304941948</c:v>
                </c:pt>
                <c:pt idx="1005">
                  <c:v>5.5241858388561864</c:v>
                </c:pt>
                <c:pt idx="1006">
                  <c:v>5.3153033306873692</c:v>
                </c:pt>
                <c:pt idx="1007">
                  <c:v>5.3070911146161919</c:v>
                </c:pt>
                <c:pt idx="1008">
                  <c:v>5.3965701267534838</c:v>
                </c:pt>
                <c:pt idx="1009">
                  <c:v>5.347238336236094</c:v>
                </c:pt>
                <c:pt idx="1010">
                  <c:v>5.4746901962735643</c:v>
                </c:pt>
                <c:pt idx="1011">
                  <c:v>6.1991870507753912</c:v>
                </c:pt>
                <c:pt idx="1012">
                  <c:v>6.0197014868475698</c:v>
                </c:pt>
                <c:pt idx="1013">
                  <c:v>5.9986512071770957</c:v>
                </c:pt>
                <c:pt idx="1014">
                  <c:v>6.1430888433061721</c:v>
                </c:pt>
                <c:pt idx="1015">
                  <c:v>5.8561930332574841</c:v>
                </c:pt>
                <c:pt idx="1016">
                  <c:v>5.9443732398472582</c:v>
                </c:pt>
                <c:pt idx="1017">
                  <c:v>5.870222769572508</c:v>
                </c:pt>
                <c:pt idx="1018">
                  <c:v>5.9220589850871894</c:v>
                </c:pt>
                <c:pt idx="1019">
                  <c:v>6.0915543856046872</c:v>
                </c:pt>
                <c:pt idx="1020">
                  <c:v>6.2801090470175902</c:v>
                </c:pt>
                <c:pt idx="1021">
                  <c:v>5.9457263082682212</c:v>
                </c:pt>
                <c:pt idx="1022">
                  <c:v>6.2095385706181636</c:v>
                </c:pt>
                <c:pt idx="1023">
                  <c:v>6.1692676092416479</c:v>
                </c:pt>
                <c:pt idx="1024">
                  <c:v>6.0471434658614305</c:v>
                </c:pt>
                <c:pt idx="1025">
                  <c:v>6.1265099749698075</c:v>
                </c:pt>
                <c:pt idx="1026">
                  <c:v>6.1501468008222862</c:v>
                </c:pt>
                <c:pt idx="1027">
                  <c:v>6.3396178114980177</c:v>
                </c:pt>
                <c:pt idx="1028">
                  <c:v>6.8008554688855929</c:v>
                </c:pt>
                <c:pt idx="1029">
                  <c:v>7.7594920409338703</c:v>
                </c:pt>
                <c:pt idx="1030">
                  <c:v>8.826979087676321</c:v>
                </c:pt>
                <c:pt idx="1031">
                  <c:v>8.2291907187718518</c:v>
                </c:pt>
                <c:pt idx="1032">
                  <c:v>8.6799828716067964</c:v>
                </c:pt>
                <c:pt idx="1033">
                  <c:v>8.6863844360686642</c:v>
                </c:pt>
                <c:pt idx="1034">
                  <c:v>7.3511406918675988</c:v>
                </c:pt>
                <c:pt idx="1035">
                  <c:v>7.5616967267170878</c:v>
                </c:pt>
                <c:pt idx="1036">
                  <c:v>8.2570526720157513</c:v>
                </c:pt>
                <c:pt idx="1037">
                  <c:v>8.50645250161209</c:v>
                </c:pt>
                <c:pt idx="1038">
                  <c:v>8.7799882968355689</c:v>
                </c:pt>
                <c:pt idx="1039">
                  <c:v>9.597569132275213</c:v>
                </c:pt>
                <c:pt idx="1040">
                  <c:v>9.5910281582652619</c:v>
                </c:pt>
                <c:pt idx="1041">
                  <c:v>9.4551813121330088</c:v>
                </c:pt>
                <c:pt idx="1042">
                  <c:v>9.4337487290539173</c:v>
                </c:pt>
                <c:pt idx="1043">
                  <c:v>9.8444848416699333</c:v>
                </c:pt>
                <c:pt idx="1044">
                  <c:v>10.824882668326355</c:v>
                </c:pt>
                <c:pt idx="1045">
                  <c:v>12.843212547598998</c:v>
                </c:pt>
                <c:pt idx="1046">
                  <c:v>13.362698490085377</c:v>
                </c:pt>
                <c:pt idx="1047">
                  <c:v>12.927318592888305</c:v>
                </c:pt>
                <c:pt idx="1048">
                  <c:v>12.4563689150804</c:v>
                </c:pt>
                <c:pt idx="1049">
                  <c:v>10.887172005630665</c:v>
                </c:pt>
                <c:pt idx="1050">
                  <c:v>10.075974769718025</c:v>
                </c:pt>
                <c:pt idx="1051">
                  <c:v>10.572185072395907</c:v>
                </c:pt>
                <c:pt idx="1052">
                  <c:v>10.634610431863228</c:v>
                </c:pt>
                <c:pt idx="1053">
                  <c:v>9.9901825140532754</c:v>
                </c:pt>
                <c:pt idx="1054">
                  <c:v>8.4715360239081186</c:v>
                </c:pt>
                <c:pt idx="1055">
                  <c:v>8.7553939644653305</c:v>
                </c:pt>
                <c:pt idx="1056">
                  <c:v>8.9577141831959288</c:v>
                </c:pt>
                <c:pt idx="1057">
                  <c:v>9.3870972491453291</c:v>
                </c:pt>
                <c:pt idx="1058">
                  <c:v>9.5029253398456976</c:v>
                </c:pt>
                <c:pt idx="1059">
                  <c:v>8.9802269637018828</c:v>
                </c:pt>
                <c:pt idx="1060">
                  <c:v>9.4019727449383428</c:v>
                </c:pt>
                <c:pt idx="1061">
                  <c:v>9.3334922948179528</c:v>
                </c:pt>
                <c:pt idx="1062">
                  <c:v>9.2314399625866912</c:v>
                </c:pt>
                <c:pt idx="1063">
                  <c:v>9.8751060911423441</c:v>
                </c:pt>
                <c:pt idx="1064">
                  <c:v>10.541483557770551</c:v>
                </c:pt>
                <c:pt idx="1065">
                  <c:v>10.840287800188968</c:v>
                </c:pt>
                <c:pt idx="1066">
                  <c:v>10.876867582946449</c:v>
                </c:pt>
                <c:pt idx="1067">
                  <c:v>10.912456705967198</c:v>
                </c:pt>
                <c:pt idx="1068">
                  <c:v>10.638903663472238</c:v>
                </c:pt>
                <c:pt idx="1069">
                  <c:v>10.647950270076295</c:v>
                </c:pt>
                <c:pt idx="1070">
                  <c:v>11.635422940805435</c:v>
                </c:pt>
                <c:pt idx="1071">
                  <c:v>11.301397597872917</c:v>
                </c:pt>
                <c:pt idx="1072">
                  <c:v>12.322759931296444</c:v>
                </c:pt>
                <c:pt idx="1073">
                  <c:v>12.618529779210373</c:v>
                </c:pt>
                <c:pt idx="1074">
                  <c:v>12.243383358085923</c:v>
                </c:pt>
                <c:pt idx="1075">
                  <c:v>12.54734551277204</c:v>
                </c:pt>
                <c:pt idx="1076">
                  <c:v>11.834170127217265</c:v>
                </c:pt>
                <c:pt idx="1077">
                  <c:v>11.598124606452462</c:v>
                </c:pt>
                <c:pt idx="1078">
                  <c:v>11.16070508473865</c:v>
                </c:pt>
                <c:pt idx="1079">
                  <c:v>11.406784412822418</c:v>
                </c:pt>
                <c:pt idx="1080">
                  <c:v>11.073422579002951</c:v>
                </c:pt>
                <c:pt idx="1081">
                  <c:v>10.481017482888729</c:v>
                </c:pt>
                <c:pt idx="1082">
                  <c:v>10.062367287306591</c:v>
                </c:pt>
                <c:pt idx="1083">
                  <c:v>9.5280173618705515</c:v>
                </c:pt>
                <c:pt idx="1084">
                  <c:v>7.2254948771111716</c:v>
                </c:pt>
                <c:pt idx="1085">
                  <c:v>9.1453045924357799</c:v>
                </c:pt>
                <c:pt idx="1086">
                  <c:v>8.7201785244457763</c:v>
                </c:pt>
                <c:pt idx="1087">
                  <c:v>9.064039104145925</c:v>
                </c:pt>
                <c:pt idx="1088">
                  <c:v>8.1505057857935537</c:v>
                </c:pt>
                <c:pt idx="1089">
                  <c:v>9.2003398600463484</c:v>
                </c:pt>
                <c:pt idx="1090">
                  <c:v>9.2149259882166508</c:v>
                </c:pt>
                <c:pt idx="1091">
                  <c:v>10.075912026239132</c:v>
                </c:pt>
                <c:pt idx="1092">
                  <c:v>10.686090405514483</c:v>
                </c:pt>
                <c:pt idx="1093">
                  <c:v>10.387035883796226</c:v>
                </c:pt>
                <c:pt idx="1094">
                  <c:v>10.470933247797047</c:v>
                </c:pt>
                <c:pt idx="1095">
                  <c:v>9.5987716450374112</c:v>
                </c:pt>
                <c:pt idx="1096">
                  <c:v>8.8000543704961203</c:v>
                </c:pt>
                <c:pt idx="1097">
                  <c:v>9.8546038682020516</c:v>
                </c:pt>
                <c:pt idx="1098">
                  <c:v>9.7018815207114351</c:v>
                </c:pt>
                <c:pt idx="1099">
                  <c:v>10.135133484752579</c:v>
                </c:pt>
                <c:pt idx="1100">
                  <c:v>9.3974829701969362</c:v>
                </c:pt>
                <c:pt idx="1101">
                  <c:v>9.3062678503297001</c:v>
                </c:pt>
                <c:pt idx="1102">
                  <c:v>9.3513633593625638</c:v>
                </c:pt>
                <c:pt idx="1103">
                  <c:v>9.3078957243339335</c:v>
                </c:pt>
                <c:pt idx="1104">
                  <c:v>9.5113398038158152</c:v>
                </c:pt>
                <c:pt idx="1105">
                  <c:v>9.5373904614027651</c:v>
                </c:pt>
                <c:pt idx="1106">
                  <c:v>9.6546264867755838</c:v>
                </c:pt>
                <c:pt idx="1107">
                  <c:v>9.589444906223509</c:v>
                </c:pt>
                <c:pt idx="1108">
                  <c:v>9.5719824377966702</c:v>
                </c:pt>
                <c:pt idx="1109">
                  <c:v>9.9302732532115208</c:v>
                </c:pt>
                <c:pt idx="1110">
                  <c:v>10.697440123001272</c:v>
                </c:pt>
                <c:pt idx="1111">
                  <c:v>10.731851347317566</c:v>
                </c:pt>
                <c:pt idx="1112">
                  <c:v>10.641439062845434</c:v>
                </c:pt>
                <c:pt idx="1113">
                  <c:v>10.413653641309123</c:v>
                </c:pt>
                <c:pt idx="1114">
                  <c:v>10.854054290039988</c:v>
                </c:pt>
                <c:pt idx="1115">
                  <c:v>10.901259274785554</c:v>
                </c:pt>
                <c:pt idx="1116">
                  <c:v>10.671810140037728</c:v>
                </c:pt>
                <c:pt idx="1117">
                  <c:v>10.957398103281843</c:v>
                </c:pt>
                <c:pt idx="1118">
                  <c:v>11.574909431594069</c:v>
                </c:pt>
                <c:pt idx="1119">
                  <c:v>12.271462149869402</c:v>
                </c:pt>
                <c:pt idx="1120">
                  <c:v>12.875929440399371</c:v>
                </c:pt>
                <c:pt idx="1121">
                  <c:v>12.569277097285889</c:v>
                </c:pt>
                <c:pt idx="1122">
                  <c:v>11.846465747187368</c:v>
                </c:pt>
                <c:pt idx="1123">
                  <c:v>12.236325482538026</c:v>
                </c:pt>
                <c:pt idx="1124">
                  <c:v>11.607216028721695</c:v>
                </c:pt>
                <c:pt idx="1125">
                  <c:v>11.547834013370551</c:v>
                </c:pt>
                <c:pt idx="1126">
                  <c:v>12.453831292583759</c:v>
                </c:pt>
                <c:pt idx="1127">
                  <c:v>12.469791906323342</c:v>
                </c:pt>
                <c:pt idx="1128">
                  <c:v>12.051509205199709</c:v>
                </c:pt>
                <c:pt idx="1129">
                  <c:v>12.540417838657081</c:v>
                </c:pt>
                <c:pt idx="1130">
                  <c:v>12.341229660783819</c:v>
                </c:pt>
                <c:pt idx="1131">
                  <c:v>12.692854470279338</c:v>
                </c:pt>
                <c:pt idx="1132">
                  <c:v>12.907391117939536</c:v>
                </c:pt>
                <c:pt idx="1133">
                  <c:v>12.453293965022402</c:v>
                </c:pt>
                <c:pt idx="1134">
                  <c:v>12.727606280411427</c:v>
                </c:pt>
                <c:pt idx="1135">
                  <c:v>12.645931927607061</c:v>
                </c:pt>
                <c:pt idx="1136">
                  <c:v>15.124920943043971</c:v>
                </c:pt>
                <c:pt idx="1137">
                  <c:v>16.366955363222868</c:v>
                </c:pt>
                <c:pt idx="1138">
                  <c:v>15.754072683206525</c:v>
                </c:pt>
                <c:pt idx="1139">
                  <c:v>14.987113062414561</c:v>
                </c:pt>
                <c:pt idx="1140">
                  <c:v>14.164021011247828</c:v>
                </c:pt>
                <c:pt idx="1141">
                  <c:v>15.021291613465829</c:v>
                </c:pt>
                <c:pt idx="1142">
                  <c:v>15.403132803839656</c:v>
                </c:pt>
                <c:pt idx="1143">
                  <c:v>15.670274885131327</c:v>
                </c:pt>
                <c:pt idx="1144">
                  <c:v>16.262628800887018</c:v>
                </c:pt>
                <c:pt idx="1145">
                  <c:v>18.611522124488943</c:v>
                </c:pt>
                <c:pt idx="1146">
                  <c:v>22.961317691021357</c:v>
                </c:pt>
                <c:pt idx="1147">
                  <c:v>23.426447581565302</c:v>
                </c:pt>
                <c:pt idx="1148">
                  <c:v>21.585924279628909</c:v>
                </c:pt>
                <c:pt idx="1149">
                  <c:v>24.559797509511597</c:v>
                </c:pt>
                <c:pt idx="1150">
                  <c:v>22.588325442031103</c:v>
                </c:pt>
                <c:pt idx="1151">
                  <c:v>22.90541652796097</c:v>
                </c:pt>
                <c:pt idx="1152">
                  <c:v>22.753540576178917</c:v>
                </c:pt>
                <c:pt idx="1153">
                  <c:v>22.157420300045267</c:v>
                </c:pt>
                <c:pt idx="1154">
                  <c:v>20.228052235730132</c:v>
                </c:pt>
                <c:pt idx="1155">
                  <c:v>20.698684259187974</c:v>
                </c:pt>
                <c:pt idx="1156">
                  <c:v>20.078331381730553</c:v>
                </c:pt>
                <c:pt idx="1157">
                  <c:v>18.73798141433064</c:v>
                </c:pt>
                <c:pt idx="1158">
                  <c:v>14.648309005530537</c:v>
                </c:pt>
                <c:pt idx="1159">
                  <c:v>18.175647820832388</c:v>
                </c:pt>
                <c:pt idx="1160">
                  <c:v>17.827948597409844</c:v>
                </c:pt>
                <c:pt idx="1161">
                  <c:v>20.855859029424835</c:v>
                </c:pt>
                <c:pt idx="1162">
                  <c:v>20.61865980319023</c:v>
                </c:pt>
                <c:pt idx="1163">
                  <c:v>20.700578663041238</c:v>
                </c:pt>
                <c:pt idx="1164">
                  <c:v>23.026735528355669</c:v>
                </c:pt>
                <c:pt idx="1165">
                  <c:v>21.655201573530455</c:v>
                </c:pt>
                <c:pt idx="1166">
                  <c:v>20.248220388395954</c:v>
                </c:pt>
                <c:pt idx="1167">
                  <c:v>21.94114726660677</c:v>
                </c:pt>
                <c:pt idx="1168">
                  <c:v>21.681476032127485</c:v>
                </c:pt>
                <c:pt idx="1169">
                  <c:v>22.501985287385718</c:v>
                </c:pt>
                <c:pt idx="1170">
                  <c:v>21.401843824358938</c:v>
                </c:pt>
                <c:pt idx="1171">
                  <c:v>21.56214470036592</c:v>
                </c:pt>
                <c:pt idx="1172">
                  <c:v>22.09545199440527</c:v>
                </c:pt>
                <c:pt idx="1173">
                  <c:v>22.790939013207097</c:v>
                </c:pt>
                <c:pt idx="1174">
                  <c:v>22.311094057100018</c:v>
                </c:pt>
                <c:pt idx="1175">
                  <c:v>22.475452056252671</c:v>
                </c:pt>
                <c:pt idx="1176">
                  <c:v>20.797167212544753</c:v>
                </c:pt>
                <c:pt idx="1177">
                  <c:v>19.58421174875668</c:v>
                </c:pt>
                <c:pt idx="1178">
                  <c:v>18.332477409055002</c:v>
                </c:pt>
                <c:pt idx="1179">
                  <c:v>20.730128605840182</c:v>
                </c:pt>
                <c:pt idx="1180">
                  <c:v>20.712969992140646</c:v>
                </c:pt>
                <c:pt idx="1181">
                  <c:v>20.342398296851407</c:v>
                </c:pt>
                <c:pt idx="1182">
                  <c:v>20.801093984368915</c:v>
                </c:pt>
                <c:pt idx="1183">
                  <c:v>19.833506141681742</c:v>
                </c:pt>
                <c:pt idx="1184">
                  <c:v>20.067216305621614</c:v>
                </c:pt>
                <c:pt idx="1185">
                  <c:v>19.928743893083361</c:v>
                </c:pt>
                <c:pt idx="1186">
                  <c:v>21.043278890764931</c:v>
                </c:pt>
                <c:pt idx="1187">
                  <c:v>20.821626706211415</c:v>
                </c:pt>
                <c:pt idx="1188">
                  <c:v>20.905900400762206</c:v>
                </c:pt>
                <c:pt idx="1189">
                  <c:v>20.869131162591476</c:v>
                </c:pt>
                <c:pt idx="1190">
                  <c:v>19.271521584971072</c:v>
                </c:pt>
                <c:pt idx="1191">
                  <c:v>19.161409172163179</c:v>
                </c:pt>
                <c:pt idx="1192">
                  <c:v>19.880376684030541</c:v>
                </c:pt>
                <c:pt idx="1193">
                  <c:v>18.643870554535081</c:v>
                </c:pt>
                <c:pt idx="1194">
                  <c:v>17.532982847613503</c:v>
                </c:pt>
                <c:pt idx="1195">
                  <c:v>16.755843079511518</c:v>
                </c:pt>
                <c:pt idx="1196">
                  <c:v>16.497448885044715</c:v>
                </c:pt>
                <c:pt idx="1197">
                  <c:v>17.893833800633487</c:v>
                </c:pt>
                <c:pt idx="1198">
                  <c:v>17.529663774790759</c:v>
                </c:pt>
                <c:pt idx="1199">
                  <c:v>17.077582728864105</c:v>
                </c:pt>
                <c:pt idx="1200">
                  <c:v>17.198988366016707</c:v>
                </c:pt>
                <c:pt idx="1201">
                  <c:v>16.179987659198861</c:v>
                </c:pt>
                <c:pt idx="1202">
                  <c:v>15.510555334733207</c:v>
                </c:pt>
                <c:pt idx="1203">
                  <c:v>15.430801476369208</c:v>
                </c:pt>
                <c:pt idx="1204">
                  <c:v>15.399731602559161</c:v>
                </c:pt>
                <c:pt idx="1205">
                  <c:v>16.125757148460846</c:v>
                </c:pt>
                <c:pt idx="1206">
                  <c:v>16.509543855621388</c:v>
                </c:pt>
                <c:pt idx="1207">
                  <c:v>16.40861565704413</c:v>
                </c:pt>
                <c:pt idx="1208">
                  <c:v>15.858373212985498</c:v>
                </c:pt>
                <c:pt idx="1209">
                  <c:v>16.0991499173929</c:v>
                </c:pt>
                <c:pt idx="1210">
                  <c:v>17.838464853549777</c:v>
                </c:pt>
                <c:pt idx="1211">
                  <c:v>18.449006965521431</c:v>
                </c:pt>
                <c:pt idx="1212">
                  <c:v>18.373675925069001</c:v>
                </c:pt>
                <c:pt idx="1213">
                  <c:v>18.38892391116541</c:v>
                </c:pt>
                <c:pt idx="1214">
                  <c:v>18.194800703701528</c:v>
                </c:pt>
                <c:pt idx="1215">
                  <c:v>18.164984725594987</c:v>
                </c:pt>
                <c:pt idx="1216">
                  <c:v>19.64588359710223</c:v>
                </c:pt>
                <c:pt idx="1217">
                  <c:v>19.79757289999753</c:v>
                </c:pt>
                <c:pt idx="1218">
                  <c:v>19.078259753294692</c:v>
                </c:pt>
                <c:pt idx="1219">
                  <c:v>19.535550711756546</c:v>
                </c:pt>
                <c:pt idx="1220">
                  <c:v>19.248789454477361</c:v>
                </c:pt>
                <c:pt idx="1221">
                  <c:v>19.845535978258184</c:v>
                </c:pt>
                <c:pt idx="1222">
                  <c:v>19.571192642647222</c:v>
                </c:pt>
                <c:pt idx="1223">
                  <c:v>19.76948959542726</c:v>
                </c:pt>
                <c:pt idx="1224">
                  <c:v>19.55923591225935</c:v>
                </c:pt>
                <c:pt idx="1225">
                  <c:v>19.10053729894635</c:v>
                </c:pt>
                <c:pt idx="1226">
                  <c:v>18.941264613959188</c:v>
                </c:pt>
                <c:pt idx="1227">
                  <c:v>19.113073430814936</c:v>
                </c:pt>
                <c:pt idx="1228">
                  <c:v>18.33946249612314</c:v>
                </c:pt>
                <c:pt idx="1229">
                  <c:v>19.15522056293845</c:v>
                </c:pt>
                <c:pt idx="1230">
                  <c:v>19.123477226321619</c:v>
                </c:pt>
                <c:pt idx="1231">
                  <c:v>19.845300645374412</c:v>
                </c:pt>
                <c:pt idx="1232">
                  <c:v>20.037146235023208</c:v>
                </c:pt>
                <c:pt idx="1233">
                  <c:v>20.644697054793721</c:v>
                </c:pt>
                <c:pt idx="1234">
                  <c:v>20.551412205214088</c:v>
                </c:pt>
                <c:pt idx="1235">
                  <c:v>20.684217149493691</c:v>
                </c:pt>
                <c:pt idx="1236">
                  <c:v>21.80899796851639</c:v>
                </c:pt>
                <c:pt idx="1237">
                  <c:v>22.042856988142855</c:v>
                </c:pt>
                <c:pt idx="1238">
                  <c:v>21.644232965973554</c:v>
                </c:pt>
                <c:pt idx="1239">
                  <c:v>21.387628773831125</c:v>
                </c:pt>
                <c:pt idx="1240">
                  <c:v>21.909354716533016</c:v>
                </c:pt>
                <c:pt idx="1241">
                  <c:v>21.876256474900906</c:v>
                </c:pt>
                <c:pt idx="1242">
                  <c:v>21.884059331930825</c:v>
                </c:pt>
                <c:pt idx="1243">
                  <c:v>21.701878160995211</c:v>
                </c:pt>
                <c:pt idx="1244">
                  <c:v>20.833515424775388</c:v>
                </c:pt>
                <c:pt idx="1245">
                  <c:v>20.901260227343418</c:v>
                </c:pt>
                <c:pt idx="1246">
                  <c:v>21.090977505218213</c:v>
                </c:pt>
                <c:pt idx="1247">
                  <c:v>21.269416407247785</c:v>
                </c:pt>
                <c:pt idx="1248">
                  <c:v>22.407637297924158</c:v>
                </c:pt>
                <c:pt idx="1249">
                  <c:v>22.217770574162863</c:v>
                </c:pt>
                <c:pt idx="1250">
                  <c:v>21.754327306105512</c:v>
                </c:pt>
                <c:pt idx="1251">
                  <c:v>21.782844003945133</c:v>
                </c:pt>
                <c:pt idx="1252">
                  <c:v>20.859754521918351</c:v>
                </c:pt>
                <c:pt idx="1253">
                  <c:v>20.770150884923144</c:v>
                </c:pt>
                <c:pt idx="1254">
                  <c:v>20.800206910053731</c:v>
                </c:pt>
                <c:pt idx="1255">
                  <c:v>20.169600612674234</c:v>
                </c:pt>
                <c:pt idx="1256">
                  <c:v>20.164925005106252</c:v>
                </c:pt>
                <c:pt idx="1257">
                  <c:v>20.789340878458493</c:v>
                </c:pt>
                <c:pt idx="1258">
                  <c:v>20.817246593892644</c:v>
                </c:pt>
                <c:pt idx="1259">
                  <c:v>20.785140488641815</c:v>
                </c:pt>
                <c:pt idx="1260">
                  <c:v>21.05901281264314</c:v>
                </c:pt>
                <c:pt idx="1261">
                  <c:v>19.804460803274274</c:v>
                </c:pt>
                <c:pt idx="1262">
                  <c:v>20.220955387493415</c:v>
                </c:pt>
                <c:pt idx="1263">
                  <c:v>20.28407106546269</c:v>
                </c:pt>
                <c:pt idx="1264">
                  <c:v>20.000699288787612</c:v>
                </c:pt>
                <c:pt idx="1265">
                  <c:v>20.140957699619598</c:v>
                </c:pt>
                <c:pt idx="1266">
                  <c:v>20.074685027181431</c:v>
                </c:pt>
                <c:pt idx="1267">
                  <c:v>20.633389294608097</c:v>
                </c:pt>
                <c:pt idx="1268">
                  <c:v>20.537746576051294</c:v>
                </c:pt>
                <c:pt idx="1269">
                  <c:v>20.547800225530715</c:v>
                </c:pt>
                <c:pt idx="1270">
                  <c:v>20.548329637382793</c:v>
                </c:pt>
                <c:pt idx="1271">
                  <c:v>20.60318020068647</c:v>
                </c:pt>
                <c:pt idx="1272">
                  <c:v>20.91154504318688</c:v>
                </c:pt>
                <c:pt idx="1273">
                  <c:v>20.7914549570826</c:v>
                </c:pt>
                <c:pt idx="1274">
                  <c:v>20.653985240587787</c:v>
                </c:pt>
                <c:pt idx="1275">
                  <c:v>20.591907513756944</c:v>
                </c:pt>
                <c:pt idx="1276">
                  <c:v>20.281688541663371</c:v>
                </c:pt>
                <c:pt idx="1277">
                  <c:v>20.153846831942342</c:v>
                </c:pt>
                <c:pt idx="1278">
                  <c:v>20.526086301621888</c:v>
                </c:pt>
                <c:pt idx="1279">
                  <c:v>20.511020735814988</c:v>
                </c:pt>
                <c:pt idx="1280">
                  <c:v>20.57380376105905</c:v>
                </c:pt>
                <c:pt idx="1281">
                  <c:v>20.516974939665683</c:v>
                </c:pt>
                <c:pt idx="1282">
                  <c:v>20.544495983333679</c:v>
                </c:pt>
                <c:pt idx="1283">
                  <c:v>20.948830461332278</c:v>
                </c:pt>
                <c:pt idx="1284">
                  <c:v>21.015089280481302</c:v>
                </c:pt>
                <c:pt idx="1285">
                  <c:v>21.931819106568202</c:v>
                </c:pt>
                <c:pt idx="1286">
                  <c:v>21.617425274067102</c:v>
                </c:pt>
                <c:pt idx="1287">
                  <c:v>21.57778385756167</c:v>
                </c:pt>
                <c:pt idx="1288">
                  <c:v>21.730811762355685</c:v>
                </c:pt>
                <c:pt idx="1289">
                  <c:v>21.664409522701185</c:v>
                </c:pt>
                <c:pt idx="1290">
                  <c:v>21.684518224742238</c:v>
                </c:pt>
                <c:pt idx="1291">
                  <c:v>21.842301509062356</c:v>
                </c:pt>
                <c:pt idx="1292">
                  <c:v>21.347776765810146</c:v>
                </c:pt>
                <c:pt idx="1293">
                  <c:v>21.270425520130939</c:v>
                </c:pt>
                <c:pt idx="1294">
                  <c:v>21.317051854623898</c:v>
                </c:pt>
                <c:pt idx="1295">
                  <c:v>21.233415601505026</c:v>
                </c:pt>
                <c:pt idx="1296">
                  <c:v>21.177052187061268</c:v>
                </c:pt>
                <c:pt idx="1297">
                  <c:v>20.970549061360348</c:v>
                </c:pt>
                <c:pt idx="1298">
                  <c:v>20.878084598475834</c:v>
                </c:pt>
                <c:pt idx="1299">
                  <c:v>20.58293462086813</c:v>
                </c:pt>
                <c:pt idx="1300">
                  <c:v>19.191104812534252</c:v>
                </c:pt>
                <c:pt idx="1301">
                  <c:v>19.491277165647432</c:v>
                </c:pt>
                <c:pt idx="1302">
                  <c:v>19.413111407952204</c:v>
                </c:pt>
                <c:pt idx="1303">
                  <c:v>19.913590336785479</c:v>
                </c:pt>
                <c:pt idx="1304">
                  <c:v>19.846021718271952</c:v>
                </c:pt>
                <c:pt idx="1305">
                  <c:v>19.922730163913887</c:v>
                </c:pt>
                <c:pt idx="1306">
                  <c:v>19.667260407680487</c:v>
                </c:pt>
                <c:pt idx="1307">
                  <c:v>19.888027031115033</c:v>
                </c:pt>
                <c:pt idx="1308">
                  <c:v>20.184997590455598</c:v>
                </c:pt>
                <c:pt idx="1309">
                  <c:v>20.018759188478612</c:v>
                </c:pt>
                <c:pt idx="1310">
                  <c:v>19.946664641532113</c:v>
                </c:pt>
                <c:pt idx="1311">
                  <c:v>19.303999751283495</c:v>
                </c:pt>
                <c:pt idx="1312">
                  <c:v>19.469901679803243</c:v>
                </c:pt>
                <c:pt idx="1313">
                  <c:v>18.750892072434379</c:v>
                </c:pt>
                <c:pt idx="1314">
                  <c:v>18.130848232831749</c:v>
                </c:pt>
                <c:pt idx="1315">
                  <c:v>18.557233112676482</c:v>
                </c:pt>
                <c:pt idx="1316">
                  <c:v>18.838207554287958</c:v>
                </c:pt>
                <c:pt idx="1317">
                  <c:v>18.764945978238998</c:v>
                </c:pt>
                <c:pt idx="1318">
                  <c:v>18.395969693533903</c:v>
                </c:pt>
                <c:pt idx="1319">
                  <c:v>17.534490958583994</c:v>
                </c:pt>
                <c:pt idx="1320">
                  <c:v>17.662571858115797</c:v>
                </c:pt>
                <c:pt idx="1321">
                  <c:v>17.917765939946598</c:v>
                </c:pt>
                <c:pt idx="1322">
                  <c:v>17.80329447986276</c:v>
                </c:pt>
                <c:pt idx="1323">
                  <c:v>17.679892202116246</c:v>
                </c:pt>
                <c:pt idx="1324">
                  <c:v>16.362004886445931</c:v>
                </c:pt>
                <c:pt idx="1325">
                  <c:v>15.828945212894594</c:v>
                </c:pt>
                <c:pt idx="1326">
                  <c:v>14.6873131559017</c:v>
                </c:pt>
                <c:pt idx="1327">
                  <c:v>16.022898828595807</c:v>
                </c:pt>
                <c:pt idx="1328">
                  <c:v>16.099287638366853</c:v>
                </c:pt>
                <c:pt idx="1329">
                  <c:v>16.048761566905664</c:v>
                </c:pt>
                <c:pt idx="1330">
                  <c:v>17.059626109967624</c:v>
                </c:pt>
                <c:pt idx="1331">
                  <c:v>16.950639046893073</c:v>
                </c:pt>
                <c:pt idx="1332">
                  <c:v>17.337108919828708</c:v>
                </c:pt>
                <c:pt idx="1333">
                  <c:v>17.409861914035822</c:v>
                </c:pt>
                <c:pt idx="1334">
                  <c:v>16.959130199748927</c:v>
                </c:pt>
                <c:pt idx="1335">
                  <c:v>17.224332105945965</c:v>
                </c:pt>
                <c:pt idx="1336">
                  <c:v>17.124610669407545</c:v>
                </c:pt>
                <c:pt idx="1337">
                  <c:v>17.264058950745383</c:v>
                </c:pt>
                <c:pt idx="1338">
                  <c:v>16.326266133387474</c:v>
                </c:pt>
                <c:pt idx="1339">
                  <c:v>16.216781856657168</c:v>
                </c:pt>
                <c:pt idx="1340">
                  <c:v>15.956562274910414</c:v>
                </c:pt>
                <c:pt idx="1341">
                  <c:v>15.755871126659526</c:v>
                </c:pt>
                <c:pt idx="1342">
                  <c:v>15.836001674129568</c:v>
                </c:pt>
                <c:pt idx="1343">
                  <c:v>16.232209616375442</c:v>
                </c:pt>
                <c:pt idx="1344">
                  <c:v>16.281686036452314</c:v>
                </c:pt>
                <c:pt idx="1345">
                  <c:v>16.525364068951696</c:v>
                </c:pt>
                <c:pt idx="1346">
                  <c:v>16.920946703401494</c:v>
                </c:pt>
                <c:pt idx="1347">
                  <c:v>16.723012104915025</c:v>
                </c:pt>
                <c:pt idx="1348">
                  <c:v>16.725660254992416</c:v>
                </c:pt>
                <c:pt idx="1349">
                  <c:v>16.51896936436923</c:v>
                </c:pt>
                <c:pt idx="1350">
                  <c:v>16.779195089437177</c:v>
                </c:pt>
                <c:pt idx="1351">
                  <c:v>16.979311441046118</c:v>
                </c:pt>
                <c:pt idx="1352">
                  <c:v>16.918718317239744</c:v>
                </c:pt>
                <c:pt idx="1353">
                  <c:v>18.329575726545215</c:v>
                </c:pt>
                <c:pt idx="1354">
                  <c:v>17.967272784234709</c:v>
                </c:pt>
                <c:pt idx="1355">
                  <c:v>18.089673039531885</c:v>
                </c:pt>
                <c:pt idx="1356">
                  <c:v>17.774800811271373</c:v>
                </c:pt>
                <c:pt idx="1357">
                  <c:v>17.979373505823553</c:v>
                </c:pt>
                <c:pt idx="1358">
                  <c:v>18.131010047842508</c:v>
                </c:pt>
                <c:pt idx="1359">
                  <c:v>17.944337107064133</c:v>
                </c:pt>
                <c:pt idx="1360">
                  <c:v>18.329217692168463</c:v>
                </c:pt>
                <c:pt idx="1361">
                  <c:v>18.621679326377862</c:v>
                </c:pt>
                <c:pt idx="1362">
                  <c:v>18.649481900143247</c:v>
                </c:pt>
                <c:pt idx="1363">
                  <c:v>20.872571202285339</c:v>
                </c:pt>
                <c:pt idx="1364">
                  <c:v>21.08993761544621</c:v>
                </c:pt>
                <c:pt idx="1365">
                  <c:v>20.690058907787076</c:v>
                </c:pt>
                <c:pt idx="1366">
                  <c:v>20.670865043217884</c:v>
                </c:pt>
                <c:pt idx="1367">
                  <c:v>20.993277019787026</c:v>
                </c:pt>
                <c:pt idx="1368">
                  <c:v>21.297757793859507</c:v>
                </c:pt>
                <c:pt idx="1369">
                  <c:v>23.911646501376634</c:v>
                </c:pt>
                <c:pt idx="1370">
                  <c:v>21.617775716982457</c:v>
                </c:pt>
                <c:pt idx="1371">
                  <c:v>21.348879656975324</c:v>
                </c:pt>
                <c:pt idx="1372">
                  <c:v>21.933355685515448</c:v>
                </c:pt>
                <c:pt idx="1373">
                  <c:v>20.854428292336149</c:v>
                </c:pt>
                <c:pt idx="1374">
                  <c:v>21.038991254996898</c:v>
                </c:pt>
                <c:pt idx="1375">
                  <c:v>21.307537328525537</c:v>
                </c:pt>
                <c:pt idx="1376">
                  <c:v>20.995484073709861</c:v>
                </c:pt>
                <c:pt idx="1377">
                  <c:v>21.397340555308666</c:v>
                </c:pt>
                <c:pt idx="1378">
                  <c:v>21.110932950360979</c:v>
                </c:pt>
                <c:pt idx="1379">
                  <c:v>21.267561116481119</c:v>
                </c:pt>
                <c:pt idx="1380">
                  <c:v>21.102996305851956</c:v>
                </c:pt>
                <c:pt idx="1381">
                  <c:v>20.470206202530207</c:v>
                </c:pt>
                <c:pt idx="1382">
                  <c:v>19.989996517874673</c:v>
                </c:pt>
                <c:pt idx="1383">
                  <c:v>19.925723900979907</c:v>
                </c:pt>
                <c:pt idx="1384">
                  <c:v>19.760470368721094</c:v>
                </c:pt>
                <c:pt idx="1385">
                  <c:v>20.219883365291398</c:v>
                </c:pt>
                <c:pt idx="1386">
                  <c:v>20.115322331845647</c:v>
                </c:pt>
                <c:pt idx="1387">
                  <c:v>20.096513986726475</c:v>
                </c:pt>
                <c:pt idx="1388">
                  <c:v>20.522982047312954</c:v>
                </c:pt>
                <c:pt idx="1389">
                  <c:v>21.228243290066271</c:v>
                </c:pt>
                <c:pt idx="1390">
                  <c:v>20.857785457378949</c:v>
                </c:pt>
                <c:pt idx="1391">
                  <c:v>20.936704779111697</c:v>
                </c:pt>
                <c:pt idx="1392">
                  <c:v>21.020240380146998</c:v>
                </c:pt>
                <c:pt idx="1393">
                  <c:v>20.728962521032081</c:v>
                </c:pt>
                <c:pt idx="1394">
                  <c:v>20.788506973532254</c:v>
                </c:pt>
                <c:pt idx="1395">
                  <c:v>20.926337751007861</c:v>
                </c:pt>
                <c:pt idx="1396">
                  <c:v>21.244695636983199</c:v>
                </c:pt>
                <c:pt idx="1397">
                  <c:v>20.879067219547967</c:v>
                </c:pt>
                <c:pt idx="1398">
                  <c:v>21.009534811311877</c:v>
                </c:pt>
                <c:pt idx="1399">
                  <c:v>20.919715633969091</c:v>
                </c:pt>
                <c:pt idx="1400">
                  <c:v>20.390480747021876</c:v>
                </c:pt>
                <c:pt idx="1401">
                  <c:v>20.661897606439727</c:v>
                </c:pt>
                <c:pt idx="1402">
                  <c:v>20.728016483158264</c:v>
                </c:pt>
                <c:pt idx="1403">
                  <c:v>20.36321158015447</c:v>
                </c:pt>
                <c:pt idx="1404">
                  <c:v>20.445872708488682</c:v>
                </c:pt>
                <c:pt idx="1405">
                  <c:v>20.451194415980407</c:v>
                </c:pt>
                <c:pt idx="1406">
                  <c:v>20.466520622076093</c:v>
                </c:pt>
                <c:pt idx="1407">
                  <c:v>20.356431464756024</c:v>
                </c:pt>
                <c:pt idx="1408">
                  <c:v>20.304538887929095</c:v>
                </c:pt>
                <c:pt idx="1409">
                  <c:v>20.233914204501204</c:v>
                </c:pt>
                <c:pt idx="1410">
                  <c:v>20.287397368087316</c:v>
                </c:pt>
                <c:pt idx="1411">
                  <c:v>20.012997842448033</c:v>
                </c:pt>
                <c:pt idx="1412">
                  <c:v>19.664874876657546</c:v>
                </c:pt>
                <c:pt idx="1413">
                  <c:v>19.802368377990955</c:v>
                </c:pt>
                <c:pt idx="1414">
                  <c:v>19.764513701908307</c:v>
                </c:pt>
                <c:pt idx="1415">
                  <c:v>19.769162295567806</c:v>
                </c:pt>
                <c:pt idx="1416">
                  <c:v>19.662665504089464</c:v>
                </c:pt>
                <c:pt idx="1417">
                  <c:v>19.489183211655604</c:v>
                </c:pt>
                <c:pt idx="1418">
                  <c:v>19.19899200846249</c:v>
                </c:pt>
                <c:pt idx="1419">
                  <c:v>19.194702912504617</c:v>
                </c:pt>
                <c:pt idx="1420">
                  <c:v>18.843572249689792</c:v>
                </c:pt>
                <c:pt idx="1421">
                  <c:v>18.429790079307924</c:v>
                </c:pt>
                <c:pt idx="1422">
                  <c:v>17.596628389686114</c:v>
                </c:pt>
                <c:pt idx="1423">
                  <c:v>17.933758069361886</c:v>
                </c:pt>
                <c:pt idx="1424">
                  <c:v>18.11560160697163</c:v>
                </c:pt>
                <c:pt idx="1425">
                  <c:v>17.899465196461591</c:v>
                </c:pt>
                <c:pt idx="1426">
                  <c:v>17.984590602521504</c:v>
                </c:pt>
                <c:pt idx="1427">
                  <c:v>17.21887416472018</c:v>
                </c:pt>
                <c:pt idx="1428">
                  <c:v>17.19076263839569</c:v>
                </c:pt>
                <c:pt idx="1429">
                  <c:v>16.962106304564028</c:v>
                </c:pt>
                <c:pt idx="1430">
                  <c:v>16.178134399196871</c:v>
                </c:pt>
                <c:pt idx="1431">
                  <c:v>16.52856441671095</c:v>
                </c:pt>
                <c:pt idx="1432">
                  <c:v>15.897853316138102</c:v>
                </c:pt>
                <c:pt idx="1433">
                  <c:v>15.291199828377261</c:v>
                </c:pt>
                <c:pt idx="1434">
                  <c:v>14.608707041721305</c:v>
                </c:pt>
                <c:pt idx="1435">
                  <c:v>14.166465019316469</c:v>
                </c:pt>
                <c:pt idx="1436">
                  <c:v>13.887919170797527</c:v>
                </c:pt>
                <c:pt idx="1437">
                  <c:v>14.329972736074502</c:v>
                </c:pt>
                <c:pt idx="1438">
                  <c:v>13.41272887686744</c:v>
                </c:pt>
                <c:pt idx="1439">
                  <c:v>10.899655632605967</c:v>
                </c:pt>
                <c:pt idx="1440">
                  <c:v>8.2162784741897248</c:v>
                </c:pt>
                <c:pt idx="1441">
                  <c:v>11.279766258961661</c:v>
                </c:pt>
                <c:pt idx="1442">
                  <c:v>12.038103083020491</c:v>
                </c:pt>
                <c:pt idx="1443">
                  <c:v>11.501371340019576</c:v>
                </c:pt>
                <c:pt idx="1444">
                  <c:v>11.610181131727007</c:v>
                </c:pt>
                <c:pt idx="1445">
                  <c:v>11.658583787533399</c:v>
                </c:pt>
                <c:pt idx="1446">
                  <c:v>12.796051634371727</c:v>
                </c:pt>
                <c:pt idx="1447">
                  <c:v>15.533585953364206</c:v>
                </c:pt>
                <c:pt idx="1448">
                  <c:v>14.415008487489416</c:v>
                </c:pt>
                <c:pt idx="1449">
                  <c:v>14.379587510741692</c:v>
                </c:pt>
                <c:pt idx="1450">
                  <c:v>14.212048527325786</c:v>
                </c:pt>
                <c:pt idx="1451">
                  <c:v>14.259292453242431</c:v>
                </c:pt>
                <c:pt idx="1452">
                  <c:v>14.999155788377308</c:v>
                </c:pt>
                <c:pt idx="1453">
                  <c:v>15.002563979272658</c:v>
                </c:pt>
                <c:pt idx="1454">
                  <c:v>14.177002416039516</c:v>
                </c:pt>
                <c:pt idx="1455">
                  <c:v>14.219039060970237</c:v>
                </c:pt>
                <c:pt idx="1456">
                  <c:v>14.660639681912052</c:v>
                </c:pt>
                <c:pt idx="1457">
                  <c:v>14.952875781453649</c:v>
                </c:pt>
                <c:pt idx="1458">
                  <c:v>14.696866872983792</c:v>
                </c:pt>
                <c:pt idx="1459">
                  <c:v>14.903932274855189</c:v>
                </c:pt>
                <c:pt idx="1460">
                  <c:v>14.834775082208315</c:v>
                </c:pt>
                <c:pt idx="1461">
                  <c:v>14.977612050246208</c:v>
                </c:pt>
                <c:pt idx="1462">
                  <c:v>14.718756670158397</c:v>
                </c:pt>
                <c:pt idx="1463">
                  <c:v>13.426749170706531</c:v>
                </c:pt>
                <c:pt idx="1464">
                  <c:v>12.760121246222878</c:v>
                </c:pt>
                <c:pt idx="1465">
                  <c:v>12.965134731302205</c:v>
                </c:pt>
                <c:pt idx="1466">
                  <c:v>12.485638186994997</c:v>
                </c:pt>
                <c:pt idx="1467">
                  <c:v>11.892598446336315</c:v>
                </c:pt>
                <c:pt idx="1468">
                  <c:v>12.667161619737691</c:v>
                </c:pt>
                <c:pt idx="1469">
                  <c:v>12.758156762800574</c:v>
                </c:pt>
                <c:pt idx="1470">
                  <c:v>12.708086746828309</c:v>
                </c:pt>
                <c:pt idx="1471">
                  <c:v>12.66051809566283</c:v>
                </c:pt>
                <c:pt idx="1472">
                  <c:v>11.858389926025604</c:v>
                </c:pt>
                <c:pt idx="1473">
                  <c:v>11.08003860706846</c:v>
                </c:pt>
                <c:pt idx="1474">
                  <c:v>11.11756395101488</c:v>
                </c:pt>
                <c:pt idx="1475">
                  <c:v>11.072744460629419</c:v>
                </c:pt>
                <c:pt idx="1476">
                  <c:v>10.319298560978678</c:v>
                </c:pt>
                <c:pt idx="1477">
                  <c:v>10.238224653808441</c:v>
                </c:pt>
                <c:pt idx="1478">
                  <c:v>9.1464059751557354</c:v>
                </c:pt>
                <c:pt idx="1479">
                  <c:v>9.9667614470532406</c:v>
                </c:pt>
                <c:pt idx="1480">
                  <c:v>9.6184162154438848</c:v>
                </c:pt>
                <c:pt idx="1481">
                  <c:v>9.3418387754104906</c:v>
                </c:pt>
                <c:pt idx="1482">
                  <c:v>8.7998156071296716</c:v>
                </c:pt>
                <c:pt idx="1483">
                  <c:v>8.9417388400000206</c:v>
                </c:pt>
                <c:pt idx="1484">
                  <c:v>9.0053219642179005</c:v>
                </c:pt>
                <c:pt idx="1485">
                  <c:v>8.7527200757771269</c:v>
                </c:pt>
                <c:pt idx="1486">
                  <c:v>8.778165937624312</c:v>
                </c:pt>
                <c:pt idx="1487">
                  <c:v>9.4907779203353719</c:v>
                </c:pt>
                <c:pt idx="1488">
                  <c:v>9.6671426032426346</c:v>
                </c:pt>
                <c:pt idx="1489">
                  <c:v>9.5567095788415291</c:v>
                </c:pt>
                <c:pt idx="1490">
                  <c:v>9.4223993674307902</c:v>
                </c:pt>
                <c:pt idx="1491">
                  <c:v>9.053410181470241</c:v>
                </c:pt>
                <c:pt idx="1492">
                  <c:v>8.9991479316498193</c:v>
                </c:pt>
                <c:pt idx="1493">
                  <c:v>10.316085640558295</c:v>
                </c:pt>
                <c:pt idx="1494">
                  <c:v>10.148660402749423</c:v>
                </c:pt>
                <c:pt idx="1495">
                  <c:v>10.28934567081324</c:v>
                </c:pt>
                <c:pt idx="1496">
                  <c:v>9.8839683228865365</c:v>
                </c:pt>
                <c:pt idx="1497">
                  <c:v>9.9912701737746801</c:v>
                </c:pt>
                <c:pt idx="1498">
                  <c:v>9.8642519034058811</c:v>
                </c:pt>
                <c:pt idx="1499">
                  <c:v>9.7400819239835954</c:v>
                </c:pt>
                <c:pt idx="1500">
                  <c:v>9.7683091850699437</c:v>
                </c:pt>
                <c:pt idx="1501">
                  <c:v>9.987545738454223</c:v>
                </c:pt>
                <c:pt idx="1502">
                  <c:v>9.7553698320196851</c:v>
                </c:pt>
                <c:pt idx="1503">
                  <c:v>9.8118570321924334</c:v>
                </c:pt>
                <c:pt idx="1504">
                  <c:v>9.8631478590104873</c:v>
                </c:pt>
                <c:pt idx="1505">
                  <c:v>9.0621803454650749</c:v>
                </c:pt>
                <c:pt idx="1506">
                  <c:v>9.0789004671146465</c:v>
                </c:pt>
                <c:pt idx="1507">
                  <c:v>9.2146866306722721</c:v>
                </c:pt>
                <c:pt idx="1508">
                  <c:v>9.3363237989127423</c:v>
                </c:pt>
                <c:pt idx="1509">
                  <c:v>9.2590724833005815</c:v>
                </c:pt>
                <c:pt idx="1510">
                  <c:v>9.3355388882755399</c:v>
                </c:pt>
                <c:pt idx="1511">
                  <c:v>9.8253788650432643</c:v>
                </c:pt>
                <c:pt idx="1512">
                  <c:v>9.884597555944266</c:v>
                </c:pt>
                <c:pt idx="1513">
                  <c:v>12.341314079868305</c:v>
                </c:pt>
                <c:pt idx="1514">
                  <c:v>11.995493620260195</c:v>
                </c:pt>
                <c:pt idx="1515">
                  <c:v>11.78918647104514</c:v>
                </c:pt>
                <c:pt idx="1516">
                  <c:v>11.801482267366284</c:v>
                </c:pt>
                <c:pt idx="1517">
                  <c:v>12.027092260862403</c:v>
                </c:pt>
                <c:pt idx="1518">
                  <c:v>10.637974056883754</c:v>
                </c:pt>
                <c:pt idx="1519">
                  <c:v>10.916896565538934</c:v>
                </c:pt>
                <c:pt idx="1520">
                  <c:v>12.349709471931318</c:v>
                </c:pt>
                <c:pt idx="1521">
                  <c:v>11.85762981673869</c:v>
                </c:pt>
                <c:pt idx="1522">
                  <c:v>11.2373717725907</c:v>
                </c:pt>
                <c:pt idx="1523">
                  <c:v>11.749353384817363</c:v>
                </c:pt>
                <c:pt idx="1524">
                  <c:v>11.789563749802912</c:v>
                </c:pt>
                <c:pt idx="1525">
                  <c:v>11.635912027931681</c:v>
                </c:pt>
                <c:pt idx="1526">
                  <c:v>12.321025932700032</c:v>
                </c:pt>
                <c:pt idx="1527">
                  <c:v>12.341944762410114</c:v>
                </c:pt>
                <c:pt idx="1528">
                  <c:v>12.426487240605834</c:v>
                </c:pt>
                <c:pt idx="1529">
                  <c:v>12.91222924133168</c:v>
                </c:pt>
                <c:pt idx="1530">
                  <c:v>12.687818347497808</c:v>
                </c:pt>
                <c:pt idx="1531">
                  <c:v>12.610710838647929</c:v>
                </c:pt>
                <c:pt idx="1532">
                  <c:v>12.854381288696375</c:v>
                </c:pt>
                <c:pt idx="1533">
                  <c:v>11.905147353549699</c:v>
                </c:pt>
                <c:pt idx="1534">
                  <c:v>12.060767565547602</c:v>
                </c:pt>
                <c:pt idx="1535">
                  <c:v>12.559599884449627</c:v>
                </c:pt>
                <c:pt idx="1536">
                  <c:v>12.55906560623167</c:v>
                </c:pt>
                <c:pt idx="1537">
                  <c:v>12.75853514910971</c:v>
                </c:pt>
                <c:pt idx="1538">
                  <c:v>12.608959730156608</c:v>
                </c:pt>
                <c:pt idx="1539">
                  <c:v>12.308384290406988</c:v>
                </c:pt>
                <c:pt idx="1540">
                  <c:v>12.413409083642151</c:v>
                </c:pt>
                <c:pt idx="1541">
                  <c:v>12.121530709023178</c:v>
                </c:pt>
                <c:pt idx="1542">
                  <c:v>11.658180014140097</c:v>
                </c:pt>
                <c:pt idx="1543">
                  <c:v>10.934044769628629</c:v>
                </c:pt>
                <c:pt idx="1544">
                  <c:v>11.288259756349142</c:v>
                </c:pt>
                <c:pt idx="1545">
                  <c:v>11.040371816706905</c:v>
                </c:pt>
                <c:pt idx="1546">
                  <c:v>10.651202717378025</c:v>
                </c:pt>
                <c:pt idx="1547">
                  <c:v>10.409362346609322</c:v>
                </c:pt>
                <c:pt idx="1548">
                  <c:v>10.426861604924978</c:v>
                </c:pt>
                <c:pt idx="1549">
                  <c:v>9.7939194614379357</c:v>
                </c:pt>
                <c:pt idx="1550">
                  <c:v>9.849014326071881</c:v>
                </c:pt>
                <c:pt idx="1551">
                  <c:v>9.7916676502231308</c:v>
                </c:pt>
                <c:pt idx="1552">
                  <c:v>10.371490488133317</c:v>
                </c:pt>
                <c:pt idx="1553">
                  <c:v>10.214569445955529</c:v>
                </c:pt>
                <c:pt idx="1554">
                  <c:v>10.391302414408747</c:v>
                </c:pt>
                <c:pt idx="1555">
                  <c:v>9.9713036890097424</c:v>
                </c:pt>
                <c:pt idx="1556">
                  <c:v>10.044484665989961</c:v>
                </c:pt>
                <c:pt idx="1557">
                  <c:v>10.038608396140134</c:v>
                </c:pt>
                <c:pt idx="1558">
                  <c:v>9.8231503927470349</c:v>
                </c:pt>
                <c:pt idx="1559">
                  <c:v>9.9519462467923869</c:v>
                </c:pt>
                <c:pt idx="1560">
                  <c:v>10.451069834675845</c:v>
                </c:pt>
                <c:pt idx="1561">
                  <c:v>10.37618750685424</c:v>
                </c:pt>
                <c:pt idx="1562">
                  <c:v>10.864270807051589</c:v>
                </c:pt>
                <c:pt idx="1563">
                  <c:v>11.390010209693987</c:v>
                </c:pt>
                <c:pt idx="1564">
                  <c:v>10.98826069261218</c:v>
                </c:pt>
                <c:pt idx="1565">
                  <c:v>10.735576308938926</c:v>
                </c:pt>
                <c:pt idx="1566">
                  <c:v>10.817228408999439</c:v>
                </c:pt>
                <c:pt idx="1567">
                  <c:v>10.746269974327593</c:v>
                </c:pt>
                <c:pt idx="1568">
                  <c:v>10.633513323780573</c:v>
                </c:pt>
                <c:pt idx="1569">
                  <c:v>10.487362555486676</c:v>
                </c:pt>
                <c:pt idx="1570">
                  <c:v>10.786298031167902</c:v>
                </c:pt>
                <c:pt idx="1571">
                  <c:v>10.731287364588963</c:v>
                </c:pt>
                <c:pt idx="1572">
                  <c:v>10.663597564510022</c:v>
                </c:pt>
                <c:pt idx="1573">
                  <c:v>10.65888126447207</c:v>
                </c:pt>
                <c:pt idx="1574">
                  <c:v>10.603817837625845</c:v>
                </c:pt>
                <c:pt idx="1575">
                  <c:v>10.569375185897206</c:v>
                </c:pt>
                <c:pt idx="1576">
                  <c:v>10.898134238653983</c:v>
                </c:pt>
                <c:pt idx="1577">
                  <c:v>10.78535598342417</c:v>
                </c:pt>
                <c:pt idx="1578">
                  <c:v>10.801256344835336</c:v>
                </c:pt>
                <c:pt idx="1579">
                  <c:v>10.692699235075406</c:v>
                </c:pt>
                <c:pt idx="1580">
                  <c:v>10.582741056615474</c:v>
                </c:pt>
                <c:pt idx="1581">
                  <c:v>10.62593924114077</c:v>
                </c:pt>
                <c:pt idx="1582">
                  <c:v>10.65419758964177</c:v>
                </c:pt>
                <c:pt idx="1583">
                  <c:v>10.606222691136054</c:v>
                </c:pt>
                <c:pt idx="1584">
                  <c:v>10.61423173494329</c:v>
                </c:pt>
                <c:pt idx="1585">
                  <c:v>10.375909978857852</c:v>
                </c:pt>
                <c:pt idx="1586">
                  <c:v>10.371885839135526</c:v>
                </c:pt>
                <c:pt idx="1587">
                  <c:v>10.682897228231274</c:v>
                </c:pt>
                <c:pt idx="1588">
                  <c:v>10.66343268988896</c:v>
                </c:pt>
                <c:pt idx="1589">
                  <c:v>10.643019555870488</c:v>
                </c:pt>
                <c:pt idx="1590">
                  <c:v>10.522921467969002</c:v>
                </c:pt>
                <c:pt idx="1591">
                  <c:v>10.523812839463822</c:v>
                </c:pt>
                <c:pt idx="1592">
                  <c:v>10.499160258960314</c:v>
                </c:pt>
                <c:pt idx="1593">
                  <c:v>10.449785345998988</c:v>
                </c:pt>
                <c:pt idx="1594">
                  <c:v>10.41851848488461</c:v>
                </c:pt>
                <c:pt idx="1595">
                  <c:v>10.485045362420667</c:v>
                </c:pt>
                <c:pt idx="1596">
                  <c:v>10.430870144860588</c:v>
                </c:pt>
                <c:pt idx="1597">
                  <c:v>10.61267234930779</c:v>
                </c:pt>
                <c:pt idx="1598">
                  <c:v>10.571010556484726</c:v>
                </c:pt>
                <c:pt idx="1599">
                  <c:v>10.489260965660636</c:v>
                </c:pt>
                <c:pt idx="1600">
                  <c:v>10.329224797532692</c:v>
                </c:pt>
                <c:pt idx="1601">
                  <c:v>10.349107067002372</c:v>
                </c:pt>
                <c:pt idx="1602">
                  <c:v>10.405190964676935</c:v>
                </c:pt>
                <c:pt idx="1603">
                  <c:v>10.359218602700594</c:v>
                </c:pt>
                <c:pt idx="1604">
                  <c:v>10.25027004708004</c:v>
                </c:pt>
                <c:pt idx="1605">
                  <c:v>10.224806907643959</c:v>
                </c:pt>
                <c:pt idx="1606">
                  <c:v>10.274652591951549</c:v>
                </c:pt>
                <c:pt idx="1607">
                  <c:v>10.288740049998443</c:v>
                </c:pt>
                <c:pt idx="1608">
                  <c:v>10.069814239756283</c:v>
                </c:pt>
                <c:pt idx="1609">
                  <c:v>9.8294558003049524</c:v>
                </c:pt>
                <c:pt idx="1610">
                  <c:v>9.759067197226635</c:v>
                </c:pt>
                <c:pt idx="1611">
                  <c:v>9.783689574019057</c:v>
                </c:pt>
                <c:pt idx="1612">
                  <c:v>9.5286586316773736</c:v>
                </c:pt>
                <c:pt idx="1613">
                  <c:v>9.4218550394959308</c:v>
                </c:pt>
                <c:pt idx="1614">
                  <c:v>9.283347012745935</c:v>
                </c:pt>
                <c:pt idx="1615">
                  <c:v>9.2164067822366036</c:v>
                </c:pt>
                <c:pt idx="1616">
                  <c:v>9.8954965804405965</c:v>
                </c:pt>
                <c:pt idx="1617">
                  <c:v>9.7571052287837592</c:v>
                </c:pt>
                <c:pt idx="1618">
                  <c:v>9.5566272162806172</c:v>
                </c:pt>
                <c:pt idx="1619">
                  <c:v>9.710819961449614</c:v>
                </c:pt>
                <c:pt idx="1620">
                  <c:v>9.6234576354690731</c:v>
                </c:pt>
                <c:pt idx="1621">
                  <c:v>9.8654416574487325</c:v>
                </c:pt>
                <c:pt idx="1622">
                  <c:v>9.711018534685584</c:v>
                </c:pt>
                <c:pt idx="1623">
                  <c:v>9.7702141555612911</c:v>
                </c:pt>
                <c:pt idx="1624">
                  <c:v>9.7707836678013926</c:v>
                </c:pt>
                <c:pt idx="1625">
                  <c:v>9.4598081977125794</c:v>
                </c:pt>
                <c:pt idx="1626">
                  <c:v>9.4361720044226818</c:v>
                </c:pt>
                <c:pt idx="1627">
                  <c:v>9.4960395755185534</c:v>
                </c:pt>
                <c:pt idx="1628">
                  <c:v>9.4048366575742168</c:v>
                </c:pt>
                <c:pt idx="1629">
                  <c:v>9.6013445169289131</c:v>
                </c:pt>
                <c:pt idx="1630">
                  <c:v>9.6444613730379647</c:v>
                </c:pt>
                <c:pt idx="1631">
                  <c:v>9.5772413011456816</c:v>
                </c:pt>
                <c:pt idx="1632">
                  <c:v>9.5487970983456041</c:v>
                </c:pt>
                <c:pt idx="1633">
                  <c:v>9.5361837975972943</c:v>
                </c:pt>
                <c:pt idx="1634">
                  <c:v>9.500626097868107</c:v>
                </c:pt>
                <c:pt idx="1635">
                  <c:v>9.5645107738004747</c:v>
                </c:pt>
                <c:pt idx="1636">
                  <c:v>9.5695807437090465</c:v>
                </c:pt>
                <c:pt idx="1637">
                  <c:v>9.5864721206353902</c:v>
                </c:pt>
                <c:pt idx="1638">
                  <c:v>9.9203967954549181</c:v>
                </c:pt>
                <c:pt idx="1639">
                  <c:v>9.9281666458096396</c:v>
                </c:pt>
                <c:pt idx="1640">
                  <c:v>9.9140547719399397</c:v>
                </c:pt>
                <c:pt idx="1641">
                  <c:v>9.9305832142022812</c:v>
                </c:pt>
                <c:pt idx="1642">
                  <c:v>9.8330064658897864</c:v>
                </c:pt>
                <c:pt idx="1643">
                  <c:v>9.7442037217085264</c:v>
                </c:pt>
                <c:pt idx="1644">
                  <c:v>9.6953576580964889</c:v>
                </c:pt>
                <c:pt idx="1645">
                  <c:v>9.0205215242585499</c:v>
                </c:pt>
                <c:pt idx="1646">
                  <c:v>8.4315259916344356</c:v>
                </c:pt>
                <c:pt idx="1647">
                  <c:v>7.9559295267522208</c:v>
                </c:pt>
                <c:pt idx="1648">
                  <c:v>7.6975855735011294</c:v>
                </c:pt>
                <c:pt idx="1649">
                  <c:v>7.5381147876102732</c:v>
                </c:pt>
                <c:pt idx="1650">
                  <c:v>7.7590288233199907</c:v>
                </c:pt>
                <c:pt idx="1651">
                  <c:v>7.6909177484905769</c:v>
                </c:pt>
                <c:pt idx="1652">
                  <c:v>7.4426533769039693</c:v>
                </c:pt>
                <c:pt idx="1653">
                  <c:v>6.9598710399023656</c:v>
                </c:pt>
                <c:pt idx="1654">
                  <c:v>7.0011642606134119</c:v>
                </c:pt>
                <c:pt idx="1655">
                  <c:v>6.8971120690709888</c:v>
                </c:pt>
                <c:pt idx="1656">
                  <c:v>6.9045667678801355</c:v>
                </c:pt>
                <c:pt idx="1657">
                  <c:v>7.0208870886981529</c:v>
                </c:pt>
                <c:pt idx="1658">
                  <c:v>6.9897733659101267</c:v>
                </c:pt>
                <c:pt idx="1659">
                  <c:v>7.0132977430885273</c:v>
                </c:pt>
                <c:pt idx="1660">
                  <c:v>6.9228084444109097</c:v>
                </c:pt>
                <c:pt idx="1661">
                  <c:v>6.3499815085953015</c:v>
                </c:pt>
                <c:pt idx="1662">
                  <c:v>5.6635852768211103</c:v>
                </c:pt>
                <c:pt idx="1663">
                  <c:v>5.6535193861633148</c:v>
                </c:pt>
                <c:pt idx="1664">
                  <c:v>5.821006780848462</c:v>
                </c:pt>
                <c:pt idx="1665">
                  <c:v>5.2831018736910105</c:v>
                </c:pt>
                <c:pt idx="1666">
                  <c:v>5.2368003936425129</c:v>
                </c:pt>
                <c:pt idx="1667">
                  <c:v>5.099561193655477</c:v>
                </c:pt>
                <c:pt idx="1668">
                  <c:v>5.1065936004748709</c:v>
                </c:pt>
                <c:pt idx="1669">
                  <c:v>5.0114347298155346</c:v>
                </c:pt>
                <c:pt idx="1670">
                  <c:v>5.5229785824141233</c:v>
                </c:pt>
                <c:pt idx="1671">
                  <c:v>6.0024495884934996</c:v>
                </c:pt>
                <c:pt idx="1672">
                  <c:v>7.185976242471579</c:v>
                </c:pt>
                <c:pt idx="1673">
                  <c:v>6.3709848887316758</c:v>
                </c:pt>
                <c:pt idx="1674">
                  <c:v>6.0372054011243748</c:v>
                </c:pt>
                <c:pt idx="1675">
                  <c:v>6.331658391561767</c:v>
                </c:pt>
                <c:pt idx="1676">
                  <c:v>6.4900787700378961</c:v>
                </c:pt>
                <c:pt idx="1677">
                  <c:v>6.4195558698318145</c:v>
                </c:pt>
                <c:pt idx="1678">
                  <c:v>6.5893383511998653</c:v>
                </c:pt>
                <c:pt idx="1679">
                  <c:v>6.558851127966328</c:v>
                </c:pt>
                <c:pt idx="1680">
                  <c:v>6.0931107648852265</c:v>
                </c:pt>
                <c:pt idx="1681">
                  <c:v>6.065706173613723</c:v>
                </c:pt>
                <c:pt idx="1682">
                  <c:v>6.1527356953409473</c:v>
                </c:pt>
                <c:pt idx="1683">
                  <c:v>6.1301209067874476</c:v>
                </c:pt>
                <c:pt idx="1684">
                  <c:v>6.1007254523797396</c:v>
                </c:pt>
                <c:pt idx="1685">
                  <c:v>6.1015263112275315</c:v>
                </c:pt>
                <c:pt idx="1686">
                  <c:v>6.4705355722789948</c:v>
                </c:pt>
                <c:pt idx="1687">
                  <c:v>6.5035359738788845</c:v>
                </c:pt>
                <c:pt idx="1688">
                  <c:v>6.3672352153918306</c:v>
                </c:pt>
                <c:pt idx="1689">
                  <c:v>6.4535497409815985</c:v>
                </c:pt>
                <c:pt idx="1690">
                  <c:v>6.4585688076318375</c:v>
                </c:pt>
                <c:pt idx="1691">
                  <c:v>6.4389299386079006</c:v>
                </c:pt>
                <c:pt idx="1692">
                  <c:v>6.2344135075283855</c:v>
                </c:pt>
                <c:pt idx="1693">
                  <c:v>6.3606695629427588</c:v>
                </c:pt>
                <c:pt idx="1694">
                  <c:v>6.277670428076112</c:v>
                </c:pt>
                <c:pt idx="1695">
                  <c:v>6.2763601749879276</c:v>
                </c:pt>
                <c:pt idx="1696">
                  <c:v>6.2641355506504892</c:v>
                </c:pt>
                <c:pt idx="1697">
                  <c:v>6.1660130087554936</c:v>
                </c:pt>
                <c:pt idx="1698">
                  <c:v>6.226720700444484</c:v>
                </c:pt>
                <c:pt idx="1699">
                  <c:v>6.2254864837957555</c:v>
                </c:pt>
                <c:pt idx="1700">
                  <c:v>6.2146276918966512</c:v>
                </c:pt>
                <c:pt idx="1701">
                  <c:v>6.2171493105312789</c:v>
                </c:pt>
                <c:pt idx="1702">
                  <c:v>6.1873509501827382</c:v>
                </c:pt>
                <c:pt idx="1703">
                  <c:v>6.1924554338072362</c:v>
                </c:pt>
                <c:pt idx="1704">
                  <c:v>6.1947402909654352</c:v>
                </c:pt>
                <c:pt idx="1705">
                  <c:v>6.1691683574502747</c:v>
                </c:pt>
                <c:pt idx="1706">
                  <c:v>6.1908467220507291</c:v>
                </c:pt>
                <c:pt idx="1707">
                  <c:v>6.1979524603744736</c:v>
                </c:pt>
                <c:pt idx="1708">
                  <c:v>6.1993813687709514</c:v>
                </c:pt>
                <c:pt idx="1709">
                  <c:v>6.2017617251117354</c:v>
                </c:pt>
                <c:pt idx="1710">
                  <c:v>6.0988015827614186</c:v>
                </c:pt>
                <c:pt idx="1711">
                  <c:v>6.0071091279985822</c:v>
                </c:pt>
                <c:pt idx="1712">
                  <c:v>5.9043293543913542</c:v>
                </c:pt>
                <c:pt idx="1713">
                  <c:v>5.7689816719757312</c:v>
                </c:pt>
                <c:pt idx="1714">
                  <c:v>5.8760683274202705</c:v>
                </c:pt>
                <c:pt idx="1715">
                  <c:v>5.8671340115081394</c:v>
                </c:pt>
                <c:pt idx="1716">
                  <c:v>5.8572488342461106</c:v>
                </c:pt>
                <c:pt idx="1717">
                  <c:v>5.9719340927420728</c:v>
                </c:pt>
                <c:pt idx="1718">
                  <c:v>5.9702375656751174</c:v>
                </c:pt>
                <c:pt idx="1719">
                  <c:v>5.9540278364317505</c:v>
                </c:pt>
                <c:pt idx="1720">
                  <c:v>5.9619584584531484</c:v>
                </c:pt>
                <c:pt idx="1721">
                  <c:v>5.9878484749784828</c:v>
                </c:pt>
                <c:pt idx="1722">
                  <c:v>5.9699423454160803</c:v>
                </c:pt>
                <c:pt idx="1723">
                  <c:v>5.9652460584114833</c:v>
                </c:pt>
                <c:pt idx="1724">
                  <c:v>5.93184703568018</c:v>
                </c:pt>
                <c:pt idx="1725">
                  <c:v>5.8655139327516626</c:v>
                </c:pt>
                <c:pt idx="1726">
                  <c:v>5.8408871720347211</c:v>
                </c:pt>
                <c:pt idx="1727">
                  <c:v>5.9101593914284614</c:v>
                </c:pt>
                <c:pt idx="1728">
                  <c:v>5.8707525443144482</c:v>
                </c:pt>
                <c:pt idx="1729">
                  <c:v>5.8755392963885349</c:v>
                </c:pt>
                <c:pt idx="1730">
                  <c:v>5.9054722374587421</c:v>
                </c:pt>
                <c:pt idx="1731">
                  <c:v>5.92583627287899</c:v>
                </c:pt>
                <c:pt idx="1732">
                  <c:v>5.9116243142408686</c:v>
                </c:pt>
                <c:pt idx="1733">
                  <c:v>5.9256172437860783</c:v>
                </c:pt>
                <c:pt idx="1734">
                  <c:v>5.9228161989703176</c:v>
                </c:pt>
                <c:pt idx="1735">
                  <c:v>5.8804581090867831</c:v>
                </c:pt>
                <c:pt idx="1736">
                  <c:v>5.9046843754792055</c:v>
                </c:pt>
                <c:pt idx="1737">
                  <c:v>5.8824996622222789</c:v>
                </c:pt>
                <c:pt idx="1738">
                  <c:v>5.8631580641434748</c:v>
                </c:pt>
                <c:pt idx="1739">
                  <c:v>5.8763428046283268</c:v>
                </c:pt>
                <c:pt idx="1740">
                  <c:v>5.8954546786976225</c:v>
                </c:pt>
                <c:pt idx="1741">
                  <c:v>5.8754737447330632</c:v>
                </c:pt>
                <c:pt idx="1742">
                  <c:v>5.8604118728172354</c:v>
                </c:pt>
                <c:pt idx="1743">
                  <c:v>5.8568323627216508</c:v>
                </c:pt>
                <c:pt idx="1744">
                  <c:v>5.8746449963291774</c:v>
                </c:pt>
                <c:pt idx="1745">
                  <c:v>6.0628471704848472</c:v>
                </c:pt>
                <c:pt idx="1746">
                  <c:v>6.0880162119796175</c:v>
                </c:pt>
                <c:pt idx="1747">
                  <c:v>6.0997513747253187</c:v>
                </c:pt>
                <c:pt idx="1748">
                  <c:v>6.1157848348462931</c:v>
                </c:pt>
                <c:pt idx="1749">
                  <c:v>6.2363646325856781</c:v>
                </c:pt>
                <c:pt idx="1750">
                  <c:v>6.2031338720900759</c:v>
                </c:pt>
                <c:pt idx="1751">
                  <c:v>6.2112657137422032</c:v>
                </c:pt>
                <c:pt idx="1752">
                  <c:v>6.2061957774450924</c:v>
                </c:pt>
                <c:pt idx="1753">
                  <c:v>6.0811727092875953</c:v>
                </c:pt>
                <c:pt idx="1754">
                  <c:v>6.0952237664289965</c:v>
                </c:pt>
                <c:pt idx="1755">
                  <c:v>6.1129185363683654</c:v>
                </c:pt>
                <c:pt idx="1756">
                  <c:v>6.1131436936497865</c:v>
                </c:pt>
                <c:pt idx="1757">
                  <c:v>6.0977989021321015</c:v>
                </c:pt>
                <c:pt idx="1758">
                  <c:v>6.0951064620741793</c:v>
                </c:pt>
                <c:pt idx="1759">
                  <c:v>6.0924981646428797</c:v>
                </c:pt>
                <c:pt idx="1760">
                  <c:v>6.1058306323751887</c:v>
                </c:pt>
                <c:pt idx="1761">
                  <c:v>6.1050842779413408</c:v>
                </c:pt>
                <c:pt idx="1762">
                  <c:v>6.0299163409846885</c:v>
                </c:pt>
                <c:pt idx="1763">
                  <c:v>6.0218377162111132</c:v>
                </c:pt>
                <c:pt idx="1764">
                  <c:v>6.0327202969765041</c:v>
                </c:pt>
                <c:pt idx="1765">
                  <c:v>6.0640748797696213</c:v>
                </c:pt>
                <c:pt idx="1766">
                  <c:v>6.0599353295225997</c:v>
                </c:pt>
                <c:pt idx="1767">
                  <c:v>6.0783884630625247</c:v>
                </c:pt>
                <c:pt idx="1768">
                  <c:v>6.0850464817794272</c:v>
                </c:pt>
                <c:pt idx="1769">
                  <c:v>6.0758553271239029</c:v>
                </c:pt>
                <c:pt idx="1770">
                  <c:v>6.0778097663587323</c:v>
                </c:pt>
                <c:pt idx="1771">
                  <c:v>6.0752741148294493</c:v>
                </c:pt>
                <c:pt idx="1772">
                  <c:v>6.1219702927315396</c:v>
                </c:pt>
                <c:pt idx="1773">
                  <c:v>6.1247583304966247</c:v>
                </c:pt>
                <c:pt idx="1774">
                  <c:v>6.1189612628197798</c:v>
                </c:pt>
                <c:pt idx="1775">
                  <c:v>6.1070794327348086</c:v>
                </c:pt>
                <c:pt idx="1776">
                  <c:v>6.1077860807106843</c:v>
                </c:pt>
                <c:pt idx="1777">
                  <c:v>6.1181436472899859</c:v>
                </c:pt>
                <c:pt idx="1778">
                  <c:v>6.14315595356243</c:v>
                </c:pt>
                <c:pt idx="1779">
                  <c:v>6.164440955315162</c:v>
                </c:pt>
                <c:pt idx="1780">
                  <c:v>6.1547642439447383</c:v>
                </c:pt>
                <c:pt idx="1781">
                  <c:v>6.1600926075760052</c:v>
                </c:pt>
                <c:pt idx="1782">
                  <c:v>6.2653231483003404</c:v>
                </c:pt>
                <c:pt idx="1783">
                  <c:v>6.3118459604249813</c:v>
                </c:pt>
                <c:pt idx="1784">
                  <c:v>6.2896920876262445</c:v>
                </c:pt>
                <c:pt idx="1785">
                  <c:v>6.3016630567184837</c:v>
                </c:pt>
                <c:pt idx="1786">
                  <c:v>6.3232429175548983</c:v>
                </c:pt>
                <c:pt idx="1787">
                  <c:v>6.3265636612245748</c:v>
                </c:pt>
                <c:pt idx="1788">
                  <c:v>6.3051099918187221</c:v>
                </c:pt>
                <c:pt idx="1789">
                  <c:v>6.3060899564733175</c:v>
                </c:pt>
                <c:pt idx="1790">
                  <c:v>6.2950538052470772</c:v>
                </c:pt>
                <c:pt idx="1791">
                  <c:v>6.24767805390728</c:v>
                </c:pt>
                <c:pt idx="1792">
                  <c:v>6.2537234806348438</c:v>
                </c:pt>
                <c:pt idx="1793">
                  <c:v>6.2906968836884927</c:v>
                </c:pt>
                <c:pt idx="1794">
                  <c:v>6.4434062710629272</c:v>
                </c:pt>
                <c:pt idx="1795">
                  <c:v>6.4092350430682661</c:v>
                </c:pt>
                <c:pt idx="1796">
                  <c:v>6.4392274108853771</c:v>
                </c:pt>
                <c:pt idx="1797">
                  <c:v>6.4977694049045258</c:v>
                </c:pt>
                <c:pt idx="1798">
                  <c:v>6.7002816741712863</c:v>
                </c:pt>
                <c:pt idx="1799">
                  <c:v>6.7022236560206645</c:v>
                </c:pt>
                <c:pt idx="1800">
                  <c:v>6.8490655286608924</c:v>
                </c:pt>
                <c:pt idx="1801">
                  <c:v>6.9211307697505644</c:v>
                </c:pt>
                <c:pt idx="1802">
                  <c:v>6.8316126328593718</c:v>
                </c:pt>
                <c:pt idx="1803">
                  <c:v>7.0454795288283885</c:v>
                </c:pt>
                <c:pt idx="1804">
                  <c:v>7.0392525689891459</c:v>
                </c:pt>
                <c:pt idx="1805">
                  <c:v>7.1556940855971254</c:v>
                </c:pt>
                <c:pt idx="1806">
                  <c:v>6.8744782839457388</c:v>
                </c:pt>
                <c:pt idx="1807">
                  <c:v>6.861850812727222</c:v>
                </c:pt>
                <c:pt idx="1808">
                  <c:v>6.9305899553371146</c:v>
                </c:pt>
                <c:pt idx="1809">
                  <c:v>6.8346696009793853</c:v>
                </c:pt>
                <c:pt idx="1810">
                  <c:v>6.845820308281473</c:v>
                </c:pt>
                <c:pt idx="1811">
                  <c:v>7.1093337577284412</c:v>
                </c:pt>
                <c:pt idx="1812">
                  <c:v>6.9417053869877581</c:v>
                </c:pt>
                <c:pt idx="1813">
                  <c:v>6.9314427434726511</c:v>
                </c:pt>
                <c:pt idx="1814">
                  <c:v>6.8504109830697661</c:v>
                </c:pt>
                <c:pt idx="1815">
                  <c:v>6.7382356538038106</c:v>
                </c:pt>
                <c:pt idx="1816">
                  <c:v>6.8018935185324123</c:v>
                </c:pt>
                <c:pt idx="1817">
                  <c:v>6.8657791282821119</c:v>
                </c:pt>
                <c:pt idx="1818">
                  <c:v>6.9074885972326632</c:v>
                </c:pt>
                <c:pt idx="1819">
                  <c:v>7.1546096370624905</c:v>
                </c:pt>
                <c:pt idx="1820">
                  <c:v>7.2436395643809011</c:v>
                </c:pt>
                <c:pt idx="1821">
                  <c:v>7.2207843559487239</c:v>
                </c:pt>
                <c:pt idx="1822">
                  <c:v>7.2547444695730192</c:v>
                </c:pt>
                <c:pt idx="1823">
                  <c:v>7.0763387174247274</c:v>
                </c:pt>
                <c:pt idx="1824">
                  <c:v>7.1386503184002423</c:v>
                </c:pt>
                <c:pt idx="1825">
                  <c:v>7.1607043730590245</c:v>
                </c:pt>
                <c:pt idx="1826">
                  <c:v>7.1376341832799008</c:v>
                </c:pt>
                <c:pt idx="1827">
                  <c:v>7.1132925487646208</c:v>
                </c:pt>
                <c:pt idx="1828">
                  <c:v>7.0828110731092302</c:v>
                </c:pt>
                <c:pt idx="1829">
                  <c:v>7.101017566013522</c:v>
                </c:pt>
                <c:pt idx="1830">
                  <c:v>7.1010597762749965</c:v>
                </c:pt>
                <c:pt idx="1831">
                  <c:v>7.0973852924189762</c:v>
                </c:pt>
                <c:pt idx="1832">
                  <c:v>7.186863274527699</c:v>
                </c:pt>
                <c:pt idx="1833">
                  <c:v>7.2463648503653486</c:v>
                </c:pt>
                <c:pt idx="1834">
                  <c:v>7.4301767984302822</c:v>
                </c:pt>
                <c:pt idx="1835">
                  <c:v>7.3843442572247096</c:v>
                </c:pt>
                <c:pt idx="1836">
                  <c:v>7.3977649206474938</c:v>
                </c:pt>
                <c:pt idx="1837">
                  <c:v>7.2227662838149485</c:v>
                </c:pt>
                <c:pt idx="1838">
                  <c:v>7.3368270555308834</c:v>
                </c:pt>
                <c:pt idx="1839">
                  <c:v>7.3564051509644814</c:v>
                </c:pt>
                <c:pt idx="1840">
                  <c:v>7.4127742676822619</c:v>
                </c:pt>
                <c:pt idx="1841">
                  <c:v>7.4166708524704728</c:v>
                </c:pt>
                <c:pt idx="1842">
                  <c:v>7.4345573047622384</c:v>
                </c:pt>
                <c:pt idx="1843">
                  <c:v>7.3741777219581683</c:v>
                </c:pt>
                <c:pt idx="1844">
                  <c:v>7.4778452854201243</c:v>
                </c:pt>
                <c:pt idx="1845">
                  <c:v>7.4899775319199726</c:v>
                </c:pt>
                <c:pt idx="1846">
                  <c:v>7.4903150695540273</c:v>
                </c:pt>
                <c:pt idx="1847">
                  <c:v>7.472627318109951</c:v>
                </c:pt>
                <c:pt idx="1848">
                  <c:v>7.5127013466311228</c:v>
                </c:pt>
                <c:pt idx="1849">
                  <c:v>7.5692767567312318</c:v>
                </c:pt>
                <c:pt idx="1850">
                  <c:v>7.5761336824748717</c:v>
                </c:pt>
                <c:pt idx="1851">
                  <c:v>7.5844941165439552</c:v>
                </c:pt>
                <c:pt idx="1852">
                  <c:v>7.5989085959612197</c:v>
                </c:pt>
                <c:pt idx="1853">
                  <c:v>7.7593503118308416</c:v>
                </c:pt>
                <c:pt idx="1854">
                  <c:v>8.2411359769749932</c:v>
                </c:pt>
                <c:pt idx="1855">
                  <c:v>8.7755022647408971</c:v>
                </c:pt>
                <c:pt idx="1856">
                  <c:v>8.4965656601775272</c:v>
                </c:pt>
                <c:pt idx="1857">
                  <c:v>8.2294522339324221</c:v>
                </c:pt>
                <c:pt idx="1858">
                  <c:v>8.5486768532558202</c:v>
                </c:pt>
                <c:pt idx="1859">
                  <c:v>8.9119098402251424</c:v>
                </c:pt>
                <c:pt idx="1860">
                  <c:v>9.2593309341405234</c:v>
                </c:pt>
                <c:pt idx="1861">
                  <c:v>9.42140638239845</c:v>
                </c:pt>
                <c:pt idx="1862">
                  <c:v>9.1243082930537689</c:v>
                </c:pt>
                <c:pt idx="1863">
                  <c:v>9.1591575667479432</c:v>
                </c:pt>
                <c:pt idx="1864">
                  <c:v>9.4011791272029903</c:v>
                </c:pt>
                <c:pt idx="1865">
                  <c:v>10.042125878358222</c:v>
                </c:pt>
                <c:pt idx="1866">
                  <c:v>10.099514052854087</c:v>
                </c:pt>
                <c:pt idx="1867">
                  <c:v>10.924278808853924</c:v>
                </c:pt>
                <c:pt idx="1868">
                  <c:v>9.9285136240422709</c:v>
                </c:pt>
                <c:pt idx="1869">
                  <c:v>8.0451361224157072</c:v>
                </c:pt>
                <c:pt idx="1870">
                  <c:v>8.0466218708247546</c:v>
                </c:pt>
                <c:pt idx="1871">
                  <c:v>8.2396512272674372</c:v>
                </c:pt>
                <c:pt idx="1872">
                  <c:v>8.1910566446152835</c:v>
                </c:pt>
                <c:pt idx="1873">
                  <c:v>8.2082762076996065</c:v>
                </c:pt>
                <c:pt idx="1874">
                  <c:v>7.1932109969186309</c:v>
                </c:pt>
                <c:pt idx="1875">
                  <c:v>6.7907091944982527</c:v>
                </c:pt>
                <c:pt idx="1876">
                  <c:v>7.0092448965737502</c:v>
                </c:pt>
                <c:pt idx="1877">
                  <c:v>7.3094694676338579</c:v>
                </c:pt>
                <c:pt idx="1878">
                  <c:v>7.2099828572441975</c:v>
                </c:pt>
                <c:pt idx="1879">
                  <c:v>7.2452026320192608</c:v>
                </c:pt>
                <c:pt idx="1880">
                  <c:v>7.6978010173336431</c:v>
                </c:pt>
                <c:pt idx="1881">
                  <c:v>7.8156485312306136</c:v>
                </c:pt>
                <c:pt idx="1882">
                  <c:v>7.7420858056953321</c:v>
                </c:pt>
                <c:pt idx="1883">
                  <c:v>7.7506925887643074</c:v>
                </c:pt>
                <c:pt idx="1884">
                  <c:v>8.0279815509593071</c:v>
                </c:pt>
                <c:pt idx="1885">
                  <c:v>7.8753687821404679</c:v>
                </c:pt>
                <c:pt idx="1886">
                  <c:v>8.0046439835827474</c:v>
                </c:pt>
                <c:pt idx="1887">
                  <c:v>7.8605108152086727</c:v>
                </c:pt>
                <c:pt idx="1888">
                  <c:v>7.7988572331394881</c:v>
                </c:pt>
                <c:pt idx="1889">
                  <c:v>7.8590399183924085</c:v>
                </c:pt>
                <c:pt idx="1890">
                  <c:v>7.9677570244365139</c:v>
                </c:pt>
                <c:pt idx="1891">
                  <c:v>7.991063339608556</c:v>
                </c:pt>
                <c:pt idx="1892">
                  <c:v>7.9874168686063847</c:v>
                </c:pt>
                <c:pt idx="1893">
                  <c:v>7.9762116979902506</c:v>
                </c:pt>
                <c:pt idx="1894">
                  <c:v>8.2538133420284261</c:v>
                </c:pt>
                <c:pt idx="1895">
                  <c:v>8.4298420683902471</c:v>
                </c:pt>
                <c:pt idx="1896">
                  <c:v>8.6442875251730911</c:v>
                </c:pt>
                <c:pt idx="1897">
                  <c:v>8.8724230812130127</c:v>
                </c:pt>
                <c:pt idx="1898">
                  <c:v>8.9317108435176262</c:v>
                </c:pt>
                <c:pt idx="1899">
                  <c:v>8.9528392431155179</c:v>
                </c:pt>
                <c:pt idx="1900">
                  <c:v>9.0789607603285241</c:v>
                </c:pt>
                <c:pt idx="1901">
                  <c:v>9.2739899767632483</c:v>
                </c:pt>
                <c:pt idx="1902">
                  <c:v>9.1958443544947706</c:v>
                </c:pt>
                <c:pt idx="1903">
                  <c:v>8.4474108390129174</c:v>
                </c:pt>
                <c:pt idx="1904">
                  <c:v>8.2789690405598968</c:v>
                </c:pt>
                <c:pt idx="1905">
                  <c:v>8.6315265167602924</c:v>
                </c:pt>
                <c:pt idx="1906">
                  <c:v>8.604331412343603</c:v>
                </c:pt>
                <c:pt idx="1907">
                  <c:v>8.528202453746152</c:v>
                </c:pt>
                <c:pt idx="1908">
                  <c:v>8.6147254465560099</c:v>
                </c:pt>
                <c:pt idx="1909">
                  <c:v>8.6518322777456476</c:v>
                </c:pt>
                <c:pt idx="1910">
                  <c:v>8.7815024528260643</c:v>
                </c:pt>
                <c:pt idx="1911">
                  <c:v>9.0047799460203333</c:v>
                </c:pt>
                <c:pt idx="1912">
                  <c:v>9.1555020819552198</c:v>
                </c:pt>
                <c:pt idx="1913">
                  <c:v>9.0386931820828256</c:v>
                </c:pt>
                <c:pt idx="1914">
                  <c:v>9.1658263963255795</c:v>
                </c:pt>
                <c:pt idx="1915">
                  <c:v>9.6499883492749881</c:v>
                </c:pt>
                <c:pt idx="1916">
                  <c:v>9.7577029808453961</c:v>
                </c:pt>
                <c:pt idx="1917">
                  <c:v>10.091938129026902</c:v>
                </c:pt>
                <c:pt idx="1918">
                  <c:v>10.481288666600697</c:v>
                </c:pt>
                <c:pt idx="1919">
                  <c:v>10.318856708823365</c:v>
                </c:pt>
                <c:pt idx="1920">
                  <c:v>10.249835456820723</c:v>
                </c:pt>
                <c:pt idx="1921">
                  <c:v>10.352938150647326</c:v>
                </c:pt>
                <c:pt idx="1922">
                  <c:v>10.483611782230856</c:v>
                </c:pt>
                <c:pt idx="1923">
                  <c:v>10.800473921216136</c:v>
                </c:pt>
                <c:pt idx="1924">
                  <c:v>11.081390667124765</c:v>
                </c:pt>
                <c:pt idx="1925">
                  <c:v>11.555341709017473</c:v>
                </c:pt>
                <c:pt idx="1926">
                  <c:v>11.582231181793418</c:v>
                </c:pt>
                <c:pt idx="1927">
                  <c:v>11.399400782589547</c:v>
                </c:pt>
                <c:pt idx="1928">
                  <c:v>11.597346855817772</c:v>
                </c:pt>
                <c:pt idx="1929">
                  <c:v>11.016522875306373</c:v>
                </c:pt>
                <c:pt idx="1930">
                  <c:v>10.726430080235136</c:v>
                </c:pt>
                <c:pt idx="1931">
                  <c:v>10.410577968849452</c:v>
                </c:pt>
                <c:pt idx="1932">
                  <c:v>11.143365067572192</c:v>
                </c:pt>
                <c:pt idx="1933">
                  <c:v>10.639535803790425</c:v>
                </c:pt>
                <c:pt idx="1934">
                  <c:v>10.533013731297391</c:v>
                </c:pt>
                <c:pt idx="1935">
                  <c:v>11.103241361295042</c:v>
                </c:pt>
                <c:pt idx="1936">
                  <c:v>11.156178829348459</c:v>
                </c:pt>
                <c:pt idx="1937">
                  <c:v>11.314973348146989</c:v>
                </c:pt>
                <c:pt idx="1938">
                  <c:v>10.981395972952701</c:v>
                </c:pt>
                <c:pt idx="1939">
                  <c:v>10.306790543785421</c:v>
                </c:pt>
                <c:pt idx="1940">
                  <c:v>9.3811479186635527</c:v>
                </c:pt>
                <c:pt idx="1941">
                  <c:v>8.8582148270067282</c:v>
                </c:pt>
                <c:pt idx="1942">
                  <c:v>9.3157045301193069</c:v>
                </c:pt>
                <c:pt idx="1943">
                  <c:v>9.6423361982614928</c:v>
                </c:pt>
                <c:pt idx="1944">
                  <c:v>9.0965974837321735</c:v>
                </c:pt>
                <c:pt idx="1945">
                  <c:v>9.2203021572879234</c:v>
                </c:pt>
                <c:pt idx="1946">
                  <c:v>8.5773529668748569</c:v>
                </c:pt>
                <c:pt idx="1947">
                  <c:v>8.3597851261345042</c:v>
                </c:pt>
                <c:pt idx="1948">
                  <c:v>8.67843577044356</c:v>
                </c:pt>
                <c:pt idx="1949">
                  <c:v>8.9446262481246901</c:v>
                </c:pt>
                <c:pt idx="1950">
                  <c:v>9.2059818118147732</c:v>
                </c:pt>
                <c:pt idx="1951">
                  <c:v>9.0512914466058429</c:v>
                </c:pt>
                <c:pt idx="1952">
                  <c:v>8.8540939595508821</c:v>
                </c:pt>
                <c:pt idx="1953">
                  <c:v>9.0199694659095968</c:v>
                </c:pt>
                <c:pt idx="1954">
                  <c:v>9.3997817691049015</c:v>
                </c:pt>
                <c:pt idx="1955">
                  <c:v>9.4109826691950875</c:v>
                </c:pt>
                <c:pt idx="1956">
                  <c:v>9.8440271411814972</c:v>
                </c:pt>
                <c:pt idx="1957">
                  <c:v>9.8775888887942784</c:v>
                </c:pt>
                <c:pt idx="1958">
                  <c:v>9.7751295180280664</c:v>
                </c:pt>
                <c:pt idx="1959">
                  <c:v>10.060121514669339</c:v>
                </c:pt>
                <c:pt idx="1960">
                  <c:v>10.282356010202092</c:v>
                </c:pt>
                <c:pt idx="1961">
                  <c:v>10.382024218112079</c:v>
                </c:pt>
                <c:pt idx="1962">
                  <c:v>10.316233408052426</c:v>
                </c:pt>
                <c:pt idx="1963">
                  <c:v>10.415240206834429</c:v>
                </c:pt>
                <c:pt idx="1964">
                  <c:v>10.501985093346953</c:v>
                </c:pt>
                <c:pt idx="1965">
                  <c:v>10.549296097112634</c:v>
                </c:pt>
                <c:pt idx="1966">
                  <c:v>10.334189470225008</c:v>
                </c:pt>
                <c:pt idx="1967">
                  <c:v>10.2138870405471</c:v>
                </c:pt>
                <c:pt idx="1968">
                  <c:v>10.390288721871043</c:v>
                </c:pt>
                <c:pt idx="1969">
                  <c:v>10.291834249913933</c:v>
                </c:pt>
                <c:pt idx="1970">
                  <c:v>10.264000940263344</c:v>
                </c:pt>
                <c:pt idx="1971">
                  <c:v>10.664923696719171</c:v>
                </c:pt>
                <c:pt idx="1972">
                  <c:v>10.616314991641323</c:v>
                </c:pt>
                <c:pt idx="1973">
                  <c:v>10.718082198384161</c:v>
                </c:pt>
                <c:pt idx="1974">
                  <c:v>10.765837097288674</c:v>
                </c:pt>
                <c:pt idx="1975">
                  <c:v>10.61479172555582</c:v>
                </c:pt>
                <c:pt idx="1976">
                  <c:v>10.725776927830058</c:v>
                </c:pt>
                <c:pt idx="1977">
                  <c:v>10.775100927697284</c:v>
                </c:pt>
                <c:pt idx="1978">
                  <c:v>11.150727534341312</c:v>
                </c:pt>
                <c:pt idx="1979">
                  <c:v>11.384313685650612</c:v>
                </c:pt>
                <c:pt idx="1980">
                  <c:v>11.643488885648214</c:v>
                </c:pt>
                <c:pt idx="1981">
                  <c:v>11.741244297861034</c:v>
                </c:pt>
                <c:pt idx="1982">
                  <c:v>11.814034496176781</c:v>
                </c:pt>
                <c:pt idx="1983">
                  <c:v>11.825758540364729</c:v>
                </c:pt>
                <c:pt idx="1984">
                  <c:v>12.563303509988566</c:v>
                </c:pt>
                <c:pt idx="1985">
                  <c:v>13.529402138847459</c:v>
                </c:pt>
                <c:pt idx="1986">
                  <c:v>13.450330285555387</c:v>
                </c:pt>
                <c:pt idx="1987">
                  <c:v>14.622137734340248</c:v>
                </c:pt>
                <c:pt idx="1988">
                  <c:v>15.26468808872526</c:v>
                </c:pt>
                <c:pt idx="1989">
                  <c:v>14.71302512419272</c:v>
                </c:pt>
                <c:pt idx="1990">
                  <c:v>14.68102717794746</c:v>
                </c:pt>
                <c:pt idx="1991">
                  <c:v>15.853847077997193</c:v>
                </c:pt>
                <c:pt idx="1992">
                  <c:v>17.634008501873002</c:v>
                </c:pt>
                <c:pt idx="1993">
                  <c:v>17.17883537158966</c:v>
                </c:pt>
                <c:pt idx="1994">
                  <c:v>18.392389205010875</c:v>
                </c:pt>
                <c:pt idx="1995">
                  <c:v>17.423801444359011</c:v>
                </c:pt>
                <c:pt idx="1996">
                  <c:v>17.134144167371449</c:v>
                </c:pt>
                <c:pt idx="1997">
                  <c:v>17.789276791158809</c:v>
                </c:pt>
                <c:pt idx="1998">
                  <c:v>16.927620512617853</c:v>
                </c:pt>
                <c:pt idx="1999">
                  <c:v>16.837699905314985</c:v>
                </c:pt>
                <c:pt idx="2000">
                  <c:v>17.77330585251498</c:v>
                </c:pt>
                <c:pt idx="2001">
                  <c:v>17.876198541789407</c:v>
                </c:pt>
                <c:pt idx="2002">
                  <c:v>19.792560698036898</c:v>
                </c:pt>
                <c:pt idx="2003">
                  <c:v>20.214218287392672</c:v>
                </c:pt>
                <c:pt idx="2004">
                  <c:v>21.434245427066791</c:v>
                </c:pt>
                <c:pt idx="2005">
                  <c:v>23.865313438178461</c:v>
                </c:pt>
                <c:pt idx="2006">
                  <c:v>24.193500063769445</c:v>
                </c:pt>
                <c:pt idx="2007">
                  <c:v>26.850981301769288</c:v>
                </c:pt>
                <c:pt idx="2008">
                  <c:v>31.614927087147567</c:v>
                </c:pt>
                <c:pt idx="2009">
                  <c:v>24.060628340202605</c:v>
                </c:pt>
                <c:pt idx="2010">
                  <c:v>17.774121545369358</c:v>
                </c:pt>
                <c:pt idx="2011">
                  <c:v>19.796550301636145</c:v>
                </c:pt>
                <c:pt idx="2012">
                  <c:v>19.69261985678552</c:v>
                </c:pt>
                <c:pt idx="2013">
                  <c:v>20.591687017474953</c:v>
                </c:pt>
                <c:pt idx="2014">
                  <c:v>19.921821178468303</c:v>
                </c:pt>
                <c:pt idx="2015">
                  <c:v>22.658355152498405</c:v>
                </c:pt>
                <c:pt idx="2016">
                  <c:v>22.284094278760101</c:v>
                </c:pt>
                <c:pt idx="2017">
                  <c:v>23.948571404985092</c:v>
                </c:pt>
                <c:pt idx="2018">
                  <c:v>23.989525929400219</c:v>
                </c:pt>
                <c:pt idx="2019">
                  <c:v>24.667415863247296</c:v>
                </c:pt>
                <c:pt idx="2020">
                  <c:v>28.420366728434825</c:v>
                </c:pt>
                <c:pt idx="2021">
                  <c:v>28.123247484601375</c:v>
                </c:pt>
                <c:pt idx="2022">
                  <c:v>26.571699302338299</c:v>
                </c:pt>
                <c:pt idx="2023">
                  <c:v>28.557377213975151</c:v>
                </c:pt>
                <c:pt idx="2024">
                  <c:v>28.722097126606823</c:v>
                </c:pt>
                <c:pt idx="2025">
                  <c:v>29.265048928709991</c:v>
                </c:pt>
                <c:pt idx="2026">
                  <c:v>26.669166449045186</c:v>
                </c:pt>
                <c:pt idx="2027">
                  <c:v>26.081876682976603</c:v>
                </c:pt>
                <c:pt idx="2028">
                  <c:v>24.890339963595125</c:v>
                </c:pt>
                <c:pt idx="2029">
                  <c:v>19.608641305355807</c:v>
                </c:pt>
                <c:pt idx="2030">
                  <c:v>21.910208367477132</c:v>
                </c:pt>
                <c:pt idx="2031">
                  <c:v>23.201783407128335</c:v>
                </c:pt>
                <c:pt idx="2032">
                  <c:v>22.912292673924298</c:v>
                </c:pt>
                <c:pt idx="2033">
                  <c:v>23.024587767768296</c:v>
                </c:pt>
                <c:pt idx="2034">
                  <c:v>23.952475350317382</c:v>
                </c:pt>
                <c:pt idx="2035">
                  <c:v>24.607789842175553</c:v>
                </c:pt>
                <c:pt idx="2036">
                  <c:v>24.672246069807681</c:v>
                </c:pt>
                <c:pt idx="2037">
                  <c:v>25.258544900910241</c:v>
                </c:pt>
                <c:pt idx="2038">
                  <c:v>24.340211666304754</c:v>
                </c:pt>
                <c:pt idx="2039">
                  <c:v>23.621618817671486</c:v>
                </c:pt>
                <c:pt idx="2040">
                  <c:v>21.716095740862261</c:v>
                </c:pt>
                <c:pt idx="2041">
                  <c:v>20.932938042858588</c:v>
                </c:pt>
                <c:pt idx="2042">
                  <c:v>22.393136818165662</c:v>
                </c:pt>
                <c:pt idx="2043">
                  <c:v>22.359177447343754</c:v>
                </c:pt>
                <c:pt idx="2044">
                  <c:v>22.490062122064177</c:v>
                </c:pt>
                <c:pt idx="2045">
                  <c:v>22.029189998247634</c:v>
                </c:pt>
                <c:pt idx="2046">
                  <c:v>21.357170585446251</c:v>
                </c:pt>
                <c:pt idx="2047">
                  <c:v>22.153554085092068</c:v>
                </c:pt>
                <c:pt idx="2048">
                  <c:v>23.229296282866507</c:v>
                </c:pt>
                <c:pt idx="2049">
                  <c:v>22.547531650466617</c:v>
                </c:pt>
                <c:pt idx="2050">
                  <c:v>22.903648864586184</c:v>
                </c:pt>
                <c:pt idx="2051">
                  <c:v>22.375841263287402</c:v>
                </c:pt>
                <c:pt idx="2052">
                  <c:v>22.058345969145535</c:v>
                </c:pt>
                <c:pt idx="2053">
                  <c:v>22.804297361738534</c:v>
                </c:pt>
                <c:pt idx="2054">
                  <c:v>21.433263588857596</c:v>
                </c:pt>
                <c:pt idx="2055">
                  <c:v>20.449165354262778</c:v>
                </c:pt>
                <c:pt idx="2056">
                  <c:v>20.095466279504976</c:v>
                </c:pt>
                <c:pt idx="2057">
                  <c:v>20.439035760152873</c:v>
                </c:pt>
                <c:pt idx="2058">
                  <c:v>20.125051256719409</c:v>
                </c:pt>
                <c:pt idx="2059">
                  <c:v>18.803689923145637</c:v>
                </c:pt>
                <c:pt idx="2060">
                  <c:v>17.77473045742547</c:v>
                </c:pt>
                <c:pt idx="2061">
                  <c:v>16.753327614617142</c:v>
                </c:pt>
                <c:pt idx="2062">
                  <c:v>19.160989973371173</c:v>
                </c:pt>
                <c:pt idx="2063">
                  <c:v>20.911804938853454</c:v>
                </c:pt>
                <c:pt idx="2064">
                  <c:v>20.462467970917544</c:v>
                </c:pt>
                <c:pt idx="2065">
                  <c:v>24.912965972531413</c:v>
                </c:pt>
                <c:pt idx="2066">
                  <c:v>23.942638650628883</c:v>
                </c:pt>
                <c:pt idx="2067">
                  <c:v>25.971374849719407</c:v>
                </c:pt>
                <c:pt idx="2068">
                  <c:v>25.254688572035406</c:v>
                </c:pt>
                <c:pt idx="2069">
                  <c:v>25.424865374986265</c:v>
                </c:pt>
                <c:pt idx="2070">
                  <c:v>23.684945758544163</c:v>
                </c:pt>
                <c:pt idx="2071">
                  <c:v>23.142789061540455</c:v>
                </c:pt>
                <c:pt idx="2072">
                  <c:v>24.87877245975638</c:v>
                </c:pt>
                <c:pt idx="2073">
                  <c:v>25.678448254661181</c:v>
                </c:pt>
                <c:pt idx="2074">
                  <c:v>24.762533013204695</c:v>
                </c:pt>
                <c:pt idx="2075">
                  <c:v>25.200306144431515</c:v>
                </c:pt>
                <c:pt idx="2076">
                  <c:v>26.246094142672938</c:v>
                </c:pt>
                <c:pt idx="2077">
                  <c:v>24.81533237385171</c:v>
                </c:pt>
                <c:pt idx="2078">
                  <c:v>24.965680698748685</c:v>
                </c:pt>
                <c:pt idx="2079">
                  <c:v>25.806761091608283</c:v>
                </c:pt>
                <c:pt idx="2080">
                  <c:v>26.412222229125877</c:v>
                </c:pt>
                <c:pt idx="2081">
                  <c:v>30.046350117411986</c:v>
                </c:pt>
                <c:pt idx="2082">
                  <c:v>29.39081999178692</c:v>
                </c:pt>
                <c:pt idx="2083">
                  <c:v>30.893461505536376</c:v>
                </c:pt>
                <c:pt idx="2084">
                  <c:v>31.46985360583286</c:v>
                </c:pt>
                <c:pt idx="2085">
                  <c:v>30.800674398610564</c:v>
                </c:pt>
                <c:pt idx="2086">
                  <c:v>31.572662266084219</c:v>
                </c:pt>
                <c:pt idx="2087">
                  <c:v>33.988441867240311</c:v>
                </c:pt>
                <c:pt idx="2088">
                  <c:v>37.26035113691669</c:v>
                </c:pt>
                <c:pt idx="2089">
                  <c:v>38.749316166346667</c:v>
                </c:pt>
                <c:pt idx="2090">
                  <c:v>42.226596279557221</c:v>
                </c:pt>
                <c:pt idx="2091">
                  <c:v>39.837531640181936</c:v>
                </c:pt>
                <c:pt idx="2092">
                  <c:v>42.119738718669815</c:v>
                </c:pt>
                <c:pt idx="2093">
                  <c:v>41.81929899791173</c:v>
                </c:pt>
                <c:pt idx="2094">
                  <c:v>40.106923376422628</c:v>
                </c:pt>
                <c:pt idx="2095">
                  <c:v>39.177964346531887</c:v>
                </c:pt>
                <c:pt idx="2096">
                  <c:v>39.030232864925622</c:v>
                </c:pt>
                <c:pt idx="2097">
                  <c:v>36.553882362533251</c:v>
                </c:pt>
                <c:pt idx="2098">
                  <c:v>38.711041509518125</c:v>
                </c:pt>
                <c:pt idx="2099">
                  <c:v>39.291899125977153</c:v>
                </c:pt>
                <c:pt idx="2100">
                  <c:v>42.127968754889537</c:v>
                </c:pt>
                <c:pt idx="2101">
                  <c:v>41.91363222847253</c:v>
                </c:pt>
                <c:pt idx="2102">
                  <c:v>41.237719716487284</c:v>
                </c:pt>
                <c:pt idx="2103">
                  <c:v>41.254367336291331</c:v>
                </c:pt>
                <c:pt idx="2104">
                  <c:v>42.119239554210942</c:v>
                </c:pt>
                <c:pt idx="2105">
                  <c:v>44.449188017763923</c:v>
                </c:pt>
                <c:pt idx="2106">
                  <c:v>44.310510741498888</c:v>
                </c:pt>
                <c:pt idx="2107">
                  <c:v>46.376524310940638</c:v>
                </c:pt>
                <c:pt idx="2108">
                  <c:v>48.704109485452513</c:v>
                </c:pt>
                <c:pt idx="2109">
                  <c:v>45.137861933914117</c:v>
                </c:pt>
                <c:pt idx="2110">
                  <c:v>44.029960064986092</c:v>
                </c:pt>
                <c:pt idx="2111">
                  <c:v>38.12223797891734</c:v>
                </c:pt>
                <c:pt idx="2112">
                  <c:v>42.374050530950548</c:v>
                </c:pt>
                <c:pt idx="2113">
                  <c:v>42.560571192099928</c:v>
                </c:pt>
                <c:pt idx="2114">
                  <c:v>43.542884605632658</c:v>
                </c:pt>
                <c:pt idx="2115">
                  <c:v>39.210515140326223</c:v>
                </c:pt>
                <c:pt idx="2116">
                  <c:v>38.717953623464595</c:v>
                </c:pt>
                <c:pt idx="2117">
                  <c:v>39.514788555700811</c:v>
                </c:pt>
                <c:pt idx="2118">
                  <c:v>39.741074590558682</c:v>
                </c:pt>
                <c:pt idx="2119">
                  <c:v>38.02880711710273</c:v>
                </c:pt>
                <c:pt idx="2120">
                  <c:v>37.029613055388374</c:v>
                </c:pt>
                <c:pt idx="2121">
                  <c:v>41.437083344647014</c:v>
                </c:pt>
                <c:pt idx="2122">
                  <c:v>43.515131302435599</c:v>
                </c:pt>
                <c:pt idx="2123">
                  <c:v>42.744883216348327</c:v>
                </c:pt>
                <c:pt idx="2124">
                  <c:v>43.501266930774307</c:v>
                </c:pt>
                <c:pt idx="2125">
                  <c:v>46.142402173292297</c:v>
                </c:pt>
                <c:pt idx="2126">
                  <c:v>45.610459765699652</c:v>
                </c:pt>
                <c:pt idx="2127">
                  <c:v>45.456402870930276</c:v>
                </c:pt>
                <c:pt idx="2128">
                  <c:v>44.088405537676039</c:v>
                </c:pt>
                <c:pt idx="2129">
                  <c:v>43.874433100345279</c:v>
                </c:pt>
                <c:pt idx="2130">
                  <c:v>44.889534390025538</c:v>
                </c:pt>
                <c:pt idx="2131">
                  <c:v>44.843921883322182</c:v>
                </c:pt>
                <c:pt idx="2132">
                  <c:v>46.019201866001495</c:v>
                </c:pt>
                <c:pt idx="2133">
                  <c:v>45.7739140176852</c:v>
                </c:pt>
                <c:pt idx="2134">
                  <c:v>47.914833978401205</c:v>
                </c:pt>
                <c:pt idx="2135">
                  <c:v>47.380953134602997</c:v>
                </c:pt>
                <c:pt idx="2136">
                  <c:v>48.14481554980101</c:v>
                </c:pt>
                <c:pt idx="2137">
                  <c:v>49.004524409292308</c:v>
                </c:pt>
                <c:pt idx="2138">
                  <c:v>49.779118859845823</c:v>
                </c:pt>
                <c:pt idx="2139">
                  <c:v>49.893666114350388</c:v>
                </c:pt>
                <c:pt idx="2140">
                  <c:v>48.874989842324794</c:v>
                </c:pt>
                <c:pt idx="2141">
                  <c:v>48.429455626214249</c:v>
                </c:pt>
                <c:pt idx="2142">
                  <c:v>49.18530313764257</c:v>
                </c:pt>
                <c:pt idx="2143">
                  <c:v>49.408266098752662</c:v>
                </c:pt>
                <c:pt idx="2144">
                  <c:v>49.916963820105401</c:v>
                </c:pt>
                <c:pt idx="2145">
                  <c:v>51.773247375048257</c:v>
                </c:pt>
                <c:pt idx="2146">
                  <c:v>53.652715101087338</c:v>
                </c:pt>
                <c:pt idx="2147">
                  <c:v>53.428903559359028</c:v>
                </c:pt>
                <c:pt idx="2148">
                  <c:v>54.043182661885666</c:v>
                </c:pt>
                <c:pt idx="2149">
                  <c:v>62.924254031852996</c:v>
                </c:pt>
                <c:pt idx="2150">
                  <c:v>62.441208519594035</c:v>
                </c:pt>
                <c:pt idx="2151">
                  <c:v>64.718622858160828</c:v>
                </c:pt>
                <c:pt idx="2152">
                  <c:v>62.743311762633397</c:v>
                </c:pt>
                <c:pt idx="2153">
                  <c:v>61.982122152244749</c:v>
                </c:pt>
                <c:pt idx="2154">
                  <c:v>60.609097410153993</c:v>
                </c:pt>
                <c:pt idx="2155">
                  <c:v>61.657696219033546</c:v>
                </c:pt>
                <c:pt idx="2156">
                  <c:v>62.404627764168723</c:v>
                </c:pt>
                <c:pt idx="2157">
                  <c:v>67.271846439042221</c:v>
                </c:pt>
                <c:pt idx="2158">
                  <c:v>65.923268668939443</c:v>
                </c:pt>
                <c:pt idx="2159">
                  <c:v>66.44064469052762</c:v>
                </c:pt>
                <c:pt idx="2160">
                  <c:v>62.022104748153573</c:v>
                </c:pt>
                <c:pt idx="2161">
                  <c:v>59.742530301925378</c:v>
                </c:pt>
                <c:pt idx="2162">
                  <c:v>62.833167947624553</c:v>
                </c:pt>
                <c:pt idx="2163">
                  <c:v>65.024486713362606</c:v>
                </c:pt>
                <c:pt idx="2164">
                  <c:v>63.566036383372072</c:v>
                </c:pt>
                <c:pt idx="2165">
                  <c:v>62.785315970353871</c:v>
                </c:pt>
                <c:pt idx="2166">
                  <c:v>67.054088872527018</c:v>
                </c:pt>
                <c:pt idx="2167">
                  <c:v>67.188553560383326</c:v>
                </c:pt>
                <c:pt idx="2168">
                  <c:v>70.759115501471285</c:v>
                </c:pt>
                <c:pt idx="2169">
                  <c:v>75.376055759354202</c:v>
                </c:pt>
                <c:pt idx="2170">
                  <c:v>77.917523788360029</c:v>
                </c:pt>
                <c:pt idx="2171">
                  <c:v>79.002024812167718</c:v>
                </c:pt>
                <c:pt idx="2172">
                  <c:v>81.718242651421008</c:v>
                </c:pt>
                <c:pt idx="2173">
                  <c:v>81.780851504988306</c:v>
                </c:pt>
                <c:pt idx="2174">
                  <c:v>78.857295005785545</c:v>
                </c:pt>
                <c:pt idx="2175">
                  <c:v>81.08537395108533</c:v>
                </c:pt>
                <c:pt idx="2176">
                  <c:v>81.944475956531221</c:v>
                </c:pt>
                <c:pt idx="2177">
                  <c:v>80.281581821801339</c:v>
                </c:pt>
                <c:pt idx="2178">
                  <c:v>75.77053920257957</c:v>
                </c:pt>
                <c:pt idx="2179">
                  <c:v>69.407226892891501</c:v>
                </c:pt>
                <c:pt idx="2180">
                  <c:v>68.294019311192088</c:v>
                </c:pt>
                <c:pt idx="2181">
                  <c:v>74.397399762049872</c:v>
                </c:pt>
                <c:pt idx="2182">
                  <c:v>76.884036545045021</c:v>
                </c:pt>
                <c:pt idx="2183">
                  <c:v>80.258168985430316</c:v>
                </c:pt>
                <c:pt idx="2184">
                  <c:v>88.492487868712161</c:v>
                </c:pt>
                <c:pt idx="2185">
                  <c:v>82.907573034890149</c:v>
                </c:pt>
                <c:pt idx="2186">
                  <c:v>86.59686593509285</c:v>
                </c:pt>
                <c:pt idx="2187">
                  <c:v>88.635261155760901</c:v>
                </c:pt>
                <c:pt idx="2188">
                  <c:v>89.817294981417419</c:v>
                </c:pt>
                <c:pt idx="2189">
                  <c:v>90.827520792434697</c:v>
                </c:pt>
                <c:pt idx="2190">
                  <c:v>91.845893024177215</c:v>
                </c:pt>
                <c:pt idx="2191">
                  <c:v>89.958512515579429</c:v>
                </c:pt>
                <c:pt idx="2192">
                  <c:v>91.589063461359771</c:v>
                </c:pt>
                <c:pt idx="2193">
                  <c:v>99.233660416310556</c:v>
                </c:pt>
                <c:pt idx="2194">
                  <c:v>109.06622321905516</c:v>
                </c:pt>
                <c:pt idx="2195">
                  <c:v>110.59312020660145</c:v>
                </c:pt>
                <c:pt idx="2196">
                  <c:v>119.44972975247931</c:v>
                </c:pt>
                <c:pt idx="2197">
                  <c:v>122.04429225650219</c:v>
                </c:pt>
                <c:pt idx="2198">
                  <c:v>112.58965329484559</c:v>
                </c:pt>
                <c:pt idx="2199">
                  <c:v>126.64031776244956</c:v>
                </c:pt>
                <c:pt idx="2200">
                  <c:v>125.80181888333418</c:v>
                </c:pt>
                <c:pt idx="2201">
                  <c:v>130.45794596204411</c:v>
                </c:pt>
                <c:pt idx="2202">
                  <c:v>133.28378357713677</c:v>
                </c:pt>
                <c:pt idx="2203">
                  <c:v>141.99066304016674</c:v>
                </c:pt>
                <c:pt idx="2204">
                  <c:v>163.98917345471904</c:v>
                </c:pt>
                <c:pt idx="2205">
                  <c:v>185.11564717566787</c:v>
                </c:pt>
                <c:pt idx="2206">
                  <c:v>181.48516374395717</c:v>
                </c:pt>
                <c:pt idx="2207">
                  <c:v>163.26278519247421</c:v>
                </c:pt>
                <c:pt idx="2208">
                  <c:v>195.24960212717176</c:v>
                </c:pt>
                <c:pt idx="2209">
                  <c:v>193.78717358158872</c:v>
                </c:pt>
                <c:pt idx="2210">
                  <c:v>193.46713406961098</c:v>
                </c:pt>
                <c:pt idx="2211">
                  <c:v>203.91694703809958</c:v>
                </c:pt>
                <c:pt idx="2212">
                  <c:v>180.78711555266113</c:v>
                </c:pt>
                <c:pt idx="2213">
                  <c:v>180.96486819168891</c:v>
                </c:pt>
                <c:pt idx="2214">
                  <c:v>171.6100062385585</c:v>
                </c:pt>
                <c:pt idx="2215">
                  <c:v>179.78936941471315</c:v>
                </c:pt>
                <c:pt idx="2216">
                  <c:v>177.00253256060734</c:v>
                </c:pt>
                <c:pt idx="2217">
                  <c:v>203.14760286171827</c:v>
                </c:pt>
                <c:pt idx="2218">
                  <c:v>215.22215714072456</c:v>
                </c:pt>
                <c:pt idx="2219">
                  <c:v>289.87959761685067</c:v>
                </c:pt>
                <c:pt idx="2220">
                  <c:v>262.47178880920848</c:v>
                </c:pt>
                <c:pt idx="2221">
                  <c:v>280.58325565667752</c:v>
                </c:pt>
                <c:pt idx="2222">
                  <c:v>303.34451893251378</c:v>
                </c:pt>
                <c:pt idx="2223">
                  <c:v>263.9274421634596</c:v>
                </c:pt>
                <c:pt idx="2224">
                  <c:v>218.32836177588516</c:v>
                </c:pt>
                <c:pt idx="2225">
                  <c:v>258.42124657350223</c:v>
                </c:pt>
                <c:pt idx="2226">
                  <c:v>249.76211860472367</c:v>
                </c:pt>
                <c:pt idx="2227">
                  <c:v>297.09979148311993</c:v>
                </c:pt>
                <c:pt idx="2228">
                  <c:v>308.7323024203219</c:v>
                </c:pt>
                <c:pt idx="2229">
                  <c:v>293.35901879582605</c:v>
                </c:pt>
                <c:pt idx="2230">
                  <c:v>298.22857614066726</c:v>
                </c:pt>
                <c:pt idx="2231">
                  <c:v>245.61293503224758</c:v>
                </c:pt>
                <c:pt idx="2232">
                  <c:v>240.68417595511224</c:v>
                </c:pt>
                <c:pt idx="2233">
                  <c:v>234.95865247392325</c:v>
                </c:pt>
                <c:pt idx="2234">
                  <c:v>201.25758518751272</c:v>
                </c:pt>
                <c:pt idx="2235">
                  <c:v>199.76448333062456</c:v>
                </c:pt>
                <c:pt idx="2236">
                  <c:v>227.60463119860898</c:v>
                </c:pt>
                <c:pt idx="2237">
                  <c:v>242.19534710295844</c:v>
                </c:pt>
                <c:pt idx="2238">
                  <c:v>276.1635978693318</c:v>
                </c:pt>
                <c:pt idx="2239">
                  <c:v>303.45067084446242</c:v>
                </c:pt>
                <c:pt idx="2240">
                  <c:v>294.14118530450298</c:v>
                </c:pt>
                <c:pt idx="2241">
                  <c:v>278.18665028077834</c:v>
                </c:pt>
                <c:pt idx="2242">
                  <c:v>272.37034961676648</c:v>
                </c:pt>
                <c:pt idx="2243">
                  <c:v>297.9403551307189</c:v>
                </c:pt>
                <c:pt idx="2244">
                  <c:v>319.60146067969765</c:v>
                </c:pt>
                <c:pt idx="2245">
                  <c:v>458.76529033240496</c:v>
                </c:pt>
                <c:pt idx="2246">
                  <c:v>400.48426166107362</c:v>
                </c:pt>
                <c:pt idx="2247">
                  <c:v>420.72366930110917</c:v>
                </c:pt>
                <c:pt idx="2248">
                  <c:v>378.92844318084036</c:v>
                </c:pt>
                <c:pt idx="2249">
                  <c:v>339.74230770644624</c:v>
                </c:pt>
                <c:pt idx="2250">
                  <c:v>393.02239653520985</c:v>
                </c:pt>
                <c:pt idx="2251">
                  <c:v>440.01761604855443</c:v>
                </c:pt>
                <c:pt idx="2252">
                  <c:v>451.63879833057655</c:v>
                </c:pt>
                <c:pt idx="2253">
                  <c:v>391.71459214313239</c:v>
                </c:pt>
                <c:pt idx="2254">
                  <c:v>397.93779840319178</c:v>
                </c:pt>
                <c:pt idx="2255">
                  <c:v>432.01899860500396</c:v>
                </c:pt>
                <c:pt idx="2256">
                  <c:v>399.8155816869143</c:v>
                </c:pt>
                <c:pt idx="2257">
                  <c:v>401.6166997749155</c:v>
                </c:pt>
                <c:pt idx="2258">
                  <c:v>434.95181813915775</c:v>
                </c:pt>
                <c:pt idx="2259">
                  <c:v>530.7122634741728</c:v>
                </c:pt>
                <c:pt idx="2260">
                  <c:v>524.90148916790793</c:v>
                </c:pt>
                <c:pt idx="2261">
                  <c:v>677.047512330225</c:v>
                </c:pt>
                <c:pt idx="2262">
                  <c:v>761.36835202775967</c:v>
                </c:pt>
                <c:pt idx="2263">
                  <c:v>618.99294740042899</c:v>
                </c:pt>
                <c:pt idx="2264">
                  <c:v>779.92892894009697</c:v>
                </c:pt>
                <c:pt idx="2265">
                  <c:v>1280.1744969903057</c:v>
                </c:pt>
                <c:pt idx="2266">
                  <c:v>914.33345453482923</c:v>
                </c:pt>
                <c:pt idx="2267">
                  <c:v>743.44932196794241</c:v>
                </c:pt>
                <c:pt idx="2268">
                  <c:v>775.00227463165209</c:v>
                </c:pt>
                <c:pt idx="2269">
                  <c:v>625.79463244182762</c:v>
                </c:pt>
                <c:pt idx="2270">
                  <c:v>739.69241527356291</c:v>
                </c:pt>
                <c:pt idx="2271">
                  <c:v>680.98561759837457</c:v>
                </c:pt>
                <c:pt idx="2272">
                  <c:v>655.32523150367956</c:v>
                </c:pt>
                <c:pt idx="2273">
                  <c:v>631.99163031142268</c:v>
                </c:pt>
                <c:pt idx="2274">
                  <c:v>520.85107739173463</c:v>
                </c:pt>
                <c:pt idx="2275">
                  <c:v>488.5116194259204</c:v>
                </c:pt>
                <c:pt idx="2276">
                  <c:v>446.78145382713365</c:v>
                </c:pt>
                <c:pt idx="2277">
                  <c:v>415.58070674938011</c:v>
                </c:pt>
                <c:pt idx="2278">
                  <c:v>440.01064474173057</c:v>
                </c:pt>
                <c:pt idx="2279">
                  <c:v>375.61366424596611</c:v>
                </c:pt>
                <c:pt idx="2280">
                  <c:v>414.3024436534613</c:v>
                </c:pt>
                <c:pt idx="2281">
                  <c:v>421.43739512228848</c:v>
                </c:pt>
                <c:pt idx="2282">
                  <c:v>494.31815337363173</c:v>
                </c:pt>
                <c:pt idx="2283">
                  <c:v>449.06876266267864</c:v>
                </c:pt>
                <c:pt idx="2284">
                  <c:v>515.39428116371539</c:v>
                </c:pt>
                <c:pt idx="2285">
                  <c:v>523.54631726905416</c:v>
                </c:pt>
                <c:pt idx="2286">
                  <c:v>461.7564589149822</c:v>
                </c:pt>
                <c:pt idx="2287">
                  <c:v>415.78078265528984</c:v>
                </c:pt>
                <c:pt idx="2288">
                  <c:v>452.95799615451807</c:v>
                </c:pt>
                <c:pt idx="2289">
                  <c:v>411.88940292616451</c:v>
                </c:pt>
                <c:pt idx="2290">
                  <c:v>388.7857957877747</c:v>
                </c:pt>
                <c:pt idx="2291">
                  <c:v>398.06072112979433</c:v>
                </c:pt>
                <c:pt idx="2292">
                  <c:v>379.17951111611205</c:v>
                </c:pt>
                <c:pt idx="2293">
                  <c:v>391.34864694243163</c:v>
                </c:pt>
                <c:pt idx="2294">
                  <c:v>443.45901803196404</c:v>
                </c:pt>
                <c:pt idx="2295">
                  <c:v>510.12491966719642</c:v>
                </c:pt>
                <c:pt idx="2296">
                  <c:v>613.37382002592813</c:v>
                </c:pt>
                <c:pt idx="2297">
                  <c:v>540.32945050362378</c:v>
                </c:pt>
                <c:pt idx="2298">
                  <c:v>609.73033774142493</c:v>
                </c:pt>
                <c:pt idx="2299">
                  <c:v>524.65750540150509</c:v>
                </c:pt>
                <c:pt idx="2300">
                  <c:v>551.06255064129027</c:v>
                </c:pt>
                <c:pt idx="2301">
                  <c:v>574.30139954003369</c:v>
                </c:pt>
                <c:pt idx="2302">
                  <c:v>759.25022592374773</c:v>
                </c:pt>
                <c:pt idx="2303">
                  <c:v>702.04954522580522</c:v>
                </c:pt>
                <c:pt idx="2304">
                  <c:v>703.49541654201619</c:v>
                </c:pt>
                <c:pt idx="2305">
                  <c:v>781.39869576357205</c:v>
                </c:pt>
                <c:pt idx="2306">
                  <c:v>686.85224911726345</c:v>
                </c:pt>
                <c:pt idx="2307">
                  <c:v>650.52850215222941</c:v>
                </c:pt>
                <c:pt idx="2308">
                  <c:v>579.83501607494247</c:v>
                </c:pt>
                <c:pt idx="2309">
                  <c:v>586.67889876245556</c:v>
                </c:pt>
                <c:pt idx="2310">
                  <c:v>667.23367650245291</c:v>
                </c:pt>
                <c:pt idx="2311">
                  <c:v>600.29171827104551</c:v>
                </c:pt>
                <c:pt idx="2312">
                  <c:v>647.20031102266671</c:v>
                </c:pt>
                <c:pt idx="2313">
                  <c:v>657.77368258955323</c:v>
                </c:pt>
                <c:pt idx="2314">
                  <c:v>728.69816734174026</c:v>
                </c:pt>
                <c:pt idx="2315">
                  <c:v>744.07996607342307</c:v>
                </c:pt>
                <c:pt idx="2316">
                  <c:v>793.37958725463079</c:v>
                </c:pt>
                <c:pt idx="2317">
                  <c:v>891.04344248900475</c:v>
                </c:pt>
                <c:pt idx="2318">
                  <c:v>942.07555060699315</c:v>
                </c:pt>
                <c:pt idx="2319">
                  <c:v>947.45449035073148</c:v>
                </c:pt>
                <c:pt idx="2320">
                  <c:v>936.06551221172754</c:v>
                </c:pt>
                <c:pt idx="2321">
                  <c:v>844.89025630907292</c:v>
                </c:pt>
                <c:pt idx="2322">
                  <c:v>842.45244490697826</c:v>
                </c:pt>
                <c:pt idx="2323">
                  <c:v>959.98665353906358</c:v>
                </c:pt>
                <c:pt idx="2324">
                  <c:v>999.03266698304924</c:v>
                </c:pt>
                <c:pt idx="2325">
                  <c:v>954.5839149834303</c:v>
                </c:pt>
                <c:pt idx="2326">
                  <c:v>933.60168910477967</c:v>
                </c:pt>
                <c:pt idx="2327">
                  <c:v>897.34749636414995</c:v>
                </c:pt>
                <c:pt idx="2328">
                  <c:v>984.06361286354138</c:v>
                </c:pt>
                <c:pt idx="2329">
                  <c:v>964.08430583799748</c:v>
                </c:pt>
                <c:pt idx="2330">
                  <c:v>937.87675898798011</c:v>
                </c:pt>
                <c:pt idx="2331">
                  <c:v>764.54085961814042</c:v>
                </c:pt>
                <c:pt idx="2332">
                  <c:v>733.40780503641179</c:v>
                </c:pt>
                <c:pt idx="2333">
                  <c:v>718.52502879227654</c:v>
                </c:pt>
                <c:pt idx="2334">
                  <c:v>723.75083075983889</c:v>
                </c:pt>
                <c:pt idx="2335">
                  <c:v>728.96025126406141</c:v>
                </c:pt>
                <c:pt idx="2336">
                  <c:v>741.11365005049015</c:v>
                </c:pt>
                <c:pt idx="2337">
                  <c:v>701.77485436440793</c:v>
                </c:pt>
                <c:pt idx="2338">
                  <c:v>687.91050643730773</c:v>
                </c:pt>
                <c:pt idx="2339">
                  <c:v>606.81249235499138</c:v>
                </c:pt>
                <c:pt idx="2340">
                  <c:v>611.88304166364298</c:v>
                </c:pt>
                <c:pt idx="2341">
                  <c:v>612.46682543834993</c:v>
                </c:pt>
                <c:pt idx="2342">
                  <c:v>567.49892714348562</c:v>
                </c:pt>
                <c:pt idx="2343">
                  <c:v>544.06398551053633</c:v>
                </c:pt>
                <c:pt idx="2344">
                  <c:v>606.30460823762144</c:v>
                </c:pt>
                <c:pt idx="2345">
                  <c:v>567.92149922402427</c:v>
                </c:pt>
                <c:pt idx="2346">
                  <c:v>575.82415778354255</c:v>
                </c:pt>
                <c:pt idx="2347">
                  <c:v>546.36741127405389</c:v>
                </c:pt>
                <c:pt idx="2348">
                  <c:v>561.67383848769032</c:v>
                </c:pt>
                <c:pt idx="2349">
                  <c:v>597.33562846344569</c:v>
                </c:pt>
                <c:pt idx="2350">
                  <c:v>582.37527308458039</c:v>
                </c:pt>
                <c:pt idx="2351">
                  <c:v>570.94266042256891</c:v>
                </c:pt>
                <c:pt idx="2352">
                  <c:v>529.33782914962046</c:v>
                </c:pt>
                <c:pt idx="2353">
                  <c:v>511.6381531942024</c:v>
                </c:pt>
                <c:pt idx="2354">
                  <c:v>526.10327021356011</c:v>
                </c:pt>
                <c:pt idx="2355">
                  <c:v>555.05994687741406</c:v>
                </c:pt>
                <c:pt idx="2356">
                  <c:v>555.42223980449194</c:v>
                </c:pt>
                <c:pt idx="2357">
                  <c:v>586.48236504721706</c:v>
                </c:pt>
                <c:pt idx="2358">
                  <c:v>560.13660231067536</c:v>
                </c:pt>
                <c:pt idx="2359">
                  <c:v>595.72024196136499</c:v>
                </c:pt>
                <c:pt idx="2360">
                  <c:v>692.56693515980999</c:v>
                </c:pt>
                <c:pt idx="2361">
                  <c:v>665.3959181934423</c:v>
                </c:pt>
                <c:pt idx="2362">
                  <c:v>668.61974918815531</c:v>
                </c:pt>
                <c:pt idx="2363">
                  <c:v>624.28939771150499</c:v>
                </c:pt>
                <c:pt idx="2364">
                  <c:v>695.27200931346999</c:v>
                </c:pt>
                <c:pt idx="2365">
                  <c:v>676.92282993290712</c:v>
                </c:pt>
                <c:pt idx="2366">
                  <c:v>724.39757563925298</c:v>
                </c:pt>
                <c:pt idx="2367">
                  <c:v>693.69043905139802</c:v>
                </c:pt>
                <c:pt idx="2368">
                  <c:v>690.25782537126031</c:v>
                </c:pt>
                <c:pt idx="2369">
                  <c:v>659.36501826046788</c:v>
                </c:pt>
                <c:pt idx="2370">
                  <c:v>678.56082369270177</c:v>
                </c:pt>
                <c:pt idx="2371">
                  <c:v>735.57842894956821</c:v>
                </c:pt>
                <c:pt idx="2372">
                  <c:v>782.43705398462839</c:v>
                </c:pt>
                <c:pt idx="2373">
                  <c:v>794.62369165360542</c:v>
                </c:pt>
                <c:pt idx="2374">
                  <c:v>827.83419363829296</c:v>
                </c:pt>
                <c:pt idx="2375">
                  <c:v>853.83504378441023</c:v>
                </c:pt>
                <c:pt idx="2376">
                  <c:v>873.06755388824843</c:v>
                </c:pt>
                <c:pt idx="2377">
                  <c:v>895.014017752943</c:v>
                </c:pt>
                <c:pt idx="2378">
                  <c:v>809.15280432333361</c:v>
                </c:pt>
                <c:pt idx="2379">
                  <c:v>808.57752867320721</c:v>
                </c:pt>
                <c:pt idx="2380">
                  <c:v>807.3236350893651</c:v>
                </c:pt>
                <c:pt idx="2381">
                  <c:v>818.04877188152409</c:v>
                </c:pt>
                <c:pt idx="2382">
                  <c:v>788.56513349051625</c:v>
                </c:pt>
                <c:pt idx="2383">
                  <c:v>794.81651435746016</c:v>
                </c:pt>
                <c:pt idx="2384">
                  <c:v>830.96039355208882</c:v>
                </c:pt>
                <c:pt idx="2385">
                  <c:v>791.75851021833148</c:v>
                </c:pt>
                <c:pt idx="2386">
                  <c:v>777.79688689763077</c:v>
                </c:pt>
                <c:pt idx="2387">
                  <c:v>788.87056740079095</c:v>
                </c:pt>
                <c:pt idx="2388">
                  <c:v>784.44436834605938</c:v>
                </c:pt>
                <c:pt idx="2389">
                  <c:v>848.9845244231235</c:v>
                </c:pt>
                <c:pt idx="2390">
                  <c:v>981.36799912634467</c:v>
                </c:pt>
                <c:pt idx="2391">
                  <c:v>955.70057027594225</c:v>
                </c:pt>
                <c:pt idx="2392">
                  <c:v>1029.9253897460044</c:v>
                </c:pt>
                <c:pt idx="2393">
                  <c:v>1053.9914244624881</c:v>
                </c:pt>
                <c:pt idx="2394">
                  <c:v>1026.3063868255513</c:v>
                </c:pt>
                <c:pt idx="2395">
                  <c:v>1055.5309634157213</c:v>
                </c:pt>
                <c:pt idx="2396">
                  <c:v>1041.4209630100775</c:v>
                </c:pt>
                <c:pt idx="2397">
                  <c:v>1063.5124472810996</c:v>
                </c:pt>
                <c:pt idx="2398">
                  <c:v>999.00407147942292</c:v>
                </c:pt>
                <c:pt idx="2399">
                  <c:v>1013.8948476873612</c:v>
                </c:pt>
                <c:pt idx="2400">
                  <c:v>982.54113477448493</c:v>
                </c:pt>
                <c:pt idx="2401">
                  <c:v>1013.1415116508564</c:v>
                </c:pt>
                <c:pt idx="2402">
                  <c:v>1195.0604182515151</c:v>
                </c:pt>
                <c:pt idx="2403">
                  <c:v>1262.8557756617599</c:v>
                </c:pt>
                <c:pt idx="2404">
                  <c:v>1160.3791255063798</c:v>
                </c:pt>
                <c:pt idx="2405">
                  <c:v>1136.9049817862792</c:v>
                </c:pt>
                <c:pt idx="2406">
                  <c:v>1187.7412617272519</c:v>
                </c:pt>
                <c:pt idx="2407">
                  <c:v>1178.0227860341838</c:v>
                </c:pt>
                <c:pt idx="2408">
                  <c:v>1255.6688351429884</c:v>
                </c:pt>
                <c:pt idx="2409">
                  <c:v>1073.9461454718426</c:v>
                </c:pt>
                <c:pt idx="2410">
                  <c:v>1089.7262489378047</c:v>
                </c:pt>
                <c:pt idx="2411">
                  <c:v>1100.7311169412694</c:v>
                </c:pt>
                <c:pt idx="2412">
                  <c:v>1009.5815714852023</c:v>
                </c:pt>
                <c:pt idx="2413">
                  <c:v>1053.0536283364934</c:v>
                </c:pt>
                <c:pt idx="2414">
                  <c:v>1004.0417712671222</c:v>
                </c:pt>
                <c:pt idx="2415">
                  <c:v>1036.032349609126</c:v>
                </c:pt>
                <c:pt idx="2416">
                  <c:v>1015.175424182665</c:v>
                </c:pt>
                <c:pt idx="2417">
                  <c:v>965.28707600692621</c:v>
                </c:pt>
                <c:pt idx="2418">
                  <c:v>982.44540895461455</c:v>
                </c:pt>
                <c:pt idx="2419">
                  <c:v>1003.5005868273366</c:v>
                </c:pt>
                <c:pt idx="2420">
                  <c:v>1092.2303822716833</c:v>
                </c:pt>
                <c:pt idx="2421">
                  <c:v>1133.4256243162033</c:v>
                </c:pt>
                <c:pt idx="2422">
                  <c:v>1125.1822571751268</c:v>
                </c:pt>
                <c:pt idx="2423">
                  <c:v>1133.5789951077959</c:v>
                </c:pt>
                <c:pt idx="2424">
                  <c:v>1113.8032724783379</c:v>
                </c:pt>
                <c:pt idx="2425">
                  <c:v>1087.489045079772</c:v>
                </c:pt>
                <c:pt idx="2426">
                  <c:v>1007.6047857816405</c:v>
                </c:pt>
                <c:pt idx="2427">
                  <c:v>852.54062511756285</c:v>
                </c:pt>
                <c:pt idx="2428">
                  <c:v>869.989577605308</c:v>
                </c:pt>
                <c:pt idx="2429">
                  <c:v>863.75580900437001</c:v>
                </c:pt>
                <c:pt idx="2430">
                  <c:v>870.10614739219818</c:v>
                </c:pt>
                <c:pt idx="2431">
                  <c:v>859.89576318585534</c:v>
                </c:pt>
                <c:pt idx="2432">
                  <c:v>809.79232193221071</c:v>
                </c:pt>
                <c:pt idx="2433">
                  <c:v>755.89733013427792</c:v>
                </c:pt>
                <c:pt idx="2434">
                  <c:v>713.13046919171472</c:v>
                </c:pt>
                <c:pt idx="2435">
                  <c:v>716.97327242698657</c:v>
                </c:pt>
                <c:pt idx="2436">
                  <c:v>772.20064214012223</c:v>
                </c:pt>
                <c:pt idx="2437">
                  <c:v>729.40127814925268</c:v>
                </c:pt>
                <c:pt idx="2438">
                  <c:v>725.24571542140052</c:v>
                </c:pt>
                <c:pt idx="2439">
                  <c:v>736.0738638363689</c:v>
                </c:pt>
                <c:pt idx="2440">
                  <c:v>737.21305058574853</c:v>
                </c:pt>
                <c:pt idx="2441">
                  <c:v>833.21384410239909</c:v>
                </c:pt>
                <c:pt idx="2442">
                  <c:v>807.59830669984979</c:v>
                </c:pt>
                <c:pt idx="2443">
                  <c:v>878.98487494660264</c:v>
                </c:pt>
                <c:pt idx="2444">
                  <c:v>852.90843221377963</c:v>
                </c:pt>
                <c:pt idx="2445">
                  <c:v>961.07266229402376</c:v>
                </c:pt>
                <c:pt idx="2446">
                  <c:v>955.24408816174525</c:v>
                </c:pt>
                <c:pt idx="2447">
                  <c:v>948.95440712459481</c:v>
                </c:pt>
                <c:pt idx="2448">
                  <c:v>1089.9034450866791</c:v>
                </c:pt>
                <c:pt idx="2449">
                  <c:v>1136.5873349494034</c:v>
                </c:pt>
                <c:pt idx="2450">
                  <c:v>1095.2628795039668</c:v>
                </c:pt>
                <c:pt idx="2451">
                  <c:v>1202.6556992487695</c:v>
                </c:pt>
                <c:pt idx="2452">
                  <c:v>1138.3791647030375</c:v>
                </c:pt>
                <c:pt idx="2453">
                  <c:v>1094.3690314438679</c:v>
                </c:pt>
                <c:pt idx="2454">
                  <c:v>1234.704595882703</c:v>
                </c:pt>
                <c:pt idx="2455">
                  <c:v>1103.3160563852152</c:v>
                </c:pt>
                <c:pt idx="2456">
                  <c:v>1113.6312921856263</c:v>
                </c:pt>
                <c:pt idx="2457">
                  <c:v>1087.3985701630397</c:v>
                </c:pt>
                <c:pt idx="2458">
                  <c:v>1084.6866795155788</c:v>
                </c:pt>
                <c:pt idx="2459">
                  <c:v>1119.5430182033701</c:v>
                </c:pt>
                <c:pt idx="2460">
                  <c:v>1088.8464459147431</c:v>
                </c:pt>
                <c:pt idx="2461">
                  <c:v>1088.8060700483531</c:v>
                </c:pt>
                <c:pt idx="2462">
                  <c:v>1035.7281903113164</c:v>
                </c:pt>
                <c:pt idx="2463">
                  <c:v>1099.8075677145519</c:v>
                </c:pt>
                <c:pt idx="2464">
                  <c:v>1074.0765892865984</c:v>
                </c:pt>
                <c:pt idx="2465">
                  <c:v>1024.6296657744228</c:v>
                </c:pt>
                <c:pt idx="2466">
                  <c:v>1039.2076245191734</c:v>
                </c:pt>
                <c:pt idx="2467">
                  <c:v>1022.6658601790469</c:v>
                </c:pt>
                <c:pt idx="2468">
                  <c:v>968.41648325698486</c:v>
                </c:pt>
                <c:pt idx="2469">
                  <c:v>937.96140911187001</c:v>
                </c:pt>
                <c:pt idx="2470">
                  <c:v>953.90552356245053</c:v>
                </c:pt>
                <c:pt idx="2471">
                  <c:v>959.53409583901419</c:v>
                </c:pt>
                <c:pt idx="2472">
                  <c:v>939.46213150604592</c:v>
                </c:pt>
                <c:pt idx="2473">
                  <c:v>894.14442171256701</c:v>
                </c:pt>
                <c:pt idx="2474">
                  <c:v>893.66511313600165</c:v>
                </c:pt>
                <c:pt idx="2475">
                  <c:v>883.60801050328018</c:v>
                </c:pt>
                <c:pt idx="2476">
                  <c:v>869.47359532883934</c:v>
                </c:pt>
                <c:pt idx="2477">
                  <c:v>1095.7285681845146</c:v>
                </c:pt>
                <c:pt idx="2478">
                  <c:v>1070.8241703793151</c:v>
                </c:pt>
                <c:pt idx="2479">
                  <c:v>1074.2494233895725</c:v>
                </c:pt>
                <c:pt idx="2480">
                  <c:v>1162.399694505858</c:v>
                </c:pt>
                <c:pt idx="2481">
                  <c:v>1124.4704160954852</c:v>
                </c:pt>
                <c:pt idx="2482">
                  <c:v>1123.4156444247226</c:v>
                </c:pt>
                <c:pt idx="2483">
                  <c:v>1148.1193285576855</c:v>
                </c:pt>
                <c:pt idx="2484">
                  <c:v>1104.6903523176768</c:v>
                </c:pt>
                <c:pt idx="2485">
                  <c:v>1066.1515644981396</c:v>
                </c:pt>
                <c:pt idx="2486">
                  <c:v>1071.5132448858103</c:v>
                </c:pt>
                <c:pt idx="2487">
                  <c:v>1080.1134729111441</c:v>
                </c:pt>
                <c:pt idx="2488">
                  <c:v>1084.2400393669832</c:v>
                </c:pt>
                <c:pt idx="2489">
                  <c:v>1144.1965187487274</c:v>
                </c:pt>
                <c:pt idx="2490">
                  <c:v>1125.677846523703</c:v>
                </c:pt>
                <c:pt idx="2491">
                  <c:v>1105.8509436099184</c:v>
                </c:pt>
                <c:pt idx="2492">
                  <c:v>1024.4846211320023</c:v>
                </c:pt>
                <c:pt idx="2493">
                  <c:v>1028.4309687108193</c:v>
                </c:pt>
                <c:pt idx="2494">
                  <c:v>1011.3048343003338</c:v>
                </c:pt>
                <c:pt idx="2495">
                  <c:v>1045.6616449420465</c:v>
                </c:pt>
                <c:pt idx="2496">
                  <c:v>1094.6952386227069</c:v>
                </c:pt>
                <c:pt idx="2497">
                  <c:v>1087.0912883122342</c:v>
                </c:pt>
                <c:pt idx="2498">
                  <c:v>1078.1028876684907</c:v>
                </c:pt>
                <c:pt idx="2499">
                  <c:v>1036.5237312738836</c:v>
                </c:pt>
                <c:pt idx="2500">
                  <c:v>1056.9438601576517</c:v>
                </c:pt>
                <c:pt idx="2501">
                  <c:v>1050.3716781407627</c:v>
                </c:pt>
                <c:pt idx="2502">
                  <c:v>1044.7445812105755</c:v>
                </c:pt>
                <c:pt idx="2503">
                  <c:v>1053.2429728114771</c:v>
                </c:pt>
                <c:pt idx="2504">
                  <c:v>1086.2866780194445</c:v>
                </c:pt>
                <c:pt idx="2505">
                  <c:v>1050.1204074329059</c:v>
                </c:pt>
                <c:pt idx="2506">
                  <c:v>1056.2161119112218</c:v>
                </c:pt>
                <c:pt idx="2507">
                  <c:v>1045.4679931766645</c:v>
                </c:pt>
                <c:pt idx="2508">
                  <c:v>1060.7775522190686</c:v>
                </c:pt>
                <c:pt idx="2509">
                  <c:v>1054.3699210521374</c:v>
                </c:pt>
                <c:pt idx="2510">
                  <c:v>1040.3972180613289</c:v>
                </c:pt>
                <c:pt idx="2511">
                  <c:v>1056.7724475773591</c:v>
                </c:pt>
                <c:pt idx="2512">
                  <c:v>1132.8516706230205</c:v>
                </c:pt>
                <c:pt idx="2513">
                  <c:v>1134.5191337790318</c:v>
                </c:pt>
                <c:pt idx="2514">
                  <c:v>1126.7162912049941</c:v>
                </c:pt>
                <c:pt idx="2515">
                  <c:v>1125.4958247932866</c:v>
                </c:pt>
                <c:pt idx="2516">
                  <c:v>1045.3492182460816</c:v>
                </c:pt>
                <c:pt idx="2517">
                  <c:v>1045.7186079025673</c:v>
                </c:pt>
                <c:pt idx="2518">
                  <c:v>1061.3212754519761</c:v>
                </c:pt>
                <c:pt idx="2519">
                  <c:v>1062.1754879877712</c:v>
                </c:pt>
                <c:pt idx="2520">
                  <c:v>1078.3712613282366</c:v>
                </c:pt>
                <c:pt idx="2521">
                  <c:v>1073.2588725339801</c:v>
                </c:pt>
                <c:pt idx="2522">
                  <c:v>1064.7716721233146</c:v>
                </c:pt>
                <c:pt idx="2523">
                  <c:v>1076.4535776782911</c:v>
                </c:pt>
                <c:pt idx="2524">
                  <c:v>1079.3740870589688</c:v>
                </c:pt>
                <c:pt idx="2525">
                  <c:v>1072.9072660876288</c:v>
                </c:pt>
                <c:pt idx="2526">
                  <c:v>1078.9352580569137</c:v>
                </c:pt>
                <c:pt idx="2527">
                  <c:v>1074.4465102751712</c:v>
                </c:pt>
                <c:pt idx="2528">
                  <c:v>1073.4335558091486</c:v>
                </c:pt>
                <c:pt idx="2529">
                  <c:v>1075.7984319625962</c:v>
                </c:pt>
                <c:pt idx="2530">
                  <c:v>1079.6295593644722</c:v>
                </c:pt>
                <c:pt idx="2531">
                  <c:v>1113.4083634118811</c:v>
                </c:pt>
                <c:pt idx="2532">
                  <c:v>1115.2015374325781</c:v>
                </c:pt>
                <c:pt idx="2533">
                  <c:v>1097.8765460887262</c:v>
                </c:pt>
                <c:pt idx="2534">
                  <c:v>1107.2298086941405</c:v>
                </c:pt>
                <c:pt idx="2535">
                  <c:v>1103.3167422458182</c:v>
                </c:pt>
                <c:pt idx="2536">
                  <c:v>1104.2170664507221</c:v>
                </c:pt>
                <c:pt idx="2537">
                  <c:v>1087.9017306487569</c:v>
                </c:pt>
                <c:pt idx="2538">
                  <c:v>1089.4199879278608</c:v>
                </c:pt>
                <c:pt idx="2539">
                  <c:v>1062.3429156045772</c:v>
                </c:pt>
                <c:pt idx="2540">
                  <c:v>1075.4290357265709</c:v>
                </c:pt>
                <c:pt idx="2541">
                  <c:v>1094.8833442358798</c:v>
                </c:pt>
                <c:pt idx="2542">
                  <c:v>1094.489324429918</c:v>
                </c:pt>
                <c:pt idx="2543">
                  <c:v>1091.561907840879</c:v>
                </c:pt>
                <c:pt idx="2544">
                  <c:v>1095.5528511582438</c:v>
                </c:pt>
                <c:pt idx="2545">
                  <c:v>1108.2417289976336</c:v>
                </c:pt>
                <c:pt idx="2546">
                  <c:v>1108.7440447616204</c:v>
                </c:pt>
                <c:pt idx="2547">
                  <c:v>1322.5924330596224</c:v>
                </c:pt>
                <c:pt idx="2548">
                  <c:v>1357.0036569870792</c:v>
                </c:pt>
                <c:pt idx="2549">
                  <c:v>1358.9806855692343</c:v>
                </c:pt>
                <c:pt idx="2550">
                  <c:v>1342.6141629809433</c:v>
                </c:pt>
                <c:pt idx="2551">
                  <c:v>1452.0332549615471</c:v>
                </c:pt>
                <c:pt idx="2552">
                  <c:v>1803.5586292822163</c:v>
                </c:pt>
                <c:pt idx="2553">
                  <c:v>1729.2903149809358</c:v>
                </c:pt>
                <c:pt idx="2554">
                  <c:v>1785.3923038025841</c:v>
                </c:pt>
                <c:pt idx="2555">
                  <c:v>1847.2156357511544</c:v>
                </c:pt>
                <c:pt idx="2556">
                  <c:v>1876.7273183215646</c:v>
                </c:pt>
                <c:pt idx="2557">
                  <c:v>2197.6843319161594</c:v>
                </c:pt>
                <c:pt idx="2558">
                  <c:v>2065.0222871547476</c:v>
                </c:pt>
                <c:pt idx="2559">
                  <c:v>2189.1872628949855</c:v>
                </c:pt>
                <c:pt idx="2560">
                  <c:v>2017.0482548722362</c:v>
                </c:pt>
                <c:pt idx="2561">
                  <c:v>1865.4590874028327</c:v>
                </c:pt>
                <c:pt idx="2562">
                  <c:v>1925.7297823267502</c:v>
                </c:pt>
                <c:pt idx="2563">
                  <c:v>2026.6029680039926</c:v>
                </c:pt>
                <c:pt idx="2564">
                  <c:v>1928.6998309866394</c:v>
                </c:pt>
                <c:pt idx="2565">
                  <c:v>2017.7194714238271</c:v>
                </c:pt>
                <c:pt idx="2566">
                  <c:v>2027.5174830918268</c:v>
                </c:pt>
                <c:pt idx="2567">
                  <c:v>2102.0142734712622</c:v>
                </c:pt>
                <c:pt idx="2568">
                  <c:v>2101.1975375391098</c:v>
                </c:pt>
                <c:pt idx="2569">
                  <c:v>2368.7308765559756</c:v>
                </c:pt>
                <c:pt idx="2570">
                  <c:v>2357.0783510346118</c:v>
                </c:pt>
                <c:pt idx="2571">
                  <c:v>2313.4909589775093</c:v>
                </c:pt>
                <c:pt idx="2572">
                  <c:v>2288.0364564509309</c:v>
                </c:pt>
                <c:pt idx="2573">
                  <c:v>2326.6331778221943</c:v>
                </c:pt>
                <c:pt idx="2574">
                  <c:v>2342.1506661493299</c:v>
                </c:pt>
                <c:pt idx="2575">
                  <c:v>2352.4589643098625</c:v>
                </c:pt>
                <c:pt idx="2576">
                  <c:v>2418.8520353242138</c:v>
                </c:pt>
                <c:pt idx="2577">
                  <c:v>2483.7839693946562</c:v>
                </c:pt>
                <c:pt idx="2578">
                  <c:v>2438.6164556531376</c:v>
                </c:pt>
                <c:pt idx="2579">
                  <c:v>2436.7382992256967</c:v>
                </c:pt>
                <c:pt idx="2580">
                  <c:v>2316.3903495722652</c:v>
                </c:pt>
                <c:pt idx="2581">
                  <c:v>2156.4989133011691</c:v>
                </c:pt>
                <c:pt idx="2582">
                  <c:v>2013.8490278191898</c:v>
                </c:pt>
                <c:pt idx="2583">
                  <c:v>2040.9503672845303</c:v>
                </c:pt>
                <c:pt idx="2584">
                  <c:v>2088.8052558201553</c:v>
                </c:pt>
                <c:pt idx="2585">
                  <c:v>2029.1211329077164</c:v>
                </c:pt>
                <c:pt idx="2586">
                  <c:v>1980.46132741938</c:v>
                </c:pt>
                <c:pt idx="2587">
                  <c:v>2177.9614516081169</c:v>
                </c:pt>
                <c:pt idx="2588">
                  <c:v>2184.9762572952659</c:v>
                </c:pt>
                <c:pt idx="2589">
                  <c:v>2188.1067196933718</c:v>
                </c:pt>
                <c:pt idx="2590">
                  <c:v>2262.0754367160721</c:v>
                </c:pt>
                <c:pt idx="2591">
                  <c:v>2125.5277710167265</c:v>
                </c:pt>
                <c:pt idx="2592">
                  <c:v>2130.6889494568927</c:v>
                </c:pt>
                <c:pt idx="2593">
                  <c:v>2168.5273320995616</c:v>
                </c:pt>
                <c:pt idx="2594">
                  <c:v>2204.0096307274312</c:v>
                </c:pt>
                <c:pt idx="2595">
                  <c:v>2154.46882723715</c:v>
                </c:pt>
                <c:pt idx="2596">
                  <c:v>2132.4865185599979</c:v>
                </c:pt>
                <c:pt idx="2597">
                  <c:v>2164.0361121090054</c:v>
                </c:pt>
                <c:pt idx="2598">
                  <c:v>2143.9824188452467</c:v>
                </c:pt>
                <c:pt idx="2599">
                  <c:v>2148.7787452593129</c:v>
                </c:pt>
                <c:pt idx="2600">
                  <c:v>2044.1054099635164</c:v>
                </c:pt>
                <c:pt idx="2601">
                  <c:v>2038.912191026885</c:v>
                </c:pt>
                <c:pt idx="2602">
                  <c:v>2023.9525694095546</c:v>
                </c:pt>
                <c:pt idx="2603">
                  <c:v>2177.9793958888458</c:v>
                </c:pt>
                <c:pt idx="2604">
                  <c:v>2277.3582090085238</c:v>
                </c:pt>
                <c:pt idx="2605">
                  <c:v>2296.7385400445851</c:v>
                </c:pt>
                <c:pt idx="2606">
                  <c:v>2292.102618266551</c:v>
                </c:pt>
                <c:pt idx="2607">
                  <c:v>2350.0024909619278</c:v>
                </c:pt>
                <c:pt idx="2608">
                  <c:v>2280.4085848076679</c:v>
                </c:pt>
                <c:pt idx="2609">
                  <c:v>2297.4713206450692</c:v>
                </c:pt>
                <c:pt idx="2610">
                  <c:v>2313.6085902310583</c:v>
                </c:pt>
                <c:pt idx="2611">
                  <c:v>2298.1445808775752</c:v>
                </c:pt>
                <c:pt idx="2612">
                  <c:v>2234.4616531253605</c:v>
                </c:pt>
                <c:pt idx="2613">
                  <c:v>2249.0623616581279</c:v>
                </c:pt>
                <c:pt idx="2614">
                  <c:v>2368.3373003528195</c:v>
                </c:pt>
                <c:pt idx="2615">
                  <c:v>2378.6907569955447</c:v>
                </c:pt>
                <c:pt idx="2616">
                  <c:v>2349.5368806364909</c:v>
                </c:pt>
                <c:pt idx="2617">
                  <c:v>2370.1912964497988</c:v>
                </c:pt>
                <c:pt idx="2618">
                  <c:v>2366.0452860474129</c:v>
                </c:pt>
                <c:pt idx="2619">
                  <c:v>2329.4233093641883</c:v>
                </c:pt>
                <c:pt idx="2620">
                  <c:v>2371.0858899645273</c:v>
                </c:pt>
                <c:pt idx="2621">
                  <c:v>2437.0459735616573</c:v>
                </c:pt>
                <c:pt idx="2622">
                  <c:v>2478.8549079053787</c:v>
                </c:pt>
                <c:pt idx="2623">
                  <c:v>2445.2725080816726</c:v>
                </c:pt>
                <c:pt idx="2624">
                  <c:v>2452.3506525730422</c:v>
                </c:pt>
                <c:pt idx="2625">
                  <c:v>2455.0217562972643</c:v>
                </c:pt>
                <c:pt idx="2626">
                  <c:v>2433.9550280913259</c:v>
                </c:pt>
                <c:pt idx="2627">
                  <c:v>2436.3736122524947</c:v>
                </c:pt>
                <c:pt idx="2628">
                  <c:v>2455.3211411122197</c:v>
                </c:pt>
                <c:pt idx="2629">
                  <c:v>2442.393592879072</c:v>
                </c:pt>
                <c:pt idx="2630">
                  <c:v>2489.2793758274834</c:v>
                </c:pt>
                <c:pt idx="2631">
                  <c:v>2476.0745592493477</c:v>
                </c:pt>
                <c:pt idx="2632">
                  <c:v>2464.5304431106183</c:v>
                </c:pt>
                <c:pt idx="2633">
                  <c:v>2300.1319683496677</c:v>
                </c:pt>
                <c:pt idx="2634">
                  <c:v>2313.9453644852611</c:v>
                </c:pt>
                <c:pt idx="2635">
                  <c:v>2312.1538734718852</c:v>
                </c:pt>
                <c:pt idx="2636">
                  <c:v>2333.7625207929605</c:v>
                </c:pt>
                <c:pt idx="2637">
                  <c:v>2323.9143404238839</c:v>
                </c:pt>
                <c:pt idx="2638">
                  <c:v>2334.4077508694495</c:v>
                </c:pt>
                <c:pt idx="2639">
                  <c:v>2324.9003692878719</c:v>
                </c:pt>
                <c:pt idx="2640">
                  <c:v>2325.9485466366436</c:v>
                </c:pt>
                <c:pt idx="2641">
                  <c:v>2319.961318125781</c:v>
                </c:pt>
                <c:pt idx="2642">
                  <c:v>2253.952405697607</c:v>
                </c:pt>
                <c:pt idx="2643">
                  <c:v>2130.2901327709928</c:v>
                </c:pt>
                <c:pt idx="2644">
                  <c:v>2094.5214121332142</c:v>
                </c:pt>
                <c:pt idx="2645">
                  <c:v>2114.0594261952356</c:v>
                </c:pt>
                <c:pt idx="2646">
                  <c:v>2097.6181796266146</c:v>
                </c:pt>
                <c:pt idx="2647">
                  <c:v>2090.1120232985477</c:v>
                </c:pt>
                <c:pt idx="2648">
                  <c:v>1976.2363642459575</c:v>
                </c:pt>
                <c:pt idx="2649">
                  <c:v>2177.3708714331806</c:v>
                </c:pt>
                <c:pt idx="2650">
                  <c:v>2163.0894445751383</c:v>
                </c:pt>
                <c:pt idx="2651">
                  <c:v>2156.5521411305563</c:v>
                </c:pt>
                <c:pt idx="2652">
                  <c:v>2159.6990045640487</c:v>
                </c:pt>
                <c:pt idx="2653">
                  <c:v>2158.5281561111588</c:v>
                </c:pt>
                <c:pt idx="2654">
                  <c:v>2165.6305446180513</c:v>
                </c:pt>
                <c:pt idx="2655">
                  <c:v>2160.0144195082321</c:v>
                </c:pt>
                <c:pt idx="2656">
                  <c:v>2243.3220059213763</c:v>
                </c:pt>
                <c:pt idx="2657">
                  <c:v>2222.5797336733312</c:v>
                </c:pt>
                <c:pt idx="2658">
                  <c:v>2143.4201250265583</c:v>
                </c:pt>
                <c:pt idx="2659">
                  <c:v>2143.8606608525438</c:v>
                </c:pt>
                <c:pt idx="2660">
                  <c:v>2123.6474767902187</c:v>
                </c:pt>
                <c:pt idx="2661">
                  <c:v>2115.8569339032738</c:v>
                </c:pt>
                <c:pt idx="2662">
                  <c:v>2120.0535205637639</c:v>
                </c:pt>
                <c:pt idx="2663">
                  <c:v>2124.3381646583875</c:v>
                </c:pt>
                <c:pt idx="2664">
                  <c:v>2127.0595828619648</c:v>
                </c:pt>
                <c:pt idx="2665">
                  <c:v>2147.2324625068691</c:v>
                </c:pt>
                <c:pt idx="2666">
                  <c:v>2130.3104293847637</c:v>
                </c:pt>
                <c:pt idx="2667">
                  <c:v>2123.9239766342725</c:v>
                </c:pt>
                <c:pt idx="2668">
                  <c:v>2039.4049877068294</c:v>
                </c:pt>
                <c:pt idx="2669">
                  <c:v>2065.2325888350242</c:v>
                </c:pt>
                <c:pt idx="2670">
                  <c:v>2070.9758733338417</c:v>
                </c:pt>
                <c:pt idx="2671">
                  <c:v>2045.7989266983454</c:v>
                </c:pt>
                <c:pt idx="2672">
                  <c:v>2057.7494420691273</c:v>
                </c:pt>
                <c:pt idx="2673">
                  <c:v>2033.4129774491535</c:v>
                </c:pt>
                <c:pt idx="2674">
                  <c:v>2059.6174352933203</c:v>
                </c:pt>
                <c:pt idx="2675">
                  <c:v>2065.3007088186537</c:v>
                </c:pt>
                <c:pt idx="2676">
                  <c:v>2063.9922851264246</c:v>
                </c:pt>
                <c:pt idx="2677">
                  <c:v>2065.4596392697631</c:v>
                </c:pt>
                <c:pt idx="2678">
                  <c:v>2111.9651169196545</c:v>
                </c:pt>
                <c:pt idx="2679">
                  <c:v>2039.3124132018088</c:v>
                </c:pt>
                <c:pt idx="2680">
                  <c:v>2031.874919680587</c:v>
                </c:pt>
                <c:pt idx="2681">
                  <c:v>2023.3905355588552</c:v>
                </c:pt>
                <c:pt idx="2682">
                  <c:v>2027.9487729979974</c:v>
                </c:pt>
                <c:pt idx="2683">
                  <c:v>2013.7085380099159</c:v>
                </c:pt>
                <c:pt idx="2684">
                  <c:v>2001.5337266551257</c:v>
                </c:pt>
                <c:pt idx="2685">
                  <c:v>1668.713126235881</c:v>
                </c:pt>
                <c:pt idx="2686">
                  <c:v>1575.638712444603</c:v>
                </c:pt>
                <c:pt idx="2687">
                  <c:v>1569.6804458007286</c:v>
                </c:pt>
                <c:pt idx="2688">
                  <c:v>1568.1776929780265</c:v>
                </c:pt>
                <c:pt idx="2689">
                  <c:v>1556.6981835204799</c:v>
                </c:pt>
                <c:pt idx="2690">
                  <c:v>1497.7649981649702</c:v>
                </c:pt>
                <c:pt idx="2691">
                  <c:v>1469.8759417974425</c:v>
                </c:pt>
                <c:pt idx="2692">
                  <c:v>1477.7679601421387</c:v>
                </c:pt>
                <c:pt idx="2693">
                  <c:v>1455.1800769417302</c:v>
                </c:pt>
                <c:pt idx="2694">
                  <c:v>1545.368596945958</c:v>
                </c:pt>
                <c:pt idx="2695">
                  <c:v>1537.6693070574838</c:v>
                </c:pt>
                <c:pt idx="2696">
                  <c:v>1526.8906326553424</c:v>
                </c:pt>
                <c:pt idx="2697">
                  <c:v>1528.3220456031268</c:v>
                </c:pt>
                <c:pt idx="2698">
                  <c:v>1498.5044501546256</c:v>
                </c:pt>
                <c:pt idx="2699">
                  <c:v>1528.9256722446312</c:v>
                </c:pt>
                <c:pt idx="2700">
                  <c:v>1474.429851245759</c:v>
                </c:pt>
                <c:pt idx="2701">
                  <c:v>1458.8410808710494</c:v>
                </c:pt>
                <c:pt idx="2702">
                  <c:v>1451.9367523532596</c:v>
                </c:pt>
                <c:pt idx="2703">
                  <c:v>1437.5947875594982</c:v>
                </c:pt>
                <c:pt idx="2704">
                  <c:v>1461.6327571042743</c:v>
                </c:pt>
                <c:pt idx="2705">
                  <c:v>1434.273786417356</c:v>
                </c:pt>
                <c:pt idx="2706">
                  <c:v>1355.1865555543284</c:v>
                </c:pt>
                <c:pt idx="2707">
                  <c:v>1389.3648182907641</c:v>
                </c:pt>
                <c:pt idx="2708">
                  <c:v>1388.1209845216313</c:v>
                </c:pt>
                <c:pt idx="2709">
                  <c:v>1460.8381290445077</c:v>
                </c:pt>
                <c:pt idx="2710">
                  <c:v>1452.2839019689848</c:v>
                </c:pt>
                <c:pt idx="2711">
                  <c:v>1443.9513932897721</c:v>
                </c:pt>
                <c:pt idx="2712">
                  <c:v>1467.1239899512684</c:v>
                </c:pt>
                <c:pt idx="2713">
                  <c:v>1440.3099159795072</c:v>
                </c:pt>
                <c:pt idx="2714">
                  <c:v>1425.6374230999154</c:v>
                </c:pt>
                <c:pt idx="2715">
                  <c:v>1369.09906380342</c:v>
                </c:pt>
                <c:pt idx="2716">
                  <c:v>1279.2442163543765</c:v>
                </c:pt>
                <c:pt idx="2717">
                  <c:v>1317.800479735168</c:v>
                </c:pt>
                <c:pt idx="2718">
                  <c:v>1283.9360343874296</c:v>
                </c:pt>
                <c:pt idx="2719">
                  <c:v>1300.4704444126705</c:v>
                </c:pt>
                <c:pt idx="2720">
                  <c:v>1243.9157074186303</c:v>
                </c:pt>
                <c:pt idx="2721">
                  <c:v>1230.0341358556484</c:v>
                </c:pt>
                <c:pt idx="2722">
                  <c:v>1198.5417363021472</c:v>
                </c:pt>
                <c:pt idx="2723">
                  <c:v>1130.1437075543363</c:v>
                </c:pt>
                <c:pt idx="2724">
                  <c:v>1007.2583827125999</c:v>
                </c:pt>
                <c:pt idx="2725">
                  <c:v>996.74545846275498</c:v>
                </c:pt>
                <c:pt idx="2726">
                  <c:v>854.0536500681352</c:v>
                </c:pt>
                <c:pt idx="2727">
                  <c:v>807.07256488192195</c:v>
                </c:pt>
                <c:pt idx="2728">
                  <c:v>815.6104329501967</c:v>
                </c:pt>
                <c:pt idx="2729">
                  <c:v>816.77575202230651</c:v>
                </c:pt>
                <c:pt idx="2730">
                  <c:v>945.82149475464507</c:v>
                </c:pt>
                <c:pt idx="2731">
                  <c:v>908.67654852741305</c:v>
                </c:pt>
                <c:pt idx="2732">
                  <c:v>820.4363909545898</c:v>
                </c:pt>
                <c:pt idx="2733">
                  <c:v>836.94554590318057</c:v>
                </c:pt>
                <c:pt idx="2734">
                  <c:v>813.8374855335145</c:v>
                </c:pt>
                <c:pt idx="2735">
                  <c:v>811.6108251454192</c:v>
                </c:pt>
                <c:pt idx="2736">
                  <c:v>840.3704483797876</c:v>
                </c:pt>
                <c:pt idx="2737">
                  <c:v>793.09553397499587</c:v>
                </c:pt>
                <c:pt idx="2738">
                  <c:v>797.09560616610406</c:v>
                </c:pt>
                <c:pt idx="2739">
                  <c:v>807.96079827315123</c:v>
                </c:pt>
                <c:pt idx="2740">
                  <c:v>696.59950880457245</c:v>
                </c:pt>
                <c:pt idx="2741">
                  <c:v>713.58936559211975</c:v>
                </c:pt>
                <c:pt idx="2742">
                  <c:v>711.94643917682083</c:v>
                </c:pt>
                <c:pt idx="2743">
                  <c:v>705.95356434645862</c:v>
                </c:pt>
                <c:pt idx="2744">
                  <c:v>753.09571561641042</c:v>
                </c:pt>
                <c:pt idx="2745">
                  <c:v>734.08183980122692</c:v>
                </c:pt>
                <c:pt idx="2746">
                  <c:v>709.81180967888645</c:v>
                </c:pt>
                <c:pt idx="2747">
                  <c:v>756.35532138562019</c:v>
                </c:pt>
                <c:pt idx="2748">
                  <c:v>817.36964088836191</c:v>
                </c:pt>
                <c:pt idx="2749">
                  <c:v>872.41002264775432</c:v>
                </c:pt>
                <c:pt idx="2750">
                  <c:v>864.79458033608421</c:v>
                </c:pt>
                <c:pt idx="2751">
                  <c:v>828.97518336020312</c:v>
                </c:pt>
                <c:pt idx="2752">
                  <c:v>832.11866975743817</c:v>
                </c:pt>
                <c:pt idx="2753">
                  <c:v>859.32611634301759</c:v>
                </c:pt>
                <c:pt idx="2754">
                  <c:v>834.00260827736247</c:v>
                </c:pt>
                <c:pt idx="2755">
                  <c:v>852.16220710997561</c:v>
                </c:pt>
                <c:pt idx="2756">
                  <c:v>794.4191287378103</c:v>
                </c:pt>
                <c:pt idx="2757">
                  <c:v>787.02652865348227</c:v>
                </c:pt>
                <c:pt idx="2758">
                  <c:v>753.0465009369932</c:v>
                </c:pt>
                <c:pt idx="2759">
                  <c:v>716.55592310261466</c:v>
                </c:pt>
                <c:pt idx="2760">
                  <c:v>661.32762224798432</c:v>
                </c:pt>
                <c:pt idx="2761">
                  <c:v>651.07285887917908</c:v>
                </c:pt>
                <c:pt idx="2762">
                  <c:v>675.80887174549503</c:v>
                </c:pt>
                <c:pt idx="2763">
                  <c:v>670.78054476304771</c:v>
                </c:pt>
                <c:pt idx="2764">
                  <c:v>642.92447403705046</c:v>
                </c:pt>
                <c:pt idx="2765">
                  <c:v>595.8923108476946</c:v>
                </c:pt>
                <c:pt idx="2766">
                  <c:v>512.7434278352199</c:v>
                </c:pt>
                <c:pt idx="2767">
                  <c:v>515.94760956883351</c:v>
                </c:pt>
                <c:pt idx="2768">
                  <c:v>506.18459000525661</c:v>
                </c:pt>
                <c:pt idx="2769">
                  <c:v>473.01577456923746</c:v>
                </c:pt>
                <c:pt idx="2770">
                  <c:v>397.31129765619545</c:v>
                </c:pt>
                <c:pt idx="2771">
                  <c:v>455.7165562385332</c:v>
                </c:pt>
                <c:pt idx="2772">
                  <c:v>439.02359639959064</c:v>
                </c:pt>
                <c:pt idx="2773">
                  <c:v>437.46892948287802</c:v>
                </c:pt>
                <c:pt idx="2774">
                  <c:v>490.74254215853165</c:v>
                </c:pt>
                <c:pt idx="2775">
                  <c:v>566.46913563414284</c:v>
                </c:pt>
                <c:pt idx="2776">
                  <c:v>541.90780720197438</c:v>
                </c:pt>
                <c:pt idx="2777">
                  <c:v>471.96641368689956</c:v>
                </c:pt>
                <c:pt idx="2778">
                  <c:v>446.00619398836739</c:v>
                </c:pt>
                <c:pt idx="2779">
                  <c:v>479.9525106337237</c:v>
                </c:pt>
                <c:pt idx="2780">
                  <c:v>468.32299522822223</c:v>
                </c:pt>
                <c:pt idx="2781">
                  <c:v>477.17785566265837</c:v>
                </c:pt>
                <c:pt idx="2782">
                  <c:v>444.04411766227037</c:v>
                </c:pt>
                <c:pt idx="2783">
                  <c:v>415.8680884684706</c:v>
                </c:pt>
                <c:pt idx="2784">
                  <c:v>414.82914324600159</c:v>
                </c:pt>
                <c:pt idx="2785">
                  <c:v>453.55262000606956</c:v>
                </c:pt>
                <c:pt idx="2786">
                  <c:v>468.10664990522196</c:v>
                </c:pt>
                <c:pt idx="2787">
                  <c:v>473.23428501509073</c:v>
                </c:pt>
                <c:pt idx="2788">
                  <c:v>536.00023929466306</c:v>
                </c:pt>
                <c:pt idx="2789">
                  <c:v>543.9402198214234</c:v>
                </c:pt>
                <c:pt idx="2790">
                  <c:v>549.62074973430902</c:v>
                </c:pt>
                <c:pt idx="2791">
                  <c:v>617.89091939704338</c:v>
                </c:pt>
                <c:pt idx="2792">
                  <c:v>559.34944118868339</c:v>
                </c:pt>
                <c:pt idx="2793">
                  <c:v>555.56088886042414</c:v>
                </c:pt>
                <c:pt idx="2794">
                  <c:v>540.50982849183413</c:v>
                </c:pt>
                <c:pt idx="2795">
                  <c:v>551.40940172882461</c:v>
                </c:pt>
                <c:pt idx="2796">
                  <c:v>562.18026635252409</c:v>
                </c:pt>
                <c:pt idx="2797">
                  <c:v>594.92753190794451</c:v>
                </c:pt>
                <c:pt idx="2798">
                  <c:v>602.92306152996207</c:v>
                </c:pt>
                <c:pt idx="2799">
                  <c:v>589.57675199837172</c:v>
                </c:pt>
                <c:pt idx="2800">
                  <c:v>613.2058277051583</c:v>
                </c:pt>
                <c:pt idx="2801">
                  <c:v>647.91804023474776</c:v>
                </c:pt>
                <c:pt idx="2802">
                  <c:v>634.6325491503535</c:v>
                </c:pt>
                <c:pt idx="2803">
                  <c:v>634.59440644287656</c:v>
                </c:pt>
                <c:pt idx="2804">
                  <c:v>622.14027202076102</c:v>
                </c:pt>
                <c:pt idx="2805">
                  <c:v>585.40250226807291</c:v>
                </c:pt>
                <c:pt idx="2806">
                  <c:v>591.11200925616765</c:v>
                </c:pt>
                <c:pt idx="2807">
                  <c:v>533.14080469216924</c:v>
                </c:pt>
                <c:pt idx="2808">
                  <c:v>519.20495922079658</c:v>
                </c:pt>
                <c:pt idx="2809">
                  <c:v>517.3607306164962</c:v>
                </c:pt>
                <c:pt idx="2810">
                  <c:v>452.41016206584283</c:v>
                </c:pt>
                <c:pt idx="2811">
                  <c:v>451.65187396388274</c:v>
                </c:pt>
                <c:pt idx="2812">
                  <c:v>451.05878166351562</c:v>
                </c:pt>
                <c:pt idx="2813">
                  <c:v>447.6405635943118</c:v>
                </c:pt>
                <c:pt idx="2814">
                  <c:v>448.14802291357859</c:v>
                </c:pt>
                <c:pt idx="2815">
                  <c:v>469.27512804623046</c:v>
                </c:pt>
                <c:pt idx="2816">
                  <c:v>471.97983317896336</c:v>
                </c:pt>
                <c:pt idx="2817">
                  <c:v>474.03329952750232</c:v>
                </c:pt>
                <c:pt idx="2818">
                  <c:v>500.58880760807739</c:v>
                </c:pt>
                <c:pt idx="2819">
                  <c:v>538.16957844364322</c:v>
                </c:pt>
                <c:pt idx="2820">
                  <c:v>583.37176485633711</c:v>
                </c:pt>
                <c:pt idx="2821">
                  <c:v>562.24732123055253</c:v>
                </c:pt>
                <c:pt idx="2822">
                  <c:v>554.77859033438949</c:v>
                </c:pt>
                <c:pt idx="2823">
                  <c:v>546.98036642469697</c:v>
                </c:pt>
                <c:pt idx="2824">
                  <c:v>523.86325129395118</c:v>
                </c:pt>
                <c:pt idx="2825">
                  <c:v>523.57599323461761</c:v>
                </c:pt>
                <c:pt idx="2826">
                  <c:v>577.66551568716932</c:v>
                </c:pt>
                <c:pt idx="2827">
                  <c:v>571.22626316951948</c:v>
                </c:pt>
                <c:pt idx="2828">
                  <c:v>547.76272673562926</c:v>
                </c:pt>
                <c:pt idx="2829">
                  <c:v>585.56086669640354</c:v>
                </c:pt>
                <c:pt idx="2830">
                  <c:v>575.88349225956028</c:v>
                </c:pt>
                <c:pt idx="2831">
                  <c:v>551.89623792177508</c:v>
                </c:pt>
                <c:pt idx="2832">
                  <c:v>572.61916406901798</c:v>
                </c:pt>
                <c:pt idx="2833">
                  <c:v>562.23650461462546</c:v>
                </c:pt>
                <c:pt idx="2834">
                  <c:v>631.64539180267207</c:v>
                </c:pt>
                <c:pt idx="2835">
                  <c:v>625.97634488763538</c:v>
                </c:pt>
                <c:pt idx="2836">
                  <c:v>628.89709036344425</c:v>
                </c:pt>
                <c:pt idx="2837">
                  <c:v>632.62521951761425</c:v>
                </c:pt>
                <c:pt idx="2838">
                  <c:v>597.46329956104557</c:v>
                </c:pt>
                <c:pt idx="2839">
                  <c:v>534.81441291247484</c:v>
                </c:pt>
                <c:pt idx="2840">
                  <c:v>548.22968993371887</c:v>
                </c:pt>
                <c:pt idx="2841">
                  <c:v>541.03562504900367</c:v>
                </c:pt>
                <c:pt idx="2842">
                  <c:v>514.75054250902781</c:v>
                </c:pt>
                <c:pt idx="2843">
                  <c:v>547.54700266733039</c:v>
                </c:pt>
                <c:pt idx="2844">
                  <c:v>552.73569398017878</c:v>
                </c:pt>
                <c:pt idx="2845">
                  <c:v>556.19396528461016</c:v>
                </c:pt>
                <c:pt idx="2846">
                  <c:v>569.52038906489508</c:v>
                </c:pt>
                <c:pt idx="2847">
                  <c:v>588.30746767392009</c:v>
                </c:pt>
                <c:pt idx="2848">
                  <c:v>558.5193328432772</c:v>
                </c:pt>
                <c:pt idx="2849">
                  <c:v>560.22835931515328</c:v>
                </c:pt>
                <c:pt idx="2850">
                  <c:v>559.16637143820526</c:v>
                </c:pt>
                <c:pt idx="2851">
                  <c:v>565.47066196792593</c:v>
                </c:pt>
                <c:pt idx="2852">
                  <c:v>579.05491663933287</c:v>
                </c:pt>
                <c:pt idx="2853">
                  <c:v>577.08074083276949</c:v>
                </c:pt>
                <c:pt idx="2854">
                  <c:v>586.55569970693625</c:v>
                </c:pt>
                <c:pt idx="2855">
                  <c:v>616.74953352385273</c:v>
                </c:pt>
                <c:pt idx="2856">
                  <c:v>574.48280170464579</c:v>
                </c:pt>
                <c:pt idx="2857">
                  <c:v>587.80878716292739</c:v>
                </c:pt>
                <c:pt idx="2858">
                  <c:v>593.08972710128535</c:v>
                </c:pt>
                <c:pt idx="2859">
                  <c:v>603.81024827995566</c:v>
                </c:pt>
                <c:pt idx="2860">
                  <c:v>641.557316489355</c:v>
                </c:pt>
                <c:pt idx="2861">
                  <c:v>800.45590463881797</c:v>
                </c:pt>
                <c:pt idx="2862">
                  <c:v>835.50642225942897</c:v>
                </c:pt>
                <c:pt idx="2863">
                  <c:v>879.67085862721058</c:v>
                </c:pt>
                <c:pt idx="2864">
                  <c:v>859.25238934572201</c:v>
                </c:pt>
                <c:pt idx="2865">
                  <c:v>879.34943159192107</c:v>
                </c:pt>
                <c:pt idx="2866">
                  <c:v>826.30311988146207</c:v>
                </c:pt>
                <c:pt idx="2867">
                  <c:v>817.37251451228769</c:v>
                </c:pt>
                <c:pt idx="2868">
                  <c:v>831.82366709027156</c:v>
                </c:pt>
                <c:pt idx="2869">
                  <c:v>847.80334949217172</c:v>
                </c:pt>
                <c:pt idx="2870">
                  <c:v>846.68107751680952</c:v>
                </c:pt>
                <c:pt idx="2871">
                  <c:v>863.75859852695476</c:v>
                </c:pt>
                <c:pt idx="2872">
                  <c:v>864.54062715611349</c:v>
                </c:pt>
                <c:pt idx="2873">
                  <c:v>841.74677234008345</c:v>
                </c:pt>
                <c:pt idx="2874">
                  <c:v>833.99203978696414</c:v>
                </c:pt>
                <c:pt idx="2875">
                  <c:v>770.02830177217527</c:v>
                </c:pt>
                <c:pt idx="2876">
                  <c:v>784.86586074871263</c:v>
                </c:pt>
                <c:pt idx="2877">
                  <c:v>811.55529277382823</c:v>
                </c:pt>
                <c:pt idx="2878">
                  <c:v>804.26007541701097</c:v>
                </c:pt>
                <c:pt idx="2879">
                  <c:v>800.1675706169566</c:v>
                </c:pt>
                <c:pt idx="2880">
                  <c:v>820.21706468570198</c:v>
                </c:pt>
                <c:pt idx="2881">
                  <c:v>822.93822212561111</c:v>
                </c:pt>
                <c:pt idx="2882">
                  <c:v>873.40416605789085</c:v>
                </c:pt>
                <c:pt idx="2883">
                  <c:v>855.40129245879018</c:v>
                </c:pt>
                <c:pt idx="2884">
                  <c:v>881.41189251221022</c:v>
                </c:pt>
                <c:pt idx="2885">
                  <c:v>865.62802576755428</c:v>
                </c:pt>
                <c:pt idx="2886">
                  <c:v>868.22323812246634</c:v>
                </c:pt>
                <c:pt idx="2887">
                  <c:v>831.40280370196263</c:v>
                </c:pt>
                <c:pt idx="2888">
                  <c:v>833.74750160571887</c:v>
                </c:pt>
                <c:pt idx="2889">
                  <c:v>971.3821432383312</c:v>
                </c:pt>
                <c:pt idx="2890">
                  <c:v>974.91515699879312</c:v>
                </c:pt>
                <c:pt idx="2891">
                  <c:v>917.47971362293958</c:v>
                </c:pt>
                <c:pt idx="2892">
                  <c:v>682.09257253015323</c:v>
                </c:pt>
                <c:pt idx="2893">
                  <c:v>649.27542145634277</c:v>
                </c:pt>
                <c:pt idx="2894">
                  <c:v>667.67256739231789</c:v>
                </c:pt>
                <c:pt idx="2895">
                  <c:v>668.84913465339105</c:v>
                </c:pt>
                <c:pt idx="2896">
                  <c:v>700.61174374939833</c:v>
                </c:pt>
                <c:pt idx="2897">
                  <c:v>683.90450554866743</c:v>
                </c:pt>
                <c:pt idx="2898">
                  <c:v>692.432088142319</c:v>
                </c:pt>
                <c:pt idx="2899">
                  <c:v>673.61693080273471</c:v>
                </c:pt>
                <c:pt idx="2900">
                  <c:v>687.38569271893562</c:v>
                </c:pt>
                <c:pt idx="2901">
                  <c:v>672.92669214463467</c:v>
                </c:pt>
                <c:pt idx="2902">
                  <c:v>666.89063506221976</c:v>
                </c:pt>
                <c:pt idx="2903">
                  <c:v>667.99060424245693</c:v>
                </c:pt>
                <c:pt idx="2904">
                  <c:v>681.9807736059937</c:v>
                </c:pt>
                <c:pt idx="2905">
                  <c:v>734.19680292425994</c:v>
                </c:pt>
                <c:pt idx="2906">
                  <c:v>730.2965428646678</c:v>
                </c:pt>
                <c:pt idx="2907">
                  <c:v>728.37624383010416</c:v>
                </c:pt>
                <c:pt idx="2908">
                  <c:v>737.23730411655561</c:v>
                </c:pt>
                <c:pt idx="2909">
                  <c:v>749.87049324529437</c:v>
                </c:pt>
                <c:pt idx="2910">
                  <c:v>738.08871756830774</c:v>
                </c:pt>
                <c:pt idx="2911">
                  <c:v>750.38574682989986</c:v>
                </c:pt>
                <c:pt idx="2912">
                  <c:v>772.51284380102652</c:v>
                </c:pt>
                <c:pt idx="2913">
                  <c:v>769.5358189553408</c:v>
                </c:pt>
                <c:pt idx="2914">
                  <c:v>762.70742459353596</c:v>
                </c:pt>
                <c:pt idx="2915">
                  <c:v>777.2973068057081</c:v>
                </c:pt>
                <c:pt idx="2916">
                  <c:v>824.5223586108383</c:v>
                </c:pt>
                <c:pt idx="2917">
                  <c:v>823.35004252993178</c:v>
                </c:pt>
                <c:pt idx="2918">
                  <c:v>894.54011020793018</c:v>
                </c:pt>
                <c:pt idx="2919">
                  <c:v>1011.1700607107803</c:v>
                </c:pt>
                <c:pt idx="2920">
                  <c:v>973.13567843708427</c:v>
                </c:pt>
                <c:pt idx="2921">
                  <c:v>1009.7120320739008</c:v>
                </c:pt>
                <c:pt idx="2922">
                  <c:v>978.84691224660264</c:v>
                </c:pt>
                <c:pt idx="2923">
                  <c:v>1010.317375272159</c:v>
                </c:pt>
                <c:pt idx="2924">
                  <c:v>972.58820239661361</c:v>
                </c:pt>
                <c:pt idx="2925">
                  <c:v>914.89543459382799</c:v>
                </c:pt>
                <c:pt idx="2926">
                  <c:v>882.108574689016</c:v>
                </c:pt>
                <c:pt idx="2927">
                  <c:v>911.45521714715301</c:v>
                </c:pt>
                <c:pt idx="2928">
                  <c:v>950.75377126872115</c:v>
                </c:pt>
                <c:pt idx="2929">
                  <c:v>966.36651684339949</c:v>
                </c:pt>
                <c:pt idx="2930">
                  <c:v>958.31085554865388</c:v>
                </c:pt>
                <c:pt idx="2931">
                  <c:v>936.61015293457456</c:v>
                </c:pt>
                <c:pt idx="2932">
                  <c:v>957.1599340465458</c:v>
                </c:pt>
                <c:pt idx="2933">
                  <c:v>941.4529819295235</c:v>
                </c:pt>
                <c:pt idx="2934">
                  <c:v>921.23221821515619</c:v>
                </c:pt>
                <c:pt idx="2935">
                  <c:v>919.22008566240322</c:v>
                </c:pt>
                <c:pt idx="2936">
                  <c:v>927.93235504360268</c:v>
                </c:pt>
                <c:pt idx="2937">
                  <c:v>971.55377722744868</c:v>
                </c:pt>
                <c:pt idx="2938">
                  <c:v>992.17691418432639</c:v>
                </c:pt>
                <c:pt idx="2939">
                  <c:v>995.90709428797857</c:v>
                </c:pt>
                <c:pt idx="2940">
                  <c:v>978.92337481268783</c:v>
                </c:pt>
                <c:pt idx="2941">
                  <c:v>1004.7430084073133</c:v>
                </c:pt>
                <c:pt idx="2942">
                  <c:v>1007.8822304520846</c:v>
                </c:pt>
                <c:pt idx="2943">
                  <c:v>1011.9287880238122</c:v>
                </c:pt>
                <c:pt idx="2944">
                  <c:v>1091.7180556190845</c:v>
                </c:pt>
                <c:pt idx="2945">
                  <c:v>1080.0399580061346</c:v>
                </c:pt>
                <c:pt idx="2946">
                  <c:v>1004.2772423222831</c:v>
                </c:pt>
                <c:pt idx="2947">
                  <c:v>994.73386588801714</c:v>
                </c:pt>
                <c:pt idx="2948">
                  <c:v>1003.4149705168218</c:v>
                </c:pt>
                <c:pt idx="2949">
                  <c:v>997.18891537738796</c:v>
                </c:pt>
                <c:pt idx="2950">
                  <c:v>916.59443723720608</c:v>
                </c:pt>
                <c:pt idx="2951">
                  <c:v>974.1524894833334</c:v>
                </c:pt>
                <c:pt idx="2952">
                  <c:v>991.6426680629321</c:v>
                </c:pt>
                <c:pt idx="2953">
                  <c:v>988.55783675907117</c:v>
                </c:pt>
                <c:pt idx="2954">
                  <c:v>981.46177819501656</c:v>
                </c:pt>
                <c:pt idx="2955">
                  <c:v>966.47810052921966</c:v>
                </c:pt>
                <c:pt idx="2956">
                  <c:v>949.30021168652854</c:v>
                </c:pt>
                <c:pt idx="2957">
                  <c:v>972.55743344832968</c:v>
                </c:pt>
                <c:pt idx="2958">
                  <c:v>986.09181983253688</c:v>
                </c:pt>
                <c:pt idx="2959">
                  <c:v>984.575509668368</c:v>
                </c:pt>
                <c:pt idx="2960">
                  <c:v>1006.9834578442518</c:v>
                </c:pt>
                <c:pt idx="2961">
                  <c:v>972.87412756752371</c:v>
                </c:pt>
                <c:pt idx="2962">
                  <c:v>959.66435001939521</c:v>
                </c:pt>
                <c:pt idx="2963">
                  <c:v>934.11349124559013</c:v>
                </c:pt>
                <c:pt idx="2964">
                  <c:v>919.6179394183564</c:v>
                </c:pt>
                <c:pt idx="2965">
                  <c:v>866.14643270902047</c:v>
                </c:pt>
                <c:pt idx="2966">
                  <c:v>785.23771912453742</c:v>
                </c:pt>
                <c:pt idx="2967">
                  <c:v>846.22858430955478</c:v>
                </c:pt>
                <c:pt idx="2968">
                  <c:v>830.1068431279441</c:v>
                </c:pt>
                <c:pt idx="2969">
                  <c:v>820.73150932850353</c:v>
                </c:pt>
                <c:pt idx="2970">
                  <c:v>803.6965952525386</c:v>
                </c:pt>
                <c:pt idx="2971">
                  <c:v>816.39461976430789</c:v>
                </c:pt>
                <c:pt idx="2972">
                  <c:v>721.93019537372891</c:v>
                </c:pt>
                <c:pt idx="2973">
                  <c:v>709.00213657792767</c:v>
                </c:pt>
                <c:pt idx="2974">
                  <c:v>723.70910256448849</c:v>
                </c:pt>
                <c:pt idx="2975">
                  <c:v>706.022458411358</c:v>
                </c:pt>
                <c:pt idx="2976">
                  <c:v>696.55679615264171</c:v>
                </c:pt>
                <c:pt idx="2977">
                  <c:v>730.21227690021135</c:v>
                </c:pt>
                <c:pt idx="2978">
                  <c:v>731.19233747864314</c:v>
                </c:pt>
                <c:pt idx="2979">
                  <c:v>729.71753510018959</c:v>
                </c:pt>
                <c:pt idx="2980">
                  <c:v>729.8103638954417</c:v>
                </c:pt>
                <c:pt idx="2981">
                  <c:v>768.21000670041235</c:v>
                </c:pt>
                <c:pt idx="2982">
                  <c:v>754.94083729662964</c:v>
                </c:pt>
                <c:pt idx="2983">
                  <c:v>777.27926805498987</c:v>
                </c:pt>
                <c:pt idx="2984">
                  <c:v>755.45487962978814</c:v>
                </c:pt>
                <c:pt idx="2985">
                  <c:v>712.94271836054418</c:v>
                </c:pt>
                <c:pt idx="2986">
                  <c:v>682.03457035969325</c:v>
                </c:pt>
                <c:pt idx="2987">
                  <c:v>646.16536259330235</c:v>
                </c:pt>
                <c:pt idx="2988">
                  <c:v>638.78102081318798</c:v>
                </c:pt>
                <c:pt idx="2989">
                  <c:v>646.67731782586418</c:v>
                </c:pt>
                <c:pt idx="2990">
                  <c:v>638.79682638993847</c:v>
                </c:pt>
                <c:pt idx="2991">
                  <c:v>628.45273137699394</c:v>
                </c:pt>
                <c:pt idx="2992">
                  <c:v>642.83830616740659</c:v>
                </c:pt>
                <c:pt idx="2993">
                  <c:v>657.80584153280597</c:v>
                </c:pt>
                <c:pt idx="2994">
                  <c:v>629.71487584450654</c:v>
                </c:pt>
                <c:pt idx="2995">
                  <c:v>595.71191358180795</c:v>
                </c:pt>
                <c:pt idx="2996">
                  <c:v>592.75504918089644</c:v>
                </c:pt>
                <c:pt idx="2997">
                  <c:v>591.9661892715809</c:v>
                </c:pt>
                <c:pt idx="2998">
                  <c:v>573.03437560107716</c:v>
                </c:pt>
                <c:pt idx="2999">
                  <c:v>583.71281342427653</c:v>
                </c:pt>
                <c:pt idx="3000">
                  <c:v>575.91031615900454</c:v>
                </c:pt>
                <c:pt idx="3001">
                  <c:v>551.47781094145034</c:v>
                </c:pt>
                <c:pt idx="3002">
                  <c:v>552.86022271597892</c:v>
                </c:pt>
                <c:pt idx="3003">
                  <c:v>551.35770221548148</c:v>
                </c:pt>
                <c:pt idx="3004">
                  <c:v>555.39526757759438</c:v>
                </c:pt>
                <c:pt idx="3005">
                  <c:v>583.98177636230696</c:v>
                </c:pt>
                <c:pt idx="3006">
                  <c:v>615.37233623036718</c:v>
                </c:pt>
                <c:pt idx="3007">
                  <c:v>586.85482992433219</c:v>
                </c:pt>
                <c:pt idx="3008">
                  <c:v>560.52178446553637</c:v>
                </c:pt>
                <c:pt idx="3009">
                  <c:v>610.77748999907203</c:v>
                </c:pt>
                <c:pt idx="3010">
                  <c:v>599.11461370879806</c:v>
                </c:pt>
                <c:pt idx="3011">
                  <c:v>607.03858836863105</c:v>
                </c:pt>
                <c:pt idx="3012">
                  <c:v>582.83372479577815</c:v>
                </c:pt>
                <c:pt idx="3013">
                  <c:v>595.80162969201967</c:v>
                </c:pt>
                <c:pt idx="3014">
                  <c:v>626.47212571057139</c:v>
                </c:pt>
                <c:pt idx="3015">
                  <c:v>668.75100252212906</c:v>
                </c:pt>
                <c:pt idx="3016">
                  <c:v>682.41860909435559</c:v>
                </c:pt>
                <c:pt idx="3017">
                  <c:v>711.38961560151927</c:v>
                </c:pt>
                <c:pt idx="3018">
                  <c:v>712.48687715609026</c:v>
                </c:pt>
                <c:pt idx="3019">
                  <c:v>719.64695592566318</c:v>
                </c:pt>
                <c:pt idx="3020">
                  <c:v>694.72211881405622</c:v>
                </c:pt>
                <c:pt idx="3021">
                  <c:v>703.06774009501203</c:v>
                </c:pt>
                <c:pt idx="3022">
                  <c:v>698.8431716673723</c:v>
                </c:pt>
                <c:pt idx="3023">
                  <c:v>664.66900630224541</c:v>
                </c:pt>
                <c:pt idx="3024">
                  <c:v>661.06141204462131</c:v>
                </c:pt>
                <c:pt idx="3025">
                  <c:v>656.16695501283823</c:v>
                </c:pt>
                <c:pt idx="3026">
                  <c:v>730.88107287035052</c:v>
                </c:pt>
                <c:pt idx="3027">
                  <c:v>856.10247698315368</c:v>
                </c:pt>
                <c:pt idx="3028">
                  <c:v>803.05660232848584</c:v>
                </c:pt>
                <c:pt idx="3029">
                  <c:v>839.28030548168658</c:v>
                </c:pt>
                <c:pt idx="3030">
                  <c:v>1212.1631349398135</c:v>
                </c:pt>
                <c:pt idx="3031">
                  <c:v>1497.5426304605371</c:v>
                </c:pt>
                <c:pt idx="3032">
                  <c:v>1457.3898790991489</c:v>
                </c:pt>
                <c:pt idx="3033">
                  <c:v>1455.277791281854</c:v>
                </c:pt>
                <c:pt idx="3034">
                  <c:v>1545.1953101182601</c:v>
                </c:pt>
                <c:pt idx="3035">
                  <c:v>1492.6553131651694</c:v>
                </c:pt>
                <c:pt idx="3036">
                  <c:v>1476.7204109588004</c:v>
                </c:pt>
                <c:pt idx="3037">
                  <c:v>1295.7462424256605</c:v>
                </c:pt>
                <c:pt idx="3038">
                  <c:v>1107.654528407244</c:v>
                </c:pt>
                <c:pt idx="3039">
                  <c:v>1201.4182350908411</c:v>
                </c:pt>
                <c:pt idx="3040">
                  <c:v>1238.630575889598</c:v>
                </c:pt>
                <c:pt idx="3041">
                  <c:v>1200.8757295162854</c:v>
                </c:pt>
                <c:pt idx="3042">
                  <c:v>1123.9413459951984</c:v>
                </c:pt>
                <c:pt idx="3043">
                  <c:v>1102.5815285084309</c:v>
                </c:pt>
                <c:pt idx="3044">
                  <c:v>1113.1669920580784</c:v>
                </c:pt>
                <c:pt idx="3045">
                  <c:v>1104.0893049361032</c:v>
                </c:pt>
                <c:pt idx="3046">
                  <c:v>1200.3530431531394</c:v>
                </c:pt>
                <c:pt idx="3047">
                  <c:v>1230.3119562328704</c:v>
                </c:pt>
                <c:pt idx="3048">
                  <c:v>1163.0924007754259</c:v>
                </c:pt>
                <c:pt idx="3049">
                  <c:v>1148.8384032679496</c:v>
                </c:pt>
                <c:pt idx="3050">
                  <c:v>1195.6704527440386</c:v>
                </c:pt>
                <c:pt idx="3051">
                  <c:v>1073.5984443693237</c:v>
                </c:pt>
                <c:pt idx="3052">
                  <c:v>1089.066953134575</c:v>
                </c:pt>
                <c:pt idx="3053">
                  <c:v>1088.7955393617431</c:v>
                </c:pt>
                <c:pt idx="3054">
                  <c:v>1075.9110908821442</c:v>
                </c:pt>
                <c:pt idx="3055">
                  <c:v>1007.2198828069995</c:v>
                </c:pt>
                <c:pt idx="3056">
                  <c:v>976.73517921605253</c:v>
                </c:pt>
                <c:pt idx="3057">
                  <c:v>984.48579124430273</c:v>
                </c:pt>
                <c:pt idx="3058">
                  <c:v>983.51739173684598</c:v>
                </c:pt>
                <c:pt idx="3059">
                  <c:v>1071.4358660637624</c:v>
                </c:pt>
                <c:pt idx="3060">
                  <c:v>1059.7511588528762</c:v>
                </c:pt>
                <c:pt idx="3061">
                  <c:v>1023.6957129494459</c:v>
                </c:pt>
                <c:pt idx="3062">
                  <c:v>1074.6036772075422</c:v>
                </c:pt>
                <c:pt idx="3063">
                  <c:v>1045.9866006770728</c:v>
                </c:pt>
                <c:pt idx="3064">
                  <c:v>1087.4937198212249</c:v>
                </c:pt>
                <c:pt idx="3065">
                  <c:v>1013.2623704626455</c:v>
                </c:pt>
                <c:pt idx="3066">
                  <c:v>1011.8498855390444</c:v>
                </c:pt>
                <c:pt idx="3067">
                  <c:v>974.6743855744005</c:v>
                </c:pt>
                <c:pt idx="3068">
                  <c:v>999.46800124580636</c:v>
                </c:pt>
                <c:pt idx="3069">
                  <c:v>1009.3016042621838</c:v>
                </c:pt>
                <c:pt idx="3070">
                  <c:v>1063.022834687403</c:v>
                </c:pt>
                <c:pt idx="3071">
                  <c:v>997.93633478038907</c:v>
                </c:pt>
                <c:pt idx="3072">
                  <c:v>909.64744455147093</c:v>
                </c:pt>
                <c:pt idx="3073">
                  <c:v>915.73505447497189</c:v>
                </c:pt>
                <c:pt idx="3074">
                  <c:v>908.46243508913449</c:v>
                </c:pt>
                <c:pt idx="3075">
                  <c:v>906.39620889724563</c:v>
                </c:pt>
                <c:pt idx="3076">
                  <c:v>882.42839336194152</c:v>
                </c:pt>
                <c:pt idx="3077">
                  <c:v>874.95409386874621</c:v>
                </c:pt>
                <c:pt idx="3078">
                  <c:v>768.16109216854306</c:v>
                </c:pt>
                <c:pt idx="3079">
                  <c:v>710.40914988503721</c:v>
                </c:pt>
                <c:pt idx="3080">
                  <c:v>720.13782613051751</c:v>
                </c:pt>
                <c:pt idx="3081">
                  <c:v>697.34690376705885</c:v>
                </c:pt>
                <c:pt idx="3082">
                  <c:v>709.23846803972015</c:v>
                </c:pt>
                <c:pt idx="3083">
                  <c:v>707.3389712473504</c:v>
                </c:pt>
                <c:pt idx="3084">
                  <c:v>710.86964785495786</c:v>
                </c:pt>
                <c:pt idx="3085">
                  <c:v>653.01715787313003</c:v>
                </c:pt>
                <c:pt idx="3086">
                  <c:v>630.00716502052137</c:v>
                </c:pt>
                <c:pt idx="3087">
                  <c:v>586.89821417408939</c:v>
                </c:pt>
                <c:pt idx="3088">
                  <c:v>612.99796347544543</c:v>
                </c:pt>
                <c:pt idx="3089">
                  <c:v>730.25779912968926</c:v>
                </c:pt>
                <c:pt idx="3090">
                  <c:v>699.65741915268586</c:v>
                </c:pt>
                <c:pt idx="3091">
                  <c:v>698.92842190604733</c:v>
                </c:pt>
                <c:pt idx="3092">
                  <c:v>669.55005393895874</c:v>
                </c:pt>
                <c:pt idx="3093">
                  <c:v>611.97446522542043</c:v>
                </c:pt>
                <c:pt idx="3094">
                  <c:v>634.13590237379469</c:v>
                </c:pt>
                <c:pt idx="3095">
                  <c:v>643.69039373017654</c:v>
                </c:pt>
                <c:pt idx="3096">
                  <c:v>609.56122620065742</c:v>
                </c:pt>
                <c:pt idx="3097">
                  <c:v>620.1521260409254</c:v>
                </c:pt>
                <c:pt idx="3098">
                  <c:v>618.81730113152832</c:v>
                </c:pt>
                <c:pt idx="3099">
                  <c:v>636.2732253066481</c:v>
                </c:pt>
                <c:pt idx="3100">
                  <c:v>654.88127916917028</c:v>
                </c:pt>
                <c:pt idx="3101">
                  <c:v>648.80326306068855</c:v>
                </c:pt>
                <c:pt idx="3102">
                  <c:v>649.03254488165612</c:v>
                </c:pt>
                <c:pt idx="3103">
                  <c:v>655.81402780205872</c:v>
                </c:pt>
                <c:pt idx="3104">
                  <c:v>669.34338022111478</c:v>
                </c:pt>
                <c:pt idx="3105">
                  <c:v>669.22718366475067</c:v>
                </c:pt>
                <c:pt idx="3106">
                  <c:v>668.99697104080485</c:v>
                </c:pt>
                <c:pt idx="3107">
                  <c:v>670.84226938098777</c:v>
                </c:pt>
                <c:pt idx="3108">
                  <c:v>669.25246418659958</c:v>
                </c:pt>
                <c:pt idx="3109">
                  <c:v>671.72608637694429</c:v>
                </c:pt>
                <c:pt idx="3110">
                  <c:v>670.23805602272466</c:v>
                </c:pt>
                <c:pt idx="3111">
                  <c:v>671.60804130877329</c:v>
                </c:pt>
                <c:pt idx="3112">
                  <c:v>669.06457680867584</c:v>
                </c:pt>
                <c:pt idx="3113">
                  <c:v>671.63709104965346</c:v>
                </c:pt>
                <c:pt idx="3114">
                  <c:v>679.83578916415388</c:v>
                </c:pt>
                <c:pt idx="3115">
                  <c:v>675.10239620614095</c:v>
                </c:pt>
                <c:pt idx="3116">
                  <c:v>672.91085320194873</c:v>
                </c:pt>
                <c:pt idx="3117">
                  <c:v>665.2064670071934</c:v>
                </c:pt>
                <c:pt idx="3118">
                  <c:v>677.20235354556041</c:v>
                </c:pt>
                <c:pt idx="3119">
                  <c:v>677.59974634694231</c:v>
                </c:pt>
                <c:pt idx="3120">
                  <c:v>680.60927966323266</c:v>
                </c:pt>
                <c:pt idx="3121">
                  <c:v>666.52815693311516</c:v>
                </c:pt>
                <c:pt idx="3122">
                  <c:v>661.91064616460346</c:v>
                </c:pt>
                <c:pt idx="3123">
                  <c:v>662.79193967881099</c:v>
                </c:pt>
                <c:pt idx="3124">
                  <c:v>662.55062538721984</c:v>
                </c:pt>
                <c:pt idx="3125">
                  <c:v>657.39919335903744</c:v>
                </c:pt>
                <c:pt idx="3126">
                  <c:v>664.49051353330276</c:v>
                </c:pt>
                <c:pt idx="3127">
                  <c:v>661.65495609947436</c:v>
                </c:pt>
                <c:pt idx="3128">
                  <c:v>661.29703767430556</c:v>
                </c:pt>
                <c:pt idx="3129">
                  <c:v>660.80328793545425</c:v>
                </c:pt>
                <c:pt idx="3130">
                  <c:v>655.96143496207992</c:v>
                </c:pt>
                <c:pt idx="3131">
                  <c:v>660.44015157837327</c:v>
                </c:pt>
                <c:pt idx="3132">
                  <c:v>664.99705474175312</c:v>
                </c:pt>
                <c:pt idx="3133">
                  <c:v>672.32965511128634</c:v>
                </c:pt>
                <c:pt idx="3134">
                  <c:v>650.24277896607089</c:v>
                </c:pt>
                <c:pt idx="3135">
                  <c:v>650.87316474769</c:v>
                </c:pt>
                <c:pt idx="3136">
                  <c:v>647.50174075876328</c:v>
                </c:pt>
                <c:pt idx="3137">
                  <c:v>647.00703557892859</c:v>
                </c:pt>
                <c:pt idx="3138">
                  <c:v>647.06793074613483</c:v>
                </c:pt>
                <c:pt idx="3139">
                  <c:v>647.61539558744403</c:v>
                </c:pt>
                <c:pt idx="3140">
                  <c:v>649.22933352083828</c:v>
                </c:pt>
                <c:pt idx="3141">
                  <c:v>652.50478003908017</c:v>
                </c:pt>
                <c:pt idx="3142">
                  <c:v>645.90918501087458</c:v>
                </c:pt>
                <c:pt idx="3143">
                  <c:v>646.92752237651382</c:v>
                </c:pt>
                <c:pt idx="3144">
                  <c:v>646.1648340503159</c:v>
                </c:pt>
                <c:pt idx="3145">
                  <c:v>644.3368526776859</c:v>
                </c:pt>
                <c:pt idx="3146">
                  <c:v>653.83878403336462</c:v>
                </c:pt>
                <c:pt idx="3147">
                  <c:v>652.42612605442264</c:v>
                </c:pt>
                <c:pt idx="3148">
                  <c:v>657.20456906357026</c:v>
                </c:pt>
                <c:pt idx="3149">
                  <c:v>651.04529839930171</c:v>
                </c:pt>
                <c:pt idx="3150">
                  <c:v>651.40081774723637</c:v>
                </c:pt>
                <c:pt idx="3151">
                  <c:v>651.45164822361232</c:v>
                </c:pt>
                <c:pt idx="3152">
                  <c:v>650.60818651147258</c:v>
                </c:pt>
                <c:pt idx="3153">
                  <c:v>653.03076505877391</c:v>
                </c:pt>
                <c:pt idx="3154">
                  <c:v>651.47518978953588</c:v>
                </c:pt>
                <c:pt idx="3155">
                  <c:v>651.02390240441821</c:v>
                </c:pt>
                <c:pt idx="3156">
                  <c:v>647.04176426722552</c:v>
                </c:pt>
                <c:pt idx="3157">
                  <c:v>647.42500434612248</c:v>
                </c:pt>
                <c:pt idx="3158">
                  <c:v>648.81045388409802</c:v>
                </c:pt>
                <c:pt idx="3159">
                  <c:v>647.41520558428931</c:v>
                </c:pt>
                <c:pt idx="3160">
                  <c:v>648.94107274043802</c:v>
                </c:pt>
                <c:pt idx="3161">
                  <c:v>655.10588491042824</c:v>
                </c:pt>
                <c:pt idx="3162">
                  <c:v>655.09768547764975</c:v>
                </c:pt>
                <c:pt idx="3163">
                  <c:v>663.75566583378099</c:v>
                </c:pt>
                <c:pt idx="3164">
                  <c:v>664.52270600796203</c:v>
                </c:pt>
                <c:pt idx="3165">
                  <c:v>666.66008960961119</c:v>
                </c:pt>
                <c:pt idx="3166">
                  <c:v>682.77347047813043</c:v>
                </c:pt>
                <c:pt idx="3167">
                  <c:v>700.57829734396694</c:v>
                </c:pt>
                <c:pt idx="3168">
                  <c:v>750.14717886384119</c:v>
                </c:pt>
                <c:pt idx="3169">
                  <c:v>751.09535220902376</c:v>
                </c:pt>
                <c:pt idx="3170">
                  <c:v>740.89807380884486</c:v>
                </c:pt>
                <c:pt idx="3171">
                  <c:v>760.27055975582846</c:v>
                </c:pt>
                <c:pt idx="3172">
                  <c:v>779.46401358948549</c:v>
                </c:pt>
                <c:pt idx="3173">
                  <c:v>742.09557611547825</c:v>
                </c:pt>
                <c:pt idx="3174">
                  <c:v>757.14592306852796</c:v>
                </c:pt>
                <c:pt idx="3175">
                  <c:v>747.85020793744661</c:v>
                </c:pt>
                <c:pt idx="3176">
                  <c:v>774.7931186188207</c:v>
                </c:pt>
                <c:pt idx="3177">
                  <c:v>786.27847737789955</c:v>
                </c:pt>
                <c:pt idx="3178">
                  <c:v>773.90563238063112</c:v>
                </c:pt>
                <c:pt idx="3179">
                  <c:v>780.86994199607705</c:v>
                </c:pt>
                <c:pt idx="3180">
                  <c:v>768.38120792677216</c:v>
                </c:pt>
                <c:pt idx="3181">
                  <c:v>792.89599297603252</c:v>
                </c:pt>
                <c:pt idx="3182">
                  <c:v>762.06447288013578</c:v>
                </c:pt>
                <c:pt idx="3183">
                  <c:v>767.43385501401303</c:v>
                </c:pt>
                <c:pt idx="3184">
                  <c:v>761.9098406300227</c:v>
                </c:pt>
                <c:pt idx="3185">
                  <c:v>778.44014049828445</c:v>
                </c:pt>
                <c:pt idx="3186">
                  <c:v>787.26906449347405</c:v>
                </c:pt>
                <c:pt idx="3187">
                  <c:v>787.44635315374217</c:v>
                </c:pt>
                <c:pt idx="3188">
                  <c:v>822.39426292523592</c:v>
                </c:pt>
                <c:pt idx="3189">
                  <c:v>787.90343454829622</c:v>
                </c:pt>
                <c:pt idx="3190">
                  <c:v>772.12347464054039</c:v>
                </c:pt>
                <c:pt idx="3191">
                  <c:v>778.81894637443372</c:v>
                </c:pt>
                <c:pt idx="3192">
                  <c:v>772.48961507603769</c:v>
                </c:pt>
                <c:pt idx="3193">
                  <c:v>763.80637444717354</c:v>
                </c:pt>
                <c:pt idx="3194">
                  <c:v>767.40939987545005</c:v>
                </c:pt>
                <c:pt idx="3195">
                  <c:v>773.50775328471923</c:v>
                </c:pt>
                <c:pt idx="3196">
                  <c:v>752.08207700617834</c:v>
                </c:pt>
                <c:pt idx="3197">
                  <c:v>755.64829821544652</c:v>
                </c:pt>
                <c:pt idx="3198">
                  <c:v>746.11848462209718</c:v>
                </c:pt>
                <c:pt idx="3199">
                  <c:v>756.92473338780439</c:v>
                </c:pt>
                <c:pt idx="3200">
                  <c:v>754.91353593503345</c:v>
                </c:pt>
                <c:pt idx="3201">
                  <c:v>760.57505009028648</c:v>
                </c:pt>
                <c:pt idx="3202">
                  <c:v>769.76508731500826</c:v>
                </c:pt>
                <c:pt idx="3203">
                  <c:v>787.14788903226804</c:v>
                </c:pt>
                <c:pt idx="3204">
                  <c:v>737.32435273296653</c:v>
                </c:pt>
                <c:pt idx="3205">
                  <c:v>697.79527212978724</c:v>
                </c:pt>
                <c:pt idx="3206">
                  <c:v>688.44344408156189</c:v>
                </c:pt>
                <c:pt idx="3207">
                  <c:v>681.38498598543981</c:v>
                </c:pt>
                <c:pt idx="3208">
                  <c:v>677.70395975514521</c:v>
                </c:pt>
                <c:pt idx="3209">
                  <c:v>676.24319262676443</c:v>
                </c:pt>
                <c:pt idx="3210">
                  <c:v>673.11528500954341</c:v>
                </c:pt>
                <c:pt idx="3211">
                  <c:v>680.95368563018371</c:v>
                </c:pt>
                <c:pt idx="3212">
                  <c:v>688.0921120789418</c:v>
                </c:pt>
                <c:pt idx="3213">
                  <c:v>682.6407118952651</c:v>
                </c:pt>
                <c:pt idx="3214">
                  <c:v>685.24866798534879</c:v>
                </c:pt>
                <c:pt idx="3215">
                  <c:v>681.89068753539095</c:v>
                </c:pt>
                <c:pt idx="3216">
                  <c:v>698.33725417178289</c:v>
                </c:pt>
                <c:pt idx="3217">
                  <c:v>703.51826911280023</c:v>
                </c:pt>
                <c:pt idx="3218">
                  <c:v>713.15489443357546</c:v>
                </c:pt>
                <c:pt idx="3219">
                  <c:v>704.69722786743569</c:v>
                </c:pt>
                <c:pt idx="3220">
                  <c:v>707.60064790214301</c:v>
                </c:pt>
                <c:pt idx="3221">
                  <c:v>715.852280967306</c:v>
                </c:pt>
                <c:pt idx="3222">
                  <c:v>702.57546338331747</c:v>
                </c:pt>
                <c:pt idx="3223">
                  <c:v>682.88678107448675</c:v>
                </c:pt>
                <c:pt idx="3224">
                  <c:v>684.18706032132263</c:v>
                </c:pt>
                <c:pt idx="3225">
                  <c:v>684.2708859170333</c:v>
                </c:pt>
                <c:pt idx="3226">
                  <c:v>687.66854782926248</c:v>
                </c:pt>
                <c:pt idx="3227">
                  <c:v>692.8652118300754</c:v>
                </c:pt>
                <c:pt idx="3228">
                  <c:v>695.95205332600312</c:v>
                </c:pt>
                <c:pt idx="3229">
                  <c:v>696.54086140106119</c:v>
                </c:pt>
                <c:pt idx="3230">
                  <c:v>703.99687597962964</c:v>
                </c:pt>
                <c:pt idx="3231">
                  <c:v>695.94400353203025</c:v>
                </c:pt>
                <c:pt idx="3232">
                  <c:v>698.31494209582627</c:v>
                </c:pt>
                <c:pt idx="3233">
                  <c:v>696.57868242346285</c:v>
                </c:pt>
                <c:pt idx="3234">
                  <c:v>686.37266965098547</c:v>
                </c:pt>
                <c:pt idx="3235">
                  <c:v>687.61460720962748</c:v>
                </c:pt>
                <c:pt idx="3236">
                  <c:v>689.6373253487194</c:v>
                </c:pt>
                <c:pt idx="3237">
                  <c:v>695.27550448029297</c:v>
                </c:pt>
                <c:pt idx="3238">
                  <c:v>695.15029443513276</c:v>
                </c:pt>
                <c:pt idx="3239">
                  <c:v>691.03107000900343</c:v>
                </c:pt>
                <c:pt idx="3240">
                  <c:v>704.04129865769448</c:v>
                </c:pt>
                <c:pt idx="3241">
                  <c:v>711.72356139234626</c:v>
                </c:pt>
                <c:pt idx="3242">
                  <c:v>724.49683712242404</c:v>
                </c:pt>
                <c:pt idx="3243">
                  <c:v>727.70116721851548</c:v>
                </c:pt>
                <c:pt idx="3244">
                  <c:v>733.69167582479724</c:v>
                </c:pt>
                <c:pt idx="3245">
                  <c:v>727.3115447097299</c:v>
                </c:pt>
                <c:pt idx="3246">
                  <c:v>724.19323555336985</c:v>
                </c:pt>
                <c:pt idx="3247">
                  <c:v>727.55767084843524</c:v>
                </c:pt>
                <c:pt idx="3248">
                  <c:v>723.91194534084434</c:v>
                </c:pt>
                <c:pt idx="3249">
                  <c:v>725.16149273513474</c:v>
                </c:pt>
                <c:pt idx="3250">
                  <c:v>729.02917138606688</c:v>
                </c:pt>
                <c:pt idx="3251">
                  <c:v>748.39908369548436</c:v>
                </c:pt>
                <c:pt idx="3252">
                  <c:v>755.42045087800841</c:v>
                </c:pt>
                <c:pt idx="3253">
                  <c:v>798.90129517067396</c:v>
                </c:pt>
                <c:pt idx="3254">
                  <c:v>814.95263990812839</c:v>
                </c:pt>
                <c:pt idx="3255">
                  <c:v>815.99844940354274</c:v>
                </c:pt>
                <c:pt idx="3256">
                  <c:v>828.46981000752419</c:v>
                </c:pt>
                <c:pt idx="3257">
                  <c:v>815.10683350498118</c:v>
                </c:pt>
                <c:pt idx="3258">
                  <c:v>820.31193880662556</c:v>
                </c:pt>
                <c:pt idx="3259">
                  <c:v>860.76190303962574</c:v>
                </c:pt>
                <c:pt idx="3260">
                  <c:v>832.31240486361662</c:v>
                </c:pt>
                <c:pt idx="3261">
                  <c:v>845.56359415284692</c:v>
                </c:pt>
                <c:pt idx="3262">
                  <c:v>852.91620155496082</c:v>
                </c:pt>
                <c:pt idx="3263">
                  <c:v>876.16465260836537</c:v>
                </c:pt>
                <c:pt idx="3264">
                  <c:v>870.47790384794735</c:v>
                </c:pt>
                <c:pt idx="3265">
                  <c:v>851.14663811336266</c:v>
                </c:pt>
                <c:pt idx="3266">
                  <c:v>863.51291658991158</c:v>
                </c:pt>
                <c:pt idx="3267">
                  <c:v>879.05156803538057</c:v>
                </c:pt>
                <c:pt idx="3268">
                  <c:v>966.03212724908201</c:v>
                </c:pt>
                <c:pt idx="3269">
                  <c:v>993.4098659348723</c:v>
                </c:pt>
                <c:pt idx="3270">
                  <c:v>988.60837699332183</c:v>
                </c:pt>
                <c:pt idx="3271">
                  <c:v>983.88816474128816</c:v>
                </c:pt>
                <c:pt idx="3272">
                  <c:v>960.43231587349919</c:v>
                </c:pt>
                <c:pt idx="3273">
                  <c:v>971.43921581208997</c:v>
                </c:pt>
                <c:pt idx="3274">
                  <c:v>1011.967077496909</c:v>
                </c:pt>
                <c:pt idx="3275">
                  <c:v>1050.6173472189671</c:v>
                </c:pt>
                <c:pt idx="3276">
                  <c:v>1047.9724204624749</c:v>
                </c:pt>
                <c:pt idx="3277">
                  <c:v>1033.6189008846331</c:v>
                </c:pt>
                <c:pt idx="3278">
                  <c:v>1039.7044013120767</c:v>
                </c:pt>
                <c:pt idx="3279">
                  <c:v>1075.7393863853201</c:v>
                </c:pt>
                <c:pt idx="3280">
                  <c:v>1153.2946438878225</c:v>
                </c:pt>
                <c:pt idx="3281">
                  <c:v>1207.5041222352506</c:v>
                </c:pt>
                <c:pt idx="3282">
                  <c:v>1227.6278297136505</c:v>
                </c:pt>
                <c:pt idx="3283">
                  <c:v>1281.685970700619</c:v>
                </c:pt>
                <c:pt idx="3284">
                  <c:v>1290.2595667476035</c:v>
                </c:pt>
                <c:pt idx="3285">
                  <c:v>1240.9061640593625</c:v>
                </c:pt>
                <c:pt idx="3286">
                  <c:v>1241.6161871334655</c:v>
                </c:pt>
                <c:pt idx="3287">
                  <c:v>1337.0792766384327</c:v>
                </c:pt>
                <c:pt idx="3288">
                  <c:v>1316.2900811676941</c:v>
                </c:pt>
                <c:pt idx="3289">
                  <c:v>1077.8082279465289</c:v>
                </c:pt>
                <c:pt idx="3290">
                  <c:v>1047.9925917076371</c:v>
                </c:pt>
                <c:pt idx="3291">
                  <c:v>1120.9542212476376</c:v>
                </c:pt>
                <c:pt idx="3292">
                  <c:v>1169.0876612463394</c:v>
                </c:pt>
                <c:pt idx="3293">
                  <c:v>1259.8481364555053</c:v>
                </c:pt>
                <c:pt idx="3294">
                  <c:v>1256.9557687451243</c:v>
                </c:pt>
                <c:pt idx="3295">
                  <c:v>1226.0066343401952</c:v>
                </c:pt>
                <c:pt idx="3296">
                  <c:v>1274.8356907441487</c:v>
                </c:pt>
                <c:pt idx="3297">
                  <c:v>1225.2221893154669</c:v>
                </c:pt>
                <c:pt idx="3298">
                  <c:v>1235.1232990332442</c:v>
                </c:pt>
                <c:pt idx="3299">
                  <c:v>1238.7731971626406</c:v>
                </c:pt>
                <c:pt idx="3300">
                  <c:v>1249.6251488951839</c:v>
                </c:pt>
                <c:pt idx="3301">
                  <c:v>1212.3082689617131</c:v>
                </c:pt>
                <c:pt idx="3302">
                  <c:v>1175.1574946623723</c:v>
                </c:pt>
                <c:pt idx="3303">
                  <c:v>1156.6579521319279</c:v>
                </c:pt>
                <c:pt idx="3304">
                  <c:v>1154.835305317582</c:v>
                </c:pt>
                <c:pt idx="3305">
                  <c:v>1176.2569843484484</c:v>
                </c:pt>
                <c:pt idx="3306">
                  <c:v>1239.4921677220052</c:v>
                </c:pt>
                <c:pt idx="3307">
                  <c:v>1240.0034005969933</c:v>
                </c:pt>
                <c:pt idx="3308">
                  <c:v>1257.5248986137426</c:v>
                </c:pt>
                <c:pt idx="3309">
                  <c:v>1359.0651684080938</c:v>
                </c:pt>
                <c:pt idx="3310">
                  <c:v>1578.387668038268</c:v>
                </c:pt>
                <c:pt idx="3311">
                  <c:v>1502.5451519845037</c:v>
                </c:pt>
                <c:pt idx="3312">
                  <c:v>1593.8664757160325</c:v>
                </c:pt>
                <c:pt idx="3313">
                  <c:v>1624.9485241584205</c:v>
                </c:pt>
                <c:pt idx="3314">
                  <c:v>1532.2608719169082</c:v>
                </c:pt>
                <c:pt idx="3315">
                  <c:v>1575.6391351410298</c:v>
                </c:pt>
                <c:pt idx="3316">
                  <c:v>1572.2993895494128</c:v>
                </c:pt>
                <c:pt idx="3317">
                  <c:v>1647.1404572031072</c:v>
                </c:pt>
                <c:pt idx="3318">
                  <c:v>1630.799925455223</c:v>
                </c:pt>
                <c:pt idx="3319">
                  <c:v>1780.8277754384403</c:v>
                </c:pt>
                <c:pt idx="3320">
                  <c:v>1961.0101316913303</c:v>
                </c:pt>
                <c:pt idx="3321">
                  <c:v>1914.0401456874972</c:v>
                </c:pt>
                <c:pt idx="3322">
                  <c:v>1878.6919334412646</c:v>
                </c:pt>
                <c:pt idx="3323">
                  <c:v>2034.6212294275331</c:v>
                </c:pt>
                <c:pt idx="3324">
                  <c:v>2104.259891626953</c:v>
                </c:pt>
                <c:pt idx="3325">
                  <c:v>2149.7370765043565</c:v>
                </c:pt>
                <c:pt idx="3326">
                  <c:v>2397.2125662746657</c:v>
                </c:pt>
                <c:pt idx="3327">
                  <c:v>2623.066673102855</c:v>
                </c:pt>
                <c:pt idx="3328">
                  <c:v>2382.4081837651961</c:v>
                </c:pt>
                <c:pt idx="3329">
                  <c:v>2421.3446929825436</c:v>
                </c:pt>
                <c:pt idx="3330">
                  <c:v>2699.715047086901</c:v>
                </c:pt>
                <c:pt idx="3331">
                  <c:v>3187.5809203605586</c:v>
                </c:pt>
                <c:pt idx="3332">
                  <c:v>3411.9732057146875</c:v>
                </c:pt>
                <c:pt idx="3333">
                  <c:v>3407.4715158621007</c:v>
                </c:pt>
                <c:pt idx="3334">
                  <c:v>3275.9852581909286</c:v>
                </c:pt>
                <c:pt idx="3335">
                  <c:v>1978.7365392245249</c:v>
                </c:pt>
                <c:pt idx="3336">
                  <c:v>2163.3821217148848</c:v>
                </c:pt>
                <c:pt idx="3337">
                  <c:v>2233.3133257158374</c:v>
                </c:pt>
                <c:pt idx="3338">
                  <c:v>2636.9440638392634</c:v>
                </c:pt>
                <c:pt idx="3339">
                  <c:v>2213.3961168897713</c:v>
                </c:pt>
                <c:pt idx="3340">
                  <c:v>2364.221926768274</c:v>
                </c:pt>
                <c:pt idx="3341">
                  <c:v>2208.9707876037523</c:v>
                </c:pt>
                <c:pt idx="3342">
                  <c:v>2273.8628589025925</c:v>
                </c:pt>
                <c:pt idx="3343">
                  <c:v>2342.7921520764889</c:v>
                </c:pt>
                <c:pt idx="3344">
                  <c:v>2039.6064502699403</c:v>
                </c:pt>
                <c:pt idx="3345">
                  <c:v>1779.225662031316</c:v>
                </c:pt>
                <c:pt idx="3346">
                  <c:v>1844.6253292713345</c:v>
                </c:pt>
                <c:pt idx="3347">
                  <c:v>1809.4808542651506</c:v>
                </c:pt>
                <c:pt idx="3348">
                  <c:v>1813.1963548324327</c:v>
                </c:pt>
                <c:pt idx="3349">
                  <c:v>1978.2620420912663</c:v>
                </c:pt>
                <c:pt idx="3350">
                  <c:v>1771.6757124510536</c:v>
                </c:pt>
                <c:pt idx="3351">
                  <c:v>1675.254118214486</c:v>
                </c:pt>
                <c:pt idx="3352">
                  <c:v>1767.2204955896607</c:v>
                </c:pt>
                <c:pt idx="3353">
                  <c:v>2088.5097002017178</c:v>
                </c:pt>
                <c:pt idx="3354">
                  <c:v>1868.8069519340834</c:v>
                </c:pt>
                <c:pt idx="3355">
                  <c:v>1770.1248275432297</c:v>
                </c:pt>
                <c:pt idx="3356">
                  <c:v>1794.9149990559486</c:v>
                </c:pt>
                <c:pt idx="3357">
                  <c:v>1881.4513766613807</c:v>
                </c:pt>
                <c:pt idx="3358">
                  <c:v>2038.5999428369557</c:v>
                </c:pt>
                <c:pt idx="3359">
                  <c:v>2021.7969281289359</c:v>
                </c:pt>
                <c:pt idx="3360">
                  <c:v>2114.1466032886979</c:v>
                </c:pt>
                <c:pt idx="3361">
                  <c:v>2329.6474435048694</c:v>
                </c:pt>
                <c:pt idx="3362">
                  <c:v>2087.2199140140924</c:v>
                </c:pt>
                <c:pt idx="3363">
                  <c:v>2473.5494966876859</c:v>
                </c:pt>
                <c:pt idx="3364">
                  <c:v>2737.6266495970649</c:v>
                </c:pt>
                <c:pt idx="3365">
                  <c:v>2493.7088137738087</c:v>
                </c:pt>
                <c:pt idx="3366">
                  <c:v>2777.9141893043361</c:v>
                </c:pt>
                <c:pt idx="3367">
                  <c:v>2693.5937158257916</c:v>
                </c:pt>
                <c:pt idx="3368">
                  <c:v>2705.2914549779571</c:v>
                </c:pt>
                <c:pt idx="3369">
                  <c:v>2818.0429535290691</c:v>
                </c:pt>
                <c:pt idx="3370">
                  <c:v>2771.1321424529333</c:v>
                </c:pt>
                <c:pt idx="3371">
                  <c:v>2865.2965013356265</c:v>
                </c:pt>
                <c:pt idx="3372">
                  <c:v>3049.1655957894914</c:v>
                </c:pt>
                <c:pt idx="3373">
                  <c:v>3088.2567340178166</c:v>
                </c:pt>
                <c:pt idx="3374">
                  <c:v>3281.3975018484675</c:v>
                </c:pt>
                <c:pt idx="3375">
                  <c:v>3529.1799969745007</c:v>
                </c:pt>
                <c:pt idx="3376">
                  <c:v>3606.0200725245081</c:v>
                </c:pt>
                <c:pt idx="3377">
                  <c:v>3183.7386876527903</c:v>
                </c:pt>
                <c:pt idx="3378">
                  <c:v>2669.5593985612149</c:v>
                </c:pt>
                <c:pt idx="3379">
                  <c:v>2773.880200396819</c:v>
                </c:pt>
                <c:pt idx="3380">
                  <c:v>2864.2991506825074</c:v>
                </c:pt>
                <c:pt idx="3381">
                  <c:v>2610.4876098352756</c:v>
                </c:pt>
                <c:pt idx="3382">
                  <c:v>2532.8153450515374</c:v>
                </c:pt>
                <c:pt idx="3383">
                  <c:v>2293.4744978164572</c:v>
                </c:pt>
                <c:pt idx="3384">
                  <c:v>2645.7656731630505</c:v>
                </c:pt>
                <c:pt idx="3385">
                  <c:v>2606.919899537208</c:v>
                </c:pt>
                <c:pt idx="3386">
                  <c:v>2759.7781887968813</c:v>
                </c:pt>
                <c:pt idx="3387">
                  <c:v>2663.3289741620133</c:v>
                </c:pt>
                <c:pt idx="3388">
                  <c:v>2549.7894473028991</c:v>
                </c:pt>
                <c:pt idx="3389">
                  <c:v>2496.4194174180379</c:v>
                </c:pt>
                <c:pt idx="3390">
                  <c:v>2713.1690159274294</c:v>
                </c:pt>
                <c:pt idx="3391">
                  <c:v>2752.6253226602857</c:v>
                </c:pt>
                <c:pt idx="3392">
                  <c:v>2976.8120407147267</c:v>
                </c:pt>
                <c:pt idx="3393">
                  <c:v>3161.1748650660106</c:v>
                </c:pt>
                <c:pt idx="3394">
                  <c:v>3169.078028425331</c:v>
                </c:pt>
                <c:pt idx="3395">
                  <c:v>3215.2974520448738</c:v>
                </c:pt>
                <c:pt idx="3396">
                  <c:v>3436.3755647354351</c:v>
                </c:pt>
                <c:pt idx="3397">
                  <c:v>3436.0709615961709</c:v>
                </c:pt>
                <c:pt idx="3398">
                  <c:v>3114.4305944116213</c:v>
                </c:pt>
                <c:pt idx="3399">
                  <c:v>3074.0499434684662</c:v>
                </c:pt>
                <c:pt idx="3400">
                  <c:v>3009.0028746814892</c:v>
                </c:pt>
                <c:pt idx="3401">
                  <c:v>3351.848557596863</c:v>
                </c:pt>
                <c:pt idx="3402">
                  <c:v>3318.3393531673105</c:v>
                </c:pt>
                <c:pt idx="3403">
                  <c:v>3333.0146055916089</c:v>
                </c:pt>
                <c:pt idx="3404">
                  <c:v>3159.5926375247723</c:v>
                </c:pt>
                <c:pt idx="3405">
                  <c:v>3154.4819295709171</c:v>
                </c:pt>
                <c:pt idx="3406">
                  <c:v>2997.5062337433492</c:v>
                </c:pt>
                <c:pt idx="3407">
                  <c:v>3076.215469706648</c:v>
                </c:pt>
                <c:pt idx="3408">
                  <c:v>2671.4070653708263</c:v>
                </c:pt>
                <c:pt idx="3409">
                  <c:v>2813.4309241365631</c:v>
                </c:pt>
                <c:pt idx="3410">
                  <c:v>2929.5521216802304</c:v>
                </c:pt>
                <c:pt idx="3411">
                  <c:v>3025.4102714412479</c:v>
                </c:pt>
                <c:pt idx="3412">
                  <c:v>3129.7903930632992</c:v>
                </c:pt>
                <c:pt idx="3413">
                  <c:v>3201.3556951397281</c:v>
                </c:pt>
                <c:pt idx="3414">
                  <c:v>3252.567526223856</c:v>
                </c:pt>
                <c:pt idx="3415">
                  <c:v>3222.5622754334572</c:v>
                </c:pt>
                <c:pt idx="3416">
                  <c:v>3262.0073921657695</c:v>
                </c:pt>
                <c:pt idx="3417">
                  <c:v>3216.6062151333886</c:v>
                </c:pt>
                <c:pt idx="3418">
                  <c:v>3144.7407566516781</c:v>
                </c:pt>
                <c:pt idx="3419">
                  <c:v>3218.1037794314261</c:v>
                </c:pt>
                <c:pt idx="3420">
                  <c:v>3146.1536963900339</c:v>
                </c:pt>
                <c:pt idx="3421">
                  <c:v>3036.6919357254187</c:v>
                </c:pt>
                <c:pt idx="3422">
                  <c:v>3125.3492924157713</c:v>
                </c:pt>
                <c:pt idx="3423">
                  <c:v>3150.7777064329548</c:v>
                </c:pt>
                <c:pt idx="3424">
                  <c:v>3299.4322216946398</c:v>
                </c:pt>
                <c:pt idx="3425">
                  <c:v>3256.4334567492233</c:v>
                </c:pt>
                <c:pt idx="3426">
                  <c:v>3270.8224716638961</c:v>
                </c:pt>
                <c:pt idx="3427">
                  <c:v>3495.339621356452</c:v>
                </c:pt>
                <c:pt idx="3428">
                  <c:v>3478.8567263233535</c:v>
                </c:pt>
                <c:pt idx="3429">
                  <c:v>3458.3694378685191</c:v>
                </c:pt>
                <c:pt idx="3430">
                  <c:v>3363.195907397424</c:v>
                </c:pt>
                <c:pt idx="3431">
                  <c:v>3278.8180131623694</c:v>
                </c:pt>
                <c:pt idx="3432">
                  <c:v>2891.8404834871321</c:v>
                </c:pt>
                <c:pt idx="3433">
                  <c:v>2836.3412473037579</c:v>
                </c:pt>
                <c:pt idx="3434">
                  <c:v>2879.7869050033655</c:v>
                </c:pt>
                <c:pt idx="3435">
                  <c:v>2926.2452465453634</c:v>
                </c:pt>
                <c:pt idx="3436">
                  <c:v>2834.7174211533134</c:v>
                </c:pt>
                <c:pt idx="3437">
                  <c:v>2528.2318913698923</c:v>
                </c:pt>
                <c:pt idx="3438">
                  <c:v>2548.8944286517058</c:v>
                </c:pt>
                <c:pt idx="3439">
                  <c:v>2552.4638709632254</c:v>
                </c:pt>
                <c:pt idx="3440">
                  <c:v>2704.9027182848108</c:v>
                </c:pt>
                <c:pt idx="3441">
                  <c:v>2789.3219692140028</c:v>
                </c:pt>
                <c:pt idx="3442">
                  <c:v>2748.7943748868788</c:v>
                </c:pt>
                <c:pt idx="3443">
                  <c:v>2710.2699308922033</c:v>
                </c:pt>
                <c:pt idx="3444">
                  <c:v>2899.0961515702361</c:v>
                </c:pt>
                <c:pt idx="3445">
                  <c:v>2910.584416311352</c:v>
                </c:pt>
                <c:pt idx="3446">
                  <c:v>2859.9388838087443</c:v>
                </c:pt>
                <c:pt idx="3447">
                  <c:v>2924.4734021273384</c:v>
                </c:pt>
                <c:pt idx="3448">
                  <c:v>2684.7575881331891</c:v>
                </c:pt>
                <c:pt idx="3449">
                  <c:v>2867.7786251568514</c:v>
                </c:pt>
                <c:pt idx="3450">
                  <c:v>2843.6537665892474</c:v>
                </c:pt>
                <c:pt idx="3451">
                  <c:v>2864.5234438827729</c:v>
                </c:pt>
                <c:pt idx="3452">
                  <c:v>2872.1417565135353</c:v>
                </c:pt>
                <c:pt idx="3453">
                  <c:v>2861.5128200052186</c:v>
                </c:pt>
                <c:pt idx="3454">
                  <c:v>2902.7353246474395</c:v>
                </c:pt>
                <c:pt idx="3455">
                  <c:v>2790.4867327263414</c:v>
                </c:pt>
                <c:pt idx="3456">
                  <c:v>2764.0645791910733</c:v>
                </c:pt>
                <c:pt idx="3457">
                  <c:v>2490.4434122884099</c:v>
                </c:pt>
                <c:pt idx="3458">
                  <c:v>2551.0963682943643</c:v>
                </c:pt>
                <c:pt idx="3459">
                  <c:v>2453.089992636164</c:v>
                </c:pt>
                <c:pt idx="3460">
                  <c:v>2407.5033424709691</c:v>
                </c:pt>
                <c:pt idx="3461">
                  <c:v>2228.4161499185793</c:v>
                </c:pt>
                <c:pt idx="3462">
                  <c:v>2221.9383621214938</c:v>
                </c:pt>
                <c:pt idx="3463">
                  <c:v>2054.7273002027664</c:v>
                </c:pt>
                <c:pt idx="3464">
                  <c:v>2103.9140162148997</c:v>
                </c:pt>
                <c:pt idx="3465">
                  <c:v>1993.6595271065717</c:v>
                </c:pt>
                <c:pt idx="3466">
                  <c:v>2016.2831850911105</c:v>
                </c:pt>
                <c:pt idx="3467">
                  <c:v>1938.3526709620617</c:v>
                </c:pt>
                <c:pt idx="3468">
                  <c:v>1973.421426972471</c:v>
                </c:pt>
                <c:pt idx="3469">
                  <c:v>1985.4551895678703</c:v>
                </c:pt>
                <c:pt idx="3470">
                  <c:v>1998.3622907012543</c:v>
                </c:pt>
                <c:pt idx="3471">
                  <c:v>2019.5323424368555</c:v>
                </c:pt>
                <c:pt idx="3472">
                  <c:v>1959.7646700539688</c:v>
                </c:pt>
                <c:pt idx="3473">
                  <c:v>1929.7650889854017</c:v>
                </c:pt>
                <c:pt idx="3474">
                  <c:v>1940.2328768336181</c:v>
                </c:pt>
                <c:pt idx="3475">
                  <c:v>1959.8299362370878</c:v>
                </c:pt>
                <c:pt idx="3476">
                  <c:v>1948.6138279997324</c:v>
                </c:pt>
                <c:pt idx="3477">
                  <c:v>1981.6472345706482</c:v>
                </c:pt>
                <c:pt idx="3478">
                  <c:v>1993.1067167483052</c:v>
                </c:pt>
                <c:pt idx="3479">
                  <c:v>1949.4320702007105</c:v>
                </c:pt>
                <c:pt idx="3480">
                  <c:v>1936.9886105259336</c:v>
                </c:pt>
                <c:pt idx="3481">
                  <c:v>1935.0004465281252</c:v>
                </c:pt>
                <c:pt idx="3482">
                  <c:v>1933.5509609499063</c:v>
                </c:pt>
                <c:pt idx="3483">
                  <c:v>1877.1944277616935</c:v>
                </c:pt>
                <c:pt idx="3484">
                  <c:v>1953.140894952016</c:v>
                </c:pt>
                <c:pt idx="3485">
                  <c:v>1964.2080989415726</c:v>
                </c:pt>
                <c:pt idx="3486">
                  <c:v>1964.2612974272347</c:v>
                </c:pt>
                <c:pt idx="3487">
                  <c:v>1920.9951788756259</c:v>
                </c:pt>
                <c:pt idx="3488">
                  <c:v>1934.3515683985249</c:v>
                </c:pt>
                <c:pt idx="3489">
                  <c:v>2079.8711761784707</c:v>
                </c:pt>
                <c:pt idx="3490">
                  <c:v>2057.3180937018278</c:v>
                </c:pt>
                <c:pt idx="3491">
                  <c:v>2007.8981528859156</c:v>
                </c:pt>
                <c:pt idx="3492">
                  <c:v>2015.836151633808</c:v>
                </c:pt>
                <c:pt idx="3493">
                  <c:v>1929.2964234040799</c:v>
                </c:pt>
                <c:pt idx="3494">
                  <c:v>1923.2140739685963</c:v>
                </c:pt>
                <c:pt idx="3495">
                  <c:v>1884.0065410927791</c:v>
                </c:pt>
                <c:pt idx="3496">
                  <c:v>1836.3235884727007</c:v>
                </c:pt>
                <c:pt idx="3497">
                  <c:v>1826.2148371555313</c:v>
                </c:pt>
                <c:pt idx="3498">
                  <c:v>1859.3035753270467</c:v>
                </c:pt>
                <c:pt idx="3499">
                  <c:v>1866.398311253741</c:v>
                </c:pt>
                <c:pt idx="3500">
                  <c:v>1828.1972139896336</c:v>
                </c:pt>
                <c:pt idx="3501">
                  <c:v>1808.9064303243208</c:v>
                </c:pt>
                <c:pt idx="3502">
                  <c:v>1837.8562852912394</c:v>
                </c:pt>
                <c:pt idx="3503">
                  <c:v>1886.7003140237805</c:v>
                </c:pt>
                <c:pt idx="3504">
                  <c:v>1922.0327032504485</c:v>
                </c:pt>
                <c:pt idx="3505">
                  <c:v>1849.0314471867648</c:v>
                </c:pt>
                <c:pt idx="3506">
                  <c:v>1824.5553416537464</c:v>
                </c:pt>
                <c:pt idx="3507">
                  <c:v>1828.3316158738946</c:v>
                </c:pt>
                <c:pt idx="3508">
                  <c:v>1860.9039720426977</c:v>
                </c:pt>
                <c:pt idx="3509">
                  <c:v>1891.2614088615289</c:v>
                </c:pt>
                <c:pt idx="3510">
                  <c:v>1822.0861361283903</c:v>
                </c:pt>
                <c:pt idx="3511">
                  <c:v>1835.7070680726633</c:v>
                </c:pt>
                <c:pt idx="3512">
                  <c:v>1853.141426200785</c:v>
                </c:pt>
                <c:pt idx="3513">
                  <c:v>1799.3077428578001</c:v>
                </c:pt>
                <c:pt idx="3514">
                  <c:v>1821.9705125874916</c:v>
                </c:pt>
                <c:pt idx="3515">
                  <c:v>1829.9988255447417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ser>
          <c:idx val="3"/>
          <c:order val="3"/>
          <c:tx>
            <c:v>熔断后卓尔金历法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回测实验室!$M$470:$M$3985</c:f>
              <c:numCache>
                <c:formatCode>General</c:formatCode>
                <c:ptCount val="3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1.0009561744521047</c:v>
                </c:pt>
                <c:pt idx="4">
                  <c:v>1.0228548303268501</c:v>
                </c:pt>
                <c:pt idx="5">
                  <c:v>1.0404461852779292</c:v>
                </c:pt>
                <c:pt idx="6">
                  <c:v>1.0446022288691372</c:v>
                </c:pt>
                <c:pt idx="7">
                  <c:v>1.0454927354981096</c:v>
                </c:pt>
                <c:pt idx="8">
                  <c:v>1.0403906777669352</c:v>
                </c:pt>
                <c:pt idx="9">
                  <c:v>1.0403906777669352</c:v>
                </c:pt>
                <c:pt idx="10">
                  <c:v>1.0412994954197108</c:v>
                </c:pt>
                <c:pt idx="11">
                  <c:v>1.0477286733660929</c:v>
                </c:pt>
                <c:pt idx="12">
                  <c:v>1.0470738529242929</c:v>
                </c:pt>
                <c:pt idx="13">
                  <c:v>1.0469724614571969</c:v>
                </c:pt>
                <c:pt idx="14">
                  <c:v>1.0468807499544039</c:v>
                </c:pt>
                <c:pt idx="15">
                  <c:v>1.0475320038903995</c:v>
                </c:pt>
                <c:pt idx="16">
                  <c:v>1.0508019121457568</c:v>
                </c:pt>
                <c:pt idx="17">
                  <c:v>1.0517106360478694</c:v>
                </c:pt>
                <c:pt idx="18">
                  <c:v>1.0517106360478694</c:v>
                </c:pt>
                <c:pt idx="19">
                  <c:v>1.0501405274675906</c:v>
                </c:pt>
                <c:pt idx="20">
                  <c:v>1.0502169138663868</c:v>
                </c:pt>
                <c:pt idx="21">
                  <c:v>1.0502169138663868</c:v>
                </c:pt>
                <c:pt idx="22">
                  <c:v>1.050217799684801</c:v>
                </c:pt>
                <c:pt idx="23">
                  <c:v>1.0501548056946524</c:v>
                </c:pt>
                <c:pt idx="24">
                  <c:v>1.0528742033347038</c:v>
                </c:pt>
                <c:pt idx="25">
                  <c:v>1.0514215478597253</c:v>
                </c:pt>
                <c:pt idx="26">
                  <c:v>1.0520164373462897</c:v>
                </c:pt>
                <c:pt idx="27">
                  <c:v>1.0520158802357753</c:v>
                </c:pt>
                <c:pt idx="28">
                  <c:v>1.0516995748388343</c:v>
                </c:pt>
                <c:pt idx="29">
                  <c:v>1.051765899016772</c:v>
                </c:pt>
                <c:pt idx="30">
                  <c:v>1.0492139226320791</c:v>
                </c:pt>
                <c:pt idx="31">
                  <c:v>1.0557410505419407</c:v>
                </c:pt>
                <c:pt idx="32">
                  <c:v>1.0557410505419407</c:v>
                </c:pt>
                <c:pt idx="33">
                  <c:v>1.0548444891108038</c:v>
                </c:pt>
                <c:pt idx="34">
                  <c:v>1.0554684970998025</c:v>
                </c:pt>
                <c:pt idx="35">
                  <c:v>1.0540597188149921</c:v>
                </c:pt>
                <c:pt idx="36">
                  <c:v>1.0391258099385048</c:v>
                </c:pt>
                <c:pt idx="37">
                  <c:v>1.0085283780481866</c:v>
                </c:pt>
                <c:pt idx="38">
                  <c:v>1.0117891383341684</c:v>
                </c:pt>
                <c:pt idx="39">
                  <c:v>1.0282163107279032</c:v>
                </c:pt>
                <c:pt idx="40">
                  <c:v>1.0282163107279032</c:v>
                </c:pt>
                <c:pt idx="41">
                  <c:v>0.92649088080239028</c:v>
                </c:pt>
                <c:pt idx="42">
                  <c:v>0.93893398353092516</c:v>
                </c:pt>
                <c:pt idx="43">
                  <c:v>0.93893398353092516</c:v>
                </c:pt>
                <c:pt idx="44">
                  <c:v>0.93010638931560352</c:v>
                </c:pt>
                <c:pt idx="45">
                  <c:v>0.97883051627583106</c:v>
                </c:pt>
                <c:pt idx="46">
                  <c:v>0.97883051627583106</c:v>
                </c:pt>
                <c:pt idx="47">
                  <c:v>0.97395170841947987</c:v>
                </c:pt>
                <c:pt idx="48">
                  <c:v>0.9799419712658114</c:v>
                </c:pt>
                <c:pt idx="49">
                  <c:v>0.99362218828302384</c:v>
                </c:pt>
                <c:pt idx="50">
                  <c:v>0.99362218828302384</c:v>
                </c:pt>
                <c:pt idx="51">
                  <c:v>0.97789211375899276</c:v>
                </c:pt>
                <c:pt idx="52">
                  <c:v>0.9989837338400247</c:v>
                </c:pt>
                <c:pt idx="53">
                  <c:v>0.9989837338400247</c:v>
                </c:pt>
                <c:pt idx="54">
                  <c:v>0.9989837338400247</c:v>
                </c:pt>
                <c:pt idx="55">
                  <c:v>0.96218495982536212</c:v>
                </c:pt>
                <c:pt idx="56">
                  <c:v>0.95207476385407896</c:v>
                </c:pt>
                <c:pt idx="57">
                  <c:v>0.97333977535544147</c:v>
                </c:pt>
                <c:pt idx="58">
                  <c:v>0.97333977535544147</c:v>
                </c:pt>
                <c:pt idx="59">
                  <c:v>0.9710725448361256</c:v>
                </c:pt>
                <c:pt idx="60">
                  <c:v>0.975405683222201</c:v>
                </c:pt>
                <c:pt idx="61">
                  <c:v>1.0002785990286651</c:v>
                </c:pt>
                <c:pt idx="62">
                  <c:v>1.0002785990286651</c:v>
                </c:pt>
                <c:pt idx="63">
                  <c:v>1.0002785990286651</c:v>
                </c:pt>
                <c:pt idx="64">
                  <c:v>1.0002785990286651</c:v>
                </c:pt>
                <c:pt idx="65">
                  <c:v>1.0191184434498932</c:v>
                </c:pt>
                <c:pt idx="66">
                  <c:v>1.0191184434498932</c:v>
                </c:pt>
                <c:pt idx="67">
                  <c:v>1.0194397930241008</c:v>
                </c:pt>
                <c:pt idx="68">
                  <c:v>0.99203261033692214</c:v>
                </c:pt>
                <c:pt idx="69">
                  <c:v>0.99021415789193801</c:v>
                </c:pt>
                <c:pt idx="70">
                  <c:v>1.0006389821063288</c:v>
                </c:pt>
                <c:pt idx="71">
                  <c:v>1.0027543055063979</c:v>
                </c:pt>
                <c:pt idx="72">
                  <c:v>1.005645815933266</c:v>
                </c:pt>
                <c:pt idx="73">
                  <c:v>1.0058953510043125</c:v>
                </c:pt>
                <c:pt idx="74">
                  <c:v>1.0058953510043125</c:v>
                </c:pt>
                <c:pt idx="75">
                  <c:v>1.0112190935527399</c:v>
                </c:pt>
                <c:pt idx="76">
                  <c:v>1.003789942857618</c:v>
                </c:pt>
                <c:pt idx="77">
                  <c:v>0.99808137395991703</c:v>
                </c:pt>
                <c:pt idx="78">
                  <c:v>1.01696406321734</c:v>
                </c:pt>
                <c:pt idx="79">
                  <c:v>1.01696406321734</c:v>
                </c:pt>
                <c:pt idx="80">
                  <c:v>1.01696406321734</c:v>
                </c:pt>
                <c:pt idx="81">
                  <c:v>1.01696406321734</c:v>
                </c:pt>
                <c:pt idx="82">
                  <c:v>1.01696406321734</c:v>
                </c:pt>
                <c:pt idx="83">
                  <c:v>1.01696406321734</c:v>
                </c:pt>
                <c:pt idx="84">
                  <c:v>1.01696406321734</c:v>
                </c:pt>
                <c:pt idx="85">
                  <c:v>1.0202242354924165</c:v>
                </c:pt>
                <c:pt idx="86">
                  <c:v>1.0202242354924165</c:v>
                </c:pt>
                <c:pt idx="87">
                  <c:v>1.0206945992445091</c:v>
                </c:pt>
                <c:pt idx="88">
                  <c:v>1.0220914270823722</c:v>
                </c:pt>
                <c:pt idx="89">
                  <c:v>1.0211261069439497</c:v>
                </c:pt>
                <c:pt idx="90">
                  <c:v>1.0101929914297827</c:v>
                </c:pt>
                <c:pt idx="91">
                  <c:v>1.0097025259573684</c:v>
                </c:pt>
                <c:pt idx="92">
                  <c:v>1.0187645572711312</c:v>
                </c:pt>
                <c:pt idx="93">
                  <c:v>1.0187645572711312</c:v>
                </c:pt>
                <c:pt idx="94">
                  <c:v>1.0176240233156615</c:v>
                </c:pt>
                <c:pt idx="95">
                  <c:v>1.0208121433520774</c:v>
                </c:pt>
                <c:pt idx="96">
                  <c:v>1.0209532124203307</c:v>
                </c:pt>
                <c:pt idx="97">
                  <c:v>1.0199206759186086</c:v>
                </c:pt>
                <c:pt idx="98">
                  <c:v>1.0264504251667061</c:v>
                </c:pt>
                <c:pt idx="99">
                  <c:v>1.0264504251667061</c:v>
                </c:pt>
                <c:pt idx="100">
                  <c:v>1.0264504251667061</c:v>
                </c:pt>
                <c:pt idx="101">
                  <c:v>1.0233534765742032</c:v>
                </c:pt>
                <c:pt idx="102">
                  <c:v>1.0231433672005883</c:v>
                </c:pt>
                <c:pt idx="103">
                  <c:v>1.0250462363619808</c:v>
                </c:pt>
                <c:pt idx="104">
                  <c:v>1.0251387731482813</c:v>
                </c:pt>
                <c:pt idx="105">
                  <c:v>1.0268115010661056</c:v>
                </c:pt>
                <c:pt idx="106">
                  <c:v>1.0272146546064138</c:v>
                </c:pt>
                <c:pt idx="107">
                  <c:v>1.0262866247296865</c:v>
                </c:pt>
                <c:pt idx="108">
                  <c:v>1.0268662538050102</c:v>
                </c:pt>
                <c:pt idx="109">
                  <c:v>1.0170752920365114</c:v>
                </c:pt>
                <c:pt idx="110">
                  <c:v>1.0142023079108202</c:v>
                </c:pt>
                <c:pt idx="111">
                  <c:v>1.0165756601321263</c:v>
                </c:pt>
                <c:pt idx="112">
                  <c:v>1.0162593354865979</c:v>
                </c:pt>
                <c:pt idx="113">
                  <c:v>1.0208706662833975</c:v>
                </c:pt>
                <c:pt idx="114">
                  <c:v>1.0203920744486537</c:v>
                </c:pt>
                <c:pt idx="115">
                  <c:v>1.0362781575736713</c:v>
                </c:pt>
                <c:pt idx="116">
                  <c:v>1.0362781575736713</c:v>
                </c:pt>
                <c:pt idx="117">
                  <c:v>1.0366717871794688</c:v>
                </c:pt>
                <c:pt idx="118">
                  <c:v>1.0399338744193576</c:v>
                </c:pt>
                <c:pt idx="119">
                  <c:v>1.0400340225377551</c:v>
                </c:pt>
                <c:pt idx="120">
                  <c:v>1.0400826781919679</c:v>
                </c:pt>
                <c:pt idx="121">
                  <c:v>1.0406584998115824</c:v>
                </c:pt>
                <c:pt idx="122">
                  <c:v>1.0405930876588168</c:v>
                </c:pt>
                <c:pt idx="123">
                  <c:v>1.0385053612046968</c:v>
                </c:pt>
                <c:pt idx="124">
                  <c:v>1.0389505125792704</c:v>
                </c:pt>
                <c:pt idx="125">
                  <c:v>1.0386145328988945</c:v>
                </c:pt>
                <c:pt idx="126">
                  <c:v>1.0376449033881325</c:v>
                </c:pt>
                <c:pt idx="127">
                  <c:v>1.0367245662624356</c:v>
                </c:pt>
                <c:pt idx="128">
                  <c:v>1.0382518666006098</c:v>
                </c:pt>
                <c:pt idx="129">
                  <c:v>1.0368238168927819</c:v>
                </c:pt>
                <c:pt idx="130">
                  <c:v>1.0371309137576457</c:v>
                </c:pt>
                <c:pt idx="131">
                  <c:v>1.0376420868542882</c:v>
                </c:pt>
                <c:pt idx="132">
                  <c:v>1.0375598042587912</c:v>
                </c:pt>
                <c:pt idx="133">
                  <c:v>1.0372513875133327</c:v>
                </c:pt>
                <c:pt idx="134">
                  <c:v>1.0405376657873102</c:v>
                </c:pt>
                <c:pt idx="135">
                  <c:v>1.0405376657873102</c:v>
                </c:pt>
                <c:pt idx="136">
                  <c:v>1.0405158067712281</c:v>
                </c:pt>
                <c:pt idx="137">
                  <c:v>1.0405302274667145</c:v>
                </c:pt>
                <c:pt idx="138">
                  <c:v>1.0405005933190299</c:v>
                </c:pt>
                <c:pt idx="139">
                  <c:v>1.040453877717975</c:v>
                </c:pt>
                <c:pt idx="140">
                  <c:v>1.040446045741189</c:v>
                </c:pt>
                <c:pt idx="141">
                  <c:v>1.0405579963562324</c:v>
                </c:pt>
                <c:pt idx="142">
                  <c:v>1.0406100758019168</c:v>
                </c:pt>
                <c:pt idx="143">
                  <c:v>1.0404015682549705</c:v>
                </c:pt>
                <c:pt idx="144">
                  <c:v>1.0412612911623933</c:v>
                </c:pt>
                <c:pt idx="145">
                  <c:v>1.0447887617974982</c:v>
                </c:pt>
                <c:pt idx="146">
                  <c:v>1.0452713661013129</c:v>
                </c:pt>
                <c:pt idx="147">
                  <c:v>1.0504023805547935</c:v>
                </c:pt>
                <c:pt idx="148">
                  <c:v>1.0492642164335027</c:v>
                </c:pt>
                <c:pt idx="149">
                  <c:v>1.0488961513425754</c:v>
                </c:pt>
                <c:pt idx="150">
                  <c:v>1.0478026484195555</c:v>
                </c:pt>
                <c:pt idx="151">
                  <c:v>1.0478026484195555</c:v>
                </c:pt>
                <c:pt idx="152">
                  <c:v>1.048475202961032</c:v>
                </c:pt>
                <c:pt idx="153">
                  <c:v>1.0476451467972201</c:v>
                </c:pt>
                <c:pt idx="154">
                  <c:v>1.0478787043991227</c:v>
                </c:pt>
                <c:pt idx="155">
                  <c:v>1.0430231158559709</c:v>
                </c:pt>
                <c:pt idx="156">
                  <c:v>1.04230612193589</c:v>
                </c:pt>
                <c:pt idx="157">
                  <c:v>1.0425020499888009</c:v>
                </c:pt>
                <c:pt idx="158">
                  <c:v>1.0433741900708835</c:v>
                </c:pt>
                <c:pt idx="159">
                  <c:v>1.0446396399636571</c:v>
                </c:pt>
                <c:pt idx="160">
                  <c:v>1.0461242874243319</c:v>
                </c:pt>
                <c:pt idx="161">
                  <c:v>1.0444929401807792</c:v>
                </c:pt>
                <c:pt idx="162">
                  <c:v>1.0446432315347769</c:v>
                </c:pt>
                <c:pt idx="163">
                  <c:v>1.0445421559192707</c:v>
                </c:pt>
                <c:pt idx="164">
                  <c:v>1.0445740769548992</c:v>
                </c:pt>
                <c:pt idx="165">
                  <c:v>1.0445392561481788</c:v>
                </c:pt>
                <c:pt idx="166">
                  <c:v>1.044518554476987</c:v>
                </c:pt>
                <c:pt idx="167">
                  <c:v>1.043904670702321</c:v>
                </c:pt>
                <c:pt idx="168">
                  <c:v>1.043904670702321</c:v>
                </c:pt>
                <c:pt idx="169">
                  <c:v>1.0438523729347318</c:v>
                </c:pt>
                <c:pt idx="170">
                  <c:v>1.0437958514734604</c:v>
                </c:pt>
                <c:pt idx="171">
                  <c:v>1.0440359177683722</c:v>
                </c:pt>
                <c:pt idx="172">
                  <c:v>1.0441996725166665</c:v>
                </c:pt>
                <c:pt idx="173">
                  <c:v>1.0445001597369126</c:v>
                </c:pt>
                <c:pt idx="174">
                  <c:v>1.0445616338517421</c:v>
                </c:pt>
                <c:pt idx="175">
                  <c:v>1.0446622157798175</c:v>
                </c:pt>
                <c:pt idx="176">
                  <c:v>1.0445603296709132</c:v>
                </c:pt>
                <c:pt idx="177">
                  <c:v>1.0445134094716488</c:v>
                </c:pt>
                <c:pt idx="178">
                  <c:v>1.0445592415209295</c:v>
                </c:pt>
                <c:pt idx="179">
                  <c:v>1.0445542604784799</c:v>
                </c:pt>
                <c:pt idx="180">
                  <c:v>1.0454462072364594</c:v>
                </c:pt>
                <c:pt idx="181">
                  <c:v>1.0447689208511015</c:v>
                </c:pt>
                <c:pt idx="182">
                  <c:v>1.0455358206509755</c:v>
                </c:pt>
                <c:pt idx="183">
                  <c:v>1.0441532422099074</c:v>
                </c:pt>
                <c:pt idx="184">
                  <c:v>1.045046495462761</c:v>
                </c:pt>
                <c:pt idx="185">
                  <c:v>1.0449455331195661</c:v>
                </c:pt>
                <c:pt idx="186">
                  <c:v>1.0453855763169639</c:v>
                </c:pt>
                <c:pt idx="187">
                  <c:v>1.0448957990620731</c:v>
                </c:pt>
                <c:pt idx="188">
                  <c:v>1.0470253931205324</c:v>
                </c:pt>
                <c:pt idx="189">
                  <c:v>1.0518835213274393</c:v>
                </c:pt>
                <c:pt idx="190">
                  <c:v>1.050577707443535</c:v>
                </c:pt>
                <c:pt idx="191">
                  <c:v>1.0486685990297495</c:v>
                </c:pt>
                <c:pt idx="192">
                  <c:v>1.0506784337780957</c:v>
                </c:pt>
                <c:pt idx="193">
                  <c:v>1.0593987086300809</c:v>
                </c:pt>
                <c:pt idx="194">
                  <c:v>1.0605881214154076</c:v>
                </c:pt>
                <c:pt idx="195">
                  <c:v>1.068358952683786</c:v>
                </c:pt>
                <c:pt idx="196">
                  <c:v>1.0712204727062082</c:v>
                </c:pt>
                <c:pt idx="197">
                  <c:v>1.0662707397341988</c:v>
                </c:pt>
                <c:pt idx="198">
                  <c:v>1.0623914875687108</c:v>
                </c:pt>
                <c:pt idx="199">
                  <c:v>1.0644017149703833</c:v>
                </c:pt>
                <c:pt idx="200">
                  <c:v>1.0720017728235993</c:v>
                </c:pt>
                <c:pt idx="201">
                  <c:v>1.0834703249946103</c:v>
                </c:pt>
                <c:pt idx="202">
                  <c:v>1.0849192723771488</c:v>
                </c:pt>
                <c:pt idx="203">
                  <c:v>1.1163415539843311</c:v>
                </c:pt>
                <c:pt idx="204">
                  <c:v>1.1125289270278234</c:v>
                </c:pt>
                <c:pt idx="205">
                  <c:v>1.1075401767248882</c:v>
                </c:pt>
                <c:pt idx="206">
                  <c:v>1.1075401767248882</c:v>
                </c:pt>
                <c:pt idx="207">
                  <c:v>1.1114586045898567</c:v>
                </c:pt>
                <c:pt idx="208">
                  <c:v>1.117958471448439</c:v>
                </c:pt>
                <c:pt idx="209">
                  <c:v>1.1184264589918527</c:v>
                </c:pt>
                <c:pt idx="210">
                  <c:v>1.1158346589632597</c:v>
                </c:pt>
                <c:pt idx="211">
                  <c:v>1.1139515279292154</c:v>
                </c:pt>
                <c:pt idx="212">
                  <c:v>1.1133670341062158</c:v>
                </c:pt>
                <c:pt idx="213">
                  <c:v>1.1132005241057634</c:v>
                </c:pt>
                <c:pt idx="214">
                  <c:v>1.113536907523371</c:v>
                </c:pt>
                <c:pt idx="215">
                  <c:v>1.1190852330752685</c:v>
                </c:pt>
                <c:pt idx="216">
                  <c:v>1.1182755846317263</c:v>
                </c:pt>
                <c:pt idx="217">
                  <c:v>1.1189901781099416</c:v>
                </c:pt>
                <c:pt idx="218">
                  <c:v>1.1197777347505145</c:v>
                </c:pt>
                <c:pt idx="219">
                  <c:v>1.1185830516446456</c:v>
                </c:pt>
                <c:pt idx="220">
                  <c:v>1.1204755941694267</c:v>
                </c:pt>
                <c:pt idx="221">
                  <c:v>1.1144614387258289</c:v>
                </c:pt>
                <c:pt idx="222">
                  <c:v>1.1144614387258289</c:v>
                </c:pt>
                <c:pt idx="223">
                  <c:v>1.1153410541743018</c:v>
                </c:pt>
                <c:pt idx="224">
                  <c:v>1.1149136988663795</c:v>
                </c:pt>
                <c:pt idx="225">
                  <c:v>1.1169292169693463</c:v>
                </c:pt>
                <c:pt idx="226">
                  <c:v>1.1179744263470022</c:v>
                </c:pt>
                <c:pt idx="227">
                  <c:v>1.1242485014377355</c:v>
                </c:pt>
                <c:pt idx="228">
                  <c:v>1.1291469678675912</c:v>
                </c:pt>
                <c:pt idx="229">
                  <c:v>1.1282238193178071</c:v>
                </c:pt>
                <c:pt idx="230">
                  <c:v>1.1454963760325119</c:v>
                </c:pt>
                <c:pt idx="231">
                  <c:v>1.1429703833364036</c:v>
                </c:pt>
                <c:pt idx="232">
                  <c:v>1.1409980199966683</c:v>
                </c:pt>
                <c:pt idx="233">
                  <c:v>1.1416755563832981</c:v>
                </c:pt>
                <c:pt idx="234">
                  <c:v>1.1561323643466976</c:v>
                </c:pt>
                <c:pt idx="235">
                  <c:v>1.1653254320096171</c:v>
                </c:pt>
                <c:pt idx="236">
                  <c:v>1.1745553410931244</c:v>
                </c:pt>
                <c:pt idx="237">
                  <c:v>1.1692056233299626</c:v>
                </c:pt>
                <c:pt idx="238">
                  <c:v>1.166865457280825</c:v>
                </c:pt>
                <c:pt idx="239">
                  <c:v>1.166865457280825</c:v>
                </c:pt>
                <c:pt idx="240">
                  <c:v>1.1539283635969513</c:v>
                </c:pt>
                <c:pt idx="241">
                  <c:v>1.1539283635969513</c:v>
                </c:pt>
                <c:pt idx="242">
                  <c:v>1.1543886224059612</c:v>
                </c:pt>
                <c:pt idx="243">
                  <c:v>1.1574691799639678</c:v>
                </c:pt>
                <c:pt idx="244">
                  <c:v>1.1604284065562889</c:v>
                </c:pt>
                <c:pt idx="245">
                  <c:v>1.1604284065562889</c:v>
                </c:pt>
                <c:pt idx="246">
                  <c:v>1.1600793251124661</c:v>
                </c:pt>
                <c:pt idx="247">
                  <c:v>1.15743563315281</c:v>
                </c:pt>
                <c:pt idx="248">
                  <c:v>1.1609547562463298</c:v>
                </c:pt>
                <c:pt idx="249">
                  <c:v>1.1647680627866963</c:v>
                </c:pt>
                <c:pt idx="250">
                  <c:v>1.1690854981302028</c:v>
                </c:pt>
                <c:pt idx="251">
                  <c:v>1.189836516614194</c:v>
                </c:pt>
                <c:pt idx="252">
                  <c:v>1.1984426681781117</c:v>
                </c:pt>
                <c:pt idx="253">
                  <c:v>1.198624198685583</c:v>
                </c:pt>
                <c:pt idx="254">
                  <c:v>1.1971476821357463</c:v>
                </c:pt>
                <c:pt idx="255">
                  <c:v>1.1970766886578972</c:v>
                </c:pt>
                <c:pt idx="256">
                  <c:v>1.198205384821615</c:v>
                </c:pt>
                <c:pt idx="257">
                  <c:v>1.1979028248319967</c:v>
                </c:pt>
                <c:pt idx="258">
                  <c:v>1.1979685778988303</c:v>
                </c:pt>
                <c:pt idx="259">
                  <c:v>1.2017192380069255</c:v>
                </c:pt>
                <c:pt idx="260">
                  <c:v>1.203270010799212</c:v>
                </c:pt>
                <c:pt idx="261">
                  <c:v>1.2033686379033242</c:v>
                </c:pt>
                <c:pt idx="262">
                  <c:v>1.2037235267885882</c:v>
                </c:pt>
                <c:pt idx="263">
                  <c:v>1.2046797470451009</c:v>
                </c:pt>
                <c:pt idx="264">
                  <c:v>1.2112483258679971</c:v>
                </c:pt>
                <c:pt idx="265">
                  <c:v>1.2451536595860746</c:v>
                </c:pt>
                <c:pt idx="266">
                  <c:v>0.98292144287141991</c:v>
                </c:pt>
                <c:pt idx="267">
                  <c:v>0.98292144287141991</c:v>
                </c:pt>
                <c:pt idx="268">
                  <c:v>0.98163628594147445</c:v>
                </c:pt>
                <c:pt idx="269">
                  <c:v>0.98163628594147445</c:v>
                </c:pt>
                <c:pt idx="270">
                  <c:v>0.9814873409547229</c:v>
                </c:pt>
                <c:pt idx="271">
                  <c:v>0.98144643536765563</c:v>
                </c:pt>
                <c:pt idx="272">
                  <c:v>0.98099228849436493</c:v>
                </c:pt>
                <c:pt idx="273">
                  <c:v>0.97594886646155088</c:v>
                </c:pt>
                <c:pt idx="274">
                  <c:v>0.97629568165771896</c:v>
                </c:pt>
                <c:pt idx="275">
                  <c:v>0.97598383395209953</c:v>
                </c:pt>
                <c:pt idx="276">
                  <c:v>0.97443573605679612</c:v>
                </c:pt>
                <c:pt idx="277">
                  <c:v>0.974479784579379</c:v>
                </c:pt>
                <c:pt idx="278">
                  <c:v>0.97457889742359094</c:v>
                </c:pt>
                <c:pt idx="279">
                  <c:v>0.97514310706389862</c:v>
                </c:pt>
                <c:pt idx="280">
                  <c:v>0.97671418727391657</c:v>
                </c:pt>
                <c:pt idx="281">
                  <c:v>0.97671418727391657</c:v>
                </c:pt>
                <c:pt idx="282">
                  <c:v>0.97671418727391657</c:v>
                </c:pt>
                <c:pt idx="283">
                  <c:v>0.97689631081123462</c:v>
                </c:pt>
                <c:pt idx="284">
                  <c:v>0.97678464746338889</c:v>
                </c:pt>
                <c:pt idx="285">
                  <c:v>0.97706927662081366</c:v>
                </c:pt>
                <c:pt idx="286">
                  <c:v>0.97627213665483314</c:v>
                </c:pt>
                <c:pt idx="287">
                  <c:v>0.97705441459727305</c:v>
                </c:pt>
                <c:pt idx="288">
                  <c:v>0.9769692260699856</c:v>
                </c:pt>
                <c:pt idx="289">
                  <c:v>0.97701560414764721</c:v>
                </c:pt>
                <c:pt idx="290">
                  <c:v>0.97662431095601454</c:v>
                </c:pt>
                <c:pt idx="291">
                  <c:v>0.9759319230091561</c:v>
                </c:pt>
                <c:pt idx="292">
                  <c:v>0.97578654269862819</c:v>
                </c:pt>
                <c:pt idx="293">
                  <c:v>0.97564162018851863</c:v>
                </c:pt>
                <c:pt idx="294">
                  <c:v>0.97449350590790207</c:v>
                </c:pt>
                <c:pt idx="295">
                  <c:v>0.97454887971592297</c:v>
                </c:pt>
                <c:pt idx="296">
                  <c:v>0.97463137959585111</c:v>
                </c:pt>
                <c:pt idx="297">
                  <c:v>0.97464499172237351</c:v>
                </c:pt>
                <c:pt idx="298">
                  <c:v>0.97488960127429003</c:v>
                </c:pt>
                <c:pt idx="299">
                  <c:v>0.97649892996371168</c:v>
                </c:pt>
                <c:pt idx="300">
                  <c:v>0.97761423118234725</c:v>
                </c:pt>
                <c:pt idx="301">
                  <c:v>0.97775133296318173</c:v>
                </c:pt>
                <c:pt idx="302">
                  <c:v>0.9777064449887064</c:v>
                </c:pt>
                <c:pt idx="303">
                  <c:v>0.97769574314217034</c:v>
                </c:pt>
                <c:pt idx="304">
                  <c:v>0.97767563316201478</c:v>
                </c:pt>
                <c:pt idx="305">
                  <c:v>0.97769195796140163</c:v>
                </c:pt>
                <c:pt idx="306">
                  <c:v>0.97771558731469121</c:v>
                </c:pt>
                <c:pt idx="307">
                  <c:v>0.97773262904309455</c:v>
                </c:pt>
                <c:pt idx="308">
                  <c:v>0.97777352593020739</c:v>
                </c:pt>
                <c:pt idx="309">
                  <c:v>0.97775613790633453</c:v>
                </c:pt>
                <c:pt idx="310">
                  <c:v>0.97777765942730233</c:v>
                </c:pt>
                <c:pt idx="311">
                  <c:v>0.97777765942730233</c:v>
                </c:pt>
                <c:pt idx="312">
                  <c:v>0.97805878362932197</c:v>
                </c:pt>
                <c:pt idx="313">
                  <c:v>0.97829760084107031</c:v>
                </c:pt>
                <c:pt idx="314">
                  <c:v>0.97810724169510743</c:v>
                </c:pt>
                <c:pt idx="315">
                  <c:v>0.97740463822018131</c:v>
                </c:pt>
                <c:pt idx="316">
                  <c:v>0.97644842119166764</c:v>
                </c:pt>
                <c:pt idx="317">
                  <c:v>0.97429906749473971</c:v>
                </c:pt>
                <c:pt idx="318">
                  <c:v>0.97429906749473971</c:v>
                </c:pt>
                <c:pt idx="319">
                  <c:v>0.97429906749473971</c:v>
                </c:pt>
                <c:pt idx="320">
                  <c:v>0.9749373129900557</c:v>
                </c:pt>
                <c:pt idx="321">
                  <c:v>0.97387428205404558</c:v>
                </c:pt>
                <c:pt idx="322">
                  <c:v>0.9735955940379859</c:v>
                </c:pt>
                <c:pt idx="323">
                  <c:v>0.97239644036552964</c:v>
                </c:pt>
                <c:pt idx="324">
                  <c:v>0.97169482873516644</c:v>
                </c:pt>
                <c:pt idx="325">
                  <c:v>0.97196979693033059</c:v>
                </c:pt>
                <c:pt idx="326">
                  <c:v>0.9720588176761632</c:v>
                </c:pt>
                <c:pt idx="327">
                  <c:v>0.97184132150245151</c:v>
                </c:pt>
                <c:pt idx="328">
                  <c:v>0.9724807759499241</c:v>
                </c:pt>
                <c:pt idx="329">
                  <c:v>0.97088324624659939</c:v>
                </c:pt>
                <c:pt idx="330">
                  <c:v>0.97088168102057171</c:v>
                </c:pt>
                <c:pt idx="331">
                  <c:v>0.97003061175082028</c:v>
                </c:pt>
                <c:pt idx="332">
                  <c:v>0.97048386904986372</c:v>
                </c:pt>
                <c:pt idx="333">
                  <c:v>0.96991725765069892</c:v>
                </c:pt>
                <c:pt idx="334">
                  <c:v>0.96991725765069892</c:v>
                </c:pt>
                <c:pt idx="335">
                  <c:v>0.96357799865068039</c:v>
                </c:pt>
                <c:pt idx="336">
                  <c:v>0.96357799865068039</c:v>
                </c:pt>
                <c:pt idx="337">
                  <c:v>0.96357799865068039</c:v>
                </c:pt>
                <c:pt idx="338">
                  <c:v>0.96542894436452431</c:v>
                </c:pt>
                <c:pt idx="339">
                  <c:v>0.9634022712961966</c:v>
                </c:pt>
                <c:pt idx="340">
                  <c:v>0.96765755645815332</c:v>
                </c:pt>
                <c:pt idx="341">
                  <c:v>0.97391617133895647</c:v>
                </c:pt>
                <c:pt idx="342">
                  <c:v>0.96443310145269689</c:v>
                </c:pt>
                <c:pt idx="343">
                  <c:v>0.96443310145269689</c:v>
                </c:pt>
                <c:pt idx="344">
                  <c:v>0.96443310145269689</c:v>
                </c:pt>
                <c:pt idx="345">
                  <c:v>0.96599927919397044</c:v>
                </c:pt>
                <c:pt idx="346">
                  <c:v>0.96503216069796594</c:v>
                </c:pt>
                <c:pt idx="347">
                  <c:v>0.96744650819652966</c:v>
                </c:pt>
                <c:pt idx="348">
                  <c:v>0.96766720215216961</c:v>
                </c:pt>
                <c:pt idx="349">
                  <c:v>0.96776672448473</c:v>
                </c:pt>
                <c:pt idx="350">
                  <c:v>0.96661307796536766</c:v>
                </c:pt>
                <c:pt idx="351">
                  <c:v>0.9676726851491545</c:v>
                </c:pt>
                <c:pt idx="352">
                  <c:v>0.96746926406851164</c:v>
                </c:pt>
                <c:pt idx="353">
                  <c:v>0.96985213384704372</c:v>
                </c:pt>
                <c:pt idx="354">
                  <c:v>0.96872806580859161</c:v>
                </c:pt>
                <c:pt idx="355">
                  <c:v>0.96870784243901387</c:v>
                </c:pt>
                <c:pt idx="356">
                  <c:v>0.97286919274771777</c:v>
                </c:pt>
                <c:pt idx="357">
                  <c:v>0.98621260923547094</c:v>
                </c:pt>
                <c:pt idx="358">
                  <c:v>0.9869680228230524</c:v>
                </c:pt>
                <c:pt idx="359">
                  <c:v>0.98438000067744114</c:v>
                </c:pt>
                <c:pt idx="360">
                  <c:v>0.98580388215608172</c:v>
                </c:pt>
                <c:pt idx="361">
                  <c:v>0.98483495856647352</c:v>
                </c:pt>
                <c:pt idx="362">
                  <c:v>0.9852843627820278</c:v>
                </c:pt>
                <c:pt idx="363">
                  <c:v>0.99936414750697156</c:v>
                </c:pt>
                <c:pt idx="364">
                  <c:v>0.99797222988439516</c:v>
                </c:pt>
                <c:pt idx="365">
                  <c:v>0.99896139930639416</c:v>
                </c:pt>
                <c:pt idx="366">
                  <c:v>1.0005089020890174</c:v>
                </c:pt>
                <c:pt idx="367">
                  <c:v>0.99521901429539084</c:v>
                </c:pt>
                <c:pt idx="368">
                  <c:v>0.99485107121622174</c:v>
                </c:pt>
                <c:pt idx="369">
                  <c:v>0.99639627637670281</c:v>
                </c:pt>
                <c:pt idx="370">
                  <c:v>0.99841313281096322</c:v>
                </c:pt>
                <c:pt idx="371">
                  <c:v>1.0090783363043501</c:v>
                </c:pt>
                <c:pt idx="372">
                  <c:v>1.0087980084361865</c:v>
                </c:pt>
                <c:pt idx="373">
                  <c:v>1.0027939224759204</c:v>
                </c:pt>
                <c:pt idx="374">
                  <c:v>1.0164223395264633</c:v>
                </c:pt>
                <c:pt idx="375">
                  <c:v>1.0905374571829745</c:v>
                </c:pt>
                <c:pt idx="376">
                  <c:v>1.087188073125134</c:v>
                </c:pt>
                <c:pt idx="377">
                  <c:v>1.0784258521355587</c:v>
                </c:pt>
                <c:pt idx="378">
                  <c:v>1.0969877779123278</c:v>
                </c:pt>
                <c:pt idx="379">
                  <c:v>1.0873646843680647</c:v>
                </c:pt>
                <c:pt idx="380">
                  <c:v>1.0840639586393719</c:v>
                </c:pt>
                <c:pt idx="381">
                  <c:v>1.0882523311311536</c:v>
                </c:pt>
                <c:pt idx="382">
                  <c:v>1.1021223605244059</c:v>
                </c:pt>
                <c:pt idx="383">
                  <c:v>1.1211410542506934</c:v>
                </c:pt>
                <c:pt idx="384">
                  <c:v>1.121308776601196</c:v>
                </c:pt>
                <c:pt idx="385">
                  <c:v>1.1073170698209673</c:v>
                </c:pt>
                <c:pt idx="386">
                  <c:v>1.0949536356512104</c:v>
                </c:pt>
                <c:pt idx="387">
                  <c:v>1.0791888830873364</c:v>
                </c:pt>
                <c:pt idx="388">
                  <c:v>1.0766931181763231</c:v>
                </c:pt>
                <c:pt idx="389">
                  <c:v>1.0789277809689883</c:v>
                </c:pt>
                <c:pt idx="390">
                  <c:v>1.0977789492162</c:v>
                </c:pt>
                <c:pt idx="391">
                  <c:v>1.086511886750456</c:v>
                </c:pt>
                <c:pt idx="392">
                  <c:v>1.083355655140992</c:v>
                </c:pt>
                <c:pt idx="393">
                  <c:v>1.0675669202774414</c:v>
                </c:pt>
                <c:pt idx="394">
                  <c:v>1.0622927483527052</c:v>
                </c:pt>
                <c:pt idx="395">
                  <c:v>1.0675819683149501</c:v>
                </c:pt>
                <c:pt idx="396">
                  <c:v>1.0645222863150945</c:v>
                </c:pt>
                <c:pt idx="397">
                  <c:v>1.0758092155068852</c:v>
                </c:pt>
                <c:pt idx="398">
                  <c:v>1.0694206844279419</c:v>
                </c:pt>
                <c:pt idx="399">
                  <c:v>1.0693584878987568</c:v>
                </c:pt>
                <c:pt idx="400">
                  <c:v>1.0667176194382002</c:v>
                </c:pt>
                <c:pt idx="401">
                  <c:v>1.0726513000087849</c:v>
                </c:pt>
                <c:pt idx="402">
                  <c:v>1.0808221689748323</c:v>
                </c:pt>
                <c:pt idx="403">
                  <c:v>1.0483503196738073</c:v>
                </c:pt>
                <c:pt idx="404">
                  <c:v>1.0462855096126071</c:v>
                </c:pt>
                <c:pt idx="405">
                  <c:v>1.0558468736194522</c:v>
                </c:pt>
                <c:pt idx="406">
                  <c:v>1.0683519788350602</c:v>
                </c:pt>
                <c:pt idx="407">
                  <c:v>1.0588333443248972</c:v>
                </c:pt>
                <c:pt idx="408">
                  <c:v>1.060755247643425</c:v>
                </c:pt>
                <c:pt idx="409">
                  <c:v>1.0797585138683305</c:v>
                </c:pt>
                <c:pt idx="410">
                  <c:v>1.1044608197385535</c:v>
                </c:pt>
                <c:pt idx="411">
                  <c:v>1.1088391234702295</c:v>
                </c:pt>
                <c:pt idx="412">
                  <c:v>1.1685149192343616</c:v>
                </c:pt>
                <c:pt idx="413">
                  <c:v>1.1679915245966443</c:v>
                </c:pt>
                <c:pt idx="414">
                  <c:v>1.1853250096975048</c:v>
                </c:pt>
                <c:pt idx="415">
                  <c:v>1.1640569683930539</c:v>
                </c:pt>
                <c:pt idx="416">
                  <c:v>1.1880795915599769</c:v>
                </c:pt>
                <c:pt idx="417">
                  <c:v>1.1793407293166267</c:v>
                </c:pt>
                <c:pt idx="418">
                  <c:v>1.2543112506451677</c:v>
                </c:pt>
                <c:pt idx="419">
                  <c:v>1.3922444109225609</c:v>
                </c:pt>
                <c:pt idx="420">
                  <c:v>1.4346587115883389</c:v>
                </c:pt>
                <c:pt idx="421">
                  <c:v>1.4157209853917569</c:v>
                </c:pt>
                <c:pt idx="422">
                  <c:v>1.4298020016430388</c:v>
                </c:pt>
                <c:pt idx="423">
                  <c:v>1.6577007638628627</c:v>
                </c:pt>
                <c:pt idx="424">
                  <c:v>1.7662018428156754</c:v>
                </c:pt>
                <c:pt idx="425">
                  <c:v>1.8241164043513118</c:v>
                </c:pt>
                <c:pt idx="426">
                  <c:v>1.6697006523640352</c:v>
                </c:pt>
                <c:pt idx="427">
                  <c:v>1.6697006523640352</c:v>
                </c:pt>
                <c:pt idx="428">
                  <c:v>1.7656046187005692</c:v>
                </c:pt>
                <c:pt idx="429">
                  <c:v>1.7511279900794778</c:v>
                </c:pt>
                <c:pt idx="430">
                  <c:v>1.9466098475533067</c:v>
                </c:pt>
                <c:pt idx="431">
                  <c:v>2.1577635437776799</c:v>
                </c:pt>
                <c:pt idx="432">
                  <c:v>2.2062185246781167</c:v>
                </c:pt>
                <c:pt idx="433">
                  <c:v>2.4058968497794626</c:v>
                </c:pt>
                <c:pt idx="434">
                  <c:v>2.4329070682867324</c:v>
                </c:pt>
                <c:pt idx="435">
                  <c:v>2.1739051999572703</c:v>
                </c:pt>
                <c:pt idx="436">
                  <c:v>2.1739051999572703</c:v>
                </c:pt>
                <c:pt idx="437">
                  <c:v>2.131779047801003</c:v>
                </c:pt>
                <c:pt idx="438">
                  <c:v>2.1659074895442201</c:v>
                </c:pt>
                <c:pt idx="439">
                  <c:v>2.318074234224583</c:v>
                </c:pt>
                <c:pt idx="440">
                  <c:v>2.5829804762654169</c:v>
                </c:pt>
                <c:pt idx="441">
                  <c:v>2.734005947014146</c:v>
                </c:pt>
                <c:pt idx="442">
                  <c:v>3.0439218788620512</c:v>
                </c:pt>
                <c:pt idx="443">
                  <c:v>3.1507166465069458</c:v>
                </c:pt>
                <c:pt idx="444">
                  <c:v>3.3806426091639374</c:v>
                </c:pt>
                <c:pt idx="445">
                  <c:v>3.5673640185469258</c:v>
                </c:pt>
                <c:pt idx="446">
                  <c:v>3.210732004811494</c:v>
                </c:pt>
                <c:pt idx="447">
                  <c:v>3.210732004811494</c:v>
                </c:pt>
                <c:pt idx="448">
                  <c:v>3.1729046300082091</c:v>
                </c:pt>
                <c:pt idx="449">
                  <c:v>3.2037908226993599</c:v>
                </c:pt>
                <c:pt idx="450">
                  <c:v>3.0818058134964104</c:v>
                </c:pt>
                <c:pt idx="451">
                  <c:v>3.104565078305157</c:v>
                </c:pt>
                <c:pt idx="452">
                  <c:v>3.6196884558733213</c:v>
                </c:pt>
                <c:pt idx="453">
                  <c:v>3.6929762393502328</c:v>
                </c:pt>
                <c:pt idx="454">
                  <c:v>3.7264861040823929</c:v>
                </c:pt>
                <c:pt idx="455">
                  <c:v>3.888251568972044</c:v>
                </c:pt>
                <c:pt idx="456">
                  <c:v>3.7396863003607992</c:v>
                </c:pt>
                <c:pt idx="457">
                  <c:v>3.7562928797876824</c:v>
                </c:pt>
                <c:pt idx="458">
                  <c:v>3.8631913535730806</c:v>
                </c:pt>
                <c:pt idx="459">
                  <c:v>4.0870433992022006</c:v>
                </c:pt>
                <c:pt idx="460">
                  <c:v>4.019858059575224</c:v>
                </c:pt>
                <c:pt idx="461">
                  <c:v>4.6931366688711726</c:v>
                </c:pt>
                <c:pt idx="462">
                  <c:v>5.1017058360350953</c:v>
                </c:pt>
                <c:pt idx="463">
                  <c:v>5.0057863098696505</c:v>
                </c:pt>
                <c:pt idx="464">
                  <c:v>5.080375508604642</c:v>
                </c:pt>
                <c:pt idx="465">
                  <c:v>5.7115616563890601</c:v>
                </c:pt>
                <c:pt idx="466">
                  <c:v>7.4404401078315159</c:v>
                </c:pt>
                <c:pt idx="467">
                  <c:v>7.7820178981854404</c:v>
                </c:pt>
                <c:pt idx="468">
                  <c:v>8.2807696825290726</c:v>
                </c:pt>
                <c:pt idx="469">
                  <c:v>9.4164081649160192</c:v>
                </c:pt>
                <c:pt idx="470">
                  <c:v>10.930906945077528</c:v>
                </c:pt>
                <c:pt idx="471">
                  <c:v>10.395035118410416</c:v>
                </c:pt>
                <c:pt idx="472">
                  <c:v>11.067868130396352</c:v>
                </c:pt>
                <c:pt idx="473">
                  <c:v>8.5463354149454211</c:v>
                </c:pt>
                <c:pt idx="474">
                  <c:v>8.5463354149454211</c:v>
                </c:pt>
                <c:pt idx="475">
                  <c:v>8.6673296320502118</c:v>
                </c:pt>
                <c:pt idx="476">
                  <c:v>8.5626388604316581</c:v>
                </c:pt>
                <c:pt idx="477">
                  <c:v>8.5831385125471567</c:v>
                </c:pt>
                <c:pt idx="478">
                  <c:v>8.7525763431607313</c:v>
                </c:pt>
                <c:pt idx="479">
                  <c:v>10.764723785182525</c:v>
                </c:pt>
                <c:pt idx="480">
                  <c:v>14.884462668467737</c:v>
                </c:pt>
                <c:pt idx="481">
                  <c:v>18.54312119033693</c:v>
                </c:pt>
                <c:pt idx="482">
                  <c:v>23.547987283998786</c:v>
                </c:pt>
                <c:pt idx="483">
                  <c:v>22.65241403944486</c:v>
                </c:pt>
                <c:pt idx="484">
                  <c:v>19.798393312895286</c:v>
                </c:pt>
                <c:pt idx="485">
                  <c:v>19.798393312895286</c:v>
                </c:pt>
                <c:pt idx="486">
                  <c:v>21.368999993459859</c:v>
                </c:pt>
                <c:pt idx="487">
                  <c:v>25.211613495462526</c:v>
                </c:pt>
                <c:pt idx="488">
                  <c:v>34.30211099092984</c:v>
                </c:pt>
                <c:pt idx="489">
                  <c:v>31.381294470451564</c:v>
                </c:pt>
                <c:pt idx="490">
                  <c:v>31.777556801220349</c:v>
                </c:pt>
                <c:pt idx="491">
                  <c:v>33.400033052249015</c:v>
                </c:pt>
                <c:pt idx="492">
                  <c:v>34.221585308886546</c:v>
                </c:pt>
                <c:pt idx="493">
                  <c:v>45.032849784018751</c:v>
                </c:pt>
                <c:pt idx="494">
                  <c:v>61.355152616460217</c:v>
                </c:pt>
                <c:pt idx="495">
                  <c:v>85.642580221705131</c:v>
                </c:pt>
                <c:pt idx="496">
                  <c:v>80.711519409413981</c:v>
                </c:pt>
                <c:pt idx="497">
                  <c:v>86.974536006955574</c:v>
                </c:pt>
                <c:pt idx="498">
                  <c:v>87.481704442017801</c:v>
                </c:pt>
                <c:pt idx="499">
                  <c:v>119.62021220617477</c:v>
                </c:pt>
                <c:pt idx="500">
                  <c:v>169.33062986134041</c:v>
                </c:pt>
                <c:pt idx="501">
                  <c:v>273.35619315278728</c:v>
                </c:pt>
                <c:pt idx="502">
                  <c:v>67.39184180165023</c:v>
                </c:pt>
                <c:pt idx="503">
                  <c:v>67.39184180165023</c:v>
                </c:pt>
                <c:pt idx="504">
                  <c:v>67.39184180165023</c:v>
                </c:pt>
                <c:pt idx="505">
                  <c:v>67.39184180165023</c:v>
                </c:pt>
                <c:pt idx="506">
                  <c:v>67.39184180165023</c:v>
                </c:pt>
                <c:pt idx="507">
                  <c:v>67.39184180165023</c:v>
                </c:pt>
                <c:pt idx="508">
                  <c:v>67.39184180165023</c:v>
                </c:pt>
                <c:pt idx="509">
                  <c:v>67.39184180165023</c:v>
                </c:pt>
                <c:pt idx="510">
                  <c:v>87.101926748000992</c:v>
                </c:pt>
                <c:pt idx="511">
                  <c:v>102.00728634986012</c:v>
                </c:pt>
                <c:pt idx="512">
                  <c:v>116.77942596128609</c:v>
                </c:pt>
                <c:pt idx="513">
                  <c:v>101.75259809605112</c:v>
                </c:pt>
                <c:pt idx="514">
                  <c:v>101.75259809605112</c:v>
                </c:pt>
                <c:pt idx="515">
                  <c:v>130.4749382021725</c:v>
                </c:pt>
                <c:pt idx="516">
                  <c:v>153.37636903631926</c:v>
                </c:pt>
                <c:pt idx="517">
                  <c:v>123.77715647749493</c:v>
                </c:pt>
                <c:pt idx="518">
                  <c:v>123.77715647749493</c:v>
                </c:pt>
                <c:pt idx="519">
                  <c:v>123.77715647749493</c:v>
                </c:pt>
                <c:pt idx="520">
                  <c:v>123.77715647749493</c:v>
                </c:pt>
                <c:pt idx="521">
                  <c:v>125.43843161409035</c:v>
                </c:pt>
                <c:pt idx="522">
                  <c:v>139.00451425616083</c:v>
                </c:pt>
                <c:pt idx="523">
                  <c:v>125.25111190949022</c:v>
                </c:pt>
                <c:pt idx="524">
                  <c:v>125.25111190949022</c:v>
                </c:pt>
                <c:pt idx="525">
                  <c:v>125.25111190949022</c:v>
                </c:pt>
                <c:pt idx="526">
                  <c:v>125.25111190949022</c:v>
                </c:pt>
                <c:pt idx="527">
                  <c:v>125.25111190949022</c:v>
                </c:pt>
                <c:pt idx="528">
                  <c:v>136.90381980728006</c:v>
                </c:pt>
                <c:pt idx="529">
                  <c:v>140.0813218181396</c:v>
                </c:pt>
                <c:pt idx="530">
                  <c:v>115.22247282334651</c:v>
                </c:pt>
                <c:pt idx="531">
                  <c:v>115.22247282334651</c:v>
                </c:pt>
                <c:pt idx="532">
                  <c:v>115.87066271855392</c:v>
                </c:pt>
                <c:pt idx="533">
                  <c:v>126.94348707084011</c:v>
                </c:pt>
                <c:pt idx="534">
                  <c:v>115.42279838677695</c:v>
                </c:pt>
                <c:pt idx="535">
                  <c:v>115.42279838677695</c:v>
                </c:pt>
                <c:pt idx="536">
                  <c:v>117.47910427954037</c:v>
                </c:pt>
                <c:pt idx="537">
                  <c:v>113.04877278034155</c:v>
                </c:pt>
                <c:pt idx="538">
                  <c:v>112.86561838179979</c:v>
                </c:pt>
                <c:pt idx="539">
                  <c:v>113.56292740191138</c:v>
                </c:pt>
                <c:pt idx="540">
                  <c:v>122.56128877041292</c:v>
                </c:pt>
                <c:pt idx="541">
                  <c:v>124.01214839062071</c:v>
                </c:pt>
                <c:pt idx="542">
                  <c:v>117.8704696630105</c:v>
                </c:pt>
                <c:pt idx="543">
                  <c:v>118.62049391718747</c:v>
                </c:pt>
                <c:pt idx="544">
                  <c:v>119.02839638815891</c:v>
                </c:pt>
                <c:pt idx="545">
                  <c:v>119.16986979786098</c:v>
                </c:pt>
                <c:pt idx="546">
                  <c:v>123.39905476732913</c:v>
                </c:pt>
                <c:pt idx="547">
                  <c:v>134.91270013030348</c:v>
                </c:pt>
                <c:pt idx="548">
                  <c:v>133.08491259360639</c:v>
                </c:pt>
                <c:pt idx="549">
                  <c:v>139.00926722414297</c:v>
                </c:pt>
                <c:pt idx="550">
                  <c:v>127.88364886137011</c:v>
                </c:pt>
                <c:pt idx="551">
                  <c:v>127.88364886137011</c:v>
                </c:pt>
                <c:pt idx="552">
                  <c:v>128.13169749959931</c:v>
                </c:pt>
                <c:pt idx="553">
                  <c:v>122.1663511988932</c:v>
                </c:pt>
                <c:pt idx="554">
                  <c:v>122.1663511988932</c:v>
                </c:pt>
                <c:pt idx="555">
                  <c:v>122.43819549012568</c:v>
                </c:pt>
                <c:pt idx="556">
                  <c:v>117.70175362814918</c:v>
                </c:pt>
                <c:pt idx="557">
                  <c:v>117.70175362814918</c:v>
                </c:pt>
                <c:pt idx="558">
                  <c:v>117.70175362814918</c:v>
                </c:pt>
                <c:pt idx="559">
                  <c:v>117.72519045132219</c:v>
                </c:pt>
                <c:pt idx="560">
                  <c:v>117.18315483250606</c:v>
                </c:pt>
                <c:pt idx="561">
                  <c:v>116.60514214861443</c:v>
                </c:pt>
                <c:pt idx="562">
                  <c:v>116.60514214861443</c:v>
                </c:pt>
                <c:pt idx="563">
                  <c:v>116.60514214861443</c:v>
                </c:pt>
                <c:pt idx="564">
                  <c:v>116.60514214861443</c:v>
                </c:pt>
                <c:pt idx="565">
                  <c:v>121.16856596026938</c:v>
                </c:pt>
                <c:pt idx="566">
                  <c:v>120.40467947598938</c:v>
                </c:pt>
                <c:pt idx="567">
                  <c:v>119.76261663090317</c:v>
                </c:pt>
                <c:pt idx="568">
                  <c:v>119.76261663090317</c:v>
                </c:pt>
                <c:pt idx="569">
                  <c:v>119.76261663090317</c:v>
                </c:pt>
                <c:pt idx="570">
                  <c:v>119.77798099726141</c:v>
                </c:pt>
                <c:pt idx="571">
                  <c:v>119.84915456042931</c:v>
                </c:pt>
                <c:pt idx="572">
                  <c:v>120.48369185190897</c:v>
                </c:pt>
                <c:pt idx="573">
                  <c:v>120.66487572198521</c:v>
                </c:pt>
                <c:pt idx="574">
                  <c:v>121.0643942010107</c:v>
                </c:pt>
                <c:pt idx="575">
                  <c:v>121.04724559830785</c:v>
                </c:pt>
                <c:pt idx="576">
                  <c:v>121.09550028997697</c:v>
                </c:pt>
                <c:pt idx="577">
                  <c:v>121.10932562880831</c:v>
                </c:pt>
                <c:pt idx="578">
                  <c:v>120.92718807010905</c:v>
                </c:pt>
                <c:pt idx="579">
                  <c:v>120.92718807010905</c:v>
                </c:pt>
                <c:pt idx="580">
                  <c:v>120.91929794880105</c:v>
                </c:pt>
                <c:pt idx="581">
                  <c:v>120.82962023966833</c:v>
                </c:pt>
                <c:pt idx="582">
                  <c:v>120.82962023966833</c:v>
                </c:pt>
                <c:pt idx="583">
                  <c:v>120.82962023966833</c:v>
                </c:pt>
                <c:pt idx="584">
                  <c:v>120.93856763435767</c:v>
                </c:pt>
                <c:pt idx="585">
                  <c:v>121.43014852345833</c:v>
                </c:pt>
                <c:pt idx="586">
                  <c:v>121.43014852345833</c:v>
                </c:pt>
                <c:pt idx="587">
                  <c:v>120.61318452106164</c:v>
                </c:pt>
                <c:pt idx="588">
                  <c:v>120.61318452106164</c:v>
                </c:pt>
                <c:pt idx="589">
                  <c:v>120.61318452106164</c:v>
                </c:pt>
                <c:pt idx="590">
                  <c:v>120.61318452106164</c:v>
                </c:pt>
                <c:pt idx="591">
                  <c:v>121.25618604760132</c:v>
                </c:pt>
                <c:pt idx="592">
                  <c:v>120.9566103493795</c:v>
                </c:pt>
                <c:pt idx="593">
                  <c:v>121.05269680605434</c:v>
                </c:pt>
                <c:pt idx="594">
                  <c:v>124.69414772291995</c:v>
                </c:pt>
                <c:pt idx="595">
                  <c:v>127.96094351873285</c:v>
                </c:pt>
                <c:pt idx="596">
                  <c:v>126.60568799325257</c:v>
                </c:pt>
                <c:pt idx="597">
                  <c:v>126.60568799325257</c:v>
                </c:pt>
                <c:pt idx="598">
                  <c:v>126.02191809294257</c:v>
                </c:pt>
                <c:pt idx="599">
                  <c:v>128.7829487714659</c:v>
                </c:pt>
                <c:pt idx="600">
                  <c:v>129.40265619742596</c:v>
                </c:pt>
                <c:pt idx="601">
                  <c:v>129.13581719371484</c:v>
                </c:pt>
                <c:pt idx="602">
                  <c:v>128.21942563675682</c:v>
                </c:pt>
                <c:pt idx="603">
                  <c:v>128.21942563675682</c:v>
                </c:pt>
                <c:pt idx="604">
                  <c:v>127.86815991840362</c:v>
                </c:pt>
                <c:pt idx="605">
                  <c:v>127.9533695261552</c:v>
                </c:pt>
                <c:pt idx="606">
                  <c:v>128.20923146997507</c:v>
                </c:pt>
                <c:pt idx="607">
                  <c:v>129.11457003598261</c:v>
                </c:pt>
                <c:pt idx="608">
                  <c:v>129.10143700314634</c:v>
                </c:pt>
                <c:pt idx="609">
                  <c:v>129.66457834379236</c:v>
                </c:pt>
                <c:pt idx="610">
                  <c:v>129.01201189043786</c:v>
                </c:pt>
                <c:pt idx="611">
                  <c:v>129.00773849092599</c:v>
                </c:pt>
                <c:pt idx="612">
                  <c:v>129.2033761618936</c:v>
                </c:pt>
                <c:pt idx="613">
                  <c:v>130.06624943135469</c:v>
                </c:pt>
                <c:pt idx="614">
                  <c:v>132.02711685427727</c:v>
                </c:pt>
                <c:pt idx="615">
                  <c:v>131.71875001668204</c:v>
                </c:pt>
                <c:pt idx="616">
                  <c:v>131.71875001668204</c:v>
                </c:pt>
                <c:pt idx="617">
                  <c:v>131.71875001668204</c:v>
                </c:pt>
                <c:pt idx="618">
                  <c:v>131.82456992670646</c:v>
                </c:pt>
                <c:pt idx="619">
                  <c:v>132.06153135473548</c:v>
                </c:pt>
                <c:pt idx="620">
                  <c:v>132.00565774979617</c:v>
                </c:pt>
                <c:pt idx="621">
                  <c:v>132.06263241377272</c:v>
                </c:pt>
                <c:pt idx="622">
                  <c:v>132.04706594344484</c:v>
                </c:pt>
                <c:pt idx="623">
                  <c:v>132.03935925607422</c:v>
                </c:pt>
                <c:pt idx="624">
                  <c:v>132.03143062875526</c:v>
                </c:pt>
                <c:pt idx="625">
                  <c:v>132.03605667084474</c:v>
                </c:pt>
                <c:pt idx="626">
                  <c:v>132.03922284109728</c:v>
                </c:pt>
                <c:pt idx="627">
                  <c:v>132.05454566110467</c:v>
                </c:pt>
                <c:pt idx="628">
                  <c:v>131.5846794578263</c:v>
                </c:pt>
                <c:pt idx="629">
                  <c:v>131.51684256382569</c:v>
                </c:pt>
                <c:pt idx="630">
                  <c:v>131.89012999286592</c:v>
                </c:pt>
                <c:pt idx="631">
                  <c:v>131.88146320764065</c:v>
                </c:pt>
                <c:pt idx="632">
                  <c:v>131.82618054362649</c:v>
                </c:pt>
                <c:pt idx="633">
                  <c:v>131.49395804226199</c:v>
                </c:pt>
                <c:pt idx="634">
                  <c:v>131.07623479444908</c:v>
                </c:pt>
                <c:pt idx="635">
                  <c:v>131.09890053722654</c:v>
                </c:pt>
                <c:pt idx="636">
                  <c:v>131.00115726390638</c:v>
                </c:pt>
                <c:pt idx="637">
                  <c:v>131.1259771715672</c:v>
                </c:pt>
                <c:pt idx="638">
                  <c:v>131.54643836357988</c:v>
                </c:pt>
                <c:pt idx="639">
                  <c:v>131.40733247040529</c:v>
                </c:pt>
                <c:pt idx="640">
                  <c:v>131.23357957752879</c:v>
                </c:pt>
                <c:pt idx="641">
                  <c:v>131.14667400501747</c:v>
                </c:pt>
                <c:pt idx="642">
                  <c:v>130.69436080295154</c:v>
                </c:pt>
                <c:pt idx="643">
                  <c:v>131.10913997756631</c:v>
                </c:pt>
                <c:pt idx="644">
                  <c:v>131.11836330609853</c:v>
                </c:pt>
                <c:pt idx="645">
                  <c:v>131.06858968087792</c:v>
                </c:pt>
                <c:pt idx="646">
                  <c:v>130.66914122782458</c:v>
                </c:pt>
                <c:pt idx="647">
                  <c:v>130.71168726902096</c:v>
                </c:pt>
                <c:pt idx="648">
                  <c:v>130.96414652972473</c:v>
                </c:pt>
                <c:pt idx="649">
                  <c:v>130.8097842611981</c:v>
                </c:pt>
                <c:pt idx="650">
                  <c:v>133.36190863444125</c:v>
                </c:pt>
                <c:pt idx="651">
                  <c:v>133.36190863444125</c:v>
                </c:pt>
                <c:pt idx="652">
                  <c:v>133.36190863444125</c:v>
                </c:pt>
                <c:pt idx="653">
                  <c:v>133.36190863444125</c:v>
                </c:pt>
                <c:pt idx="654">
                  <c:v>133.61369730263567</c:v>
                </c:pt>
                <c:pt idx="655">
                  <c:v>133.4598750798624</c:v>
                </c:pt>
                <c:pt idx="656">
                  <c:v>133.87502055167283</c:v>
                </c:pt>
                <c:pt idx="657">
                  <c:v>133.80431381849266</c:v>
                </c:pt>
                <c:pt idx="658">
                  <c:v>133.51565879576538</c:v>
                </c:pt>
                <c:pt idx="659">
                  <c:v>134.09832780894664</c:v>
                </c:pt>
                <c:pt idx="660">
                  <c:v>134.27578420198219</c:v>
                </c:pt>
                <c:pt idx="661">
                  <c:v>134.26583693517262</c:v>
                </c:pt>
                <c:pt idx="662">
                  <c:v>134.67576710187822</c:v>
                </c:pt>
                <c:pt idx="663">
                  <c:v>134.65377802239459</c:v>
                </c:pt>
                <c:pt idx="664">
                  <c:v>134.61953471797099</c:v>
                </c:pt>
                <c:pt idx="665">
                  <c:v>134.75827316175742</c:v>
                </c:pt>
                <c:pt idx="666">
                  <c:v>135.02877255226289</c:v>
                </c:pt>
                <c:pt idx="667">
                  <c:v>135.03479433380139</c:v>
                </c:pt>
                <c:pt idx="668">
                  <c:v>134.97393215573959</c:v>
                </c:pt>
                <c:pt idx="669">
                  <c:v>135.17030493069541</c:v>
                </c:pt>
                <c:pt idx="670">
                  <c:v>135.03775505334681</c:v>
                </c:pt>
                <c:pt idx="671">
                  <c:v>135.01770467159778</c:v>
                </c:pt>
                <c:pt idx="672">
                  <c:v>134.76096727343395</c:v>
                </c:pt>
                <c:pt idx="673">
                  <c:v>133.75421092775758</c:v>
                </c:pt>
                <c:pt idx="674">
                  <c:v>132.93833321852983</c:v>
                </c:pt>
                <c:pt idx="675">
                  <c:v>133.77039292339424</c:v>
                </c:pt>
                <c:pt idx="676">
                  <c:v>133.78573324968079</c:v>
                </c:pt>
                <c:pt idx="677">
                  <c:v>133.81790340828692</c:v>
                </c:pt>
                <c:pt idx="678">
                  <c:v>134.05565993524922</c:v>
                </c:pt>
                <c:pt idx="679">
                  <c:v>134.05565993524922</c:v>
                </c:pt>
                <c:pt idx="680">
                  <c:v>133.51644050449738</c:v>
                </c:pt>
                <c:pt idx="681">
                  <c:v>133.5648340417614</c:v>
                </c:pt>
                <c:pt idx="682">
                  <c:v>133.45858440805566</c:v>
                </c:pt>
                <c:pt idx="683">
                  <c:v>134.01568760704308</c:v>
                </c:pt>
                <c:pt idx="684">
                  <c:v>133.96415067066803</c:v>
                </c:pt>
                <c:pt idx="685">
                  <c:v>133.6280025683744</c:v>
                </c:pt>
                <c:pt idx="686">
                  <c:v>133.77764309899726</c:v>
                </c:pt>
                <c:pt idx="687">
                  <c:v>133.38717690496375</c:v>
                </c:pt>
                <c:pt idx="688">
                  <c:v>133.15929776332575</c:v>
                </c:pt>
                <c:pt idx="689">
                  <c:v>132.59585376258798</c:v>
                </c:pt>
                <c:pt idx="690">
                  <c:v>132.6569142009339</c:v>
                </c:pt>
                <c:pt idx="691">
                  <c:v>131.56125676043621</c:v>
                </c:pt>
                <c:pt idx="692">
                  <c:v>133.3490066440348</c:v>
                </c:pt>
                <c:pt idx="693">
                  <c:v>133.3490066440348</c:v>
                </c:pt>
                <c:pt idx="694">
                  <c:v>132.15678576430781</c:v>
                </c:pt>
                <c:pt idx="695">
                  <c:v>145.82495042999901</c:v>
                </c:pt>
                <c:pt idx="696">
                  <c:v>144.68267591262079</c:v>
                </c:pt>
                <c:pt idx="697">
                  <c:v>165.20253220273432</c:v>
                </c:pt>
                <c:pt idx="698">
                  <c:v>168.75546711354636</c:v>
                </c:pt>
                <c:pt idx="699">
                  <c:v>161.44241459437166</c:v>
                </c:pt>
                <c:pt idx="700">
                  <c:v>159.31342608204258</c:v>
                </c:pt>
                <c:pt idx="701">
                  <c:v>159.32351844755109</c:v>
                </c:pt>
                <c:pt idx="702">
                  <c:v>159.40674787793523</c:v>
                </c:pt>
                <c:pt idx="703">
                  <c:v>159.25463596441389</c:v>
                </c:pt>
                <c:pt idx="704">
                  <c:v>157.80765025537744</c:v>
                </c:pt>
                <c:pt idx="705">
                  <c:v>157.037472318791</c:v>
                </c:pt>
                <c:pt idx="706">
                  <c:v>157.38186707388152</c:v>
                </c:pt>
                <c:pt idx="707">
                  <c:v>156.6931394380627</c:v>
                </c:pt>
                <c:pt idx="708">
                  <c:v>155.34461751344227</c:v>
                </c:pt>
                <c:pt idx="709">
                  <c:v>156.15924073174912</c:v>
                </c:pt>
                <c:pt idx="710">
                  <c:v>152.99150109132839</c:v>
                </c:pt>
                <c:pt idx="711">
                  <c:v>148.90689799730836</c:v>
                </c:pt>
                <c:pt idx="712">
                  <c:v>141.25825156621877</c:v>
                </c:pt>
                <c:pt idx="713">
                  <c:v>131.44014789969077</c:v>
                </c:pt>
                <c:pt idx="714">
                  <c:v>150.68090457247857</c:v>
                </c:pt>
                <c:pt idx="715">
                  <c:v>174.4895141959837</c:v>
                </c:pt>
                <c:pt idx="716">
                  <c:v>182.23444843459006</c:v>
                </c:pt>
                <c:pt idx="717">
                  <c:v>182.23444843459006</c:v>
                </c:pt>
                <c:pt idx="718">
                  <c:v>206.07384945363648</c:v>
                </c:pt>
                <c:pt idx="719">
                  <c:v>217.8106957857924</c:v>
                </c:pt>
                <c:pt idx="720">
                  <c:v>247.83800473876792</c:v>
                </c:pt>
                <c:pt idx="721">
                  <c:v>262.90109279561381</c:v>
                </c:pt>
                <c:pt idx="722">
                  <c:v>272.98338732834878</c:v>
                </c:pt>
                <c:pt idx="723">
                  <c:v>288.25401152223162</c:v>
                </c:pt>
                <c:pt idx="724">
                  <c:v>355.36069348998041</c:v>
                </c:pt>
                <c:pt idx="725">
                  <c:v>530.54884448721577</c:v>
                </c:pt>
                <c:pt idx="726">
                  <c:v>378.5120187651367</c:v>
                </c:pt>
                <c:pt idx="727">
                  <c:v>378.5120187651367</c:v>
                </c:pt>
                <c:pt idx="728">
                  <c:v>527.47234273509662</c:v>
                </c:pt>
                <c:pt idx="729">
                  <c:v>539.28129589908542</c:v>
                </c:pt>
                <c:pt idx="730">
                  <c:v>651.41950551960861</c:v>
                </c:pt>
                <c:pt idx="731">
                  <c:v>607.49744354547374</c:v>
                </c:pt>
                <c:pt idx="732">
                  <c:v>607.49744354547374</c:v>
                </c:pt>
                <c:pt idx="733">
                  <c:v>692.71960081143266</c:v>
                </c:pt>
                <c:pt idx="734">
                  <c:v>773.44895216165742</c:v>
                </c:pt>
                <c:pt idx="735">
                  <c:v>751.56049365096044</c:v>
                </c:pt>
                <c:pt idx="736">
                  <c:v>689.62181602490045</c:v>
                </c:pt>
                <c:pt idx="737">
                  <c:v>702.33623801043461</c:v>
                </c:pt>
                <c:pt idx="738">
                  <c:v>719.91912589487936</c:v>
                </c:pt>
                <c:pt idx="739">
                  <c:v>719.91912589487936</c:v>
                </c:pt>
                <c:pt idx="740">
                  <c:v>703.70183831538168</c:v>
                </c:pt>
                <c:pt idx="741">
                  <c:v>681.63042163663351</c:v>
                </c:pt>
                <c:pt idx="742">
                  <c:v>734.48337409808505</c:v>
                </c:pt>
                <c:pt idx="743">
                  <c:v>734.48337409808505</c:v>
                </c:pt>
                <c:pt idx="744">
                  <c:v>734.48337409808505</c:v>
                </c:pt>
                <c:pt idx="745">
                  <c:v>734.48337409808505</c:v>
                </c:pt>
                <c:pt idx="746">
                  <c:v>675.44938783790758</c:v>
                </c:pt>
                <c:pt idx="747">
                  <c:v>658.10496398452506</c:v>
                </c:pt>
                <c:pt idx="748">
                  <c:v>726.68399368726409</c:v>
                </c:pt>
                <c:pt idx="749">
                  <c:v>726.68399368726409</c:v>
                </c:pt>
                <c:pt idx="750">
                  <c:v>736.32378788324468</c:v>
                </c:pt>
                <c:pt idx="751">
                  <c:v>755.96859288806138</c:v>
                </c:pt>
                <c:pt idx="752">
                  <c:v>755.96859288806138</c:v>
                </c:pt>
                <c:pt idx="753">
                  <c:v>891.6161175420583</c:v>
                </c:pt>
                <c:pt idx="754">
                  <c:v>891.6161175420583</c:v>
                </c:pt>
                <c:pt idx="755">
                  <c:v>891.6161175420583</c:v>
                </c:pt>
                <c:pt idx="756">
                  <c:v>891.6161175420583</c:v>
                </c:pt>
                <c:pt idx="757">
                  <c:v>1005.2858044023011</c:v>
                </c:pt>
                <c:pt idx="758">
                  <c:v>1005.2858044023011</c:v>
                </c:pt>
                <c:pt idx="759">
                  <c:v>1005.2858044023011</c:v>
                </c:pt>
                <c:pt idx="760">
                  <c:v>958.11722161703449</c:v>
                </c:pt>
                <c:pt idx="761">
                  <c:v>986.15525775642982</c:v>
                </c:pt>
                <c:pt idx="762">
                  <c:v>967.92398092332076</c:v>
                </c:pt>
                <c:pt idx="763">
                  <c:v>902.94186537888856</c:v>
                </c:pt>
                <c:pt idx="764">
                  <c:v>912.0412632450284</c:v>
                </c:pt>
                <c:pt idx="765">
                  <c:v>923.12631843695101</c:v>
                </c:pt>
                <c:pt idx="766">
                  <c:v>902.21568468617784</c:v>
                </c:pt>
                <c:pt idx="767">
                  <c:v>909.08309439131233</c:v>
                </c:pt>
                <c:pt idx="768">
                  <c:v>885.43362557103899</c:v>
                </c:pt>
                <c:pt idx="769">
                  <c:v>882.6432666868775</c:v>
                </c:pt>
                <c:pt idx="770">
                  <c:v>843.74863050311228</c:v>
                </c:pt>
                <c:pt idx="771">
                  <c:v>834.73995322284634</c:v>
                </c:pt>
                <c:pt idx="772">
                  <c:v>773.41731725856584</c:v>
                </c:pt>
                <c:pt idx="773">
                  <c:v>675.05256295811728</c:v>
                </c:pt>
                <c:pt idx="774">
                  <c:v>715.37701581505394</c:v>
                </c:pt>
                <c:pt idx="775">
                  <c:v>715.37701581505394</c:v>
                </c:pt>
                <c:pt idx="776">
                  <c:v>715.37701581505394</c:v>
                </c:pt>
                <c:pt idx="777">
                  <c:v>715.37701581505394</c:v>
                </c:pt>
                <c:pt idx="778">
                  <c:v>715.37701581505394</c:v>
                </c:pt>
                <c:pt idx="779">
                  <c:v>753.5761793954473</c:v>
                </c:pt>
                <c:pt idx="780">
                  <c:v>753.5761793954473</c:v>
                </c:pt>
                <c:pt idx="781">
                  <c:v>753.5761793954473</c:v>
                </c:pt>
                <c:pt idx="782">
                  <c:v>752.16204979204815</c:v>
                </c:pt>
                <c:pt idx="783">
                  <c:v>762.09134583992432</c:v>
                </c:pt>
                <c:pt idx="784">
                  <c:v>781.44754777432956</c:v>
                </c:pt>
                <c:pt idx="785">
                  <c:v>781.34050846826801</c:v>
                </c:pt>
                <c:pt idx="786">
                  <c:v>783.80624576092168</c:v>
                </c:pt>
                <c:pt idx="787">
                  <c:v>769.90794176623126</c:v>
                </c:pt>
                <c:pt idx="788">
                  <c:v>768.07474242626017</c:v>
                </c:pt>
                <c:pt idx="789">
                  <c:v>783.39332997671318</c:v>
                </c:pt>
                <c:pt idx="790">
                  <c:v>786.70374710706051</c:v>
                </c:pt>
                <c:pt idx="791">
                  <c:v>794.30146680666235</c:v>
                </c:pt>
                <c:pt idx="792">
                  <c:v>798.79555279484009</c:v>
                </c:pt>
                <c:pt idx="793">
                  <c:v>798.1726128216369</c:v>
                </c:pt>
                <c:pt idx="794">
                  <c:v>755.41256665701053</c:v>
                </c:pt>
                <c:pt idx="795">
                  <c:v>845.9341830239747</c:v>
                </c:pt>
                <c:pt idx="796">
                  <c:v>845.9341830239747</c:v>
                </c:pt>
                <c:pt idx="797">
                  <c:v>840.56792576040482</c:v>
                </c:pt>
                <c:pt idx="798">
                  <c:v>846.14585457650287</c:v>
                </c:pt>
                <c:pt idx="799">
                  <c:v>843.41101856711089</c:v>
                </c:pt>
                <c:pt idx="800">
                  <c:v>826.15094041906877</c:v>
                </c:pt>
                <c:pt idx="801">
                  <c:v>840.83802487690514</c:v>
                </c:pt>
                <c:pt idx="802">
                  <c:v>847.97132903679119</c:v>
                </c:pt>
                <c:pt idx="803">
                  <c:v>842.82486566531009</c:v>
                </c:pt>
                <c:pt idx="804">
                  <c:v>852.00078404431611</c:v>
                </c:pt>
                <c:pt idx="805">
                  <c:v>876.89134247206891</c:v>
                </c:pt>
                <c:pt idx="806">
                  <c:v>876.89134247206891</c:v>
                </c:pt>
                <c:pt idx="807">
                  <c:v>876.89134247206891</c:v>
                </c:pt>
                <c:pt idx="808">
                  <c:v>876.89134247206891</c:v>
                </c:pt>
                <c:pt idx="809">
                  <c:v>884.43904131963279</c:v>
                </c:pt>
                <c:pt idx="810">
                  <c:v>884.43904131963279</c:v>
                </c:pt>
                <c:pt idx="811">
                  <c:v>884.43904131963279</c:v>
                </c:pt>
                <c:pt idx="812">
                  <c:v>992.57458489995474</c:v>
                </c:pt>
                <c:pt idx="813">
                  <c:v>992.57458489995474</c:v>
                </c:pt>
                <c:pt idx="814">
                  <c:v>967.20674041717393</c:v>
                </c:pt>
                <c:pt idx="815">
                  <c:v>1041.7849175838116</c:v>
                </c:pt>
                <c:pt idx="816">
                  <c:v>1041.7849175838116</c:v>
                </c:pt>
                <c:pt idx="817">
                  <c:v>1073.646532285218</c:v>
                </c:pt>
                <c:pt idx="818">
                  <c:v>1073.6917356017696</c:v>
                </c:pt>
                <c:pt idx="819">
                  <c:v>1112.9219429911934</c:v>
                </c:pt>
                <c:pt idx="820">
                  <c:v>1112.9219429911934</c:v>
                </c:pt>
                <c:pt idx="821">
                  <c:v>1013.5292990746451</c:v>
                </c:pt>
                <c:pt idx="822">
                  <c:v>1081.1992507851296</c:v>
                </c:pt>
                <c:pt idx="823">
                  <c:v>1081.1992507851296</c:v>
                </c:pt>
                <c:pt idx="824">
                  <c:v>1081.1992507851296</c:v>
                </c:pt>
                <c:pt idx="825">
                  <c:v>1041.8212249594542</c:v>
                </c:pt>
                <c:pt idx="826">
                  <c:v>1063.419416295475</c:v>
                </c:pt>
                <c:pt idx="827">
                  <c:v>1077.6501327449025</c:v>
                </c:pt>
                <c:pt idx="828">
                  <c:v>1076.6483566760337</c:v>
                </c:pt>
                <c:pt idx="829">
                  <c:v>1068.0787515647137</c:v>
                </c:pt>
                <c:pt idx="830">
                  <c:v>902.09543556608753</c:v>
                </c:pt>
                <c:pt idx="831">
                  <c:v>899.62176499106351</c:v>
                </c:pt>
                <c:pt idx="832">
                  <c:v>901.47500996578378</c:v>
                </c:pt>
                <c:pt idx="833">
                  <c:v>911.99087853256833</c:v>
                </c:pt>
                <c:pt idx="834">
                  <c:v>946.49235158814338</c:v>
                </c:pt>
                <c:pt idx="835">
                  <c:v>946.49235158814338</c:v>
                </c:pt>
                <c:pt idx="836">
                  <c:v>945.88123634023316</c:v>
                </c:pt>
                <c:pt idx="837">
                  <c:v>957.6721200425261</c:v>
                </c:pt>
                <c:pt idx="838">
                  <c:v>953.29892145360657</c:v>
                </c:pt>
                <c:pt idx="839">
                  <c:v>947.98107184856372</c:v>
                </c:pt>
                <c:pt idx="840">
                  <c:v>958.43232461463094</c:v>
                </c:pt>
                <c:pt idx="841">
                  <c:v>960.01220617482397</c:v>
                </c:pt>
                <c:pt idx="842">
                  <c:v>957.32806453544526</c:v>
                </c:pt>
                <c:pt idx="843">
                  <c:v>972.21180056338733</c:v>
                </c:pt>
                <c:pt idx="844">
                  <c:v>975.20730340151567</c:v>
                </c:pt>
                <c:pt idx="845">
                  <c:v>975.21303688781768</c:v>
                </c:pt>
                <c:pt idx="846">
                  <c:v>980.64408955744955</c:v>
                </c:pt>
                <c:pt idx="847">
                  <c:v>981.13560113182245</c:v>
                </c:pt>
                <c:pt idx="848">
                  <c:v>985.92130866689774</c:v>
                </c:pt>
                <c:pt idx="849">
                  <c:v>985.92130866689774</c:v>
                </c:pt>
                <c:pt idx="850">
                  <c:v>987.44095385179708</c:v>
                </c:pt>
                <c:pt idx="851">
                  <c:v>986.41694654255787</c:v>
                </c:pt>
                <c:pt idx="852">
                  <c:v>965.76245427504762</c:v>
                </c:pt>
                <c:pt idx="853">
                  <c:v>1043.6701848104904</c:v>
                </c:pt>
                <c:pt idx="854">
                  <c:v>1043.6701848104904</c:v>
                </c:pt>
                <c:pt idx="855">
                  <c:v>1043.6701848104904</c:v>
                </c:pt>
                <c:pt idx="856">
                  <c:v>1043.6701848104904</c:v>
                </c:pt>
                <c:pt idx="857">
                  <c:v>1043.6701848104904</c:v>
                </c:pt>
                <c:pt idx="858">
                  <c:v>1043.6701848104904</c:v>
                </c:pt>
                <c:pt idx="859">
                  <c:v>1043.6701848104904</c:v>
                </c:pt>
                <c:pt idx="860">
                  <c:v>1183.0239816901658</c:v>
                </c:pt>
                <c:pt idx="861">
                  <c:v>1183.0239816901658</c:v>
                </c:pt>
                <c:pt idx="862">
                  <c:v>1151.1374661231391</c:v>
                </c:pt>
                <c:pt idx="863">
                  <c:v>1114.3974118228887</c:v>
                </c:pt>
                <c:pt idx="864">
                  <c:v>1139.107980533159</c:v>
                </c:pt>
                <c:pt idx="865">
                  <c:v>1142.1464939383632</c:v>
                </c:pt>
                <c:pt idx="866">
                  <c:v>1140.5250955860622</c:v>
                </c:pt>
                <c:pt idx="867">
                  <c:v>1178.0285170315249</c:v>
                </c:pt>
                <c:pt idx="868">
                  <c:v>1178.0285170315249</c:v>
                </c:pt>
                <c:pt idx="869">
                  <c:v>1178.0285170315249</c:v>
                </c:pt>
                <c:pt idx="870">
                  <c:v>1219.2871756563279</c:v>
                </c:pt>
                <c:pt idx="871">
                  <c:v>1225.1882521814396</c:v>
                </c:pt>
                <c:pt idx="872">
                  <c:v>1225.1882521814396</c:v>
                </c:pt>
                <c:pt idx="873">
                  <c:v>1047.0498207932505</c:v>
                </c:pt>
                <c:pt idx="874">
                  <c:v>1038.2052642685283</c:v>
                </c:pt>
                <c:pt idx="875">
                  <c:v>1098.0192307707603</c:v>
                </c:pt>
                <c:pt idx="876">
                  <c:v>1098.0192307707603</c:v>
                </c:pt>
                <c:pt idx="877">
                  <c:v>1098.0192307707603</c:v>
                </c:pt>
                <c:pt idx="878">
                  <c:v>1089.9837619231955</c:v>
                </c:pt>
                <c:pt idx="879">
                  <c:v>1112.7963821023479</c:v>
                </c:pt>
                <c:pt idx="880">
                  <c:v>1121.9061496058432</c:v>
                </c:pt>
                <c:pt idx="881">
                  <c:v>1123.6002966238161</c:v>
                </c:pt>
                <c:pt idx="882">
                  <c:v>1141.6217619445708</c:v>
                </c:pt>
                <c:pt idx="883">
                  <c:v>1141.6217619445708</c:v>
                </c:pt>
                <c:pt idx="884">
                  <c:v>1141.6217619445708</c:v>
                </c:pt>
                <c:pt idx="885">
                  <c:v>1165.1387711634611</c:v>
                </c:pt>
                <c:pt idx="886">
                  <c:v>1165.1387711634611</c:v>
                </c:pt>
                <c:pt idx="887">
                  <c:v>1168.4805721883879</c:v>
                </c:pt>
                <c:pt idx="888">
                  <c:v>1156.3451068216559</c:v>
                </c:pt>
                <c:pt idx="889">
                  <c:v>1171.4157753596367</c:v>
                </c:pt>
                <c:pt idx="890">
                  <c:v>1180.2831820359895</c:v>
                </c:pt>
                <c:pt idx="891">
                  <c:v>1190.303680195482</c:v>
                </c:pt>
                <c:pt idx="892">
                  <c:v>1192.7798245665044</c:v>
                </c:pt>
                <c:pt idx="893">
                  <c:v>1194.1281596252147</c:v>
                </c:pt>
                <c:pt idx="894">
                  <c:v>1192.5442368502595</c:v>
                </c:pt>
                <c:pt idx="895">
                  <c:v>1181.5259126835629</c:v>
                </c:pt>
                <c:pt idx="896">
                  <c:v>1177.69074874339</c:v>
                </c:pt>
                <c:pt idx="897">
                  <c:v>1152.3778064795163</c:v>
                </c:pt>
                <c:pt idx="898">
                  <c:v>1149.7858725843544</c:v>
                </c:pt>
                <c:pt idx="899">
                  <c:v>1199.7185199601233</c:v>
                </c:pt>
                <c:pt idx="900">
                  <c:v>1199.7185199601233</c:v>
                </c:pt>
                <c:pt idx="901">
                  <c:v>1201.998075960136</c:v>
                </c:pt>
                <c:pt idx="902">
                  <c:v>1195.5973239598745</c:v>
                </c:pt>
                <c:pt idx="903">
                  <c:v>1186.8909967749826</c:v>
                </c:pt>
                <c:pt idx="904">
                  <c:v>1186.0084089537277</c:v>
                </c:pt>
                <c:pt idx="905">
                  <c:v>1187.7313753716717</c:v>
                </c:pt>
                <c:pt idx="906">
                  <c:v>1189.8868473850421</c:v>
                </c:pt>
                <c:pt idx="907">
                  <c:v>1195.2400496997623</c:v>
                </c:pt>
                <c:pt idx="908">
                  <c:v>1112.8519898485965</c:v>
                </c:pt>
                <c:pt idx="909">
                  <c:v>1091.0558165992827</c:v>
                </c:pt>
                <c:pt idx="910">
                  <c:v>1034.8576903048875</c:v>
                </c:pt>
                <c:pt idx="911">
                  <c:v>1019.6682700087189</c:v>
                </c:pt>
                <c:pt idx="912">
                  <c:v>950.88189060370064</c:v>
                </c:pt>
                <c:pt idx="913">
                  <c:v>894.28702603498391</c:v>
                </c:pt>
                <c:pt idx="914">
                  <c:v>897.61337452486464</c:v>
                </c:pt>
                <c:pt idx="915">
                  <c:v>910.88150157028917</c:v>
                </c:pt>
                <c:pt idx="916">
                  <c:v>918.06111643831719</c:v>
                </c:pt>
                <c:pt idx="917">
                  <c:v>916.87658402371164</c:v>
                </c:pt>
                <c:pt idx="918">
                  <c:v>886.35829771514045</c:v>
                </c:pt>
                <c:pt idx="919">
                  <c:v>839.15549607369189</c:v>
                </c:pt>
                <c:pt idx="920">
                  <c:v>875.0374639071897</c:v>
                </c:pt>
                <c:pt idx="921">
                  <c:v>875.0374639071897</c:v>
                </c:pt>
                <c:pt idx="922">
                  <c:v>900.86737809242697</c:v>
                </c:pt>
                <c:pt idx="923">
                  <c:v>898.82375285538114</c:v>
                </c:pt>
                <c:pt idx="924">
                  <c:v>890.2461087708075</c:v>
                </c:pt>
                <c:pt idx="925">
                  <c:v>896.79817868343184</c:v>
                </c:pt>
                <c:pt idx="926">
                  <c:v>891.19419024674119</c:v>
                </c:pt>
                <c:pt idx="927">
                  <c:v>906.0182857506577</c:v>
                </c:pt>
                <c:pt idx="928">
                  <c:v>897.50981157989497</c:v>
                </c:pt>
                <c:pt idx="929">
                  <c:v>909.2383810595793</c:v>
                </c:pt>
                <c:pt idx="930">
                  <c:v>922.14787897510826</c:v>
                </c:pt>
                <c:pt idx="931">
                  <c:v>932.42498071534931</c:v>
                </c:pt>
                <c:pt idx="932">
                  <c:v>932.42498071534931</c:v>
                </c:pt>
                <c:pt idx="933">
                  <c:v>932.42498071534931</c:v>
                </c:pt>
                <c:pt idx="934">
                  <c:v>932.42498071534931</c:v>
                </c:pt>
                <c:pt idx="935">
                  <c:v>937.98879099027533</c:v>
                </c:pt>
                <c:pt idx="936">
                  <c:v>914.85254937614627</c:v>
                </c:pt>
                <c:pt idx="937">
                  <c:v>918.6555915374646</c:v>
                </c:pt>
                <c:pt idx="938">
                  <c:v>949.00772615115727</c:v>
                </c:pt>
                <c:pt idx="939">
                  <c:v>948.99185819012428</c:v>
                </c:pt>
                <c:pt idx="940">
                  <c:v>946.29123177280121</c:v>
                </c:pt>
                <c:pt idx="941">
                  <c:v>960.40999041099769</c:v>
                </c:pt>
                <c:pt idx="942">
                  <c:v>960.03321306522935</c:v>
                </c:pt>
                <c:pt idx="943">
                  <c:v>975.89234989531371</c:v>
                </c:pt>
                <c:pt idx="944">
                  <c:v>975.89234989531371</c:v>
                </c:pt>
                <c:pt idx="945">
                  <c:v>975.89234989531371</c:v>
                </c:pt>
                <c:pt idx="946">
                  <c:v>972.00247270316663</c:v>
                </c:pt>
                <c:pt idx="947">
                  <c:v>948.48240880372532</c:v>
                </c:pt>
                <c:pt idx="948">
                  <c:v>902.28636506573139</c:v>
                </c:pt>
                <c:pt idx="949">
                  <c:v>857.12836686387607</c:v>
                </c:pt>
                <c:pt idx="950">
                  <c:v>870.82909114727215</c:v>
                </c:pt>
                <c:pt idx="951">
                  <c:v>872.41922132296713</c:v>
                </c:pt>
                <c:pt idx="952">
                  <c:v>871.16795075221023</c:v>
                </c:pt>
                <c:pt idx="953">
                  <c:v>883.81458856227619</c:v>
                </c:pt>
                <c:pt idx="954">
                  <c:v>883.41848217772838</c:v>
                </c:pt>
                <c:pt idx="955">
                  <c:v>882.54939489041305</c:v>
                </c:pt>
                <c:pt idx="956">
                  <c:v>889.83829707425423</c:v>
                </c:pt>
                <c:pt idx="957">
                  <c:v>889.25595814368705</c:v>
                </c:pt>
                <c:pt idx="958">
                  <c:v>893.57423188393352</c:v>
                </c:pt>
                <c:pt idx="959">
                  <c:v>890.21558036316208</c:v>
                </c:pt>
                <c:pt idx="960">
                  <c:v>891.03091682508307</c:v>
                </c:pt>
                <c:pt idx="961">
                  <c:v>890.37310723251005</c:v>
                </c:pt>
                <c:pt idx="962">
                  <c:v>902.20256269702884</c:v>
                </c:pt>
                <c:pt idx="963">
                  <c:v>899.17481230376359</c:v>
                </c:pt>
                <c:pt idx="964">
                  <c:v>906.78256409224048</c:v>
                </c:pt>
                <c:pt idx="965">
                  <c:v>904.45755803009433</c:v>
                </c:pt>
                <c:pt idx="966">
                  <c:v>903.64561684156399</c:v>
                </c:pt>
                <c:pt idx="967">
                  <c:v>896.74571294987311</c:v>
                </c:pt>
                <c:pt idx="968">
                  <c:v>901.39500438018865</c:v>
                </c:pt>
                <c:pt idx="969">
                  <c:v>907.24740716977465</c:v>
                </c:pt>
                <c:pt idx="970">
                  <c:v>905.66726353477463</c:v>
                </c:pt>
                <c:pt idx="971">
                  <c:v>904.64071934947265</c:v>
                </c:pt>
                <c:pt idx="972">
                  <c:v>930.5125740993991</c:v>
                </c:pt>
                <c:pt idx="973">
                  <c:v>930.5125740993991</c:v>
                </c:pt>
                <c:pt idx="974">
                  <c:v>930.69081050989666</c:v>
                </c:pt>
                <c:pt idx="975">
                  <c:v>930.69932915561515</c:v>
                </c:pt>
                <c:pt idx="976">
                  <c:v>931.23600379782965</c:v>
                </c:pt>
                <c:pt idx="977">
                  <c:v>931.22409647758514</c:v>
                </c:pt>
                <c:pt idx="978">
                  <c:v>932.18763612022917</c:v>
                </c:pt>
                <c:pt idx="979">
                  <c:v>932.06865531302049</c:v>
                </c:pt>
                <c:pt idx="980">
                  <c:v>930.26814326390331</c:v>
                </c:pt>
                <c:pt idx="981">
                  <c:v>920.01525968381748</c:v>
                </c:pt>
                <c:pt idx="982">
                  <c:v>931.93648300008226</c:v>
                </c:pt>
                <c:pt idx="983">
                  <c:v>934.22503687365531</c:v>
                </c:pt>
                <c:pt idx="984">
                  <c:v>931.68115666320534</c:v>
                </c:pt>
                <c:pt idx="985">
                  <c:v>935.10567992135338</c:v>
                </c:pt>
                <c:pt idx="986">
                  <c:v>934.91802936287786</c:v>
                </c:pt>
                <c:pt idx="987">
                  <c:v>932.20853140142287</c:v>
                </c:pt>
                <c:pt idx="988">
                  <c:v>928.39165238224666</c:v>
                </c:pt>
                <c:pt idx="989">
                  <c:v>933.27877282884197</c:v>
                </c:pt>
                <c:pt idx="990">
                  <c:v>932.27812827459934</c:v>
                </c:pt>
                <c:pt idx="991">
                  <c:v>945.20866389947753</c:v>
                </c:pt>
                <c:pt idx="992">
                  <c:v>952.70378464794589</c:v>
                </c:pt>
                <c:pt idx="993">
                  <c:v>961.74662694181325</c:v>
                </c:pt>
                <c:pt idx="994">
                  <c:v>961.74662694181325</c:v>
                </c:pt>
                <c:pt idx="995">
                  <c:v>961.74662694181325</c:v>
                </c:pt>
                <c:pt idx="996">
                  <c:v>961.74662694181325</c:v>
                </c:pt>
                <c:pt idx="997">
                  <c:v>982.84058759339257</c:v>
                </c:pt>
                <c:pt idx="998">
                  <c:v>991.97122845317278</c:v>
                </c:pt>
                <c:pt idx="999">
                  <c:v>991.97122845317278</c:v>
                </c:pt>
                <c:pt idx="1000">
                  <c:v>937.2115758337336</c:v>
                </c:pt>
                <c:pt idx="1001">
                  <c:v>896.34013530549726</c:v>
                </c:pt>
                <c:pt idx="1002">
                  <c:v>909.57449533109593</c:v>
                </c:pt>
                <c:pt idx="1003">
                  <c:v>927.66396736251966</c:v>
                </c:pt>
                <c:pt idx="1004">
                  <c:v>926.86970497952461</c:v>
                </c:pt>
                <c:pt idx="1005">
                  <c:v>937.996140450594</c:v>
                </c:pt>
                <c:pt idx="1006">
                  <c:v>932.33322368536949</c:v>
                </c:pt>
                <c:pt idx="1007">
                  <c:v>931.69211323000673</c:v>
                </c:pt>
                <c:pt idx="1008">
                  <c:v>938.79894871796978</c:v>
                </c:pt>
                <c:pt idx="1009">
                  <c:v>935.83347200760727</c:v>
                </c:pt>
                <c:pt idx="1010">
                  <c:v>945.00718634847533</c:v>
                </c:pt>
                <c:pt idx="1011">
                  <c:v>978.59837638425711</c:v>
                </c:pt>
                <c:pt idx="1012">
                  <c:v>978.59837638425711</c:v>
                </c:pt>
                <c:pt idx="1013">
                  <c:v>977.85967441415198</c:v>
                </c:pt>
                <c:pt idx="1014">
                  <c:v>983.47469178042286</c:v>
                </c:pt>
                <c:pt idx="1015">
                  <c:v>976.00956829187658</c:v>
                </c:pt>
                <c:pt idx="1016">
                  <c:v>983.53259751034955</c:v>
                </c:pt>
                <c:pt idx="1017">
                  <c:v>978.50444432681616</c:v>
                </c:pt>
                <c:pt idx="1018">
                  <c:v>982.80240769869272</c:v>
                </c:pt>
                <c:pt idx="1019">
                  <c:v>994.95328028599113</c:v>
                </c:pt>
                <c:pt idx="1020">
                  <c:v>1002.9763358546566</c:v>
                </c:pt>
                <c:pt idx="1021">
                  <c:v>994.87266671723955</c:v>
                </c:pt>
                <c:pt idx="1022">
                  <c:v>1017.4826144822028</c:v>
                </c:pt>
                <c:pt idx="1023">
                  <c:v>1016.1618898582911</c:v>
                </c:pt>
                <c:pt idx="1024">
                  <c:v>1011.1377540999167</c:v>
                </c:pt>
                <c:pt idx="1025">
                  <c:v>1016.337259517682</c:v>
                </c:pt>
                <c:pt idx="1026">
                  <c:v>1017.5911150329097</c:v>
                </c:pt>
                <c:pt idx="1027">
                  <c:v>1027.0394397909047</c:v>
                </c:pt>
                <c:pt idx="1028">
                  <c:v>1039.5891213397549</c:v>
                </c:pt>
                <c:pt idx="1029">
                  <c:v>1039.6054893902253</c:v>
                </c:pt>
                <c:pt idx="1030">
                  <c:v>1039.6054893902253</c:v>
                </c:pt>
                <c:pt idx="1031">
                  <c:v>1039.6054893902253</c:v>
                </c:pt>
                <c:pt idx="1032">
                  <c:v>1068.5318339350722</c:v>
                </c:pt>
                <c:pt idx="1033">
                  <c:v>1068.6336907322227</c:v>
                </c:pt>
                <c:pt idx="1034">
                  <c:v>1046.3760660129728</c:v>
                </c:pt>
                <c:pt idx="1035">
                  <c:v>1061.4629070420672</c:v>
                </c:pt>
                <c:pt idx="1036">
                  <c:v>1090.0490955785947</c:v>
                </c:pt>
                <c:pt idx="1037">
                  <c:v>1090.0490955785947</c:v>
                </c:pt>
                <c:pt idx="1038">
                  <c:v>1090.0490955785947</c:v>
                </c:pt>
                <c:pt idx="1039">
                  <c:v>1090.0490955785947</c:v>
                </c:pt>
                <c:pt idx="1040">
                  <c:v>1090.0490955785947</c:v>
                </c:pt>
                <c:pt idx="1041">
                  <c:v>1089.9720741816511</c:v>
                </c:pt>
                <c:pt idx="1042">
                  <c:v>1089.6968736314109</c:v>
                </c:pt>
                <c:pt idx="1043">
                  <c:v>1095.6380884399787</c:v>
                </c:pt>
                <c:pt idx="1044">
                  <c:v>1100.6579349405667</c:v>
                </c:pt>
                <c:pt idx="1045">
                  <c:v>1100.6579349405667</c:v>
                </c:pt>
                <c:pt idx="1046">
                  <c:v>1100.6579349405667</c:v>
                </c:pt>
                <c:pt idx="1047">
                  <c:v>1100.6579349405667</c:v>
                </c:pt>
                <c:pt idx="1048">
                  <c:v>1090.7077450145343</c:v>
                </c:pt>
                <c:pt idx="1049">
                  <c:v>1021.5904513624233</c:v>
                </c:pt>
                <c:pt idx="1050">
                  <c:v>982.88545140549547</c:v>
                </c:pt>
                <c:pt idx="1051">
                  <c:v>1005.9803081886653</c:v>
                </c:pt>
                <c:pt idx="1052">
                  <c:v>1006.7852678246277</c:v>
                </c:pt>
                <c:pt idx="1053">
                  <c:v>999.07669789141949</c:v>
                </c:pt>
                <c:pt idx="1054">
                  <c:v>920.58380710586778</c:v>
                </c:pt>
                <c:pt idx="1055">
                  <c:v>935.35293321809786</c:v>
                </c:pt>
                <c:pt idx="1056">
                  <c:v>940.38058092966025</c:v>
                </c:pt>
                <c:pt idx="1057">
                  <c:v>947.14076822273466</c:v>
                </c:pt>
                <c:pt idx="1058">
                  <c:v>947.61694427097757</c:v>
                </c:pt>
                <c:pt idx="1059">
                  <c:v>945.84569785930773</c:v>
                </c:pt>
                <c:pt idx="1060">
                  <c:v>965.19694825970441</c:v>
                </c:pt>
                <c:pt idx="1061">
                  <c:v>964.35678385522453</c:v>
                </c:pt>
                <c:pt idx="1062">
                  <c:v>962.52803664824478</c:v>
                </c:pt>
                <c:pt idx="1063">
                  <c:v>978.86569305175726</c:v>
                </c:pt>
                <c:pt idx="1064">
                  <c:v>978.86569305175726</c:v>
                </c:pt>
                <c:pt idx="1065">
                  <c:v>978.86569305175726</c:v>
                </c:pt>
                <c:pt idx="1066">
                  <c:v>978.86569305175726</c:v>
                </c:pt>
                <c:pt idx="1067">
                  <c:v>978.86569305175726</c:v>
                </c:pt>
                <c:pt idx="1068">
                  <c:v>978.86569305175726</c:v>
                </c:pt>
                <c:pt idx="1069">
                  <c:v>979.01951546122439</c:v>
                </c:pt>
                <c:pt idx="1070">
                  <c:v>994.98667450494054</c:v>
                </c:pt>
                <c:pt idx="1071">
                  <c:v>994.98667450494054</c:v>
                </c:pt>
                <c:pt idx="1072">
                  <c:v>1013.4109823058152</c:v>
                </c:pt>
                <c:pt idx="1073">
                  <c:v>1013.4109823058152</c:v>
                </c:pt>
                <c:pt idx="1074">
                  <c:v>1013.4109823058152</c:v>
                </c:pt>
                <c:pt idx="1075">
                  <c:v>1019.1983221860351</c:v>
                </c:pt>
                <c:pt idx="1076">
                  <c:v>1010.7950298367996</c:v>
                </c:pt>
                <c:pt idx="1077">
                  <c:v>1001.561860753098</c:v>
                </c:pt>
                <c:pt idx="1078">
                  <c:v>984.31929323185477</c:v>
                </c:pt>
                <c:pt idx="1079">
                  <c:v>994.0328357729062</c:v>
                </c:pt>
                <c:pt idx="1080">
                  <c:v>985.46333586105925</c:v>
                </c:pt>
                <c:pt idx="1081">
                  <c:v>961.62023485102213</c:v>
                </c:pt>
                <c:pt idx="1082">
                  <c:v>943.44386365781008</c:v>
                </c:pt>
                <c:pt idx="1083">
                  <c:v>919.56328626617415</c:v>
                </c:pt>
                <c:pt idx="1084">
                  <c:v>807.21719633498014</c:v>
                </c:pt>
                <c:pt idx="1085">
                  <c:v>897.42267744203423</c:v>
                </c:pt>
                <c:pt idx="1086">
                  <c:v>897.42267744203423</c:v>
                </c:pt>
                <c:pt idx="1087">
                  <c:v>909.70669912251196</c:v>
                </c:pt>
                <c:pt idx="1088">
                  <c:v>896.85336997220509</c:v>
                </c:pt>
                <c:pt idx="1089">
                  <c:v>948.32231013459625</c:v>
                </c:pt>
                <c:pt idx="1090">
                  <c:v>948.32231013459625</c:v>
                </c:pt>
                <c:pt idx="1091">
                  <c:v>948.32231013459625</c:v>
                </c:pt>
                <c:pt idx="1092">
                  <c:v>948.32231013459625</c:v>
                </c:pt>
                <c:pt idx="1093">
                  <c:v>948.32231013459625</c:v>
                </c:pt>
                <c:pt idx="1094">
                  <c:v>949.89887736990227</c:v>
                </c:pt>
                <c:pt idx="1095">
                  <c:v>935.26038693403666</c:v>
                </c:pt>
                <c:pt idx="1096">
                  <c:v>900.02365872672965</c:v>
                </c:pt>
                <c:pt idx="1097">
                  <c:v>946.15018874038697</c:v>
                </c:pt>
                <c:pt idx="1098">
                  <c:v>946.15018874038697</c:v>
                </c:pt>
                <c:pt idx="1099">
                  <c:v>950.81908503112061</c:v>
                </c:pt>
                <c:pt idx="1100">
                  <c:v>948.56398910991766</c:v>
                </c:pt>
                <c:pt idx="1101">
                  <c:v>944.57043510296978</c:v>
                </c:pt>
                <c:pt idx="1102">
                  <c:v>946.53936825609355</c:v>
                </c:pt>
                <c:pt idx="1103">
                  <c:v>944.79034002789319</c:v>
                </c:pt>
                <c:pt idx="1104">
                  <c:v>953.56333866384762</c:v>
                </c:pt>
                <c:pt idx="1105">
                  <c:v>954.23148883027261</c:v>
                </c:pt>
                <c:pt idx="1106">
                  <c:v>957.07176289375934</c:v>
                </c:pt>
                <c:pt idx="1107">
                  <c:v>955.82887100034236</c:v>
                </c:pt>
                <c:pt idx="1108">
                  <c:v>955.41148322253923</c:v>
                </c:pt>
                <c:pt idx="1109">
                  <c:v>964.2416071305164</c:v>
                </c:pt>
                <c:pt idx="1110">
                  <c:v>970.80611234585126</c:v>
                </c:pt>
                <c:pt idx="1111">
                  <c:v>970.80611234585126</c:v>
                </c:pt>
                <c:pt idx="1112">
                  <c:v>970.80611234585126</c:v>
                </c:pt>
                <c:pt idx="1113">
                  <c:v>969.5684801968215</c:v>
                </c:pt>
                <c:pt idx="1114">
                  <c:v>977.93171663348505</c:v>
                </c:pt>
                <c:pt idx="1115">
                  <c:v>978.15310369254723</c:v>
                </c:pt>
                <c:pt idx="1116">
                  <c:v>977.15036746826991</c:v>
                </c:pt>
                <c:pt idx="1117">
                  <c:v>982.19360499208165</c:v>
                </c:pt>
                <c:pt idx="1118">
                  <c:v>987.7949305133651</c:v>
                </c:pt>
                <c:pt idx="1119">
                  <c:v>987.92044080754943</c:v>
                </c:pt>
                <c:pt idx="1120">
                  <c:v>987.92044080754943</c:v>
                </c:pt>
                <c:pt idx="1121">
                  <c:v>987.92044080754943</c:v>
                </c:pt>
                <c:pt idx="1122">
                  <c:v>977.69219169354528</c:v>
                </c:pt>
                <c:pt idx="1123">
                  <c:v>988.77600321241414</c:v>
                </c:pt>
                <c:pt idx="1124">
                  <c:v>981.66294248441113</c:v>
                </c:pt>
                <c:pt idx="1125">
                  <c:v>979.89489854779754</c:v>
                </c:pt>
                <c:pt idx="1126">
                  <c:v>1005.6342635345171</c:v>
                </c:pt>
                <c:pt idx="1127">
                  <c:v>1005.6342635345171</c:v>
                </c:pt>
                <c:pt idx="1128">
                  <c:v>1005.6342635345171</c:v>
                </c:pt>
                <c:pt idx="1129">
                  <c:v>1014.794155951463</c:v>
                </c:pt>
                <c:pt idx="1130">
                  <c:v>1013.8705490399752</c:v>
                </c:pt>
                <c:pt idx="1131">
                  <c:v>1018.4844479121016</c:v>
                </c:pt>
                <c:pt idx="1132">
                  <c:v>1019.7683775574502</c:v>
                </c:pt>
                <c:pt idx="1133">
                  <c:v>1017.8678447689684</c:v>
                </c:pt>
                <c:pt idx="1134">
                  <c:v>1025.0758850277027</c:v>
                </c:pt>
                <c:pt idx="1135">
                  <c:v>1023.7626724817151</c:v>
                </c:pt>
                <c:pt idx="1136">
                  <c:v>1067.4277880511543</c:v>
                </c:pt>
                <c:pt idx="1137">
                  <c:v>1067.4277880511543</c:v>
                </c:pt>
                <c:pt idx="1138">
                  <c:v>1067.4277880511543</c:v>
                </c:pt>
                <c:pt idx="1139">
                  <c:v>1052.3381926534271</c:v>
                </c:pt>
                <c:pt idx="1140">
                  <c:v>1031.4690026694743</c:v>
                </c:pt>
                <c:pt idx="1141">
                  <c:v>1052.0159406082034</c:v>
                </c:pt>
                <c:pt idx="1142">
                  <c:v>1052.0159406082034</c:v>
                </c:pt>
                <c:pt idx="1143">
                  <c:v>1052.0159406082034</c:v>
                </c:pt>
                <c:pt idx="1144">
                  <c:v>1052.0159406082034</c:v>
                </c:pt>
                <c:pt idx="1145">
                  <c:v>1052.0159406082034</c:v>
                </c:pt>
                <c:pt idx="1146">
                  <c:v>1052.0159406082034</c:v>
                </c:pt>
                <c:pt idx="1147">
                  <c:v>1052.0159406082034</c:v>
                </c:pt>
                <c:pt idx="1148">
                  <c:v>1052.0159406082034</c:v>
                </c:pt>
                <c:pt idx="1149">
                  <c:v>1082.5364051672243</c:v>
                </c:pt>
                <c:pt idx="1150">
                  <c:v>1082.5364051672243</c:v>
                </c:pt>
                <c:pt idx="1151">
                  <c:v>1086.036996550228</c:v>
                </c:pt>
                <c:pt idx="1152">
                  <c:v>1085.0796955566161</c:v>
                </c:pt>
                <c:pt idx="1153">
                  <c:v>1079.3727596707295</c:v>
                </c:pt>
                <c:pt idx="1154">
                  <c:v>1064.8464327242734</c:v>
                </c:pt>
                <c:pt idx="1155">
                  <c:v>1069.4309781152749</c:v>
                </c:pt>
                <c:pt idx="1156">
                  <c:v>1067.9268628807113</c:v>
                </c:pt>
                <c:pt idx="1157">
                  <c:v>1054.0659132169753</c:v>
                </c:pt>
                <c:pt idx="1158">
                  <c:v>1001.5071867782898</c:v>
                </c:pt>
                <c:pt idx="1159">
                  <c:v>1071.7185454759126</c:v>
                </c:pt>
                <c:pt idx="1160">
                  <c:v>1071.7185454759126</c:v>
                </c:pt>
                <c:pt idx="1161">
                  <c:v>1085.3561196223068</c:v>
                </c:pt>
                <c:pt idx="1162">
                  <c:v>1085.3561196223068</c:v>
                </c:pt>
                <c:pt idx="1163">
                  <c:v>1085.5430718988657</c:v>
                </c:pt>
                <c:pt idx="1164">
                  <c:v>1091.4408970773097</c:v>
                </c:pt>
                <c:pt idx="1165">
                  <c:v>1091.4408970773097</c:v>
                </c:pt>
                <c:pt idx="1166">
                  <c:v>1087.8821014189966</c:v>
                </c:pt>
                <c:pt idx="1167">
                  <c:v>1100.0212367374584</c:v>
                </c:pt>
                <c:pt idx="1168">
                  <c:v>1100.0212367374584</c:v>
                </c:pt>
                <c:pt idx="1169">
                  <c:v>1101.9426377228849</c:v>
                </c:pt>
                <c:pt idx="1170">
                  <c:v>1101.7867793783184</c:v>
                </c:pt>
                <c:pt idx="1171">
                  <c:v>1102.9595453012842</c:v>
                </c:pt>
                <c:pt idx="1172">
                  <c:v>1105.2200767172574</c:v>
                </c:pt>
                <c:pt idx="1173">
                  <c:v>1106.258188012315</c:v>
                </c:pt>
                <c:pt idx="1174">
                  <c:v>1106.1175086948233</c:v>
                </c:pt>
                <c:pt idx="1175">
                  <c:v>1106.6428481881844</c:v>
                </c:pt>
                <c:pt idx="1176">
                  <c:v>1102.0042095183655</c:v>
                </c:pt>
                <c:pt idx="1177">
                  <c:v>1095.1934171839516</c:v>
                </c:pt>
                <c:pt idx="1178">
                  <c:v>1086.7876962232017</c:v>
                </c:pt>
                <c:pt idx="1179">
                  <c:v>1111.0152068257121</c:v>
                </c:pt>
                <c:pt idx="1180">
                  <c:v>1111.0152068257121</c:v>
                </c:pt>
                <c:pt idx="1181">
                  <c:v>1110.9742149621479</c:v>
                </c:pt>
                <c:pt idx="1182">
                  <c:v>1112.2254239613696</c:v>
                </c:pt>
                <c:pt idx="1183">
                  <c:v>1110.1431174529187</c:v>
                </c:pt>
                <c:pt idx="1184">
                  <c:v>1112.525053412</c:v>
                </c:pt>
                <c:pt idx="1185">
                  <c:v>1111.5035801148551</c:v>
                </c:pt>
                <c:pt idx="1186">
                  <c:v>1121.4408450196979</c:v>
                </c:pt>
                <c:pt idx="1187">
                  <c:v>1121.4408450196979</c:v>
                </c:pt>
                <c:pt idx="1188">
                  <c:v>1121.6530440985539</c:v>
                </c:pt>
                <c:pt idx="1189">
                  <c:v>1121.569355523123</c:v>
                </c:pt>
                <c:pt idx="1190">
                  <c:v>1116.8619712583168</c:v>
                </c:pt>
                <c:pt idx="1191">
                  <c:v>1115.1464368684071</c:v>
                </c:pt>
                <c:pt idx="1192">
                  <c:v>1126.0482909864882</c:v>
                </c:pt>
                <c:pt idx="1193">
                  <c:v>1122.7688625927913</c:v>
                </c:pt>
                <c:pt idx="1194">
                  <c:v>1102.6223138821942</c:v>
                </c:pt>
                <c:pt idx="1195">
                  <c:v>1087.4284631931746</c:v>
                </c:pt>
                <c:pt idx="1196">
                  <c:v>1082.5389119204626</c:v>
                </c:pt>
                <c:pt idx="1197">
                  <c:v>1112.2429537293617</c:v>
                </c:pt>
                <c:pt idx="1198">
                  <c:v>1112.2429537293617</c:v>
                </c:pt>
                <c:pt idx="1199">
                  <c:v>1108.5992790108974</c:v>
                </c:pt>
                <c:pt idx="1200">
                  <c:v>1110.8210135404806</c:v>
                </c:pt>
                <c:pt idx="1201">
                  <c:v>1093.5095434433645</c:v>
                </c:pt>
                <c:pt idx="1202">
                  <c:v>1079.4741086542508</c:v>
                </c:pt>
                <c:pt idx="1203">
                  <c:v>1077.5147213842918</c:v>
                </c:pt>
                <c:pt idx="1204">
                  <c:v>1076.7504013719092</c:v>
                </c:pt>
                <c:pt idx="1205">
                  <c:v>1093.89771407746</c:v>
                </c:pt>
                <c:pt idx="1206">
                  <c:v>1094.8444923689065</c:v>
                </c:pt>
                <c:pt idx="1207">
                  <c:v>1094.7155917654657</c:v>
                </c:pt>
                <c:pt idx="1208">
                  <c:v>1092.5652635311048</c:v>
                </c:pt>
                <c:pt idx="1209">
                  <c:v>1096.9952891118894</c:v>
                </c:pt>
                <c:pt idx="1210">
                  <c:v>1115.1995347479649</c:v>
                </c:pt>
                <c:pt idx="1211">
                  <c:v>1115.1995347479649</c:v>
                </c:pt>
                <c:pt idx="1212">
                  <c:v>1115.1995347479649</c:v>
                </c:pt>
                <c:pt idx="1213">
                  <c:v>1115.2130646658673</c:v>
                </c:pt>
                <c:pt idx="1214">
                  <c:v>1115.0081181457738</c:v>
                </c:pt>
                <c:pt idx="1215">
                  <c:v>1114.9102060441739</c:v>
                </c:pt>
                <c:pt idx="1216">
                  <c:v>1121.1545179027648</c:v>
                </c:pt>
                <c:pt idx="1217">
                  <c:v>1121.1545179027648</c:v>
                </c:pt>
                <c:pt idx="1218">
                  <c:v>1121.1545179027648</c:v>
                </c:pt>
                <c:pt idx="1219">
                  <c:v>1126.0080763037192</c:v>
                </c:pt>
                <c:pt idx="1220">
                  <c:v>1125.1937687058573</c:v>
                </c:pt>
                <c:pt idx="1221">
                  <c:v>1127.7596230351903</c:v>
                </c:pt>
                <c:pt idx="1222">
                  <c:v>1127.4748929416885</c:v>
                </c:pt>
                <c:pt idx="1223">
                  <c:v>1128.0241653147341</c:v>
                </c:pt>
                <c:pt idx="1224">
                  <c:v>1127.4975919403628</c:v>
                </c:pt>
                <c:pt idx="1225">
                  <c:v>1125.4666498661268</c:v>
                </c:pt>
                <c:pt idx="1226">
                  <c:v>1124.3956467529104</c:v>
                </c:pt>
                <c:pt idx="1227">
                  <c:v>1126.2987320253378</c:v>
                </c:pt>
                <c:pt idx="1228">
                  <c:v>1118.5776941023792</c:v>
                </c:pt>
                <c:pt idx="1229">
                  <c:v>1128.6175294137047</c:v>
                </c:pt>
                <c:pt idx="1230">
                  <c:v>1128.6175294137047</c:v>
                </c:pt>
                <c:pt idx="1231">
                  <c:v>1128.8105494635224</c:v>
                </c:pt>
                <c:pt idx="1232">
                  <c:v>1128.8129342141131</c:v>
                </c:pt>
                <c:pt idx="1233">
                  <c:v>1128.8174317338796</c:v>
                </c:pt>
                <c:pt idx="1234">
                  <c:v>1128.8174016614323</c:v>
                </c:pt>
                <c:pt idx="1235">
                  <c:v>1128.8354590759695</c:v>
                </c:pt>
                <c:pt idx="1236">
                  <c:v>1129.1293926767273</c:v>
                </c:pt>
                <c:pt idx="1237">
                  <c:v>1129.1293926767273</c:v>
                </c:pt>
                <c:pt idx="1238">
                  <c:v>1129.1293926767273</c:v>
                </c:pt>
                <c:pt idx="1239">
                  <c:v>1128.8005199709146</c:v>
                </c:pt>
                <c:pt idx="1240">
                  <c:v>1129.8801180849487</c:v>
                </c:pt>
                <c:pt idx="1241">
                  <c:v>1129.857380826018</c:v>
                </c:pt>
                <c:pt idx="1242">
                  <c:v>1129.8635440784117</c:v>
                </c:pt>
                <c:pt idx="1243">
                  <c:v>1129.7199455233385</c:v>
                </c:pt>
                <c:pt idx="1244">
                  <c:v>1129.2228033556198</c:v>
                </c:pt>
                <c:pt idx="1245">
                  <c:v>1129.292236744516</c:v>
                </c:pt>
                <c:pt idx="1246">
                  <c:v>1129.4669336590941</c:v>
                </c:pt>
                <c:pt idx="1247">
                  <c:v>1129.5875701163868</c:v>
                </c:pt>
                <c:pt idx="1248">
                  <c:v>1130.9644700594981</c:v>
                </c:pt>
                <c:pt idx="1249">
                  <c:v>1130.9644700594981</c:v>
                </c:pt>
                <c:pt idx="1250">
                  <c:v>1130.7270531585839</c:v>
                </c:pt>
                <c:pt idx="1251">
                  <c:v>1130.7793414468422</c:v>
                </c:pt>
                <c:pt idx="1252">
                  <c:v>1129.0802670964592</c:v>
                </c:pt>
                <c:pt idx="1253">
                  <c:v>1128.9112245418678</c:v>
                </c:pt>
                <c:pt idx="1254">
                  <c:v>1128.9678479144848</c:v>
                </c:pt>
                <c:pt idx="1255">
                  <c:v>1127.7942469034854</c:v>
                </c:pt>
                <c:pt idx="1256">
                  <c:v>1127.7751946976809</c:v>
                </c:pt>
                <c:pt idx="1257">
                  <c:v>1128.9521474206442</c:v>
                </c:pt>
                <c:pt idx="1258">
                  <c:v>1128.9598177134478</c:v>
                </c:pt>
                <c:pt idx="1259">
                  <c:v>1128.9494202007295</c:v>
                </c:pt>
                <c:pt idx="1260">
                  <c:v>1129.0432164669683</c:v>
                </c:pt>
                <c:pt idx="1261">
                  <c:v>1128.6151623659416</c:v>
                </c:pt>
                <c:pt idx="1262">
                  <c:v>1130.3114015062486</c:v>
                </c:pt>
                <c:pt idx="1263">
                  <c:v>1130.423472727749</c:v>
                </c:pt>
                <c:pt idx="1264">
                  <c:v>1129.9570431051466</c:v>
                </c:pt>
                <c:pt idx="1265">
                  <c:v>1130.4080356756115</c:v>
                </c:pt>
                <c:pt idx="1266">
                  <c:v>1130.362958686695</c:v>
                </c:pt>
                <c:pt idx="1267">
                  <c:v>1130.7882387852376</c:v>
                </c:pt>
                <c:pt idx="1268">
                  <c:v>1130.7722997624344</c:v>
                </c:pt>
                <c:pt idx="1269">
                  <c:v>1130.7753852760691</c:v>
                </c:pt>
                <c:pt idx="1270">
                  <c:v>1130.775545455208</c:v>
                </c:pt>
                <c:pt idx="1271">
                  <c:v>1130.7920854101178</c:v>
                </c:pt>
                <c:pt idx="1272">
                  <c:v>1130.8766801351801</c:v>
                </c:pt>
                <c:pt idx="1273">
                  <c:v>1130.8576594673166</c:v>
                </c:pt>
                <c:pt idx="1274">
                  <c:v>1130.8119418405793</c:v>
                </c:pt>
                <c:pt idx="1275">
                  <c:v>1130.6847166092416</c:v>
                </c:pt>
                <c:pt idx="1276">
                  <c:v>1129.9363728462154</c:v>
                </c:pt>
                <c:pt idx="1277">
                  <c:v>1129.4143984255604</c:v>
                </c:pt>
                <c:pt idx="1278">
                  <c:v>1129.8030653019539</c:v>
                </c:pt>
                <c:pt idx="1279">
                  <c:v>1129.7955669665375</c:v>
                </c:pt>
                <c:pt idx="1280">
                  <c:v>1129.8281083304319</c:v>
                </c:pt>
                <c:pt idx="1281">
                  <c:v>1129.7788305275192</c:v>
                </c:pt>
                <c:pt idx="1282">
                  <c:v>1129.7941148693392</c:v>
                </c:pt>
                <c:pt idx="1283">
                  <c:v>1130.0058948479357</c:v>
                </c:pt>
                <c:pt idx="1284">
                  <c:v>1130.0339128701237</c:v>
                </c:pt>
                <c:pt idx="1285">
                  <c:v>1130.448231498289</c:v>
                </c:pt>
                <c:pt idx="1286">
                  <c:v>1130.448231498289</c:v>
                </c:pt>
                <c:pt idx="1287">
                  <c:v>1130.412129133704</c:v>
                </c:pt>
                <c:pt idx="1288">
                  <c:v>1130.5680577918765</c:v>
                </c:pt>
                <c:pt idx="1289">
                  <c:v>1130.5136750095078</c:v>
                </c:pt>
                <c:pt idx="1290">
                  <c:v>1130.5339736587171</c:v>
                </c:pt>
                <c:pt idx="1291">
                  <c:v>1130.6880092019296</c:v>
                </c:pt>
                <c:pt idx="1292">
                  <c:v>1130.366681600841</c:v>
                </c:pt>
                <c:pt idx="1293">
                  <c:v>1130.2887095361466</c:v>
                </c:pt>
                <c:pt idx="1294">
                  <c:v>1130.3356092349818</c:v>
                </c:pt>
                <c:pt idx="1295">
                  <c:v>1130.2564899326976</c:v>
                </c:pt>
                <c:pt idx="1296">
                  <c:v>1130.1520854975975</c:v>
                </c:pt>
                <c:pt idx="1297">
                  <c:v>1129.9410132612029</c:v>
                </c:pt>
                <c:pt idx="1298">
                  <c:v>1129.8460923284467</c:v>
                </c:pt>
                <c:pt idx="1299">
                  <c:v>1128.6669057281811</c:v>
                </c:pt>
                <c:pt idx="1300">
                  <c:v>1122.6181329954043</c:v>
                </c:pt>
                <c:pt idx="1301">
                  <c:v>1124.5694024460686</c:v>
                </c:pt>
                <c:pt idx="1302">
                  <c:v>1124.2648658843316</c:v>
                </c:pt>
                <c:pt idx="1303">
                  <c:v>1125.7133010694502</c:v>
                </c:pt>
                <c:pt idx="1304">
                  <c:v>1125.6519117483074</c:v>
                </c:pt>
                <c:pt idx="1305">
                  <c:v>1125.7506999985633</c:v>
                </c:pt>
                <c:pt idx="1306">
                  <c:v>1125.2902342784114</c:v>
                </c:pt>
                <c:pt idx="1307">
                  <c:v>1125.8536263589874</c:v>
                </c:pt>
                <c:pt idx="1308">
                  <c:v>1126.3744295238018</c:v>
                </c:pt>
                <c:pt idx="1309">
                  <c:v>1126.1987962660703</c:v>
                </c:pt>
                <c:pt idx="1310">
                  <c:v>1126.0552107497158</c:v>
                </c:pt>
                <c:pt idx="1311">
                  <c:v>1123.6025773108547</c:v>
                </c:pt>
                <c:pt idx="1312">
                  <c:v>1124.6823146787535</c:v>
                </c:pt>
                <c:pt idx="1313">
                  <c:v>1120.0870086237148</c:v>
                </c:pt>
                <c:pt idx="1314">
                  <c:v>1113.0523833537129</c:v>
                </c:pt>
                <c:pt idx="1315">
                  <c:v>1117.79888168607</c:v>
                </c:pt>
                <c:pt idx="1316">
                  <c:v>1118.9436150346075</c:v>
                </c:pt>
                <c:pt idx="1317">
                  <c:v>1118.7559056425332</c:v>
                </c:pt>
                <c:pt idx="1318">
                  <c:v>1117.1964695353499</c:v>
                </c:pt>
                <c:pt idx="1319">
                  <c:v>1107.7417578111672</c:v>
                </c:pt>
                <c:pt idx="1320">
                  <c:v>1109.7753383113418</c:v>
                </c:pt>
                <c:pt idx="1321">
                  <c:v>1112.2362602699195</c:v>
                </c:pt>
                <c:pt idx="1322">
                  <c:v>1111.4350793789376</c:v>
                </c:pt>
                <c:pt idx="1323">
                  <c:v>1110.3292262965158</c:v>
                </c:pt>
                <c:pt idx="1324">
                  <c:v>1094.3833498416989</c:v>
                </c:pt>
                <c:pt idx="1325">
                  <c:v>1084.8670239974499</c:v>
                </c:pt>
                <c:pt idx="1326">
                  <c:v>1064.1293950558572</c:v>
                </c:pt>
                <c:pt idx="1327">
                  <c:v>1092.2292509836127</c:v>
                </c:pt>
                <c:pt idx="1328">
                  <c:v>1092.2292509836127</c:v>
                </c:pt>
                <c:pt idx="1329">
                  <c:v>1092.2292509836127</c:v>
                </c:pt>
                <c:pt idx="1330">
                  <c:v>1093.364358872632</c:v>
                </c:pt>
                <c:pt idx="1331">
                  <c:v>1093.364358872632</c:v>
                </c:pt>
                <c:pt idx="1332">
                  <c:v>1094.1071070596167</c:v>
                </c:pt>
                <c:pt idx="1333">
                  <c:v>1094.1730324035759</c:v>
                </c:pt>
                <c:pt idx="1334">
                  <c:v>1093.7971933822687</c:v>
                </c:pt>
                <c:pt idx="1335">
                  <c:v>1096.7189061599624</c:v>
                </c:pt>
                <c:pt idx="1336">
                  <c:v>1096.1341648917573</c:v>
                </c:pt>
                <c:pt idx="1337">
                  <c:v>1097.4520217543673</c:v>
                </c:pt>
                <c:pt idx="1338">
                  <c:v>1089.6083467078338</c:v>
                </c:pt>
                <c:pt idx="1339">
                  <c:v>1087.6890501417381</c:v>
                </c:pt>
                <c:pt idx="1340">
                  <c:v>1083.0882493462552</c:v>
                </c:pt>
                <c:pt idx="1341">
                  <c:v>1079.5066248443959</c:v>
                </c:pt>
                <c:pt idx="1342">
                  <c:v>1080.9313123355516</c:v>
                </c:pt>
                <c:pt idx="1343">
                  <c:v>1087.1063667229259</c:v>
                </c:pt>
                <c:pt idx="1344">
                  <c:v>1087.4647208172273</c:v>
                </c:pt>
                <c:pt idx="1345">
                  <c:v>1089.0942264408548</c:v>
                </c:pt>
                <c:pt idx="1346">
                  <c:v>1090.85315176626</c:v>
                </c:pt>
                <c:pt idx="1347">
                  <c:v>1090.4211840888029</c:v>
                </c:pt>
                <c:pt idx="1348">
                  <c:v>1090.4385506354117</c:v>
                </c:pt>
                <c:pt idx="1349">
                  <c:v>1089.0753291051451</c:v>
                </c:pt>
                <c:pt idx="1350">
                  <c:v>1091.9767702459992</c:v>
                </c:pt>
                <c:pt idx="1351">
                  <c:v>1093.1111709524296</c:v>
                </c:pt>
                <c:pt idx="1352">
                  <c:v>1092.8548946901358</c:v>
                </c:pt>
                <c:pt idx="1353">
                  <c:v>1099.105304458895</c:v>
                </c:pt>
                <c:pt idx="1354">
                  <c:v>1099.105304458895</c:v>
                </c:pt>
                <c:pt idx="1355">
                  <c:v>1099.7533483839143</c:v>
                </c:pt>
                <c:pt idx="1356">
                  <c:v>1098.1987637375955</c:v>
                </c:pt>
                <c:pt idx="1357">
                  <c:v>1100.2544174664192</c:v>
                </c:pt>
                <c:pt idx="1358">
                  <c:v>1101.2629531661307</c:v>
                </c:pt>
                <c:pt idx="1359">
                  <c:v>1100.1645555314287</c:v>
                </c:pt>
                <c:pt idx="1360">
                  <c:v>1103.2358649845075</c:v>
                </c:pt>
                <c:pt idx="1361">
                  <c:v>1104.3735552577111</c:v>
                </c:pt>
                <c:pt idx="1362">
                  <c:v>1104.4235737911733</c:v>
                </c:pt>
                <c:pt idx="1363">
                  <c:v>1105.6039327024807</c:v>
                </c:pt>
                <c:pt idx="1364">
                  <c:v>1105.6039327024807</c:v>
                </c:pt>
                <c:pt idx="1365">
                  <c:v>1105.6039327024807</c:v>
                </c:pt>
                <c:pt idx="1366">
                  <c:v>1105.5636417513213</c:v>
                </c:pt>
                <c:pt idx="1367">
                  <c:v>1105.7453633733712</c:v>
                </c:pt>
                <c:pt idx="1368">
                  <c:v>1105.9176917304194</c:v>
                </c:pt>
                <c:pt idx="1369">
                  <c:v>1107.6323223587508</c:v>
                </c:pt>
                <c:pt idx="1370">
                  <c:v>1107.6323223587508</c:v>
                </c:pt>
                <c:pt idx="1371">
                  <c:v>1107.1483000077851</c:v>
                </c:pt>
                <c:pt idx="1372">
                  <c:v>1108.1732898705172</c:v>
                </c:pt>
                <c:pt idx="1373">
                  <c:v>1107.455680286515</c:v>
                </c:pt>
                <c:pt idx="1374">
                  <c:v>1108.1639602335474</c:v>
                </c:pt>
                <c:pt idx="1375">
                  <c:v>1108.5328076179085</c:v>
                </c:pt>
                <c:pt idx="1376">
                  <c:v>1108.1167444302801</c:v>
                </c:pt>
                <c:pt idx="1377">
                  <c:v>1108.7691133124699</c:v>
                </c:pt>
                <c:pt idx="1378">
                  <c:v>1108.4416602683536</c:v>
                </c:pt>
                <c:pt idx="1379">
                  <c:v>1108.5654131143094</c:v>
                </c:pt>
                <c:pt idx="1380">
                  <c:v>1108.1693678491877</c:v>
                </c:pt>
                <c:pt idx="1381">
                  <c:v>1106.0731267771298</c:v>
                </c:pt>
                <c:pt idx="1382">
                  <c:v>1103.0875464027959</c:v>
                </c:pt>
                <c:pt idx="1383">
                  <c:v>1102.6868046053025</c:v>
                </c:pt>
                <c:pt idx="1384">
                  <c:v>1101.6488048994017</c:v>
                </c:pt>
                <c:pt idx="1385">
                  <c:v>1103.4755107284038</c:v>
                </c:pt>
                <c:pt idx="1386">
                  <c:v>1103.3171244547495</c:v>
                </c:pt>
                <c:pt idx="1387">
                  <c:v>1103.2565304235193</c:v>
                </c:pt>
                <c:pt idx="1388">
                  <c:v>1104.168781805399</c:v>
                </c:pt>
                <c:pt idx="1389">
                  <c:v>1104.800311798404</c:v>
                </c:pt>
                <c:pt idx="1390">
                  <c:v>1104.7695276574545</c:v>
                </c:pt>
                <c:pt idx="1391">
                  <c:v>1104.9229326830975</c:v>
                </c:pt>
                <c:pt idx="1392">
                  <c:v>1105.0680520886208</c:v>
                </c:pt>
                <c:pt idx="1393">
                  <c:v>1104.6111152284032</c:v>
                </c:pt>
                <c:pt idx="1394">
                  <c:v>1104.7926284160753</c:v>
                </c:pt>
                <c:pt idx="1395">
                  <c:v>1105.1775656165744</c:v>
                </c:pt>
                <c:pt idx="1396">
                  <c:v>1105.6883229274526</c:v>
                </c:pt>
                <c:pt idx="1397">
                  <c:v>1105.4558067275711</c:v>
                </c:pt>
                <c:pt idx="1398">
                  <c:v>1105.7555913727242</c:v>
                </c:pt>
                <c:pt idx="1399">
                  <c:v>1105.5842918780456</c:v>
                </c:pt>
                <c:pt idx="1400">
                  <c:v>1104.3723969395835</c:v>
                </c:pt>
                <c:pt idx="1401">
                  <c:v>1105.4303814192078</c:v>
                </c:pt>
                <c:pt idx="1402">
                  <c:v>1105.5951751621963</c:v>
                </c:pt>
                <c:pt idx="1403">
                  <c:v>1104.7513815304112</c:v>
                </c:pt>
                <c:pt idx="1404">
                  <c:v>1105.2548342478599</c:v>
                </c:pt>
                <c:pt idx="1405">
                  <c:v>1105.2735761405577</c:v>
                </c:pt>
                <c:pt idx="1406">
                  <c:v>1105.3271312084169</c:v>
                </c:pt>
                <c:pt idx="1407">
                  <c:v>1104.7416129352969</c:v>
                </c:pt>
                <c:pt idx="1408">
                  <c:v>1104.5318931401885</c:v>
                </c:pt>
                <c:pt idx="1409">
                  <c:v>1104.0976982540055</c:v>
                </c:pt>
                <c:pt idx="1410">
                  <c:v>1104.4257390535431</c:v>
                </c:pt>
                <c:pt idx="1411">
                  <c:v>1102.8395426065117</c:v>
                </c:pt>
                <c:pt idx="1412">
                  <c:v>1100.6442669938094</c:v>
                </c:pt>
                <c:pt idx="1413">
                  <c:v>1101.5059598199039</c:v>
                </c:pt>
                <c:pt idx="1414">
                  <c:v>1101.3114302797453</c:v>
                </c:pt>
                <c:pt idx="1415">
                  <c:v>1101.3281413862785</c:v>
                </c:pt>
                <c:pt idx="1416">
                  <c:v>1100.9458454400944</c:v>
                </c:pt>
                <c:pt idx="1417">
                  <c:v>1100.0907409784152</c:v>
                </c:pt>
                <c:pt idx="1418">
                  <c:v>1098.856795496883</c:v>
                </c:pt>
                <c:pt idx="1419">
                  <c:v>1098.8353544423674</c:v>
                </c:pt>
                <c:pt idx="1420">
                  <c:v>1097.0502600209174</c:v>
                </c:pt>
                <c:pt idx="1421">
                  <c:v>1093.6664831873136</c:v>
                </c:pt>
                <c:pt idx="1422">
                  <c:v>1085.967789956449</c:v>
                </c:pt>
                <c:pt idx="1423">
                  <c:v>1089.0381910680774</c:v>
                </c:pt>
                <c:pt idx="1424">
                  <c:v>1089.9045154982412</c:v>
                </c:pt>
                <c:pt idx="1425">
                  <c:v>1089.1264531856932</c:v>
                </c:pt>
                <c:pt idx="1426">
                  <c:v>1089.6658177375573</c:v>
                </c:pt>
                <c:pt idx="1427">
                  <c:v>1085.2366395547833</c:v>
                </c:pt>
                <c:pt idx="1428">
                  <c:v>1084.8654217267228</c:v>
                </c:pt>
                <c:pt idx="1429">
                  <c:v>1081.813877425059</c:v>
                </c:pt>
                <c:pt idx="1430">
                  <c:v>1071.1801935022627</c:v>
                </c:pt>
                <c:pt idx="1431">
                  <c:v>1075.8528968703811</c:v>
                </c:pt>
                <c:pt idx="1432">
                  <c:v>1071.5007392762498</c:v>
                </c:pt>
                <c:pt idx="1433">
                  <c:v>1063.4514107790014</c:v>
                </c:pt>
                <c:pt idx="1434">
                  <c:v>1051.139442801662</c:v>
                </c:pt>
                <c:pt idx="1435">
                  <c:v>1043.5692049749105</c:v>
                </c:pt>
                <c:pt idx="1436">
                  <c:v>1039.2939101935513</c:v>
                </c:pt>
                <c:pt idx="1437">
                  <c:v>1046.7977241516885</c:v>
                </c:pt>
                <c:pt idx="1438">
                  <c:v>1042.4798811641749</c:v>
                </c:pt>
                <c:pt idx="1439">
                  <c:v>994.43889063524921</c:v>
                </c:pt>
                <c:pt idx="1440">
                  <c:v>930.18431172575015</c:v>
                </c:pt>
                <c:pt idx="1441">
                  <c:v>1032.0766351843185</c:v>
                </c:pt>
                <c:pt idx="1442">
                  <c:v>1032.0766351843185</c:v>
                </c:pt>
                <c:pt idx="1443">
                  <c:v>1032.0766351843185</c:v>
                </c:pt>
                <c:pt idx="1444">
                  <c:v>1034.9415750799299</c:v>
                </c:pt>
                <c:pt idx="1445">
                  <c:v>1036.0371751680716</c:v>
                </c:pt>
                <c:pt idx="1446">
                  <c:v>1052.7771049270771</c:v>
                </c:pt>
                <c:pt idx="1447">
                  <c:v>1052.7771049270771</c:v>
                </c:pt>
                <c:pt idx="1448">
                  <c:v>1052.7771049270771</c:v>
                </c:pt>
                <c:pt idx="1449">
                  <c:v>1052.0933200963257</c:v>
                </c:pt>
                <c:pt idx="1450">
                  <c:v>1048.8310806340369</c:v>
                </c:pt>
                <c:pt idx="1451">
                  <c:v>1049.7487462560184</c:v>
                </c:pt>
                <c:pt idx="1452">
                  <c:v>1063.7120957932059</c:v>
                </c:pt>
                <c:pt idx="1453">
                  <c:v>1063.7120957932059</c:v>
                </c:pt>
                <c:pt idx="1454">
                  <c:v>1063.7120957932059</c:v>
                </c:pt>
                <c:pt idx="1455">
                  <c:v>1064.542466240066</c:v>
                </c:pt>
                <c:pt idx="1456">
                  <c:v>1073.2130904468204</c:v>
                </c:pt>
                <c:pt idx="1457">
                  <c:v>1075.2602478909901</c:v>
                </c:pt>
                <c:pt idx="1458">
                  <c:v>1074.197842884369</c:v>
                </c:pt>
                <c:pt idx="1459">
                  <c:v>1076.9956586338451</c:v>
                </c:pt>
                <c:pt idx="1460">
                  <c:v>1076.3170389098425</c:v>
                </c:pt>
                <c:pt idx="1461">
                  <c:v>1078.0234852034605</c:v>
                </c:pt>
                <c:pt idx="1462">
                  <c:v>1075.4876323059282</c:v>
                </c:pt>
                <c:pt idx="1463">
                  <c:v>1053.2713591276693</c:v>
                </c:pt>
                <c:pt idx="1464">
                  <c:v>1037.3163225424657</c:v>
                </c:pt>
                <c:pt idx="1465">
                  <c:v>1042.9154044003024</c:v>
                </c:pt>
                <c:pt idx="1466">
                  <c:v>1034.1999529341576</c:v>
                </c:pt>
                <c:pt idx="1467">
                  <c:v>1018.0186492922783</c:v>
                </c:pt>
                <c:pt idx="1468">
                  <c:v>1039.601396680953</c:v>
                </c:pt>
                <c:pt idx="1469">
                  <c:v>1039.601396680953</c:v>
                </c:pt>
                <c:pt idx="1470">
                  <c:v>1039.601396680953</c:v>
                </c:pt>
                <c:pt idx="1471">
                  <c:v>1039.5001153443388</c:v>
                </c:pt>
                <c:pt idx="1472">
                  <c:v>1036.4321955181476</c:v>
                </c:pt>
                <c:pt idx="1473">
                  <c:v>1012.0439133122305</c:v>
                </c:pt>
                <c:pt idx="1474">
                  <c:v>1013.2170942991633</c:v>
                </c:pt>
                <c:pt idx="1475">
                  <c:v>1011.9878194486146</c:v>
                </c:pt>
                <c:pt idx="1476">
                  <c:v>988.80586582844614</c:v>
                </c:pt>
                <c:pt idx="1477">
                  <c:v>985.96773365055856</c:v>
                </c:pt>
                <c:pt idx="1478">
                  <c:v>949.45943870027361</c:v>
                </c:pt>
                <c:pt idx="1479">
                  <c:v>980.23488105060085</c:v>
                </c:pt>
                <c:pt idx="1480">
                  <c:v>980.23488105060085</c:v>
                </c:pt>
                <c:pt idx="1481">
                  <c:v>973.01568432512113</c:v>
                </c:pt>
                <c:pt idx="1482">
                  <c:v>952.75534165114334</c:v>
                </c:pt>
                <c:pt idx="1483">
                  <c:v>958.83120053284836</c:v>
                </c:pt>
                <c:pt idx="1484">
                  <c:v>960.77634906367769</c:v>
                </c:pt>
                <c:pt idx="1485">
                  <c:v>953.90551093017712</c:v>
                </c:pt>
                <c:pt idx="1486">
                  <c:v>955.01074851439535</c:v>
                </c:pt>
                <c:pt idx="1487">
                  <c:v>984.00947494785839</c:v>
                </c:pt>
                <c:pt idx="1488">
                  <c:v>984.00947494785839</c:v>
                </c:pt>
                <c:pt idx="1489">
                  <c:v>984.00947494785839</c:v>
                </c:pt>
                <c:pt idx="1490">
                  <c:v>982.89521446711683</c:v>
                </c:pt>
                <c:pt idx="1491">
                  <c:v>976.16991454241713</c:v>
                </c:pt>
                <c:pt idx="1492">
                  <c:v>974.02920983248521</c:v>
                </c:pt>
                <c:pt idx="1493">
                  <c:v>1026.2135717448493</c:v>
                </c:pt>
                <c:pt idx="1494">
                  <c:v>1026.2135717448493</c:v>
                </c:pt>
                <c:pt idx="1495">
                  <c:v>1027.8441770517422</c:v>
                </c:pt>
                <c:pt idx="1496">
                  <c:v>1024.3684808718192</c:v>
                </c:pt>
                <c:pt idx="1497">
                  <c:v>1028.5693450989077</c:v>
                </c:pt>
                <c:pt idx="1498">
                  <c:v>1024.6870016560802</c:v>
                </c:pt>
                <c:pt idx="1499">
                  <c:v>1019.7283383148011</c:v>
                </c:pt>
                <c:pt idx="1500">
                  <c:v>1020.8535621606483</c:v>
                </c:pt>
                <c:pt idx="1501">
                  <c:v>1029.0194774636052</c:v>
                </c:pt>
                <c:pt idx="1502">
                  <c:v>1023.7827855764983</c:v>
                </c:pt>
                <c:pt idx="1503">
                  <c:v>1026.0245222777842</c:v>
                </c:pt>
                <c:pt idx="1504">
                  <c:v>1027.8403903275805</c:v>
                </c:pt>
                <c:pt idx="1505">
                  <c:v>1001.9840672185845</c:v>
                </c:pt>
                <c:pt idx="1506">
                  <c:v>1002.6571167043444</c:v>
                </c:pt>
                <c:pt idx="1507">
                  <c:v>1008.1294360761864</c:v>
                </c:pt>
                <c:pt idx="1508">
                  <c:v>1011.6796664086846</c:v>
                </c:pt>
                <c:pt idx="1509">
                  <c:v>1009.9559494043765</c:v>
                </c:pt>
                <c:pt idx="1510">
                  <c:v>1012.1351252091861</c:v>
                </c:pt>
                <c:pt idx="1511">
                  <c:v>1024.1420221324402</c:v>
                </c:pt>
                <c:pt idx="1512">
                  <c:v>1024.2722629403222</c:v>
                </c:pt>
                <c:pt idx="1513">
                  <c:v>1028.9654385996953</c:v>
                </c:pt>
                <c:pt idx="1514">
                  <c:v>1028.9654385996953</c:v>
                </c:pt>
                <c:pt idx="1515">
                  <c:v>1025.6970124920174</c:v>
                </c:pt>
                <c:pt idx="1516">
                  <c:v>1026.0110017154609</c:v>
                </c:pt>
                <c:pt idx="1517">
                  <c:v>1031.9443258426998</c:v>
                </c:pt>
                <c:pt idx="1518">
                  <c:v>1011.7810364613847</c:v>
                </c:pt>
                <c:pt idx="1519">
                  <c:v>1020.7272973511429</c:v>
                </c:pt>
                <c:pt idx="1520">
                  <c:v>1043.1306969397381</c:v>
                </c:pt>
                <c:pt idx="1521">
                  <c:v>1043.1306969397381</c:v>
                </c:pt>
                <c:pt idx="1522">
                  <c:v>1029.2747469633377</c:v>
                </c:pt>
                <c:pt idx="1523">
                  <c:v>1045.7357535177148</c:v>
                </c:pt>
                <c:pt idx="1524">
                  <c:v>1045.9268414730177</c:v>
                </c:pt>
                <c:pt idx="1525">
                  <c:v>1045.2411597857881</c:v>
                </c:pt>
                <c:pt idx="1526">
                  <c:v>1053.6884362304372</c:v>
                </c:pt>
                <c:pt idx="1527">
                  <c:v>1053.6884362304372</c:v>
                </c:pt>
                <c:pt idx="1528">
                  <c:v>1053.6884362304372</c:v>
                </c:pt>
                <c:pt idx="1529">
                  <c:v>1053.6884362304372</c:v>
                </c:pt>
                <c:pt idx="1530">
                  <c:v>1053.6884362304372</c:v>
                </c:pt>
                <c:pt idx="1531">
                  <c:v>1052.9425795967234</c:v>
                </c:pt>
                <c:pt idx="1532">
                  <c:v>1056.4282081951908</c:v>
                </c:pt>
                <c:pt idx="1533">
                  <c:v>1048.5966591355086</c:v>
                </c:pt>
                <c:pt idx="1534">
                  <c:v>1053.507123515488</c:v>
                </c:pt>
                <c:pt idx="1535">
                  <c:v>1066.6599202670882</c:v>
                </c:pt>
                <c:pt idx="1536">
                  <c:v>1066.6560707098229</c:v>
                </c:pt>
                <c:pt idx="1537">
                  <c:v>1068.0841394264137</c:v>
                </c:pt>
                <c:pt idx="1538">
                  <c:v>1067.3200376632021</c:v>
                </c:pt>
                <c:pt idx="1539">
                  <c:v>1063.7977420830853</c:v>
                </c:pt>
                <c:pt idx="1540">
                  <c:v>1066.6288983939953</c:v>
                </c:pt>
                <c:pt idx="1541">
                  <c:v>1059.543661074021</c:v>
                </c:pt>
                <c:pt idx="1542">
                  <c:v>1043.1150333667724</c:v>
                </c:pt>
                <c:pt idx="1543">
                  <c:v>1017.5078634468628</c:v>
                </c:pt>
                <c:pt idx="1544">
                  <c:v>1030.8271635968727</c:v>
                </c:pt>
                <c:pt idx="1545">
                  <c:v>1026.5798823213588</c:v>
                </c:pt>
                <c:pt idx="1546">
                  <c:v>1014.2854223099756</c:v>
                </c:pt>
                <c:pt idx="1547">
                  <c:v>1004.984704780112</c:v>
                </c:pt>
                <c:pt idx="1548">
                  <c:v>1005.6570127324197</c:v>
                </c:pt>
                <c:pt idx="1549">
                  <c:v>982.18233979899207</c:v>
                </c:pt>
                <c:pt idx="1550">
                  <c:v>984.28255731359582</c:v>
                </c:pt>
                <c:pt idx="1551">
                  <c:v>982.31245175026709</c:v>
                </c:pt>
                <c:pt idx="1552">
                  <c:v>1004.686103197022</c:v>
                </c:pt>
                <c:pt idx="1553">
                  <c:v>1004.686103197022</c:v>
                </c:pt>
                <c:pt idx="1554">
                  <c:v>1006.4743478781024</c:v>
                </c:pt>
                <c:pt idx="1555">
                  <c:v>1003.5235547220085</c:v>
                </c:pt>
                <c:pt idx="1556">
                  <c:v>1006.1120513195622</c:v>
                </c:pt>
                <c:pt idx="1557">
                  <c:v>1005.9325838611004</c:v>
                </c:pt>
                <c:pt idx="1558">
                  <c:v>1000.3563144035807</c:v>
                </c:pt>
                <c:pt idx="1559">
                  <c:v>1004.530715587536</c:v>
                </c:pt>
                <c:pt idx="1560">
                  <c:v>1016.1137306594737</c:v>
                </c:pt>
                <c:pt idx="1561">
                  <c:v>1016.0559234840013</c:v>
                </c:pt>
                <c:pt idx="1562">
                  <c:v>1018.2917306028143</c:v>
                </c:pt>
                <c:pt idx="1563">
                  <c:v>1018.4381200208945</c:v>
                </c:pt>
                <c:pt idx="1564">
                  <c:v>1018.4328620045469</c:v>
                </c:pt>
                <c:pt idx="1565">
                  <c:v>1013.7561659562861</c:v>
                </c:pt>
                <c:pt idx="1566">
                  <c:v>1015.6179090036405</c:v>
                </c:pt>
                <c:pt idx="1567">
                  <c:v>1014.2658553943887</c:v>
                </c:pt>
                <c:pt idx="1568">
                  <c:v>1011.7169531645513</c:v>
                </c:pt>
                <c:pt idx="1569">
                  <c:v>1008.3045167760207</c:v>
                </c:pt>
                <c:pt idx="1570">
                  <c:v>1015.1368282422546</c:v>
                </c:pt>
                <c:pt idx="1571">
                  <c:v>1014.7916353207457</c:v>
                </c:pt>
                <c:pt idx="1572">
                  <c:v>1014.2241282207566</c:v>
                </c:pt>
                <c:pt idx="1573">
                  <c:v>1014.1724379151705</c:v>
                </c:pt>
                <c:pt idx="1574">
                  <c:v>1013.5564386208728</c:v>
                </c:pt>
                <c:pt idx="1575">
                  <c:v>1012.9208138322921</c:v>
                </c:pt>
                <c:pt idx="1576">
                  <c:v>1017.586716330167</c:v>
                </c:pt>
                <c:pt idx="1577">
                  <c:v>1017.1604543716952</c:v>
                </c:pt>
                <c:pt idx="1578">
                  <c:v>1017.2871140354511</c:v>
                </c:pt>
                <c:pt idx="1579">
                  <c:v>1016.446402723336</c:v>
                </c:pt>
                <c:pt idx="1580">
                  <c:v>1015.1319202240965</c:v>
                </c:pt>
                <c:pt idx="1581">
                  <c:v>1015.8292095785858</c:v>
                </c:pt>
                <c:pt idx="1582">
                  <c:v>1016.2394140731043</c:v>
                </c:pt>
                <c:pt idx="1583">
                  <c:v>1015.3346072563838</c:v>
                </c:pt>
                <c:pt idx="1584">
                  <c:v>1015.5043348012244</c:v>
                </c:pt>
                <c:pt idx="1585">
                  <c:v>1011.1017033146479</c:v>
                </c:pt>
                <c:pt idx="1586">
                  <c:v>1011.0064440382065</c:v>
                </c:pt>
                <c:pt idx="1587">
                  <c:v>1018.2052523050529</c:v>
                </c:pt>
                <c:pt idx="1588">
                  <c:v>1018.0487982483097</c:v>
                </c:pt>
                <c:pt idx="1589">
                  <c:v>1017.8651677046621</c:v>
                </c:pt>
                <c:pt idx="1590">
                  <c:v>1016.6550205755501</c:v>
                </c:pt>
                <c:pt idx="1591">
                  <c:v>1016.6693185723569</c:v>
                </c:pt>
                <c:pt idx="1592">
                  <c:v>1016.273927661287</c:v>
                </c:pt>
                <c:pt idx="1593">
                  <c:v>1015.4181560847009</c:v>
                </c:pt>
                <c:pt idx="1594">
                  <c:v>1014.7970834421524</c:v>
                </c:pt>
                <c:pt idx="1595">
                  <c:v>1016.2169743687373</c:v>
                </c:pt>
                <c:pt idx="1596">
                  <c:v>1015.2206493604756</c:v>
                </c:pt>
                <c:pt idx="1597">
                  <c:v>1019.0116325102853</c:v>
                </c:pt>
                <c:pt idx="1598">
                  <c:v>1018.4744691479573</c:v>
                </c:pt>
                <c:pt idx="1599">
                  <c:v>1017.2450006414851</c:v>
                </c:pt>
                <c:pt idx="1600">
                  <c:v>1014.1475214339426</c:v>
                </c:pt>
                <c:pt idx="1601">
                  <c:v>1014.5597795555462</c:v>
                </c:pt>
                <c:pt idx="1602">
                  <c:v>1015.8302430462684</c:v>
                </c:pt>
                <c:pt idx="1603">
                  <c:v>1014.9110315440142</c:v>
                </c:pt>
                <c:pt idx="1604">
                  <c:v>1012.7727297356596</c:v>
                </c:pt>
                <c:pt idx="1605">
                  <c:v>1012.2395561315367</c:v>
                </c:pt>
                <c:pt idx="1606">
                  <c:v>1013.2792801613978</c:v>
                </c:pt>
                <c:pt idx="1607">
                  <c:v>1013.5397388912517</c:v>
                </c:pt>
                <c:pt idx="1608">
                  <c:v>1009.5539601903587</c:v>
                </c:pt>
                <c:pt idx="1609">
                  <c:v>1002.9021275102298</c:v>
                </c:pt>
                <c:pt idx="1610">
                  <c:v>1001.1382058741452</c:v>
                </c:pt>
                <c:pt idx="1611">
                  <c:v>1001.8220714867963</c:v>
                </c:pt>
                <c:pt idx="1612">
                  <c:v>995.66601473138712</c:v>
                </c:pt>
                <c:pt idx="1613">
                  <c:v>992.91651684157125</c:v>
                </c:pt>
                <c:pt idx="1614">
                  <c:v>989.31077763925293</c:v>
                </c:pt>
                <c:pt idx="1615">
                  <c:v>987.55859386140094</c:v>
                </c:pt>
                <c:pt idx="1616">
                  <c:v>1006.2897913318781</c:v>
                </c:pt>
                <c:pt idx="1617">
                  <c:v>1006.2897913318781</c:v>
                </c:pt>
                <c:pt idx="1618">
                  <c:v>1005.016425544332</c:v>
                </c:pt>
                <c:pt idx="1619">
                  <c:v>1008.7077259394646</c:v>
                </c:pt>
                <c:pt idx="1620">
                  <c:v>1007.4605964087241</c:v>
                </c:pt>
                <c:pt idx="1621">
                  <c:v>1012.5899681040835</c:v>
                </c:pt>
                <c:pt idx="1622">
                  <c:v>1011.034558398405</c:v>
                </c:pt>
                <c:pt idx="1623">
                  <c:v>1012.1948590170874</c:v>
                </c:pt>
                <c:pt idx="1624">
                  <c:v>1012.2045641550895</c:v>
                </c:pt>
                <c:pt idx="1625">
                  <c:v>1007.3203946258043</c:v>
                </c:pt>
                <c:pt idx="1626">
                  <c:v>1006.7044029177503</c:v>
                </c:pt>
                <c:pt idx="1627">
                  <c:v>1008.2571891220958</c:v>
                </c:pt>
                <c:pt idx="1628">
                  <c:v>1006.2089249323111</c:v>
                </c:pt>
                <c:pt idx="1629">
                  <c:v>1011.8259524067939</c:v>
                </c:pt>
                <c:pt idx="1630">
                  <c:v>1012.5122546709663</c:v>
                </c:pt>
                <c:pt idx="1631">
                  <c:v>1011.6369805039268</c:v>
                </c:pt>
                <c:pt idx="1632">
                  <c:v>1011.150848816456</c:v>
                </c:pt>
                <c:pt idx="1633">
                  <c:v>1010.9133918192165</c:v>
                </c:pt>
                <c:pt idx="1634">
                  <c:v>1010.2148845734267</c:v>
                </c:pt>
                <c:pt idx="1635">
                  <c:v>1011.6010666134148</c:v>
                </c:pt>
                <c:pt idx="1636">
                  <c:v>1011.6820916184604</c:v>
                </c:pt>
                <c:pt idx="1637">
                  <c:v>1012.023566664075</c:v>
                </c:pt>
                <c:pt idx="1638">
                  <c:v>1017.6889050687365</c:v>
                </c:pt>
                <c:pt idx="1639">
                  <c:v>1017.7168179693367</c:v>
                </c:pt>
                <c:pt idx="1640">
                  <c:v>1017.6669932684096</c:v>
                </c:pt>
                <c:pt idx="1641">
                  <c:v>1017.7371199906559</c:v>
                </c:pt>
                <c:pt idx="1642">
                  <c:v>1017.3361204757027</c:v>
                </c:pt>
                <c:pt idx="1643">
                  <c:v>1016.2878759155086</c:v>
                </c:pt>
                <c:pt idx="1644">
                  <c:v>1015.4379815524002</c:v>
                </c:pt>
                <c:pt idx="1645">
                  <c:v>1000.8834644306444</c:v>
                </c:pt>
                <c:pt idx="1646">
                  <c:v>984.09032120649988</c:v>
                </c:pt>
                <c:pt idx="1647">
                  <c:v>971.73107920136044</c:v>
                </c:pt>
                <c:pt idx="1648">
                  <c:v>964.84141956986855</c:v>
                </c:pt>
                <c:pt idx="1649">
                  <c:v>960.5180538664996</c:v>
                </c:pt>
                <c:pt idx="1650">
                  <c:v>966.37213037047252</c:v>
                </c:pt>
                <c:pt idx="1651">
                  <c:v>965.76062550637334</c:v>
                </c:pt>
                <c:pt idx="1652">
                  <c:v>962.07718725270752</c:v>
                </c:pt>
                <c:pt idx="1653">
                  <c:v>950.38435750106862</c:v>
                </c:pt>
                <c:pt idx="1654">
                  <c:v>951.37960820994999</c:v>
                </c:pt>
                <c:pt idx="1655">
                  <c:v>949.20354449775039</c:v>
                </c:pt>
                <c:pt idx="1656">
                  <c:v>949.45487051026123</c:v>
                </c:pt>
                <c:pt idx="1657">
                  <c:v>952.18599868653973</c:v>
                </c:pt>
                <c:pt idx="1658">
                  <c:v>951.74772901037306</c:v>
                </c:pt>
                <c:pt idx="1659">
                  <c:v>952.13928509567461</c:v>
                </c:pt>
                <c:pt idx="1660">
                  <c:v>950.74089021665748</c:v>
                </c:pt>
                <c:pt idx="1661">
                  <c:v>939.55714161904928</c:v>
                </c:pt>
                <c:pt idx="1662">
                  <c:v>923.99964465049084</c:v>
                </c:pt>
                <c:pt idx="1663">
                  <c:v>923.70779990159724</c:v>
                </c:pt>
                <c:pt idx="1664">
                  <c:v>929.40268456317403</c:v>
                </c:pt>
                <c:pt idx="1665">
                  <c:v>923.96681849252752</c:v>
                </c:pt>
                <c:pt idx="1666">
                  <c:v>922.51995399816235</c:v>
                </c:pt>
                <c:pt idx="1667">
                  <c:v>917.26399046726851</c:v>
                </c:pt>
                <c:pt idx="1668">
                  <c:v>917.53302437686466</c:v>
                </c:pt>
                <c:pt idx="1669">
                  <c:v>912.95571005776878</c:v>
                </c:pt>
                <c:pt idx="1670">
                  <c:v>939.09283386643369</c:v>
                </c:pt>
                <c:pt idx="1671">
                  <c:v>939.09283386643369</c:v>
                </c:pt>
                <c:pt idx="1672">
                  <c:v>939.09283386643369</c:v>
                </c:pt>
                <c:pt idx="1673">
                  <c:v>939.09283386643369</c:v>
                </c:pt>
                <c:pt idx="1674">
                  <c:v>929.96927802068672</c:v>
                </c:pt>
                <c:pt idx="1675">
                  <c:v>940.69889435527557</c:v>
                </c:pt>
                <c:pt idx="1676">
                  <c:v>940.69889435527557</c:v>
                </c:pt>
                <c:pt idx="1677">
                  <c:v>940.69889435527557</c:v>
                </c:pt>
                <c:pt idx="1678">
                  <c:v>942.25959878905394</c:v>
                </c:pt>
                <c:pt idx="1679">
                  <c:v>942.13519967291234</c:v>
                </c:pt>
                <c:pt idx="1680">
                  <c:v>938.6058368730952</c:v>
                </c:pt>
                <c:pt idx="1681">
                  <c:v>937.56692358003954</c:v>
                </c:pt>
                <c:pt idx="1682">
                  <c:v>941.19954550720149</c:v>
                </c:pt>
                <c:pt idx="1683">
                  <c:v>940.60719973584435</c:v>
                </c:pt>
                <c:pt idx="1684">
                  <c:v>939.54901448788746</c:v>
                </c:pt>
                <c:pt idx="1685">
                  <c:v>939.58152077513375</c:v>
                </c:pt>
                <c:pt idx="1686">
                  <c:v>951.24002065884781</c:v>
                </c:pt>
                <c:pt idx="1687">
                  <c:v>951.24002065884781</c:v>
                </c:pt>
                <c:pt idx="1688">
                  <c:v>951.24002065884781</c:v>
                </c:pt>
                <c:pt idx="1689">
                  <c:v>952.88750695307817</c:v>
                </c:pt>
                <c:pt idx="1690">
                  <c:v>952.94066171471718</c:v>
                </c:pt>
                <c:pt idx="1691">
                  <c:v>952.73595128816964</c:v>
                </c:pt>
                <c:pt idx="1692">
                  <c:v>951.55807256822595</c:v>
                </c:pt>
                <c:pt idx="1693">
                  <c:v>954.18867492002016</c:v>
                </c:pt>
                <c:pt idx="1694">
                  <c:v>953.89393206409716</c:v>
                </c:pt>
                <c:pt idx="1695">
                  <c:v>953.90546584819788</c:v>
                </c:pt>
                <c:pt idx="1696">
                  <c:v>954.01411552318575</c:v>
                </c:pt>
                <c:pt idx="1697">
                  <c:v>958.15298065680338</c:v>
                </c:pt>
                <c:pt idx="1698">
                  <c:v>955.4464133894412</c:v>
                </c:pt>
                <c:pt idx="1699">
                  <c:v>954.77125612534667</c:v>
                </c:pt>
                <c:pt idx="1700">
                  <c:v>947.5766390440117</c:v>
                </c:pt>
                <c:pt idx="1701">
                  <c:v>948.49980388078995</c:v>
                </c:pt>
                <c:pt idx="1702">
                  <c:v>938.28332975315868</c:v>
                </c:pt>
                <c:pt idx="1703">
                  <c:v>939.01961115400331</c:v>
                </c:pt>
                <c:pt idx="1704">
                  <c:v>939.45936046959343</c:v>
                </c:pt>
                <c:pt idx="1705">
                  <c:v>934.66268883161763</c:v>
                </c:pt>
                <c:pt idx="1706">
                  <c:v>937.21718892436081</c:v>
                </c:pt>
                <c:pt idx="1707">
                  <c:v>938.78975054552302</c:v>
                </c:pt>
                <c:pt idx="1708">
                  <c:v>939.12821216643238</c:v>
                </c:pt>
                <c:pt idx="1709">
                  <c:v>939.70537226872921</c:v>
                </c:pt>
                <c:pt idx="1710">
                  <c:v>916.16655246936716</c:v>
                </c:pt>
                <c:pt idx="1711">
                  <c:v>911.94251398841618</c:v>
                </c:pt>
                <c:pt idx="1712">
                  <c:v>910.53923271043607</c:v>
                </c:pt>
                <c:pt idx="1713">
                  <c:v>910.27082981056378</c:v>
                </c:pt>
                <c:pt idx="1714">
                  <c:v>910.27082981056378</c:v>
                </c:pt>
                <c:pt idx="1715">
                  <c:v>906.33498156456017</c:v>
                </c:pt>
                <c:pt idx="1716">
                  <c:v>902.47801141671687</c:v>
                </c:pt>
                <c:pt idx="1717">
                  <c:v>943.68510389578978</c:v>
                </c:pt>
                <c:pt idx="1718">
                  <c:v>943.04584155716122</c:v>
                </c:pt>
                <c:pt idx="1719">
                  <c:v>937.0312458097053</c:v>
                </c:pt>
                <c:pt idx="1720">
                  <c:v>939.88671046599688</c:v>
                </c:pt>
                <c:pt idx="1721">
                  <c:v>949.93850258029488</c:v>
                </c:pt>
                <c:pt idx="1722">
                  <c:v>942.48048844873517</c:v>
                </c:pt>
                <c:pt idx="1723">
                  <c:v>940.80720491096406</c:v>
                </c:pt>
                <c:pt idx="1724">
                  <c:v>929.4585206080319</c:v>
                </c:pt>
                <c:pt idx="1725">
                  <c:v>913.20182585061343</c:v>
                </c:pt>
                <c:pt idx="1726">
                  <c:v>910.34732887671294</c:v>
                </c:pt>
                <c:pt idx="1727">
                  <c:v>916.94193774759083</c:v>
                </c:pt>
                <c:pt idx="1728">
                  <c:v>904.0170113848809</c:v>
                </c:pt>
                <c:pt idx="1729">
                  <c:v>905.09287801294147</c:v>
                </c:pt>
                <c:pt idx="1730">
                  <c:v>912.35348685037025</c:v>
                </c:pt>
                <c:pt idx="1731">
                  <c:v>919.36120275004396</c:v>
                </c:pt>
                <c:pt idx="1732">
                  <c:v>913.56682669385248</c:v>
                </c:pt>
                <c:pt idx="1733">
                  <c:v>918.63457041502386</c:v>
                </c:pt>
                <c:pt idx="1734">
                  <c:v>917.46719045089549</c:v>
                </c:pt>
                <c:pt idx="1735">
                  <c:v>900.43503765785965</c:v>
                </c:pt>
                <c:pt idx="1736">
                  <c:v>906.7964672943308</c:v>
                </c:pt>
                <c:pt idx="1737">
                  <c:v>899.1487872278243</c:v>
                </c:pt>
                <c:pt idx="1738">
                  <c:v>893.74182673192468</c:v>
                </c:pt>
                <c:pt idx="1739">
                  <c:v>896.84807791171397</c:v>
                </c:pt>
                <c:pt idx="1740">
                  <c:v>902.25138660286041</c:v>
                </c:pt>
                <c:pt idx="1741">
                  <c:v>895.31724635242813</c:v>
                </c:pt>
                <c:pt idx="1742">
                  <c:v>890.97995527869796</c:v>
                </c:pt>
                <c:pt idx="1743">
                  <c:v>890.0792725643953</c:v>
                </c:pt>
                <c:pt idx="1744">
                  <c:v>894.45040035705665</c:v>
                </c:pt>
                <c:pt idx="1745">
                  <c:v>948.02136544224891</c:v>
                </c:pt>
                <c:pt idx="1746">
                  <c:v>957.61669955458592</c:v>
                </c:pt>
                <c:pt idx="1747">
                  <c:v>962.10287246638575</c:v>
                </c:pt>
                <c:pt idx="1748">
                  <c:v>968.25524223333935</c:v>
                </c:pt>
                <c:pt idx="1749">
                  <c:v>1015.8604675730097</c:v>
                </c:pt>
                <c:pt idx="1750">
                  <c:v>1003.8839873909579</c:v>
                </c:pt>
                <c:pt idx="1751">
                  <c:v>1006.4688071428942</c:v>
                </c:pt>
                <c:pt idx="1752">
                  <c:v>1004.8898740235019</c:v>
                </c:pt>
                <c:pt idx="1753">
                  <c:v>964.8988890035854</c:v>
                </c:pt>
                <c:pt idx="1754">
                  <c:v>965.71544509564535</c:v>
                </c:pt>
                <c:pt idx="1755">
                  <c:v>967.40572414711369</c:v>
                </c:pt>
                <c:pt idx="1756">
                  <c:v>967.43766657898107</c:v>
                </c:pt>
                <c:pt idx="1757">
                  <c:v>965.25956832382758</c:v>
                </c:pt>
                <c:pt idx="1758">
                  <c:v>964.91634066357119</c:v>
                </c:pt>
                <c:pt idx="1759">
                  <c:v>964.58995130480764</c:v>
                </c:pt>
                <c:pt idx="1760">
                  <c:v>966.23468968274653</c:v>
                </c:pt>
                <c:pt idx="1761">
                  <c:v>966.11664444023234</c:v>
                </c:pt>
                <c:pt idx="1762">
                  <c:v>954.49050239963969</c:v>
                </c:pt>
                <c:pt idx="1763">
                  <c:v>953.79550157583242</c:v>
                </c:pt>
                <c:pt idx="1764">
                  <c:v>954.67462092709923</c:v>
                </c:pt>
                <c:pt idx="1765">
                  <c:v>958.05640583845172</c:v>
                </c:pt>
                <c:pt idx="1766">
                  <c:v>957.26703971713755</c:v>
                </c:pt>
                <c:pt idx="1767">
                  <c:v>961.08674589599877</c:v>
                </c:pt>
                <c:pt idx="1768">
                  <c:v>962.74635852305619</c:v>
                </c:pt>
                <c:pt idx="1769">
                  <c:v>960.29216211491098</c:v>
                </c:pt>
                <c:pt idx="1770">
                  <c:v>960.78076656884855</c:v>
                </c:pt>
                <c:pt idx="1771">
                  <c:v>960.13362391355815</c:v>
                </c:pt>
                <c:pt idx="1772">
                  <c:v>971.97422277378678</c:v>
                </c:pt>
                <c:pt idx="1773">
                  <c:v>973.04568063003217</c:v>
                </c:pt>
                <c:pt idx="1774">
                  <c:v>970.77610183249567</c:v>
                </c:pt>
                <c:pt idx="1775">
                  <c:v>966.32748072570018</c:v>
                </c:pt>
                <c:pt idx="1776">
                  <c:v>966.56995213465109</c:v>
                </c:pt>
                <c:pt idx="1777">
                  <c:v>970.15307058910105</c:v>
                </c:pt>
                <c:pt idx="1778">
                  <c:v>979.58049807935913</c:v>
                </c:pt>
                <c:pt idx="1779">
                  <c:v>988.0146235161335</c:v>
                </c:pt>
                <c:pt idx="1780">
                  <c:v>984.18909359205202</c:v>
                </c:pt>
                <c:pt idx="1781">
                  <c:v>986.15516399764067</c:v>
                </c:pt>
                <c:pt idx="1782">
                  <c:v>1027.5836152791544</c:v>
                </c:pt>
                <c:pt idx="1783">
                  <c:v>1045.012865886591</c:v>
                </c:pt>
                <c:pt idx="1784">
                  <c:v>1036.749790041345</c:v>
                </c:pt>
                <c:pt idx="1785">
                  <c:v>1041.0066292433057</c:v>
                </c:pt>
                <c:pt idx="1786">
                  <c:v>1048.7262638683801</c:v>
                </c:pt>
                <c:pt idx="1787">
                  <c:v>1049.9733408223149</c:v>
                </c:pt>
                <c:pt idx="1788">
                  <c:v>1041.9509520788381</c:v>
                </c:pt>
                <c:pt idx="1789">
                  <c:v>1042.2664102563249</c:v>
                </c:pt>
                <c:pt idx="1790">
                  <c:v>1038.3850085742376</c:v>
                </c:pt>
                <c:pt idx="1791">
                  <c:v>1023.0974476672795</c:v>
                </c:pt>
                <c:pt idx="1792">
                  <c:v>1024.4461348070274</c:v>
                </c:pt>
                <c:pt idx="1793">
                  <c:v>1033.3570003242714</c:v>
                </c:pt>
                <c:pt idx="1794">
                  <c:v>1082.3962384017618</c:v>
                </c:pt>
                <c:pt idx="1795">
                  <c:v>1069.4935541601392</c:v>
                </c:pt>
                <c:pt idx="1796">
                  <c:v>1078.5091430221587</c:v>
                </c:pt>
                <c:pt idx="1797">
                  <c:v>1100.0213026325737</c:v>
                </c:pt>
                <c:pt idx="1798">
                  <c:v>1173.7868158302877</c:v>
                </c:pt>
                <c:pt idx="1799">
                  <c:v>1174.4944080758312</c:v>
                </c:pt>
                <c:pt idx="1800">
                  <c:v>1229.294381909498</c:v>
                </c:pt>
                <c:pt idx="1801">
                  <c:v>1255.2815575536724</c:v>
                </c:pt>
                <c:pt idx="1802">
                  <c:v>1221.5583922071098</c:v>
                </c:pt>
                <c:pt idx="1803">
                  <c:v>1270.3587490299758</c:v>
                </c:pt>
                <c:pt idx="1804">
                  <c:v>1268.1283535605371</c:v>
                </c:pt>
                <c:pt idx="1805">
                  <c:v>1307.4776085364435</c:v>
                </c:pt>
                <c:pt idx="1806">
                  <c:v>1203.7350002815153</c:v>
                </c:pt>
                <c:pt idx="1807">
                  <c:v>1203.7350002815153</c:v>
                </c:pt>
                <c:pt idx="1808">
                  <c:v>1203.7350002815153</c:v>
                </c:pt>
                <c:pt idx="1809">
                  <c:v>1193.339438272862</c:v>
                </c:pt>
                <c:pt idx="1810">
                  <c:v>1194.1372009298905</c:v>
                </c:pt>
                <c:pt idx="1811">
                  <c:v>1218.9289304959875</c:v>
                </c:pt>
                <c:pt idx="1812">
                  <c:v>1163.086721670029</c:v>
                </c:pt>
                <c:pt idx="1813">
                  <c:v>1161.8932401629665</c:v>
                </c:pt>
                <c:pt idx="1814">
                  <c:v>1153.0188073843451</c:v>
                </c:pt>
                <c:pt idx="1815">
                  <c:v>1145.3589170740026</c:v>
                </c:pt>
                <c:pt idx="1816">
                  <c:v>1147.509780336248</c:v>
                </c:pt>
                <c:pt idx="1817">
                  <c:v>1156.7862385304716</c:v>
                </c:pt>
                <c:pt idx="1818">
                  <c:v>1167.5974369204453</c:v>
                </c:pt>
                <c:pt idx="1819">
                  <c:v>1247.8876700777726</c:v>
                </c:pt>
                <c:pt idx="1820">
                  <c:v>1279.590806838238</c:v>
                </c:pt>
                <c:pt idx="1821">
                  <c:v>1271.3391139596799</c:v>
                </c:pt>
                <c:pt idx="1822">
                  <c:v>1282.4631503459416</c:v>
                </c:pt>
                <c:pt idx="1823">
                  <c:v>1220.4379901996178</c:v>
                </c:pt>
                <c:pt idx="1824">
                  <c:v>1226.6213660761816</c:v>
                </c:pt>
                <c:pt idx="1825">
                  <c:v>1230.8241473229295</c:v>
                </c:pt>
                <c:pt idx="1826">
                  <c:v>1225.7163012921217</c:v>
                </c:pt>
                <c:pt idx="1827">
                  <c:v>1220.8497098258651</c:v>
                </c:pt>
                <c:pt idx="1828">
                  <c:v>1215.3825599349616</c:v>
                </c:pt>
                <c:pt idx="1829">
                  <c:v>1218.250967878231</c:v>
                </c:pt>
                <c:pt idx="1830">
                  <c:v>1218.2592076829997</c:v>
                </c:pt>
                <c:pt idx="1831">
                  <c:v>1217.5420752840459</c:v>
                </c:pt>
                <c:pt idx="1832">
                  <c:v>1234.9613490110355</c:v>
                </c:pt>
                <c:pt idx="1833">
                  <c:v>1254.7478501528794</c:v>
                </c:pt>
                <c:pt idx="1834">
                  <c:v>1320.6044465102618</c:v>
                </c:pt>
                <c:pt idx="1835">
                  <c:v>1304.8305682274711</c:v>
                </c:pt>
                <c:pt idx="1836">
                  <c:v>1308.8695919874174</c:v>
                </c:pt>
                <c:pt idx="1837">
                  <c:v>1254.0253610214365</c:v>
                </c:pt>
                <c:pt idx="1838">
                  <c:v>1264.4975118555396</c:v>
                </c:pt>
                <c:pt idx="1839">
                  <c:v>1269.7016471994857</c:v>
                </c:pt>
                <c:pt idx="1840">
                  <c:v>1286.4501224439314</c:v>
                </c:pt>
                <c:pt idx="1841">
                  <c:v>1287.8375715197519</c:v>
                </c:pt>
                <c:pt idx="1842">
                  <c:v>1294.2225419575154</c:v>
                </c:pt>
                <c:pt idx="1843">
                  <c:v>1272.8510457821128</c:v>
                </c:pt>
                <c:pt idx="1844">
                  <c:v>1300.8232389811974</c:v>
                </c:pt>
                <c:pt idx="1845">
                  <c:v>1305.1583953573395</c:v>
                </c:pt>
                <c:pt idx="1846">
                  <c:v>1305.2790117419001</c:v>
                </c:pt>
                <c:pt idx="1847">
                  <c:v>1298.9740766012935</c:v>
                </c:pt>
                <c:pt idx="1848">
                  <c:v>1312.2936308290455</c:v>
                </c:pt>
                <c:pt idx="1849">
                  <c:v>1332.7200907673255</c:v>
                </c:pt>
                <c:pt idx="1850">
                  <c:v>1335.0735646023929</c:v>
                </c:pt>
                <c:pt idx="1851">
                  <c:v>1337.9460853979738</c:v>
                </c:pt>
                <c:pt idx="1852">
                  <c:v>1343.1707667530086</c:v>
                </c:pt>
                <c:pt idx="1853">
                  <c:v>1399.5342507869989</c:v>
                </c:pt>
                <c:pt idx="1854">
                  <c:v>1579.3686030322697</c:v>
                </c:pt>
                <c:pt idx="1855">
                  <c:v>1785.7679141232925</c:v>
                </c:pt>
                <c:pt idx="1856">
                  <c:v>1687.2038565426217</c:v>
                </c:pt>
                <c:pt idx="1857">
                  <c:v>1659.8782041678937</c:v>
                </c:pt>
                <c:pt idx="1858">
                  <c:v>1668.6813942791655</c:v>
                </c:pt>
                <c:pt idx="1859">
                  <c:v>1803.3074467759579</c:v>
                </c:pt>
                <c:pt idx="1860">
                  <c:v>1934.380024702941</c:v>
                </c:pt>
                <c:pt idx="1861">
                  <c:v>1994.6628709462509</c:v>
                </c:pt>
                <c:pt idx="1862">
                  <c:v>1883.8862654109535</c:v>
                </c:pt>
                <c:pt idx="1863">
                  <c:v>1887.4153421518824</c:v>
                </c:pt>
                <c:pt idx="1864">
                  <c:v>1920.6923034952829</c:v>
                </c:pt>
                <c:pt idx="1865">
                  <c:v>2163.2567267607978</c:v>
                </c:pt>
                <c:pt idx="1866">
                  <c:v>2185.3533559665443</c:v>
                </c:pt>
                <c:pt idx="1867">
                  <c:v>2524.5068526113087</c:v>
                </c:pt>
                <c:pt idx="1868">
                  <c:v>2153.5014593020037</c:v>
                </c:pt>
                <c:pt idx="1869">
                  <c:v>2153.5014593020037</c:v>
                </c:pt>
                <c:pt idx="1870">
                  <c:v>2153.5014593020037</c:v>
                </c:pt>
                <c:pt idx="1871">
                  <c:v>2153.9906053721647</c:v>
                </c:pt>
                <c:pt idx="1872">
                  <c:v>2138.3339952860397</c:v>
                </c:pt>
                <c:pt idx="1873">
                  <c:v>2143.0490853382571</c:v>
                </c:pt>
                <c:pt idx="1874">
                  <c:v>1868.1334214021294</c:v>
                </c:pt>
                <c:pt idx="1875">
                  <c:v>1868.1334214021294</c:v>
                </c:pt>
                <c:pt idx="1876">
                  <c:v>1868.1334214021294</c:v>
                </c:pt>
                <c:pt idx="1877">
                  <c:v>2039.9481288390762</c:v>
                </c:pt>
                <c:pt idx="1878">
                  <c:v>1982.6398052351858</c:v>
                </c:pt>
                <c:pt idx="1879">
                  <c:v>1994.2250710571207</c:v>
                </c:pt>
                <c:pt idx="1880">
                  <c:v>2197.6471373428749</c:v>
                </c:pt>
                <c:pt idx="1881">
                  <c:v>2263.7258681001385</c:v>
                </c:pt>
                <c:pt idx="1882">
                  <c:v>2220.9083300755551</c:v>
                </c:pt>
                <c:pt idx="1883">
                  <c:v>2224.3424570510178</c:v>
                </c:pt>
                <c:pt idx="1884">
                  <c:v>2349.8014673493872</c:v>
                </c:pt>
                <c:pt idx="1885">
                  <c:v>2262.829156241673</c:v>
                </c:pt>
                <c:pt idx="1886">
                  <c:v>2297.2762867523206</c:v>
                </c:pt>
                <c:pt idx="1887">
                  <c:v>2221.2714386376342</c:v>
                </c:pt>
                <c:pt idx="1888">
                  <c:v>2204.6778796634439</c:v>
                </c:pt>
                <c:pt idx="1889">
                  <c:v>2217.0566346111623</c:v>
                </c:pt>
                <c:pt idx="1890">
                  <c:v>2253.7277956254843</c:v>
                </c:pt>
                <c:pt idx="1891">
                  <c:v>2266.8407128266172</c:v>
                </c:pt>
                <c:pt idx="1892">
                  <c:v>2264.7900057702</c:v>
                </c:pt>
                <c:pt idx="1893">
                  <c:v>2258.5801625017534</c:v>
                </c:pt>
                <c:pt idx="1894">
                  <c:v>2411.4257680075448</c:v>
                </c:pt>
                <c:pt idx="1895">
                  <c:v>2510.9438240054524</c:v>
                </c:pt>
                <c:pt idx="1896">
                  <c:v>2637.6102532426667</c:v>
                </c:pt>
                <c:pt idx="1897">
                  <c:v>2770.3862080069575</c:v>
                </c:pt>
                <c:pt idx="1898">
                  <c:v>2805.0923185185825</c:v>
                </c:pt>
                <c:pt idx="1899">
                  <c:v>2817.4858748508841</c:v>
                </c:pt>
                <c:pt idx="1900">
                  <c:v>2892.3780574871594</c:v>
                </c:pt>
                <c:pt idx="1901">
                  <c:v>3010.3781898981465</c:v>
                </c:pt>
                <c:pt idx="1902">
                  <c:v>2963.4388057306714</c:v>
                </c:pt>
                <c:pt idx="1903">
                  <c:v>2632.733190056942</c:v>
                </c:pt>
                <c:pt idx="1904">
                  <c:v>2632.733190056942</c:v>
                </c:pt>
                <c:pt idx="1905">
                  <c:v>2632.733190056942</c:v>
                </c:pt>
                <c:pt idx="1906">
                  <c:v>2616.723068709794</c:v>
                </c:pt>
                <c:pt idx="1907">
                  <c:v>2576.897453729483</c:v>
                </c:pt>
                <c:pt idx="1908">
                  <c:v>2612.0329840342365</c:v>
                </c:pt>
                <c:pt idx="1909">
                  <c:v>2632.8737562963811</c:v>
                </c:pt>
                <c:pt idx="1910">
                  <c:v>2708.7922796115763</c:v>
                </c:pt>
                <c:pt idx="1911">
                  <c:v>2837.6671000079377</c:v>
                </c:pt>
                <c:pt idx="1912">
                  <c:v>2927.4967436898214</c:v>
                </c:pt>
                <c:pt idx="1913">
                  <c:v>2858.6381952567185</c:v>
                </c:pt>
                <c:pt idx="1914">
                  <c:v>2909.2514135969445</c:v>
                </c:pt>
                <c:pt idx="1915">
                  <c:v>3194.4464104102881</c:v>
                </c:pt>
                <c:pt idx="1916">
                  <c:v>3258.4524446498549</c:v>
                </c:pt>
                <c:pt idx="1917">
                  <c:v>3462.5091624059223</c:v>
                </c:pt>
                <c:pt idx="1918">
                  <c:v>3704.2467184982429</c:v>
                </c:pt>
                <c:pt idx="1919">
                  <c:v>3604.566034591192</c:v>
                </c:pt>
                <c:pt idx="1920">
                  <c:v>3576.0308548756047</c:v>
                </c:pt>
                <c:pt idx="1921">
                  <c:v>3611.3698541702233</c:v>
                </c:pt>
                <c:pt idx="1922">
                  <c:v>3674.4875097936401</c:v>
                </c:pt>
                <c:pt idx="1923">
                  <c:v>3874.1624147100324</c:v>
                </c:pt>
                <c:pt idx="1924">
                  <c:v>4050.5464740534258</c:v>
                </c:pt>
                <c:pt idx="1925">
                  <c:v>4357.5591685441686</c:v>
                </c:pt>
                <c:pt idx="1926">
                  <c:v>4375.0065846878861</c:v>
                </c:pt>
                <c:pt idx="1927">
                  <c:v>4257.7048886252906</c:v>
                </c:pt>
                <c:pt idx="1928">
                  <c:v>4343.9140750910383</c:v>
                </c:pt>
                <c:pt idx="1929">
                  <c:v>3983.1761050907512</c:v>
                </c:pt>
                <c:pt idx="1930">
                  <c:v>3983.1761050907512</c:v>
                </c:pt>
                <c:pt idx="1931">
                  <c:v>3983.1761050907512</c:v>
                </c:pt>
                <c:pt idx="1932">
                  <c:v>3983.1761050907512</c:v>
                </c:pt>
                <c:pt idx="1933">
                  <c:v>3648.7020970547032</c:v>
                </c:pt>
                <c:pt idx="1934">
                  <c:v>3648.7020970547032</c:v>
                </c:pt>
                <c:pt idx="1935">
                  <c:v>3648.7020970547032</c:v>
                </c:pt>
                <c:pt idx="1936">
                  <c:v>3679.3739314873737</c:v>
                </c:pt>
                <c:pt idx="1937">
                  <c:v>3772.3809321045273</c:v>
                </c:pt>
                <c:pt idx="1938">
                  <c:v>3581.2663675721951</c:v>
                </c:pt>
                <c:pt idx="1939">
                  <c:v>3441.9193335467567</c:v>
                </c:pt>
                <c:pt idx="1940">
                  <c:v>3441.9193335467567</c:v>
                </c:pt>
                <c:pt idx="1941">
                  <c:v>3441.9193335467567</c:v>
                </c:pt>
                <c:pt idx="1942">
                  <c:v>3441.9193335467567</c:v>
                </c:pt>
                <c:pt idx="1943">
                  <c:v>3683.4743872412841</c:v>
                </c:pt>
                <c:pt idx="1944">
                  <c:v>3306.918021881469</c:v>
                </c:pt>
                <c:pt idx="1945">
                  <c:v>3306.918021881469</c:v>
                </c:pt>
                <c:pt idx="1946">
                  <c:v>3120.0578641528855</c:v>
                </c:pt>
                <c:pt idx="1947">
                  <c:v>3120.0578641528855</c:v>
                </c:pt>
                <c:pt idx="1948">
                  <c:v>3120.0578641528855</c:v>
                </c:pt>
                <c:pt idx="1949">
                  <c:v>3333.5020791892644</c:v>
                </c:pt>
                <c:pt idx="1950">
                  <c:v>3537.2626622746948</c:v>
                </c:pt>
                <c:pt idx="1951">
                  <c:v>3418.7113469809528</c:v>
                </c:pt>
                <c:pt idx="1952">
                  <c:v>3344.8243952958824</c:v>
                </c:pt>
                <c:pt idx="1953">
                  <c:v>3367.8165610865849</c:v>
                </c:pt>
                <c:pt idx="1954">
                  <c:v>3583.8074430609568</c:v>
                </c:pt>
                <c:pt idx="1955">
                  <c:v>3592.0839461583837</c:v>
                </c:pt>
                <c:pt idx="1956">
                  <c:v>3912.93453671215</c:v>
                </c:pt>
                <c:pt idx="1957">
                  <c:v>3938.3329642750318</c:v>
                </c:pt>
                <c:pt idx="1958">
                  <c:v>3861.5106857890423</c:v>
                </c:pt>
                <c:pt idx="1959">
                  <c:v>4021.3500678541918</c:v>
                </c:pt>
                <c:pt idx="1960">
                  <c:v>4187.105402019889</c:v>
                </c:pt>
                <c:pt idx="1961">
                  <c:v>4263.3937907301352</c:v>
                </c:pt>
                <c:pt idx="1962">
                  <c:v>4213.3101506596049</c:v>
                </c:pt>
                <c:pt idx="1963">
                  <c:v>4277.1337555372447</c:v>
                </c:pt>
                <c:pt idx="1964">
                  <c:v>4344.0130978698071</c:v>
                </c:pt>
                <c:pt idx="1965">
                  <c:v>4379.4819611414505</c:v>
                </c:pt>
                <c:pt idx="1966">
                  <c:v>4215.9142700148595</c:v>
                </c:pt>
                <c:pt idx="1967">
                  <c:v>4170.6836055317272</c:v>
                </c:pt>
                <c:pt idx="1968">
                  <c:v>4218.0765849985446</c:v>
                </c:pt>
                <c:pt idx="1969">
                  <c:v>4157.5365286148372</c:v>
                </c:pt>
                <c:pt idx="1970">
                  <c:v>4144.656455410106</c:v>
                </c:pt>
                <c:pt idx="1971">
                  <c:v>4316.864515397252</c:v>
                </c:pt>
                <c:pt idx="1972">
                  <c:v>4280.9626938488072</c:v>
                </c:pt>
                <c:pt idx="1973">
                  <c:v>4348.3123745832963</c:v>
                </c:pt>
                <c:pt idx="1974">
                  <c:v>4383.9302943151051</c:v>
                </c:pt>
                <c:pt idx="1975">
                  <c:v>4272.5726123228615</c:v>
                </c:pt>
                <c:pt idx="1976">
                  <c:v>4327.1031873297843</c:v>
                </c:pt>
                <c:pt idx="1977">
                  <c:v>4360.7170385223826</c:v>
                </c:pt>
                <c:pt idx="1978">
                  <c:v>4638.7774128671444</c:v>
                </c:pt>
                <c:pt idx="1979">
                  <c:v>4814.5614345684562</c:v>
                </c:pt>
                <c:pt idx="1980">
                  <c:v>5016.1987435249357</c:v>
                </c:pt>
                <c:pt idx="1981">
                  <c:v>5090.6580067632212</c:v>
                </c:pt>
                <c:pt idx="1982">
                  <c:v>5146.362881220085</c:v>
                </c:pt>
                <c:pt idx="1983">
                  <c:v>5155.3417997187707</c:v>
                </c:pt>
                <c:pt idx="1984">
                  <c:v>5748.1753706052878</c:v>
                </c:pt>
                <c:pt idx="1985">
                  <c:v>6562.6843867587122</c:v>
                </c:pt>
                <c:pt idx="1986">
                  <c:v>6496.3059596537232</c:v>
                </c:pt>
                <c:pt idx="1987">
                  <c:v>7392.2822664211662</c:v>
                </c:pt>
                <c:pt idx="1988">
                  <c:v>7968.4583719407028</c:v>
                </c:pt>
                <c:pt idx="1989">
                  <c:v>7486.2884537821246</c:v>
                </c:pt>
                <c:pt idx="1990">
                  <c:v>7479.138816233678</c:v>
                </c:pt>
                <c:pt idx="1991">
                  <c:v>7745.1245085116834</c:v>
                </c:pt>
                <c:pt idx="1992">
                  <c:v>9317.3996884517164</c:v>
                </c:pt>
                <c:pt idx="1993">
                  <c:v>8918.8365987527195</c:v>
                </c:pt>
                <c:pt idx="1994">
                  <c:v>9449.2800709199473</c:v>
                </c:pt>
                <c:pt idx="1995">
                  <c:v>8651.2158088621018</c:v>
                </c:pt>
                <c:pt idx="1996">
                  <c:v>8648.2071213876425</c:v>
                </c:pt>
                <c:pt idx="1997">
                  <c:v>8652.9153089647862</c:v>
                </c:pt>
                <c:pt idx="1998">
                  <c:v>8104.6017532254691</c:v>
                </c:pt>
                <c:pt idx="1999">
                  <c:v>8101.4739337632946</c:v>
                </c:pt>
                <c:pt idx="2000">
                  <c:v>8131.8462693360671</c:v>
                </c:pt>
                <c:pt idx="2001">
                  <c:v>8211.5614558948582</c:v>
                </c:pt>
                <c:pt idx="2002">
                  <c:v>9783.4954316367584</c:v>
                </c:pt>
                <c:pt idx="2003">
                  <c:v>10136.958116137779</c:v>
                </c:pt>
                <c:pt idx="2004">
                  <c:v>11185.994822080422</c:v>
                </c:pt>
                <c:pt idx="2005">
                  <c:v>13461.640947908661</c:v>
                </c:pt>
                <c:pt idx="2006">
                  <c:v>13773.985056168622</c:v>
                </c:pt>
                <c:pt idx="2007">
                  <c:v>16418.107083028855</c:v>
                </c:pt>
                <c:pt idx="2008">
                  <c:v>21710.552405753719</c:v>
                </c:pt>
                <c:pt idx="2009">
                  <c:v>14237.298860270104</c:v>
                </c:pt>
                <c:pt idx="2010">
                  <c:v>14237.298860270104</c:v>
                </c:pt>
                <c:pt idx="2011">
                  <c:v>14237.298860270104</c:v>
                </c:pt>
                <c:pt idx="2012">
                  <c:v>14112.789021065748</c:v>
                </c:pt>
                <c:pt idx="2013">
                  <c:v>15109.06944804619</c:v>
                </c:pt>
                <c:pt idx="2014">
                  <c:v>14291.427064360663</c:v>
                </c:pt>
                <c:pt idx="2015">
                  <c:v>15533.329152616612</c:v>
                </c:pt>
                <c:pt idx="2016">
                  <c:v>15112.108328035405</c:v>
                </c:pt>
                <c:pt idx="2017">
                  <c:v>16457.646244256121</c:v>
                </c:pt>
                <c:pt idx="2018">
                  <c:v>16504.075118597077</c:v>
                </c:pt>
                <c:pt idx="2019">
                  <c:v>17286.909005346479</c:v>
                </c:pt>
                <c:pt idx="2020">
                  <c:v>22018.705945758633</c:v>
                </c:pt>
                <c:pt idx="2021">
                  <c:v>21648.647266665743</c:v>
                </c:pt>
                <c:pt idx="2022">
                  <c:v>20097.129288774307</c:v>
                </c:pt>
                <c:pt idx="2023">
                  <c:v>20097.129288774307</c:v>
                </c:pt>
                <c:pt idx="2024">
                  <c:v>20287.556659122649</c:v>
                </c:pt>
                <c:pt idx="2025">
                  <c:v>20922.892590640327</c:v>
                </c:pt>
                <c:pt idx="2026">
                  <c:v>18076.105598919246</c:v>
                </c:pt>
                <c:pt idx="2027">
                  <c:v>18076.105598919246</c:v>
                </c:pt>
                <c:pt idx="2028">
                  <c:v>18076.105598919246</c:v>
                </c:pt>
                <c:pt idx="2029">
                  <c:v>18076.105598919246</c:v>
                </c:pt>
                <c:pt idx="2030">
                  <c:v>18076.105598919246</c:v>
                </c:pt>
                <c:pt idx="2031">
                  <c:v>19987.550775694868</c:v>
                </c:pt>
                <c:pt idx="2032">
                  <c:v>19566.863237722777</c:v>
                </c:pt>
                <c:pt idx="2033">
                  <c:v>19691.449468526593</c:v>
                </c:pt>
                <c:pt idx="2034">
                  <c:v>20902.113221498894</c:v>
                </c:pt>
                <c:pt idx="2035">
                  <c:v>21894.269158281008</c:v>
                </c:pt>
                <c:pt idx="2036">
                  <c:v>21994.154459293703</c:v>
                </c:pt>
                <c:pt idx="2037">
                  <c:v>22898.62066058641</c:v>
                </c:pt>
                <c:pt idx="2038">
                  <c:v>21489.219244514163</c:v>
                </c:pt>
                <c:pt idx="2039">
                  <c:v>21234.531717924037</c:v>
                </c:pt>
                <c:pt idx="2040">
                  <c:v>21013.329100331535</c:v>
                </c:pt>
                <c:pt idx="2041">
                  <c:v>21013.329100331535</c:v>
                </c:pt>
                <c:pt idx="2042">
                  <c:v>21013.329100331535</c:v>
                </c:pt>
                <c:pt idx="2043">
                  <c:v>20958.000599146548</c:v>
                </c:pt>
                <c:pt idx="2044">
                  <c:v>21165.123941622744</c:v>
                </c:pt>
                <c:pt idx="2045">
                  <c:v>20405.454481229099</c:v>
                </c:pt>
                <c:pt idx="2046">
                  <c:v>19807.9146936121</c:v>
                </c:pt>
                <c:pt idx="2047">
                  <c:v>20005.771471537984</c:v>
                </c:pt>
                <c:pt idx="2048">
                  <c:v>21802.466036701051</c:v>
                </c:pt>
                <c:pt idx="2049">
                  <c:v>20713.809975669283</c:v>
                </c:pt>
                <c:pt idx="2050">
                  <c:v>20930.167336700539</c:v>
                </c:pt>
                <c:pt idx="2051">
                  <c:v>20334.046644209637</c:v>
                </c:pt>
                <c:pt idx="2052">
                  <c:v>20147.563049116601</c:v>
                </c:pt>
                <c:pt idx="2053">
                  <c:v>20457.662945054188</c:v>
                </c:pt>
                <c:pt idx="2054">
                  <c:v>18366.954463262293</c:v>
                </c:pt>
                <c:pt idx="2055">
                  <c:v>18366.954463262293</c:v>
                </c:pt>
                <c:pt idx="2056">
                  <c:v>18366.954463262293</c:v>
                </c:pt>
                <c:pt idx="2057">
                  <c:v>18366.954463262293</c:v>
                </c:pt>
                <c:pt idx="2058">
                  <c:v>18124.617681230073</c:v>
                </c:pt>
                <c:pt idx="2059">
                  <c:v>17514.751441803201</c:v>
                </c:pt>
                <c:pt idx="2060">
                  <c:v>17514.751441803201</c:v>
                </c:pt>
                <c:pt idx="2061">
                  <c:v>17514.751441803201</c:v>
                </c:pt>
                <c:pt idx="2062">
                  <c:v>17514.751441803201</c:v>
                </c:pt>
                <c:pt idx="2063">
                  <c:v>20753.357479967592</c:v>
                </c:pt>
                <c:pt idx="2064">
                  <c:v>19887.280403140761</c:v>
                </c:pt>
                <c:pt idx="2065">
                  <c:v>23285.005008374439</c:v>
                </c:pt>
                <c:pt idx="2066">
                  <c:v>21675.841760305892</c:v>
                </c:pt>
                <c:pt idx="2067">
                  <c:v>21933.325378314068</c:v>
                </c:pt>
                <c:pt idx="2068">
                  <c:v>20878.860582512192</c:v>
                </c:pt>
                <c:pt idx="2069">
                  <c:v>20974.575860657238</c:v>
                </c:pt>
                <c:pt idx="2070">
                  <c:v>19599.641464240889</c:v>
                </c:pt>
                <c:pt idx="2071">
                  <c:v>19599.641464240889</c:v>
                </c:pt>
                <c:pt idx="2072">
                  <c:v>19599.641464240889</c:v>
                </c:pt>
                <c:pt idx="2073">
                  <c:v>20785.357106982865</c:v>
                </c:pt>
                <c:pt idx="2074">
                  <c:v>19396.369819935131</c:v>
                </c:pt>
                <c:pt idx="2075">
                  <c:v>19428.994297832083</c:v>
                </c:pt>
                <c:pt idx="2076">
                  <c:v>20262.07508716598</c:v>
                </c:pt>
                <c:pt idx="2077">
                  <c:v>18139.990880367492</c:v>
                </c:pt>
                <c:pt idx="2078">
                  <c:v>18139.990880367492</c:v>
                </c:pt>
                <c:pt idx="2079">
                  <c:v>18384.593248977657</c:v>
                </c:pt>
                <c:pt idx="2080">
                  <c:v>19260.270964985219</c:v>
                </c:pt>
                <c:pt idx="2081">
                  <c:v>24867.474221512326</c:v>
                </c:pt>
                <c:pt idx="2082">
                  <c:v>23857.247543818838</c:v>
                </c:pt>
                <c:pt idx="2083">
                  <c:v>24870.88327860519</c:v>
                </c:pt>
                <c:pt idx="2084">
                  <c:v>25766.871997107679</c:v>
                </c:pt>
                <c:pt idx="2085">
                  <c:v>24746.15017298593</c:v>
                </c:pt>
                <c:pt idx="2086">
                  <c:v>25286.258215296886</c:v>
                </c:pt>
                <c:pt idx="2087">
                  <c:v>29072.245912332091</c:v>
                </c:pt>
                <c:pt idx="2088">
                  <c:v>34458.512369199154</c:v>
                </c:pt>
                <c:pt idx="2089">
                  <c:v>36954.601361717352</c:v>
                </c:pt>
                <c:pt idx="2090">
                  <c:v>43133.924946889936</c:v>
                </c:pt>
                <c:pt idx="2091">
                  <c:v>38971.482676970772</c:v>
                </c:pt>
                <c:pt idx="2092">
                  <c:v>38971.482676970772</c:v>
                </c:pt>
                <c:pt idx="2093">
                  <c:v>38479.135197095165</c:v>
                </c:pt>
                <c:pt idx="2094">
                  <c:v>36141.387164606203</c:v>
                </c:pt>
                <c:pt idx="2095">
                  <c:v>36104.473244530076</c:v>
                </c:pt>
                <c:pt idx="2096">
                  <c:v>36101.724880482347</c:v>
                </c:pt>
                <c:pt idx="2097">
                  <c:v>36061.95346679254</c:v>
                </c:pt>
                <c:pt idx="2098">
                  <c:v>36061.95346679254</c:v>
                </c:pt>
                <c:pt idx="2099">
                  <c:v>37065.912341285555</c:v>
                </c:pt>
                <c:pt idx="2100">
                  <c:v>42112.454755900093</c:v>
                </c:pt>
                <c:pt idx="2101">
                  <c:v>41732.568999012452</c:v>
                </c:pt>
                <c:pt idx="2102">
                  <c:v>40687.09230742092</c:v>
                </c:pt>
                <c:pt idx="2103">
                  <c:v>40703.489980390135</c:v>
                </c:pt>
                <c:pt idx="2104">
                  <c:v>41583.580314585488</c:v>
                </c:pt>
                <c:pt idx="2105">
                  <c:v>45862.968085020046</c:v>
                </c:pt>
                <c:pt idx="2106">
                  <c:v>45608.879618567342</c:v>
                </c:pt>
                <c:pt idx="2107">
                  <c:v>49164.768258270255</c:v>
                </c:pt>
                <c:pt idx="2108">
                  <c:v>53673.687951753454</c:v>
                </c:pt>
                <c:pt idx="2109">
                  <c:v>46669.72824376171</c:v>
                </c:pt>
                <c:pt idx="2110">
                  <c:v>46669.72824376171</c:v>
                </c:pt>
                <c:pt idx="2111">
                  <c:v>46669.72824376171</c:v>
                </c:pt>
                <c:pt idx="2112">
                  <c:v>46669.72824376171</c:v>
                </c:pt>
                <c:pt idx="2113">
                  <c:v>47054.294612283309</c:v>
                </c:pt>
                <c:pt idx="2114">
                  <c:v>49120.871047008892</c:v>
                </c:pt>
                <c:pt idx="2115">
                  <c:v>40123.171808759507</c:v>
                </c:pt>
                <c:pt idx="2116">
                  <c:v>40123.171808759507</c:v>
                </c:pt>
                <c:pt idx="2117">
                  <c:v>40123.171808759507</c:v>
                </c:pt>
                <c:pt idx="2118">
                  <c:v>40425.788633234646</c:v>
                </c:pt>
                <c:pt idx="2119">
                  <c:v>37557.117774388324</c:v>
                </c:pt>
                <c:pt idx="2120">
                  <c:v>37557.117774388324</c:v>
                </c:pt>
                <c:pt idx="2121">
                  <c:v>37557.117774388324</c:v>
                </c:pt>
                <c:pt idx="2122">
                  <c:v>37557.117774388324</c:v>
                </c:pt>
                <c:pt idx="2123">
                  <c:v>35714.185655145688</c:v>
                </c:pt>
                <c:pt idx="2124">
                  <c:v>35827.117770522156</c:v>
                </c:pt>
                <c:pt idx="2125">
                  <c:v>40859.492756454732</c:v>
                </c:pt>
                <c:pt idx="2126">
                  <c:v>39741.047853163349</c:v>
                </c:pt>
                <c:pt idx="2127">
                  <c:v>39561.766706101116</c:v>
                </c:pt>
                <c:pt idx="2128">
                  <c:v>38022.986432304489</c:v>
                </c:pt>
                <c:pt idx="2129">
                  <c:v>38022.986432304489</c:v>
                </c:pt>
                <c:pt idx="2130">
                  <c:v>38022.986432304489</c:v>
                </c:pt>
                <c:pt idx="2131">
                  <c:v>37904.805208219244</c:v>
                </c:pt>
                <c:pt idx="2132">
                  <c:v>40514.580805885045</c:v>
                </c:pt>
                <c:pt idx="2133">
                  <c:v>39901.920206447554</c:v>
                </c:pt>
                <c:pt idx="2134">
                  <c:v>43175.190533378518</c:v>
                </c:pt>
                <c:pt idx="2135">
                  <c:v>42031.233558367021</c:v>
                </c:pt>
                <c:pt idx="2136">
                  <c:v>42990.903857183635</c:v>
                </c:pt>
                <c:pt idx="2137">
                  <c:v>44893.267095791925</c:v>
                </c:pt>
                <c:pt idx="2138">
                  <c:v>46646.515251482124</c:v>
                </c:pt>
                <c:pt idx="2139">
                  <c:v>46906.633331823483</c:v>
                </c:pt>
                <c:pt idx="2140">
                  <c:v>44658.359109714162</c:v>
                </c:pt>
                <c:pt idx="2141">
                  <c:v>44481.209858205104</c:v>
                </c:pt>
                <c:pt idx="2142">
                  <c:v>44649.930048071408</c:v>
                </c:pt>
                <c:pt idx="2143">
                  <c:v>44989.732902854339</c:v>
                </c:pt>
                <c:pt idx="2144">
                  <c:v>45965.640410331216</c:v>
                </c:pt>
                <c:pt idx="2145">
                  <c:v>49811.187823369321</c:v>
                </c:pt>
                <c:pt idx="2146">
                  <c:v>53874.890545157577</c:v>
                </c:pt>
                <c:pt idx="2147">
                  <c:v>53376.661578619707</c:v>
                </c:pt>
                <c:pt idx="2148">
                  <c:v>54555.651980508766</c:v>
                </c:pt>
                <c:pt idx="2149">
                  <c:v>74571.148824309843</c:v>
                </c:pt>
                <c:pt idx="2150">
                  <c:v>73467.668253783995</c:v>
                </c:pt>
                <c:pt idx="2151">
                  <c:v>77549.340014698522</c:v>
                </c:pt>
                <c:pt idx="2152">
                  <c:v>73082.182595471299</c:v>
                </c:pt>
                <c:pt idx="2153">
                  <c:v>72790.142059902966</c:v>
                </c:pt>
                <c:pt idx="2154">
                  <c:v>72411.918467409472</c:v>
                </c:pt>
                <c:pt idx="2155">
                  <c:v>72533.543542194006</c:v>
                </c:pt>
                <c:pt idx="2156">
                  <c:v>73459.293012066759</c:v>
                </c:pt>
                <c:pt idx="2157">
                  <c:v>83525.628469923278</c:v>
                </c:pt>
                <c:pt idx="2158">
                  <c:v>80389.707465322121</c:v>
                </c:pt>
                <c:pt idx="2159">
                  <c:v>80990.932172565401</c:v>
                </c:pt>
                <c:pt idx="2160">
                  <c:v>73888.81920375138</c:v>
                </c:pt>
                <c:pt idx="2161">
                  <c:v>73888.81920375138</c:v>
                </c:pt>
                <c:pt idx="2162">
                  <c:v>73888.81920375138</c:v>
                </c:pt>
                <c:pt idx="2163">
                  <c:v>79505.054254776915</c:v>
                </c:pt>
                <c:pt idx="2164">
                  <c:v>75743.379087911264</c:v>
                </c:pt>
                <c:pt idx="2165">
                  <c:v>75260.440591422594</c:v>
                </c:pt>
                <c:pt idx="2166">
                  <c:v>76883.238638757539</c:v>
                </c:pt>
                <c:pt idx="2167">
                  <c:v>77191.002265957228</c:v>
                </c:pt>
                <c:pt idx="2168">
                  <c:v>85409.401960686519</c:v>
                </c:pt>
                <c:pt idx="2169">
                  <c:v>96990.877513339379</c:v>
                </c:pt>
                <c:pt idx="2170">
                  <c:v>103318.27448300384</c:v>
                </c:pt>
                <c:pt idx="2171">
                  <c:v>106051.70364074115</c:v>
                </c:pt>
                <c:pt idx="2172">
                  <c:v>113009.69213637651</c:v>
                </c:pt>
                <c:pt idx="2173">
                  <c:v>113175.95672576934</c:v>
                </c:pt>
                <c:pt idx="2174">
                  <c:v>105347.80904300215</c:v>
                </c:pt>
                <c:pt idx="2175">
                  <c:v>105347.80904300215</c:v>
                </c:pt>
                <c:pt idx="2176">
                  <c:v>107063.58259684229</c:v>
                </c:pt>
                <c:pt idx="2177">
                  <c:v>102908.20179116733</c:v>
                </c:pt>
                <c:pt idx="2178">
                  <c:v>97694.633911661382</c:v>
                </c:pt>
                <c:pt idx="2179">
                  <c:v>97694.633911661382</c:v>
                </c:pt>
                <c:pt idx="2180">
                  <c:v>97694.633911661382</c:v>
                </c:pt>
                <c:pt idx="2181">
                  <c:v>97694.633911661382</c:v>
                </c:pt>
                <c:pt idx="2182">
                  <c:v>105020.13638069054</c:v>
                </c:pt>
                <c:pt idx="2183">
                  <c:v>114354.33864195089</c:v>
                </c:pt>
                <c:pt idx="2184">
                  <c:v>138440.20821298624</c:v>
                </c:pt>
                <c:pt idx="2185">
                  <c:v>122681.23575029778</c:v>
                </c:pt>
                <c:pt idx="2186">
                  <c:v>122681.23575029778</c:v>
                </c:pt>
                <c:pt idx="2187">
                  <c:v>128308.05802055891</c:v>
                </c:pt>
                <c:pt idx="2188">
                  <c:v>131610.9109100386</c:v>
                </c:pt>
                <c:pt idx="2189">
                  <c:v>134462.786054492</c:v>
                </c:pt>
                <c:pt idx="2190">
                  <c:v>137367.19140716206</c:v>
                </c:pt>
                <c:pt idx="2191">
                  <c:v>131855.88723252589</c:v>
                </c:pt>
                <c:pt idx="2192">
                  <c:v>133853.67354623147</c:v>
                </c:pt>
                <c:pt idx="2193">
                  <c:v>154881.57095598025</c:v>
                </c:pt>
                <c:pt idx="2194">
                  <c:v>185269.53554755481</c:v>
                </c:pt>
                <c:pt idx="2195">
                  <c:v>190132.03263435053</c:v>
                </c:pt>
                <c:pt idx="2196">
                  <c:v>220402.67396457319</c:v>
                </c:pt>
                <c:pt idx="2197">
                  <c:v>230025.94827769601</c:v>
                </c:pt>
                <c:pt idx="2198">
                  <c:v>197695.0908438208</c:v>
                </c:pt>
                <c:pt idx="2199">
                  <c:v>197695.0908438208</c:v>
                </c:pt>
                <c:pt idx="2200">
                  <c:v>195247.71174501619</c:v>
                </c:pt>
                <c:pt idx="2201">
                  <c:v>207299.1364057677</c:v>
                </c:pt>
                <c:pt idx="2202">
                  <c:v>216244.15502094943</c:v>
                </c:pt>
                <c:pt idx="2203">
                  <c:v>245630.99549938075</c:v>
                </c:pt>
                <c:pt idx="2204">
                  <c:v>328855.10328230454</c:v>
                </c:pt>
                <c:pt idx="2205">
                  <c:v>428472.90523502987</c:v>
                </c:pt>
                <c:pt idx="2206">
                  <c:v>406474.03396457911</c:v>
                </c:pt>
                <c:pt idx="2207">
                  <c:v>401649.12040580879</c:v>
                </c:pt>
                <c:pt idx="2208">
                  <c:v>401649.12040580879</c:v>
                </c:pt>
                <c:pt idx="2209">
                  <c:v>386328.76409434096</c:v>
                </c:pt>
                <c:pt idx="2210">
                  <c:v>386761.61921559012</c:v>
                </c:pt>
                <c:pt idx="2211">
                  <c:v>389705.21718469338</c:v>
                </c:pt>
                <c:pt idx="2212">
                  <c:v>389705.21718469338</c:v>
                </c:pt>
                <c:pt idx="2213">
                  <c:v>389789.17085615476</c:v>
                </c:pt>
                <c:pt idx="2214">
                  <c:v>410131.52566321637</c:v>
                </c:pt>
                <c:pt idx="2215">
                  <c:v>412125.55204402353</c:v>
                </c:pt>
                <c:pt idx="2216">
                  <c:v>412125.55204402353</c:v>
                </c:pt>
                <c:pt idx="2217">
                  <c:v>419170.35354914545</c:v>
                </c:pt>
                <c:pt idx="2218">
                  <c:v>419170.35354914545</c:v>
                </c:pt>
                <c:pt idx="2219">
                  <c:v>419170.35354914545</c:v>
                </c:pt>
                <c:pt idx="2220">
                  <c:v>419170.35354914545</c:v>
                </c:pt>
                <c:pt idx="2221">
                  <c:v>431490.01630647207</c:v>
                </c:pt>
                <c:pt idx="2222">
                  <c:v>431490.01630647207</c:v>
                </c:pt>
                <c:pt idx="2223">
                  <c:v>431490.01630647207</c:v>
                </c:pt>
                <c:pt idx="2224">
                  <c:v>396620.78463703609</c:v>
                </c:pt>
                <c:pt idx="2225">
                  <c:v>427066.27169767191</c:v>
                </c:pt>
                <c:pt idx="2226">
                  <c:v>427066.27169767191</c:v>
                </c:pt>
                <c:pt idx="2227">
                  <c:v>444912.93086849205</c:v>
                </c:pt>
                <c:pt idx="2228">
                  <c:v>444912.93086849205</c:v>
                </c:pt>
                <c:pt idx="2229">
                  <c:v>444912.93086849205</c:v>
                </c:pt>
                <c:pt idx="2230">
                  <c:v>447766.33083485346</c:v>
                </c:pt>
                <c:pt idx="2231">
                  <c:v>424232.00404341496</c:v>
                </c:pt>
                <c:pt idx="2232">
                  <c:v>420458.73981116473</c:v>
                </c:pt>
                <c:pt idx="2233">
                  <c:v>416016.13467347214</c:v>
                </c:pt>
                <c:pt idx="2234">
                  <c:v>389835.36913707433</c:v>
                </c:pt>
                <c:pt idx="2235">
                  <c:v>388612.69949678774</c:v>
                </c:pt>
                <c:pt idx="2236">
                  <c:v>411711.30701105512</c:v>
                </c:pt>
                <c:pt idx="2237">
                  <c:v>411711.30701105512</c:v>
                </c:pt>
                <c:pt idx="2238">
                  <c:v>411711.30701105512</c:v>
                </c:pt>
                <c:pt idx="2239">
                  <c:v>411711.30701105512</c:v>
                </c:pt>
                <c:pt idx="2240">
                  <c:v>411711.30701105512</c:v>
                </c:pt>
                <c:pt idx="2241">
                  <c:v>406551.20143695438</c:v>
                </c:pt>
                <c:pt idx="2242">
                  <c:v>402601.38834575494</c:v>
                </c:pt>
                <c:pt idx="2243">
                  <c:v>419535.9629955503</c:v>
                </c:pt>
                <c:pt idx="2244">
                  <c:v>419535.9629955503</c:v>
                </c:pt>
                <c:pt idx="2245">
                  <c:v>419535.9629955503</c:v>
                </c:pt>
                <c:pt idx="2246">
                  <c:v>419535.9629955503</c:v>
                </c:pt>
                <c:pt idx="2247">
                  <c:v>429294.93907520775</c:v>
                </c:pt>
                <c:pt idx="2248">
                  <c:v>424275.23748125887</c:v>
                </c:pt>
                <c:pt idx="2249">
                  <c:v>402823.97061703395</c:v>
                </c:pt>
                <c:pt idx="2250">
                  <c:v>431494.96413915342</c:v>
                </c:pt>
                <c:pt idx="2251">
                  <c:v>431494.96413915342</c:v>
                </c:pt>
                <c:pt idx="2252">
                  <c:v>431494.96413915342</c:v>
                </c:pt>
                <c:pt idx="2253">
                  <c:v>431494.96413915342</c:v>
                </c:pt>
                <c:pt idx="2254">
                  <c:v>434879.55386269029</c:v>
                </c:pt>
                <c:pt idx="2255">
                  <c:v>448510.57031538477</c:v>
                </c:pt>
                <c:pt idx="2256">
                  <c:v>448510.57031538477</c:v>
                </c:pt>
                <c:pt idx="2257">
                  <c:v>449498.61857239105</c:v>
                </c:pt>
                <c:pt idx="2258">
                  <c:v>466121.18987197283</c:v>
                </c:pt>
                <c:pt idx="2259">
                  <c:v>466121.18987197283</c:v>
                </c:pt>
                <c:pt idx="2260">
                  <c:v>466121.18987197283</c:v>
                </c:pt>
                <c:pt idx="2261">
                  <c:v>475986.36688019248</c:v>
                </c:pt>
                <c:pt idx="2262">
                  <c:v>475986.36688019248</c:v>
                </c:pt>
                <c:pt idx="2263">
                  <c:v>475986.36688019248</c:v>
                </c:pt>
                <c:pt idx="2264">
                  <c:v>532203.52599231794</c:v>
                </c:pt>
                <c:pt idx="2265">
                  <c:v>532203.52599231794</c:v>
                </c:pt>
                <c:pt idx="2266">
                  <c:v>532203.52599231794</c:v>
                </c:pt>
                <c:pt idx="2267">
                  <c:v>479212.07032038114</c:v>
                </c:pt>
                <c:pt idx="2268">
                  <c:v>488792.31460241455</c:v>
                </c:pt>
                <c:pt idx="2269">
                  <c:v>470650.49860666384</c:v>
                </c:pt>
                <c:pt idx="2270">
                  <c:v>509101.34612301015</c:v>
                </c:pt>
                <c:pt idx="2271">
                  <c:v>509101.34612301015</c:v>
                </c:pt>
                <c:pt idx="2272">
                  <c:v>500031.18255856098</c:v>
                </c:pt>
                <c:pt idx="2273">
                  <c:v>491451.50191070186</c:v>
                </c:pt>
                <c:pt idx="2274">
                  <c:v>446405.12748625973</c:v>
                </c:pt>
                <c:pt idx="2275">
                  <c:v>432856.3281247812</c:v>
                </c:pt>
                <c:pt idx="2276">
                  <c:v>414548.79493425903</c:v>
                </c:pt>
                <c:pt idx="2277">
                  <c:v>400967.78851045686</c:v>
                </c:pt>
                <c:pt idx="2278">
                  <c:v>412191.57895152853</c:v>
                </c:pt>
                <c:pt idx="2279">
                  <c:v>407923.33427261992</c:v>
                </c:pt>
                <c:pt idx="2280">
                  <c:v>426755.22898690525</c:v>
                </c:pt>
                <c:pt idx="2281">
                  <c:v>426755.22898690525</c:v>
                </c:pt>
                <c:pt idx="2282">
                  <c:v>426755.22898690525</c:v>
                </c:pt>
                <c:pt idx="2283">
                  <c:v>426755.22898690525</c:v>
                </c:pt>
                <c:pt idx="2284">
                  <c:v>454409.35950828658</c:v>
                </c:pt>
                <c:pt idx="2285">
                  <c:v>454409.35950828658</c:v>
                </c:pt>
                <c:pt idx="2286">
                  <c:v>454409.35950828658</c:v>
                </c:pt>
                <c:pt idx="2287">
                  <c:v>432806.67392253707</c:v>
                </c:pt>
                <c:pt idx="2288">
                  <c:v>450281.05412994249</c:v>
                </c:pt>
                <c:pt idx="2289">
                  <c:v>450281.05412994249</c:v>
                </c:pt>
                <c:pt idx="2290">
                  <c:v>438221.46264285618</c:v>
                </c:pt>
                <c:pt idx="2291">
                  <c:v>442876.86199703265</c:v>
                </c:pt>
                <c:pt idx="2292">
                  <c:v>436846.82871941384</c:v>
                </c:pt>
                <c:pt idx="2293">
                  <c:v>443062.29258553719</c:v>
                </c:pt>
                <c:pt idx="2294">
                  <c:v>455851.72879953356</c:v>
                </c:pt>
                <c:pt idx="2295">
                  <c:v>455851.72879953356</c:v>
                </c:pt>
                <c:pt idx="2296">
                  <c:v>455851.72879953356</c:v>
                </c:pt>
                <c:pt idx="2297">
                  <c:v>455851.72879953356</c:v>
                </c:pt>
                <c:pt idx="2298">
                  <c:v>481781.41577916266</c:v>
                </c:pt>
                <c:pt idx="2299">
                  <c:v>481781.41577916266</c:v>
                </c:pt>
                <c:pt idx="2300">
                  <c:v>492718.37287063757</c:v>
                </c:pt>
                <c:pt idx="2301">
                  <c:v>494846.00385563332</c:v>
                </c:pt>
                <c:pt idx="2302">
                  <c:v>500136.73667451437</c:v>
                </c:pt>
                <c:pt idx="2303">
                  <c:v>500136.73667451437</c:v>
                </c:pt>
                <c:pt idx="2304">
                  <c:v>500590.23588867986</c:v>
                </c:pt>
                <c:pt idx="2305">
                  <c:v>523979.76055752346</c:v>
                </c:pt>
                <c:pt idx="2306">
                  <c:v>523979.76055752346</c:v>
                </c:pt>
                <c:pt idx="2307">
                  <c:v>510772.16449695104</c:v>
                </c:pt>
                <c:pt idx="2308">
                  <c:v>484130.24066281773</c:v>
                </c:pt>
                <c:pt idx="2309">
                  <c:v>486692.86816263909</c:v>
                </c:pt>
                <c:pt idx="2310">
                  <c:v>509432.54934377695</c:v>
                </c:pt>
                <c:pt idx="2311">
                  <c:v>509432.54934377695</c:v>
                </c:pt>
                <c:pt idx="2312">
                  <c:v>527125.48697480094</c:v>
                </c:pt>
                <c:pt idx="2313">
                  <c:v>527125.48697480094</c:v>
                </c:pt>
                <c:pt idx="2314">
                  <c:v>527125.48697480094</c:v>
                </c:pt>
                <c:pt idx="2315">
                  <c:v>527125.48697480094</c:v>
                </c:pt>
                <c:pt idx="2316">
                  <c:v>527125.48697480094</c:v>
                </c:pt>
                <c:pt idx="2317">
                  <c:v>527125.48697480094</c:v>
                </c:pt>
                <c:pt idx="2318">
                  <c:v>527125.48697480094</c:v>
                </c:pt>
                <c:pt idx="2319">
                  <c:v>527125.48697480094</c:v>
                </c:pt>
                <c:pt idx="2320">
                  <c:v>527125.48697480094</c:v>
                </c:pt>
                <c:pt idx="2321">
                  <c:v>522445.13538790133</c:v>
                </c:pt>
                <c:pt idx="2322">
                  <c:v>521800.4813650361</c:v>
                </c:pt>
                <c:pt idx="2323">
                  <c:v>552148.436166047</c:v>
                </c:pt>
                <c:pt idx="2324">
                  <c:v>552148.436166047</c:v>
                </c:pt>
                <c:pt idx="2325">
                  <c:v>552148.436166047</c:v>
                </c:pt>
                <c:pt idx="2326">
                  <c:v>548238.24032311491</c:v>
                </c:pt>
                <c:pt idx="2327">
                  <c:v>538679.56564872502</c:v>
                </c:pt>
                <c:pt idx="2328">
                  <c:v>560867.20952941419</c:v>
                </c:pt>
                <c:pt idx="2329">
                  <c:v>560867.20952941419</c:v>
                </c:pt>
                <c:pt idx="2330">
                  <c:v>558448.74027758942</c:v>
                </c:pt>
                <c:pt idx="2331">
                  <c:v>520849.53886636515</c:v>
                </c:pt>
                <c:pt idx="2332">
                  <c:v>511561.07939584443</c:v>
                </c:pt>
                <c:pt idx="2333">
                  <c:v>507068.67520498578</c:v>
                </c:pt>
                <c:pt idx="2334">
                  <c:v>508587.5453874197</c:v>
                </c:pt>
                <c:pt idx="2335">
                  <c:v>509952.06859648228</c:v>
                </c:pt>
                <c:pt idx="2336">
                  <c:v>512723.69317000336</c:v>
                </c:pt>
                <c:pt idx="2337">
                  <c:v>506270.20111580228</c:v>
                </c:pt>
                <c:pt idx="2338">
                  <c:v>501812.25755250931</c:v>
                </c:pt>
                <c:pt idx="2339">
                  <c:v>475513.19554488966</c:v>
                </c:pt>
                <c:pt idx="2340">
                  <c:v>477257.19833792705</c:v>
                </c:pt>
                <c:pt idx="2341">
                  <c:v>477434.51253194938</c:v>
                </c:pt>
                <c:pt idx="2342">
                  <c:v>463734.77188834886</c:v>
                </c:pt>
                <c:pt idx="2343">
                  <c:v>454889.18037775403</c:v>
                </c:pt>
                <c:pt idx="2344">
                  <c:v>478096.14353899425</c:v>
                </c:pt>
                <c:pt idx="2345">
                  <c:v>478096.14353899425</c:v>
                </c:pt>
                <c:pt idx="2346">
                  <c:v>481007.14861846075</c:v>
                </c:pt>
                <c:pt idx="2347">
                  <c:v>472618.9811313487</c:v>
                </c:pt>
                <c:pt idx="2348">
                  <c:v>478198.73277511756</c:v>
                </c:pt>
                <c:pt idx="2349">
                  <c:v>485129.84774355876</c:v>
                </c:pt>
                <c:pt idx="2350">
                  <c:v>485129.84774355876</c:v>
                </c:pt>
                <c:pt idx="2351">
                  <c:v>483355.69793257018</c:v>
                </c:pt>
                <c:pt idx="2352">
                  <c:v>472021.27821187308</c:v>
                </c:pt>
                <c:pt idx="2353">
                  <c:v>465131.66076158825</c:v>
                </c:pt>
                <c:pt idx="2354">
                  <c:v>470840.58163936058</c:v>
                </c:pt>
                <c:pt idx="2355">
                  <c:v>476998.03760011349</c:v>
                </c:pt>
                <c:pt idx="2356">
                  <c:v>477008.28046338627</c:v>
                </c:pt>
                <c:pt idx="2357">
                  <c:v>477850.43896332674</c:v>
                </c:pt>
                <c:pt idx="2358">
                  <c:v>477772.99796677497</c:v>
                </c:pt>
                <c:pt idx="2359">
                  <c:v>487672.65123500186</c:v>
                </c:pt>
                <c:pt idx="2360">
                  <c:v>487672.65123500186</c:v>
                </c:pt>
                <c:pt idx="2361">
                  <c:v>487672.65123500186</c:v>
                </c:pt>
                <c:pt idx="2362">
                  <c:v>488324.95685442974</c:v>
                </c:pt>
                <c:pt idx="2363">
                  <c:v>479785.64974786725</c:v>
                </c:pt>
                <c:pt idx="2364">
                  <c:v>502393.92337194853</c:v>
                </c:pt>
                <c:pt idx="2365">
                  <c:v>502393.92337194853</c:v>
                </c:pt>
                <c:pt idx="2366">
                  <c:v>509095.49061455211</c:v>
                </c:pt>
                <c:pt idx="2367">
                  <c:v>509095.49061455211</c:v>
                </c:pt>
                <c:pt idx="2368">
                  <c:v>508305.00376352802</c:v>
                </c:pt>
                <c:pt idx="2369">
                  <c:v>500428.7602687818</c:v>
                </c:pt>
                <c:pt idx="2370">
                  <c:v>506353.40557208809</c:v>
                </c:pt>
                <c:pt idx="2371">
                  <c:v>515141.60623690725</c:v>
                </c:pt>
                <c:pt idx="2372">
                  <c:v>515141.60623690725</c:v>
                </c:pt>
                <c:pt idx="2373">
                  <c:v>515141.60623690725</c:v>
                </c:pt>
                <c:pt idx="2374">
                  <c:v>515141.60623690725</c:v>
                </c:pt>
                <c:pt idx="2375">
                  <c:v>515141.60623690725</c:v>
                </c:pt>
                <c:pt idx="2376">
                  <c:v>515141.60623690725</c:v>
                </c:pt>
                <c:pt idx="2377">
                  <c:v>515141.60623690725</c:v>
                </c:pt>
                <c:pt idx="2378">
                  <c:v>515141.60623690725</c:v>
                </c:pt>
                <c:pt idx="2379">
                  <c:v>514976.57720359461</c:v>
                </c:pt>
                <c:pt idx="2380">
                  <c:v>514616.56656799559</c:v>
                </c:pt>
                <c:pt idx="2381">
                  <c:v>517673.58603322355</c:v>
                </c:pt>
                <c:pt idx="2382">
                  <c:v>511077.47229077283</c:v>
                </c:pt>
                <c:pt idx="2383">
                  <c:v>512853.53156802896</c:v>
                </c:pt>
                <c:pt idx="2384">
                  <c:v>521769.92549686675</c:v>
                </c:pt>
                <c:pt idx="2385">
                  <c:v>519033.22843348689</c:v>
                </c:pt>
                <c:pt idx="2386">
                  <c:v>514757.86601326574</c:v>
                </c:pt>
                <c:pt idx="2387">
                  <c:v>518123.13238894392</c:v>
                </c:pt>
                <c:pt idx="2388">
                  <c:v>517075.32900232333</c:v>
                </c:pt>
                <c:pt idx="2389">
                  <c:v>532575.6255106699</c:v>
                </c:pt>
                <c:pt idx="2390">
                  <c:v>532575.6255106699</c:v>
                </c:pt>
                <c:pt idx="2391">
                  <c:v>532575.6255106699</c:v>
                </c:pt>
                <c:pt idx="2392">
                  <c:v>540429.9744474109</c:v>
                </c:pt>
                <c:pt idx="2393">
                  <c:v>540429.9744474109</c:v>
                </c:pt>
                <c:pt idx="2394">
                  <c:v>540429.9744474109</c:v>
                </c:pt>
                <c:pt idx="2395">
                  <c:v>543441.7045654587</c:v>
                </c:pt>
                <c:pt idx="2396">
                  <c:v>542635.77998406335</c:v>
                </c:pt>
                <c:pt idx="2397">
                  <c:v>545009.13680577872</c:v>
                </c:pt>
                <c:pt idx="2398">
                  <c:v>540366.77216030366</c:v>
                </c:pt>
                <c:pt idx="2399">
                  <c:v>543953.18627781025</c:v>
                </c:pt>
                <c:pt idx="2400">
                  <c:v>538112.45213299908</c:v>
                </c:pt>
                <c:pt idx="2401">
                  <c:v>545509.0691117564</c:v>
                </c:pt>
                <c:pt idx="2402">
                  <c:v>566593.71454962192</c:v>
                </c:pt>
                <c:pt idx="2403">
                  <c:v>566593.71454962192</c:v>
                </c:pt>
                <c:pt idx="2404">
                  <c:v>566593.71454962192</c:v>
                </c:pt>
                <c:pt idx="2405">
                  <c:v>561427.73067680467</c:v>
                </c:pt>
                <c:pt idx="2406">
                  <c:v>572344.72794679261</c:v>
                </c:pt>
                <c:pt idx="2407">
                  <c:v>571740.32938087359</c:v>
                </c:pt>
                <c:pt idx="2408">
                  <c:v>578740.30584203615</c:v>
                </c:pt>
                <c:pt idx="2409">
                  <c:v>578740.30584203615</c:v>
                </c:pt>
                <c:pt idx="2410">
                  <c:v>582423.824213046</c:v>
                </c:pt>
                <c:pt idx="2411">
                  <c:v>584361.21628501837</c:v>
                </c:pt>
                <c:pt idx="2412">
                  <c:v>570704.03594967828</c:v>
                </c:pt>
                <c:pt idx="2413">
                  <c:v>580899.24615580437</c:v>
                </c:pt>
                <c:pt idx="2414">
                  <c:v>577710.6687786096</c:v>
                </c:pt>
                <c:pt idx="2415">
                  <c:v>584867.09145078831</c:v>
                </c:pt>
                <c:pt idx="2416">
                  <c:v>582766.79823642317</c:v>
                </c:pt>
                <c:pt idx="2417">
                  <c:v>572970.53309462313</c:v>
                </c:pt>
                <c:pt idx="2418">
                  <c:v>577256.72225698875</c:v>
                </c:pt>
                <c:pt idx="2419">
                  <c:v>580905.99693366827</c:v>
                </c:pt>
                <c:pt idx="2420">
                  <c:v>590540.31861890003</c:v>
                </c:pt>
                <c:pt idx="2421">
                  <c:v>590540.31861890003</c:v>
                </c:pt>
                <c:pt idx="2422">
                  <c:v>590540.31861890003</c:v>
                </c:pt>
                <c:pt idx="2423">
                  <c:v>590768.23620036815</c:v>
                </c:pt>
                <c:pt idx="2424">
                  <c:v>590297.20098176447</c:v>
                </c:pt>
                <c:pt idx="2425">
                  <c:v>587884.42708888336</c:v>
                </c:pt>
                <c:pt idx="2426">
                  <c:v>573545.17739364225</c:v>
                </c:pt>
                <c:pt idx="2427">
                  <c:v>539719.09860420111</c:v>
                </c:pt>
                <c:pt idx="2428">
                  <c:v>543879.9721059514</c:v>
                </c:pt>
                <c:pt idx="2429">
                  <c:v>542936.10586794303</c:v>
                </c:pt>
                <c:pt idx="2430">
                  <c:v>544092.78597270907</c:v>
                </c:pt>
                <c:pt idx="2431">
                  <c:v>542470.03526343277</c:v>
                </c:pt>
                <c:pt idx="2432">
                  <c:v>531505.79341460008</c:v>
                </c:pt>
                <c:pt idx="2433">
                  <c:v>516794.94032137364</c:v>
                </c:pt>
                <c:pt idx="2434">
                  <c:v>505727.68325537379</c:v>
                </c:pt>
                <c:pt idx="2435">
                  <c:v>506851.29638657195</c:v>
                </c:pt>
                <c:pt idx="2436">
                  <c:v>521363.27361987234</c:v>
                </c:pt>
                <c:pt idx="2437">
                  <c:v>521363.27361987234</c:v>
                </c:pt>
                <c:pt idx="2438">
                  <c:v>520144.85223861504</c:v>
                </c:pt>
                <c:pt idx="2439">
                  <c:v>523329.04023134679</c:v>
                </c:pt>
                <c:pt idx="2440">
                  <c:v>523578.26077466377</c:v>
                </c:pt>
                <c:pt idx="2441">
                  <c:v>543248.63441200822</c:v>
                </c:pt>
                <c:pt idx="2442">
                  <c:v>543248.63441200822</c:v>
                </c:pt>
                <c:pt idx="2443">
                  <c:v>554141.99801418697</c:v>
                </c:pt>
                <c:pt idx="2444">
                  <c:v>554141.99801418697</c:v>
                </c:pt>
                <c:pt idx="2445">
                  <c:v>569982.78567637072</c:v>
                </c:pt>
                <c:pt idx="2446">
                  <c:v>569982.78567637072</c:v>
                </c:pt>
                <c:pt idx="2447">
                  <c:v>569813.00972469081</c:v>
                </c:pt>
                <c:pt idx="2448">
                  <c:v>577076.23236334079</c:v>
                </c:pt>
                <c:pt idx="2449">
                  <c:v>577076.23236334079</c:v>
                </c:pt>
                <c:pt idx="2450">
                  <c:v>577076.23236334079</c:v>
                </c:pt>
                <c:pt idx="2451">
                  <c:v>592098.65660167707</c:v>
                </c:pt>
                <c:pt idx="2452">
                  <c:v>592098.65660167707</c:v>
                </c:pt>
                <c:pt idx="2453">
                  <c:v>582281.21787976951</c:v>
                </c:pt>
                <c:pt idx="2454">
                  <c:v>614390.24270507309</c:v>
                </c:pt>
                <c:pt idx="2455">
                  <c:v>614390.24270507309</c:v>
                </c:pt>
                <c:pt idx="2456">
                  <c:v>617018.1728376426</c:v>
                </c:pt>
                <c:pt idx="2457">
                  <c:v>611249.82040102151</c:v>
                </c:pt>
                <c:pt idx="2458">
                  <c:v>610564.53113715409</c:v>
                </c:pt>
                <c:pt idx="2459">
                  <c:v>619219.39056228276</c:v>
                </c:pt>
                <c:pt idx="2460">
                  <c:v>615442.8019495362</c:v>
                </c:pt>
                <c:pt idx="2461">
                  <c:v>615432.94397192646</c:v>
                </c:pt>
                <c:pt idx="2462">
                  <c:v>602423.00431724102</c:v>
                </c:pt>
                <c:pt idx="2463">
                  <c:v>619006.45417677204</c:v>
                </c:pt>
                <c:pt idx="2464">
                  <c:v>618687.58626952628</c:v>
                </c:pt>
                <c:pt idx="2465">
                  <c:v>613471.15703305893</c:v>
                </c:pt>
                <c:pt idx="2466">
                  <c:v>617274.29587766877</c:v>
                </c:pt>
                <c:pt idx="2467">
                  <c:v>614141.40319833707</c:v>
                </c:pt>
                <c:pt idx="2468">
                  <c:v>599394.03266238945</c:v>
                </c:pt>
                <c:pt idx="2469">
                  <c:v>591198.53086859128</c:v>
                </c:pt>
                <c:pt idx="2470">
                  <c:v>595447.7212522144</c:v>
                </c:pt>
                <c:pt idx="2471">
                  <c:v>596549.17573489342</c:v>
                </c:pt>
                <c:pt idx="2472">
                  <c:v>593062.24978075665</c:v>
                </c:pt>
                <c:pt idx="2473">
                  <c:v>580501.05900490226</c:v>
                </c:pt>
                <c:pt idx="2474">
                  <c:v>580368.16313347779</c:v>
                </c:pt>
                <c:pt idx="2475">
                  <c:v>577561.57269825856</c:v>
                </c:pt>
                <c:pt idx="2476">
                  <c:v>573709.25988265139</c:v>
                </c:pt>
                <c:pt idx="2477">
                  <c:v>630928.90625018592</c:v>
                </c:pt>
                <c:pt idx="2478">
                  <c:v>630928.90625018592</c:v>
                </c:pt>
                <c:pt idx="2479">
                  <c:v>631262.51944414468</c:v>
                </c:pt>
                <c:pt idx="2480">
                  <c:v>639231.00923018495</c:v>
                </c:pt>
                <c:pt idx="2481">
                  <c:v>639231.00923018495</c:v>
                </c:pt>
                <c:pt idx="2482">
                  <c:v>639089.05228742282</c:v>
                </c:pt>
                <c:pt idx="2483">
                  <c:v>642464.27194186964</c:v>
                </c:pt>
                <c:pt idx="2484">
                  <c:v>638700.07389500854</c:v>
                </c:pt>
                <c:pt idx="2485">
                  <c:v>629680.43146833673</c:v>
                </c:pt>
                <c:pt idx="2486">
                  <c:v>630931.48415482056</c:v>
                </c:pt>
                <c:pt idx="2487">
                  <c:v>632750.64818770206</c:v>
                </c:pt>
                <c:pt idx="2488">
                  <c:v>633497.73183918954</c:v>
                </c:pt>
                <c:pt idx="2489">
                  <c:v>643604.96046543564</c:v>
                </c:pt>
                <c:pt idx="2490">
                  <c:v>643390.03093303519</c:v>
                </c:pt>
                <c:pt idx="2491">
                  <c:v>641873.03404527169</c:v>
                </c:pt>
                <c:pt idx="2492">
                  <c:v>629133.55415805534</c:v>
                </c:pt>
                <c:pt idx="2493">
                  <c:v>630052.27113196324</c:v>
                </c:pt>
                <c:pt idx="2494">
                  <c:v>626306.10740909493</c:v>
                </c:pt>
                <c:pt idx="2495">
                  <c:v>634224.73298956361</c:v>
                </c:pt>
                <c:pt idx="2496">
                  <c:v>638729.00562423142</c:v>
                </c:pt>
                <c:pt idx="2497">
                  <c:v>638597.22225075902</c:v>
                </c:pt>
                <c:pt idx="2498">
                  <c:v>638179.68999701249</c:v>
                </c:pt>
                <c:pt idx="2499">
                  <c:v>634862.66388223774</c:v>
                </c:pt>
                <c:pt idx="2500">
                  <c:v>639558.05204718572</c:v>
                </c:pt>
                <c:pt idx="2501">
                  <c:v>638537.8663757639</c:v>
                </c:pt>
                <c:pt idx="2502">
                  <c:v>637509.99074667902</c:v>
                </c:pt>
                <c:pt idx="2503">
                  <c:v>639250.81354661228</c:v>
                </c:pt>
                <c:pt idx="2504">
                  <c:v>644935.77959280461</c:v>
                </c:pt>
                <c:pt idx="2505">
                  <c:v>642068.50266917737</c:v>
                </c:pt>
                <c:pt idx="2506">
                  <c:v>643442.79669137532</c:v>
                </c:pt>
                <c:pt idx="2507">
                  <c:v>641255.49633042526</c:v>
                </c:pt>
                <c:pt idx="2508">
                  <c:v>644944.00145273469</c:v>
                </c:pt>
                <c:pt idx="2509">
                  <c:v>643794.10312004643</c:v>
                </c:pt>
                <c:pt idx="2510">
                  <c:v>641016.05141936848</c:v>
                </c:pt>
                <c:pt idx="2511">
                  <c:v>644976.45823346626</c:v>
                </c:pt>
                <c:pt idx="2512">
                  <c:v>656571.00577187899</c:v>
                </c:pt>
                <c:pt idx="2513">
                  <c:v>656571.00577187899</c:v>
                </c:pt>
                <c:pt idx="2514">
                  <c:v>656571.00577187899</c:v>
                </c:pt>
                <c:pt idx="2515">
                  <c:v>656537.04365550249</c:v>
                </c:pt>
                <c:pt idx="2516">
                  <c:v>653835.99823651975</c:v>
                </c:pt>
                <c:pt idx="2517">
                  <c:v>653919.44090360822</c:v>
                </c:pt>
                <c:pt idx="2518">
                  <c:v>657387.52359049511</c:v>
                </c:pt>
                <c:pt idx="2519">
                  <c:v>657524.57522152935</c:v>
                </c:pt>
                <c:pt idx="2520">
                  <c:v>660058.87725290144</c:v>
                </c:pt>
                <c:pt idx="2521">
                  <c:v>659485.11925810983</c:v>
                </c:pt>
                <c:pt idx="2522">
                  <c:v>658357.73070801783</c:v>
                </c:pt>
                <c:pt idx="2523">
                  <c:v>660287.54632814531</c:v>
                </c:pt>
                <c:pt idx="2524">
                  <c:v>660670.16487351526</c:v>
                </c:pt>
                <c:pt idx="2525">
                  <c:v>659863.3009880248</c:v>
                </c:pt>
                <c:pt idx="2526">
                  <c:v>660764.28253945091</c:v>
                </c:pt>
                <c:pt idx="2527">
                  <c:v>660233.41145843139</c:v>
                </c:pt>
                <c:pt idx="2528">
                  <c:v>660096.86831148504</c:v>
                </c:pt>
                <c:pt idx="2529">
                  <c:v>660423.95111435058</c:v>
                </c:pt>
                <c:pt idx="2530">
                  <c:v>660929.13417369255</c:v>
                </c:pt>
                <c:pt idx="2531">
                  <c:v>664978.28449536499</c:v>
                </c:pt>
                <c:pt idx="2532">
                  <c:v>665060.85012254363</c:v>
                </c:pt>
                <c:pt idx="2533">
                  <c:v>664280.90151299362</c:v>
                </c:pt>
                <c:pt idx="2534">
                  <c:v>665265.64018363063</c:v>
                </c:pt>
                <c:pt idx="2535">
                  <c:v>664923.20141070278</c:v>
                </c:pt>
                <c:pt idx="2536">
                  <c:v>665014.26981873473</c:v>
                </c:pt>
                <c:pt idx="2537">
                  <c:v>663374.63744087575</c:v>
                </c:pt>
                <c:pt idx="2538">
                  <c:v>663615.62940712855</c:v>
                </c:pt>
                <c:pt idx="2539">
                  <c:v>659366.21046792064</c:v>
                </c:pt>
                <c:pt idx="2540">
                  <c:v>661765.39743072772</c:v>
                </c:pt>
                <c:pt idx="2541">
                  <c:v>664583.82773956808</c:v>
                </c:pt>
                <c:pt idx="2542">
                  <c:v>664547.23509005061</c:v>
                </c:pt>
                <c:pt idx="2543">
                  <c:v>664270.75760852359</c:v>
                </c:pt>
                <c:pt idx="2544">
                  <c:v>664688.38560561987</c:v>
                </c:pt>
                <c:pt idx="2545">
                  <c:v>665908.84102911013</c:v>
                </c:pt>
                <c:pt idx="2546">
                  <c:v>665945.94695150957</c:v>
                </c:pt>
                <c:pt idx="2547">
                  <c:v>682109.34102897393</c:v>
                </c:pt>
                <c:pt idx="2548">
                  <c:v>682109.34102897393</c:v>
                </c:pt>
                <c:pt idx="2549">
                  <c:v>682109.34102897393</c:v>
                </c:pt>
                <c:pt idx="2550">
                  <c:v>682109.34102897393</c:v>
                </c:pt>
                <c:pt idx="2551">
                  <c:v>685947.26127291482</c:v>
                </c:pt>
                <c:pt idx="2552">
                  <c:v>685947.26127291482</c:v>
                </c:pt>
                <c:pt idx="2553">
                  <c:v>685947.26127291482</c:v>
                </c:pt>
                <c:pt idx="2554">
                  <c:v>689189.78881923179</c:v>
                </c:pt>
                <c:pt idx="2555">
                  <c:v>689737.93500644562</c:v>
                </c:pt>
                <c:pt idx="2556">
                  <c:v>689769.53929796955</c:v>
                </c:pt>
                <c:pt idx="2557">
                  <c:v>689798.66280773934</c:v>
                </c:pt>
                <c:pt idx="2558">
                  <c:v>689798.66280773934</c:v>
                </c:pt>
                <c:pt idx="2559">
                  <c:v>691380.48913049465</c:v>
                </c:pt>
                <c:pt idx="2560">
                  <c:v>691380.48913049465</c:v>
                </c:pt>
                <c:pt idx="2561">
                  <c:v>689421.57319262729</c:v>
                </c:pt>
                <c:pt idx="2562">
                  <c:v>691028.35081940109</c:v>
                </c:pt>
                <c:pt idx="2563">
                  <c:v>691199.30591552972</c:v>
                </c:pt>
                <c:pt idx="2564">
                  <c:v>691199.30591552972</c:v>
                </c:pt>
                <c:pt idx="2565">
                  <c:v>690649.22061474249</c:v>
                </c:pt>
                <c:pt idx="2566">
                  <c:v>690649.22061474249</c:v>
                </c:pt>
                <c:pt idx="2567">
                  <c:v>690649.22061474249</c:v>
                </c:pt>
                <c:pt idx="2568">
                  <c:v>690649.22061474249</c:v>
                </c:pt>
                <c:pt idx="2569">
                  <c:v>690597.00985403871</c:v>
                </c:pt>
                <c:pt idx="2570">
                  <c:v>690597.00985403871</c:v>
                </c:pt>
                <c:pt idx="2571">
                  <c:v>690924.77365805826</c:v>
                </c:pt>
                <c:pt idx="2572">
                  <c:v>691910.27719823085</c:v>
                </c:pt>
                <c:pt idx="2573">
                  <c:v>690186.82660451718</c:v>
                </c:pt>
                <c:pt idx="2574">
                  <c:v>689892.70417466515</c:v>
                </c:pt>
                <c:pt idx="2575">
                  <c:v>689611.30903723359</c:v>
                </c:pt>
                <c:pt idx="2576">
                  <c:v>688184.23202753544</c:v>
                </c:pt>
                <c:pt idx="2577">
                  <c:v>688184.23202753544</c:v>
                </c:pt>
                <c:pt idx="2578">
                  <c:v>688184.23202753544</c:v>
                </c:pt>
                <c:pt idx="2579">
                  <c:v>688281.84557401319</c:v>
                </c:pt>
                <c:pt idx="2580">
                  <c:v>695721.5610553415</c:v>
                </c:pt>
                <c:pt idx="2581">
                  <c:v>704617.90830804792</c:v>
                </c:pt>
                <c:pt idx="2582">
                  <c:v>708112.75533823436</c:v>
                </c:pt>
                <c:pt idx="2583">
                  <c:v>707943.04664226435</c:v>
                </c:pt>
                <c:pt idx="2584">
                  <c:v>707869.78031626507</c:v>
                </c:pt>
                <c:pt idx="2585">
                  <c:v>707942.48139642808</c:v>
                </c:pt>
                <c:pt idx="2586">
                  <c:v>707334.79779388686</c:v>
                </c:pt>
                <c:pt idx="2587">
                  <c:v>709584.73262168758</c:v>
                </c:pt>
                <c:pt idx="2588">
                  <c:v>709584.73262168758</c:v>
                </c:pt>
                <c:pt idx="2589">
                  <c:v>709584.73262168758</c:v>
                </c:pt>
                <c:pt idx="2590">
                  <c:v>709584.73262168758</c:v>
                </c:pt>
                <c:pt idx="2591">
                  <c:v>709584.73262168758</c:v>
                </c:pt>
                <c:pt idx="2592">
                  <c:v>709673.72751982161</c:v>
                </c:pt>
                <c:pt idx="2593">
                  <c:v>710516.02510731516</c:v>
                </c:pt>
                <c:pt idx="2594">
                  <c:v>710621.94699669129</c:v>
                </c:pt>
                <c:pt idx="2595">
                  <c:v>710311.55697269377</c:v>
                </c:pt>
                <c:pt idx="2596">
                  <c:v>709580.32927619526</c:v>
                </c:pt>
                <c:pt idx="2597">
                  <c:v>710334.85434595717</c:v>
                </c:pt>
                <c:pt idx="2598">
                  <c:v>710043.70730997249</c:v>
                </c:pt>
                <c:pt idx="2599">
                  <c:v>710197.57750853337</c:v>
                </c:pt>
                <c:pt idx="2600">
                  <c:v>705730.43893326516</c:v>
                </c:pt>
                <c:pt idx="2601">
                  <c:v>705454.77120144013</c:v>
                </c:pt>
                <c:pt idx="2602">
                  <c:v>704367.28180736036</c:v>
                </c:pt>
                <c:pt idx="2603">
                  <c:v>714928.42035012157</c:v>
                </c:pt>
                <c:pt idx="2604">
                  <c:v>714928.42035012157</c:v>
                </c:pt>
                <c:pt idx="2605">
                  <c:v>714928.42035012157</c:v>
                </c:pt>
                <c:pt idx="2606">
                  <c:v>714928.42035012157</c:v>
                </c:pt>
                <c:pt idx="2607">
                  <c:v>715024.15626690025</c:v>
                </c:pt>
                <c:pt idx="2608">
                  <c:v>714986.51715231198</c:v>
                </c:pt>
                <c:pt idx="2609">
                  <c:v>715799.10418191319</c:v>
                </c:pt>
                <c:pt idx="2610">
                  <c:v>716114.75091375725</c:v>
                </c:pt>
                <c:pt idx="2611">
                  <c:v>715867.19261312846</c:v>
                </c:pt>
                <c:pt idx="2612">
                  <c:v>714483.03412337962</c:v>
                </c:pt>
                <c:pt idx="2613">
                  <c:v>715008.83716126531</c:v>
                </c:pt>
                <c:pt idx="2614">
                  <c:v>720557.93867072917</c:v>
                </c:pt>
                <c:pt idx="2615">
                  <c:v>720557.93867072917</c:v>
                </c:pt>
                <c:pt idx="2616">
                  <c:v>720557.93867072917</c:v>
                </c:pt>
                <c:pt idx="2617">
                  <c:v>720750.37467116094</c:v>
                </c:pt>
                <c:pt idx="2618">
                  <c:v>720720.71086457348</c:v>
                </c:pt>
                <c:pt idx="2619">
                  <c:v>720656.10652816377</c:v>
                </c:pt>
                <c:pt idx="2620">
                  <c:v>720837.36480491515</c:v>
                </c:pt>
                <c:pt idx="2621">
                  <c:v>720974.96431646531</c:v>
                </c:pt>
                <c:pt idx="2622">
                  <c:v>721021.44537919003</c:v>
                </c:pt>
                <c:pt idx="2623">
                  <c:v>721003.49254680867</c:v>
                </c:pt>
                <c:pt idx="2624">
                  <c:v>721041.43718305125</c:v>
                </c:pt>
                <c:pt idx="2625">
                  <c:v>721054.57725282689</c:v>
                </c:pt>
                <c:pt idx="2626">
                  <c:v>720953.29045661655</c:v>
                </c:pt>
                <c:pt idx="2627">
                  <c:v>720972.31735682336</c:v>
                </c:pt>
                <c:pt idx="2628">
                  <c:v>721116.13423253084</c:v>
                </c:pt>
                <c:pt idx="2629">
                  <c:v>721038.97304139228</c:v>
                </c:pt>
                <c:pt idx="2630">
                  <c:v>721399.83347623155</c:v>
                </c:pt>
                <c:pt idx="2631">
                  <c:v>721351.94991109602</c:v>
                </c:pt>
                <c:pt idx="2632">
                  <c:v>721288.34966868418</c:v>
                </c:pt>
                <c:pt idx="2633">
                  <c:v>719758.28038064425</c:v>
                </c:pt>
                <c:pt idx="2634">
                  <c:v>720071.46776025009</c:v>
                </c:pt>
                <c:pt idx="2635">
                  <c:v>720037.44304617797</c:v>
                </c:pt>
                <c:pt idx="2636">
                  <c:v>720145.99928578688</c:v>
                </c:pt>
                <c:pt idx="2637">
                  <c:v>720109.60051581287</c:v>
                </c:pt>
                <c:pt idx="2638">
                  <c:v>720155.72560873372</c:v>
                </c:pt>
                <c:pt idx="2639">
                  <c:v>720119.21271024877</c:v>
                </c:pt>
                <c:pt idx="2640">
                  <c:v>720123.96317105996</c:v>
                </c:pt>
                <c:pt idx="2641">
                  <c:v>720097.11359282595</c:v>
                </c:pt>
                <c:pt idx="2642">
                  <c:v>718815.14345806569</c:v>
                </c:pt>
                <c:pt idx="2643">
                  <c:v>712469.9673606148</c:v>
                </c:pt>
                <c:pt idx="2644">
                  <c:v>710608.1912215699</c:v>
                </c:pt>
                <c:pt idx="2645">
                  <c:v>711823.97663509578</c:v>
                </c:pt>
                <c:pt idx="2646">
                  <c:v>711158.88217777631</c:v>
                </c:pt>
                <c:pt idx="2647">
                  <c:v>710699.9603614232</c:v>
                </c:pt>
                <c:pt idx="2648">
                  <c:v>702480.5095250007</c:v>
                </c:pt>
                <c:pt idx="2649">
                  <c:v>712579.22135684954</c:v>
                </c:pt>
                <c:pt idx="2650">
                  <c:v>712579.22135684954</c:v>
                </c:pt>
                <c:pt idx="2651">
                  <c:v>712524.7985532172</c:v>
                </c:pt>
                <c:pt idx="2652">
                  <c:v>712562.99855806585</c:v>
                </c:pt>
                <c:pt idx="2653">
                  <c:v>712549.29757467029</c:v>
                </c:pt>
                <c:pt idx="2654">
                  <c:v>712637.0287715845</c:v>
                </c:pt>
                <c:pt idx="2655">
                  <c:v>712573.21074669552</c:v>
                </c:pt>
                <c:pt idx="2656">
                  <c:v>713754.55697813793</c:v>
                </c:pt>
                <c:pt idx="2657">
                  <c:v>713744.78435320186</c:v>
                </c:pt>
                <c:pt idx="2658">
                  <c:v>712932.71297981997</c:v>
                </c:pt>
                <c:pt idx="2659">
                  <c:v>712955.18931812153</c:v>
                </c:pt>
                <c:pt idx="2660">
                  <c:v>711920.9270906538</c:v>
                </c:pt>
                <c:pt idx="2661">
                  <c:v>711519.00065269868</c:v>
                </c:pt>
                <c:pt idx="2662">
                  <c:v>711713.14277908055</c:v>
                </c:pt>
                <c:pt idx="2663">
                  <c:v>711901.07438199327</c:v>
                </c:pt>
                <c:pt idx="2664">
                  <c:v>711993.56520208775</c:v>
                </c:pt>
                <c:pt idx="2665">
                  <c:v>712650.72060921579</c:v>
                </c:pt>
                <c:pt idx="2666">
                  <c:v>712231.95486212126</c:v>
                </c:pt>
                <c:pt idx="2667">
                  <c:v>712023.45909326733</c:v>
                </c:pt>
                <c:pt idx="2668">
                  <c:v>708211.20143271552</c:v>
                </c:pt>
                <c:pt idx="2669">
                  <c:v>709851.80587152496</c:v>
                </c:pt>
                <c:pt idx="2670">
                  <c:v>710106.36024799349</c:v>
                </c:pt>
                <c:pt idx="2671">
                  <c:v>709054.46851415734</c:v>
                </c:pt>
                <c:pt idx="2672">
                  <c:v>709776.16490439035</c:v>
                </c:pt>
                <c:pt idx="2673">
                  <c:v>708499.18815325818</c:v>
                </c:pt>
                <c:pt idx="2674">
                  <c:v>710169.01495934452</c:v>
                </c:pt>
                <c:pt idx="2675">
                  <c:v>710419.82335540652</c:v>
                </c:pt>
                <c:pt idx="2676">
                  <c:v>710365.87511248246</c:v>
                </c:pt>
                <c:pt idx="2677">
                  <c:v>710427.76193043508</c:v>
                </c:pt>
                <c:pt idx="2678">
                  <c:v>712320.90597479523</c:v>
                </c:pt>
                <c:pt idx="2679">
                  <c:v>710893.81199145236</c:v>
                </c:pt>
                <c:pt idx="2680">
                  <c:v>710413.23633835057</c:v>
                </c:pt>
                <c:pt idx="2681">
                  <c:v>709863.14307624986</c:v>
                </c:pt>
                <c:pt idx="2682">
                  <c:v>710187.2806368391</c:v>
                </c:pt>
                <c:pt idx="2683">
                  <c:v>709222.65289504442</c:v>
                </c:pt>
                <c:pt idx="2684">
                  <c:v>708347.74497152341</c:v>
                </c:pt>
                <c:pt idx="2685">
                  <c:v>680776.91475544183</c:v>
                </c:pt>
                <c:pt idx="2686">
                  <c:v>669450.19856796914</c:v>
                </c:pt>
                <c:pt idx="2687">
                  <c:v>668723.14381561324</c:v>
                </c:pt>
                <c:pt idx="2688">
                  <c:v>668539.64573565277</c:v>
                </c:pt>
                <c:pt idx="2689">
                  <c:v>667241.41167777905</c:v>
                </c:pt>
                <c:pt idx="2690">
                  <c:v>660385.50551045313</c:v>
                </c:pt>
                <c:pt idx="2691">
                  <c:v>656481.94165526214</c:v>
                </c:pt>
                <c:pt idx="2692">
                  <c:v>657515.76396771742</c:v>
                </c:pt>
                <c:pt idx="2693">
                  <c:v>654686.19857775467</c:v>
                </c:pt>
                <c:pt idx="2694">
                  <c:v>666131.76293290313</c:v>
                </c:pt>
                <c:pt idx="2695">
                  <c:v>666131.76293290313</c:v>
                </c:pt>
                <c:pt idx="2696">
                  <c:v>665983.24930480251</c:v>
                </c:pt>
                <c:pt idx="2697">
                  <c:v>666030.82382224058</c:v>
                </c:pt>
                <c:pt idx="2698">
                  <c:v>665200.52361989091</c:v>
                </c:pt>
                <c:pt idx="2699">
                  <c:v>667543.69827913749</c:v>
                </c:pt>
                <c:pt idx="2700">
                  <c:v>665104.97823875654</c:v>
                </c:pt>
                <c:pt idx="2701">
                  <c:v>663235.06073962792</c:v>
                </c:pt>
                <c:pt idx="2702">
                  <c:v>662480.22812989657</c:v>
                </c:pt>
                <c:pt idx="2703">
                  <c:v>660900.39158553246</c:v>
                </c:pt>
                <c:pt idx="2704">
                  <c:v>663515.04586145061</c:v>
                </c:pt>
                <c:pt idx="2705">
                  <c:v>661611.40940652695</c:v>
                </c:pt>
                <c:pt idx="2706">
                  <c:v>652487.44819184742</c:v>
                </c:pt>
                <c:pt idx="2707">
                  <c:v>655868.031422414</c:v>
                </c:pt>
                <c:pt idx="2708">
                  <c:v>655808.21621142665</c:v>
                </c:pt>
                <c:pt idx="2709">
                  <c:v>659691.27583536669</c:v>
                </c:pt>
                <c:pt idx="2710">
                  <c:v>659691.27583536669</c:v>
                </c:pt>
                <c:pt idx="2711">
                  <c:v>659563.51906797406</c:v>
                </c:pt>
                <c:pt idx="2712">
                  <c:v>660259.60911354609</c:v>
                </c:pt>
                <c:pt idx="2713">
                  <c:v>659725.31650896999</c:v>
                </c:pt>
                <c:pt idx="2714">
                  <c:v>658805.39455822937</c:v>
                </c:pt>
                <c:pt idx="2715">
                  <c:v>652501.87094359519</c:v>
                </c:pt>
                <c:pt idx="2716">
                  <c:v>639281.66592500126</c:v>
                </c:pt>
                <c:pt idx="2717">
                  <c:v>645299.73957375565</c:v>
                </c:pt>
                <c:pt idx="2718">
                  <c:v>643624.10412421194</c:v>
                </c:pt>
                <c:pt idx="2719">
                  <c:v>645601.31491438241</c:v>
                </c:pt>
                <c:pt idx="2720">
                  <c:v>640063.24040331168</c:v>
                </c:pt>
                <c:pt idx="2721">
                  <c:v>637918.28918791201</c:v>
                </c:pt>
                <c:pt idx="2722">
                  <c:v>632963.0814739326</c:v>
                </c:pt>
                <c:pt idx="2723">
                  <c:v>622740.28446627781</c:v>
                </c:pt>
                <c:pt idx="2724">
                  <c:v>604718.26591895951</c:v>
                </c:pt>
                <c:pt idx="2725">
                  <c:v>603364.27138254035</c:v>
                </c:pt>
                <c:pt idx="2726">
                  <c:v>579646.2620261187</c:v>
                </c:pt>
                <c:pt idx="2727">
                  <c:v>569683.22733802872</c:v>
                </c:pt>
                <c:pt idx="2728">
                  <c:v>571314.8769509542</c:v>
                </c:pt>
                <c:pt idx="2729">
                  <c:v>571487.37507130171</c:v>
                </c:pt>
                <c:pt idx="2730">
                  <c:v>589848.92233499838</c:v>
                </c:pt>
                <c:pt idx="2731">
                  <c:v>589848.92233499838</c:v>
                </c:pt>
                <c:pt idx="2732">
                  <c:v>574509.42300675914</c:v>
                </c:pt>
                <c:pt idx="2733">
                  <c:v>577617.93834980321</c:v>
                </c:pt>
                <c:pt idx="2734">
                  <c:v>574805.45730786724</c:v>
                </c:pt>
                <c:pt idx="2735">
                  <c:v>574332.06960840093</c:v>
                </c:pt>
                <c:pt idx="2736">
                  <c:v>581595.10315040697</c:v>
                </c:pt>
                <c:pt idx="2737">
                  <c:v>577459.28807032132</c:v>
                </c:pt>
                <c:pt idx="2738">
                  <c:v>578462.27450094733</c:v>
                </c:pt>
                <c:pt idx="2739">
                  <c:v>580901.13270942389</c:v>
                </c:pt>
                <c:pt idx="2740">
                  <c:v>563107.77809760708</c:v>
                </c:pt>
                <c:pt idx="2741">
                  <c:v>567779.58089294261</c:v>
                </c:pt>
                <c:pt idx="2742">
                  <c:v>567536.28123730165</c:v>
                </c:pt>
                <c:pt idx="2743">
                  <c:v>566569.8469203487</c:v>
                </c:pt>
                <c:pt idx="2744">
                  <c:v>576920.70650353923</c:v>
                </c:pt>
                <c:pt idx="2745">
                  <c:v>576920.70650353923</c:v>
                </c:pt>
                <c:pt idx="2746">
                  <c:v>573511.1376000382</c:v>
                </c:pt>
                <c:pt idx="2747">
                  <c:v>585972.74546967039</c:v>
                </c:pt>
                <c:pt idx="2748">
                  <c:v>585972.74546967039</c:v>
                </c:pt>
                <c:pt idx="2749">
                  <c:v>585972.74546967039</c:v>
                </c:pt>
                <c:pt idx="2750">
                  <c:v>585972.74546967039</c:v>
                </c:pt>
                <c:pt idx="2751">
                  <c:v>584380.62184656959</c:v>
                </c:pt>
                <c:pt idx="2752">
                  <c:v>585121.42997603968</c:v>
                </c:pt>
                <c:pt idx="2753">
                  <c:v>591271.97324287996</c:v>
                </c:pt>
                <c:pt idx="2754">
                  <c:v>588932.84901836724</c:v>
                </c:pt>
                <c:pt idx="2755">
                  <c:v>592961.36690151948</c:v>
                </c:pt>
                <c:pt idx="2756">
                  <c:v>584673.62923932041</c:v>
                </c:pt>
                <c:pt idx="2757">
                  <c:v>582782.25806563615</c:v>
                </c:pt>
                <c:pt idx="2758">
                  <c:v>573835.77880536532</c:v>
                </c:pt>
                <c:pt idx="2759">
                  <c:v>564557.56415126252</c:v>
                </c:pt>
                <c:pt idx="2760">
                  <c:v>548721.0347420387</c:v>
                </c:pt>
                <c:pt idx="2761">
                  <c:v>545750.37113947084</c:v>
                </c:pt>
                <c:pt idx="2762">
                  <c:v>552274.39107677771</c:v>
                </c:pt>
                <c:pt idx="2763">
                  <c:v>551900.67795143486</c:v>
                </c:pt>
                <c:pt idx="2764">
                  <c:v>548811.73515496647</c:v>
                </c:pt>
                <c:pt idx="2765">
                  <c:v>535179.06724361796</c:v>
                </c:pt>
                <c:pt idx="2766">
                  <c:v>506781.8274219064</c:v>
                </c:pt>
                <c:pt idx="2767">
                  <c:v>507728.82158800086</c:v>
                </c:pt>
                <c:pt idx="2768">
                  <c:v>504799.8151641424</c:v>
                </c:pt>
                <c:pt idx="2769">
                  <c:v>492865.21838209493</c:v>
                </c:pt>
                <c:pt idx="2770">
                  <c:v>466221.23897246592</c:v>
                </c:pt>
                <c:pt idx="2771">
                  <c:v>489010.59372061724</c:v>
                </c:pt>
                <c:pt idx="2772">
                  <c:v>489010.59372061724</c:v>
                </c:pt>
                <c:pt idx="2773">
                  <c:v>488577.93674402271</c:v>
                </c:pt>
                <c:pt idx="2774">
                  <c:v>504509.44815214881</c:v>
                </c:pt>
                <c:pt idx="2775">
                  <c:v>504509.44815214881</c:v>
                </c:pt>
                <c:pt idx="2776">
                  <c:v>504509.44815214881</c:v>
                </c:pt>
                <c:pt idx="2777">
                  <c:v>482266.68920966145</c:v>
                </c:pt>
                <c:pt idx="2778">
                  <c:v>472246.51424632862</c:v>
                </c:pt>
                <c:pt idx="2779">
                  <c:v>485980.33222933515</c:v>
                </c:pt>
                <c:pt idx="2780">
                  <c:v>485980.33222933515</c:v>
                </c:pt>
                <c:pt idx="2781">
                  <c:v>487557.35222628416</c:v>
                </c:pt>
                <c:pt idx="2782">
                  <c:v>483626.03322476271</c:v>
                </c:pt>
                <c:pt idx="2783">
                  <c:v>471444.79622785776</c:v>
                </c:pt>
                <c:pt idx="2784">
                  <c:v>470994.93767263688</c:v>
                </c:pt>
                <c:pt idx="2785">
                  <c:v>487609.30373125942</c:v>
                </c:pt>
                <c:pt idx="2786">
                  <c:v>487609.30373125942</c:v>
                </c:pt>
                <c:pt idx="2787">
                  <c:v>487609.30373125942</c:v>
                </c:pt>
                <c:pt idx="2788">
                  <c:v>487609.30373125942</c:v>
                </c:pt>
                <c:pt idx="2789">
                  <c:v>487609.30373125942</c:v>
                </c:pt>
                <c:pt idx="2790">
                  <c:v>487609.30373125942</c:v>
                </c:pt>
                <c:pt idx="2791">
                  <c:v>487609.30373125942</c:v>
                </c:pt>
                <c:pt idx="2792">
                  <c:v>487609.30373125942</c:v>
                </c:pt>
                <c:pt idx="2793">
                  <c:v>486341.4120210922</c:v>
                </c:pt>
                <c:pt idx="2794">
                  <c:v>480987.5071015181</c:v>
                </c:pt>
                <c:pt idx="2795">
                  <c:v>484649.88135924767</c:v>
                </c:pt>
                <c:pt idx="2796">
                  <c:v>487036.21634881984</c:v>
                </c:pt>
                <c:pt idx="2797">
                  <c:v>491643.08122501423</c:v>
                </c:pt>
                <c:pt idx="2798">
                  <c:v>491649.83258463896</c:v>
                </c:pt>
                <c:pt idx="2799">
                  <c:v>491641.74858304369</c:v>
                </c:pt>
                <c:pt idx="2800">
                  <c:v>494654.53842988855</c:v>
                </c:pt>
                <c:pt idx="2801">
                  <c:v>495880.71389622806</c:v>
                </c:pt>
                <c:pt idx="2802">
                  <c:v>495877.78474590613</c:v>
                </c:pt>
                <c:pt idx="2803">
                  <c:v>495873.40765242412</c:v>
                </c:pt>
                <c:pt idx="2804">
                  <c:v>494372.33189551509</c:v>
                </c:pt>
                <c:pt idx="2805">
                  <c:v>485771.62244913727</c:v>
                </c:pt>
                <c:pt idx="2806">
                  <c:v>487721.32172824792</c:v>
                </c:pt>
                <c:pt idx="2807">
                  <c:v>470230.65317169728</c:v>
                </c:pt>
                <c:pt idx="2808">
                  <c:v>465239.00503809372</c:v>
                </c:pt>
                <c:pt idx="2809">
                  <c:v>464577.01360985579</c:v>
                </c:pt>
                <c:pt idx="2810">
                  <c:v>440405.56448412192</c:v>
                </c:pt>
                <c:pt idx="2811">
                  <c:v>440110.32788848417</c:v>
                </c:pt>
                <c:pt idx="2812">
                  <c:v>439871.01125206967</c:v>
                </c:pt>
                <c:pt idx="2813">
                  <c:v>438533.02749085054</c:v>
                </c:pt>
                <c:pt idx="2814">
                  <c:v>438731.52579183487</c:v>
                </c:pt>
                <c:pt idx="2815">
                  <c:v>446607.28257887665</c:v>
                </c:pt>
                <c:pt idx="2816">
                  <c:v>446804.94794731011</c:v>
                </c:pt>
                <c:pt idx="2817">
                  <c:v>446939.5456351015</c:v>
                </c:pt>
                <c:pt idx="2818">
                  <c:v>448375.47101549193</c:v>
                </c:pt>
                <c:pt idx="2819">
                  <c:v>448407.15680948104</c:v>
                </c:pt>
                <c:pt idx="2820">
                  <c:v>448407.15680948104</c:v>
                </c:pt>
                <c:pt idx="2821">
                  <c:v>448407.15680948104</c:v>
                </c:pt>
                <c:pt idx="2822">
                  <c:v>446734.7210930346</c:v>
                </c:pt>
                <c:pt idx="2823">
                  <c:v>444284.3891413192</c:v>
                </c:pt>
                <c:pt idx="2824">
                  <c:v>436315.75910246221</c:v>
                </c:pt>
                <c:pt idx="2825">
                  <c:v>436220.09004053322</c:v>
                </c:pt>
                <c:pt idx="2826">
                  <c:v>453182.32291294908</c:v>
                </c:pt>
                <c:pt idx="2827">
                  <c:v>453182.32291294908</c:v>
                </c:pt>
                <c:pt idx="2828">
                  <c:v>451670.1446579214</c:v>
                </c:pt>
                <c:pt idx="2829">
                  <c:v>463349.13420906995</c:v>
                </c:pt>
                <c:pt idx="2830">
                  <c:v>463349.13420906995</c:v>
                </c:pt>
                <c:pt idx="2831">
                  <c:v>461016.24605470675</c:v>
                </c:pt>
                <c:pt idx="2832">
                  <c:v>467485.29068450234</c:v>
                </c:pt>
                <c:pt idx="2833">
                  <c:v>466344.22156571667</c:v>
                </c:pt>
                <c:pt idx="2834">
                  <c:v>480937.41880268865</c:v>
                </c:pt>
                <c:pt idx="2835">
                  <c:v>480937.41880268865</c:v>
                </c:pt>
                <c:pt idx="2836">
                  <c:v>481077.73826671974</c:v>
                </c:pt>
                <c:pt idx="2837">
                  <c:v>481240.86035273946</c:v>
                </c:pt>
                <c:pt idx="2838">
                  <c:v>479821.42550213938</c:v>
                </c:pt>
                <c:pt idx="2839">
                  <c:v>461152.54615284689</c:v>
                </c:pt>
                <c:pt idx="2840">
                  <c:v>465508.18043335178</c:v>
                </c:pt>
                <c:pt idx="2841">
                  <c:v>464210.43853593792</c:v>
                </c:pt>
                <c:pt idx="2842">
                  <c:v>457173.57564073481</c:v>
                </c:pt>
                <c:pt idx="2843">
                  <c:v>468388.6944637507</c:v>
                </c:pt>
                <c:pt idx="2844">
                  <c:v>468388.6944637507</c:v>
                </c:pt>
                <c:pt idx="2845">
                  <c:v>468388.6944637507</c:v>
                </c:pt>
                <c:pt idx="2846">
                  <c:v>468388.6944637507</c:v>
                </c:pt>
                <c:pt idx="2847">
                  <c:v>468388.6944637507</c:v>
                </c:pt>
                <c:pt idx="2848">
                  <c:v>468388.6944637507</c:v>
                </c:pt>
                <c:pt idx="2849">
                  <c:v>468953.70142792555</c:v>
                </c:pt>
                <c:pt idx="2850">
                  <c:v>468620.32356866339</c:v>
                </c:pt>
                <c:pt idx="2851">
                  <c:v>470658.65067675459</c:v>
                </c:pt>
                <c:pt idx="2852">
                  <c:v>474173.0531302779</c:v>
                </c:pt>
                <c:pt idx="2853">
                  <c:v>473866.17301540542</c:v>
                </c:pt>
                <c:pt idx="2854">
                  <c:v>475516.20943599276</c:v>
                </c:pt>
                <c:pt idx="2855">
                  <c:v>479213.24864532426</c:v>
                </c:pt>
                <c:pt idx="2856">
                  <c:v>478424.52541555272</c:v>
                </c:pt>
                <c:pt idx="2857">
                  <c:v>483114.06008648541</c:v>
                </c:pt>
                <c:pt idx="2858">
                  <c:v>484284.90612852183</c:v>
                </c:pt>
                <c:pt idx="2859">
                  <c:v>486288.95484835608</c:v>
                </c:pt>
                <c:pt idx="2860">
                  <c:v>491082.13135614584</c:v>
                </c:pt>
                <c:pt idx="2861">
                  <c:v>491196.72504986404</c:v>
                </c:pt>
                <c:pt idx="2862">
                  <c:v>491196.72504986404</c:v>
                </c:pt>
                <c:pt idx="2863">
                  <c:v>491196.72504986404</c:v>
                </c:pt>
                <c:pt idx="2864">
                  <c:v>491196.72504986404</c:v>
                </c:pt>
                <c:pt idx="2865">
                  <c:v>493130.52794673777</c:v>
                </c:pt>
                <c:pt idx="2866">
                  <c:v>489972.70597327186</c:v>
                </c:pt>
                <c:pt idx="2867">
                  <c:v>487771.37462351134</c:v>
                </c:pt>
                <c:pt idx="2868">
                  <c:v>491296.89699177578</c:v>
                </c:pt>
                <c:pt idx="2869">
                  <c:v>493986.86549642734</c:v>
                </c:pt>
                <c:pt idx="2870">
                  <c:v>493860.1255180313</c:v>
                </c:pt>
                <c:pt idx="2871">
                  <c:v>495859.74266690115</c:v>
                </c:pt>
                <c:pt idx="2872">
                  <c:v>495919.50584398699</c:v>
                </c:pt>
                <c:pt idx="2873">
                  <c:v>494120.43133543903</c:v>
                </c:pt>
                <c:pt idx="2874">
                  <c:v>492666.99577000242</c:v>
                </c:pt>
                <c:pt idx="2875">
                  <c:v>477487.83621544327</c:v>
                </c:pt>
                <c:pt idx="2876">
                  <c:v>481380.3067012988</c:v>
                </c:pt>
                <c:pt idx="2877">
                  <c:v>485729.44119881833</c:v>
                </c:pt>
                <c:pt idx="2878">
                  <c:v>485223.49398986989</c:v>
                </c:pt>
                <c:pt idx="2879">
                  <c:v>484778.39839875861</c:v>
                </c:pt>
                <c:pt idx="2880">
                  <c:v>487365.75738683157</c:v>
                </c:pt>
                <c:pt idx="2881">
                  <c:v>487550.47039521171</c:v>
                </c:pt>
                <c:pt idx="2882">
                  <c:v>490912.42398478877</c:v>
                </c:pt>
                <c:pt idx="2883">
                  <c:v>490912.42398478877</c:v>
                </c:pt>
                <c:pt idx="2884">
                  <c:v>493070.00900049036</c:v>
                </c:pt>
                <c:pt idx="2885">
                  <c:v>492450.77976441814</c:v>
                </c:pt>
                <c:pt idx="2886">
                  <c:v>492741.15675528441</c:v>
                </c:pt>
                <c:pt idx="2887">
                  <c:v>488906.78537477046</c:v>
                </c:pt>
                <c:pt idx="2888">
                  <c:v>489431.79911325179</c:v>
                </c:pt>
                <c:pt idx="2889">
                  <c:v>517207.77374523459</c:v>
                </c:pt>
                <c:pt idx="2890">
                  <c:v>517207.77374523459</c:v>
                </c:pt>
                <c:pt idx="2891">
                  <c:v>517207.77374523459</c:v>
                </c:pt>
                <c:pt idx="2892">
                  <c:v>459419.79604519933</c:v>
                </c:pt>
                <c:pt idx="2893">
                  <c:v>451099.6811812566</c:v>
                </c:pt>
                <c:pt idx="2894">
                  <c:v>455681.44985344418</c:v>
                </c:pt>
                <c:pt idx="2895">
                  <c:v>455821.90280225844</c:v>
                </c:pt>
                <c:pt idx="2896">
                  <c:v>459380.30557718728</c:v>
                </c:pt>
                <c:pt idx="2897">
                  <c:v>459107.15411365725</c:v>
                </c:pt>
                <c:pt idx="2898">
                  <c:v>460201.86188417493</c:v>
                </c:pt>
                <c:pt idx="2899">
                  <c:v>458386.80055367848</c:v>
                </c:pt>
                <c:pt idx="2900">
                  <c:v>461450.09997809387</c:v>
                </c:pt>
                <c:pt idx="2901">
                  <c:v>459325.84610836976</c:v>
                </c:pt>
                <c:pt idx="2902">
                  <c:v>457885.04022740124</c:v>
                </c:pt>
                <c:pt idx="2903">
                  <c:v>458160.34424411505</c:v>
                </c:pt>
                <c:pt idx="2904">
                  <c:v>461509.49155114242</c:v>
                </c:pt>
                <c:pt idx="2905">
                  <c:v>468419.94670959446</c:v>
                </c:pt>
                <c:pt idx="2906">
                  <c:v>468419.94670959446</c:v>
                </c:pt>
                <c:pt idx="2907">
                  <c:v>468377.67954616953</c:v>
                </c:pt>
                <c:pt idx="2908">
                  <c:v>468647.12509051658</c:v>
                </c:pt>
                <c:pt idx="2909">
                  <c:v>468952.48921905505</c:v>
                </c:pt>
                <c:pt idx="2910">
                  <c:v>468762.80610078439</c:v>
                </c:pt>
                <c:pt idx="2911">
                  <c:v>469747.48516846279</c:v>
                </c:pt>
                <c:pt idx="2912">
                  <c:v>470910.04148780636</c:v>
                </c:pt>
                <c:pt idx="2913">
                  <c:v>470839.50714788155</c:v>
                </c:pt>
                <c:pt idx="2914">
                  <c:v>470568.69264965219</c:v>
                </c:pt>
                <c:pt idx="2915">
                  <c:v>471596.73177836178</c:v>
                </c:pt>
                <c:pt idx="2916">
                  <c:v>473722.31316852366</c:v>
                </c:pt>
                <c:pt idx="2917">
                  <c:v>473722.31316852366</c:v>
                </c:pt>
                <c:pt idx="2918">
                  <c:v>474053.41206534667</c:v>
                </c:pt>
                <c:pt idx="2919">
                  <c:v>474053.41206534667</c:v>
                </c:pt>
                <c:pt idx="2920">
                  <c:v>474053.41206534667</c:v>
                </c:pt>
                <c:pt idx="2921">
                  <c:v>478660.4835346067</c:v>
                </c:pt>
                <c:pt idx="2922">
                  <c:v>477541.05455788958</c:v>
                </c:pt>
                <c:pt idx="2923">
                  <c:v>481502.00078361487</c:v>
                </c:pt>
                <c:pt idx="2924">
                  <c:v>479705.40054637229</c:v>
                </c:pt>
                <c:pt idx="2925">
                  <c:v>470858.89834934985</c:v>
                </c:pt>
                <c:pt idx="2926">
                  <c:v>464930.8247839979</c:v>
                </c:pt>
                <c:pt idx="2927">
                  <c:v>469787.75519662636</c:v>
                </c:pt>
                <c:pt idx="2928">
                  <c:v>472153.37693516572</c:v>
                </c:pt>
                <c:pt idx="2929">
                  <c:v>472304.88498060079</c:v>
                </c:pt>
                <c:pt idx="2930">
                  <c:v>472249.23303329054</c:v>
                </c:pt>
                <c:pt idx="2931">
                  <c:v>471417.66937248933</c:v>
                </c:pt>
                <c:pt idx="2932">
                  <c:v>473790.63827503793</c:v>
                </c:pt>
                <c:pt idx="2933">
                  <c:v>472760.42201023648</c:v>
                </c:pt>
                <c:pt idx="2934">
                  <c:v>470277.43787931837</c:v>
                </c:pt>
                <c:pt idx="2935">
                  <c:v>469924.56953760574</c:v>
                </c:pt>
                <c:pt idx="2936">
                  <c:v>471607.16744878411</c:v>
                </c:pt>
                <c:pt idx="2937">
                  <c:v>478681.49341187201</c:v>
                </c:pt>
                <c:pt idx="2938">
                  <c:v>479245.15957488987</c:v>
                </c:pt>
                <c:pt idx="2939">
                  <c:v>479306.44167998066</c:v>
                </c:pt>
                <c:pt idx="2940">
                  <c:v>479044.55476459092</c:v>
                </c:pt>
                <c:pt idx="2941">
                  <c:v>480892.89108974981</c:v>
                </c:pt>
                <c:pt idx="2942">
                  <c:v>481007.20205377426</c:v>
                </c:pt>
                <c:pt idx="2943">
                  <c:v>481129.15927083261</c:v>
                </c:pt>
                <c:pt idx="2944">
                  <c:v>483366.08126673085</c:v>
                </c:pt>
                <c:pt idx="2945">
                  <c:v>483366.08126673085</c:v>
                </c:pt>
                <c:pt idx="2946">
                  <c:v>481049.57853857829</c:v>
                </c:pt>
                <c:pt idx="2947">
                  <c:v>479582.98539873172</c:v>
                </c:pt>
                <c:pt idx="2948">
                  <c:v>481086.51378081163</c:v>
                </c:pt>
                <c:pt idx="2949">
                  <c:v>480180.49096723052</c:v>
                </c:pt>
                <c:pt idx="2950">
                  <c:v>466768.04321198427</c:v>
                </c:pt>
                <c:pt idx="2951">
                  <c:v>476424.56563971436</c:v>
                </c:pt>
                <c:pt idx="2952">
                  <c:v>476424.56563971436</c:v>
                </c:pt>
                <c:pt idx="2953">
                  <c:v>476424.56563971436</c:v>
                </c:pt>
                <c:pt idx="2954">
                  <c:v>476351.85729377985</c:v>
                </c:pt>
                <c:pt idx="2955">
                  <c:v>475836.8706964337</c:v>
                </c:pt>
                <c:pt idx="2956">
                  <c:v>474416.41545326397</c:v>
                </c:pt>
                <c:pt idx="2957">
                  <c:v>478034.05054044671</c:v>
                </c:pt>
                <c:pt idx="2958">
                  <c:v>479250.80180655589</c:v>
                </c:pt>
                <c:pt idx="2959">
                  <c:v>479148.10704392608</c:v>
                </c:pt>
                <c:pt idx="2960">
                  <c:v>480762.29672529735</c:v>
                </c:pt>
                <c:pt idx="2961">
                  <c:v>479215.59143976815</c:v>
                </c:pt>
                <c:pt idx="2962">
                  <c:v>477148.70616547583</c:v>
                </c:pt>
                <c:pt idx="2963">
                  <c:v>472240.15031692281</c:v>
                </c:pt>
                <c:pt idx="2964">
                  <c:v>469428.36848155432</c:v>
                </c:pt>
                <c:pt idx="2965">
                  <c:v>459125.08639404067</c:v>
                </c:pt>
                <c:pt idx="2966">
                  <c:v>441762.7036311836</c:v>
                </c:pt>
                <c:pt idx="2967">
                  <c:v>454250.87977985409</c:v>
                </c:pt>
                <c:pt idx="2968">
                  <c:v>454250.87977985409</c:v>
                </c:pt>
                <c:pt idx="2969">
                  <c:v>453578.5088886334</c:v>
                </c:pt>
                <c:pt idx="2970">
                  <c:v>451420.48860500526</c:v>
                </c:pt>
                <c:pt idx="2971">
                  <c:v>454079.85642269457</c:v>
                </c:pt>
                <c:pt idx="2972">
                  <c:v>439730.16450689908</c:v>
                </c:pt>
                <c:pt idx="2973">
                  <c:v>436687.9633029438</c:v>
                </c:pt>
                <c:pt idx="2974">
                  <c:v>440104.97343985114</c:v>
                </c:pt>
                <c:pt idx="2975">
                  <c:v>437369.79533338157</c:v>
                </c:pt>
                <c:pt idx="2976">
                  <c:v>434925.23847121978</c:v>
                </c:pt>
                <c:pt idx="2977">
                  <c:v>443377.46934400732</c:v>
                </c:pt>
                <c:pt idx="2978">
                  <c:v>443422.40789519181</c:v>
                </c:pt>
                <c:pt idx="2979">
                  <c:v>443356.3357142582</c:v>
                </c:pt>
                <c:pt idx="2980">
                  <c:v>443361.30067093449</c:v>
                </c:pt>
                <c:pt idx="2981">
                  <c:v>445347.62316486047</c:v>
                </c:pt>
                <c:pt idx="2982">
                  <c:v>445278.122114937</c:v>
                </c:pt>
                <c:pt idx="2983">
                  <c:v>446947.5890576269</c:v>
                </c:pt>
                <c:pt idx="2984">
                  <c:v>446120.06560053857</c:v>
                </c:pt>
                <c:pt idx="2985">
                  <c:v>439376.69229473086</c:v>
                </c:pt>
                <c:pt idx="2986">
                  <c:v>431898.79450900952</c:v>
                </c:pt>
                <c:pt idx="2987">
                  <c:v>422525.79620979569</c:v>
                </c:pt>
                <c:pt idx="2988">
                  <c:v>420582.8599457987</c:v>
                </c:pt>
                <c:pt idx="2989">
                  <c:v>422645.19384694018</c:v>
                </c:pt>
                <c:pt idx="2990">
                  <c:v>421021.25746567082</c:v>
                </c:pt>
                <c:pt idx="2991">
                  <c:v>418270.04679811816</c:v>
                </c:pt>
                <c:pt idx="2992">
                  <c:v>422044.29716875643</c:v>
                </c:pt>
                <c:pt idx="2993">
                  <c:v>424372.25292192644</c:v>
                </c:pt>
                <c:pt idx="2994">
                  <c:v>421831.55582163687</c:v>
                </c:pt>
                <c:pt idx="2995">
                  <c:v>412822.91071804351</c:v>
                </c:pt>
                <c:pt idx="2996">
                  <c:v>412037.11853053578</c:v>
                </c:pt>
                <c:pt idx="2997">
                  <c:v>411827.30507345323</c:v>
                </c:pt>
                <c:pt idx="2998">
                  <c:v>406690.52678931184</c:v>
                </c:pt>
                <c:pt idx="2999">
                  <c:v>409424.85457857372</c:v>
                </c:pt>
                <c:pt idx="3000">
                  <c:v>408173.61556812318</c:v>
                </c:pt>
                <c:pt idx="3001">
                  <c:v>402225.24734027771</c:v>
                </c:pt>
                <c:pt idx="3002">
                  <c:v>402592.74612039345</c:v>
                </c:pt>
                <c:pt idx="3003">
                  <c:v>402211.33607534273</c:v>
                </c:pt>
                <c:pt idx="3004">
                  <c:v>403281.60688915115</c:v>
                </c:pt>
                <c:pt idx="3005">
                  <c:v>409274.89262615872</c:v>
                </c:pt>
                <c:pt idx="3006">
                  <c:v>409535.51576084149</c:v>
                </c:pt>
                <c:pt idx="3007">
                  <c:v>409535.5110804282</c:v>
                </c:pt>
                <c:pt idx="3008">
                  <c:v>403698.9153969629</c:v>
                </c:pt>
                <c:pt idx="3009">
                  <c:v>416195.30083792185</c:v>
                </c:pt>
                <c:pt idx="3010">
                  <c:v>416195.30083792185</c:v>
                </c:pt>
                <c:pt idx="3011">
                  <c:v>416914.8262820344</c:v>
                </c:pt>
                <c:pt idx="3012">
                  <c:v>415217.71078136162</c:v>
                </c:pt>
                <c:pt idx="3013">
                  <c:v>418363.90070714121</c:v>
                </c:pt>
                <c:pt idx="3014">
                  <c:v>422241.51677553542</c:v>
                </c:pt>
                <c:pt idx="3015">
                  <c:v>422287.51933488919</c:v>
                </c:pt>
                <c:pt idx="3016">
                  <c:v>422287.51933488919</c:v>
                </c:pt>
                <c:pt idx="3017">
                  <c:v>422287.51933488919</c:v>
                </c:pt>
                <c:pt idx="3018">
                  <c:v>422287.51933488919</c:v>
                </c:pt>
                <c:pt idx="3019">
                  <c:v>422287.51933488919</c:v>
                </c:pt>
                <c:pt idx="3020">
                  <c:v>422287.51933488919</c:v>
                </c:pt>
                <c:pt idx="3021">
                  <c:v>423395.31858351774</c:v>
                </c:pt>
                <c:pt idx="3022">
                  <c:v>422966.60141748929</c:v>
                </c:pt>
                <c:pt idx="3023">
                  <c:v>417976.32278728095</c:v>
                </c:pt>
                <c:pt idx="3024">
                  <c:v>417190.30711526965</c:v>
                </c:pt>
                <c:pt idx="3025">
                  <c:v>416118.71741203289</c:v>
                </c:pt>
                <c:pt idx="3026">
                  <c:v>432223.41700680484</c:v>
                </c:pt>
                <c:pt idx="3027">
                  <c:v>432223.41700680484</c:v>
                </c:pt>
                <c:pt idx="3028">
                  <c:v>432223.41700680484</c:v>
                </c:pt>
                <c:pt idx="3029">
                  <c:v>439112.7202064977</c:v>
                </c:pt>
                <c:pt idx="3030">
                  <c:v>448997.08886368718</c:v>
                </c:pt>
                <c:pt idx="3031">
                  <c:v>448997.08886368718</c:v>
                </c:pt>
                <c:pt idx="3032">
                  <c:v>448997.08886368718</c:v>
                </c:pt>
                <c:pt idx="3033">
                  <c:v>448892.6877173119</c:v>
                </c:pt>
                <c:pt idx="3034">
                  <c:v>453587.80724523793</c:v>
                </c:pt>
                <c:pt idx="3035">
                  <c:v>453587.80724523793</c:v>
                </c:pt>
                <c:pt idx="3036">
                  <c:v>452584.31585316896</c:v>
                </c:pt>
                <c:pt idx="3037">
                  <c:v>437155.6422378057</c:v>
                </c:pt>
                <c:pt idx="3038">
                  <c:v>420560.40468928195</c:v>
                </c:pt>
                <c:pt idx="3039">
                  <c:v>430176.51240295457</c:v>
                </c:pt>
                <c:pt idx="3040">
                  <c:v>430176.51240295457</c:v>
                </c:pt>
                <c:pt idx="3041">
                  <c:v>430176.51240295457</c:v>
                </c:pt>
                <c:pt idx="3042">
                  <c:v>426135.15137288364</c:v>
                </c:pt>
                <c:pt idx="3043">
                  <c:v>424166.23665796127</c:v>
                </c:pt>
                <c:pt idx="3044">
                  <c:v>425134.91662896727</c:v>
                </c:pt>
                <c:pt idx="3045">
                  <c:v>424477.28097361559</c:v>
                </c:pt>
                <c:pt idx="3046">
                  <c:v>433381.06208713807</c:v>
                </c:pt>
                <c:pt idx="3047">
                  <c:v>433381.06208713807</c:v>
                </c:pt>
                <c:pt idx="3048">
                  <c:v>433381.06208713807</c:v>
                </c:pt>
                <c:pt idx="3049">
                  <c:v>432281.0129958209</c:v>
                </c:pt>
                <c:pt idx="3050">
                  <c:v>435781.82632349065</c:v>
                </c:pt>
                <c:pt idx="3051">
                  <c:v>435022.42840369348</c:v>
                </c:pt>
                <c:pt idx="3052">
                  <c:v>436507.98789045057</c:v>
                </c:pt>
                <c:pt idx="3053">
                  <c:v>436495.17602460028</c:v>
                </c:pt>
                <c:pt idx="3054">
                  <c:v>435875.48513599264</c:v>
                </c:pt>
                <c:pt idx="3055">
                  <c:v>429021.19503347151</c:v>
                </c:pt>
                <c:pt idx="3056">
                  <c:v>426684.4119353951</c:v>
                </c:pt>
                <c:pt idx="3057">
                  <c:v>427389.4162779972</c:v>
                </c:pt>
                <c:pt idx="3058">
                  <c:v>427329.12857187324</c:v>
                </c:pt>
                <c:pt idx="3059">
                  <c:v>432576.03163921571</c:v>
                </c:pt>
                <c:pt idx="3060">
                  <c:v>432576.03163921571</c:v>
                </c:pt>
                <c:pt idx="3061">
                  <c:v>431685.33919133764</c:v>
                </c:pt>
                <c:pt idx="3062">
                  <c:v>437256.99993881409</c:v>
                </c:pt>
                <c:pt idx="3063">
                  <c:v>437256.99993881409</c:v>
                </c:pt>
                <c:pt idx="3064">
                  <c:v>440057.07590418658</c:v>
                </c:pt>
                <c:pt idx="3065">
                  <c:v>438951.95787803357</c:v>
                </c:pt>
                <c:pt idx="3066">
                  <c:v>438756.72981003579</c:v>
                </c:pt>
                <c:pt idx="3067">
                  <c:v>433486.57169425127</c:v>
                </c:pt>
                <c:pt idx="3068">
                  <c:v>437207.10886479053</c:v>
                </c:pt>
                <c:pt idx="3069">
                  <c:v>438004.46597455058</c:v>
                </c:pt>
                <c:pt idx="3070">
                  <c:v>441587.03437564406</c:v>
                </c:pt>
                <c:pt idx="3071">
                  <c:v>441340.7766983753</c:v>
                </c:pt>
                <c:pt idx="3072">
                  <c:v>426390.98964424699</c:v>
                </c:pt>
                <c:pt idx="3073">
                  <c:v>427470.85213257873</c:v>
                </c:pt>
                <c:pt idx="3074">
                  <c:v>426332.02716500039</c:v>
                </c:pt>
                <c:pt idx="3075">
                  <c:v>425963.0354062636</c:v>
                </c:pt>
                <c:pt idx="3076">
                  <c:v>421798.49127739127</c:v>
                </c:pt>
                <c:pt idx="3077">
                  <c:v>420492.74977879628</c:v>
                </c:pt>
                <c:pt idx="3078">
                  <c:v>400264.82276478928</c:v>
                </c:pt>
                <c:pt idx="3079">
                  <c:v>389337.70487737312</c:v>
                </c:pt>
                <c:pt idx="3080">
                  <c:v>391448.99207132624</c:v>
                </c:pt>
                <c:pt idx="3081">
                  <c:v>388130.10626395122</c:v>
                </c:pt>
                <c:pt idx="3082">
                  <c:v>390632.44416169025</c:v>
                </c:pt>
                <c:pt idx="3083">
                  <c:v>390354.91553482285</c:v>
                </c:pt>
                <c:pt idx="3084">
                  <c:v>390905.54508079146</c:v>
                </c:pt>
                <c:pt idx="3085">
                  <c:v>382269.14651576732</c:v>
                </c:pt>
                <c:pt idx="3086">
                  <c:v>377241.3787772549</c:v>
                </c:pt>
                <c:pt idx="3087">
                  <c:v>368506.13709500327</c:v>
                </c:pt>
                <c:pt idx="3088">
                  <c:v>374603.81840624387</c:v>
                </c:pt>
                <c:pt idx="3089">
                  <c:v>379578.26451751887</c:v>
                </c:pt>
                <c:pt idx="3090">
                  <c:v>379578.26451751887</c:v>
                </c:pt>
                <c:pt idx="3091">
                  <c:v>379462.14168877137</c:v>
                </c:pt>
                <c:pt idx="3092">
                  <c:v>374793.42781177745</c:v>
                </c:pt>
                <c:pt idx="3093">
                  <c:v>365419.68560382788</c:v>
                </c:pt>
                <c:pt idx="3094">
                  <c:v>368577.69981765584</c:v>
                </c:pt>
                <c:pt idx="3095">
                  <c:v>368831.20506782777</c:v>
                </c:pt>
                <c:pt idx="3096">
                  <c:v>368426.78633101273</c:v>
                </c:pt>
                <c:pt idx="3097">
                  <c:v>369019.69084738952</c:v>
                </c:pt>
                <c:pt idx="3098">
                  <c:v>369023.30815822305</c:v>
                </c:pt>
                <c:pt idx="3099">
                  <c:v>368971.90113056102</c:v>
                </c:pt>
                <c:pt idx="3100">
                  <c:v>368725.33378000767</c:v>
                </c:pt>
                <c:pt idx="3101">
                  <c:v>368725.33378000767</c:v>
                </c:pt>
                <c:pt idx="3102">
                  <c:v>368711.88402878866</c:v>
                </c:pt>
                <c:pt idx="3103">
                  <c:v>368068.97887604649</c:v>
                </c:pt>
                <c:pt idx="3104">
                  <c:v>367227.0079675804</c:v>
                </c:pt>
                <c:pt idx="3105">
                  <c:v>367201.32493050105</c:v>
                </c:pt>
                <c:pt idx="3106">
                  <c:v>367388.72776532813</c:v>
                </c:pt>
                <c:pt idx="3107">
                  <c:v>382789.8035023862</c:v>
                </c:pt>
                <c:pt idx="3108">
                  <c:v>377684.07625333825</c:v>
                </c:pt>
                <c:pt idx="3109">
                  <c:v>382276.87319086317</c:v>
                </c:pt>
                <c:pt idx="3110">
                  <c:v>379171.962634022</c:v>
                </c:pt>
                <c:pt idx="3111">
                  <c:v>381856.36290351034</c:v>
                </c:pt>
                <c:pt idx="3112">
                  <c:v>378008.47137609735</c:v>
                </c:pt>
                <c:pt idx="3113">
                  <c:v>382021.36857443943</c:v>
                </c:pt>
                <c:pt idx="3114">
                  <c:v>396716.83626077458</c:v>
                </c:pt>
                <c:pt idx="3115">
                  <c:v>389767.16146501945</c:v>
                </c:pt>
                <c:pt idx="3116">
                  <c:v>387412.33010634012</c:v>
                </c:pt>
                <c:pt idx="3117">
                  <c:v>380864.76296264224</c:v>
                </c:pt>
                <c:pt idx="3118">
                  <c:v>385209.1853475169</c:v>
                </c:pt>
                <c:pt idx="3119">
                  <c:v>385720.17892524478</c:v>
                </c:pt>
                <c:pt idx="3120">
                  <c:v>389618.59759621538</c:v>
                </c:pt>
                <c:pt idx="3121">
                  <c:v>372111.72063667449</c:v>
                </c:pt>
                <c:pt idx="3122">
                  <c:v>370248.96771327499</c:v>
                </c:pt>
                <c:pt idx="3123">
                  <c:v>370463.2098572168</c:v>
                </c:pt>
                <c:pt idx="3124">
                  <c:v>370386.47321694042</c:v>
                </c:pt>
                <c:pt idx="3125">
                  <c:v>368572.13673331501</c:v>
                </c:pt>
                <c:pt idx="3126">
                  <c:v>369963.79209194647</c:v>
                </c:pt>
                <c:pt idx="3127">
                  <c:v>367581.59975991765</c:v>
                </c:pt>
                <c:pt idx="3128">
                  <c:v>367335.33930609014</c:v>
                </c:pt>
                <c:pt idx="3129">
                  <c:v>367003.71992240578</c:v>
                </c:pt>
                <c:pt idx="3130">
                  <c:v>363530.29639509734</c:v>
                </c:pt>
                <c:pt idx="3131">
                  <c:v>365584.87215550727</c:v>
                </c:pt>
                <c:pt idx="3132">
                  <c:v>370352.72509786393</c:v>
                </c:pt>
                <c:pt idx="3133">
                  <c:v>380881.73232171114</c:v>
                </c:pt>
                <c:pt idx="3134">
                  <c:v>350688.99898472987</c:v>
                </c:pt>
                <c:pt idx="3135">
                  <c:v>350688.99898472987</c:v>
                </c:pt>
                <c:pt idx="3136">
                  <c:v>350417.47269024007</c:v>
                </c:pt>
                <c:pt idx="3137">
                  <c:v>350388.40584655578</c:v>
                </c:pt>
                <c:pt idx="3138">
                  <c:v>350392.40291929152</c:v>
                </c:pt>
                <c:pt idx="3139">
                  <c:v>350428.77598710003</c:v>
                </c:pt>
                <c:pt idx="3140">
                  <c:v>350651.77734501427</c:v>
                </c:pt>
                <c:pt idx="3141">
                  <c:v>351800.3924594011</c:v>
                </c:pt>
                <c:pt idx="3142">
                  <c:v>346588.62193747971</c:v>
                </c:pt>
                <c:pt idx="3143">
                  <c:v>346936.8928611101</c:v>
                </c:pt>
                <c:pt idx="3144">
                  <c:v>346566.35877331102</c:v>
                </c:pt>
                <c:pt idx="3145">
                  <c:v>345741.46157670202</c:v>
                </c:pt>
                <c:pt idx="3146">
                  <c:v>349459.23452073988</c:v>
                </c:pt>
                <c:pt idx="3147">
                  <c:v>347225.0996152577</c:v>
                </c:pt>
                <c:pt idx="3148">
                  <c:v>353935.96131285717</c:v>
                </c:pt>
                <c:pt idx="3149">
                  <c:v>344257.76500379952</c:v>
                </c:pt>
                <c:pt idx="3150">
                  <c:v>344518.46286930441</c:v>
                </c:pt>
                <c:pt idx="3151">
                  <c:v>344558.24361684406</c:v>
                </c:pt>
                <c:pt idx="3152">
                  <c:v>343920.6017627368</c:v>
                </c:pt>
                <c:pt idx="3153">
                  <c:v>345638.11017640872</c:v>
                </c:pt>
                <c:pt idx="3154">
                  <c:v>344068.73429290392</c:v>
                </c:pt>
                <c:pt idx="3155">
                  <c:v>343671.89897095069</c:v>
                </c:pt>
                <c:pt idx="3156">
                  <c:v>340337.24425245426</c:v>
                </c:pt>
                <c:pt idx="3157">
                  <c:v>340554.29946617631</c:v>
                </c:pt>
                <c:pt idx="3158">
                  <c:v>341408.67990083742</c:v>
                </c:pt>
                <c:pt idx="3159">
                  <c:v>340310.62472066906</c:v>
                </c:pt>
                <c:pt idx="3160">
                  <c:v>341379.07701096899</c:v>
                </c:pt>
                <c:pt idx="3161">
                  <c:v>346971.60526557709</c:v>
                </c:pt>
                <c:pt idx="3162">
                  <c:v>346959.22099350841</c:v>
                </c:pt>
                <c:pt idx="3163">
                  <c:v>358814.54555395705</c:v>
                </c:pt>
                <c:pt idx="3164">
                  <c:v>359867.40969624213</c:v>
                </c:pt>
                <c:pt idx="3165">
                  <c:v>362815.80523688253</c:v>
                </c:pt>
                <c:pt idx="3166">
                  <c:v>385899.52592059097</c:v>
                </c:pt>
                <c:pt idx="3167">
                  <c:v>409949.18188982055</c:v>
                </c:pt>
                <c:pt idx="3168">
                  <c:v>474204.51163060445</c:v>
                </c:pt>
                <c:pt idx="3169">
                  <c:v>475461.8490015124</c:v>
                </c:pt>
                <c:pt idx="3170">
                  <c:v>462137.66392534197</c:v>
                </c:pt>
                <c:pt idx="3171">
                  <c:v>476636.34778363077</c:v>
                </c:pt>
                <c:pt idx="3172">
                  <c:v>502559.51392301876</c:v>
                </c:pt>
                <c:pt idx="3173">
                  <c:v>456922.20893218205</c:v>
                </c:pt>
                <c:pt idx="3174">
                  <c:v>456922.20893218205</c:v>
                </c:pt>
                <c:pt idx="3175">
                  <c:v>449647.02332844044</c:v>
                </c:pt>
                <c:pt idx="3176">
                  <c:v>463476.75017349288</c:v>
                </c:pt>
                <c:pt idx="3177">
                  <c:v>477049.05412839062</c:v>
                </c:pt>
                <c:pt idx="3178">
                  <c:v>462642.84305226034</c:v>
                </c:pt>
                <c:pt idx="3179">
                  <c:v>467285.3597244402</c:v>
                </c:pt>
                <c:pt idx="3180">
                  <c:v>455516.97119120561</c:v>
                </c:pt>
                <c:pt idx="3181">
                  <c:v>468948.65757245506</c:v>
                </c:pt>
                <c:pt idx="3182">
                  <c:v>434694.76052019052</c:v>
                </c:pt>
                <c:pt idx="3183">
                  <c:v>434694.76052019052</c:v>
                </c:pt>
                <c:pt idx="3184">
                  <c:v>433297.39495897264</c:v>
                </c:pt>
                <c:pt idx="3185">
                  <c:v>436493.60704026936</c:v>
                </c:pt>
                <c:pt idx="3186">
                  <c:v>444180.89437041339</c:v>
                </c:pt>
                <c:pt idx="3187">
                  <c:v>444379.34225349751</c:v>
                </c:pt>
                <c:pt idx="3188">
                  <c:v>485283.68832651037</c:v>
                </c:pt>
                <c:pt idx="3189">
                  <c:v>448054.96963718417</c:v>
                </c:pt>
                <c:pt idx="3190">
                  <c:v>448054.96963718417</c:v>
                </c:pt>
                <c:pt idx="3191">
                  <c:v>448054.96963718417</c:v>
                </c:pt>
                <c:pt idx="3192">
                  <c:v>446034.24179133784</c:v>
                </c:pt>
                <c:pt idx="3193">
                  <c:v>443790.95363493165</c:v>
                </c:pt>
                <c:pt idx="3194">
                  <c:v>444403.14618265373</c:v>
                </c:pt>
                <c:pt idx="3195">
                  <c:v>446579.48862583761</c:v>
                </c:pt>
                <c:pt idx="3196">
                  <c:v>432750.37150112313</c:v>
                </c:pt>
                <c:pt idx="3197">
                  <c:v>433061.87274058448</c:v>
                </c:pt>
                <c:pt idx="3198">
                  <c:v>430619.41463684401</c:v>
                </c:pt>
                <c:pt idx="3199">
                  <c:v>432505.10801000701</c:v>
                </c:pt>
                <c:pt idx="3200">
                  <c:v>430944.65407301841</c:v>
                </c:pt>
                <c:pt idx="3201">
                  <c:v>435003.60152549442</c:v>
                </c:pt>
                <c:pt idx="3202">
                  <c:v>444154.10481343948</c:v>
                </c:pt>
                <c:pt idx="3203">
                  <c:v>465697.32736379321</c:v>
                </c:pt>
                <c:pt idx="3204">
                  <c:v>410656.23791242338</c:v>
                </c:pt>
                <c:pt idx="3205">
                  <c:v>410656.23791242338</c:v>
                </c:pt>
                <c:pt idx="3206">
                  <c:v>410656.23791242338</c:v>
                </c:pt>
                <c:pt idx="3207">
                  <c:v>410656.23791242338</c:v>
                </c:pt>
                <c:pt idx="3208">
                  <c:v>410656.23791242338</c:v>
                </c:pt>
                <c:pt idx="3209">
                  <c:v>410656.23791242338</c:v>
                </c:pt>
                <c:pt idx="3210">
                  <c:v>410656.23791242338</c:v>
                </c:pt>
                <c:pt idx="3211">
                  <c:v>410656.23791242338</c:v>
                </c:pt>
                <c:pt idx="3212">
                  <c:v>416593.95660029358</c:v>
                </c:pt>
                <c:pt idx="3213">
                  <c:v>408328.86834954924</c:v>
                </c:pt>
                <c:pt idx="3214">
                  <c:v>410900.4010353203</c:v>
                </c:pt>
                <c:pt idx="3215">
                  <c:v>406746.18135636905</c:v>
                </c:pt>
                <c:pt idx="3216">
                  <c:v>423271.12864191725</c:v>
                </c:pt>
                <c:pt idx="3217">
                  <c:v>430779.51583866659</c:v>
                </c:pt>
                <c:pt idx="3218">
                  <c:v>445011.4675217747</c:v>
                </c:pt>
                <c:pt idx="3219">
                  <c:v>433636.0032365605</c:v>
                </c:pt>
                <c:pt idx="3220">
                  <c:v>436234.89650196524</c:v>
                </c:pt>
                <c:pt idx="3221">
                  <c:v>445940.45161677856</c:v>
                </c:pt>
                <c:pt idx="3222">
                  <c:v>427811.81956879282</c:v>
                </c:pt>
                <c:pt idx="3223">
                  <c:v>418318.89826405194</c:v>
                </c:pt>
                <c:pt idx="3224">
                  <c:v>418318.89826405194</c:v>
                </c:pt>
                <c:pt idx="3225">
                  <c:v>418331.07530174463</c:v>
                </c:pt>
                <c:pt idx="3226">
                  <c:v>418860.4021302897</c:v>
                </c:pt>
                <c:pt idx="3227">
                  <c:v>421393.40335546772</c:v>
                </c:pt>
                <c:pt idx="3228">
                  <c:v>424355.20690662431</c:v>
                </c:pt>
                <c:pt idx="3229">
                  <c:v>425085.79330631084</c:v>
                </c:pt>
                <c:pt idx="3230">
                  <c:v>434884.92667710443</c:v>
                </c:pt>
                <c:pt idx="3231">
                  <c:v>422930.91996729706</c:v>
                </c:pt>
                <c:pt idx="3232">
                  <c:v>424778.26491767005</c:v>
                </c:pt>
                <c:pt idx="3233">
                  <c:v>423062.01755206578</c:v>
                </c:pt>
                <c:pt idx="3234">
                  <c:v>414203.59999258851</c:v>
                </c:pt>
                <c:pt idx="3235">
                  <c:v>414662.79887084861</c:v>
                </c:pt>
                <c:pt idx="3236">
                  <c:v>415688.15896676469</c:v>
                </c:pt>
                <c:pt idx="3237">
                  <c:v>419555.35313250561</c:v>
                </c:pt>
                <c:pt idx="3238">
                  <c:v>419405.61237109348</c:v>
                </c:pt>
                <c:pt idx="3239">
                  <c:v>414558.04953720159</c:v>
                </c:pt>
                <c:pt idx="3240">
                  <c:v>426019.24306238879</c:v>
                </c:pt>
                <c:pt idx="3241">
                  <c:v>437555.87036693434</c:v>
                </c:pt>
                <c:pt idx="3242">
                  <c:v>455566.49671644106</c:v>
                </c:pt>
                <c:pt idx="3243">
                  <c:v>460109.64339365234</c:v>
                </c:pt>
                <c:pt idx="3244">
                  <c:v>468690.83926651179</c:v>
                </c:pt>
                <c:pt idx="3245">
                  <c:v>459649.20611517201</c:v>
                </c:pt>
                <c:pt idx="3246">
                  <c:v>456635.92305567575</c:v>
                </c:pt>
                <c:pt idx="3247">
                  <c:v>459404.4947010841</c:v>
                </c:pt>
                <c:pt idx="3248">
                  <c:v>455559.71739205107</c:v>
                </c:pt>
                <c:pt idx="3249">
                  <c:v>456642.96378823573</c:v>
                </c:pt>
                <c:pt idx="3250">
                  <c:v>460265.82393475663</c:v>
                </c:pt>
                <c:pt idx="3251">
                  <c:v>484097.85896762979</c:v>
                </c:pt>
                <c:pt idx="3252">
                  <c:v>493503.84487083182</c:v>
                </c:pt>
                <c:pt idx="3253">
                  <c:v>555500.80117921578</c:v>
                </c:pt>
                <c:pt idx="3254">
                  <c:v>577074.62812933337</c:v>
                </c:pt>
                <c:pt idx="3255">
                  <c:v>578481.87133239396</c:v>
                </c:pt>
                <c:pt idx="3256">
                  <c:v>595496.90519140707</c:v>
                </c:pt>
                <c:pt idx="3257">
                  <c:v>577525.7424581385</c:v>
                </c:pt>
                <c:pt idx="3258">
                  <c:v>581608.14014942665</c:v>
                </c:pt>
                <c:pt idx="3259">
                  <c:v>624302.45962641819</c:v>
                </c:pt>
                <c:pt idx="3260">
                  <c:v>587518.80691016326</c:v>
                </c:pt>
                <c:pt idx="3261">
                  <c:v>591290.05746542872</c:v>
                </c:pt>
                <c:pt idx="3262">
                  <c:v>597341.21002904826</c:v>
                </c:pt>
                <c:pt idx="3263">
                  <c:v>623792.86969114048</c:v>
                </c:pt>
                <c:pt idx="3264">
                  <c:v>616519.18681266566</c:v>
                </c:pt>
                <c:pt idx="3265">
                  <c:v>595947.45203346992</c:v>
                </c:pt>
                <c:pt idx="3266">
                  <c:v>602555.45307143219</c:v>
                </c:pt>
                <c:pt idx="3267">
                  <c:v>617756.38873902406</c:v>
                </c:pt>
                <c:pt idx="3268">
                  <c:v>737711.46595782193</c:v>
                </c:pt>
                <c:pt idx="3269">
                  <c:v>774826.68039137474</c:v>
                </c:pt>
                <c:pt idx="3270">
                  <c:v>768340.57920493116</c:v>
                </c:pt>
                <c:pt idx="3271">
                  <c:v>762517.08218735852</c:v>
                </c:pt>
                <c:pt idx="3272">
                  <c:v>737183.66259113885</c:v>
                </c:pt>
                <c:pt idx="3273">
                  <c:v>742788.66991236189</c:v>
                </c:pt>
                <c:pt idx="3274">
                  <c:v>778965.38046953967</c:v>
                </c:pt>
                <c:pt idx="3275">
                  <c:v>832176.41033141781</c:v>
                </c:pt>
                <c:pt idx="3276">
                  <c:v>828541.81112001976</c:v>
                </c:pt>
                <c:pt idx="3277">
                  <c:v>810080.61025624652</c:v>
                </c:pt>
                <c:pt idx="3278">
                  <c:v>815634.07981632161</c:v>
                </c:pt>
                <c:pt idx="3279">
                  <c:v>855743.59006213269</c:v>
                </c:pt>
                <c:pt idx="3280">
                  <c:v>966301.46771072736</c:v>
                </c:pt>
                <c:pt idx="3281">
                  <c:v>1045459.8218252003</c:v>
                </c:pt>
                <c:pt idx="3282">
                  <c:v>1075453.9798048413</c:v>
                </c:pt>
                <c:pt idx="3283">
                  <c:v>1158594.8658652741</c:v>
                </c:pt>
                <c:pt idx="3284">
                  <c:v>1171726.3413524225</c:v>
                </c:pt>
                <c:pt idx="3285">
                  <c:v>1098070.0879260555</c:v>
                </c:pt>
                <c:pt idx="3286">
                  <c:v>1098336.8290609005</c:v>
                </c:pt>
                <c:pt idx="3287">
                  <c:v>1138123.1198310186</c:v>
                </c:pt>
                <c:pt idx="3288">
                  <c:v>1108340.5810021991</c:v>
                </c:pt>
                <c:pt idx="3289">
                  <c:v>898207.05064660206</c:v>
                </c:pt>
                <c:pt idx="3290">
                  <c:v>898207.05064660206</c:v>
                </c:pt>
                <c:pt idx="3291">
                  <c:v>898207.05064660206</c:v>
                </c:pt>
                <c:pt idx="3292">
                  <c:v>969213.31201947061</c:v>
                </c:pt>
                <c:pt idx="3293">
                  <c:v>1114159.470527973</c:v>
                </c:pt>
                <c:pt idx="3294">
                  <c:v>1109772.8576367202</c:v>
                </c:pt>
                <c:pt idx="3295">
                  <c:v>1064375.1040608701</c:v>
                </c:pt>
                <c:pt idx="3296">
                  <c:v>1097411.5956211207</c:v>
                </c:pt>
                <c:pt idx="3297">
                  <c:v>1023652.8479087587</c:v>
                </c:pt>
                <c:pt idx="3298">
                  <c:v>1025693.1126282394</c:v>
                </c:pt>
                <c:pt idx="3299">
                  <c:v>1027492.3082185044</c:v>
                </c:pt>
                <c:pt idx="3300">
                  <c:v>1033955.0912980281</c:v>
                </c:pt>
                <c:pt idx="3301">
                  <c:v>1001576.8576120761</c:v>
                </c:pt>
                <c:pt idx="3302">
                  <c:v>990789.02772352775</c:v>
                </c:pt>
                <c:pt idx="3303">
                  <c:v>989175.49727437459</c:v>
                </c:pt>
                <c:pt idx="3304">
                  <c:v>989072.52175682643</c:v>
                </c:pt>
                <c:pt idx="3305">
                  <c:v>990298.02155136014</c:v>
                </c:pt>
                <c:pt idx="3306">
                  <c:v>1041165.3073461407</c:v>
                </c:pt>
                <c:pt idx="3307">
                  <c:v>1041941.0538694017</c:v>
                </c:pt>
                <c:pt idx="3308">
                  <c:v>1068085.3134911428</c:v>
                </c:pt>
                <c:pt idx="3309">
                  <c:v>1229456.9144983373</c:v>
                </c:pt>
                <c:pt idx="3310">
                  <c:v>1610109.5823254236</c:v>
                </c:pt>
                <c:pt idx="3311">
                  <c:v>1483791.8950931141</c:v>
                </c:pt>
                <c:pt idx="3312">
                  <c:v>1493265.7098778079</c:v>
                </c:pt>
                <c:pt idx="3313">
                  <c:v>1543045.6974144222</c:v>
                </c:pt>
                <c:pt idx="3314">
                  <c:v>1400194.6125496938</c:v>
                </c:pt>
                <c:pt idx="3315">
                  <c:v>1400194.6125496938</c:v>
                </c:pt>
                <c:pt idx="3316">
                  <c:v>1397241.5782542683</c:v>
                </c:pt>
                <c:pt idx="3317">
                  <c:v>1464104.8364758699</c:v>
                </c:pt>
                <c:pt idx="3318">
                  <c:v>1439331.120143095</c:v>
                </c:pt>
                <c:pt idx="3319">
                  <c:v>1626165.7778178807</c:v>
                </c:pt>
                <c:pt idx="3320">
                  <c:v>1913919.0406405281</c:v>
                </c:pt>
                <c:pt idx="3321">
                  <c:v>1838502.5075615593</c:v>
                </c:pt>
                <c:pt idx="3322">
                  <c:v>1808556.5148803697</c:v>
                </c:pt>
                <c:pt idx="3323">
                  <c:v>1898578.2331225972</c:v>
                </c:pt>
                <c:pt idx="3324">
                  <c:v>2008070.8543522148</c:v>
                </c:pt>
                <c:pt idx="3325">
                  <c:v>2081131.6747790617</c:v>
                </c:pt>
                <c:pt idx="3326">
                  <c:v>2511374.7981636981</c:v>
                </c:pt>
                <c:pt idx="3327">
                  <c:v>2920574.5087671028</c:v>
                </c:pt>
                <c:pt idx="3328">
                  <c:v>2506271.4717208138</c:v>
                </c:pt>
                <c:pt idx="3329">
                  <c:v>2506271.4717208138</c:v>
                </c:pt>
                <c:pt idx="3330">
                  <c:v>2665337.3508338728</c:v>
                </c:pt>
                <c:pt idx="3331">
                  <c:v>3542445.856267713</c:v>
                </c:pt>
                <c:pt idx="3332">
                  <c:v>3964279.3691297225</c:v>
                </c:pt>
                <c:pt idx="3333">
                  <c:v>3955905.3299989183</c:v>
                </c:pt>
                <c:pt idx="3334">
                  <c:v>3720310.1871613241</c:v>
                </c:pt>
                <c:pt idx="3335">
                  <c:v>3128510.3180590589</c:v>
                </c:pt>
                <c:pt idx="3336">
                  <c:v>3128510.3180590589</c:v>
                </c:pt>
                <c:pt idx="3337">
                  <c:v>3308606.533578136</c:v>
                </c:pt>
                <c:pt idx="3338">
                  <c:v>4446482.1541056773</c:v>
                </c:pt>
                <c:pt idx="3339">
                  <c:v>3374619.5443872293</c:v>
                </c:pt>
                <c:pt idx="3340">
                  <c:v>3374619.5443872293</c:v>
                </c:pt>
                <c:pt idx="3341">
                  <c:v>3011016.3372265571</c:v>
                </c:pt>
                <c:pt idx="3342">
                  <c:v>3011016.3372265571</c:v>
                </c:pt>
                <c:pt idx="3343">
                  <c:v>3110296.1080530481</c:v>
                </c:pt>
                <c:pt idx="3344">
                  <c:v>2477520.9216212821</c:v>
                </c:pt>
                <c:pt idx="3345">
                  <c:v>2477520.9216212821</c:v>
                </c:pt>
                <c:pt idx="3346">
                  <c:v>2477520.9216212821</c:v>
                </c:pt>
                <c:pt idx="3347">
                  <c:v>2398620.2769205975</c:v>
                </c:pt>
                <c:pt idx="3348">
                  <c:v>2403622.14099896</c:v>
                </c:pt>
                <c:pt idx="3349">
                  <c:v>2663844.5837128214</c:v>
                </c:pt>
                <c:pt idx="3350">
                  <c:v>2194999.2406304027</c:v>
                </c:pt>
                <c:pt idx="3351">
                  <c:v>2194999.2406304027</c:v>
                </c:pt>
                <c:pt idx="3352">
                  <c:v>2194999.2406304027</c:v>
                </c:pt>
                <c:pt idx="3353">
                  <c:v>3008003.3514397442</c:v>
                </c:pt>
                <c:pt idx="3354">
                  <c:v>2487550.7166709495</c:v>
                </c:pt>
                <c:pt idx="3355">
                  <c:v>2487550.7166709495</c:v>
                </c:pt>
                <c:pt idx="3356">
                  <c:v>2487550.7166709495</c:v>
                </c:pt>
                <c:pt idx="3357">
                  <c:v>2563250.3974860152</c:v>
                </c:pt>
                <c:pt idx="3358">
                  <c:v>2954512.97105218</c:v>
                </c:pt>
                <c:pt idx="3359">
                  <c:v>2913311.8558879211</c:v>
                </c:pt>
                <c:pt idx="3360">
                  <c:v>3112206.2959887446</c:v>
                </c:pt>
                <c:pt idx="3361">
                  <c:v>3693616.8768636119</c:v>
                </c:pt>
                <c:pt idx="3362">
                  <c:v>3079131.2866875753</c:v>
                </c:pt>
                <c:pt idx="3363">
                  <c:v>3079131.2866875753</c:v>
                </c:pt>
                <c:pt idx="3364">
                  <c:v>3652657.1875311253</c:v>
                </c:pt>
                <c:pt idx="3365">
                  <c:v>3145540.4699212085</c:v>
                </c:pt>
                <c:pt idx="3366">
                  <c:v>3145540.4699212085</c:v>
                </c:pt>
                <c:pt idx="3367">
                  <c:v>2993030.0436928626</c:v>
                </c:pt>
                <c:pt idx="3368">
                  <c:v>3002693.9638068327</c:v>
                </c:pt>
                <c:pt idx="3369">
                  <c:v>3115662.6794568417</c:v>
                </c:pt>
                <c:pt idx="3370">
                  <c:v>3032112.2861821102</c:v>
                </c:pt>
                <c:pt idx="3371">
                  <c:v>3152917.0251629371</c:v>
                </c:pt>
                <c:pt idx="3372">
                  <c:v>3500868.2113342239</c:v>
                </c:pt>
                <c:pt idx="3373">
                  <c:v>3574091.2638204559</c:v>
                </c:pt>
                <c:pt idx="3374">
                  <c:v>3955248.7621201463</c:v>
                </c:pt>
                <c:pt idx="3375">
                  <c:v>4462327.6656220537</c:v>
                </c:pt>
                <c:pt idx="3376">
                  <c:v>4622749.6548712114</c:v>
                </c:pt>
                <c:pt idx="3377">
                  <c:v>3809154.1100760675</c:v>
                </c:pt>
                <c:pt idx="3378">
                  <c:v>3809154.1100760675</c:v>
                </c:pt>
                <c:pt idx="3379">
                  <c:v>3809154.1100760675</c:v>
                </c:pt>
                <c:pt idx="3380">
                  <c:v>3985353.1366432845</c:v>
                </c:pt>
                <c:pt idx="3381">
                  <c:v>3403645.0733869961</c:v>
                </c:pt>
                <c:pt idx="3382">
                  <c:v>3403645.0733869961</c:v>
                </c:pt>
                <c:pt idx="3383">
                  <c:v>3403645.0733869961</c:v>
                </c:pt>
                <c:pt idx="3384">
                  <c:v>3403645.0733869961</c:v>
                </c:pt>
                <c:pt idx="3385">
                  <c:v>3319456.0796771329</c:v>
                </c:pt>
                <c:pt idx="3386">
                  <c:v>3567010.8882367848</c:v>
                </c:pt>
                <c:pt idx="3387">
                  <c:v>3357996.8577779997</c:v>
                </c:pt>
                <c:pt idx="3388">
                  <c:v>3290679.2015835834</c:v>
                </c:pt>
                <c:pt idx="3389">
                  <c:v>3287335.9386588866</c:v>
                </c:pt>
                <c:pt idx="3390">
                  <c:v>3295632.9819496628</c:v>
                </c:pt>
                <c:pt idx="3391">
                  <c:v>3378048.2125090859</c:v>
                </c:pt>
                <c:pt idx="3392">
                  <c:v>3864764.2682066527</c:v>
                </c:pt>
                <c:pt idx="3393">
                  <c:v>4279147.0176458294</c:v>
                </c:pt>
                <c:pt idx="3394">
                  <c:v>4296939.9257564973</c:v>
                </c:pt>
                <c:pt idx="3395">
                  <c:v>4400506.9832724957</c:v>
                </c:pt>
                <c:pt idx="3396">
                  <c:v>4926802.8205556422</c:v>
                </c:pt>
                <c:pt idx="3397">
                  <c:v>4926091.6420590747</c:v>
                </c:pt>
                <c:pt idx="3398">
                  <c:v>4210411.5815211395</c:v>
                </c:pt>
                <c:pt idx="3399">
                  <c:v>4210411.5815211395</c:v>
                </c:pt>
                <c:pt idx="3400">
                  <c:v>4210411.5815211395</c:v>
                </c:pt>
                <c:pt idx="3401">
                  <c:v>4210411.5815211395</c:v>
                </c:pt>
                <c:pt idx="3402">
                  <c:v>4140457.7721511838</c:v>
                </c:pt>
                <c:pt idx="3403">
                  <c:v>4165141.9811928282</c:v>
                </c:pt>
                <c:pt idx="3404">
                  <c:v>3852944.0797528401</c:v>
                </c:pt>
                <c:pt idx="3405">
                  <c:v>3852902.78904424</c:v>
                </c:pt>
                <c:pt idx="3406">
                  <c:v>3851691.6244966588</c:v>
                </c:pt>
                <c:pt idx="3407">
                  <c:v>3851691.6244966588</c:v>
                </c:pt>
                <c:pt idx="3408">
                  <c:v>3374607.8509816141</c:v>
                </c:pt>
                <c:pt idx="3409">
                  <c:v>3374607.8509816141</c:v>
                </c:pt>
                <c:pt idx="3410">
                  <c:v>3621324.8258933504</c:v>
                </c:pt>
                <c:pt idx="3411">
                  <c:v>3832578.4547075876</c:v>
                </c:pt>
                <c:pt idx="3412">
                  <c:v>4068637.0704566725</c:v>
                </c:pt>
                <c:pt idx="3413">
                  <c:v>4229655.0723689245</c:v>
                </c:pt>
                <c:pt idx="3414">
                  <c:v>4347399.8244753899</c:v>
                </c:pt>
                <c:pt idx="3415">
                  <c:v>4278867.9175436255</c:v>
                </c:pt>
                <c:pt idx="3416">
                  <c:v>4352110.9478370361</c:v>
                </c:pt>
                <c:pt idx="3417">
                  <c:v>4248949.1870131809</c:v>
                </c:pt>
                <c:pt idx="3418">
                  <c:v>4132683.705491655</c:v>
                </c:pt>
                <c:pt idx="3419">
                  <c:v>4194933.9190057842</c:v>
                </c:pt>
                <c:pt idx="3420">
                  <c:v>4050363.5970261232</c:v>
                </c:pt>
                <c:pt idx="3421">
                  <c:v>3940842.7249092921</c:v>
                </c:pt>
                <c:pt idx="3422">
                  <c:v>3963925.888679286</c:v>
                </c:pt>
                <c:pt idx="3423">
                  <c:v>4009407.0017916234</c:v>
                </c:pt>
                <c:pt idx="3424">
                  <c:v>4347493.8056957647</c:v>
                </c:pt>
                <c:pt idx="3425">
                  <c:v>4248797.9427871434</c:v>
                </c:pt>
                <c:pt idx="3426">
                  <c:v>4272383.3533887984</c:v>
                </c:pt>
                <c:pt idx="3427">
                  <c:v>4713669.3199030599</c:v>
                </c:pt>
                <c:pt idx="3428">
                  <c:v>4675087.4955556188</c:v>
                </c:pt>
                <c:pt idx="3429">
                  <c:v>4632765.2369143674</c:v>
                </c:pt>
                <c:pt idx="3430">
                  <c:v>4461732.4322020886</c:v>
                </c:pt>
                <c:pt idx="3431">
                  <c:v>4399259.4953347351</c:v>
                </c:pt>
                <c:pt idx="3432">
                  <c:v>4278400.6792474221</c:v>
                </c:pt>
                <c:pt idx="3433">
                  <c:v>4278400.6792474221</c:v>
                </c:pt>
                <c:pt idx="3434">
                  <c:v>4278400.6792474221</c:v>
                </c:pt>
                <c:pt idx="3435">
                  <c:v>4328317.7278771922</c:v>
                </c:pt>
                <c:pt idx="3436">
                  <c:v>4135811.4674235177</c:v>
                </c:pt>
                <c:pt idx="3437">
                  <c:v>3999487.8419266813</c:v>
                </c:pt>
                <c:pt idx="3438">
                  <c:v>3999487.8419266813</c:v>
                </c:pt>
                <c:pt idx="3439">
                  <c:v>4001950.7577255028</c:v>
                </c:pt>
                <c:pt idx="3440">
                  <c:v>4139109.1682981099</c:v>
                </c:pt>
                <c:pt idx="3441">
                  <c:v>4386610.8143923888</c:v>
                </c:pt>
                <c:pt idx="3442">
                  <c:v>4271229.3556647338</c:v>
                </c:pt>
                <c:pt idx="3443">
                  <c:v>4201897.7344348812</c:v>
                </c:pt>
                <c:pt idx="3444">
                  <c:v>4454670.0247754948</c:v>
                </c:pt>
                <c:pt idx="3445">
                  <c:v>4486190.2215947276</c:v>
                </c:pt>
                <c:pt idx="3446">
                  <c:v>4349095.6222491125</c:v>
                </c:pt>
                <c:pt idx="3447">
                  <c:v>4460136.4174468266</c:v>
                </c:pt>
                <c:pt idx="3448">
                  <c:v>3833070.7753148698</c:v>
                </c:pt>
                <c:pt idx="3449">
                  <c:v>3833070.7753148698</c:v>
                </c:pt>
                <c:pt idx="3450">
                  <c:v>3773371.3511385149</c:v>
                </c:pt>
                <c:pt idx="3451">
                  <c:v>3814298.9417173071</c:v>
                </c:pt>
                <c:pt idx="3452">
                  <c:v>3832794.4925913964</c:v>
                </c:pt>
                <c:pt idx="3453">
                  <c:v>3807242.0257352111</c:v>
                </c:pt>
                <c:pt idx="3454">
                  <c:v>3901742.1197592025</c:v>
                </c:pt>
                <c:pt idx="3455">
                  <c:v>3613269.5210397993</c:v>
                </c:pt>
                <c:pt idx="3456">
                  <c:v>3613269.5210397993</c:v>
                </c:pt>
                <c:pt idx="3457">
                  <c:v>3613269.5210397993</c:v>
                </c:pt>
                <c:pt idx="3458">
                  <c:v>3613269.5210397993</c:v>
                </c:pt>
                <c:pt idx="3459">
                  <c:v>3334705.2608615775</c:v>
                </c:pt>
                <c:pt idx="3460">
                  <c:v>3334705.2608615775</c:v>
                </c:pt>
                <c:pt idx="3461">
                  <c:v>3334705.2608615775</c:v>
                </c:pt>
                <c:pt idx="3462">
                  <c:v>3334705.2608615775</c:v>
                </c:pt>
                <c:pt idx="3463">
                  <c:v>3334705.2608615775</c:v>
                </c:pt>
                <c:pt idx="3464">
                  <c:v>3334705.2608615775</c:v>
                </c:pt>
                <c:pt idx="3465">
                  <c:v>2813431.4922328461</c:v>
                </c:pt>
                <c:pt idx="3466">
                  <c:v>2813431.4922328461</c:v>
                </c:pt>
                <c:pt idx="3467">
                  <c:v>2360506.6759756943</c:v>
                </c:pt>
                <c:pt idx="3468">
                  <c:v>2360506.6759756943</c:v>
                </c:pt>
                <c:pt idx="3469">
                  <c:v>2409441.6677633598</c:v>
                </c:pt>
                <c:pt idx="3470">
                  <c:v>2462742.6575160259</c:v>
                </c:pt>
                <c:pt idx="3471">
                  <c:v>2552399.0873202733</c:v>
                </c:pt>
                <c:pt idx="3472">
                  <c:v>2294833.0667746142</c:v>
                </c:pt>
                <c:pt idx="3473">
                  <c:v>2294833.0667746142</c:v>
                </c:pt>
                <c:pt idx="3474">
                  <c:v>2294833.0667746142</c:v>
                </c:pt>
                <c:pt idx="3475">
                  <c:v>2409957.4932389604</c:v>
                </c:pt>
                <c:pt idx="3476">
                  <c:v>2353715.8540784172</c:v>
                </c:pt>
                <c:pt idx="3477">
                  <c:v>2427395.2747559701</c:v>
                </c:pt>
                <c:pt idx="3478">
                  <c:v>2479892.0424111756</c:v>
                </c:pt>
                <c:pt idx="3479">
                  <c:v>2320550.0208004178</c:v>
                </c:pt>
                <c:pt idx="3480">
                  <c:v>2320550.0208004178</c:v>
                </c:pt>
                <c:pt idx="3481">
                  <c:v>2320550.0208004178</c:v>
                </c:pt>
                <c:pt idx="3482">
                  <c:v>2320550.0208004178</c:v>
                </c:pt>
                <c:pt idx="3483">
                  <c:v>2320550.0208004178</c:v>
                </c:pt>
                <c:pt idx="3484">
                  <c:v>2320550.0208004178</c:v>
                </c:pt>
                <c:pt idx="3485">
                  <c:v>2361342.88642606</c:v>
                </c:pt>
                <c:pt idx="3486">
                  <c:v>2361538.9829394068</c:v>
                </c:pt>
                <c:pt idx="3487">
                  <c:v>2218404.6406267583</c:v>
                </c:pt>
                <c:pt idx="3488">
                  <c:v>2218404.6406267583</c:v>
                </c:pt>
                <c:pt idx="3489">
                  <c:v>2453289.2839070251</c:v>
                </c:pt>
                <c:pt idx="3490">
                  <c:v>2390093.1183262328</c:v>
                </c:pt>
                <c:pt idx="3491">
                  <c:v>2315585.5282664197</c:v>
                </c:pt>
                <c:pt idx="3492">
                  <c:v>2316062.0540597723</c:v>
                </c:pt>
                <c:pt idx="3493">
                  <c:v>2262552.2961140056</c:v>
                </c:pt>
                <c:pt idx="3494">
                  <c:v>2262552.2961140056</c:v>
                </c:pt>
                <c:pt idx="3495">
                  <c:v>2262552.2961140056</c:v>
                </c:pt>
                <c:pt idx="3496">
                  <c:v>2262552.2961140056</c:v>
                </c:pt>
                <c:pt idx="3497">
                  <c:v>2262552.2961140056</c:v>
                </c:pt>
                <c:pt idx="3498">
                  <c:v>2262552.2961140056</c:v>
                </c:pt>
                <c:pt idx="3499">
                  <c:v>2294725.3875492914</c:v>
                </c:pt>
                <c:pt idx="3500">
                  <c:v>2156494.2564991699</c:v>
                </c:pt>
                <c:pt idx="3501">
                  <c:v>2156494.2564991699</c:v>
                </c:pt>
                <c:pt idx="3502">
                  <c:v>2156494.2564991699</c:v>
                </c:pt>
                <c:pt idx="3503">
                  <c:v>2329321.9813715224</c:v>
                </c:pt>
                <c:pt idx="3504">
                  <c:v>2458867.5936303306</c:v>
                </c:pt>
                <c:pt idx="3505">
                  <c:v>2234632.0067779715</c:v>
                </c:pt>
                <c:pt idx="3506">
                  <c:v>2234632.0067779715</c:v>
                </c:pt>
                <c:pt idx="3507">
                  <c:v>2234632.0067779715</c:v>
                </c:pt>
                <c:pt idx="3508">
                  <c:v>2247182.3678711425</c:v>
                </c:pt>
                <c:pt idx="3509">
                  <c:v>2342788.7257637335</c:v>
                </c:pt>
                <c:pt idx="3510">
                  <c:v>2136565.1874534842</c:v>
                </c:pt>
                <c:pt idx="3511">
                  <c:v>2136565.1874534842</c:v>
                </c:pt>
                <c:pt idx="3512">
                  <c:v>2155127.0361673683</c:v>
                </c:pt>
                <c:pt idx="3513">
                  <c:v>2031312.4785565021</c:v>
                </c:pt>
                <c:pt idx="3514">
                  <c:v>2031312.4785565021</c:v>
                </c:pt>
                <c:pt idx="3515">
                  <c:v>2046665.0904415741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D-084A-9072-BBC29119F1A3}"/>
            </c:ext>
          </c:extLst>
        </c:ser>
        <c:ser>
          <c:idx val="5"/>
          <c:order val="5"/>
          <c:tx>
            <c:v>波动熔断后卓尔金历法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回测实验室!$Q$470:$Q$3985</c:f>
              <c:numCache>
                <c:formatCode>General</c:formatCode>
                <c:ptCount val="35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1.0000014993109114</c:v>
                </c:pt>
                <c:pt idx="23">
                  <c:v>0.99989505140308932</c:v>
                </c:pt>
                <c:pt idx="24">
                  <c:v>1.0048110355697741</c:v>
                </c:pt>
                <c:pt idx="25">
                  <c:v>1.0048018197373496</c:v>
                </c:pt>
                <c:pt idx="26">
                  <c:v>1.0048035927578531</c:v>
                </c:pt>
                <c:pt idx="27">
                  <c:v>1.0048026306210138</c:v>
                </c:pt>
                <c:pt idx="28">
                  <c:v>1.0042571135790643</c:v>
                </c:pt>
                <c:pt idx="29">
                  <c:v>1.0043215622514714</c:v>
                </c:pt>
                <c:pt idx="30">
                  <c:v>1.0017093183057528</c:v>
                </c:pt>
                <c:pt idx="31">
                  <c:v>1.0018124399792274</c:v>
                </c:pt>
                <c:pt idx="32">
                  <c:v>1.0017958324652909</c:v>
                </c:pt>
                <c:pt idx="33">
                  <c:v>0.99956173486477573</c:v>
                </c:pt>
                <c:pt idx="34">
                  <c:v>0.99983075377475095</c:v>
                </c:pt>
                <c:pt idx="35">
                  <c:v>0.99828423062855376</c:v>
                </c:pt>
                <c:pt idx="36">
                  <c:v>0.98653799161737743</c:v>
                </c:pt>
                <c:pt idx="37">
                  <c:v>0.98638801091796535</c:v>
                </c:pt>
                <c:pt idx="38">
                  <c:v>0.98641126579922989</c:v>
                </c:pt>
                <c:pt idx="39">
                  <c:v>1.0087886962677013</c:v>
                </c:pt>
                <c:pt idx="40">
                  <c:v>1.007339370287996</c:v>
                </c:pt>
                <c:pt idx="41">
                  <c:v>1.0069110362199689</c:v>
                </c:pt>
                <c:pt idx="42">
                  <c:v>1.0069110362199689</c:v>
                </c:pt>
                <c:pt idx="43">
                  <c:v>1.0007796336576891</c:v>
                </c:pt>
                <c:pt idx="44">
                  <c:v>0.98184527234736207</c:v>
                </c:pt>
                <c:pt idx="45">
                  <c:v>1.0132770499400641</c:v>
                </c:pt>
                <c:pt idx="46">
                  <c:v>1.0131657173662221</c:v>
                </c:pt>
                <c:pt idx="47">
                  <c:v>0.98151417626545989</c:v>
                </c:pt>
                <c:pt idx="48">
                  <c:v>0.98192883069288206</c:v>
                </c:pt>
                <c:pt idx="49">
                  <c:v>1.0058285748638067</c:v>
                </c:pt>
                <c:pt idx="50">
                  <c:v>0.99519598082530358</c:v>
                </c:pt>
                <c:pt idx="51">
                  <c:v>0.98712530029828371</c:v>
                </c:pt>
                <c:pt idx="52">
                  <c:v>1.0059533239804814</c:v>
                </c:pt>
                <c:pt idx="53">
                  <c:v>1.0566230788222302</c:v>
                </c:pt>
                <c:pt idx="54">
                  <c:v>1.0556454449910977</c:v>
                </c:pt>
                <c:pt idx="55">
                  <c:v>1.033640031445759</c:v>
                </c:pt>
                <c:pt idx="56">
                  <c:v>1.030520911829963</c:v>
                </c:pt>
                <c:pt idx="57">
                  <c:v>1.0535380527882516</c:v>
                </c:pt>
                <c:pt idx="58">
                  <c:v>1.0442780159116625</c:v>
                </c:pt>
                <c:pt idx="59">
                  <c:v>1.0403389837081782</c:v>
                </c:pt>
                <c:pt idx="60">
                  <c:v>1.0459089182261083</c:v>
                </c:pt>
                <c:pt idx="61">
                  <c:v>1.0920503456904571</c:v>
                </c:pt>
                <c:pt idx="62">
                  <c:v>1.094524451640589</c:v>
                </c:pt>
                <c:pt idx="63">
                  <c:v>1.0948330338874741</c:v>
                </c:pt>
                <c:pt idx="64">
                  <c:v>1.0704436476134664</c:v>
                </c:pt>
                <c:pt idx="65">
                  <c:v>1.0718347925332981</c:v>
                </c:pt>
                <c:pt idx="66">
                  <c:v>1.0674125594672403</c:v>
                </c:pt>
                <c:pt idx="67">
                  <c:v>1.0679741547253248</c:v>
                </c:pt>
                <c:pt idx="68">
                  <c:v>1.0182826311018218</c:v>
                </c:pt>
                <c:pt idx="69">
                  <c:v>1.0182350897197605</c:v>
                </c:pt>
                <c:pt idx="70">
                  <c:v>1.0289549140473091</c:v>
                </c:pt>
                <c:pt idx="71">
                  <c:v>1.0357246169114314</c:v>
                </c:pt>
                <c:pt idx="72">
                  <c:v>1.0518655200489289</c:v>
                </c:pt>
                <c:pt idx="73">
                  <c:v>1.0652248499677353</c:v>
                </c:pt>
                <c:pt idx="74">
                  <c:v>1.0587560476246014</c:v>
                </c:pt>
                <c:pt idx="75">
                  <c:v>1.0596505150678812</c:v>
                </c:pt>
                <c:pt idx="76">
                  <c:v>1.0450879974500493</c:v>
                </c:pt>
                <c:pt idx="77">
                  <c:v>1.0443692818522703</c:v>
                </c:pt>
                <c:pt idx="78">
                  <c:v>1.0641276914706894</c:v>
                </c:pt>
                <c:pt idx="79">
                  <c:v>1.0643251175149868</c:v>
                </c:pt>
                <c:pt idx="80">
                  <c:v>1.0807732034290731</c:v>
                </c:pt>
                <c:pt idx="81">
                  <c:v>1.0825651245814174</c:v>
                </c:pt>
                <c:pt idx="82">
                  <c:v>1.0825651245814174</c:v>
                </c:pt>
                <c:pt idx="83">
                  <c:v>1.083184286638927</c:v>
                </c:pt>
                <c:pt idx="84">
                  <c:v>1.0813010714106952</c:v>
                </c:pt>
                <c:pt idx="85">
                  <c:v>1.0833139995675631</c:v>
                </c:pt>
                <c:pt idx="86">
                  <c:v>1.0828620722089275</c:v>
                </c:pt>
                <c:pt idx="87">
                  <c:v>1.0830120218337107</c:v>
                </c:pt>
                <c:pt idx="88">
                  <c:v>1.0847956159865253</c:v>
                </c:pt>
                <c:pt idx="89">
                  <c:v>1.0817889593900865</c:v>
                </c:pt>
                <c:pt idx="90">
                  <c:v>1.0790023397424864</c:v>
                </c:pt>
                <c:pt idx="91">
                  <c:v>1.0790005614358336</c:v>
                </c:pt>
                <c:pt idx="92">
                  <c:v>1.0886845392648759</c:v>
                </c:pt>
                <c:pt idx="93">
                  <c:v>1.088005638997753</c:v>
                </c:pt>
                <c:pt idx="94">
                  <c:v>1.0871620989873829</c:v>
                </c:pt>
                <c:pt idx="95">
                  <c:v>1.0905680752528808</c:v>
                </c:pt>
                <c:pt idx="96">
                  <c:v>1.0908836731283751</c:v>
                </c:pt>
                <c:pt idx="97">
                  <c:v>1.0884559531823621</c:v>
                </c:pt>
                <c:pt idx="98">
                  <c:v>1.0968967506085365</c:v>
                </c:pt>
                <c:pt idx="99">
                  <c:v>1.097763488619182</c:v>
                </c:pt>
                <c:pt idx="100">
                  <c:v>1.0929516522946086</c:v>
                </c:pt>
                <c:pt idx="101">
                  <c:v>1.0922118815542052</c:v>
                </c:pt>
                <c:pt idx="102">
                  <c:v>1.0920990345074326</c:v>
                </c:pt>
                <c:pt idx="103">
                  <c:v>1.0941301492471358</c:v>
                </c:pt>
                <c:pt idx="104">
                  <c:v>1.0942733318421134</c:v>
                </c:pt>
                <c:pt idx="105">
                  <c:v>1.0969793784015927</c:v>
                </c:pt>
                <c:pt idx="106">
                  <c:v>1.0980902504798653</c:v>
                </c:pt>
                <c:pt idx="107">
                  <c:v>1.0950115997017049</c:v>
                </c:pt>
                <c:pt idx="108">
                  <c:v>1.0957301324637749</c:v>
                </c:pt>
                <c:pt idx="109">
                  <c:v>1.0807107838621457</c:v>
                </c:pt>
                <c:pt idx="110">
                  <c:v>1.0806740616608754</c:v>
                </c:pt>
                <c:pt idx="111">
                  <c:v>1.0824316269599543</c:v>
                </c:pt>
                <c:pt idx="112">
                  <c:v>1.0819558597095618</c:v>
                </c:pt>
                <c:pt idx="113">
                  <c:v>1.0880658400056051</c:v>
                </c:pt>
                <c:pt idx="114">
                  <c:v>1.0878178948710042</c:v>
                </c:pt>
                <c:pt idx="115">
                  <c:v>1.1100867389131464</c:v>
                </c:pt>
                <c:pt idx="116">
                  <c:v>1.1100867389131464</c:v>
                </c:pt>
                <c:pt idx="117">
                  <c:v>1.1101765074443064</c:v>
                </c:pt>
                <c:pt idx="118">
                  <c:v>1.1146759201203602</c:v>
                </c:pt>
                <c:pt idx="119">
                  <c:v>1.1148887999441586</c:v>
                </c:pt>
                <c:pt idx="120">
                  <c:v>1.1151228579286299</c:v>
                </c:pt>
                <c:pt idx="121">
                  <c:v>1.1180789159445157</c:v>
                </c:pt>
                <c:pt idx="122">
                  <c:v>1.1176590537355238</c:v>
                </c:pt>
                <c:pt idx="123">
                  <c:v>1.1138765722656789</c:v>
                </c:pt>
                <c:pt idx="124">
                  <c:v>1.113889074923855</c:v>
                </c:pt>
                <c:pt idx="125">
                  <c:v>1.1134690031871139</c:v>
                </c:pt>
                <c:pt idx="126">
                  <c:v>1.1124113756813081</c:v>
                </c:pt>
                <c:pt idx="127">
                  <c:v>1.1114247245786579</c:v>
                </c:pt>
                <c:pt idx="128">
                  <c:v>1.113062073024855</c:v>
                </c:pt>
                <c:pt idx="129">
                  <c:v>1.1107392451238496</c:v>
                </c:pt>
                <c:pt idx="130">
                  <c:v>1.1107944069583402</c:v>
                </c:pt>
                <c:pt idx="131">
                  <c:v>1.1114237980466573</c:v>
                </c:pt>
                <c:pt idx="132">
                  <c:v>1.1112888915453571</c:v>
                </c:pt>
                <c:pt idx="133">
                  <c:v>1.1108214125004383</c:v>
                </c:pt>
                <c:pt idx="134">
                  <c:v>1.1147692694566269</c:v>
                </c:pt>
                <c:pt idx="135">
                  <c:v>1.1147685929382147</c:v>
                </c:pt>
                <c:pt idx="136">
                  <c:v>1.1147549324707569</c:v>
                </c:pt>
                <c:pt idx="137">
                  <c:v>1.1147592398469155</c:v>
                </c:pt>
                <c:pt idx="138">
                  <c:v>1.1147189198960343</c:v>
                </c:pt>
                <c:pt idx="139">
                  <c:v>1.1147137232214546</c:v>
                </c:pt>
                <c:pt idx="140">
                  <c:v>1.1147049002679386</c:v>
                </c:pt>
                <c:pt idx="141">
                  <c:v>1.1148248410372725</c:v>
                </c:pt>
                <c:pt idx="142">
                  <c:v>1.1148806375041294</c:v>
                </c:pt>
                <c:pt idx="143">
                  <c:v>1.1146572483286163</c:v>
                </c:pt>
                <c:pt idx="144">
                  <c:v>1.1157755360718933</c:v>
                </c:pt>
                <c:pt idx="145">
                  <c:v>1.1182188090773197</c:v>
                </c:pt>
                <c:pt idx="146">
                  <c:v>1.1182230989297561</c:v>
                </c:pt>
                <c:pt idx="147">
                  <c:v>1.1237122178981871</c:v>
                </c:pt>
                <c:pt idx="148">
                  <c:v>1.1237073741236809</c:v>
                </c:pt>
                <c:pt idx="149">
                  <c:v>1.1235696518900096</c:v>
                </c:pt>
                <c:pt idx="150">
                  <c:v>1.1214721761617064</c:v>
                </c:pt>
                <c:pt idx="151">
                  <c:v>1.1214871281724306</c:v>
                </c:pt>
                <c:pt idx="152">
                  <c:v>1.1215013160993677</c:v>
                </c:pt>
                <c:pt idx="153">
                  <c:v>1.1206134466700073</c:v>
                </c:pt>
                <c:pt idx="154">
                  <c:v>1.1209242101444317</c:v>
                </c:pt>
                <c:pt idx="155">
                  <c:v>1.1149717841419136</c:v>
                </c:pt>
                <c:pt idx="156">
                  <c:v>1.1149163303724443</c:v>
                </c:pt>
                <c:pt idx="157">
                  <c:v>1.1153691622914916</c:v>
                </c:pt>
                <c:pt idx="158">
                  <c:v>1.1171953314481238</c:v>
                </c:pt>
                <c:pt idx="159">
                  <c:v>1.1184478788004377</c:v>
                </c:pt>
                <c:pt idx="160">
                  <c:v>1.1188692225607244</c:v>
                </c:pt>
                <c:pt idx="161">
                  <c:v>1.1180255027500652</c:v>
                </c:pt>
                <c:pt idx="162">
                  <c:v>1.1181313356300051</c:v>
                </c:pt>
                <c:pt idx="163">
                  <c:v>1.1179702997729946</c:v>
                </c:pt>
                <c:pt idx="164">
                  <c:v>1.1180306302146252</c:v>
                </c:pt>
                <c:pt idx="165">
                  <c:v>1.1179710131172027</c:v>
                </c:pt>
                <c:pt idx="166">
                  <c:v>1.1179333819787458</c:v>
                </c:pt>
                <c:pt idx="167">
                  <c:v>1.1167749675956327</c:v>
                </c:pt>
                <c:pt idx="168">
                  <c:v>1.1167746770592522</c:v>
                </c:pt>
                <c:pt idx="169">
                  <c:v>1.1167734036769312</c:v>
                </c:pt>
                <c:pt idx="170">
                  <c:v>1.1166747130184602</c:v>
                </c:pt>
                <c:pt idx="171">
                  <c:v>1.1171385754294587</c:v>
                </c:pt>
                <c:pt idx="172">
                  <c:v>1.1171416043146392</c:v>
                </c:pt>
                <c:pt idx="173">
                  <c:v>1.1174287952466015</c:v>
                </c:pt>
                <c:pt idx="174">
                  <c:v>1.1174475407285673</c:v>
                </c:pt>
                <c:pt idx="175">
                  <c:v>1.1175551409165576</c:v>
                </c:pt>
                <c:pt idx="176">
                  <c:v>1.1174461455464999</c:v>
                </c:pt>
                <c:pt idx="177">
                  <c:v>1.1173899773791933</c:v>
                </c:pt>
                <c:pt idx="178">
                  <c:v>1.1174480245032605</c:v>
                </c:pt>
                <c:pt idx="179">
                  <c:v>1.1174421124024598</c:v>
                </c:pt>
                <c:pt idx="180">
                  <c:v>1.118506925285196</c:v>
                </c:pt>
                <c:pt idx="181">
                  <c:v>1.1182257137693938</c:v>
                </c:pt>
                <c:pt idx="182">
                  <c:v>1.1191568823168938</c:v>
                </c:pt>
                <c:pt idx="183">
                  <c:v>1.1180045314616596</c:v>
                </c:pt>
                <c:pt idx="184">
                  <c:v>1.1184145744115155</c:v>
                </c:pt>
                <c:pt idx="185">
                  <c:v>1.1183600516002838</c:v>
                </c:pt>
                <c:pt idx="186">
                  <c:v>1.1188574449404358</c:v>
                </c:pt>
                <c:pt idx="187">
                  <c:v>1.1183332451232471</c:v>
                </c:pt>
                <c:pt idx="188">
                  <c:v>1.1208261588636459</c:v>
                </c:pt>
                <c:pt idx="189">
                  <c:v>1.1208722888808496</c:v>
                </c:pt>
                <c:pt idx="190">
                  <c:v>1.1208722888808496</c:v>
                </c:pt>
                <c:pt idx="191">
                  <c:v>1.120109278493552</c:v>
                </c:pt>
                <c:pt idx="192">
                  <c:v>1.1201275048183648</c:v>
                </c:pt>
                <c:pt idx="193">
                  <c:v>1.1201565664293802</c:v>
                </c:pt>
                <c:pt idx="194">
                  <c:v>1.1201565664293802</c:v>
                </c:pt>
                <c:pt idx="195">
                  <c:v>1.1278445116170217</c:v>
                </c:pt>
                <c:pt idx="196">
                  <c:v>1.1278485246330878</c:v>
                </c:pt>
                <c:pt idx="197">
                  <c:v>1.1261779982447928</c:v>
                </c:pt>
                <c:pt idx="198">
                  <c:v>1.1261229845990541</c:v>
                </c:pt>
                <c:pt idx="199">
                  <c:v>1.1261693955816414</c:v>
                </c:pt>
                <c:pt idx="200">
                  <c:v>1.1262237130268886</c:v>
                </c:pt>
                <c:pt idx="201">
                  <c:v>1.1262847887711869</c:v>
                </c:pt>
                <c:pt idx="202">
                  <c:v>1.1262847887711869</c:v>
                </c:pt>
                <c:pt idx="203">
                  <c:v>1.1589051308590463</c:v>
                </c:pt>
                <c:pt idx="204">
                  <c:v>1.1589051308590463</c:v>
                </c:pt>
                <c:pt idx="205">
                  <c:v>1.1546317202735459</c:v>
                </c:pt>
                <c:pt idx="206">
                  <c:v>1.1547418174463144</c:v>
                </c:pt>
                <c:pt idx="207">
                  <c:v>1.1553456281497438</c:v>
                </c:pt>
                <c:pt idx="208">
                  <c:v>1.1554932984705151</c:v>
                </c:pt>
                <c:pt idx="209">
                  <c:v>1.1555055663298945</c:v>
                </c:pt>
                <c:pt idx="210">
                  <c:v>1.1528278405520613</c:v>
                </c:pt>
                <c:pt idx="211">
                  <c:v>1.1512617307372099</c:v>
                </c:pt>
                <c:pt idx="212">
                  <c:v>1.149881742235213</c:v>
                </c:pt>
                <c:pt idx="213">
                  <c:v>1.1486904355351064</c:v>
                </c:pt>
                <c:pt idx="214">
                  <c:v>1.1522309771171675</c:v>
                </c:pt>
                <c:pt idx="215">
                  <c:v>1.1562407036185287</c:v>
                </c:pt>
                <c:pt idx="216">
                  <c:v>1.156223440645467</c:v>
                </c:pt>
                <c:pt idx="217">
                  <c:v>1.1571266024058176</c:v>
                </c:pt>
                <c:pt idx="218">
                  <c:v>1.1579409998487402</c:v>
                </c:pt>
                <c:pt idx="219">
                  <c:v>1.1567056006197849</c:v>
                </c:pt>
                <c:pt idx="220">
                  <c:v>1.15938022803725</c:v>
                </c:pt>
                <c:pt idx="221">
                  <c:v>1.1571826720177085</c:v>
                </c:pt>
                <c:pt idx="222">
                  <c:v>1.1571926633235321</c:v>
                </c:pt>
                <c:pt idx="223">
                  <c:v>1.1605183677828854</c:v>
                </c:pt>
                <c:pt idx="224">
                  <c:v>1.1604336760108613</c:v>
                </c:pt>
                <c:pt idx="225">
                  <c:v>1.1627620074838305</c:v>
                </c:pt>
                <c:pt idx="226">
                  <c:v>1.1630275130085899</c:v>
                </c:pt>
                <c:pt idx="227">
                  <c:v>1.1695544261268511</c:v>
                </c:pt>
                <c:pt idx="228">
                  <c:v>1.1696040011072451</c:v>
                </c:pt>
                <c:pt idx="229">
                  <c:v>1.1695898778873961</c:v>
                </c:pt>
                <c:pt idx="230">
                  <c:v>1.1920826777995024</c:v>
                </c:pt>
                <c:pt idx="231">
                  <c:v>1.1920826777995024</c:v>
                </c:pt>
                <c:pt idx="232">
                  <c:v>1.1896367786197168</c:v>
                </c:pt>
                <c:pt idx="233">
                  <c:v>1.1907188236544155</c:v>
                </c:pt>
                <c:pt idx="234">
                  <c:v>1.2126550274170493</c:v>
                </c:pt>
                <c:pt idx="235">
                  <c:v>1.2126550274170493</c:v>
                </c:pt>
                <c:pt idx="236">
                  <c:v>1.2129631668895506</c:v>
                </c:pt>
                <c:pt idx="237">
                  <c:v>1.2127837567346047</c:v>
                </c:pt>
                <c:pt idx="238">
                  <c:v>1.2093434291188099</c:v>
                </c:pt>
                <c:pt idx="239">
                  <c:v>1.2095993581524345</c:v>
                </c:pt>
                <c:pt idx="240">
                  <c:v>1.2091258941438126</c:v>
                </c:pt>
                <c:pt idx="241">
                  <c:v>1.2091513114557602</c:v>
                </c:pt>
                <c:pt idx="242">
                  <c:v>1.2129695735720285</c:v>
                </c:pt>
                <c:pt idx="243">
                  <c:v>1.2167206341764103</c:v>
                </c:pt>
                <c:pt idx="244">
                  <c:v>1.218326454083694</c:v>
                </c:pt>
                <c:pt idx="245">
                  <c:v>1.218326454083694</c:v>
                </c:pt>
                <c:pt idx="246">
                  <c:v>1.2179599556808316</c:v>
                </c:pt>
                <c:pt idx="247">
                  <c:v>1.2150706888685325</c:v>
                </c:pt>
                <c:pt idx="248">
                  <c:v>1.2215370351922266</c:v>
                </c:pt>
                <c:pt idx="249">
                  <c:v>1.2216640808428285</c:v>
                </c:pt>
                <c:pt idx="250">
                  <c:v>1.2233269193389584</c:v>
                </c:pt>
                <c:pt idx="251">
                  <c:v>1.236951948198777</c:v>
                </c:pt>
                <c:pt idx="252">
                  <c:v>1.2369667577452512</c:v>
                </c:pt>
                <c:pt idx="253">
                  <c:v>1.2369736892043974</c:v>
                </c:pt>
                <c:pt idx="254">
                  <c:v>1.2354499321120365</c:v>
                </c:pt>
                <c:pt idx="255">
                  <c:v>1.2353444562687177</c:v>
                </c:pt>
                <c:pt idx="256">
                  <c:v>1.2370913132098624</c:v>
                </c:pt>
                <c:pt idx="257">
                  <c:v>1.2369641081208773</c:v>
                </c:pt>
                <c:pt idx="258">
                  <c:v>1.2370411320218826</c:v>
                </c:pt>
                <c:pt idx="259">
                  <c:v>1.2413591141026501</c:v>
                </c:pt>
                <c:pt idx="260">
                  <c:v>1.2414088190674828</c:v>
                </c:pt>
                <c:pt idx="261">
                  <c:v>1.2415105722531725</c:v>
                </c:pt>
                <c:pt idx="262">
                  <c:v>1.2418737411729799</c:v>
                </c:pt>
                <c:pt idx="263">
                  <c:v>1.2418902472922602</c:v>
                </c:pt>
                <c:pt idx="264">
                  <c:v>1.2469002265980089</c:v>
                </c:pt>
                <c:pt idx="265">
                  <c:v>1.2469002265980089</c:v>
                </c:pt>
                <c:pt idx="266">
                  <c:v>1.1192285587089756</c:v>
                </c:pt>
                <c:pt idx="267">
                  <c:v>1.1192285587089756</c:v>
                </c:pt>
                <c:pt idx="268">
                  <c:v>1.0974068150054426</c:v>
                </c:pt>
                <c:pt idx="269">
                  <c:v>1.0974068150054426</c:v>
                </c:pt>
                <c:pt idx="270">
                  <c:v>1.0974063992540029</c:v>
                </c:pt>
                <c:pt idx="271">
                  <c:v>1.0973071957613754</c:v>
                </c:pt>
                <c:pt idx="272">
                  <c:v>1.0956849600757095</c:v>
                </c:pt>
                <c:pt idx="273">
                  <c:v>1.0900518865709725</c:v>
                </c:pt>
                <c:pt idx="274">
                  <c:v>1.09037856007173</c:v>
                </c:pt>
                <c:pt idx="275">
                  <c:v>1.0899369936861476</c:v>
                </c:pt>
                <c:pt idx="276">
                  <c:v>1.088208144183481</c:v>
                </c:pt>
                <c:pt idx="277">
                  <c:v>1.0882573356891292</c:v>
                </c:pt>
                <c:pt idx="278">
                  <c:v>1.0883710770772435</c:v>
                </c:pt>
                <c:pt idx="279">
                  <c:v>1.0890614561803615</c:v>
                </c:pt>
                <c:pt idx="280">
                  <c:v>1.0921477120716678</c:v>
                </c:pt>
                <c:pt idx="281">
                  <c:v>1.0928649144823186</c:v>
                </c:pt>
                <c:pt idx="282">
                  <c:v>1.09157050035859</c:v>
                </c:pt>
                <c:pt idx="283">
                  <c:v>1.0918592931687248</c:v>
                </c:pt>
                <c:pt idx="284">
                  <c:v>1.0917344890695564</c:v>
                </c:pt>
                <c:pt idx="285">
                  <c:v>1.0922700675554904</c:v>
                </c:pt>
                <c:pt idx="286">
                  <c:v>1.0916935509771291</c:v>
                </c:pt>
                <c:pt idx="287">
                  <c:v>1.0925683150442052</c:v>
                </c:pt>
                <c:pt idx="288">
                  <c:v>1.092386407838168</c:v>
                </c:pt>
                <c:pt idx="289">
                  <c:v>1.092469692769017</c:v>
                </c:pt>
                <c:pt idx="290">
                  <c:v>1.0917336359760512</c:v>
                </c:pt>
                <c:pt idx="291">
                  <c:v>1.0911514622409109</c:v>
                </c:pt>
                <c:pt idx="292">
                  <c:v>1.0910515359671329</c:v>
                </c:pt>
                <c:pt idx="293">
                  <c:v>1.0908894944546379</c:v>
                </c:pt>
                <c:pt idx="294">
                  <c:v>1.0896057589299932</c:v>
                </c:pt>
                <c:pt idx="295">
                  <c:v>1.0896072532754466</c:v>
                </c:pt>
                <c:pt idx="296">
                  <c:v>1.0896994933564061</c:v>
                </c:pt>
                <c:pt idx="297">
                  <c:v>1.0897125076013312</c:v>
                </c:pt>
                <c:pt idx="298">
                  <c:v>1.089985995989889</c:v>
                </c:pt>
                <c:pt idx="299">
                  <c:v>1.0900149012773002</c:v>
                </c:pt>
                <c:pt idx="300">
                  <c:v>1.0900398840250081</c:v>
                </c:pt>
                <c:pt idx="301">
                  <c:v>1.0900654714850011</c:v>
                </c:pt>
                <c:pt idx="302">
                  <c:v>1.0899703518004353</c:v>
                </c:pt>
                <c:pt idx="303">
                  <c:v>1.0899508897708736</c:v>
                </c:pt>
                <c:pt idx="304">
                  <c:v>1.0898817586457346</c:v>
                </c:pt>
                <c:pt idx="305">
                  <c:v>1.0899460413790911</c:v>
                </c:pt>
                <c:pt idx="306">
                  <c:v>1.0899895569160645</c:v>
                </c:pt>
                <c:pt idx="307">
                  <c:v>1.0900127034918434</c:v>
                </c:pt>
                <c:pt idx="308">
                  <c:v>1.0900729680231926</c:v>
                </c:pt>
                <c:pt idx="309">
                  <c:v>1.0900607744418425</c:v>
                </c:pt>
                <c:pt idx="310">
                  <c:v>1.090087742893096</c:v>
                </c:pt>
                <c:pt idx="311">
                  <c:v>1.090087742893096</c:v>
                </c:pt>
                <c:pt idx="312">
                  <c:v>1.090408368908742</c:v>
                </c:pt>
                <c:pt idx="313">
                  <c:v>1.0904084497557649</c:v>
                </c:pt>
                <c:pt idx="314">
                  <c:v>1.0901962758517629</c:v>
                </c:pt>
                <c:pt idx="315">
                  <c:v>1.0893344643889933</c:v>
                </c:pt>
                <c:pt idx="316">
                  <c:v>1.0891894586567348</c:v>
                </c:pt>
                <c:pt idx="317">
                  <c:v>1.0890946620396298</c:v>
                </c:pt>
                <c:pt idx="318">
                  <c:v>1.0890946620396298</c:v>
                </c:pt>
                <c:pt idx="319">
                  <c:v>1.0903765105948511</c:v>
                </c:pt>
                <c:pt idx="320">
                  <c:v>1.0918531849624757</c:v>
                </c:pt>
                <c:pt idx="321">
                  <c:v>1.0918309001503366</c:v>
                </c:pt>
                <c:pt idx="322">
                  <c:v>1.0914397606403741</c:v>
                </c:pt>
                <c:pt idx="323">
                  <c:v>1.0892522489881715</c:v>
                </c:pt>
                <c:pt idx="324">
                  <c:v>1.088527981286233</c:v>
                </c:pt>
                <c:pt idx="325">
                  <c:v>1.0890730862920488</c:v>
                </c:pt>
                <c:pt idx="326">
                  <c:v>1.0892055577112651</c:v>
                </c:pt>
                <c:pt idx="327">
                  <c:v>1.088770647230324</c:v>
                </c:pt>
                <c:pt idx="328">
                  <c:v>1.0901896819245902</c:v>
                </c:pt>
                <c:pt idx="329">
                  <c:v>1.0892419677456984</c:v>
                </c:pt>
                <c:pt idx="330">
                  <c:v>1.0892418656596836</c:v>
                </c:pt>
                <c:pt idx="331">
                  <c:v>1.0869707446211425</c:v>
                </c:pt>
                <c:pt idx="332">
                  <c:v>1.0880115953394243</c:v>
                </c:pt>
                <c:pt idx="333">
                  <c:v>1.0868184836908863</c:v>
                </c:pt>
                <c:pt idx="334">
                  <c:v>1.0868184836908863</c:v>
                </c:pt>
                <c:pt idx="335">
                  <c:v>1.0702711066185631</c:v>
                </c:pt>
                <c:pt idx="336">
                  <c:v>1.0702711066185631</c:v>
                </c:pt>
                <c:pt idx="337">
                  <c:v>1.0702711066185631</c:v>
                </c:pt>
                <c:pt idx="338">
                  <c:v>1.0781757299382353</c:v>
                </c:pt>
                <c:pt idx="339">
                  <c:v>1.0781546376292754</c:v>
                </c:pt>
                <c:pt idx="340">
                  <c:v>1.0844961366558303</c:v>
                </c:pt>
                <c:pt idx="341">
                  <c:v>1.0846422476019322</c:v>
                </c:pt>
                <c:pt idx="342">
                  <c:v>1.0844246975863656</c:v>
                </c:pt>
                <c:pt idx="343">
                  <c:v>1.0844089496516667</c:v>
                </c:pt>
                <c:pt idx="344">
                  <c:v>1.0875113156503504</c:v>
                </c:pt>
                <c:pt idx="345">
                  <c:v>1.08950171698348</c:v>
                </c:pt>
                <c:pt idx="346">
                  <c:v>1.0887013896594553</c:v>
                </c:pt>
                <c:pt idx="347">
                  <c:v>1.0921370104774233</c:v>
                </c:pt>
                <c:pt idx="348">
                  <c:v>1.0923205924730077</c:v>
                </c:pt>
                <c:pt idx="349">
                  <c:v>1.0924329351183149</c:v>
                </c:pt>
                <c:pt idx="350">
                  <c:v>1.0911306776410215</c:v>
                </c:pt>
                <c:pt idx="351">
                  <c:v>1.0928303243779087</c:v>
                </c:pt>
                <c:pt idx="352">
                  <c:v>1.0925772575062629</c:v>
                </c:pt>
                <c:pt idx="353">
                  <c:v>1.095722635399395</c:v>
                </c:pt>
                <c:pt idx="354">
                  <c:v>1.0946704589207144</c:v>
                </c:pt>
                <c:pt idx="355">
                  <c:v>1.0946435156637764</c:v>
                </c:pt>
                <c:pt idx="356">
                  <c:v>1.1002055255318015</c:v>
                </c:pt>
                <c:pt idx="357">
                  <c:v>1.1017299732891113</c:v>
                </c:pt>
                <c:pt idx="358">
                  <c:v>1.1017335493496216</c:v>
                </c:pt>
                <c:pt idx="359">
                  <c:v>1.0988445896687151</c:v>
                </c:pt>
                <c:pt idx="360">
                  <c:v>1.1002716599245437</c:v>
                </c:pt>
                <c:pt idx="361">
                  <c:v>1.099742473400291</c:v>
                </c:pt>
                <c:pt idx="362">
                  <c:v>1.100345153820784</c:v>
                </c:pt>
                <c:pt idx="363">
                  <c:v>1.1173262477083579</c:v>
                </c:pt>
                <c:pt idx="364">
                  <c:v>1.1173262477083579</c:v>
                </c:pt>
                <c:pt idx="365">
                  <c:v>1.118680382852191</c:v>
                </c:pt>
                <c:pt idx="366">
                  <c:v>1.1204553277373204</c:v>
                </c:pt>
                <c:pt idx="367">
                  <c:v>1.1145312595464967</c:v>
                </c:pt>
                <c:pt idx="368">
                  <c:v>1.1145167077555322</c:v>
                </c:pt>
                <c:pt idx="369">
                  <c:v>1.1189113388081835</c:v>
                </c:pt>
                <c:pt idx="370">
                  <c:v>1.1201264076320743</c:v>
                </c:pt>
                <c:pt idx="371">
                  <c:v>1.1295919372752128</c:v>
                </c:pt>
                <c:pt idx="372">
                  <c:v>1.1293869759526729</c:v>
                </c:pt>
                <c:pt idx="373">
                  <c:v>1.1226176211324883</c:v>
                </c:pt>
                <c:pt idx="374">
                  <c:v>1.1405928825012801</c:v>
                </c:pt>
                <c:pt idx="375">
                  <c:v>1.1586969207368691</c:v>
                </c:pt>
                <c:pt idx="376">
                  <c:v>1.1586969207368691</c:v>
                </c:pt>
                <c:pt idx="377">
                  <c:v>1.1487003350482521</c:v>
                </c:pt>
                <c:pt idx="378">
                  <c:v>1.1744521757511757</c:v>
                </c:pt>
                <c:pt idx="379">
                  <c:v>1.1722167765058535</c:v>
                </c:pt>
                <c:pt idx="380">
                  <c:v>1.1679092677244487</c:v>
                </c:pt>
                <c:pt idx="381">
                  <c:v>1.1737852238201796</c:v>
                </c:pt>
                <c:pt idx="382">
                  <c:v>1.1910262087081724</c:v>
                </c:pt>
                <c:pt idx="383">
                  <c:v>1.2053797546979252</c:v>
                </c:pt>
                <c:pt idx="384">
                  <c:v>1.2054818837804888</c:v>
                </c:pt>
                <c:pt idx="385">
                  <c:v>1.1904398637778815</c:v>
                </c:pt>
                <c:pt idx="386">
                  <c:v>1.1784737362650997</c:v>
                </c:pt>
                <c:pt idx="387">
                  <c:v>1.1608303864774412</c:v>
                </c:pt>
                <c:pt idx="388">
                  <c:v>1.1601274518411342</c:v>
                </c:pt>
                <c:pt idx="389">
                  <c:v>1.1678551211542689</c:v>
                </c:pt>
                <c:pt idx="390">
                  <c:v>1.2164177896805555</c:v>
                </c:pt>
                <c:pt idx="391">
                  <c:v>1.2163137181604926</c:v>
                </c:pt>
                <c:pt idx="392">
                  <c:v>1.2121024999888395</c:v>
                </c:pt>
                <c:pt idx="393">
                  <c:v>1.1898575216904772</c:v>
                </c:pt>
                <c:pt idx="394">
                  <c:v>1.1848310785683236</c:v>
                </c:pt>
                <c:pt idx="395">
                  <c:v>1.1967051963597035</c:v>
                </c:pt>
                <c:pt idx="396">
                  <c:v>1.1914052462423614</c:v>
                </c:pt>
                <c:pt idx="397">
                  <c:v>1.2123045121749754</c:v>
                </c:pt>
                <c:pt idx="398">
                  <c:v>1.2122335802015147</c:v>
                </c:pt>
                <c:pt idx="399">
                  <c:v>1.2121476405736338</c:v>
                </c:pt>
                <c:pt idx="400">
                  <c:v>1.2082910532650424</c:v>
                </c:pt>
                <c:pt idx="401">
                  <c:v>1.2173721834205065</c:v>
                </c:pt>
                <c:pt idx="402">
                  <c:v>1.2258272067365972</c:v>
                </c:pt>
                <c:pt idx="403">
                  <c:v>1.2033864266981849</c:v>
                </c:pt>
                <c:pt idx="404">
                  <c:v>1.2033722549374977</c:v>
                </c:pt>
                <c:pt idx="405">
                  <c:v>1.2248366525101142</c:v>
                </c:pt>
                <c:pt idx="406">
                  <c:v>1.2249767162437075</c:v>
                </c:pt>
                <c:pt idx="407">
                  <c:v>1.2238494729597986</c:v>
                </c:pt>
                <c:pt idx="408">
                  <c:v>1.2254671523435912</c:v>
                </c:pt>
                <c:pt idx="409">
                  <c:v>1.2499160728993346</c:v>
                </c:pt>
                <c:pt idx="410">
                  <c:v>1.2500821629788266</c:v>
                </c:pt>
                <c:pt idx="411">
                  <c:v>1.2501076014008841</c:v>
                </c:pt>
                <c:pt idx="412">
                  <c:v>1.3173862212884255</c:v>
                </c:pt>
                <c:pt idx="413">
                  <c:v>1.3173862212884255</c:v>
                </c:pt>
                <c:pt idx="414">
                  <c:v>1.3370596031049236</c:v>
                </c:pt>
                <c:pt idx="415">
                  <c:v>1.333530476194033</c:v>
                </c:pt>
                <c:pt idx="416">
                  <c:v>1.3338225639245704</c:v>
                </c:pt>
                <c:pt idx="417">
                  <c:v>1.3337747279580225</c:v>
                </c:pt>
                <c:pt idx="418">
                  <c:v>1.4209126299747443</c:v>
                </c:pt>
                <c:pt idx="419">
                  <c:v>1.4209126299747443</c:v>
                </c:pt>
                <c:pt idx="420">
                  <c:v>1.4209126299747443</c:v>
                </c:pt>
                <c:pt idx="421">
                  <c:v>1.4186781906265846</c:v>
                </c:pt>
                <c:pt idx="422">
                  <c:v>1.4352774191198399</c:v>
                </c:pt>
                <c:pt idx="423">
                  <c:v>1.6659984956811564</c:v>
                </c:pt>
                <c:pt idx="424">
                  <c:v>1.6659984956811564</c:v>
                </c:pt>
                <c:pt idx="425">
                  <c:v>1.6667013366086119</c:v>
                </c:pt>
                <c:pt idx="426">
                  <c:v>1.618009166692767</c:v>
                </c:pt>
                <c:pt idx="427">
                  <c:v>1.6191658730881886</c:v>
                </c:pt>
                <c:pt idx="428">
                  <c:v>1.6207492990688308</c:v>
                </c:pt>
                <c:pt idx="429">
                  <c:v>1.6205263385266842</c:v>
                </c:pt>
                <c:pt idx="430">
                  <c:v>1.8219098813658061</c:v>
                </c:pt>
                <c:pt idx="431">
                  <c:v>1.8228785760967892</c:v>
                </c:pt>
                <c:pt idx="432">
                  <c:v>1.8232763552884259</c:v>
                </c:pt>
                <c:pt idx="433">
                  <c:v>1.9882957152242222</c:v>
                </c:pt>
                <c:pt idx="434">
                  <c:v>1.9886128833424379</c:v>
                </c:pt>
                <c:pt idx="435">
                  <c:v>1.7769095844850611</c:v>
                </c:pt>
                <c:pt idx="436">
                  <c:v>1.7797166845754187</c:v>
                </c:pt>
                <c:pt idx="437">
                  <c:v>1.7793221958890788</c:v>
                </c:pt>
                <c:pt idx="438">
                  <c:v>1.8162451598473774</c:v>
                </c:pt>
                <c:pt idx="439">
                  <c:v>1.9438462299990849</c:v>
                </c:pt>
                <c:pt idx="440">
                  <c:v>1.9498575411161161</c:v>
                </c:pt>
                <c:pt idx="441">
                  <c:v>1.9513605874272204</c:v>
                </c:pt>
                <c:pt idx="442">
                  <c:v>1.9952164607349823</c:v>
                </c:pt>
                <c:pt idx="443">
                  <c:v>1.9962168550064356</c:v>
                </c:pt>
                <c:pt idx="444">
                  <c:v>2.1037912442116795</c:v>
                </c:pt>
                <c:pt idx="445">
                  <c:v>2.1065038643344858</c:v>
                </c:pt>
                <c:pt idx="446">
                  <c:v>2.0672122480394441</c:v>
                </c:pt>
                <c:pt idx="447">
                  <c:v>2.0782814828183751</c:v>
                </c:pt>
                <c:pt idx="448">
                  <c:v>2.0782814828183751</c:v>
                </c:pt>
                <c:pt idx="449">
                  <c:v>2.1015420453401545</c:v>
                </c:pt>
                <c:pt idx="450">
                  <c:v>2.0211617554946528</c:v>
                </c:pt>
                <c:pt idx="451">
                  <c:v>2.0456962953516298</c:v>
                </c:pt>
                <c:pt idx="452">
                  <c:v>2.5222517481288476</c:v>
                </c:pt>
                <c:pt idx="453">
                  <c:v>2.5224386104138619</c:v>
                </c:pt>
                <c:pt idx="454">
                  <c:v>2.5453270806210297</c:v>
                </c:pt>
                <c:pt idx="455">
                  <c:v>2.6558188433681948</c:v>
                </c:pt>
                <c:pt idx="456">
                  <c:v>2.567486660711471</c:v>
                </c:pt>
                <c:pt idx="457">
                  <c:v>2.5866536211366369</c:v>
                </c:pt>
                <c:pt idx="458">
                  <c:v>2.6989433282455684</c:v>
                </c:pt>
                <c:pt idx="459">
                  <c:v>2.8193974171268268</c:v>
                </c:pt>
                <c:pt idx="460">
                  <c:v>2.7982354526743318</c:v>
                </c:pt>
                <c:pt idx="461">
                  <c:v>3.3754797799598548</c:v>
                </c:pt>
                <c:pt idx="462">
                  <c:v>3.3778094579049966</c:v>
                </c:pt>
                <c:pt idx="463">
                  <c:v>3.3688250350196776</c:v>
                </c:pt>
                <c:pt idx="464">
                  <c:v>3.4326261966755514</c:v>
                </c:pt>
                <c:pt idx="465">
                  <c:v>3.8590958743979753</c:v>
                </c:pt>
                <c:pt idx="466">
                  <c:v>3.8922750886387898</c:v>
                </c:pt>
                <c:pt idx="467">
                  <c:v>3.8923495734920941</c:v>
                </c:pt>
                <c:pt idx="468">
                  <c:v>4.1287295547523719</c:v>
                </c:pt>
                <c:pt idx="469">
                  <c:v>4.364225673156171</c:v>
                </c:pt>
                <c:pt idx="470">
                  <c:v>4.3783329989508264</c:v>
                </c:pt>
                <c:pt idx="471">
                  <c:v>4.3750170140604299</c:v>
                </c:pt>
                <c:pt idx="472">
                  <c:v>4.8104647961260305</c:v>
                </c:pt>
                <c:pt idx="473">
                  <c:v>4.7872424962536773</c:v>
                </c:pt>
                <c:pt idx="474">
                  <c:v>4.7936431950602438</c:v>
                </c:pt>
                <c:pt idx="475">
                  <c:v>4.795323375736352</c:v>
                </c:pt>
                <c:pt idx="476">
                  <c:v>4.7374017175465069</c:v>
                </c:pt>
                <c:pt idx="477">
                  <c:v>4.7505437119632923</c:v>
                </c:pt>
                <c:pt idx="478">
                  <c:v>4.8553866896504285</c:v>
                </c:pt>
                <c:pt idx="479">
                  <c:v>5.9716013360089111</c:v>
                </c:pt>
                <c:pt idx="480">
                  <c:v>5.9964060353412556</c:v>
                </c:pt>
                <c:pt idx="481">
                  <c:v>5.9964060353412556</c:v>
                </c:pt>
                <c:pt idx="482">
                  <c:v>6.0297234570435672</c:v>
                </c:pt>
                <c:pt idx="483">
                  <c:v>6.0257348101084292</c:v>
                </c:pt>
                <c:pt idx="484">
                  <c:v>4.740980427505626</c:v>
                </c:pt>
                <c:pt idx="485">
                  <c:v>4.7904508146869036</c:v>
                </c:pt>
                <c:pt idx="486">
                  <c:v>4.7985429876999834</c:v>
                </c:pt>
                <c:pt idx="487">
                  <c:v>5.4915664187688842</c:v>
                </c:pt>
                <c:pt idx="488">
                  <c:v>5.5907612405472902</c:v>
                </c:pt>
                <c:pt idx="489">
                  <c:v>5.5848929153432154</c:v>
                </c:pt>
                <c:pt idx="490">
                  <c:v>6.1959351821896194</c:v>
                </c:pt>
                <c:pt idx="491">
                  <c:v>6.28901402629731</c:v>
                </c:pt>
                <c:pt idx="492">
                  <c:v>6.4437070967277217</c:v>
                </c:pt>
                <c:pt idx="493">
                  <c:v>8.4793995111559752</c:v>
                </c:pt>
                <c:pt idx="494">
                  <c:v>8.5520981935409566</c:v>
                </c:pt>
                <c:pt idx="495">
                  <c:v>8.5955796306968448</c:v>
                </c:pt>
                <c:pt idx="496">
                  <c:v>8.590088044783549</c:v>
                </c:pt>
                <c:pt idx="497">
                  <c:v>10.380588234550874</c:v>
                </c:pt>
                <c:pt idx="498">
                  <c:v>10.383773579396513</c:v>
                </c:pt>
                <c:pt idx="499">
                  <c:v>14.198502498217124</c:v>
                </c:pt>
                <c:pt idx="500">
                  <c:v>14.292722048732687</c:v>
                </c:pt>
                <c:pt idx="501">
                  <c:v>14.391809172555996</c:v>
                </c:pt>
                <c:pt idx="502">
                  <c:v>14.391809172555996</c:v>
                </c:pt>
                <c:pt idx="503">
                  <c:v>14.383861089482238</c:v>
                </c:pt>
                <c:pt idx="504">
                  <c:v>14.3886496339417</c:v>
                </c:pt>
                <c:pt idx="505">
                  <c:v>9.3357456473129421</c:v>
                </c:pt>
                <c:pt idx="506">
                  <c:v>9.2983655585718417</c:v>
                </c:pt>
                <c:pt idx="507">
                  <c:v>8.0425248464614345</c:v>
                </c:pt>
                <c:pt idx="508">
                  <c:v>6.7985192276290221</c:v>
                </c:pt>
                <c:pt idx="509">
                  <c:v>7.0963140297209542</c:v>
                </c:pt>
                <c:pt idx="510">
                  <c:v>7.1404599127530402</c:v>
                </c:pt>
                <c:pt idx="511">
                  <c:v>7.3153369645146284</c:v>
                </c:pt>
                <c:pt idx="512">
                  <c:v>8.2238857406108057</c:v>
                </c:pt>
                <c:pt idx="513">
                  <c:v>7.1656606775034817</c:v>
                </c:pt>
                <c:pt idx="514">
                  <c:v>8.184034291821991</c:v>
                </c:pt>
                <c:pt idx="515">
                  <c:v>10.494192663876316</c:v>
                </c:pt>
                <c:pt idx="516">
                  <c:v>11.279204257389827</c:v>
                </c:pt>
                <c:pt idx="517">
                  <c:v>9.1024962911853233</c:v>
                </c:pt>
                <c:pt idx="518">
                  <c:v>8.4699610037592663</c:v>
                </c:pt>
                <c:pt idx="519">
                  <c:v>7.2601695837751787</c:v>
                </c:pt>
                <c:pt idx="520">
                  <c:v>8.0153061637273524</c:v>
                </c:pt>
                <c:pt idx="521">
                  <c:v>8.1228835974068971</c:v>
                </c:pt>
                <c:pt idx="522">
                  <c:v>9.0013680359987021</c:v>
                </c:pt>
                <c:pt idx="523">
                  <c:v>8.1107535337861343</c:v>
                </c:pt>
                <c:pt idx="524">
                  <c:v>6.1807764398268628</c:v>
                </c:pt>
                <c:pt idx="525">
                  <c:v>6.0434300786062494</c:v>
                </c:pt>
                <c:pt idx="526">
                  <c:v>5.8120513091734427</c:v>
                </c:pt>
                <c:pt idx="527">
                  <c:v>6.1202587470183101</c:v>
                </c:pt>
                <c:pt idx="528">
                  <c:v>6.1511260151819682</c:v>
                </c:pt>
                <c:pt idx="529">
                  <c:v>6.2938920483708518</c:v>
                </c:pt>
                <c:pt idx="530">
                  <c:v>5.176977173573321</c:v>
                </c:pt>
                <c:pt idx="531">
                  <c:v>5.2397677709925503</c:v>
                </c:pt>
                <c:pt idx="532">
                  <c:v>5.2566698100415064</c:v>
                </c:pt>
                <c:pt idx="533">
                  <c:v>5.7590073311959005</c:v>
                </c:pt>
                <c:pt idx="534">
                  <c:v>5.4027004295577106</c:v>
                </c:pt>
                <c:pt idx="535">
                  <c:v>5.50779967413487</c:v>
                </c:pt>
                <c:pt idx="536">
                  <c:v>5.7290939461368033</c:v>
                </c:pt>
                <c:pt idx="537">
                  <c:v>5.5130403293928127</c:v>
                </c:pt>
                <c:pt idx="538">
                  <c:v>5.4857292778469047</c:v>
                </c:pt>
                <c:pt idx="539">
                  <c:v>5.5994108584043882</c:v>
                </c:pt>
                <c:pt idx="540">
                  <c:v>6.2877610983464205</c:v>
                </c:pt>
                <c:pt idx="541">
                  <c:v>6.307861843404325</c:v>
                </c:pt>
                <c:pt idx="542">
                  <c:v>5.9954661515055578</c:v>
                </c:pt>
                <c:pt idx="543">
                  <c:v>6.1887174046067734</c:v>
                </c:pt>
                <c:pt idx="544">
                  <c:v>6.2189006919497283</c:v>
                </c:pt>
                <c:pt idx="545">
                  <c:v>6.2283542928477953</c:v>
                </c:pt>
                <c:pt idx="546">
                  <c:v>6.5026532175850731</c:v>
                </c:pt>
                <c:pt idx="547">
                  <c:v>7.1093778250534667</c:v>
                </c:pt>
                <c:pt idx="548">
                  <c:v>7.0810069720734559</c:v>
                </c:pt>
                <c:pt idx="549">
                  <c:v>7.478895461877257</c:v>
                </c:pt>
                <c:pt idx="550">
                  <c:v>7.3193500154242139</c:v>
                </c:pt>
                <c:pt idx="551">
                  <c:v>7.3200113069287056</c:v>
                </c:pt>
                <c:pt idx="552">
                  <c:v>7.6408337538525632</c:v>
                </c:pt>
                <c:pt idx="553">
                  <c:v>7.5241159188454718</c:v>
                </c:pt>
                <c:pt idx="554">
                  <c:v>7.5255854542588194</c:v>
                </c:pt>
                <c:pt idx="555">
                  <c:v>7.650812134702341</c:v>
                </c:pt>
                <c:pt idx="556">
                  <c:v>6.8898327535207455</c:v>
                </c:pt>
                <c:pt idx="557">
                  <c:v>6.8897456727580462</c:v>
                </c:pt>
                <c:pt idx="558">
                  <c:v>6.9037109862533121</c:v>
                </c:pt>
                <c:pt idx="559">
                  <c:v>6.9417006191879551</c:v>
                </c:pt>
                <c:pt idx="560">
                  <c:v>6.7039303054414914</c:v>
                </c:pt>
                <c:pt idx="561">
                  <c:v>6.5093969774477625</c:v>
                </c:pt>
                <c:pt idx="562">
                  <c:v>6.5091999462244257</c:v>
                </c:pt>
                <c:pt idx="563">
                  <c:v>6.4869742424619101</c:v>
                </c:pt>
                <c:pt idx="564">
                  <c:v>6.4886478064770197</c:v>
                </c:pt>
                <c:pt idx="565">
                  <c:v>6.4922928860048987</c:v>
                </c:pt>
                <c:pt idx="566">
                  <c:v>6.4789110553169245</c:v>
                </c:pt>
                <c:pt idx="567">
                  <c:v>6.4389654309471309</c:v>
                </c:pt>
                <c:pt idx="568">
                  <c:v>6.4385516036129138</c:v>
                </c:pt>
                <c:pt idx="569">
                  <c:v>6.439099528970484</c:v>
                </c:pt>
                <c:pt idx="570">
                  <c:v>6.4406023465398379</c:v>
                </c:pt>
                <c:pt idx="571">
                  <c:v>6.446956519631156</c:v>
                </c:pt>
                <c:pt idx="572">
                  <c:v>6.4763663859418488</c:v>
                </c:pt>
                <c:pt idx="573">
                  <c:v>6.4766416474873427</c:v>
                </c:pt>
                <c:pt idx="574">
                  <c:v>6.4980856510112766</c:v>
                </c:pt>
                <c:pt idx="575">
                  <c:v>6.4977887624247161</c:v>
                </c:pt>
                <c:pt idx="576">
                  <c:v>6.5021179218375611</c:v>
                </c:pt>
                <c:pt idx="577">
                  <c:v>6.5046367413785333</c:v>
                </c:pt>
                <c:pt idx="578">
                  <c:v>6.4836504656541978</c:v>
                </c:pt>
                <c:pt idx="579">
                  <c:v>6.4837622631450555</c:v>
                </c:pt>
                <c:pt idx="580">
                  <c:v>6.4825820832813807</c:v>
                </c:pt>
                <c:pt idx="581">
                  <c:v>6.4679173554786811</c:v>
                </c:pt>
                <c:pt idx="582">
                  <c:v>6.4665096404679892</c:v>
                </c:pt>
                <c:pt idx="583">
                  <c:v>6.4666496886772498</c:v>
                </c:pt>
                <c:pt idx="584">
                  <c:v>6.4716088096515501</c:v>
                </c:pt>
                <c:pt idx="585">
                  <c:v>6.4830937703181002</c:v>
                </c:pt>
                <c:pt idx="586">
                  <c:v>6.4831720690896972</c:v>
                </c:pt>
                <c:pt idx="587">
                  <c:v>6.3933449868212122</c:v>
                </c:pt>
                <c:pt idx="588">
                  <c:v>6.3933449868212122</c:v>
                </c:pt>
                <c:pt idx="589">
                  <c:v>6.3862395672932051</c:v>
                </c:pt>
                <c:pt idx="590">
                  <c:v>6.3862395672932051</c:v>
                </c:pt>
                <c:pt idx="591">
                  <c:v>6.6724822670296007</c:v>
                </c:pt>
                <c:pt idx="592">
                  <c:v>6.6723658713701068</c:v>
                </c:pt>
                <c:pt idx="593">
                  <c:v>6.6815300262497841</c:v>
                </c:pt>
                <c:pt idx="594">
                  <c:v>6.9288210909430266</c:v>
                </c:pt>
                <c:pt idx="595">
                  <c:v>6.9331395169221999</c:v>
                </c:pt>
                <c:pt idx="596">
                  <c:v>6.9300902653328889</c:v>
                </c:pt>
                <c:pt idx="597">
                  <c:v>6.958573203445261</c:v>
                </c:pt>
                <c:pt idx="598">
                  <c:v>6.9568219215789568</c:v>
                </c:pt>
                <c:pt idx="599">
                  <c:v>7.2535876018417564</c:v>
                </c:pt>
                <c:pt idx="600">
                  <c:v>7.2818558830745053</c:v>
                </c:pt>
                <c:pt idx="601">
                  <c:v>7.2668400926254826</c:v>
                </c:pt>
                <c:pt idx="602">
                  <c:v>7.1874232250403418</c:v>
                </c:pt>
                <c:pt idx="603">
                  <c:v>7.1901288328865984</c:v>
                </c:pt>
                <c:pt idx="604">
                  <c:v>7.1697115308104875</c:v>
                </c:pt>
                <c:pt idx="605">
                  <c:v>7.1893545572798807</c:v>
                </c:pt>
                <c:pt idx="606">
                  <c:v>7.2132533992329879</c:v>
                </c:pt>
                <c:pt idx="607">
                  <c:v>7.2641891736217463</c:v>
                </c:pt>
                <c:pt idx="608">
                  <c:v>7.2635111289446517</c:v>
                </c:pt>
                <c:pt idx="609">
                  <c:v>7.2957522997016611</c:v>
                </c:pt>
                <c:pt idx="610">
                  <c:v>7.2590347684870382</c:v>
                </c:pt>
                <c:pt idx="611">
                  <c:v>7.2578389372483585</c:v>
                </c:pt>
                <c:pt idx="612">
                  <c:v>7.3372918413728252</c:v>
                </c:pt>
                <c:pt idx="613">
                  <c:v>7.3398612979875839</c:v>
                </c:pt>
                <c:pt idx="614">
                  <c:v>7.3984888216356852</c:v>
                </c:pt>
                <c:pt idx="615">
                  <c:v>7.3981363399399012</c:v>
                </c:pt>
                <c:pt idx="616">
                  <c:v>7.392703476401997</c:v>
                </c:pt>
                <c:pt idx="617">
                  <c:v>7.3935307228861991</c:v>
                </c:pt>
                <c:pt idx="618">
                  <c:v>7.400999287033847</c:v>
                </c:pt>
                <c:pt idx="619">
                  <c:v>7.4152374460561559</c:v>
                </c:pt>
                <c:pt idx="620">
                  <c:v>7.412443298486215</c:v>
                </c:pt>
                <c:pt idx="621">
                  <c:v>7.4164350823498371</c:v>
                </c:pt>
                <c:pt idx="622">
                  <c:v>7.4155608932280694</c:v>
                </c:pt>
                <c:pt idx="623">
                  <c:v>7.4148167236371725</c:v>
                </c:pt>
                <c:pt idx="624">
                  <c:v>7.4136675021384493</c:v>
                </c:pt>
                <c:pt idx="625">
                  <c:v>7.4144177693669642</c:v>
                </c:pt>
                <c:pt idx="626">
                  <c:v>7.414964174500188</c:v>
                </c:pt>
                <c:pt idx="627">
                  <c:v>7.416430107819096</c:v>
                </c:pt>
                <c:pt idx="628">
                  <c:v>7.4106655968693911</c:v>
                </c:pt>
                <c:pt idx="629">
                  <c:v>7.410574936440872</c:v>
                </c:pt>
                <c:pt idx="630">
                  <c:v>7.431608550172828</c:v>
                </c:pt>
                <c:pt idx="631">
                  <c:v>7.4313454057373223</c:v>
                </c:pt>
                <c:pt idx="632">
                  <c:v>7.4206439154102295</c:v>
                </c:pt>
                <c:pt idx="633">
                  <c:v>7.4201201116391422</c:v>
                </c:pt>
                <c:pt idx="634">
                  <c:v>7.4198279436168706</c:v>
                </c:pt>
                <c:pt idx="635">
                  <c:v>7.4203567260216072</c:v>
                </c:pt>
                <c:pt idx="636">
                  <c:v>7.4145395348349101</c:v>
                </c:pt>
                <c:pt idx="637">
                  <c:v>7.4166264094063683</c:v>
                </c:pt>
                <c:pt idx="638">
                  <c:v>7.4454106851332416</c:v>
                </c:pt>
                <c:pt idx="639">
                  <c:v>7.4446996367233407</c:v>
                </c:pt>
                <c:pt idx="640">
                  <c:v>7.4395294246059498</c:v>
                </c:pt>
                <c:pt idx="641">
                  <c:v>7.4368090569993743</c:v>
                </c:pt>
                <c:pt idx="642">
                  <c:v>7.4111601646942926</c:v>
                </c:pt>
                <c:pt idx="643">
                  <c:v>7.411343492188414</c:v>
                </c:pt>
                <c:pt idx="644">
                  <c:v>7.4113996619231788</c:v>
                </c:pt>
                <c:pt idx="645">
                  <c:v>7.3767654148672737</c:v>
                </c:pt>
                <c:pt idx="646">
                  <c:v>7.3767654148672737</c:v>
                </c:pt>
                <c:pt idx="647">
                  <c:v>7.3768245348672536</c:v>
                </c:pt>
                <c:pt idx="648">
                  <c:v>7.3925210736937519</c:v>
                </c:pt>
                <c:pt idx="649">
                  <c:v>7.3789877980453085</c:v>
                </c:pt>
                <c:pt idx="650">
                  <c:v>7.5400344774542027</c:v>
                </c:pt>
                <c:pt idx="651">
                  <c:v>7.5401622036739813</c:v>
                </c:pt>
                <c:pt idx="652">
                  <c:v>7.6149151324105642</c:v>
                </c:pt>
                <c:pt idx="653">
                  <c:v>7.6145091106019125</c:v>
                </c:pt>
                <c:pt idx="654">
                  <c:v>7.6297289086043154</c:v>
                </c:pt>
                <c:pt idx="655">
                  <c:v>7.6119120216436826</c:v>
                </c:pt>
                <c:pt idx="656">
                  <c:v>7.6122889556233906</c:v>
                </c:pt>
                <c:pt idx="657">
                  <c:v>7.6074212471503309</c:v>
                </c:pt>
                <c:pt idx="658">
                  <c:v>7.6073412611690348</c:v>
                </c:pt>
                <c:pt idx="659">
                  <c:v>7.6405400789373594</c:v>
                </c:pt>
                <c:pt idx="660">
                  <c:v>7.6605432032592988</c:v>
                </c:pt>
                <c:pt idx="661">
                  <c:v>7.6528622622186475</c:v>
                </c:pt>
                <c:pt idx="662">
                  <c:v>7.7031726974343906</c:v>
                </c:pt>
                <c:pt idx="663">
                  <c:v>7.6947850901598009</c:v>
                </c:pt>
                <c:pt idx="664">
                  <c:v>7.6943130302048175</c:v>
                </c:pt>
                <c:pt idx="665">
                  <c:v>7.7022427635682007</c:v>
                </c:pt>
                <c:pt idx="666">
                  <c:v>7.7240763267496879</c:v>
                </c:pt>
                <c:pt idx="667">
                  <c:v>7.7248008895397398</c:v>
                </c:pt>
                <c:pt idx="668">
                  <c:v>7.7142295878934375</c:v>
                </c:pt>
                <c:pt idx="669">
                  <c:v>7.7336148327395842</c:v>
                </c:pt>
                <c:pt idx="670">
                  <c:v>7.7138512351251629</c:v>
                </c:pt>
                <c:pt idx="671">
                  <c:v>7.7130746800181864</c:v>
                </c:pt>
                <c:pt idx="672">
                  <c:v>7.6968189766372159</c:v>
                </c:pt>
                <c:pt idx="673">
                  <c:v>7.6393184888993293</c:v>
                </c:pt>
                <c:pt idx="674">
                  <c:v>7.6381367269483889</c:v>
                </c:pt>
                <c:pt idx="675">
                  <c:v>7.6421973266629628</c:v>
                </c:pt>
                <c:pt idx="676">
                  <c:v>7.6426290569802662</c:v>
                </c:pt>
                <c:pt idx="677">
                  <c:v>7.6567326496879637</c:v>
                </c:pt>
                <c:pt idx="678">
                  <c:v>7.763641956948935</c:v>
                </c:pt>
                <c:pt idx="679">
                  <c:v>7.763641956948935</c:v>
                </c:pt>
                <c:pt idx="680">
                  <c:v>7.7630708294255886</c:v>
                </c:pt>
                <c:pt idx="681">
                  <c:v>7.7633650255016908</c:v>
                </c:pt>
                <c:pt idx="682">
                  <c:v>7.7567521486885482</c:v>
                </c:pt>
                <c:pt idx="683">
                  <c:v>7.7891315677791511</c:v>
                </c:pt>
                <c:pt idx="684">
                  <c:v>7.7888086804530605</c:v>
                </c:pt>
                <c:pt idx="685">
                  <c:v>7.7537450008719686</c:v>
                </c:pt>
                <c:pt idx="686">
                  <c:v>7.7539310760420221</c:v>
                </c:pt>
                <c:pt idx="687">
                  <c:v>7.7254897845071264</c:v>
                </c:pt>
                <c:pt idx="688">
                  <c:v>7.7235543760834187</c:v>
                </c:pt>
                <c:pt idx="689">
                  <c:v>7.6930918444709384</c:v>
                </c:pt>
                <c:pt idx="690">
                  <c:v>7.6931448263849491</c:v>
                </c:pt>
                <c:pt idx="691">
                  <c:v>7.6237738622145166</c:v>
                </c:pt>
                <c:pt idx="692">
                  <c:v>7.6237738622145166</c:v>
                </c:pt>
                <c:pt idx="693">
                  <c:v>7.6232485661874447</c:v>
                </c:pt>
                <c:pt idx="694">
                  <c:v>7.5144217405867693</c:v>
                </c:pt>
                <c:pt idx="695">
                  <c:v>7.5144217405867693</c:v>
                </c:pt>
                <c:pt idx="696">
                  <c:v>7.5129134574753129</c:v>
                </c:pt>
                <c:pt idx="697">
                  <c:v>7.9401785253972417</c:v>
                </c:pt>
                <c:pt idx="698">
                  <c:v>7.9427763834982068</c:v>
                </c:pt>
                <c:pt idx="699">
                  <c:v>7.5985745520902794</c:v>
                </c:pt>
                <c:pt idx="700">
                  <c:v>7.4190868306422075</c:v>
                </c:pt>
                <c:pt idx="701">
                  <c:v>7.422099507154738</c:v>
                </c:pt>
                <c:pt idx="702">
                  <c:v>7.4730267815468201</c:v>
                </c:pt>
                <c:pt idx="703">
                  <c:v>7.2973604324269727</c:v>
                </c:pt>
                <c:pt idx="704">
                  <c:v>7.2962343050081273</c:v>
                </c:pt>
                <c:pt idx="705">
                  <c:v>7.2713738705407405</c:v>
                </c:pt>
                <c:pt idx="706">
                  <c:v>7.2873205295536474</c:v>
                </c:pt>
                <c:pt idx="707">
                  <c:v>7.2496825170194841</c:v>
                </c:pt>
                <c:pt idx="708">
                  <c:v>7.1872907884741348</c:v>
                </c:pt>
                <c:pt idx="709">
                  <c:v>7.2235476588783287</c:v>
                </c:pt>
                <c:pt idx="710">
                  <c:v>7.0147131584852209</c:v>
                </c:pt>
                <c:pt idx="711">
                  <c:v>7.0093668040057597</c:v>
                </c:pt>
                <c:pt idx="712">
                  <c:v>7.0008832799879981</c:v>
                </c:pt>
                <c:pt idx="713">
                  <c:v>6.9999011498889168</c:v>
                </c:pt>
                <c:pt idx="714">
                  <c:v>6.9999011498889168</c:v>
                </c:pt>
                <c:pt idx="715">
                  <c:v>7.0218951837279446</c:v>
                </c:pt>
                <c:pt idx="716">
                  <c:v>7.0252077348862736</c:v>
                </c:pt>
                <c:pt idx="717">
                  <c:v>7.0364305113222319</c:v>
                </c:pt>
                <c:pt idx="718">
                  <c:v>7.1625120898108818</c:v>
                </c:pt>
                <c:pt idx="719">
                  <c:v>7.1759847478381156</c:v>
                </c:pt>
                <c:pt idx="720">
                  <c:v>7.662028667453896</c:v>
                </c:pt>
                <c:pt idx="721">
                  <c:v>7.6764282442395935</c:v>
                </c:pt>
                <c:pt idx="722">
                  <c:v>7.7370686283653844</c:v>
                </c:pt>
                <c:pt idx="723">
                  <c:v>8.0140548090110482</c:v>
                </c:pt>
                <c:pt idx="724">
                  <c:v>8.0980794802282059</c:v>
                </c:pt>
                <c:pt idx="725">
                  <c:v>8.0980794802282059</c:v>
                </c:pt>
                <c:pt idx="726">
                  <c:v>8.0980794802282059</c:v>
                </c:pt>
                <c:pt idx="727">
                  <c:v>8.0980794802282059</c:v>
                </c:pt>
                <c:pt idx="728">
                  <c:v>8.1176832275351316</c:v>
                </c:pt>
                <c:pt idx="729">
                  <c:v>8.1288339742028768</c:v>
                </c:pt>
                <c:pt idx="730">
                  <c:v>9.8191445692511596</c:v>
                </c:pt>
                <c:pt idx="731">
                  <c:v>9.6192375389852103</c:v>
                </c:pt>
                <c:pt idx="732">
                  <c:v>9.9284362099394539</c:v>
                </c:pt>
                <c:pt idx="733">
                  <c:v>12.442272215648286</c:v>
                </c:pt>
                <c:pt idx="734">
                  <c:v>12.569576346472084</c:v>
                </c:pt>
                <c:pt idx="735">
                  <c:v>12.393875109125208</c:v>
                </c:pt>
                <c:pt idx="736">
                  <c:v>11.372453358771374</c:v>
                </c:pt>
                <c:pt idx="737">
                  <c:v>11.398898377913039</c:v>
                </c:pt>
                <c:pt idx="738">
                  <c:v>12.27067354177904</c:v>
                </c:pt>
                <c:pt idx="739">
                  <c:v>12.235494082897231</c:v>
                </c:pt>
                <c:pt idx="740">
                  <c:v>11.950525637830093</c:v>
                </c:pt>
                <c:pt idx="741">
                  <c:v>11.575700652984171</c:v>
                </c:pt>
                <c:pt idx="742">
                  <c:v>12.473269096087364</c:v>
                </c:pt>
                <c:pt idx="743">
                  <c:v>13.130896345358495</c:v>
                </c:pt>
                <c:pt idx="744">
                  <c:v>13.201565213958318</c:v>
                </c:pt>
                <c:pt idx="745">
                  <c:v>11.632795866467669</c:v>
                </c:pt>
                <c:pt idx="746">
                  <c:v>11.553055284629563</c:v>
                </c:pt>
                <c:pt idx="747">
                  <c:v>11.409781170159782</c:v>
                </c:pt>
                <c:pt idx="748">
                  <c:v>12.598758255262789</c:v>
                </c:pt>
                <c:pt idx="749">
                  <c:v>12.518327949617003</c:v>
                </c:pt>
                <c:pt idx="750">
                  <c:v>12.624851751371995</c:v>
                </c:pt>
                <c:pt idx="751">
                  <c:v>13.218402497011173</c:v>
                </c:pt>
                <c:pt idx="752">
                  <c:v>12.975731794784451</c:v>
                </c:pt>
                <c:pt idx="753">
                  <c:v>16.557798266235256</c:v>
                </c:pt>
                <c:pt idx="754">
                  <c:v>16.577575107939865</c:v>
                </c:pt>
                <c:pt idx="755">
                  <c:v>19.213277277545068</c:v>
                </c:pt>
                <c:pt idx="756">
                  <c:v>18.743447222810921</c:v>
                </c:pt>
                <c:pt idx="757">
                  <c:v>18.800301057665315</c:v>
                </c:pt>
                <c:pt idx="758">
                  <c:v>19.117071234859747</c:v>
                </c:pt>
                <c:pt idx="759">
                  <c:v>17.856243592115682</c:v>
                </c:pt>
                <c:pt idx="760">
                  <c:v>17.056772599939709</c:v>
                </c:pt>
                <c:pt idx="761">
                  <c:v>17.555916541608376</c:v>
                </c:pt>
                <c:pt idx="762">
                  <c:v>16.345499442504426</c:v>
                </c:pt>
                <c:pt idx="763">
                  <c:v>15.337856582479599</c:v>
                </c:pt>
                <c:pt idx="764">
                  <c:v>15.474916385891785</c:v>
                </c:pt>
                <c:pt idx="765">
                  <c:v>15.729544892934401</c:v>
                </c:pt>
                <c:pt idx="766">
                  <c:v>14.904023708614808</c:v>
                </c:pt>
                <c:pt idx="767">
                  <c:v>15.011031950541909</c:v>
                </c:pt>
                <c:pt idx="768">
                  <c:v>14.524483257615957</c:v>
                </c:pt>
                <c:pt idx="769">
                  <c:v>14.478710746017919</c:v>
                </c:pt>
                <c:pt idx="770">
                  <c:v>13.840690598886249</c:v>
                </c:pt>
                <c:pt idx="771">
                  <c:v>13.692913985765077</c:v>
                </c:pt>
                <c:pt idx="772">
                  <c:v>12.686989234712566</c:v>
                </c:pt>
                <c:pt idx="773">
                  <c:v>11.967143785969389</c:v>
                </c:pt>
                <c:pt idx="774">
                  <c:v>12.013728290127817</c:v>
                </c:pt>
                <c:pt idx="775">
                  <c:v>12.456668925083582</c:v>
                </c:pt>
                <c:pt idx="776">
                  <c:v>12.542132378173591</c:v>
                </c:pt>
                <c:pt idx="777">
                  <c:v>12.624875995611344</c:v>
                </c:pt>
                <c:pt idx="778">
                  <c:v>11.432715149655605</c:v>
                </c:pt>
                <c:pt idx="779">
                  <c:v>11.446657551543179</c:v>
                </c:pt>
                <c:pt idx="780">
                  <c:v>11.468207505620008</c:v>
                </c:pt>
                <c:pt idx="781">
                  <c:v>11.457567226618499</c:v>
                </c:pt>
                <c:pt idx="782">
                  <c:v>11.030834646163633</c:v>
                </c:pt>
                <c:pt idx="783">
                  <c:v>11.103284825998937</c:v>
                </c:pt>
                <c:pt idx="784">
                  <c:v>11.540233349703632</c:v>
                </c:pt>
                <c:pt idx="785">
                  <c:v>11.450809797950926</c:v>
                </c:pt>
                <c:pt idx="786">
                  <c:v>11.522257125579449</c:v>
                </c:pt>
                <c:pt idx="787">
                  <c:v>11.040319353848552</c:v>
                </c:pt>
                <c:pt idx="788">
                  <c:v>11.033502416678528</c:v>
                </c:pt>
                <c:pt idx="789">
                  <c:v>11.253556095600604</c:v>
                </c:pt>
                <c:pt idx="790">
                  <c:v>11.34889528920132</c:v>
                </c:pt>
                <c:pt idx="791">
                  <c:v>11.6280702690895</c:v>
                </c:pt>
                <c:pt idx="792">
                  <c:v>12.012237380117295</c:v>
                </c:pt>
                <c:pt idx="793">
                  <c:v>11.624263591939123</c:v>
                </c:pt>
                <c:pt idx="794">
                  <c:v>11.602401389685719</c:v>
                </c:pt>
                <c:pt idx="795">
                  <c:v>11.653118837691556</c:v>
                </c:pt>
                <c:pt idx="796">
                  <c:v>11.652136887979166</c:v>
                </c:pt>
                <c:pt idx="797">
                  <c:v>11.461213739960774</c:v>
                </c:pt>
                <c:pt idx="798">
                  <c:v>11.556153734359377</c:v>
                </c:pt>
                <c:pt idx="799">
                  <c:v>11.497189589124192</c:v>
                </c:pt>
                <c:pt idx="800">
                  <c:v>11.188557640250151</c:v>
                </c:pt>
                <c:pt idx="801">
                  <c:v>11.270907322295189</c:v>
                </c:pt>
                <c:pt idx="802">
                  <c:v>11.414992512255576</c:v>
                </c:pt>
                <c:pt idx="803">
                  <c:v>11.220558735060097</c:v>
                </c:pt>
                <c:pt idx="804">
                  <c:v>11.352015462328033</c:v>
                </c:pt>
                <c:pt idx="805">
                  <c:v>11.993413094686321</c:v>
                </c:pt>
                <c:pt idx="806">
                  <c:v>12.016361600262092</c:v>
                </c:pt>
                <c:pt idx="807">
                  <c:v>12.023842890348929</c:v>
                </c:pt>
                <c:pt idx="808">
                  <c:v>12.021414151981411</c:v>
                </c:pt>
                <c:pt idx="809">
                  <c:v>12.497201948749277</c:v>
                </c:pt>
                <c:pt idx="810">
                  <c:v>12.549912869917017</c:v>
                </c:pt>
                <c:pt idx="811">
                  <c:v>12.539558942050038</c:v>
                </c:pt>
                <c:pt idx="812">
                  <c:v>13.519006571693437</c:v>
                </c:pt>
                <c:pt idx="813">
                  <c:v>13.519006571693437</c:v>
                </c:pt>
                <c:pt idx="814">
                  <c:v>13.517664542958121</c:v>
                </c:pt>
                <c:pt idx="815">
                  <c:v>14.559967846933326</c:v>
                </c:pt>
                <c:pt idx="816">
                  <c:v>14.527048904821823</c:v>
                </c:pt>
                <c:pt idx="817">
                  <c:v>14.674949327882601</c:v>
                </c:pt>
                <c:pt idx="818">
                  <c:v>14.677008665416407</c:v>
                </c:pt>
                <c:pt idx="819">
                  <c:v>16.821315222933016</c:v>
                </c:pt>
                <c:pt idx="820">
                  <c:v>16.812352551005944</c:v>
                </c:pt>
                <c:pt idx="821">
                  <c:v>15.788479264794523</c:v>
                </c:pt>
                <c:pt idx="822">
                  <c:v>15.833766998829031</c:v>
                </c:pt>
                <c:pt idx="823">
                  <c:v>16.248308091301293</c:v>
                </c:pt>
                <c:pt idx="824">
                  <c:v>16.204597109035408</c:v>
                </c:pt>
                <c:pt idx="825">
                  <c:v>16.186891482755218</c:v>
                </c:pt>
                <c:pt idx="826">
                  <c:v>16.5224649679216</c:v>
                </c:pt>
                <c:pt idx="827">
                  <c:v>16.977999510462055</c:v>
                </c:pt>
                <c:pt idx="828">
                  <c:v>16.878043390302221</c:v>
                </c:pt>
                <c:pt idx="829">
                  <c:v>16.439797951342314</c:v>
                </c:pt>
                <c:pt idx="830">
                  <c:v>13.784435101560819</c:v>
                </c:pt>
                <c:pt idx="831">
                  <c:v>13.783439784886086</c:v>
                </c:pt>
                <c:pt idx="832">
                  <c:v>13.811834040683081</c:v>
                </c:pt>
                <c:pt idx="833">
                  <c:v>13.982163962887277</c:v>
                </c:pt>
                <c:pt idx="834">
                  <c:v>14.809116672172266</c:v>
                </c:pt>
                <c:pt idx="835">
                  <c:v>14.804375531497865</c:v>
                </c:pt>
                <c:pt idx="836">
                  <c:v>14.355396799889084</c:v>
                </c:pt>
                <c:pt idx="837">
                  <c:v>14.57456660267176</c:v>
                </c:pt>
                <c:pt idx="838">
                  <c:v>14.440250518460219</c:v>
                </c:pt>
                <c:pt idx="839">
                  <c:v>14.329649245380891</c:v>
                </c:pt>
                <c:pt idx="840">
                  <c:v>14.501030588810563</c:v>
                </c:pt>
                <c:pt idx="841">
                  <c:v>14.538188346966844</c:v>
                </c:pt>
                <c:pt idx="842">
                  <c:v>14.470538022655649</c:v>
                </c:pt>
                <c:pt idx="843">
                  <c:v>14.781766588994122</c:v>
                </c:pt>
                <c:pt idx="844">
                  <c:v>14.926253076031227</c:v>
                </c:pt>
                <c:pt idx="845">
                  <c:v>14.926625107587949</c:v>
                </c:pt>
                <c:pt idx="846">
                  <c:v>15.279274667183575</c:v>
                </c:pt>
                <c:pt idx="847">
                  <c:v>15.334133336699187</c:v>
                </c:pt>
                <c:pt idx="848">
                  <c:v>16.35304594630642</c:v>
                </c:pt>
                <c:pt idx="849">
                  <c:v>16.352077637531774</c:v>
                </c:pt>
                <c:pt idx="850">
                  <c:v>16.715033512177044</c:v>
                </c:pt>
                <c:pt idx="851">
                  <c:v>16.265810698357509</c:v>
                </c:pt>
                <c:pt idx="852">
                  <c:v>16.25719914409547</c:v>
                </c:pt>
                <c:pt idx="853">
                  <c:v>16.345832235670137</c:v>
                </c:pt>
                <c:pt idx="854">
                  <c:v>16.345832235670137</c:v>
                </c:pt>
                <c:pt idx="855">
                  <c:v>16.362671361415263</c:v>
                </c:pt>
                <c:pt idx="856">
                  <c:v>16.363740081169752</c:v>
                </c:pt>
                <c:pt idx="857">
                  <c:v>16.670797664742448</c:v>
                </c:pt>
                <c:pt idx="858">
                  <c:v>16.904563701483212</c:v>
                </c:pt>
                <c:pt idx="859">
                  <c:v>16.890552481301107</c:v>
                </c:pt>
                <c:pt idx="860">
                  <c:v>16.915951443903708</c:v>
                </c:pt>
                <c:pt idx="861">
                  <c:v>16.915951443903708</c:v>
                </c:pt>
                <c:pt idx="862">
                  <c:v>16.560850194580794</c:v>
                </c:pt>
                <c:pt idx="863">
                  <c:v>16.493832921883875</c:v>
                </c:pt>
                <c:pt idx="864">
                  <c:v>16.638477302581336</c:v>
                </c:pt>
                <c:pt idx="865">
                  <c:v>16.716673036389974</c:v>
                </c:pt>
                <c:pt idx="866">
                  <c:v>16.65295726050163</c:v>
                </c:pt>
                <c:pt idx="867">
                  <c:v>17.821180527187266</c:v>
                </c:pt>
                <c:pt idx="868">
                  <c:v>17.87590535727746</c:v>
                </c:pt>
                <c:pt idx="869">
                  <c:v>17.862066114567959</c:v>
                </c:pt>
                <c:pt idx="870">
                  <c:v>17.86301205305611</c:v>
                </c:pt>
                <c:pt idx="871">
                  <c:v>18.403013279793601</c:v>
                </c:pt>
                <c:pt idx="872">
                  <c:v>17.205079416332794</c:v>
                </c:pt>
                <c:pt idx="873">
                  <c:v>17.148187945576836</c:v>
                </c:pt>
                <c:pt idx="874">
                  <c:v>17.145128278789382</c:v>
                </c:pt>
                <c:pt idx="875">
                  <c:v>18.132908021234162</c:v>
                </c:pt>
                <c:pt idx="876">
                  <c:v>18.51082621547507</c:v>
                </c:pt>
                <c:pt idx="877">
                  <c:v>17.790083130593398</c:v>
                </c:pt>
                <c:pt idx="878">
                  <c:v>17.781554100318349</c:v>
                </c:pt>
                <c:pt idx="879">
                  <c:v>18.153709956264208</c:v>
                </c:pt>
                <c:pt idx="880">
                  <c:v>18.468867438160022</c:v>
                </c:pt>
                <c:pt idx="881">
                  <c:v>18.577394304749603</c:v>
                </c:pt>
                <c:pt idx="882">
                  <c:v>19.947979151598933</c:v>
                </c:pt>
                <c:pt idx="883">
                  <c:v>19.961360627619857</c:v>
                </c:pt>
                <c:pt idx="884">
                  <c:v>19.753726927805602</c:v>
                </c:pt>
                <c:pt idx="885">
                  <c:v>21.24516305241816</c:v>
                </c:pt>
                <c:pt idx="886">
                  <c:v>21.168661407473351</c:v>
                </c:pt>
                <c:pt idx="887">
                  <c:v>21.18877580740493</c:v>
                </c:pt>
                <c:pt idx="888">
                  <c:v>20.95081372734272</c:v>
                </c:pt>
                <c:pt idx="889">
                  <c:v>21.223866095033895</c:v>
                </c:pt>
                <c:pt idx="890">
                  <c:v>21.467977622227725</c:v>
                </c:pt>
                <c:pt idx="891">
                  <c:v>21.864551354887841</c:v>
                </c:pt>
                <c:pt idx="892">
                  <c:v>22.060780352240112</c:v>
                </c:pt>
                <c:pt idx="893">
                  <c:v>22.202493939000242</c:v>
                </c:pt>
                <c:pt idx="894">
                  <c:v>21.998238553820936</c:v>
                </c:pt>
                <c:pt idx="895">
                  <c:v>21.478452916964045</c:v>
                </c:pt>
                <c:pt idx="896">
                  <c:v>21.447807199472553</c:v>
                </c:pt>
                <c:pt idx="897">
                  <c:v>20.986814272504049</c:v>
                </c:pt>
                <c:pt idx="898">
                  <c:v>20.966220741100987</c:v>
                </c:pt>
                <c:pt idx="899">
                  <c:v>21.87673715292194</c:v>
                </c:pt>
                <c:pt idx="900">
                  <c:v>21.870359530235881</c:v>
                </c:pt>
                <c:pt idx="901">
                  <c:v>21.902316126706641</c:v>
                </c:pt>
                <c:pt idx="902">
                  <c:v>21.661376896733707</c:v>
                </c:pt>
                <c:pt idx="903">
                  <c:v>21.460719641169071</c:v>
                </c:pt>
                <c:pt idx="904">
                  <c:v>21.444761166598006</c:v>
                </c:pt>
                <c:pt idx="905">
                  <c:v>21.475914911421341</c:v>
                </c:pt>
                <c:pt idx="906">
                  <c:v>21.516508116874377</c:v>
                </c:pt>
                <c:pt idx="907">
                  <c:v>21.622849350018598</c:v>
                </c:pt>
                <c:pt idx="908">
                  <c:v>19.728422928841187</c:v>
                </c:pt>
                <c:pt idx="909">
                  <c:v>19.728422928841187</c:v>
                </c:pt>
                <c:pt idx="910">
                  <c:v>19.470673786582321</c:v>
                </c:pt>
                <c:pt idx="911">
                  <c:v>19.468694236969938</c:v>
                </c:pt>
                <c:pt idx="912">
                  <c:v>18.639511819634013</c:v>
                </c:pt>
                <c:pt idx="913">
                  <c:v>18.635806232882196</c:v>
                </c:pt>
                <c:pt idx="914">
                  <c:v>18.636280143825729</c:v>
                </c:pt>
                <c:pt idx="915">
                  <c:v>18.943039049830553</c:v>
                </c:pt>
                <c:pt idx="916">
                  <c:v>19.133344836303039</c:v>
                </c:pt>
                <c:pt idx="917">
                  <c:v>19.07209777834629</c:v>
                </c:pt>
                <c:pt idx="918">
                  <c:v>17.486176839736252</c:v>
                </c:pt>
                <c:pt idx="919">
                  <c:v>17.484996441672621</c:v>
                </c:pt>
                <c:pt idx="920">
                  <c:v>17.498680974195366</c:v>
                </c:pt>
                <c:pt idx="921">
                  <c:v>17.472032405986511</c:v>
                </c:pt>
                <c:pt idx="922">
                  <c:v>17.480883308160788</c:v>
                </c:pt>
                <c:pt idx="923">
                  <c:v>17.422284218603885</c:v>
                </c:pt>
                <c:pt idx="924">
                  <c:v>17.096067276757793</c:v>
                </c:pt>
                <c:pt idx="925">
                  <c:v>17.190613662912195</c:v>
                </c:pt>
                <c:pt idx="926">
                  <c:v>17.056016335798159</c:v>
                </c:pt>
                <c:pt idx="927">
                  <c:v>17.339725563085906</c:v>
                </c:pt>
                <c:pt idx="928">
                  <c:v>17.073171519467433</c:v>
                </c:pt>
                <c:pt idx="929">
                  <c:v>17.255631182355334</c:v>
                </c:pt>
                <c:pt idx="930">
                  <c:v>17.63258248354423</c:v>
                </c:pt>
                <c:pt idx="931">
                  <c:v>18.0327039315749</c:v>
                </c:pt>
                <c:pt idx="932">
                  <c:v>18.055995608839449</c:v>
                </c:pt>
                <c:pt idx="933">
                  <c:v>18.080438568964382</c:v>
                </c:pt>
                <c:pt idx="934">
                  <c:v>18.042413668306182</c:v>
                </c:pt>
                <c:pt idx="935">
                  <c:v>18.043581402468046</c:v>
                </c:pt>
                <c:pt idx="936">
                  <c:v>17.513875279501331</c:v>
                </c:pt>
                <c:pt idx="937">
                  <c:v>17.539703299166632</c:v>
                </c:pt>
                <c:pt idx="938">
                  <c:v>18.191806534894095</c:v>
                </c:pt>
                <c:pt idx="939">
                  <c:v>18.181608602516054</c:v>
                </c:pt>
                <c:pt idx="940">
                  <c:v>17.750320857330429</c:v>
                </c:pt>
                <c:pt idx="941">
                  <c:v>17.887226898495975</c:v>
                </c:pt>
                <c:pt idx="942">
                  <c:v>17.876433229520106</c:v>
                </c:pt>
                <c:pt idx="943">
                  <c:v>18.643061723400642</c:v>
                </c:pt>
                <c:pt idx="944">
                  <c:v>18.644204782226467</c:v>
                </c:pt>
                <c:pt idx="945">
                  <c:v>18.516976738170104</c:v>
                </c:pt>
                <c:pt idx="946">
                  <c:v>18.104219081500364</c:v>
                </c:pt>
                <c:pt idx="947">
                  <c:v>17.914179269473209</c:v>
                </c:pt>
                <c:pt idx="948">
                  <c:v>17.861677541374846</c:v>
                </c:pt>
                <c:pt idx="949">
                  <c:v>17.84557819492267</c:v>
                </c:pt>
                <c:pt idx="950">
                  <c:v>17.850993396128104</c:v>
                </c:pt>
                <c:pt idx="951">
                  <c:v>17.898833881477938</c:v>
                </c:pt>
                <c:pt idx="952">
                  <c:v>17.851945669289183</c:v>
                </c:pt>
                <c:pt idx="953">
                  <c:v>18.271509187544908</c:v>
                </c:pt>
                <c:pt idx="954">
                  <c:v>18.260083772345247</c:v>
                </c:pt>
                <c:pt idx="955">
                  <c:v>18.197933570240501</c:v>
                </c:pt>
                <c:pt idx="956">
                  <c:v>18.591001953556052</c:v>
                </c:pt>
                <c:pt idx="957">
                  <c:v>18.582510632960641</c:v>
                </c:pt>
                <c:pt idx="958">
                  <c:v>18.915487679146093</c:v>
                </c:pt>
                <c:pt idx="959">
                  <c:v>18.761367811693979</c:v>
                </c:pt>
                <c:pt idx="960">
                  <c:v>18.761731092442201</c:v>
                </c:pt>
                <c:pt idx="961">
                  <c:v>18.745042353584576</c:v>
                </c:pt>
                <c:pt idx="962">
                  <c:v>19.036545867833674</c:v>
                </c:pt>
                <c:pt idx="963">
                  <c:v>18.990291632344192</c:v>
                </c:pt>
                <c:pt idx="964">
                  <c:v>19.228873388231012</c:v>
                </c:pt>
                <c:pt idx="965">
                  <c:v>19.17388191927126</c:v>
                </c:pt>
                <c:pt idx="966">
                  <c:v>19.145562731774607</c:v>
                </c:pt>
                <c:pt idx="967">
                  <c:v>18.920392284049992</c:v>
                </c:pt>
                <c:pt idx="968">
                  <c:v>18.966871404511092</c:v>
                </c:pt>
                <c:pt idx="969">
                  <c:v>19.112384639696881</c:v>
                </c:pt>
                <c:pt idx="970">
                  <c:v>19.075940275598914</c:v>
                </c:pt>
                <c:pt idx="971">
                  <c:v>19.04663111032821</c:v>
                </c:pt>
                <c:pt idx="972">
                  <c:v>19.744254387701385</c:v>
                </c:pt>
                <c:pt idx="973">
                  <c:v>19.744254387701385</c:v>
                </c:pt>
                <c:pt idx="974">
                  <c:v>19.872605828405661</c:v>
                </c:pt>
                <c:pt idx="975">
                  <c:v>19.877414707592258</c:v>
                </c:pt>
                <c:pt idx="976">
                  <c:v>20.365121318563908</c:v>
                </c:pt>
                <c:pt idx="977">
                  <c:v>20.364952412412823</c:v>
                </c:pt>
                <c:pt idx="978">
                  <c:v>20.656113190173247</c:v>
                </c:pt>
                <c:pt idx="979">
                  <c:v>20.655444112701801</c:v>
                </c:pt>
                <c:pt idx="980">
                  <c:v>20.357070740292478</c:v>
                </c:pt>
                <c:pt idx="981">
                  <c:v>20.353549183085132</c:v>
                </c:pt>
                <c:pt idx="982">
                  <c:v>20.355170092520687</c:v>
                </c:pt>
                <c:pt idx="983">
                  <c:v>20.356144820622831</c:v>
                </c:pt>
                <c:pt idx="984">
                  <c:v>20.251343884468472</c:v>
                </c:pt>
                <c:pt idx="985">
                  <c:v>20.345190847974223</c:v>
                </c:pt>
                <c:pt idx="986">
                  <c:v>20.339400927235761</c:v>
                </c:pt>
                <c:pt idx="987">
                  <c:v>20.238570197216699</c:v>
                </c:pt>
                <c:pt idx="988">
                  <c:v>20.138395748901292</c:v>
                </c:pt>
                <c:pt idx="989">
                  <c:v>20.226429948388478</c:v>
                </c:pt>
                <c:pt idx="990">
                  <c:v>20.205795218859784</c:v>
                </c:pt>
                <c:pt idx="991">
                  <c:v>20.560899565139596</c:v>
                </c:pt>
                <c:pt idx="992">
                  <c:v>20.564291391266938</c:v>
                </c:pt>
                <c:pt idx="993">
                  <c:v>20.572481068217606</c:v>
                </c:pt>
                <c:pt idx="994">
                  <c:v>20.572481068217606</c:v>
                </c:pt>
                <c:pt idx="995">
                  <c:v>20.573625775568836</c:v>
                </c:pt>
                <c:pt idx="996">
                  <c:v>20.572432714079174</c:v>
                </c:pt>
                <c:pt idx="997">
                  <c:v>20.580642371351225</c:v>
                </c:pt>
                <c:pt idx="998">
                  <c:v>20.600140969219218</c:v>
                </c:pt>
                <c:pt idx="999">
                  <c:v>20.600140969219218</c:v>
                </c:pt>
                <c:pt idx="1000">
                  <c:v>20.583782838590714</c:v>
                </c:pt>
                <c:pt idx="1001">
                  <c:v>20.575763893023733</c:v>
                </c:pt>
                <c:pt idx="1002">
                  <c:v>20.58183682058128</c:v>
                </c:pt>
                <c:pt idx="1003">
                  <c:v>21.148188032492698</c:v>
                </c:pt>
                <c:pt idx="1004">
                  <c:v>21.134939229042605</c:v>
                </c:pt>
                <c:pt idx="1005">
                  <c:v>21.322178414601968</c:v>
                </c:pt>
                <c:pt idx="1006">
                  <c:v>21.064016379095328</c:v>
                </c:pt>
                <c:pt idx="1007">
                  <c:v>21.054536406378944</c:v>
                </c:pt>
                <c:pt idx="1008">
                  <c:v>21.236688278759392</c:v>
                </c:pt>
                <c:pt idx="1009">
                  <c:v>21.136901564557711</c:v>
                </c:pt>
                <c:pt idx="1010">
                  <c:v>21.394553463695598</c:v>
                </c:pt>
                <c:pt idx="1011">
                  <c:v>22.815929414039022</c:v>
                </c:pt>
                <c:pt idx="1012">
                  <c:v>22.811113236540145</c:v>
                </c:pt>
                <c:pt idx="1013">
                  <c:v>22.772059636336376</c:v>
                </c:pt>
                <c:pt idx="1014">
                  <c:v>23.055594728638134</c:v>
                </c:pt>
                <c:pt idx="1015">
                  <c:v>22.485745960852579</c:v>
                </c:pt>
                <c:pt idx="1016">
                  <c:v>22.547047362828209</c:v>
                </c:pt>
                <c:pt idx="1017">
                  <c:v>22.399059525495463</c:v>
                </c:pt>
                <c:pt idx="1018">
                  <c:v>22.502079187169461</c:v>
                </c:pt>
                <c:pt idx="1019">
                  <c:v>22.83439904271879</c:v>
                </c:pt>
                <c:pt idx="1020">
                  <c:v>23.077695370927145</c:v>
                </c:pt>
                <c:pt idx="1021">
                  <c:v>22.731126106369622</c:v>
                </c:pt>
                <c:pt idx="1022">
                  <c:v>22.740771260776647</c:v>
                </c:pt>
                <c:pt idx="1023">
                  <c:v>22.739255332237207</c:v>
                </c:pt>
                <c:pt idx="1024">
                  <c:v>22.506851640225459</c:v>
                </c:pt>
                <c:pt idx="1025">
                  <c:v>22.60774198290779</c:v>
                </c:pt>
                <c:pt idx="1026">
                  <c:v>22.652255523752292</c:v>
                </c:pt>
                <c:pt idx="1027">
                  <c:v>23.007607172657902</c:v>
                </c:pt>
                <c:pt idx="1028">
                  <c:v>23.152974064411865</c:v>
                </c:pt>
                <c:pt idx="1029">
                  <c:v>23.163274635697963</c:v>
                </c:pt>
                <c:pt idx="1030">
                  <c:v>23.163274635697963</c:v>
                </c:pt>
                <c:pt idx="1031">
                  <c:v>23.161918850001015</c:v>
                </c:pt>
                <c:pt idx="1032">
                  <c:v>23.173335565342402</c:v>
                </c:pt>
                <c:pt idx="1033">
                  <c:v>23.173559701606358</c:v>
                </c:pt>
                <c:pt idx="1034">
                  <c:v>21.207319173121974</c:v>
                </c:pt>
                <c:pt idx="1035">
                  <c:v>21.207483754832889</c:v>
                </c:pt>
                <c:pt idx="1036">
                  <c:v>22.026805878130649</c:v>
                </c:pt>
                <c:pt idx="1037">
                  <c:v>22.033873952010122</c:v>
                </c:pt>
                <c:pt idx="1038">
                  <c:v>22.325599289062787</c:v>
                </c:pt>
                <c:pt idx="1039">
                  <c:v>23.08168809480831</c:v>
                </c:pt>
                <c:pt idx="1040">
                  <c:v>23.081520517294628</c:v>
                </c:pt>
                <c:pt idx="1041">
                  <c:v>22.919016308418463</c:v>
                </c:pt>
                <c:pt idx="1042">
                  <c:v>22.893026460892671</c:v>
                </c:pt>
                <c:pt idx="1043">
                  <c:v>23.38048045729991</c:v>
                </c:pt>
                <c:pt idx="1044">
                  <c:v>23.852872974870536</c:v>
                </c:pt>
                <c:pt idx="1045">
                  <c:v>23.891781694418938</c:v>
                </c:pt>
                <c:pt idx="1046">
                  <c:v>23.893380331093304</c:v>
                </c:pt>
                <c:pt idx="1047">
                  <c:v>23.667840586744479</c:v>
                </c:pt>
                <c:pt idx="1048">
                  <c:v>23.33512329732557</c:v>
                </c:pt>
                <c:pt idx="1049">
                  <c:v>22.309507472360391</c:v>
                </c:pt>
                <c:pt idx="1050">
                  <c:v>22.296300038002602</c:v>
                </c:pt>
                <c:pt idx="1051">
                  <c:v>22.324291596771825</c:v>
                </c:pt>
                <c:pt idx="1052">
                  <c:v>22.356672315347144</c:v>
                </c:pt>
                <c:pt idx="1053">
                  <c:v>21.680881874816276</c:v>
                </c:pt>
                <c:pt idx="1054">
                  <c:v>21.336195309043966</c:v>
                </c:pt>
                <c:pt idx="1055">
                  <c:v>21.339913054426813</c:v>
                </c:pt>
                <c:pt idx="1056">
                  <c:v>21.545945301919737</c:v>
                </c:pt>
                <c:pt idx="1057">
                  <c:v>22.025131802867843</c:v>
                </c:pt>
                <c:pt idx="1058">
                  <c:v>22.085407948269101</c:v>
                </c:pt>
                <c:pt idx="1059">
                  <c:v>21.514894398537709</c:v>
                </c:pt>
                <c:pt idx="1060">
                  <c:v>21.632294935338837</c:v>
                </c:pt>
                <c:pt idx="1061">
                  <c:v>21.598990185912257</c:v>
                </c:pt>
                <c:pt idx="1062">
                  <c:v>21.490755099907986</c:v>
                </c:pt>
                <c:pt idx="1063">
                  <c:v>22.14845102558149</c:v>
                </c:pt>
                <c:pt idx="1064">
                  <c:v>22.204169121451731</c:v>
                </c:pt>
                <c:pt idx="1065">
                  <c:v>22.236805061636499</c:v>
                </c:pt>
                <c:pt idx="1066">
                  <c:v>22.269110859354473</c:v>
                </c:pt>
                <c:pt idx="1067">
                  <c:v>22.29964752704868</c:v>
                </c:pt>
                <c:pt idx="1068">
                  <c:v>22.046286662743313</c:v>
                </c:pt>
                <c:pt idx="1069">
                  <c:v>22.053669782433055</c:v>
                </c:pt>
                <c:pt idx="1070">
                  <c:v>22.935354651683898</c:v>
                </c:pt>
                <c:pt idx="1071">
                  <c:v>22.930394984133287</c:v>
                </c:pt>
                <c:pt idx="1072">
                  <c:v>23.48889628485102</c:v>
                </c:pt>
                <c:pt idx="1073">
                  <c:v>23.492891282032534</c:v>
                </c:pt>
                <c:pt idx="1074">
                  <c:v>23.218900716023246</c:v>
                </c:pt>
                <c:pt idx="1075">
                  <c:v>23.367292368809714</c:v>
                </c:pt>
                <c:pt idx="1076">
                  <c:v>23.061519423771404</c:v>
                </c:pt>
                <c:pt idx="1077">
                  <c:v>23.05866697495388</c:v>
                </c:pt>
                <c:pt idx="1078">
                  <c:v>22.752721646265528</c:v>
                </c:pt>
                <c:pt idx="1079">
                  <c:v>22.778400715342318</c:v>
                </c:pt>
                <c:pt idx="1080">
                  <c:v>22.563278524938749</c:v>
                </c:pt>
                <c:pt idx="1081">
                  <c:v>22.37518981132769</c:v>
                </c:pt>
                <c:pt idx="1082">
                  <c:v>22.36838175336127</c:v>
                </c:pt>
                <c:pt idx="1083">
                  <c:v>22.306138443226757</c:v>
                </c:pt>
                <c:pt idx="1084">
                  <c:v>22.252289867330415</c:v>
                </c:pt>
                <c:pt idx="1085">
                  <c:v>22.252289867330415</c:v>
                </c:pt>
                <c:pt idx="1086">
                  <c:v>22.250734124508121</c:v>
                </c:pt>
                <c:pt idx="1087">
                  <c:v>22.5185813464036</c:v>
                </c:pt>
                <c:pt idx="1088">
                  <c:v>21.519474339518748</c:v>
                </c:pt>
                <c:pt idx="1089">
                  <c:v>21.569759907675042</c:v>
                </c:pt>
                <c:pt idx="1090">
                  <c:v>21.570392243043397</c:v>
                </c:pt>
                <c:pt idx="1091">
                  <c:v>22.444122298332083</c:v>
                </c:pt>
                <c:pt idx="1092">
                  <c:v>22.523506674623977</c:v>
                </c:pt>
                <c:pt idx="1093">
                  <c:v>22.361080953323942</c:v>
                </c:pt>
                <c:pt idx="1094">
                  <c:v>22.441447108556378</c:v>
                </c:pt>
                <c:pt idx="1095">
                  <c:v>21.581242904765372</c:v>
                </c:pt>
                <c:pt idx="1096">
                  <c:v>21.482429224256336</c:v>
                </c:pt>
                <c:pt idx="1097">
                  <c:v>21.614318300950934</c:v>
                </c:pt>
                <c:pt idx="1098">
                  <c:v>21.607338928499612</c:v>
                </c:pt>
                <c:pt idx="1099">
                  <c:v>22.020269950265529</c:v>
                </c:pt>
                <c:pt idx="1100">
                  <c:v>21.36331245020553</c:v>
                </c:pt>
                <c:pt idx="1101">
                  <c:v>21.33440765352821</c:v>
                </c:pt>
                <c:pt idx="1102">
                  <c:v>21.378878686042274</c:v>
                </c:pt>
                <c:pt idx="1103">
                  <c:v>21.335899381278573</c:v>
                </c:pt>
                <c:pt idx="1104">
                  <c:v>21.53458839879605</c:v>
                </c:pt>
                <c:pt idx="1105">
                  <c:v>21.558278294714579</c:v>
                </c:pt>
                <c:pt idx="1106">
                  <c:v>21.66411260042582</c:v>
                </c:pt>
                <c:pt idx="1107">
                  <c:v>21.60503181227481</c:v>
                </c:pt>
                <c:pt idx="1108">
                  <c:v>21.589186530350457</c:v>
                </c:pt>
                <c:pt idx="1109">
                  <c:v>21.907182008130331</c:v>
                </c:pt>
                <c:pt idx="1110">
                  <c:v>22.149946190883956</c:v>
                </c:pt>
                <c:pt idx="1111">
                  <c:v>22.150420894592337</c:v>
                </c:pt>
                <c:pt idx="1112">
                  <c:v>22.078951903908674</c:v>
                </c:pt>
                <c:pt idx="1113">
                  <c:v>21.89647449432622</c:v>
                </c:pt>
                <c:pt idx="1114">
                  <c:v>22.139772883073338</c:v>
                </c:pt>
                <c:pt idx="1115">
                  <c:v>22.142032606460145</c:v>
                </c:pt>
                <c:pt idx="1116">
                  <c:v>21.962131047093042</c:v>
                </c:pt>
                <c:pt idx="1117">
                  <c:v>22.104741799102992</c:v>
                </c:pt>
                <c:pt idx="1118">
                  <c:v>22.244482231080642</c:v>
                </c:pt>
                <c:pt idx="1119">
                  <c:v>22.248457840211394</c:v>
                </c:pt>
                <c:pt idx="1120">
                  <c:v>22.250795043532211</c:v>
                </c:pt>
                <c:pt idx="1121">
                  <c:v>22.24902288613902</c:v>
                </c:pt>
                <c:pt idx="1122">
                  <c:v>22.226074432197553</c:v>
                </c:pt>
                <c:pt idx="1123">
                  <c:v>22.227497312823164</c:v>
                </c:pt>
                <c:pt idx="1124">
                  <c:v>22.219666255540975</c:v>
                </c:pt>
                <c:pt idx="1125">
                  <c:v>22.219233943376441</c:v>
                </c:pt>
                <c:pt idx="1126">
                  <c:v>22.80287712086562</c:v>
                </c:pt>
                <c:pt idx="1127">
                  <c:v>22.80294112160356</c:v>
                </c:pt>
                <c:pt idx="1128">
                  <c:v>22.528580703794109</c:v>
                </c:pt>
                <c:pt idx="1129">
                  <c:v>22.565966570070795</c:v>
                </c:pt>
                <c:pt idx="1130">
                  <c:v>22.562966037716073</c:v>
                </c:pt>
                <c:pt idx="1131">
                  <c:v>22.763850766225936</c:v>
                </c:pt>
                <c:pt idx="1132">
                  <c:v>22.80173886292846</c:v>
                </c:pt>
                <c:pt idx="1133">
                  <c:v>22.567157511222426</c:v>
                </c:pt>
                <c:pt idx="1134">
                  <c:v>22.579154790102479</c:v>
                </c:pt>
                <c:pt idx="1135">
                  <c:v>22.543241097109821</c:v>
                </c:pt>
                <c:pt idx="1136">
                  <c:v>24.083172682092641</c:v>
                </c:pt>
                <c:pt idx="1137">
                  <c:v>24.083172682092641</c:v>
                </c:pt>
                <c:pt idx="1138">
                  <c:v>24.078669203961276</c:v>
                </c:pt>
                <c:pt idx="1139">
                  <c:v>23.980459654555066</c:v>
                </c:pt>
                <c:pt idx="1140">
                  <c:v>23.939277878847115</c:v>
                </c:pt>
                <c:pt idx="1141">
                  <c:v>23.955055468834608</c:v>
                </c:pt>
                <c:pt idx="1142">
                  <c:v>23.961777760233005</c:v>
                </c:pt>
                <c:pt idx="1143">
                  <c:v>24.076898303661988</c:v>
                </c:pt>
                <c:pt idx="1144">
                  <c:v>24.376056962738947</c:v>
                </c:pt>
                <c:pt idx="1145">
                  <c:v>24.784678643502339</c:v>
                </c:pt>
                <c:pt idx="1146">
                  <c:v>24.789984157315551</c:v>
                </c:pt>
                <c:pt idx="1147">
                  <c:v>24.789984157315551</c:v>
                </c:pt>
                <c:pt idx="1148">
                  <c:v>24.307414079068892</c:v>
                </c:pt>
                <c:pt idx="1149">
                  <c:v>24.331364935842796</c:v>
                </c:pt>
                <c:pt idx="1150">
                  <c:v>24.323066915128784</c:v>
                </c:pt>
                <c:pt idx="1151">
                  <c:v>24.326257828739045</c:v>
                </c:pt>
                <c:pt idx="1152">
                  <c:v>24.295022880559078</c:v>
                </c:pt>
                <c:pt idx="1153">
                  <c:v>24.143781390303459</c:v>
                </c:pt>
                <c:pt idx="1154">
                  <c:v>23.818851509447192</c:v>
                </c:pt>
                <c:pt idx="1155">
                  <c:v>23.822677633812567</c:v>
                </c:pt>
                <c:pt idx="1156">
                  <c:v>23.749001877974273</c:v>
                </c:pt>
                <c:pt idx="1157">
                  <c:v>23.484875823877186</c:v>
                </c:pt>
                <c:pt idx="1158">
                  <c:v>23.416932498405274</c:v>
                </c:pt>
                <c:pt idx="1159">
                  <c:v>23.416932498405274</c:v>
                </c:pt>
                <c:pt idx="1160">
                  <c:v>23.413893439299162</c:v>
                </c:pt>
                <c:pt idx="1161">
                  <c:v>24.072835097338064</c:v>
                </c:pt>
                <c:pt idx="1162">
                  <c:v>24.071508605326823</c:v>
                </c:pt>
                <c:pt idx="1163">
                  <c:v>24.08514056880189</c:v>
                </c:pt>
                <c:pt idx="1164">
                  <c:v>24.563080039503586</c:v>
                </c:pt>
                <c:pt idx="1165">
                  <c:v>24.549497493459928</c:v>
                </c:pt>
                <c:pt idx="1166">
                  <c:v>24.507783319347876</c:v>
                </c:pt>
                <c:pt idx="1167">
                  <c:v>24.600933396061762</c:v>
                </c:pt>
                <c:pt idx="1168">
                  <c:v>24.593232698495544</c:v>
                </c:pt>
                <c:pt idx="1169">
                  <c:v>24.729488375252775</c:v>
                </c:pt>
                <c:pt idx="1170">
                  <c:v>24.597651376045221</c:v>
                </c:pt>
                <c:pt idx="1171">
                  <c:v>24.613383619990479</c:v>
                </c:pt>
                <c:pt idx="1172">
                  <c:v>24.675482907745501</c:v>
                </c:pt>
                <c:pt idx="1173">
                  <c:v>24.754246014279552</c:v>
                </c:pt>
                <c:pt idx="1174">
                  <c:v>24.698859594462537</c:v>
                </c:pt>
                <c:pt idx="1175">
                  <c:v>24.717706363292578</c:v>
                </c:pt>
                <c:pt idx="1176">
                  <c:v>24.511464382157705</c:v>
                </c:pt>
                <c:pt idx="1177">
                  <c:v>24.496850575422918</c:v>
                </c:pt>
                <c:pt idx="1178">
                  <c:v>24.424550992017263</c:v>
                </c:pt>
                <c:pt idx="1179">
                  <c:v>24.587329961976163</c:v>
                </c:pt>
                <c:pt idx="1180">
                  <c:v>24.587248174167442</c:v>
                </c:pt>
                <c:pt idx="1181">
                  <c:v>24.545873750167914</c:v>
                </c:pt>
                <c:pt idx="1182">
                  <c:v>24.600342535431526</c:v>
                </c:pt>
                <c:pt idx="1183">
                  <c:v>24.3928355320636</c:v>
                </c:pt>
                <c:pt idx="1184">
                  <c:v>24.405046277317762</c:v>
                </c:pt>
                <c:pt idx="1185">
                  <c:v>24.373912028991647</c:v>
                </c:pt>
                <c:pt idx="1186">
                  <c:v>24.619761296755126</c:v>
                </c:pt>
                <c:pt idx="1187">
                  <c:v>24.617711631990936</c:v>
                </c:pt>
                <c:pt idx="1188">
                  <c:v>24.635968345776778</c:v>
                </c:pt>
                <c:pt idx="1189">
                  <c:v>24.627991355392641</c:v>
                </c:pt>
                <c:pt idx="1190">
                  <c:v>24.248979411375302</c:v>
                </c:pt>
                <c:pt idx="1191">
                  <c:v>24.248309701671506</c:v>
                </c:pt>
                <c:pt idx="1192">
                  <c:v>24.485365146802131</c:v>
                </c:pt>
                <c:pt idx="1193">
                  <c:v>24.342976859519133</c:v>
                </c:pt>
                <c:pt idx="1194">
                  <c:v>24.330548455242813</c:v>
                </c:pt>
                <c:pt idx="1195">
                  <c:v>24.318783110565754</c:v>
                </c:pt>
                <c:pt idx="1196">
                  <c:v>24.289774664191963</c:v>
                </c:pt>
                <c:pt idx="1197">
                  <c:v>24.95626754884395</c:v>
                </c:pt>
                <c:pt idx="1198">
                  <c:v>24.952084447706778</c:v>
                </c:pt>
                <c:pt idx="1199">
                  <c:v>24.763044552284214</c:v>
                </c:pt>
                <c:pt idx="1200">
                  <c:v>24.799678692314835</c:v>
                </c:pt>
                <c:pt idx="1201">
                  <c:v>24.337921056088692</c:v>
                </c:pt>
                <c:pt idx="1202">
                  <c:v>24.332265941345</c:v>
                </c:pt>
                <c:pt idx="1203">
                  <c:v>24.330523472655887</c:v>
                </c:pt>
                <c:pt idx="1204">
                  <c:v>24.313264955781055</c:v>
                </c:pt>
                <c:pt idx="1205">
                  <c:v>24.70045511290428</c:v>
                </c:pt>
                <c:pt idx="1206">
                  <c:v>24.705430634001083</c:v>
                </c:pt>
                <c:pt idx="1207">
                  <c:v>24.67535328422192</c:v>
                </c:pt>
                <c:pt idx="1208">
                  <c:v>24.420096590573181</c:v>
                </c:pt>
                <c:pt idx="1209">
                  <c:v>24.441111993263483</c:v>
                </c:pt>
                <c:pt idx="1210">
                  <c:v>25.096181043872296</c:v>
                </c:pt>
                <c:pt idx="1211">
                  <c:v>25.09723700995557</c:v>
                </c:pt>
                <c:pt idx="1212">
                  <c:v>25.092749655748939</c:v>
                </c:pt>
                <c:pt idx="1213">
                  <c:v>25.095942210290715</c:v>
                </c:pt>
                <c:pt idx="1214">
                  <c:v>25.046556730790229</c:v>
                </c:pt>
                <c:pt idx="1215">
                  <c:v>25.040251059157868</c:v>
                </c:pt>
                <c:pt idx="1216">
                  <c:v>25.400149397151409</c:v>
                </c:pt>
                <c:pt idx="1217">
                  <c:v>25.400289158735902</c:v>
                </c:pt>
                <c:pt idx="1218">
                  <c:v>25.292268636149256</c:v>
                </c:pt>
                <c:pt idx="1219">
                  <c:v>25.294899679894474</c:v>
                </c:pt>
                <c:pt idx="1220">
                  <c:v>25.2772452240912</c:v>
                </c:pt>
                <c:pt idx="1221">
                  <c:v>25.332786810602904</c:v>
                </c:pt>
                <c:pt idx="1222">
                  <c:v>25.33063584919628</c:v>
                </c:pt>
                <c:pt idx="1223">
                  <c:v>25.349418685643119</c:v>
                </c:pt>
                <c:pt idx="1224">
                  <c:v>25.318588902327114</c:v>
                </c:pt>
                <c:pt idx="1225">
                  <c:v>25.249900918475117</c:v>
                </c:pt>
                <c:pt idx="1226">
                  <c:v>25.244466678346363</c:v>
                </c:pt>
                <c:pt idx="1227">
                  <c:v>25.287193962896591</c:v>
                </c:pt>
                <c:pt idx="1228">
                  <c:v>25.066326235828104</c:v>
                </c:pt>
                <c:pt idx="1229">
                  <c:v>25.0707913983886</c:v>
                </c:pt>
                <c:pt idx="1230">
                  <c:v>25.070663274611</c:v>
                </c:pt>
                <c:pt idx="1231">
                  <c:v>25.174385400628925</c:v>
                </c:pt>
                <c:pt idx="1232">
                  <c:v>25.174859338297797</c:v>
                </c:pt>
                <c:pt idx="1233">
                  <c:v>25.243599214704094</c:v>
                </c:pt>
                <c:pt idx="1234">
                  <c:v>25.243558447977843</c:v>
                </c:pt>
                <c:pt idx="1235">
                  <c:v>25.246633391477346</c:v>
                </c:pt>
                <c:pt idx="1236">
                  <c:v>25.308081880791899</c:v>
                </c:pt>
                <c:pt idx="1237">
                  <c:v>25.30827485884209</c:v>
                </c:pt>
                <c:pt idx="1238">
                  <c:v>25.289645389089262</c:v>
                </c:pt>
                <c:pt idx="1239">
                  <c:v>25.286165454662928</c:v>
                </c:pt>
                <c:pt idx="1240">
                  <c:v>25.303730340718978</c:v>
                </c:pt>
                <c:pt idx="1241">
                  <c:v>25.303696953355324</c:v>
                </c:pt>
                <c:pt idx="1242">
                  <c:v>25.304121706715858</c:v>
                </c:pt>
                <c:pt idx="1243">
                  <c:v>25.294125260746743</c:v>
                </c:pt>
                <c:pt idx="1244">
                  <c:v>25.275510105961455</c:v>
                </c:pt>
                <c:pt idx="1245">
                  <c:v>25.275521326184045</c:v>
                </c:pt>
                <c:pt idx="1246">
                  <c:v>25.279834956487893</c:v>
                </c:pt>
                <c:pt idx="1247">
                  <c:v>25.283476355054077</c:v>
                </c:pt>
                <c:pt idx="1248">
                  <c:v>25.34214747352587</c:v>
                </c:pt>
                <c:pt idx="1249">
                  <c:v>25.342064071913953</c:v>
                </c:pt>
                <c:pt idx="1250">
                  <c:v>25.319165499758654</c:v>
                </c:pt>
                <c:pt idx="1251">
                  <c:v>25.319257279014185</c:v>
                </c:pt>
                <c:pt idx="1252">
                  <c:v>25.271780794797515</c:v>
                </c:pt>
                <c:pt idx="1253">
                  <c:v>25.27175065731581</c:v>
                </c:pt>
                <c:pt idx="1254">
                  <c:v>25.273018225325629</c:v>
                </c:pt>
                <c:pt idx="1255">
                  <c:v>25.245621582838304</c:v>
                </c:pt>
                <c:pt idx="1256">
                  <c:v>25.245614851103902</c:v>
                </c:pt>
                <c:pt idx="1257">
                  <c:v>25.271961320933695</c:v>
                </c:pt>
                <c:pt idx="1258">
                  <c:v>25.27197933209246</c:v>
                </c:pt>
                <c:pt idx="1259">
                  <c:v>25.270322213706759</c:v>
                </c:pt>
                <c:pt idx="1260">
                  <c:v>25.281734358458934</c:v>
                </c:pt>
                <c:pt idx="1261">
                  <c:v>25.238154798442068</c:v>
                </c:pt>
                <c:pt idx="1262">
                  <c:v>25.238203377922517</c:v>
                </c:pt>
                <c:pt idx="1263">
                  <c:v>25.239662798545716</c:v>
                </c:pt>
                <c:pt idx="1264">
                  <c:v>25.213635555456477</c:v>
                </c:pt>
                <c:pt idx="1265">
                  <c:v>25.221897653696125</c:v>
                </c:pt>
                <c:pt idx="1266">
                  <c:v>25.220318243935935</c:v>
                </c:pt>
                <c:pt idx="1267">
                  <c:v>25.233279396537892</c:v>
                </c:pt>
                <c:pt idx="1268">
                  <c:v>25.233235337514596</c:v>
                </c:pt>
                <c:pt idx="1269">
                  <c:v>25.233469541286382</c:v>
                </c:pt>
                <c:pt idx="1270">
                  <c:v>25.233481873834766</c:v>
                </c:pt>
                <c:pt idx="1271">
                  <c:v>25.234756270001899</c:v>
                </c:pt>
                <c:pt idx="1272">
                  <c:v>25.241817134263247</c:v>
                </c:pt>
                <c:pt idx="1273">
                  <c:v>25.240788928770911</c:v>
                </c:pt>
                <c:pt idx="1274">
                  <c:v>25.237602459160847</c:v>
                </c:pt>
                <c:pt idx="1275">
                  <c:v>25.232060373603975</c:v>
                </c:pt>
                <c:pt idx="1276">
                  <c:v>25.203972780074366</c:v>
                </c:pt>
                <c:pt idx="1277">
                  <c:v>25.201268438191128</c:v>
                </c:pt>
                <c:pt idx="1278">
                  <c:v>25.209940984157143</c:v>
                </c:pt>
                <c:pt idx="1279">
                  <c:v>25.209935190316749</c:v>
                </c:pt>
                <c:pt idx="1280">
                  <c:v>25.211394619501984</c:v>
                </c:pt>
                <c:pt idx="1281">
                  <c:v>25.208971020808836</c:v>
                </c:pt>
                <c:pt idx="1282">
                  <c:v>25.209611631340927</c:v>
                </c:pt>
                <c:pt idx="1283">
                  <c:v>25.218845096159331</c:v>
                </c:pt>
                <c:pt idx="1284">
                  <c:v>25.218855341088595</c:v>
                </c:pt>
                <c:pt idx="1285">
                  <c:v>25.263685627174691</c:v>
                </c:pt>
                <c:pt idx="1286">
                  <c:v>25.263685627174691</c:v>
                </c:pt>
                <c:pt idx="1287">
                  <c:v>25.263662765162252</c:v>
                </c:pt>
                <c:pt idx="1288">
                  <c:v>25.271217669094636</c:v>
                </c:pt>
                <c:pt idx="1289">
                  <c:v>25.269275191403569</c:v>
                </c:pt>
                <c:pt idx="1290">
                  <c:v>25.270270029114581</c:v>
                </c:pt>
                <c:pt idx="1291">
                  <c:v>25.278022029356386</c:v>
                </c:pt>
                <c:pt idx="1292">
                  <c:v>25.266616906082653</c:v>
                </c:pt>
                <c:pt idx="1293">
                  <c:v>25.266607291786197</c:v>
                </c:pt>
                <c:pt idx="1294">
                  <c:v>25.267655693192467</c:v>
                </c:pt>
                <c:pt idx="1295">
                  <c:v>25.265767850859234</c:v>
                </c:pt>
                <c:pt idx="1296">
                  <c:v>25.263433992798401</c:v>
                </c:pt>
                <c:pt idx="1297">
                  <c:v>25.25871568136024</c:v>
                </c:pt>
                <c:pt idx="1298">
                  <c:v>25.258151534661717</c:v>
                </c:pt>
                <c:pt idx="1299">
                  <c:v>25.231790356763785</c:v>
                </c:pt>
                <c:pt idx="1300">
                  <c:v>25.23026186272487</c:v>
                </c:pt>
                <c:pt idx="1301">
                  <c:v>25.23026186272487</c:v>
                </c:pt>
                <c:pt idx="1302">
                  <c:v>25.226197212348804</c:v>
                </c:pt>
                <c:pt idx="1303">
                  <c:v>25.272474220697102</c:v>
                </c:pt>
                <c:pt idx="1304">
                  <c:v>25.272374331824604</c:v>
                </c:pt>
                <c:pt idx="1305">
                  <c:v>25.279465920020943</c:v>
                </c:pt>
                <c:pt idx="1306">
                  <c:v>25.242523190598892</c:v>
                </c:pt>
                <c:pt idx="1307">
                  <c:v>25.250836612501349</c:v>
                </c:pt>
                <c:pt idx="1308">
                  <c:v>25.265122934463662</c:v>
                </c:pt>
                <c:pt idx="1309">
                  <c:v>25.261080548462576</c:v>
                </c:pt>
                <c:pt idx="1310">
                  <c:v>25.255482914898963</c:v>
                </c:pt>
                <c:pt idx="1311">
                  <c:v>25.161105607780996</c:v>
                </c:pt>
                <c:pt idx="1312">
                  <c:v>25.161320276529615</c:v>
                </c:pt>
                <c:pt idx="1313">
                  <c:v>25.041443709322355</c:v>
                </c:pt>
                <c:pt idx="1314">
                  <c:v>25.040201643210459</c:v>
                </c:pt>
                <c:pt idx="1315">
                  <c:v>25.041474863258845</c:v>
                </c:pt>
                <c:pt idx="1316">
                  <c:v>25.046060406189646</c:v>
                </c:pt>
                <c:pt idx="1317">
                  <c:v>25.038492174157692</c:v>
                </c:pt>
                <c:pt idx="1318">
                  <c:v>24.94602274605943</c:v>
                </c:pt>
                <c:pt idx="1319">
                  <c:v>24.883603747158002</c:v>
                </c:pt>
                <c:pt idx="1320">
                  <c:v>24.883993573800279</c:v>
                </c:pt>
                <c:pt idx="1321">
                  <c:v>24.949664408645944</c:v>
                </c:pt>
                <c:pt idx="1322">
                  <c:v>24.935645298928875</c:v>
                </c:pt>
                <c:pt idx="1323">
                  <c:v>24.900354166574303</c:v>
                </c:pt>
                <c:pt idx="1324">
                  <c:v>24.487637204417485</c:v>
                </c:pt>
                <c:pt idx="1325">
                  <c:v>24.487637204417485</c:v>
                </c:pt>
                <c:pt idx="1326">
                  <c:v>24.480062682014808</c:v>
                </c:pt>
                <c:pt idx="1327">
                  <c:v>24.481001000087073</c:v>
                </c:pt>
                <c:pt idx="1328">
                  <c:v>24.481152883459096</c:v>
                </c:pt>
                <c:pt idx="1329">
                  <c:v>24.461024962941533</c:v>
                </c:pt>
                <c:pt idx="1330">
                  <c:v>24.83285631214008</c:v>
                </c:pt>
                <c:pt idx="1331">
                  <c:v>24.832359702477081</c:v>
                </c:pt>
                <c:pt idx="1332">
                  <c:v>24.945272645612231</c:v>
                </c:pt>
                <c:pt idx="1333">
                  <c:v>24.956447181815534</c:v>
                </c:pt>
                <c:pt idx="1334">
                  <c:v>24.822486812236683</c:v>
                </c:pt>
                <c:pt idx="1335">
                  <c:v>24.855294538872478</c:v>
                </c:pt>
                <c:pt idx="1336">
                  <c:v>24.827560219327001</c:v>
                </c:pt>
                <c:pt idx="1337">
                  <c:v>24.878339614035369</c:v>
                </c:pt>
                <c:pt idx="1338">
                  <c:v>24.510363162212915</c:v>
                </c:pt>
                <c:pt idx="1339">
                  <c:v>24.509617553184111</c:v>
                </c:pt>
                <c:pt idx="1340">
                  <c:v>24.405944662553303</c:v>
                </c:pt>
                <c:pt idx="1341">
                  <c:v>24.334203190370584</c:v>
                </c:pt>
                <c:pt idx="1342">
                  <c:v>24.366318449410855</c:v>
                </c:pt>
                <c:pt idx="1343">
                  <c:v>24.522764720764119</c:v>
                </c:pt>
                <c:pt idx="1344">
                  <c:v>24.531934509192666</c:v>
                </c:pt>
                <c:pt idx="1345">
                  <c:v>24.626847227186897</c:v>
                </c:pt>
                <c:pt idx="1346">
                  <c:v>24.758284283243324</c:v>
                </c:pt>
                <c:pt idx="1347">
                  <c:v>24.729867709362566</c:v>
                </c:pt>
                <c:pt idx="1348">
                  <c:v>24.73079975606155</c:v>
                </c:pt>
                <c:pt idx="1349">
                  <c:v>24.650186058552872</c:v>
                </c:pt>
                <c:pt idx="1350">
                  <c:v>24.71324252469719</c:v>
                </c:pt>
                <c:pt idx="1351">
                  <c:v>24.737613940079402</c:v>
                </c:pt>
                <c:pt idx="1352">
                  <c:v>24.729758648724026</c:v>
                </c:pt>
                <c:pt idx="1353">
                  <c:v>25.086615362112166</c:v>
                </c:pt>
                <c:pt idx="1354">
                  <c:v>25.086615362112166</c:v>
                </c:pt>
                <c:pt idx="1355">
                  <c:v>25.093731146571571</c:v>
                </c:pt>
                <c:pt idx="1356">
                  <c:v>25.003791332240709</c:v>
                </c:pt>
                <c:pt idx="1357">
                  <c:v>25.023195050337222</c:v>
                </c:pt>
                <c:pt idx="1358">
                  <c:v>25.053479191823776</c:v>
                </c:pt>
                <c:pt idx="1359">
                  <c:v>25.000668473247604</c:v>
                </c:pt>
                <c:pt idx="1360">
                  <c:v>25.072598914576474</c:v>
                </c:pt>
                <c:pt idx="1361">
                  <c:v>25.07380053862903</c:v>
                </c:pt>
                <c:pt idx="1362">
                  <c:v>25.075218524529564</c:v>
                </c:pt>
                <c:pt idx="1363">
                  <c:v>25.201584043880718</c:v>
                </c:pt>
                <c:pt idx="1364">
                  <c:v>25.201584043880718</c:v>
                </c:pt>
                <c:pt idx="1365">
                  <c:v>25.176393494908755</c:v>
                </c:pt>
                <c:pt idx="1366">
                  <c:v>25.175691936570487</c:v>
                </c:pt>
                <c:pt idx="1367">
                  <c:v>25.183028579774128</c:v>
                </c:pt>
                <c:pt idx="1368">
                  <c:v>25.190717884156619</c:v>
                </c:pt>
                <c:pt idx="1369">
                  <c:v>25.336190794078529</c:v>
                </c:pt>
                <c:pt idx="1370">
                  <c:v>25.336190794078529</c:v>
                </c:pt>
                <c:pt idx="1371">
                  <c:v>25.336158878181745</c:v>
                </c:pt>
                <c:pt idx="1372">
                  <c:v>25.359614910233208</c:v>
                </c:pt>
                <c:pt idx="1373">
                  <c:v>25.323380464968061</c:v>
                </c:pt>
                <c:pt idx="1374">
                  <c:v>25.323966588450311</c:v>
                </c:pt>
                <c:pt idx="1375">
                  <c:v>25.335049594677191</c:v>
                </c:pt>
                <c:pt idx="1376">
                  <c:v>25.315570529732575</c:v>
                </c:pt>
                <c:pt idx="1377">
                  <c:v>25.332083772427733</c:v>
                </c:pt>
                <c:pt idx="1378">
                  <c:v>25.316182792023074</c:v>
                </c:pt>
                <c:pt idx="1379">
                  <c:v>25.319720073212341</c:v>
                </c:pt>
                <c:pt idx="1380">
                  <c:v>25.305342474597644</c:v>
                </c:pt>
                <c:pt idx="1381">
                  <c:v>25.248476312360982</c:v>
                </c:pt>
                <c:pt idx="1382">
                  <c:v>25.218517428768557</c:v>
                </c:pt>
                <c:pt idx="1383">
                  <c:v>25.211587921192088</c:v>
                </c:pt>
                <c:pt idx="1384">
                  <c:v>25.187855324830007</c:v>
                </c:pt>
                <c:pt idx="1385">
                  <c:v>25.229620724054605</c:v>
                </c:pt>
                <c:pt idx="1386">
                  <c:v>25.223962446396779</c:v>
                </c:pt>
                <c:pt idx="1387">
                  <c:v>25.221302958831142</c:v>
                </c:pt>
                <c:pt idx="1388">
                  <c:v>25.259546039667843</c:v>
                </c:pt>
                <c:pt idx="1389">
                  <c:v>25.301435913383944</c:v>
                </c:pt>
                <c:pt idx="1390">
                  <c:v>25.294516221772277</c:v>
                </c:pt>
                <c:pt idx="1391">
                  <c:v>25.298741951965368</c:v>
                </c:pt>
                <c:pt idx="1392">
                  <c:v>25.306069183225947</c:v>
                </c:pt>
                <c:pt idx="1393">
                  <c:v>25.280187561605594</c:v>
                </c:pt>
                <c:pt idx="1394">
                  <c:v>25.282052226237163</c:v>
                </c:pt>
                <c:pt idx="1395">
                  <c:v>25.294190447334206</c:v>
                </c:pt>
                <c:pt idx="1396">
                  <c:v>25.312075299445041</c:v>
                </c:pt>
                <c:pt idx="1397">
                  <c:v>25.311162817405709</c:v>
                </c:pt>
                <c:pt idx="1398">
                  <c:v>25.31126935842617</c:v>
                </c:pt>
                <c:pt idx="1399">
                  <c:v>25.306042266480162</c:v>
                </c:pt>
                <c:pt idx="1400">
                  <c:v>25.272084460265177</c:v>
                </c:pt>
                <c:pt idx="1401">
                  <c:v>25.272260417842588</c:v>
                </c:pt>
                <c:pt idx="1402">
                  <c:v>25.273698568885809</c:v>
                </c:pt>
                <c:pt idx="1403">
                  <c:v>25.24075292627818</c:v>
                </c:pt>
                <c:pt idx="1404">
                  <c:v>25.24088296947048</c:v>
                </c:pt>
                <c:pt idx="1405">
                  <c:v>25.241361518438378</c:v>
                </c:pt>
                <c:pt idx="1406">
                  <c:v>25.242738754548071</c:v>
                </c:pt>
                <c:pt idx="1407">
                  <c:v>25.227367283909228</c:v>
                </c:pt>
                <c:pt idx="1408">
                  <c:v>25.222578219900086</c:v>
                </c:pt>
                <c:pt idx="1409">
                  <c:v>25.212663146784092</c:v>
                </c:pt>
                <c:pt idx="1410">
                  <c:v>25.22015413439345</c:v>
                </c:pt>
                <c:pt idx="1411">
                  <c:v>25.181254174447254</c:v>
                </c:pt>
                <c:pt idx="1412">
                  <c:v>25.18087407207425</c:v>
                </c:pt>
                <c:pt idx="1413">
                  <c:v>25.180978030607903</c:v>
                </c:pt>
                <c:pt idx="1414">
                  <c:v>25.17823498460325</c:v>
                </c:pt>
                <c:pt idx="1415">
                  <c:v>25.178674845389907</c:v>
                </c:pt>
                <c:pt idx="1416">
                  <c:v>25.168547366624026</c:v>
                </c:pt>
                <c:pt idx="1417">
                  <c:v>25.155556916228083</c:v>
                </c:pt>
                <c:pt idx="1418">
                  <c:v>25.152823535760923</c:v>
                </c:pt>
                <c:pt idx="1419">
                  <c:v>25.152821268036693</c:v>
                </c:pt>
                <c:pt idx="1420">
                  <c:v>25.111959676945929</c:v>
                </c:pt>
                <c:pt idx="1421">
                  <c:v>25.111729686034916</c:v>
                </c:pt>
                <c:pt idx="1422">
                  <c:v>25.111470905927273</c:v>
                </c:pt>
                <c:pt idx="1423">
                  <c:v>25.111470905927273</c:v>
                </c:pt>
                <c:pt idx="1424">
                  <c:v>25.111735773759619</c:v>
                </c:pt>
                <c:pt idx="1425">
                  <c:v>25.097137502807456</c:v>
                </c:pt>
                <c:pt idx="1426">
                  <c:v>25.099431735062726</c:v>
                </c:pt>
                <c:pt idx="1427">
                  <c:v>24.93341752292654</c:v>
                </c:pt>
                <c:pt idx="1428">
                  <c:v>24.93341752292654</c:v>
                </c:pt>
                <c:pt idx="1429">
                  <c:v>24.863284005312906</c:v>
                </c:pt>
                <c:pt idx="1430">
                  <c:v>24.802553136641329</c:v>
                </c:pt>
                <c:pt idx="1431">
                  <c:v>24.802634997912829</c:v>
                </c:pt>
                <c:pt idx="1432">
                  <c:v>24.79989121698285</c:v>
                </c:pt>
                <c:pt idx="1433">
                  <c:v>24.798853553449266</c:v>
                </c:pt>
                <c:pt idx="1434">
                  <c:v>24.797085223949416</c:v>
                </c:pt>
                <c:pt idx="1435">
                  <c:v>24.796132762564973</c:v>
                </c:pt>
                <c:pt idx="1436">
                  <c:v>24.794917608279718</c:v>
                </c:pt>
                <c:pt idx="1437">
                  <c:v>24.812066747565829</c:v>
                </c:pt>
                <c:pt idx="1438">
                  <c:v>24.807556198789882</c:v>
                </c:pt>
                <c:pt idx="1439">
                  <c:v>24.806448724130629</c:v>
                </c:pt>
                <c:pt idx="1440">
                  <c:v>24.806448724130629</c:v>
                </c:pt>
                <c:pt idx="1441">
                  <c:v>24.806448724130629</c:v>
                </c:pt>
                <c:pt idx="1442">
                  <c:v>24.809162003458265</c:v>
                </c:pt>
                <c:pt idx="1443">
                  <c:v>24.599773250380711</c:v>
                </c:pt>
                <c:pt idx="1444">
                  <c:v>24.668387740155335</c:v>
                </c:pt>
                <c:pt idx="1445">
                  <c:v>24.701075863976058</c:v>
                </c:pt>
                <c:pt idx="1446">
                  <c:v>25.246074013331871</c:v>
                </c:pt>
                <c:pt idx="1447">
                  <c:v>25.619336700187322</c:v>
                </c:pt>
                <c:pt idx="1448">
                  <c:v>25.59529895644226</c:v>
                </c:pt>
                <c:pt idx="1449">
                  <c:v>25.586248734358897</c:v>
                </c:pt>
                <c:pt idx="1450">
                  <c:v>25.506913119619398</c:v>
                </c:pt>
                <c:pt idx="1451">
                  <c:v>25.52923017116844</c:v>
                </c:pt>
                <c:pt idx="1452">
                  <c:v>25.895089542583314</c:v>
                </c:pt>
                <c:pt idx="1453">
                  <c:v>25.896774605721319</c:v>
                </c:pt>
                <c:pt idx="1454">
                  <c:v>25.504906532219916</c:v>
                </c:pt>
                <c:pt idx="1455">
                  <c:v>25.522338075733686</c:v>
                </c:pt>
                <c:pt idx="1456">
                  <c:v>25.744450296928228</c:v>
                </c:pt>
                <c:pt idx="1457">
                  <c:v>25.889375121162402</c:v>
                </c:pt>
                <c:pt idx="1458">
                  <c:v>25.760845712019876</c:v>
                </c:pt>
                <c:pt idx="1459">
                  <c:v>25.880032415309397</c:v>
                </c:pt>
                <c:pt idx="1460">
                  <c:v>25.840101714886888</c:v>
                </c:pt>
                <c:pt idx="1461">
                  <c:v>25.922046941121796</c:v>
                </c:pt>
                <c:pt idx="1462">
                  <c:v>25.771806361641556</c:v>
                </c:pt>
                <c:pt idx="1463">
                  <c:v>25.061796708511412</c:v>
                </c:pt>
                <c:pt idx="1464">
                  <c:v>25.054503984599123</c:v>
                </c:pt>
                <c:pt idx="1465">
                  <c:v>25.074813352711285</c:v>
                </c:pt>
                <c:pt idx="1466">
                  <c:v>24.771578477213453</c:v>
                </c:pt>
                <c:pt idx="1467">
                  <c:v>24.571438135284257</c:v>
                </c:pt>
                <c:pt idx="1468">
                  <c:v>24.670184868387331</c:v>
                </c:pt>
                <c:pt idx="1469">
                  <c:v>24.671539992579614</c:v>
                </c:pt>
                <c:pt idx="1470">
                  <c:v>24.638580873953067</c:v>
                </c:pt>
                <c:pt idx="1471">
                  <c:v>24.607190699160437</c:v>
                </c:pt>
                <c:pt idx="1472">
                  <c:v>24.121068474636878</c:v>
                </c:pt>
                <c:pt idx="1473">
                  <c:v>24.114879664795073</c:v>
                </c:pt>
                <c:pt idx="1474">
                  <c:v>24.115211446676206</c:v>
                </c:pt>
                <c:pt idx="1475">
                  <c:v>24.083909184809734</c:v>
                </c:pt>
                <c:pt idx="1476">
                  <c:v>23.532210779962522</c:v>
                </c:pt>
                <c:pt idx="1477">
                  <c:v>23.531553310113914</c:v>
                </c:pt>
                <c:pt idx="1478">
                  <c:v>22.66022977734152</c:v>
                </c:pt>
                <c:pt idx="1479">
                  <c:v>22.66022977734152</c:v>
                </c:pt>
                <c:pt idx="1480">
                  <c:v>22.656305342399246</c:v>
                </c:pt>
                <c:pt idx="1481">
                  <c:v>22.57513857889673</c:v>
                </c:pt>
                <c:pt idx="1482">
                  <c:v>22.307350316861335</c:v>
                </c:pt>
                <c:pt idx="1483">
                  <c:v>22.310782697780446</c:v>
                </c:pt>
                <c:pt idx="1484">
                  <c:v>22.37385190686792</c:v>
                </c:pt>
                <c:pt idx="1485">
                  <c:v>22.118997005603958</c:v>
                </c:pt>
                <c:pt idx="1486">
                  <c:v>22.134335745190999</c:v>
                </c:pt>
                <c:pt idx="1487">
                  <c:v>22.842784753498137</c:v>
                </c:pt>
                <c:pt idx="1488">
                  <c:v>22.845820854115413</c:v>
                </c:pt>
                <c:pt idx="1489">
                  <c:v>22.745564149235577</c:v>
                </c:pt>
                <c:pt idx="1490">
                  <c:v>22.622561225968315</c:v>
                </c:pt>
                <c:pt idx="1491">
                  <c:v>22.291409254861549</c:v>
                </c:pt>
                <c:pt idx="1492">
                  <c:v>22.282375531926888</c:v>
                </c:pt>
                <c:pt idx="1493">
                  <c:v>23.47617088969163</c:v>
                </c:pt>
                <c:pt idx="1494">
                  <c:v>23.47549812296133</c:v>
                </c:pt>
                <c:pt idx="1495">
                  <c:v>23.604056338760913</c:v>
                </c:pt>
                <c:pt idx="1496">
                  <c:v>23.240476909277142</c:v>
                </c:pt>
                <c:pt idx="1497">
                  <c:v>23.274959582451906</c:v>
                </c:pt>
                <c:pt idx="1498">
                  <c:v>23.16119967586997</c:v>
                </c:pt>
                <c:pt idx="1499">
                  <c:v>23.049118043540133</c:v>
                </c:pt>
                <c:pt idx="1500">
                  <c:v>23.074551697067108</c:v>
                </c:pt>
                <c:pt idx="1501">
                  <c:v>23.26938591961348</c:v>
                </c:pt>
                <c:pt idx="1502">
                  <c:v>23.13600078605619</c:v>
                </c:pt>
                <c:pt idx="1503">
                  <c:v>23.164826463945911</c:v>
                </c:pt>
                <c:pt idx="1504">
                  <c:v>23.210867136351972</c:v>
                </c:pt>
                <c:pt idx="1505">
                  <c:v>22.48644553736839</c:v>
                </c:pt>
                <c:pt idx="1506">
                  <c:v>22.486536122500503</c:v>
                </c:pt>
                <c:pt idx="1507">
                  <c:v>22.613643754993067</c:v>
                </c:pt>
                <c:pt idx="1508">
                  <c:v>22.726584514451314</c:v>
                </c:pt>
                <c:pt idx="1509">
                  <c:v>22.654487252253087</c:v>
                </c:pt>
                <c:pt idx="1510">
                  <c:v>22.725489264648658</c:v>
                </c:pt>
                <c:pt idx="1511">
                  <c:v>23.185938686770356</c:v>
                </c:pt>
                <c:pt idx="1512">
                  <c:v>23.186875754399797</c:v>
                </c:pt>
                <c:pt idx="1513">
                  <c:v>25.24121579918026</c:v>
                </c:pt>
                <c:pt idx="1514">
                  <c:v>25.24121579918026</c:v>
                </c:pt>
                <c:pt idx="1515">
                  <c:v>25.162451561436718</c:v>
                </c:pt>
                <c:pt idx="1516">
                  <c:v>25.170810825403152</c:v>
                </c:pt>
                <c:pt idx="1517">
                  <c:v>25.332147102899796</c:v>
                </c:pt>
                <c:pt idx="1518">
                  <c:v>24.466202335344896</c:v>
                </c:pt>
                <c:pt idx="1519">
                  <c:v>24.466991606285703</c:v>
                </c:pt>
                <c:pt idx="1520">
                  <c:v>25.40634213528989</c:v>
                </c:pt>
                <c:pt idx="1521">
                  <c:v>25.401668603370744</c:v>
                </c:pt>
                <c:pt idx="1522">
                  <c:v>25.211458752512403</c:v>
                </c:pt>
                <c:pt idx="1523">
                  <c:v>25.276117737145544</c:v>
                </c:pt>
                <c:pt idx="1524">
                  <c:v>25.289254441622994</c:v>
                </c:pt>
                <c:pt idx="1525">
                  <c:v>25.183255967495867</c:v>
                </c:pt>
                <c:pt idx="1526">
                  <c:v>25.667838265095359</c:v>
                </c:pt>
                <c:pt idx="1527">
                  <c:v>25.670088396829222</c:v>
                </c:pt>
                <c:pt idx="1528">
                  <c:v>25.729520435510654</c:v>
                </c:pt>
                <c:pt idx="1529">
                  <c:v>26.062395373695171</c:v>
                </c:pt>
                <c:pt idx="1530">
                  <c:v>25.973937971286077</c:v>
                </c:pt>
                <c:pt idx="1531">
                  <c:v>25.920128763270267</c:v>
                </c:pt>
                <c:pt idx="1532">
                  <c:v>26.106553508795294</c:v>
                </c:pt>
                <c:pt idx="1533">
                  <c:v>25.459501618842502</c:v>
                </c:pt>
                <c:pt idx="1534">
                  <c:v>25.463489682190843</c:v>
                </c:pt>
                <c:pt idx="1535">
                  <c:v>25.883805099363968</c:v>
                </c:pt>
                <c:pt idx="1536">
                  <c:v>25.883642593123515</c:v>
                </c:pt>
                <c:pt idx="1537">
                  <c:v>26.036987317512001</c:v>
                </c:pt>
                <c:pt idx="1538">
                  <c:v>25.921152901401435</c:v>
                </c:pt>
                <c:pt idx="1539">
                  <c:v>25.694486877286483</c:v>
                </c:pt>
                <c:pt idx="1540">
                  <c:v>25.744453616992601</c:v>
                </c:pt>
                <c:pt idx="1541">
                  <c:v>25.501124651857758</c:v>
                </c:pt>
                <c:pt idx="1542">
                  <c:v>25.331955589988738</c:v>
                </c:pt>
                <c:pt idx="1543">
                  <c:v>25.320252939652793</c:v>
                </c:pt>
                <c:pt idx="1544">
                  <c:v>25.322792814079573</c:v>
                </c:pt>
                <c:pt idx="1545">
                  <c:v>25.294141499297186</c:v>
                </c:pt>
                <c:pt idx="1546">
                  <c:v>25.115083956773503</c:v>
                </c:pt>
                <c:pt idx="1547">
                  <c:v>25.110406474711063</c:v>
                </c:pt>
                <c:pt idx="1548">
                  <c:v>25.116418282449413</c:v>
                </c:pt>
                <c:pt idx="1549">
                  <c:v>24.512170059442973</c:v>
                </c:pt>
                <c:pt idx="1550">
                  <c:v>24.512525380774765</c:v>
                </c:pt>
                <c:pt idx="1551">
                  <c:v>24.457887146363184</c:v>
                </c:pt>
                <c:pt idx="1552">
                  <c:v>25.014952508979512</c:v>
                </c:pt>
                <c:pt idx="1553">
                  <c:v>25.01356295706147</c:v>
                </c:pt>
                <c:pt idx="1554">
                  <c:v>25.138426348301032</c:v>
                </c:pt>
                <c:pt idx="1555">
                  <c:v>24.925202161839771</c:v>
                </c:pt>
                <c:pt idx="1556">
                  <c:v>24.926016507656549</c:v>
                </c:pt>
                <c:pt idx="1557">
                  <c:v>24.920713745337562</c:v>
                </c:pt>
                <c:pt idx="1558">
                  <c:v>24.758082150831505</c:v>
                </c:pt>
                <c:pt idx="1559">
                  <c:v>24.77458120961915</c:v>
                </c:pt>
                <c:pt idx="1560">
                  <c:v>25.059207603051117</c:v>
                </c:pt>
                <c:pt idx="1561">
                  <c:v>25.058668497594713</c:v>
                </c:pt>
                <c:pt idx="1562">
                  <c:v>25.398633817024784</c:v>
                </c:pt>
                <c:pt idx="1563">
                  <c:v>25.402933641475478</c:v>
                </c:pt>
                <c:pt idx="1564">
                  <c:v>25.400047864036893</c:v>
                </c:pt>
                <c:pt idx="1565">
                  <c:v>25.39778622429959</c:v>
                </c:pt>
                <c:pt idx="1566">
                  <c:v>25.406080999594099</c:v>
                </c:pt>
                <c:pt idx="1567">
                  <c:v>25.36540613358066</c:v>
                </c:pt>
                <c:pt idx="1568">
                  <c:v>25.300254051316998</c:v>
                </c:pt>
                <c:pt idx="1569">
                  <c:v>25.219355962255733</c:v>
                </c:pt>
                <c:pt idx="1570">
                  <c:v>25.334996559935167</c:v>
                </c:pt>
                <c:pt idx="1571">
                  <c:v>25.33460111669082</c:v>
                </c:pt>
                <c:pt idx="1572">
                  <c:v>25.306413616270202</c:v>
                </c:pt>
                <c:pt idx="1573">
                  <c:v>25.304448930206789</c:v>
                </c:pt>
                <c:pt idx="1574">
                  <c:v>25.281412838579904</c:v>
                </c:pt>
                <c:pt idx="1575">
                  <c:v>25.261421444452782</c:v>
                </c:pt>
                <c:pt idx="1576">
                  <c:v>25.395851016824139</c:v>
                </c:pt>
                <c:pt idx="1577">
                  <c:v>25.395388538574778</c:v>
                </c:pt>
                <c:pt idx="1578">
                  <c:v>25.399934621201737</c:v>
                </c:pt>
                <c:pt idx="1579">
                  <c:v>25.354765982025228</c:v>
                </c:pt>
                <c:pt idx="1580">
                  <c:v>25.322214547721764</c:v>
                </c:pt>
                <c:pt idx="1581">
                  <c:v>25.334640410020715</c:v>
                </c:pt>
                <c:pt idx="1582">
                  <c:v>25.346436808218101</c:v>
                </c:pt>
                <c:pt idx="1583">
                  <c:v>25.318624856403805</c:v>
                </c:pt>
                <c:pt idx="1584">
                  <c:v>25.323265196784583</c:v>
                </c:pt>
                <c:pt idx="1585">
                  <c:v>25.20083713729797</c:v>
                </c:pt>
                <c:pt idx="1586">
                  <c:v>25.200826031326077</c:v>
                </c:pt>
                <c:pt idx="1587">
                  <c:v>25.380266939774739</c:v>
                </c:pt>
                <c:pt idx="1588">
                  <c:v>25.38023810902391</c:v>
                </c:pt>
                <c:pt idx="1589">
                  <c:v>25.368421950452099</c:v>
                </c:pt>
                <c:pt idx="1590">
                  <c:v>25.298304001817666</c:v>
                </c:pt>
                <c:pt idx="1591">
                  <c:v>25.298409781157972</c:v>
                </c:pt>
                <c:pt idx="1592">
                  <c:v>25.283992230029813</c:v>
                </c:pt>
                <c:pt idx="1593">
                  <c:v>25.25501314936837</c:v>
                </c:pt>
                <c:pt idx="1594">
                  <c:v>25.237194929379186</c:v>
                </c:pt>
                <c:pt idx="1595">
                  <c:v>25.276142075991945</c:v>
                </c:pt>
                <c:pt idx="1596">
                  <c:v>25.254690477616197</c:v>
                </c:pt>
                <c:pt idx="1597">
                  <c:v>25.347626555769768</c:v>
                </c:pt>
                <c:pt idx="1598">
                  <c:v>25.347510575448553</c:v>
                </c:pt>
                <c:pt idx="1599">
                  <c:v>25.300421298925425</c:v>
                </c:pt>
                <c:pt idx="1600">
                  <c:v>25.271566695253767</c:v>
                </c:pt>
                <c:pt idx="1601">
                  <c:v>25.271617902174469</c:v>
                </c:pt>
                <c:pt idx="1602">
                  <c:v>25.304740779569656</c:v>
                </c:pt>
                <c:pt idx="1603">
                  <c:v>25.28624508865239</c:v>
                </c:pt>
                <c:pt idx="1604">
                  <c:v>25.236569524844722</c:v>
                </c:pt>
                <c:pt idx="1605">
                  <c:v>25.236467674192927</c:v>
                </c:pt>
                <c:pt idx="1606">
                  <c:v>25.262389366059967</c:v>
                </c:pt>
                <c:pt idx="1607">
                  <c:v>25.267132524640886</c:v>
                </c:pt>
                <c:pt idx="1608">
                  <c:v>25.151476703010619</c:v>
                </c:pt>
                <c:pt idx="1609">
                  <c:v>25.151476703010619</c:v>
                </c:pt>
                <c:pt idx="1610">
                  <c:v>25.151457415539294</c:v>
                </c:pt>
                <c:pt idx="1611">
                  <c:v>25.155936539678947</c:v>
                </c:pt>
                <c:pt idx="1612">
                  <c:v>24.992532575640876</c:v>
                </c:pt>
                <c:pt idx="1613">
                  <c:v>24.992503300627348</c:v>
                </c:pt>
                <c:pt idx="1614">
                  <c:v>24.991844819546259</c:v>
                </c:pt>
                <c:pt idx="1615">
                  <c:v>24.991610718181963</c:v>
                </c:pt>
                <c:pt idx="1616">
                  <c:v>25.179491174614533</c:v>
                </c:pt>
                <c:pt idx="1617">
                  <c:v>25.179491174614533</c:v>
                </c:pt>
                <c:pt idx="1618">
                  <c:v>25.15846855113076</c:v>
                </c:pt>
                <c:pt idx="1619">
                  <c:v>25.159733956717009</c:v>
                </c:pt>
                <c:pt idx="1620">
                  <c:v>25.145990839796877</c:v>
                </c:pt>
                <c:pt idx="1621">
                  <c:v>25.278204714974279</c:v>
                </c:pt>
                <c:pt idx="1622">
                  <c:v>25.276886613988392</c:v>
                </c:pt>
                <c:pt idx="1623">
                  <c:v>25.289416275800853</c:v>
                </c:pt>
                <c:pt idx="1624">
                  <c:v>25.289816102874543</c:v>
                </c:pt>
                <c:pt idx="1625">
                  <c:v>25.088347639127576</c:v>
                </c:pt>
                <c:pt idx="1626">
                  <c:v>25.088214420213863</c:v>
                </c:pt>
                <c:pt idx="1627">
                  <c:v>25.126911611892439</c:v>
                </c:pt>
                <c:pt idx="1628">
                  <c:v>25.067528874448751</c:v>
                </c:pt>
                <c:pt idx="1629">
                  <c:v>25.181133983455211</c:v>
                </c:pt>
                <c:pt idx="1630">
                  <c:v>25.183959536993171</c:v>
                </c:pt>
                <c:pt idx="1631">
                  <c:v>25.140854324695145</c:v>
                </c:pt>
                <c:pt idx="1632">
                  <c:v>25.122573304128224</c:v>
                </c:pt>
                <c:pt idx="1633">
                  <c:v>25.114458665695874</c:v>
                </c:pt>
                <c:pt idx="1634">
                  <c:v>25.091518339568008</c:v>
                </c:pt>
                <c:pt idx="1635">
                  <c:v>25.132525649794935</c:v>
                </c:pt>
                <c:pt idx="1636">
                  <c:v>25.135342253697573</c:v>
                </c:pt>
                <c:pt idx="1637">
                  <c:v>25.147360788200672</c:v>
                </c:pt>
                <c:pt idx="1638">
                  <c:v>25.354620367261536</c:v>
                </c:pt>
                <c:pt idx="1639">
                  <c:v>25.354627146013872</c:v>
                </c:pt>
                <c:pt idx="1640">
                  <c:v>25.346996024449627</c:v>
                </c:pt>
                <c:pt idx="1641">
                  <c:v>25.355922193005423</c:v>
                </c:pt>
                <c:pt idx="1642">
                  <c:v>25.302814510350295</c:v>
                </c:pt>
                <c:pt idx="1643">
                  <c:v>25.290271129859402</c:v>
                </c:pt>
                <c:pt idx="1644">
                  <c:v>25.278479203838028</c:v>
                </c:pt>
                <c:pt idx="1645">
                  <c:v>24.807886468373681</c:v>
                </c:pt>
                <c:pt idx="1646">
                  <c:v>24.807886468373681</c:v>
                </c:pt>
                <c:pt idx="1647">
                  <c:v>24.807886468373681</c:v>
                </c:pt>
                <c:pt idx="1648">
                  <c:v>24.807473670121833</c:v>
                </c:pt>
                <c:pt idx="1649">
                  <c:v>24.805906129059725</c:v>
                </c:pt>
                <c:pt idx="1650">
                  <c:v>24.837280832214166</c:v>
                </c:pt>
                <c:pt idx="1651">
                  <c:v>24.836442854089015</c:v>
                </c:pt>
                <c:pt idx="1652">
                  <c:v>24.661416808300469</c:v>
                </c:pt>
                <c:pt idx="1653">
                  <c:v>24.656778993310525</c:v>
                </c:pt>
                <c:pt idx="1654">
                  <c:v>24.656829616811496</c:v>
                </c:pt>
                <c:pt idx="1655">
                  <c:v>24.591028871113039</c:v>
                </c:pt>
                <c:pt idx="1656">
                  <c:v>24.595274061649942</c:v>
                </c:pt>
                <c:pt idx="1657">
                  <c:v>24.667761626848641</c:v>
                </c:pt>
                <c:pt idx="1658">
                  <c:v>24.656722541037656</c:v>
                </c:pt>
                <c:pt idx="1659">
                  <c:v>24.67140030244579</c:v>
                </c:pt>
                <c:pt idx="1660">
                  <c:v>24.614334861314941</c:v>
                </c:pt>
                <c:pt idx="1661">
                  <c:v>24.388767217872342</c:v>
                </c:pt>
                <c:pt idx="1662">
                  <c:v>24.388767217872342</c:v>
                </c:pt>
                <c:pt idx="1663">
                  <c:v>24.388767217872342</c:v>
                </c:pt>
                <c:pt idx="1664">
                  <c:v>24.539129936860558</c:v>
                </c:pt>
                <c:pt idx="1665">
                  <c:v>24.369853753069208</c:v>
                </c:pt>
                <c:pt idx="1666">
                  <c:v>24.369690429908015</c:v>
                </c:pt>
                <c:pt idx="1667">
                  <c:v>24.230846599372267</c:v>
                </c:pt>
                <c:pt idx="1668">
                  <c:v>24.23448294631217</c:v>
                </c:pt>
                <c:pt idx="1669">
                  <c:v>24.109599825730793</c:v>
                </c:pt>
                <c:pt idx="1670">
                  <c:v>24.760878799914654</c:v>
                </c:pt>
                <c:pt idx="1671">
                  <c:v>24.769569062429078</c:v>
                </c:pt>
                <c:pt idx="1672">
                  <c:v>24.803107407460455</c:v>
                </c:pt>
                <c:pt idx="1673">
                  <c:v>24.800106462169541</c:v>
                </c:pt>
                <c:pt idx="1674">
                  <c:v>24.79575620693927</c:v>
                </c:pt>
                <c:pt idx="1675">
                  <c:v>24.853152989875817</c:v>
                </c:pt>
                <c:pt idx="1676">
                  <c:v>24.930833576894834</c:v>
                </c:pt>
                <c:pt idx="1677">
                  <c:v>24.856335171049082</c:v>
                </c:pt>
                <c:pt idx="1678">
                  <c:v>25.032304347085763</c:v>
                </c:pt>
                <c:pt idx="1679">
                  <c:v>25.000599532129527</c:v>
                </c:pt>
                <c:pt idx="1680">
                  <c:v>24.540529652163954</c:v>
                </c:pt>
                <c:pt idx="1681">
                  <c:v>24.539158384742016</c:v>
                </c:pt>
                <c:pt idx="1682">
                  <c:v>24.634235848100186</c:v>
                </c:pt>
                <c:pt idx="1683">
                  <c:v>24.611966634836829</c:v>
                </c:pt>
                <c:pt idx="1684">
                  <c:v>24.576379222677193</c:v>
                </c:pt>
                <c:pt idx="1685">
                  <c:v>24.577348688117972</c:v>
                </c:pt>
                <c:pt idx="1686">
                  <c:v>24.925994617674089</c:v>
                </c:pt>
                <c:pt idx="1687">
                  <c:v>24.92789450139243</c:v>
                </c:pt>
                <c:pt idx="1688">
                  <c:v>24.79769964110934</c:v>
                </c:pt>
                <c:pt idx="1689">
                  <c:v>24.888517016779531</c:v>
                </c:pt>
                <c:pt idx="1690">
                  <c:v>24.892635821584538</c:v>
                </c:pt>
                <c:pt idx="1691">
                  <c:v>24.876480880789309</c:v>
                </c:pt>
                <c:pt idx="1692">
                  <c:v>24.799899382054033</c:v>
                </c:pt>
                <c:pt idx="1693">
                  <c:v>24.82463431122672</c:v>
                </c:pt>
                <c:pt idx="1694">
                  <c:v>24.814607454917592</c:v>
                </c:pt>
                <c:pt idx="1695">
                  <c:v>24.814830867658124</c:v>
                </c:pt>
                <c:pt idx="1696">
                  <c:v>24.818069652094639</c:v>
                </c:pt>
                <c:pt idx="1697">
                  <c:v>24.933354764353815</c:v>
                </c:pt>
                <c:pt idx="1698">
                  <c:v>24.932111084834887</c:v>
                </c:pt>
                <c:pt idx="1699">
                  <c:v>24.919280501785565</c:v>
                </c:pt>
                <c:pt idx="1700">
                  <c:v>24.613305713992325</c:v>
                </c:pt>
                <c:pt idx="1701">
                  <c:v>24.648295764339778</c:v>
                </c:pt>
                <c:pt idx="1702">
                  <c:v>24.0939494210898</c:v>
                </c:pt>
                <c:pt idx="1703">
                  <c:v>24.094944603264828</c:v>
                </c:pt>
                <c:pt idx="1704">
                  <c:v>24.13192647967692</c:v>
                </c:pt>
                <c:pt idx="1705">
                  <c:v>23.768907376281359</c:v>
                </c:pt>
                <c:pt idx="1706">
                  <c:v>23.861876695211208</c:v>
                </c:pt>
                <c:pt idx="1707">
                  <c:v>23.913810341870374</c:v>
                </c:pt>
                <c:pt idx="1708">
                  <c:v>23.929617985316586</c:v>
                </c:pt>
                <c:pt idx="1709">
                  <c:v>23.95597013168835</c:v>
                </c:pt>
                <c:pt idx="1710">
                  <c:v>22.919872977024355</c:v>
                </c:pt>
                <c:pt idx="1711">
                  <c:v>22.917574505511183</c:v>
                </c:pt>
                <c:pt idx="1712">
                  <c:v>22.912114439126594</c:v>
                </c:pt>
                <c:pt idx="1713">
                  <c:v>22.903701680641248</c:v>
                </c:pt>
                <c:pt idx="1714">
                  <c:v>22.903701680641248</c:v>
                </c:pt>
                <c:pt idx="1715">
                  <c:v>22.902558874707811</c:v>
                </c:pt>
                <c:pt idx="1716">
                  <c:v>22.796318696921595</c:v>
                </c:pt>
                <c:pt idx="1717">
                  <c:v>24.039136023884947</c:v>
                </c:pt>
                <c:pt idx="1718">
                  <c:v>24.038901849916883</c:v>
                </c:pt>
                <c:pt idx="1719">
                  <c:v>23.883789893083421</c:v>
                </c:pt>
                <c:pt idx="1720">
                  <c:v>23.966550823288561</c:v>
                </c:pt>
                <c:pt idx="1721">
                  <c:v>24.23861467448021</c:v>
                </c:pt>
                <c:pt idx="1722">
                  <c:v>24.048316112751554</c:v>
                </c:pt>
                <c:pt idx="1723">
                  <c:v>23.998470254845483</c:v>
                </c:pt>
                <c:pt idx="1724">
                  <c:v>23.647198873873798</c:v>
                </c:pt>
                <c:pt idx="1725">
                  <c:v>22.97456370003059</c:v>
                </c:pt>
                <c:pt idx="1726">
                  <c:v>22.901790562243249</c:v>
                </c:pt>
                <c:pt idx="1727">
                  <c:v>23.632576582352549</c:v>
                </c:pt>
                <c:pt idx="1728">
                  <c:v>23.547016303345085</c:v>
                </c:pt>
                <c:pt idx="1729">
                  <c:v>23.588998226043948</c:v>
                </c:pt>
                <c:pt idx="1730">
                  <c:v>23.908718596280149</c:v>
                </c:pt>
                <c:pt idx="1731">
                  <c:v>24.127467143225729</c:v>
                </c:pt>
                <c:pt idx="1732">
                  <c:v>23.975401102704261</c:v>
                </c:pt>
                <c:pt idx="1733">
                  <c:v>24.125706417986105</c:v>
                </c:pt>
                <c:pt idx="1734">
                  <c:v>24.0950292607146</c:v>
                </c:pt>
                <c:pt idx="1735">
                  <c:v>23.636668611047565</c:v>
                </c:pt>
                <c:pt idx="1736">
                  <c:v>23.639788665288005</c:v>
                </c:pt>
                <c:pt idx="1737">
                  <c:v>23.528604449239875</c:v>
                </c:pt>
                <c:pt idx="1738">
                  <c:v>23.408137329205992</c:v>
                </c:pt>
                <c:pt idx="1739">
                  <c:v>23.466501053523867</c:v>
                </c:pt>
                <c:pt idx="1740">
                  <c:v>23.629434351312575</c:v>
                </c:pt>
                <c:pt idx="1741">
                  <c:v>23.537974332746732</c:v>
                </c:pt>
                <c:pt idx="1742">
                  <c:v>23.473063827596569</c:v>
                </c:pt>
                <c:pt idx="1743">
                  <c:v>23.44759096949171</c:v>
                </c:pt>
                <c:pt idx="1744">
                  <c:v>23.640565602286589</c:v>
                </c:pt>
                <c:pt idx="1745">
                  <c:v>24.565260366722139</c:v>
                </c:pt>
                <c:pt idx="1746">
                  <c:v>24.565260366722139</c:v>
                </c:pt>
                <c:pt idx="1747">
                  <c:v>24.650493918187919</c:v>
                </c:pt>
                <c:pt idx="1748">
                  <c:v>24.808126701399502</c:v>
                </c:pt>
                <c:pt idx="1749">
                  <c:v>26.027842753905635</c:v>
                </c:pt>
                <c:pt idx="1750">
                  <c:v>26.02732059956481</c:v>
                </c:pt>
                <c:pt idx="1751">
                  <c:v>26.083453544701491</c:v>
                </c:pt>
                <c:pt idx="1752">
                  <c:v>26.036087262703166</c:v>
                </c:pt>
                <c:pt idx="1753">
                  <c:v>24.800317485963671</c:v>
                </c:pt>
                <c:pt idx="1754">
                  <c:v>24.80087443268469</c:v>
                </c:pt>
                <c:pt idx="1755">
                  <c:v>24.976100396655454</c:v>
                </c:pt>
                <c:pt idx="1756">
                  <c:v>24.978330178156927</c:v>
                </c:pt>
                <c:pt idx="1757">
                  <c:v>24.82690850095964</c:v>
                </c:pt>
                <c:pt idx="1758">
                  <c:v>24.800356321033657</c:v>
                </c:pt>
                <c:pt idx="1759">
                  <c:v>24.774649596637321</c:v>
                </c:pt>
                <c:pt idx="1760">
                  <c:v>24.90646171411851</c:v>
                </c:pt>
                <c:pt idx="1761">
                  <c:v>24.899084127106963</c:v>
                </c:pt>
                <c:pt idx="1762">
                  <c:v>24.168861883453179</c:v>
                </c:pt>
                <c:pt idx="1763">
                  <c:v>24.167917599741862</c:v>
                </c:pt>
                <c:pt idx="1764">
                  <c:v>24.28585947795726</c:v>
                </c:pt>
                <c:pt idx="1765">
                  <c:v>24.594067792822809</c:v>
                </c:pt>
                <c:pt idx="1766">
                  <c:v>24.567263215044761</c:v>
                </c:pt>
                <c:pt idx="1767">
                  <c:v>24.769704154965119</c:v>
                </c:pt>
                <c:pt idx="1768">
                  <c:v>24.815435986792899</c:v>
                </c:pt>
                <c:pt idx="1769">
                  <c:v>24.72297467225609</c:v>
                </c:pt>
                <c:pt idx="1770">
                  <c:v>24.742645285015847</c:v>
                </c:pt>
                <c:pt idx="1771">
                  <c:v>24.717140679513239</c:v>
                </c:pt>
                <c:pt idx="1772">
                  <c:v>25.192205640698724</c:v>
                </c:pt>
                <c:pt idx="1773">
                  <c:v>25.192343857057526</c:v>
                </c:pt>
                <c:pt idx="1774">
                  <c:v>25.133475771938578</c:v>
                </c:pt>
                <c:pt idx="1775">
                  <c:v>25.013162079358239</c:v>
                </c:pt>
                <c:pt idx="1776">
                  <c:v>25.017623223118314</c:v>
                </c:pt>
                <c:pt idx="1777">
                  <c:v>25.122771534630996</c:v>
                </c:pt>
                <c:pt idx="1778">
                  <c:v>25.313098762159743</c:v>
                </c:pt>
                <c:pt idx="1779">
                  <c:v>25.314085907285477</c:v>
                </c:pt>
                <c:pt idx="1780">
                  <c:v>25.308870930681074</c:v>
                </c:pt>
                <c:pt idx="1781">
                  <c:v>25.355687791113493</c:v>
                </c:pt>
                <c:pt idx="1782">
                  <c:v>26.45415978500117</c:v>
                </c:pt>
                <c:pt idx="1783">
                  <c:v>26.45415978500117</c:v>
                </c:pt>
                <c:pt idx="1784">
                  <c:v>26.453194468837786</c:v>
                </c:pt>
                <c:pt idx="1785">
                  <c:v>26.502751458126433</c:v>
                </c:pt>
                <c:pt idx="1786">
                  <c:v>26.678373560042441</c:v>
                </c:pt>
                <c:pt idx="1787">
                  <c:v>26.69115851986578</c:v>
                </c:pt>
                <c:pt idx="1788">
                  <c:v>26.487223008996118</c:v>
                </c:pt>
                <c:pt idx="1789">
                  <c:v>26.491264676068425</c:v>
                </c:pt>
                <c:pt idx="1790">
                  <c:v>26.379177234505729</c:v>
                </c:pt>
                <c:pt idx="1791">
                  <c:v>25.908636066441186</c:v>
                </c:pt>
                <c:pt idx="1792">
                  <c:v>25.908879332159866</c:v>
                </c:pt>
                <c:pt idx="1793">
                  <c:v>26.283289731149843</c:v>
                </c:pt>
                <c:pt idx="1794">
                  <c:v>26.291676850815595</c:v>
                </c:pt>
                <c:pt idx="1795">
                  <c:v>26.291676850815595</c:v>
                </c:pt>
                <c:pt idx="1796">
                  <c:v>26.392204499864729</c:v>
                </c:pt>
                <c:pt idx="1797">
                  <c:v>26.66195391451085</c:v>
                </c:pt>
                <c:pt idx="1798">
                  <c:v>26.675824986504161</c:v>
                </c:pt>
                <c:pt idx="1799">
                  <c:v>26.675824986504161</c:v>
                </c:pt>
                <c:pt idx="1800">
                  <c:v>27.920475025874566</c:v>
                </c:pt>
                <c:pt idx="1801">
                  <c:v>27.922648425578515</c:v>
                </c:pt>
                <c:pt idx="1802">
                  <c:v>27.804633950077303</c:v>
                </c:pt>
                <c:pt idx="1803">
                  <c:v>27.82556740910778</c:v>
                </c:pt>
                <c:pt idx="1804">
                  <c:v>27.82554119439909</c:v>
                </c:pt>
                <c:pt idx="1805">
                  <c:v>28.711705533103434</c:v>
                </c:pt>
                <c:pt idx="1806">
                  <c:v>28.683026766713677</c:v>
                </c:pt>
                <c:pt idx="1807">
                  <c:v>28.68285157063556</c:v>
                </c:pt>
                <c:pt idx="1808">
                  <c:v>29.286816801629499</c:v>
                </c:pt>
                <c:pt idx="1809">
                  <c:v>28.904950642036329</c:v>
                </c:pt>
                <c:pt idx="1810">
                  <c:v>28.935707331206405</c:v>
                </c:pt>
                <c:pt idx="1811">
                  <c:v>31.351972621604958</c:v>
                </c:pt>
                <c:pt idx="1812">
                  <c:v>31.347062760174978</c:v>
                </c:pt>
                <c:pt idx="1813">
                  <c:v>31.345416784036221</c:v>
                </c:pt>
                <c:pt idx="1814">
                  <c:v>30.583252462234768</c:v>
                </c:pt>
                <c:pt idx="1815">
                  <c:v>30.063470613006135</c:v>
                </c:pt>
                <c:pt idx="1816">
                  <c:v>30.153994443220913</c:v>
                </c:pt>
                <c:pt idx="1817">
                  <c:v>30.563251114739877</c:v>
                </c:pt>
                <c:pt idx="1818">
                  <c:v>30.838378048784374</c:v>
                </c:pt>
                <c:pt idx="1819">
                  <c:v>33.146240909186837</c:v>
                </c:pt>
                <c:pt idx="1820">
                  <c:v>33.152753672242078</c:v>
                </c:pt>
                <c:pt idx="1821">
                  <c:v>33.04637088131723</c:v>
                </c:pt>
                <c:pt idx="1822">
                  <c:v>33.366658810002207</c:v>
                </c:pt>
                <c:pt idx="1823">
                  <c:v>31.752910800416224</c:v>
                </c:pt>
                <c:pt idx="1824">
                  <c:v>31.762274551986089</c:v>
                </c:pt>
                <c:pt idx="1825">
                  <c:v>31.918477762783176</c:v>
                </c:pt>
                <c:pt idx="1826">
                  <c:v>31.711858639513054</c:v>
                </c:pt>
                <c:pt idx="1827">
                  <c:v>31.494604946128632</c:v>
                </c:pt>
                <c:pt idx="1828">
                  <c:v>31.223731105875309</c:v>
                </c:pt>
                <c:pt idx="1829">
                  <c:v>31.385946803935251</c:v>
                </c:pt>
                <c:pt idx="1830">
                  <c:v>31.386346350849202</c:v>
                </c:pt>
                <c:pt idx="1831">
                  <c:v>31.351585562709882</c:v>
                </c:pt>
                <c:pt idx="1832">
                  <c:v>32.210411629020392</c:v>
                </c:pt>
                <c:pt idx="1833">
                  <c:v>32.218419028686789</c:v>
                </c:pt>
                <c:pt idx="1834">
                  <c:v>32.904484459139177</c:v>
                </c:pt>
                <c:pt idx="1835">
                  <c:v>32.902893493114775</c:v>
                </c:pt>
                <c:pt idx="1836">
                  <c:v>33.005987076618723</c:v>
                </c:pt>
                <c:pt idx="1837">
                  <c:v>31.443752284287495</c:v>
                </c:pt>
                <c:pt idx="1838">
                  <c:v>31.449093657003996</c:v>
                </c:pt>
                <c:pt idx="1839">
                  <c:v>31.450978010976016</c:v>
                </c:pt>
                <c:pt idx="1840">
                  <c:v>31.94917481346241</c:v>
                </c:pt>
                <c:pt idx="1841">
                  <c:v>31.962070737851249</c:v>
                </c:pt>
                <c:pt idx="1842">
                  <c:v>32.120535501812171</c:v>
                </c:pt>
                <c:pt idx="1843">
                  <c:v>31.59012911544945</c:v>
                </c:pt>
                <c:pt idx="1844">
                  <c:v>31.883991501065989</c:v>
                </c:pt>
                <c:pt idx="1845">
                  <c:v>31.884752230745129</c:v>
                </c:pt>
                <c:pt idx="1846">
                  <c:v>31.887698864311108</c:v>
                </c:pt>
                <c:pt idx="1847">
                  <c:v>31.733670590421699</c:v>
                </c:pt>
                <c:pt idx="1848">
                  <c:v>32.084620080105665</c:v>
                </c:pt>
                <c:pt idx="1849">
                  <c:v>32.383311061280843</c:v>
                </c:pt>
                <c:pt idx="1850">
                  <c:v>32.397298770642976</c:v>
                </c:pt>
                <c:pt idx="1851">
                  <c:v>32.467004228759087</c:v>
                </c:pt>
                <c:pt idx="1852">
                  <c:v>32.593787926173455</c:v>
                </c:pt>
                <c:pt idx="1853">
                  <c:v>33.961521270925417</c:v>
                </c:pt>
                <c:pt idx="1854">
                  <c:v>33.975740917179891</c:v>
                </c:pt>
                <c:pt idx="1855">
                  <c:v>33.975740917179891</c:v>
                </c:pt>
                <c:pt idx="1856">
                  <c:v>33.975740917179891</c:v>
                </c:pt>
                <c:pt idx="1857">
                  <c:v>33.944016810534137</c:v>
                </c:pt>
                <c:pt idx="1858">
                  <c:v>33.9875848814115</c:v>
                </c:pt>
                <c:pt idx="1859">
                  <c:v>34.021080811130837</c:v>
                </c:pt>
                <c:pt idx="1860">
                  <c:v>34.047634981115081</c:v>
                </c:pt>
                <c:pt idx="1861">
                  <c:v>34.062779651144865</c:v>
                </c:pt>
                <c:pt idx="1862">
                  <c:v>33.005715196823303</c:v>
                </c:pt>
                <c:pt idx="1863">
                  <c:v>33.010696723568664</c:v>
                </c:pt>
                <c:pt idx="1864">
                  <c:v>34.6202112782236</c:v>
                </c:pt>
                <c:pt idx="1865">
                  <c:v>35.087636522128093</c:v>
                </c:pt>
                <c:pt idx="1866">
                  <c:v>35.089618972803031</c:v>
                </c:pt>
                <c:pt idx="1867">
                  <c:v>40.535313573205585</c:v>
                </c:pt>
                <c:pt idx="1868">
                  <c:v>40.520736745393727</c:v>
                </c:pt>
                <c:pt idx="1869">
                  <c:v>40.403919650091503</c:v>
                </c:pt>
                <c:pt idx="1870">
                  <c:v>40.403919650091503</c:v>
                </c:pt>
                <c:pt idx="1871">
                  <c:v>42.28413749030674</c:v>
                </c:pt>
                <c:pt idx="1872">
                  <c:v>41.906610321232996</c:v>
                </c:pt>
                <c:pt idx="1873">
                  <c:v>42.07414380205639</c:v>
                </c:pt>
                <c:pt idx="1874">
                  <c:v>33.18549732677787</c:v>
                </c:pt>
                <c:pt idx="1875">
                  <c:v>33.129685879402508</c:v>
                </c:pt>
                <c:pt idx="1876">
                  <c:v>33.225186275295925</c:v>
                </c:pt>
                <c:pt idx="1877">
                  <c:v>34.209424906923154</c:v>
                </c:pt>
                <c:pt idx="1878">
                  <c:v>34.094011849907773</c:v>
                </c:pt>
                <c:pt idx="1879">
                  <c:v>34.444765950922779</c:v>
                </c:pt>
                <c:pt idx="1880">
                  <c:v>39.28309623389859</c:v>
                </c:pt>
                <c:pt idx="1881">
                  <c:v>39.321075356609015</c:v>
                </c:pt>
                <c:pt idx="1882">
                  <c:v>38.577331751000912</c:v>
                </c:pt>
                <c:pt idx="1883">
                  <c:v>38.660441047038233</c:v>
                </c:pt>
                <c:pt idx="1884">
                  <c:v>41.574111433776302</c:v>
                </c:pt>
                <c:pt idx="1885">
                  <c:v>41.011248599593195</c:v>
                </c:pt>
                <c:pt idx="1886">
                  <c:v>42.36838785990561</c:v>
                </c:pt>
                <c:pt idx="1887">
                  <c:v>40.881595655859456</c:v>
                </c:pt>
                <c:pt idx="1888">
                  <c:v>40.217871025314608</c:v>
                </c:pt>
                <c:pt idx="1889">
                  <c:v>40.871244412383476</c:v>
                </c:pt>
                <c:pt idx="1890">
                  <c:v>42.008096805583307</c:v>
                </c:pt>
                <c:pt idx="1891">
                  <c:v>42.252513498787337</c:v>
                </c:pt>
                <c:pt idx="1892">
                  <c:v>42.21428958340897</c:v>
                </c:pt>
                <c:pt idx="1893">
                  <c:v>42.09699386528699</c:v>
                </c:pt>
                <c:pt idx="1894">
                  <c:v>45.105910217596801</c:v>
                </c:pt>
                <c:pt idx="1895">
                  <c:v>45.203460854710826</c:v>
                </c:pt>
                <c:pt idx="1896">
                  <c:v>46.122510553360151</c:v>
                </c:pt>
                <c:pt idx="1897">
                  <c:v>46.183388168354099</c:v>
                </c:pt>
                <c:pt idx="1898">
                  <c:v>46.196193162758149</c:v>
                </c:pt>
                <c:pt idx="1899">
                  <c:v>46.400298788273851</c:v>
                </c:pt>
                <c:pt idx="1900">
                  <c:v>47.633674856721072</c:v>
                </c:pt>
                <c:pt idx="1901">
                  <c:v>48.671262452631176</c:v>
                </c:pt>
                <c:pt idx="1902">
                  <c:v>48.659300734721924</c:v>
                </c:pt>
                <c:pt idx="1903">
                  <c:v>43.268142648943311</c:v>
                </c:pt>
                <c:pt idx="1904">
                  <c:v>43.268142648943311</c:v>
                </c:pt>
                <c:pt idx="1905">
                  <c:v>44.070541605339038</c:v>
                </c:pt>
                <c:pt idx="1906">
                  <c:v>44.068007441434119</c:v>
                </c:pt>
                <c:pt idx="1907">
                  <c:v>43.333798073637503</c:v>
                </c:pt>
                <c:pt idx="1908">
                  <c:v>44.175922962450763</c:v>
                </c:pt>
                <c:pt idx="1909">
                  <c:v>44.496441160088999</c:v>
                </c:pt>
                <c:pt idx="1910">
                  <c:v>45.779489425345496</c:v>
                </c:pt>
                <c:pt idx="1911">
                  <c:v>46.809431584059659</c:v>
                </c:pt>
                <c:pt idx="1912">
                  <c:v>46.840655465420596</c:v>
                </c:pt>
                <c:pt idx="1913">
                  <c:v>46.387087480572937</c:v>
                </c:pt>
                <c:pt idx="1914">
                  <c:v>47.267791714910018</c:v>
                </c:pt>
                <c:pt idx="1915">
                  <c:v>50.247840342793978</c:v>
                </c:pt>
                <c:pt idx="1916">
                  <c:v>50.255351786004027</c:v>
                </c:pt>
                <c:pt idx="1917">
                  <c:v>53.296098635003105</c:v>
                </c:pt>
                <c:pt idx="1918">
                  <c:v>53.361006658054983</c:v>
                </c:pt>
                <c:pt idx="1919">
                  <c:v>53.338348517683841</c:v>
                </c:pt>
                <c:pt idx="1920">
                  <c:v>52.87906073853155</c:v>
                </c:pt>
                <c:pt idx="1921">
                  <c:v>53.820676393427568</c:v>
                </c:pt>
                <c:pt idx="1922">
                  <c:v>55.025601220193337</c:v>
                </c:pt>
                <c:pt idx="1923">
                  <c:v>57.721605522452208</c:v>
                </c:pt>
                <c:pt idx="1924">
                  <c:v>57.780122606675029</c:v>
                </c:pt>
                <c:pt idx="1925">
                  <c:v>57.864848663548294</c:v>
                </c:pt>
                <c:pt idx="1926">
                  <c:v>57.865924764586175</c:v>
                </c:pt>
                <c:pt idx="1927">
                  <c:v>56.314436558174542</c:v>
                </c:pt>
                <c:pt idx="1928">
                  <c:v>56.837948353521419</c:v>
                </c:pt>
                <c:pt idx="1929">
                  <c:v>56.150862419780736</c:v>
                </c:pt>
                <c:pt idx="1930">
                  <c:v>56.139411125786566</c:v>
                </c:pt>
                <c:pt idx="1931">
                  <c:v>56.089746764579466</c:v>
                </c:pt>
                <c:pt idx="1932">
                  <c:v>56.196399426156148</c:v>
                </c:pt>
                <c:pt idx="1933">
                  <c:v>56.191780147079754</c:v>
                </c:pt>
                <c:pt idx="1934">
                  <c:v>56.180400310287105</c:v>
                </c:pt>
                <c:pt idx="1935">
                  <c:v>61.751826902288954</c:v>
                </c:pt>
                <c:pt idx="1936">
                  <c:v>61.758163017292283</c:v>
                </c:pt>
                <c:pt idx="1937">
                  <c:v>63.319282276389067</c:v>
                </c:pt>
                <c:pt idx="1938">
                  <c:v>60.56362118019414</c:v>
                </c:pt>
                <c:pt idx="1939">
                  <c:v>59.548799026908256</c:v>
                </c:pt>
                <c:pt idx="1940">
                  <c:v>59.462406180907045</c:v>
                </c:pt>
                <c:pt idx="1941">
                  <c:v>59.452416897024385</c:v>
                </c:pt>
                <c:pt idx="1942">
                  <c:v>59.53992804601522</c:v>
                </c:pt>
                <c:pt idx="1943">
                  <c:v>59.619439708599359</c:v>
                </c:pt>
                <c:pt idx="1944">
                  <c:v>58.843662051971364</c:v>
                </c:pt>
                <c:pt idx="1945">
                  <c:v>58.889578919836111</c:v>
                </c:pt>
                <c:pt idx="1946">
                  <c:v>50.921302539100509</c:v>
                </c:pt>
                <c:pt idx="1947">
                  <c:v>50.876934527370949</c:v>
                </c:pt>
                <c:pt idx="1948">
                  <c:v>51.9129734358566</c:v>
                </c:pt>
                <c:pt idx="1949">
                  <c:v>52.036352001556928</c:v>
                </c:pt>
                <c:pt idx="1950">
                  <c:v>52.621883705089751</c:v>
                </c:pt>
                <c:pt idx="1951">
                  <c:v>51.971184500389093</c:v>
                </c:pt>
                <c:pt idx="1952">
                  <c:v>49.73521522337029</c:v>
                </c:pt>
                <c:pt idx="1953">
                  <c:v>51.138792969458045</c:v>
                </c:pt>
                <c:pt idx="1954">
                  <c:v>54.572423613556921</c:v>
                </c:pt>
                <c:pt idx="1955">
                  <c:v>54.577487054442244</c:v>
                </c:pt>
                <c:pt idx="1956">
                  <c:v>59.452434080968729</c:v>
                </c:pt>
                <c:pt idx="1957">
                  <c:v>59.467979774635616</c:v>
                </c:pt>
                <c:pt idx="1958">
                  <c:v>58.307979910559318</c:v>
                </c:pt>
                <c:pt idx="1959">
                  <c:v>61.621281284801462</c:v>
                </c:pt>
                <c:pt idx="1960">
                  <c:v>62.840910875831341</c:v>
                </c:pt>
                <c:pt idx="1961">
                  <c:v>63.785543214226358</c:v>
                </c:pt>
                <c:pt idx="1962">
                  <c:v>63.036231200170654</c:v>
                </c:pt>
                <c:pt idx="1963">
                  <c:v>64.173277983067592</c:v>
                </c:pt>
                <c:pt idx="1964">
                  <c:v>65.176722549484523</c:v>
                </c:pt>
                <c:pt idx="1965">
                  <c:v>65.708890434000139</c:v>
                </c:pt>
                <c:pt idx="1966">
                  <c:v>63.254752800795174</c:v>
                </c:pt>
                <c:pt idx="1967">
                  <c:v>62.554219422282216</c:v>
                </c:pt>
                <c:pt idx="1968">
                  <c:v>64.239023455874843</c:v>
                </c:pt>
                <c:pt idx="1969">
                  <c:v>63.92341803289473</c:v>
                </c:pt>
                <c:pt idx="1970">
                  <c:v>63.646260087351877</c:v>
                </c:pt>
                <c:pt idx="1971">
                  <c:v>68.352710423791819</c:v>
                </c:pt>
                <c:pt idx="1972">
                  <c:v>68.348767872589022</c:v>
                </c:pt>
                <c:pt idx="1973">
                  <c:v>69.55846187016725</c:v>
                </c:pt>
                <c:pt idx="1974">
                  <c:v>69.978789372226743</c:v>
                </c:pt>
                <c:pt idx="1975">
                  <c:v>68.20123470097208</c:v>
                </c:pt>
                <c:pt idx="1976">
                  <c:v>68.558318402212976</c:v>
                </c:pt>
                <c:pt idx="1977">
                  <c:v>68.874950366670774</c:v>
                </c:pt>
                <c:pt idx="1978">
                  <c:v>73.266749768638576</c:v>
                </c:pt>
                <c:pt idx="1979">
                  <c:v>73.276130564926419</c:v>
                </c:pt>
                <c:pt idx="1980">
                  <c:v>73.308286577418528</c:v>
                </c:pt>
                <c:pt idx="1981">
                  <c:v>73.317263830959305</c:v>
                </c:pt>
                <c:pt idx="1982">
                  <c:v>73.8701076148906</c:v>
                </c:pt>
                <c:pt idx="1983">
                  <c:v>73.998437121864981</c:v>
                </c:pt>
                <c:pt idx="1984">
                  <c:v>82.507816213154271</c:v>
                </c:pt>
                <c:pt idx="1985">
                  <c:v>82.507816213154271</c:v>
                </c:pt>
                <c:pt idx="1986">
                  <c:v>82.507816213154271</c:v>
                </c:pt>
                <c:pt idx="1987">
                  <c:v>95.533602436705522</c:v>
                </c:pt>
                <c:pt idx="1988">
                  <c:v>95.533602436705522</c:v>
                </c:pt>
                <c:pt idx="1989">
                  <c:v>95.461177028032054</c:v>
                </c:pt>
                <c:pt idx="1990">
                  <c:v>95.45427495836482</c:v>
                </c:pt>
                <c:pt idx="1991">
                  <c:v>109.34985117160464</c:v>
                </c:pt>
                <c:pt idx="1992">
                  <c:v>109.3966202222136</c:v>
                </c:pt>
                <c:pt idx="1993">
                  <c:v>109.3966202222136</c:v>
                </c:pt>
                <c:pt idx="1994">
                  <c:v>116.60384961146863</c:v>
                </c:pt>
                <c:pt idx="1995">
                  <c:v>116.4613676275566</c:v>
                </c:pt>
                <c:pt idx="1996">
                  <c:v>116.3730503339724</c:v>
                </c:pt>
                <c:pt idx="1997">
                  <c:v>124.0799274694285</c:v>
                </c:pt>
                <c:pt idx="1998">
                  <c:v>122.29308417906496</c:v>
                </c:pt>
                <c:pt idx="1999">
                  <c:v>122.23101743121435</c:v>
                </c:pt>
                <c:pt idx="2000">
                  <c:v>134.38259690174422</c:v>
                </c:pt>
                <c:pt idx="2001">
                  <c:v>134.41707539322658</c:v>
                </c:pt>
                <c:pt idx="2002">
                  <c:v>160.14845046304239</c:v>
                </c:pt>
                <c:pt idx="2003">
                  <c:v>160.19715945475042</c:v>
                </c:pt>
                <c:pt idx="2004">
                  <c:v>176.28429012252786</c:v>
                </c:pt>
                <c:pt idx="2005">
                  <c:v>177.4010718104017</c:v>
                </c:pt>
                <c:pt idx="2006">
                  <c:v>177.4349416541107</c:v>
                </c:pt>
                <c:pt idx="2007">
                  <c:v>211.49622716074651</c:v>
                </c:pt>
                <c:pt idx="2008">
                  <c:v>212.31719769735705</c:v>
                </c:pt>
                <c:pt idx="2009">
                  <c:v>212.31719769735705</c:v>
                </c:pt>
                <c:pt idx="2010">
                  <c:v>212.04432591367282</c:v>
                </c:pt>
                <c:pt idx="2011">
                  <c:v>212.53838299860533</c:v>
                </c:pt>
                <c:pt idx="2012">
                  <c:v>212.45244824091671</c:v>
                </c:pt>
                <c:pt idx="2013">
                  <c:v>229.17983685693008</c:v>
                </c:pt>
                <c:pt idx="2014">
                  <c:v>218.91412230439914</c:v>
                </c:pt>
                <c:pt idx="2015">
                  <c:v>274.29213297141234</c:v>
                </c:pt>
                <c:pt idx="2016">
                  <c:v>274.01058289189768</c:v>
                </c:pt>
                <c:pt idx="2017">
                  <c:v>309.73766755701138</c:v>
                </c:pt>
                <c:pt idx="2018">
                  <c:v>310.02921113658766</c:v>
                </c:pt>
                <c:pt idx="2019">
                  <c:v>324.73475329001775</c:v>
                </c:pt>
                <c:pt idx="2020">
                  <c:v>413.62160469809595</c:v>
                </c:pt>
                <c:pt idx="2021">
                  <c:v>413.36655032638089</c:v>
                </c:pt>
                <c:pt idx="2022">
                  <c:v>376.84267263590607</c:v>
                </c:pt>
                <c:pt idx="2023">
                  <c:v>415.13789271096351</c:v>
                </c:pt>
                <c:pt idx="2024">
                  <c:v>416.7297674225785</c:v>
                </c:pt>
                <c:pt idx="2025">
                  <c:v>429.78029881111388</c:v>
                </c:pt>
                <c:pt idx="2026">
                  <c:v>371.30401697516942</c:v>
                </c:pt>
                <c:pt idx="2027">
                  <c:v>366.38446144519304</c:v>
                </c:pt>
                <c:pt idx="2028">
                  <c:v>339.00675395752273</c:v>
                </c:pt>
                <c:pt idx="2029">
                  <c:v>237.58839521920279</c:v>
                </c:pt>
                <c:pt idx="2030">
                  <c:v>238.62428817292809</c:v>
                </c:pt>
                <c:pt idx="2031">
                  <c:v>239.69671147849374</c:v>
                </c:pt>
                <c:pt idx="2032">
                  <c:v>237.94634129305442</c:v>
                </c:pt>
                <c:pt idx="2033">
                  <c:v>239.98096372187362</c:v>
                </c:pt>
                <c:pt idx="2034">
                  <c:v>257.30851679968123</c:v>
                </c:pt>
                <c:pt idx="2035">
                  <c:v>265.52311513480959</c:v>
                </c:pt>
                <c:pt idx="2036">
                  <c:v>266.73447579221875</c:v>
                </c:pt>
                <c:pt idx="2037">
                  <c:v>277.70340476469158</c:v>
                </c:pt>
                <c:pt idx="2038">
                  <c:v>260.61086553602445</c:v>
                </c:pt>
                <c:pt idx="2039">
                  <c:v>250.76281493291577</c:v>
                </c:pt>
                <c:pt idx="2040">
                  <c:v>220.64191190437938</c:v>
                </c:pt>
                <c:pt idx="2041">
                  <c:v>220.01719508655589</c:v>
                </c:pt>
                <c:pt idx="2042">
                  <c:v>237.17974754866287</c:v>
                </c:pt>
                <c:pt idx="2043">
                  <c:v>237.15412830375649</c:v>
                </c:pt>
                <c:pt idx="2044">
                  <c:v>239.57760927605398</c:v>
                </c:pt>
                <c:pt idx="2045">
                  <c:v>230.97856711295924</c:v>
                </c:pt>
                <c:pt idx="2046">
                  <c:v>218.39185151850131</c:v>
                </c:pt>
                <c:pt idx="2047">
                  <c:v>228.89695246054688</c:v>
                </c:pt>
                <c:pt idx="2048">
                  <c:v>239.03683043381648</c:v>
                </c:pt>
                <c:pt idx="2049">
                  <c:v>236.354551069629</c:v>
                </c:pt>
                <c:pt idx="2050">
                  <c:v>242.04712263461619</c:v>
                </c:pt>
                <c:pt idx="2051">
                  <c:v>232.51388528615624</c:v>
                </c:pt>
                <c:pt idx="2052">
                  <c:v>229.31194947590646</c:v>
                </c:pt>
                <c:pt idx="2053">
                  <c:v>242.30926300896445</c:v>
                </c:pt>
                <c:pt idx="2054">
                  <c:v>241.67691856317282</c:v>
                </c:pt>
                <c:pt idx="2055">
                  <c:v>241.38580963895996</c:v>
                </c:pt>
                <c:pt idx="2056">
                  <c:v>241.24070902960736</c:v>
                </c:pt>
                <c:pt idx="2057">
                  <c:v>246.71220556804451</c:v>
                </c:pt>
                <c:pt idx="2058">
                  <c:v>242.163138216666</c:v>
                </c:pt>
                <c:pt idx="2059">
                  <c:v>219.47444466787306</c:v>
                </c:pt>
                <c:pt idx="2060">
                  <c:v>219.26305420141733</c:v>
                </c:pt>
                <c:pt idx="2061">
                  <c:v>219.03841403254782</c:v>
                </c:pt>
                <c:pt idx="2062">
                  <c:v>219.46574483004082</c:v>
                </c:pt>
                <c:pt idx="2063">
                  <c:v>219.46574483004082</c:v>
                </c:pt>
                <c:pt idx="2064">
                  <c:v>219.27728262951834</c:v>
                </c:pt>
                <c:pt idx="2065">
                  <c:v>310.85744425304023</c:v>
                </c:pt>
                <c:pt idx="2066">
                  <c:v>310.85744425304023</c:v>
                </c:pt>
                <c:pt idx="2067">
                  <c:v>349.67379671966063</c:v>
                </c:pt>
                <c:pt idx="2068">
                  <c:v>348.6246606565789</c:v>
                </c:pt>
                <c:pt idx="2069">
                  <c:v>352.82749564902235</c:v>
                </c:pt>
                <c:pt idx="2070">
                  <c:v>309.65049216552251</c:v>
                </c:pt>
                <c:pt idx="2071">
                  <c:v>307.21282169691057</c:v>
                </c:pt>
                <c:pt idx="2072">
                  <c:v>352.235060341326</c:v>
                </c:pt>
                <c:pt idx="2073">
                  <c:v>353.61668027806377</c:v>
                </c:pt>
                <c:pt idx="2074">
                  <c:v>329.98614697203533</c:v>
                </c:pt>
                <c:pt idx="2075">
                  <c:v>339.44055115698416</c:v>
                </c:pt>
                <c:pt idx="2076">
                  <c:v>367.21346886239002</c:v>
                </c:pt>
                <c:pt idx="2077">
                  <c:v>343.22034706969453</c:v>
                </c:pt>
                <c:pt idx="2078">
                  <c:v>344.55633878637684</c:v>
                </c:pt>
                <c:pt idx="2079">
                  <c:v>368.36781150792092</c:v>
                </c:pt>
                <c:pt idx="2080">
                  <c:v>381.96336751180382</c:v>
                </c:pt>
                <c:pt idx="2081">
                  <c:v>493.16358074244306</c:v>
                </c:pt>
                <c:pt idx="2082">
                  <c:v>492.78054963297723</c:v>
                </c:pt>
                <c:pt idx="2083">
                  <c:v>540.99248964704327</c:v>
                </c:pt>
                <c:pt idx="2084">
                  <c:v>547.96825550115739</c:v>
                </c:pt>
                <c:pt idx="2085">
                  <c:v>526.26119081054469</c:v>
                </c:pt>
                <c:pt idx="2086">
                  <c:v>551.88015661578345</c:v>
                </c:pt>
                <c:pt idx="2087">
                  <c:v>613.19551445627076</c:v>
                </c:pt>
                <c:pt idx="2088">
                  <c:v>616.0783532164578</c:v>
                </c:pt>
                <c:pt idx="2089">
                  <c:v>616.91308437275404</c:v>
                </c:pt>
                <c:pt idx="2090">
                  <c:v>660.34535349391717</c:v>
                </c:pt>
                <c:pt idx="2091">
                  <c:v>658.74327669935917</c:v>
                </c:pt>
                <c:pt idx="2092">
                  <c:v>665.78606479548239</c:v>
                </c:pt>
                <c:pt idx="2093">
                  <c:v>665.41438655379591</c:v>
                </c:pt>
                <c:pt idx="2094">
                  <c:v>617.11456125365612</c:v>
                </c:pt>
                <c:pt idx="2095">
                  <c:v>607.7047274253498</c:v>
                </c:pt>
                <c:pt idx="2096">
                  <c:v>603.73090500099465</c:v>
                </c:pt>
                <c:pt idx="2097">
                  <c:v>536.01259169502544</c:v>
                </c:pt>
                <c:pt idx="2098">
                  <c:v>538.44902689115304</c:v>
                </c:pt>
                <c:pt idx="2099">
                  <c:v>539.05279998511025</c:v>
                </c:pt>
                <c:pt idx="2100">
                  <c:v>612.44510701356944</c:v>
                </c:pt>
                <c:pt idx="2101">
                  <c:v>612.26516946704714</c:v>
                </c:pt>
                <c:pt idx="2102">
                  <c:v>594.90785438894068</c:v>
                </c:pt>
                <c:pt idx="2103">
                  <c:v>595.33549702385142</c:v>
                </c:pt>
                <c:pt idx="2104">
                  <c:v>617.92162691733506</c:v>
                </c:pt>
                <c:pt idx="2105">
                  <c:v>673.74235382982874</c:v>
                </c:pt>
                <c:pt idx="2106">
                  <c:v>673.62706102527818</c:v>
                </c:pt>
                <c:pt idx="2107">
                  <c:v>730.18675809117053</c:v>
                </c:pt>
                <c:pt idx="2108">
                  <c:v>736.37414168479711</c:v>
                </c:pt>
                <c:pt idx="2109">
                  <c:v>733.07663107315818</c:v>
                </c:pt>
                <c:pt idx="2110">
                  <c:v>732.51075767081306</c:v>
                </c:pt>
                <c:pt idx="2111">
                  <c:v>628.34622362159018</c:v>
                </c:pt>
                <c:pt idx="2112">
                  <c:v>628.53852685446952</c:v>
                </c:pt>
                <c:pt idx="2113">
                  <c:v>628.56599573273286</c:v>
                </c:pt>
                <c:pt idx="2114">
                  <c:v>656.17197059973239</c:v>
                </c:pt>
                <c:pt idx="2115">
                  <c:v>548.57293251392639</c:v>
                </c:pt>
                <c:pt idx="2116">
                  <c:v>548.33466989707085</c:v>
                </c:pt>
                <c:pt idx="2117">
                  <c:v>571.18406719656457</c:v>
                </c:pt>
                <c:pt idx="2118">
                  <c:v>578.08449943301059</c:v>
                </c:pt>
                <c:pt idx="2119">
                  <c:v>527.02466214367814</c:v>
                </c:pt>
                <c:pt idx="2120">
                  <c:v>524.5554494339857</c:v>
                </c:pt>
                <c:pt idx="2121">
                  <c:v>521.23521146001053</c:v>
                </c:pt>
                <c:pt idx="2122">
                  <c:v>521.78585899537393</c:v>
                </c:pt>
                <c:pt idx="2123">
                  <c:v>521.04456019986856</c:v>
                </c:pt>
                <c:pt idx="2124">
                  <c:v>539.93967070999247</c:v>
                </c:pt>
                <c:pt idx="2125">
                  <c:v>588.07337063503758</c:v>
                </c:pt>
                <c:pt idx="2126">
                  <c:v>587.32265193102</c:v>
                </c:pt>
                <c:pt idx="2127">
                  <c:v>582.30783269410392</c:v>
                </c:pt>
                <c:pt idx="2128">
                  <c:v>531.73365087460218</c:v>
                </c:pt>
                <c:pt idx="2129">
                  <c:v>531.03664378211749</c:v>
                </c:pt>
                <c:pt idx="2130">
                  <c:v>565.2488817255711</c:v>
                </c:pt>
                <c:pt idx="2131">
                  <c:v>564.42478399116737</c:v>
                </c:pt>
                <c:pt idx="2132">
                  <c:v>605.83772393756715</c:v>
                </c:pt>
                <c:pt idx="2133">
                  <c:v>603.40517945842828</c:v>
                </c:pt>
                <c:pt idx="2134">
                  <c:v>673.08907938017171</c:v>
                </c:pt>
                <c:pt idx="2135">
                  <c:v>672.40031550228946</c:v>
                </c:pt>
                <c:pt idx="2136">
                  <c:v>700.66611563388494</c:v>
                </c:pt>
                <c:pt idx="2137">
                  <c:v>723.19593562110117</c:v>
                </c:pt>
                <c:pt idx="2138">
                  <c:v>743.15443994866996</c:v>
                </c:pt>
                <c:pt idx="2139">
                  <c:v>746.63037488758414</c:v>
                </c:pt>
                <c:pt idx="2140">
                  <c:v>710.84375568111216</c:v>
                </c:pt>
                <c:pt idx="2141">
                  <c:v>700.98404262719782</c:v>
                </c:pt>
                <c:pt idx="2142">
                  <c:v>726.86510599594033</c:v>
                </c:pt>
                <c:pt idx="2143">
                  <c:v>731.74499091551922</c:v>
                </c:pt>
                <c:pt idx="2144">
                  <c:v>749.44113383304341</c:v>
                </c:pt>
                <c:pt idx="2145">
                  <c:v>804.07162599405137</c:v>
                </c:pt>
                <c:pt idx="2146">
                  <c:v>805.38513728036673</c:v>
                </c:pt>
                <c:pt idx="2147">
                  <c:v>805.24674059411791</c:v>
                </c:pt>
                <c:pt idx="2148">
                  <c:v>826.17179209726032</c:v>
                </c:pt>
                <c:pt idx="2149">
                  <c:v>1048.882072790952</c:v>
                </c:pt>
                <c:pt idx="2150">
                  <c:v>1048.882072790952</c:v>
                </c:pt>
                <c:pt idx="2151">
                  <c:v>1122.7534127823196</c:v>
                </c:pt>
                <c:pt idx="2152">
                  <c:v>1104.4686703262746</c:v>
                </c:pt>
                <c:pt idx="2153">
                  <c:v>1092.693009838353</c:v>
                </c:pt>
                <c:pt idx="2154">
                  <c:v>1046.6571078495904</c:v>
                </c:pt>
                <c:pt idx="2155">
                  <c:v>1075.7670065086286</c:v>
                </c:pt>
                <c:pt idx="2156">
                  <c:v>1101.3614420016231</c:v>
                </c:pt>
                <c:pt idx="2157">
                  <c:v>1273.6591684307932</c:v>
                </c:pt>
                <c:pt idx="2158">
                  <c:v>1272.7493193922148</c:v>
                </c:pt>
                <c:pt idx="2159">
                  <c:v>1292.1163668688134</c:v>
                </c:pt>
                <c:pt idx="2160">
                  <c:v>1131.5211466244689</c:v>
                </c:pt>
                <c:pt idx="2161">
                  <c:v>1128.7910440193275</c:v>
                </c:pt>
                <c:pt idx="2162">
                  <c:v>1145.8704226884706</c:v>
                </c:pt>
                <c:pt idx="2163">
                  <c:v>1149.0253752835795</c:v>
                </c:pt>
                <c:pt idx="2164">
                  <c:v>1135.6550188724373</c:v>
                </c:pt>
                <c:pt idx="2165">
                  <c:v>1114.587633792999</c:v>
                </c:pt>
                <c:pt idx="2166">
                  <c:v>1271.7841332312964</c:v>
                </c:pt>
                <c:pt idx="2167">
                  <c:v>1271.9567375149393</c:v>
                </c:pt>
                <c:pt idx="2168">
                  <c:v>1407.3798899088526</c:v>
                </c:pt>
                <c:pt idx="2169">
                  <c:v>1416.8035803963464</c:v>
                </c:pt>
                <c:pt idx="2170">
                  <c:v>1420.2811552937701</c:v>
                </c:pt>
                <c:pt idx="2171">
                  <c:v>1430.8540892974056</c:v>
                </c:pt>
                <c:pt idx="2172">
                  <c:v>1524.7315655705872</c:v>
                </c:pt>
                <c:pt idx="2173">
                  <c:v>1525.3312608846581</c:v>
                </c:pt>
                <c:pt idx="2174">
                  <c:v>1419.8272411194087</c:v>
                </c:pt>
                <c:pt idx="2175">
                  <c:v>1429.9989325912049</c:v>
                </c:pt>
                <c:pt idx="2176">
                  <c:v>1440.0255033432181</c:v>
                </c:pt>
                <c:pt idx="2177">
                  <c:v>1384.1348429418417</c:v>
                </c:pt>
                <c:pt idx="2178">
                  <c:v>1264.3503532017592</c:v>
                </c:pt>
                <c:pt idx="2179">
                  <c:v>1260.0154550211691</c:v>
                </c:pt>
                <c:pt idx="2180">
                  <c:v>1259.5339554204156</c:v>
                </c:pt>
                <c:pt idx="2181">
                  <c:v>1412.9594747236565</c:v>
                </c:pt>
                <c:pt idx="2182">
                  <c:v>1413.7831987758927</c:v>
                </c:pt>
                <c:pt idx="2183">
                  <c:v>1438.3420171905548</c:v>
                </c:pt>
                <c:pt idx="2184">
                  <c:v>1470.464459614029</c:v>
                </c:pt>
                <c:pt idx="2185">
                  <c:v>1468.1373275447204</c:v>
                </c:pt>
                <c:pt idx="2186">
                  <c:v>1473.900104280701</c:v>
                </c:pt>
                <c:pt idx="2187">
                  <c:v>1493.1131807146442</c:v>
                </c:pt>
                <c:pt idx="2188">
                  <c:v>1527.6787707695362</c:v>
                </c:pt>
                <c:pt idx="2189">
                  <c:v>1560.782022505593</c:v>
                </c:pt>
                <c:pt idx="2190">
                  <c:v>1594.4950206780343</c:v>
                </c:pt>
                <c:pt idx="2191">
                  <c:v>1530.5223429674434</c:v>
                </c:pt>
                <c:pt idx="2192">
                  <c:v>1583.3680684327101</c:v>
                </c:pt>
                <c:pt idx="2193">
                  <c:v>1844.9488744249113</c:v>
                </c:pt>
                <c:pt idx="2194">
                  <c:v>1854.5665777075046</c:v>
                </c:pt>
                <c:pt idx="2195">
                  <c:v>1855.6666158699122</c:v>
                </c:pt>
                <c:pt idx="2196">
                  <c:v>2151.1045690605401</c:v>
                </c:pt>
                <c:pt idx="2197">
                  <c:v>2154.2064606286353</c:v>
                </c:pt>
                <c:pt idx="2198">
                  <c:v>1857.920324091046</c:v>
                </c:pt>
                <c:pt idx="2199">
                  <c:v>1877.0039059701919</c:v>
                </c:pt>
                <c:pt idx="2200">
                  <c:v>1876.6765013606923</c:v>
                </c:pt>
                <c:pt idx="2201">
                  <c:v>2016.3329804939415</c:v>
                </c:pt>
                <c:pt idx="2202">
                  <c:v>2046.4629494356957</c:v>
                </c:pt>
                <c:pt idx="2203">
                  <c:v>2280.0636141739406</c:v>
                </c:pt>
                <c:pt idx="2204">
                  <c:v>2301.6431056819042</c:v>
                </c:pt>
                <c:pt idx="2205">
                  <c:v>2301.6431056819042</c:v>
                </c:pt>
                <c:pt idx="2206">
                  <c:v>2301.5536519017046</c:v>
                </c:pt>
                <c:pt idx="2207">
                  <c:v>1935.6041642206105</c:v>
                </c:pt>
                <c:pt idx="2208">
                  <c:v>1944.2838184279708</c:v>
                </c:pt>
                <c:pt idx="2209">
                  <c:v>1944.2838184279708</c:v>
                </c:pt>
                <c:pt idx="2210">
                  <c:v>1968.1616563946507</c:v>
                </c:pt>
                <c:pt idx="2211">
                  <c:v>1998.0091465577079</c:v>
                </c:pt>
                <c:pt idx="2212">
                  <c:v>1926.171021893073</c:v>
                </c:pt>
                <c:pt idx="2213">
                  <c:v>1926.2193813593062</c:v>
                </c:pt>
                <c:pt idx="2214">
                  <c:v>2029.0662971925701</c:v>
                </c:pt>
                <c:pt idx="2215">
                  <c:v>2029.7767225683381</c:v>
                </c:pt>
                <c:pt idx="2216">
                  <c:v>2026.4681842941566</c:v>
                </c:pt>
                <c:pt idx="2217">
                  <c:v>2110.2791368184576</c:v>
                </c:pt>
                <c:pt idx="2218">
                  <c:v>2116.2634369954344</c:v>
                </c:pt>
                <c:pt idx="2219">
                  <c:v>2386.922328749818</c:v>
                </c:pt>
                <c:pt idx="2220">
                  <c:v>2381.4895982589737</c:v>
                </c:pt>
                <c:pt idx="2221">
                  <c:v>2433.8550584555064</c:v>
                </c:pt>
                <c:pt idx="2222">
                  <c:v>2523.2044040815463</c:v>
                </c:pt>
                <c:pt idx="2223">
                  <c:v>2368.2073742070038</c:v>
                </c:pt>
                <c:pt idx="2224">
                  <c:v>2292.2939577694397</c:v>
                </c:pt>
                <c:pt idx="2225">
                  <c:v>2309.2567599664831</c:v>
                </c:pt>
                <c:pt idx="2226">
                  <c:v>2300.4504268813516</c:v>
                </c:pt>
                <c:pt idx="2227">
                  <c:v>2481.8258430077481</c:v>
                </c:pt>
                <c:pt idx="2228">
                  <c:v>2488.8793603537429</c:v>
                </c:pt>
                <c:pt idx="2229">
                  <c:v>2432.0623749850924</c:v>
                </c:pt>
                <c:pt idx="2230">
                  <c:v>2450.7411503994804</c:v>
                </c:pt>
                <c:pt idx="2231">
                  <c:v>2242.8100461807126</c:v>
                </c:pt>
                <c:pt idx="2232">
                  <c:v>2241.98788708962</c:v>
                </c:pt>
                <c:pt idx="2233">
                  <c:v>2218.298839954336</c:v>
                </c:pt>
                <c:pt idx="2234">
                  <c:v>2078.6966539379409</c:v>
                </c:pt>
                <c:pt idx="2235">
                  <c:v>2078.3441236317667</c:v>
                </c:pt>
                <c:pt idx="2236">
                  <c:v>2201.8780566543314</c:v>
                </c:pt>
                <c:pt idx="2237">
                  <c:v>2207.2231335605488</c:v>
                </c:pt>
                <c:pt idx="2238">
                  <c:v>2334.3425470397542</c:v>
                </c:pt>
                <c:pt idx="2239">
                  <c:v>2343.4553286296004</c:v>
                </c:pt>
                <c:pt idx="2240">
                  <c:v>2329.7106919016819</c:v>
                </c:pt>
                <c:pt idx="2241">
                  <c:v>2268.5188032857691</c:v>
                </c:pt>
                <c:pt idx="2242">
                  <c:v>2250.570879350103</c:v>
                </c:pt>
                <c:pt idx="2243">
                  <c:v>2345.2363764503734</c:v>
                </c:pt>
                <c:pt idx="2244">
                  <c:v>2368.9770482593226</c:v>
                </c:pt>
                <c:pt idx="2245">
                  <c:v>2588.7356680677553</c:v>
                </c:pt>
                <c:pt idx="2246">
                  <c:v>2588.7356680677553</c:v>
                </c:pt>
                <c:pt idx="2247">
                  <c:v>2592.0599653671284</c:v>
                </c:pt>
                <c:pt idx="2248">
                  <c:v>2463.6507342973091</c:v>
                </c:pt>
                <c:pt idx="2249">
                  <c:v>2438.9335566245413</c:v>
                </c:pt>
                <c:pt idx="2250">
                  <c:v>2465.1492692764655</c:v>
                </c:pt>
                <c:pt idx="2251">
                  <c:v>2472.9317437307081</c:v>
                </c:pt>
                <c:pt idx="2252">
                  <c:v>2480.2194627470126</c:v>
                </c:pt>
                <c:pt idx="2253">
                  <c:v>2313.0111377868498</c:v>
                </c:pt>
                <c:pt idx="2254">
                  <c:v>2313.9291722795515</c:v>
                </c:pt>
                <c:pt idx="2255">
                  <c:v>2408.4862960991536</c:v>
                </c:pt>
                <c:pt idx="2256">
                  <c:v>2367.8921323757049</c:v>
                </c:pt>
                <c:pt idx="2257">
                  <c:v>2370.5170379457518</c:v>
                </c:pt>
                <c:pt idx="2258">
                  <c:v>2464.5176819177832</c:v>
                </c:pt>
                <c:pt idx="2259">
                  <c:v>2582.7532427043043</c:v>
                </c:pt>
                <c:pt idx="2260">
                  <c:v>2582.3243390380244</c:v>
                </c:pt>
                <c:pt idx="2261">
                  <c:v>2907.6496341574266</c:v>
                </c:pt>
                <c:pt idx="2262">
                  <c:v>2910.898538848975</c:v>
                </c:pt>
                <c:pt idx="2263">
                  <c:v>2871.2196425714792</c:v>
                </c:pt>
                <c:pt idx="2264">
                  <c:v>2882.8354637251068</c:v>
                </c:pt>
                <c:pt idx="2265">
                  <c:v>2912.3063798812577</c:v>
                </c:pt>
                <c:pt idx="2266">
                  <c:v>2912.3063798812577</c:v>
                </c:pt>
                <c:pt idx="2267">
                  <c:v>2904.9704189527506</c:v>
                </c:pt>
                <c:pt idx="2268">
                  <c:v>2909.3542674240139</c:v>
                </c:pt>
                <c:pt idx="2269">
                  <c:v>2614.5851163752041</c:v>
                </c:pt>
                <c:pt idx="2270">
                  <c:v>2630.6330893813692</c:v>
                </c:pt>
                <c:pt idx="2271">
                  <c:v>2609.3254246617666</c:v>
                </c:pt>
                <c:pt idx="2272">
                  <c:v>2566.7327175921314</c:v>
                </c:pt>
                <c:pt idx="2273">
                  <c:v>2522.6919701478</c:v>
                </c:pt>
                <c:pt idx="2274">
                  <c:v>2291.4623847197354</c:v>
                </c:pt>
                <c:pt idx="2275">
                  <c:v>2285.3706631828077</c:v>
                </c:pt>
                <c:pt idx="2276">
                  <c:v>2188.7115720471375</c:v>
                </c:pt>
                <c:pt idx="2277">
                  <c:v>2126.1663826262161</c:v>
                </c:pt>
                <c:pt idx="2278">
                  <c:v>2185.6815023072718</c:v>
                </c:pt>
                <c:pt idx="2279">
                  <c:v>2028.7649664936835</c:v>
                </c:pt>
                <c:pt idx="2280">
                  <c:v>2048.803756384737</c:v>
                </c:pt>
                <c:pt idx="2281">
                  <c:v>2061.5872517925168</c:v>
                </c:pt>
                <c:pt idx="2282">
                  <c:v>2219.1263667724188</c:v>
                </c:pt>
                <c:pt idx="2283">
                  <c:v>2196.5252079327338</c:v>
                </c:pt>
                <c:pt idx="2284">
                  <c:v>2299.3201746781288</c:v>
                </c:pt>
                <c:pt idx="2285">
                  <c:v>2304.9489436369399</c:v>
                </c:pt>
                <c:pt idx="2286">
                  <c:v>2180.052836010057</c:v>
                </c:pt>
                <c:pt idx="2287">
                  <c:v>2171.4795651891445</c:v>
                </c:pt>
                <c:pt idx="2288">
                  <c:v>2180.9909961785006</c:v>
                </c:pt>
                <c:pt idx="2289">
                  <c:v>2150.390106741514</c:v>
                </c:pt>
                <c:pt idx="2290">
                  <c:v>2141.7004280552887</c:v>
                </c:pt>
                <c:pt idx="2291">
                  <c:v>2156.5079990001996</c:v>
                </c:pt>
                <c:pt idx="2292">
                  <c:v>2109.12739134617</c:v>
                </c:pt>
                <c:pt idx="2293">
                  <c:v>2130.2680972515782</c:v>
                </c:pt>
                <c:pt idx="2294">
                  <c:v>2255.5909341300057</c:v>
                </c:pt>
                <c:pt idx="2295">
                  <c:v>2261.4836148944291</c:v>
                </c:pt>
                <c:pt idx="2296">
                  <c:v>2268.0741910756424</c:v>
                </c:pt>
                <c:pt idx="2297">
                  <c:v>2265.2524788030305</c:v>
                </c:pt>
                <c:pt idx="2298">
                  <c:v>2270.7288483764778</c:v>
                </c:pt>
                <c:pt idx="2299">
                  <c:v>2263.2617582926005</c:v>
                </c:pt>
                <c:pt idx="2300">
                  <c:v>2265.1315989360332</c:v>
                </c:pt>
                <c:pt idx="2301">
                  <c:v>2303.2257868516385</c:v>
                </c:pt>
                <c:pt idx="2302">
                  <c:v>2615.6358144264982</c:v>
                </c:pt>
                <c:pt idx="2303">
                  <c:v>2614.6116921129073</c:v>
                </c:pt>
                <c:pt idx="2304">
                  <c:v>2615.6846411963729</c:v>
                </c:pt>
                <c:pt idx="2305">
                  <c:v>2742.1814206141707</c:v>
                </c:pt>
                <c:pt idx="2306">
                  <c:v>2720.7448009446912</c:v>
                </c:pt>
                <c:pt idx="2307">
                  <c:v>2717.1522333457046</c:v>
                </c:pt>
                <c:pt idx="2308">
                  <c:v>2598.4079068631586</c:v>
                </c:pt>
                <c:pt idx="2309">
                  <c:v>2599.2084392868801</c:v>
                </c:pt>
                <c:pt idx="2310">
                  <c:v>2749.0106344053465</c:v>
                </c:pt>
                <c:pt idx="2311">
                  <c:v>2742.5818432389297</c:v>
                </c:pt>
                <c:pt idx="2312">
                  <c:v>2749.6238663573527</c:v>
                </c:pt>
                <c:pt idx="2313">
                  <c:v>2759.8260883597168</c:v>
                </c:pt>
                <c:pt idx="2314">
                  <c:v>2886.5588352341247</c:v>
                </c:pt>
                <c:pt idx="2315">
                  <c:v>2891.1681266793867</c:v>
                </c:pt>
                <c:pt idx="2316">
                  <c:v>2970.1095621907839</c:v>
                </c:pt>
                <c:pt idx="2317">
                  <c:v>3062.5277109898848</c:v>
                </c:pt>
                <c:pt idx="2318">
                  <c:v>3066.7545793896297</c:v>
                </c:pt>
                <c:pt idx="2319">
                  <c:v>3071.9580079683969</c:v>
                </c:pt>
                <c:pt idx="2320">
                  <c:v>3055.2700725478348</c:v>
                </c:pt>
                <c:pt idx="2321">
                  <c:v>2917.0138228591545</c:v>
                </c:pt>
                <c:pt idx="2322">
                  <c:v>2916.8550270307478</c:v>
                </c:pt>
                <c:pt idx="2323">
                  <c:v>3086.4995323210837</c:v>
                </c:pt>
                <c:pt idx="2324">
                  <c:v>3087.9520705482132</c:v>
                </c:pt>
                <c:pt idx="2325">
                  <c:v>3044.5616686021649</c:v>
                </c:pt>
                <c:pt idx="2326">
                  <c:v>3028.0464239068738</c:v>
                </c:pt>
                <c:pt idx="2327">
                  <c:v>2975.2516559825917</c:v>
                </c:pt>
                <c:pt idx="2328">
                  <c:v>3056.3564281626318</c:v>
                </c:pt>
                <c:pt idx="2329">
                  <c:v>3055.5462600671526</c:v>
                </c:pt>
                <c:pt idx="2330">
                  <c:v>3018.5002526690159</c:v>
                </c:pt>
                <c:pt idx="2331">
                  <c:v>2776.7389053646853</c:v>
                </c:pt>
                <c:pt idx="2332">
                  <c:v>2776.7389053646853</c:v>
                </c:pt>
                <c:pt idx="2333">
                  <c:v>2760.1719928169641</c:v>
                </c:pt>
                <c:pt idx="2334">
                  <c:v>2768.4397938925958</c:v>
                </c:pt>
                <c:pt idx="2335">
                  <c:v>2776.9280835217801</c:v>
                </c:pt>
                <c:pt idx="2336">
                  <c:v>2796.5438171059609</c:v>
                </c:pt>
                <c:pt idx="2337">
                  <c:v>2733.1741215720326</c:v>
                </c:pt>
                <c:pt idx="2338">
                  <c:v>2726.1054550643844</c:v>
                </c:pt>
                <c:pt idx="2339">
                  <c:v>2583.2352574495994</c:v>
                </c:pt>
                <c:pt idx="2340">
                  <c:v>2583.3700000932031</c:v>
                </c:pt>
                <c:pt idx="2341">
                  <c:v>2584.4819145053375</c:v>
                </c:pt>
                <c:pt idx="2342">
                  <c:v>2497.2243277899784</c:v>
                </c:pt>
                <c:pt idx="2343">
                  <c:v>2495.5038969639613</c:v>
                </c:pt>
                <c:pt idx="2344">
                  <c:v>2569.5452672704901</c:v>
                </c:pt>
                <c:pt idx="2345">
                  <c:v>2567.8363533696279</c:v>
                </c:pt>
                <c:pt idx="2346">
                  <c:v>2568.599713194074</c:v>
                </c:pt>
                <c:pt idx="2347">
                  <c:v>2510.6432585513758</c:v>
                </c:pt>
                <c:pt idx="2348">
                  <c:v>2518.469827767919</c:v>
                </c:pt>
                <c:pt idx="2349">
                  <c:v>2583.2279955167846</c:v>
                </c:pt>
                <c:pt idx="2350">
                  <c:v>2579.9419451658669</c:v>
                </c:pt>
                <c:pt idx="2351">
                  <c:v>2557.3604324242001</c:v>
                </c:pt>
                <c:pt idx="2352">
                  <c:v>2476.7915475190848</c:v>
                </c:pt>
                <c:pt idx="2353">
                  <c:v>2476.0619219787905</c:v>
                </c:pt>
                <c:pt idx="2354">
                  <c:v>2488.5672984883358</c:v>
                </c:pt>
                <c:pt idx="2355">
                  <c:v>2528.3006824704771</c:v>
                </c:pt>
                <c:pt idx="2356">
                  <c:v>2528.3349643127117</c:v>
                </c:pt>
                <c:pt idx="2357">
                  <c:v>2588.7929476784843</c:v>
                </c:pt>
                <c:pt idx="2358">
                  <c:v>2586.5949240092846</c:v>
                </c:pt>
                <c:pt idx="2359">
                  <c:v>2600.8042980860382</c:v>
                </c:pt>
                <c:pt idx="2360">
                  <c:v>2605.5868078200533</c:v>
                </c:pt>
                <c:pt idx="2361">
                  <c:v>2605.4922225849191</c:v>
                </c:pt>
                <c:pt idx="2362">
                  <c:v>2607.4628790855108</c:v>
                </c:pt>
                <c:pt idx="2363">
                  <c:v>2535.513292016029</c:v>
                </c:pt>
                <c:pt idx="2364">
                  <c:v>2538.616881640176</c:v>
                </c:pt>
                <c:pt idx="2365">
                  <c:v>2538.184338043126</c:v>
                </c:pt>
                <c:pt idx="2366">
                  <c:v>2597.4973334521546</c:v>
                </c:pt>
                <c:pt idx="2367">
                  <c:v>2596.1485385930159</c:v>
                </c:pt>
                <c:pt idx="2368">
                  <c:v>2594.2630131469932</c:v>
                </c:pt>
                <c:pt idx="2369">
                  <c:v>2544.945516657458</c:v>
                </c:pt>
                <c:pt idx="2370">
                  <c:v>2552.5395168609875</c:v>
                </c:pt>
                <c:pt idx="2371">
                  <c:v>2615.9692729601206</c:v>
                </c:pt>
                <c:pt idx="2372">
                  <c:v>2617.6167677697645</c:v>
                </c:pt>
                <c:pt idx="2373">
                  <c:v>2618.3154344918962</c:v>
                </c:pt>
                <c:pt idx="2374">
                  <c:v>2663.9427031303157</c:v>
                </c:pt>
                <c:pt idx="2375">
                  <c:v>2675.6669591511104</c:v>
                </c:pt>
                <c:pt idx="2376">
                  <c:v>2691.4775141451264</c:v>
                </c:pt>
                <c:pt idx="2377">
                  <c:v>2719.3948145677882</c:v>
                </c:pt>
                <c:pt idx="2378">
                  <c:v>2618.121796538388</c:v>
                </c:pt>
                <c:pt idx="2379">
                  <c:v>2618.1096178255925</c:v>
                </c:pt>
                <c:pt idx="2380">
                  <c:v>2616.2793456359341</c:v>
                </c:pt>
                <c:pt idx="2381">
                  <c:v>2631.821046789129</c:v>
                </c:pt>
                <c:pt idx="2382">
                  <c:v>2589.1961358582339</c:v>
                </c:pt>
                <c:pt idx="2383">
                  <c:v>2592.3599968513358</c:v>
                </c:pt>
                <c:pt idx="2384">
                  <c:v>2644.1637639345254</c:v>
                </c:pt>
                <c:pt idx="2385">
                  <c:v>2637.664167657284</c:v>
                </c:pt>
                <c:pt idx="2386">
                  <c:v>2637.1397878248272</c:v>
                </c:pt>
                <c:pt idx="2387">
                  <c:v>2654.2438196150033</c:v>
                </c:pt>
                <c:pt idx="2388">
                  <c:v>2647.3322375747848</c:v>
                </c:pt>
                <c:pt idx="2389">
                  <c:v>2739.0132498094558</c:v>
                </c:pt>
                <c:pt idx="2390">
                  <c:v>2740.6885040881211</c:v>
                </c:pt>
                <c:pt idx="2391">
                  <c:v>2740.6885040881211</c:v>
                </c:pt>
                <c:pt idx="2392">
                  <c:v>2805.2435140292596</c:v>
                </c:pt>
                <c:pt idx="2393">
                  <c:v>2805.7640154743244</c:v>
                </c:pt>
                <c:pt idx="2394">
                  <c:v>2777.7677275845131</c:v>
                </c:pt>
                <c:pt idx="2395">
                  <c:v>2801.5473815520431</c:v>
                </c:pt>
                <c:pt idx="2396">
                  <c:v>2790.6950906138486</c:v>
                </c:pt>
                <c:pt idx="2397">
                  <c:v>2817.6067716078169</c:v>
                </c:pt>
                <c:pt idx="2398">
                  <c:v>2744.2975705311451</c:v>
                </c:pt>
                <c:pt idx="2399">
                  <c:v>2744.6921105474335</c:v>
                </c:pt>
                <c:pt idx="2400">
                  <c:v>2705.9280757713859</c:v>
                </c:pt>
                <c:pt idx="2401">
                  <c:v>2721.2240895993</c:v>
                </c:pt>
                <c:pt idx="2402">
                  <c:v>2813.8437766430075</c:v>
                </c:pt>
                <c:pt idx="2403">
                  <c:v>2813.8437766430075</c:v>
                </c:pt>
                <c:pt idx="2404">
                  <c:v>2810.5901588705406</c:v>
                </c:pt>
                <c:pt idx="2405">
                  <c:v>2810.0954914875783</c:v>
                </c:pt>
                <c:pt idx="2406">
                  <c:v>2864.7379737390215</c:v>
                </c:pt>
                <c:pt idx="2407">
                  <c:v>2861.3256653834342</c:v>
                </c:pt>
                <c:pt idx="2408">
                  <c:v>2944.2696187120337</c:v>
                </c:pt>
                <c:pt idx="2409">
                  <c:v>2938.2308079933164</c:v>
                </c:pt>
                <c:pt idx="2410">
                  <c:v>2938.3345360870126</c:v>
                </c:pt>
                <c:pt idx="2411">
                  <c:v>2951.2210846055523</c:v>
                </c:pt>
                <c:pt idx="2412">
                  <c:v>2842.1291670131104</c:v>
                </c:pt>
                <c:pt idx="2413">
                  <c:v>2843.3107952858309</c:v>
                </c:pt>
                <c:pt idx="2414">
                  <c:v>2819.9492208885931</c:v>
                </c:pt>
                <c:pt idx="2415">
                  <c:v>2828.9566339849962</c:v>
                </c:pt>
                <c:pt idx="2416">
                  <c:v>2812.8693776966247</c:v>
                </c:pt>
                <c:pt idx="2417">
                  <c:v>2754.2552332525793</c:v>
                </c:pt>
                <c:pt idx="2418">
                  <c:v>2759.2774560421617</c:v>
                </c:pt>
                <c:pt idx="2419">
                  <c:v>2784.1124309060397</c:v>
                </c:pt>
                <c:pt idx="2420">
                  <c:v>2886.5270938054277</c:v>
                </c:pt>
                <c:pt idx="2421">
                  <c:v>2887.7042904064288</c:v>
                </c:pt>
                <c:pt idx="2422">
                  <c:v>2882.6173929983352</c:v>
                </c:pt>
                <c:pt idx="2423">
                  <c:v>2891.373911852465</c:v>
                </c:pt>
                <c:pt idx="2424">
                  <c:v>2870.5359478911478</c:v>
                </c:pt>
                <c:pt idx="2425">
                  <c:v>2842.4155332228183</c:v>
                </c:pt>
                <c:pt idx="2426">
                  <c:v>2776.5190705336004</c:v>
                </c:pt>
                <c:pt idx="2427">
                  <c:v>2773.7326221107696</c:v>
                </c:pt>
                <c:pt idx="2428">
                  <c:v>2773.7326221107696</c:v>
                </c:pt>
                <c:pt idx="2429">
                  <c:v>2766.1178569882013</c:v>
                </c:pt>
                <c:pt idx="2430">
                  <c:v>2773.8398989545831</c:v>
                </c:pt>
                <c:pt idx="2431">
                  <c:v>2761.3332421574924</c:v>
                </c:pt>
                <c:pt idx="2432">
                  <c:v>2697.6671204179324</c:v>
                </c:pt>
                <c:pt idx="2433">
                  <c:v>2695.5087062987295</c:v>
                </c:pt>
                <c:pt idx="2434">
                  <c:v>2694.0494525489671</c:v>
                </c:pt>
                <c:pt idx="2435">
                  <c:v>2694.2183144747155</c:v>
                </c:pt>
                <c:pt idx="2436">
                  <c:v>2779.2380880619316</c:v>
                </c:pt>
                <c:pt idx="2437">
                  <c:v>2777.5871831679856</c:v>
                </c:pt>
                <c:pt idx="2438">
                  <c:v>2777.2639910112703</c:v>
                </c:pt>
                <c:pt idx="2439">
                  <c:v>2794.2656600939576</c:v>
                </c:pt>
                <c:pt idx="2440">
                  <c:v>2796.0527167780283</c:v>
                </c:pt>
                <c:pt idx="2441">
                  <c:v>2940.9906201779745</c:v>
                </c:pt>
                <c:pt idx="2442">
                  <c:v>2940.5652552381039</c:v>
                </c:pt>
                <c:pt idx="2443">
                  <c:v>3017.1439540323063</c:v>
                </c:pt>
                <c:pt idx="2444">
                  <c:v>3016.1435892965656</c:v>
                </c:pt>
                <c:pt idx="2445">
                  <c:v>3148.619601354827</c:v>
                </c:pt>
                <c:pt idx="2446">
                  <c:v>3148.4572667069547</c:v>
                </c:pt>
                <c:pt idx="2447">
                  <c:v>3139.3184861701989</c:v>
                </c:pt>
                <c:pt idx="2448">
                  <c:v>3328.3677505068567</c:v>
                </c:pt>
                <c:pt idx="2449">
                  <c:v>3328.8286734012654</c:v>
                </c:pt>
                <c:pt idx="2450">
                  <c:v>3306.2212124689117</c:v>
                </c:pt>
                <c:pt idx="2451">
                  <c:v>3380.9409294434504</c:v>
                </c:pt>
                <c:pt idx="2452">
                  <c:v>3379.0917229770812</c:v>
                </c:pt>
                <c:pt idx="2453">
                  <c:v>3365.4662511837523</c:v>
                </c:pt>
                <c:pt idx="2454">
                  <c:v>3475.1015886147302</c:v>
                </c:pt>
                <c:pt idx="2455">
                  <c:v>3472.4191227578381</c:v>
                </c:pt>
                <c:pt idx="2456">
                  <c:v>3472.6913247527195</c:v>
                </c:pt>
                <c:pt idx="2457">
                  <c:v>3434.5928155779143</c:v>
                </c:pt>
                <c:pt idx="2458">
                  <c:v>3430.7421975430038</c:v>
                </c:pt>
                <c:pt idx="2459">
                  <c:v>3479.3735705254639</c:v>
                </c:pt>
                <c:pt idx="2460">
                  <c:v>3443.5178643168801</c:v>
                </c:pt>
                <c:pt idx="2461">
                  <c:v>3443.4610985293693</c:v>
                </c:pt>
                <c:pt idx="2462">
                  <c:v>3366.0221881822886</c:v>
                </c:pt>
                <c:pt idx="2463">
                  <c:v>3394.8921210842723</c:v>
                </c:pt>
                <c:pt idx="2464">
                  <c:v>3389.6064224673414</c:v>
                </c:pt>
                <c:pt idx="2465">
                  <c:v>3323.5626557592245</c:v>
                </c:pt>
                <c:pt idx="2466">
                  <c:v>3329.466479499768</c:v>
                </c:pt>
                <c:pt idx="2467">
                  <c:v>3307.4374519932871</c:v>
                </c:pt>
                <c:pt idx="2468">
                  <c:v>3228.0159940440285</c:v>
                </c:pt>
                <c:pt idx="2469">
                  <c:v>3222.2619884572746</c:v>
                </c:pt>
                <c:pt idx="2470">
                  <c:v>3234.1321245522745</c:v>
                </c:pt>
                <c:pt idx="2471">
                  <c:v>3242.4859526601404</c:v>
                </c:pt>
                <c:pt idx="2472">
                  <c:v>3213.1761666697448</c:v>
                </c:pt>
                <c:pt idx="2473">
                  <c:v>3158.7489427609671</c:v>
                </c:pt>
                <c:pt idx="2474">
                  <c:v>3158.7323379307977</c:v>
                </c:pt>
                <c:pt idx="2475">
                  <c:v>3143.457089338267</c:v>
                </c:pt>
                <c:pt idx="2476">
                  <c:v>3122.4903550488034</c:v>
                </c:pt>
                <c:pt idx="2477">
                  <c:v>3289.7428984212202</c:v>
                </c:pt>
                <c:pt idx="2478">
                  <c:v>3289.7428984212202</c:v>
                </c:pt>
                <c:pt idx="2479">
                  <c:v>3294.0412025971868</c:v>
                </c:pt>
                <c:pt idx="2480">
                  <c:v>3406.8794161505293</c:v>
                </c:pt>
                <c:pt idx="2481">
                  <c:v>3405.7749470797062</c:v>
                </c:pt>
                <c:pt idx="2482">
                  <c:v>3404.9961818015654</c:v>
                </c:pt>
                <c:pt idx="2483">
                  <c:v>3435.2163734758792</c:v>
                </c:pt>
                <c:pt idx="2484">
                  <c:v>3380.874266813219</c:v>
                </c:pt>
                <c:pt idx="2485">
                  <c:v>3361.0679329885929</c:v>
                </c:pt>
                <c:pt idx="2486">
                  <c:v>3364.2998732694059</c:v>
                </c:pt>
                <c:pt idx="2487">
                  <c:v>3374.9486021037424</c:v>
                </c:pt>
                <c:pt idx="2488">
                  <c:v>3380.0463232675393</c:v>
                </c:pt>
                <c:pt idx="2489">
                  <c:v>3454.0463858405669</c:v>
                </c:pt>
                <c:pt idx="2490">
                  <c:v>3452.7169183242472</c:v>
                </c:pt>
                <c:pt idx="2491">
                  <c:v>3428.3593100908706</c:v>
                </c:pt>
                <c:pt idx="2492">
                  <c:v>3323.7529707137869</c:v>
                </c:pt>
                <c:pt idx="2493">
                  <c:v>3323.8610550880962</c:v>
                </c:pt>
                <c:pt idx="2494">
                  <c:v>3302.608102265935</c:v>
                </c:pt>
                <c:pt idx="2495">
                  <c:v>3344.3642286895656</c:v>
                </c:pt>
                <c:pt idx="2496">
                  <c:v>3376.7874042147059</c:v>
                </c:pt>
                <c:pt idx="2497">
                  <c:v>3374.4801632774552</c:v>
                </c:pt>
                <c:pt idx="2498">
                  <c:v>3363.3683058074621</c:v>
                </c:pt>
                <c:pt idx="2499">
                  <c:v>3312.8689713581603</c:v>
                </c:pt>
                <c:pt idx="2500">
                  <c:v>3313.2716712772276</c:v>
                </c:pt>
                <c:pt idx="2501">
                  <c:v>3308.6011033827717</c:v>
                </c:pt>
                <c:pt idx="2502">
                  <c:v>3301.5544525022792</c:v>
                </c:pt>
                <c:pt idx="2503">
                  <c:v>3312.1447338315111</c:v>
                </c:pt>
                <c:pt idx="2504">
                  <c:v>3352.5567431666786</c:v>
                </c:pt>
                <c:pt idx="2505">
                  <c:v>3351.7803209369836</c:v>
                </c:pt>
                <c:pt idx="2506">
                  <c:v>3351.8998686693858</c:v>
                </c:pt>
                <c:pt idx="2507">
                  <c:v>3338.2999256552002</c:v>
                </c:pt>
                <c:pt idx="2508">
                  <c:v>3357.5018450867642</c:v>
                </c:pt>
                <c:pt idx="2509">
                  <c:v>3351.7070440664797</c:v>
                </c:pt>
                <c:pt idx="2510">
                  <c:v>3334.6885356760099</c:v>
                </c:pt>
                <c:pt idx="2511">
                  <c:v>3348.7329999013036</c:v>
                </c:pt>
                <c:pt idx="2512">
                  <c:v>3395.1375411454146</c:v>
                </c:pt>
                <c:pt idx="2513">
                  <c:v>3395.1417928248743</c:v>
                </c:pt>
                <c:pt idx="2514">
                  <c:v>3386.3075973275345</c:v>
                </c:pt>
                <c:pt idx="2515">
                  <c:v>3384.9248803085516</c:v>
                </c:pt>
                <c:pt idx="2516">
                  <c:v>3289.9060742817328</c:v>
                </c:pt>
                <c:pt idx="2517">
                  <c:v>3289.9063895710506</c:v>
                </c:pt>
                <c:pt idx="2518">
                  <c:v>3307.4711439994157</c:v>
                </c:pt>
                <c:pt idx="2519">
                  <c:v>3308.0624793950146</c:v>
                </c:pt>
                <c:pt idx="2520">
                  <c:v>3326.107763940885</c:v>
                </c:pt>
                <c:pt idx="2521">
                  <c:v>3322.9926675122674</c:v>
                </c:pt>
                <c:pt idx="2522">
                  <c:v>3313.4519140161806</c:v>
                </c:pt>
                <c:pt idx="2523">
                  <c:v>3326.4925560885572</c:v>
                </c:pt>
                <c:pt idx="2524">
                  <c:v>3329.3196631960509</c:v>
                </c:pt>
                <c:pt idx="2525">
                  <c:v>3322.0864109590502</c:v>
                </c:pt>
                <c:pt idx="2526">
                  <c:v>3328.8047146449312</c:v>
                </c:pt>
                <c:pt idx="2527">
                  <c:v>3324.3777963319753</c:v>
                </c:pt>
                <c:pt idx="2528">
                  <c:v>3323.3781525975837</c:v>
                </c:pt>
                <c:pt idx="2529">
                  <c:v>3325.7084556347349</c:v>
                </c:pt>
                <c:pt idx="2530">
                  <c:v>3329.4744376712993</c:v>
                </c:pt>
                <c:pt idx="2531">
                  <c:v>3361.9858928252738</c:v>
                </c:pt>
                <c:pt idx="2532">
                  <c:v>3362.003266430906</c:v>
                </c:pt>
                <c:pt idx="2533">
                  <c:v>3345.1769386607743</c:v>
                </c:pt>
                <c:pt idx="2534">
                  <c:v>3346.368656645308</c:v>
                </c:pt>
                <c:pt idx="2535">
                  <c:v>3343.4978442509127</c:v>
                </c:pt>
                <c:pt idx="2536">
                  <c:v>3344.3670230707689</c:v>
                </c:pt>
                <c:pt idx="2537">
                  <c:v>3328.4559345332354</c:v>
                </c:pt>
                <c:pt idx="2538">
                  <c:v>3328.4666428083669</c:v>
                </c:pt>
                <c:pt idx="2539">
                  <c:v>3301.6429960072651</c:v>
                </c:pt>
                <c:pt idx="2540">
                  <c:v>3301.6579643843747</c:v>
                </c:pt>
                <c:pt idx="2541">
                  <c:v>3301.7879575040588</c:v>
                </c:pt>
                <c:pt idx="2542">
                  <c:v>3301.7862433435789</c:v>
                </c:pt>
                <c:pt idx="2543">
                  <c:v>3298.9661417914317</c:v>
                </c:pt>
                <c:pt idx="2544">
                  <c:v>3302.8012303356668</c:v>
                </c:pt>
                <c:pt idx="2545">
                  <c:v>3314.8991240828054</c:v>
                </c:pt>
                <c:pt idx="2546">
                  <c:v>3314.9076582381008</c:v>
                </c:pt>
                <c:pt idx="2547">
                  <c:v>3525.3621347754665</c:v>
                </c:pt>
                <c:pt idx="2548">
                  <c:v>3525.3621347754665</c:v>
                </c:pt>
                <c:pt idx="2549">
                  <c:v>3525.8272565849102</c:v>
                </c:pt>
                <c:pt idx="2550">
                  <c:v>3513.5595160677249</c:v>
                </c:pt>
                <c:pt idx="2551">
                  <c:v>3591.0685485475578</c:v>
                </c:pt>
                <c:pt idx="2552">
                  <c:v>3592.338738929257</c:v>
                </c:pt>
                <c:pt idx="2553">
                  <c:v>3592.338738929257</c:v>
                </c:pt>
                <c:pt idx="2554">
                  <c:v>3595.5492702015035</c:v>
                </c:pt>
                <c:pt idx="2555">
                  <c:v>3602.2571932774558</c:v>
                </c:pt>
                <c:pt idx="2556">
                  <c:v>3604.7163176972535</c:v>
                </c:pt>
                <c:pt idx="2557">
                  <c:v>3614.73051155844</c:v>
                </c:pt>
                <c:pt idx="2558">
                  <c:v>3614.73051155844</c:v>
                </c:pt>
                <c:pt idx="2559">
                  <c:v>3615.0648403554101</c:v>
                </c:pt>
                <c:pt idx="2560">
                  <c:v>3614.5180362971664</c:v>
                </c:pt>
                <c:pt idx="2561">
                  <c:v>3614.1858080761776</c:v>
                </c:pt>
                <c:pt idx="2562">
                  <c:v>3614.5344975772541</c:v>
                </c:pt>
                <c:pt idx="2563">
                  <c:v>3619.6419751567714</c:v>
                </c:pt>
                <c:pt idx="2564">
                  <c:v>3620.6325997731424</c:v>
                </c:pt>
                <c:pt idx="2565">
                  <c:v>3619.9017749209493</c:v>
                </c:pt>
                <c:pt idx="2566">
                  <c:v>3619.4031413219309</c:v>
                </c:pt>
                <c:pt idx="2567">
                  <c:v>3619.3874407190751</c:v>
                </c:pt>
                <c:pt idx="2568">
                  <c:v>3619.4443261845813</c:v>
                </c:pt>
                <c:pt idx="2569">
                  <c:v>3596.9035217910282</c:v>
                </c:pt>
                <c:pt idx="2570">
                  <c:v>3596.9604780051955</c:v>
                </c:pt>
                <c:pt idx="2571">
                  <c:v>3607.1903881147396</c:v>
                </c:pt>
                <c:pt idx="2572">
                  <c:v>3613.5699001876219</c:v>
                </c:pt>
                <c:pt idx="2573">
                  <c:v>3604.5690088941401</c:v>
                </c:pt>
                <c:pt idx="2574">
                  <c:v>3601.0763348994888</c:v>
                </c:pt>
                <c:pt idx="2575">
                  <c:v>3596.7766261022098</c:v>
                </c:pt>
                <c:pt idx="2576">
                  <c:v>3570.7164572276529</c:v>
                </c:pt>
                <c:pt idx="2577">
                  <c:v>3557.4453778646384</c:v>
                </c:pt>
                <c:pt idx="2578">
                  <c:v>3567.911982051769</c:v>
                </c:pt>
                <c:pt idx="2579">
                  <c:v>3568.485872229021</c:v>
                </c:pt>
                <c:pt idx="2580">
                  <c:v>3622.0076267160039</c:v>
                </c:pt>
                <c:pt idx="2581">
                  <c:v>3623.2746675864464</c:v>
                </c:pt>
                <c:pt idx="2582">
                  <c:v>3623.576114004914</c:v>
                </c:pt>
                <c:pt idx="2583">
                  <c:v>3623.5557328088303</c:v>
                </c:pt>
                <c:pt idx="2584">
                  <c:v>3622.9331288752328</c:v>
                </c:pt>
                <c:pt idx="2585">
                  <c:v>3624.3721310195579</c:v>
                </c:pt>
                <c:pt idx="2586">
                  <c:v>3622.9689471536126</c:v>
                </c:pt>
                <c:pt idx="2587">
                  <c:v>3630.7387921111776</c:v>
                </c:pt>
                <c:pt idx="2588">
                  <c:v>3630.7453991078619</c:v>
                </c:pt>
                <c:pt idx="2589">
                  <c:v>3630.9225217257099</c:v>
                </c:pt>
                <c:pt idx="2590">
                  <c:v>3635.7182736366149</c:v>
                </c:pt>
                <c:pt idx="2591">
                  <c:v>3633.4717395172884</c:v>
                </c:pt>
                <c:pt idx="2592">
                  <c:v>3633.4823866805204</c:v>
                </c:pt>
                <c:pt idx="2593">
                  <c:v>3638.1075223766175</c:v>
                </c:pt>
                <c:pt idx="2594">
                  <c:v>3639.2189084495622</c:v>
                </c:pt>
                <c:pt idx="2595">
                  <c:v>3633.132160587073</c:v>
                </c:pt>
                <c:pt idx="2596">
                  <c:v>3630.0443079548227</c:v>
                </c:pt>
                <c:pt idx="2597">
                  <c:v>3633.9042788724105</c:v>
                </c:pt>
                <c:pt idx="2598">
                  <c:v>3631.4295247712816</c:v>
                </c:pt>
                <c:pt idx="2599">
                  <c:v>3632.3479498270508</c:v>
                </c:pt>
                <c:pt idx="2600">
                  <c:v>3604.0340100457488</c:v>
                </c:pt>
                <c:pt idx="2601">
                  <c:v>3603.9824582064061</c:v>
                </c:pt>
                <c:pt idx="2602">
                  <c:v>3598.4267615696476</c:v>
                </c:pt>
                <c:pt idx="2603">
                  <c:v>3652.3808343190262</c:v>
                </c:pt>
                <c:pt idx="2604">
                  <c:v>3652.7893802645131</c:v>
                </c:pt>
                <c:pt idx="2605">
                  <c:v>3652.8700402055833</c:v>
                </c:pt>
                <c:pt idx="2606">
                  <c:v>3652.1865404438104</c:v>
                </c:pt>
                <c:pt idx="2607">
                  <c:v>3661.2439918584723</c:v>
                </c:pt>
                <c:pt idx="2608">
                  <c:v>3657.4696793611038</c:v>
                </c:pt>
                <c:pt idx="2609">
                  <c:v>3657.6121640974166</c:v>
                </c:pt>
                <c:pt idx="2610">
                  <c:v>3659.9742820129991</c:v>
                </c:pt>
                <c:pt idx="2611">
                  <c:v>3657.696900220943</c:v>
                </c:pt>
                <c:pt idx="2612">
                  <c:v>3648.076405296611</c:v>
                </c:pt>
                <c:pt idx="2613">
                  <c:v>3648.1311965142759</c:v>
                </c:pt>
                <c:pt idx="2614">
                  <c:v>3682.2226489952227</c:v>
                </c:pt>
                <c:pt idx="2615">
                  <c:v>3682.2357940648462</c:v>
                </c:pt>
                <c:pt idx="2616">
                  <c:v>3678.0128953769163</c:v>
                </c:pt>
                <c:pt idx="2617">
                  <c:v>3680.1768992036004</c:v>
                </c:pt>
                <c:pt idx="2618">
                  <c:v>3679.5802913138355</c:v>
                </c:pt>
                <c:pt idx="2619">
                  <c:v>3678.4832558695502</c:v>
                </c:pt>
                <c:pt idx="2620">
                  <c:v>3678.979976401009</c:v>
                </c:pt>
                <c:pt idx="2621">
                  <c:v>3679.5480424298548</c:v>
                </c:pt>
                <c:pt idx="2622">
                  <c:v>3679.5974099696764</c:v>
                </c:pt>
                <c:pt idx="2623">
                  <c:v>3679.0120057060399</c:v>
                </c:pt>
                <c:pt idx="2624">
                  <c:v>3679.2343228697828</c:v>
                </c:pt>
                <c:pt idx="2625">
                  <c:v>3679.4042728082127</c:v>
                </c:pt>
                <c:pt idx="2626">
                  <c:v>3678.0527897794723</c:v>
                </c:pt>
                <c:pt idx="2627">
                  <c:v>3678.1628817098908</c:v>
                </c:pt>
                <c:pt idx="2628">
                  <c:v>3679.3682662800184</c:v>
                </c:pt>
                <c:pt idx="2629">
                  <c:v>3678.7156972753414</c:v>
                </c:pt>
                <c:pt idx="2630">
                  <c:v>3681.6595715325393</c:v>
                </c:pt>
                <c:pt idx="2631">
                  <c:v>3681.6498377102253</c:v>
                </c:pt>
                <c:pt idx="2632">
                  <c:v>3680.9178720221885</c:v>
                </c:pt>
                <c:pt idx="2633">
                  <c:v>3667.3480322996984</c:v>
                </c:pt>
                <c:pt idx="2634">
                  <c:v>3667.3480322996984</c:v>
                </c:pt>
                <c:pt idx="2635">
                  <c:v>3667.1410149254325</c:v>
                </c:pt>
                <c:pt idx="2636">
                  <c:v>3667.7852336285359</c:v>
                </c:pt>
                <c:pt idx="2637">
                  <c:v>3667.5693046265064</c:v>
                </c:pt>
                <c:pt idx="2638">
                  <c:v>3667.8820665089429</c:v>
                </c:pt>
                <c:pt idx="2639">
                  <c:v>3667.5975570143182</c:v>
                </c:pt>
                <c:pt idx="2640">
                  <c:v>3667.6289099755568</c:v>
                </c:pt>
                <c:pt idx="2641">
                  <c:v>3667.4493672854483</c:v>
                </c:pt>
                <c:pt idx="2642">
                  <c:v>3659.6406883269206</c:v>
                </c:pt>
                <c:pt idx="2643">
                  <c:v>3659.3363913061989</c:v>
                </c:pt>
                <c:pt idx="2644">
                  <c:v>3659.3266703348177</c:v>
                </c:pt>
                <c:pt idx="2645">
                  <c:v>3661.2185341363952</c:v>
                </c:pt>
                <c:pt idx="2646">
                  <c:v>3656.9553011624562</c:v>
                </c:pt>
                <c:pt idx="2647">
                  <c:v>3654.529804735525</c:v>
                </c:pt>
                <c:pt idx="2648">
                  <c:v>3612.264109314649</c:v>
                </c:pt>
                <c:pt idx="2649">
                  <c:v>3612.4784072508637</c:v>
                </c:pt>
                <c:pt idx="2650">
                  <c:v>3612.4784072508637</c:v>
                </c:pt>
                <c:pt idx="2651">
                  <c:v>3610.7991367474037</c:v>
                </c:pt>
                <c:pt idx="2652">
                  <c:v>3611.6064902635817</c:v>
                </c:pt>
                <c:pt idx="2653">
                  <c:v>3611.3059615989469</c:v>
                </c:pt>
                <c:pt idx="2654">
                  <c:v>3613.1239100349567</c:v>
                </c:pt>
                <c:pt idx="2655">
                  <c:v>3611.6832270590539</c:v>
                </c:pt>
                <c:pt idx="2656">
                  <c:v>3632.3780936911307</c:v>
                </c:pt>
                <c:pt idx="2657">
                  <c:v>3632.3337995397815</c:v>
                </c:pt>
                <c:pt idx="2658">
                  <c:v>3617.2823152643982</c:v>
                </c:pt>
                <c:pt idx="2659">
                  <c:v>3617.2844486016843</c:v>
                </c:pt>
                <c:pt idx="2660">
                  <c:v>3612.0099656488301</c:v>
                </c:pt>
                <c:pt idx="2661">
                  <c:v>3609.970747184942</c:v>
                </c:pt>
                <c:pt idx="2662">
                  <c:v>3610.955748845322</c:v>
                </c:pt>
                <c:pt idx="2663">
                  <c:v>3611.9596695684731</c:v>
                </c:pt>
                <c:pt idx="2664">
                  <c:v>3612.4804105057324</c:v>
                </c:pt>
                <c:pt idx="2665">
                  <c:v>3616.3082601111355</c:v>
                </c:pt>
                <c:pt idx="2666">
                  <c:v>3613.0746535898998</c:v>
                </c:pt>
                <c:pt idx="2667">
                  <c:v>3611.8510206655969</c:v>
                </c:pt>
                <c:pt idx="2668">
                  <c:v>3591.3406813008592</c:v>
                </c:pt>
                <c:pt idx="2669">
                  <c:v>3591.4542374978246</c:v>
                </c:pt>
                <c:pt idx="2670">
                  <c:v>3592.9304819561235</c:v>
                </c:pt>
                <c:pt idx="2671">
                  <c:v>3584.777370266328</c:v>
                </c:pt>
                <c:pt idx="2672">
                  <c:v>3585.9366585308999</c:v>
                </c:pt>
                <c:pt idx="2673">
                  <c:v>3578.0226580354342</c:v>
                </c:pt>
                <c:pt idx="2674">
                  <c:v>3580.9032844611675</c:v>
                </c:pt>
                <c:pt idx="2675">
                  <c:v>3581.4424347126164</c:v>
                </c:pt>
                <c:pt idx="2676">
                  <c:v>3581.0228994039308</c:v>
                </c:pt>
                <c:pt idx="2677">
                  <c:v>3581.4931219413734</c:v>
                </c:pt>
                <c:pt idx="2678">
                  <c:v>3596.1274752668319</c:v>
                </c:pt>
                <c:pt idx="2679">
                  <c:v>3595.9593788635284</c:v>
                </c:pt>
                <c:pt idx="2680">
                  <c:v>3595.9559385144075</c:v>
                </c:pt>
                <c:pt idx="2681">
                  <c:v>3593.17148711147</c:v>
                </c:pt>
                <c:pt idx="2682">
                  <c:v>3594.8122003277722</c:v>
                </c:pt>
                <c:pt idx="2683">
                  <c:v>3589.6576583265582</c:v>
                </c:pt>
                <c:pt idx="2684">
                  <c:v>3586.2674782384402</c:v>
                </c:pt>
                <c:pt idx="2685">
                  <c:v>3458.3890427075803</c:v>
                </c:pt>
                <c:pt idx="2686">
                  <c:v>3458.3890427075803</c:v>
                </c:pt>
                <c:pt idx="2687">
                  <c:v>3458.2846436188929</c:v>
                </c:pt>
                <c:pt idx="2688">
                  <c:v>3457.3356879891535</c:v>
                </c:pt>
                <c:pt idx="2689">
                  <c:v>3450.6219037457213</c:v>
                </c:pt>
                <c:pt idx="2690">
                  <c:v>3415.1667602594766</c:v>
                </c:pt>
                <c:pt idx="2691">
                  <c:v>3410.8952950061798</c:v>
                </c:pt>
                <c:pt idx="2692">
                  <c:v>3416.2667446039177</c:v>
                </c:pt>
                <c:pt idx="2693">
                  <c:v>3399.7285385114578</c:v>
                </c:pt>
                <c:pt idx="2694">
                  <c:v>3459.164359614912</c:v>
                </c:pt>
                <c:pt idx="2695">
                  <c:v>3459.0096291154596</c:v>
                </c:pt>
                <c:pt idx="2696">
                  <c:v>3451.3741756775307</c:v>
                </c:pt>
                <c:pt idx="2697">
                  <c:v>3452.387515165055</c:v>
                </c:pt>
                <c:pt idx="2698">
                  <c:v>3434.356877020949</c:v>
                </c:pt>
                <c:pt idx="2699">
                  <c:v>3451.6479272892861</c:v>
                </c:pt>
                <c:pt idx="2700">
                  <c:v>3420.3378519888965</c:v>
                </c:pt>
                <c:pt idx="2701">
                  <c:v>3417.3354409726639</c:v>
                </c:pt>
                <c:pt idx="2702">
                  <c:v>3413.4461468416207</c:v>
                </c:pt>
                <c:pt idx="2703">
                  <c:v>3405.3059990515167</c:v>
                </c:pt>
                <c:pt idx="2704">
                  <c:v>3418.7780714009814</c:v>
                </c:pt>
                <c:pt idx="2705">
                  <c:v>3403.2233538432515</c:v>
                </c:pt>
                <c:pt idx="2706">
                  <c:v>3357.985401574017</c:v>
                </c:pt>
                <c:pt idx="2707">
                  <c:v>3358.0660767766039</c:v>
                </c:pt>
                <c:pt idx="2708">
                  <c:v>3358.0542743729984</c:v>
                </c:pt>
                <c:pt idx="2709">
                  <c:v>3402.744771980133</c:v>
                </c:pt>
                <c:pt idx="2710">
                  <c:v>3402.7109774026108</c:v>
                </c:pt>
                <c:pt idx="2711">
                  <c:v>3397.5380233545065</c:v>
                </c:pt>
                <c:pt idx="2712">
                  <c:v>3411.7559719071974</c:v>
                </c:pt>
                <c:pt idx="2713">
                  <c:v>3403.3531360924017</c:v>
                </c:pt>
                <c:pt idx="2714">
                  <c:v>3400.3745048915589</c:v>
                </c:pt>
                <c:pt idx="2715">
                  <c:v>3362.7394487849601</c:v>
                </c:pt>
                <c:pt idx="2716">
                  <c:v>3362.1126673378153</c:v>
                </c:pt>
                <c:pt idx="2717">
                  <c:v>3362.1639280823829</c:v>
                </c:pt>
                <c:pt idx="2718">
                  <c:v>3361.4149161959654</c:v>
                </c:pt>
                <c:pt idx="2719">
                  <c:v>3362.0297604959837</c:v>
                </c:pt>
                <c:pt idx="2720">
                  <c:v>3329.4091656501569</c:v>
                </c:pt>
                <c:pt idx="2721">
                  <c:v>3329.2798583265367</c:v>
                </c:pt>
                <c:pt idx="2722">
                  <c:v>3303.4187511665937</c:v>
                </c:pt>
                <c:pt idx="2723">
                  <c:v>3295.3811756992313</c:v>
                </c:pt>
                <c:pt idx="2724">
                  <c:v>3294.7301530294512</c:v>
                </c:pt>
                <c:pt idx="2725">
                  <c:v>3294.7301530294512</c:v>
                </c:pt>
                <c:pt idx="2726">
                  <c:v>3165.2156220855195</c:v>
                </c:pt>
                <c:pt idx="2727">
                  <c:v>3165.2156220855195</c:v>
                </c:pt>
                <c:pt idx="2728">
                  <c:v>3165.5025204470426</c:v>
                </c:pt>
                <c:pt idx="2729">
                  <c:v>3166.7351667149087</c:v>
                </c:pt>
                <c:pt idx="2730">
                  <c:v>3302.0891515801113</c:v>
                </c:pt>
                <c:pt idx="2731">
                  <c:v>3301.9019934285443</c:v>
                </c:pt>
                <c:pt idx="2732">
                  <c:v>3255.4611730621323</c:v>
                </c:pt>
                <c:pt idx="2733">
                  <c:v>3255.8140861131083</c:v>
                </c:pt>
                <c:pt idx="2734">
                  <c:v>3228.2753425202345</c:v>
                </c:pt>
                <c:pt idx="2735">
                  <c:v>3225.9686317266683</c:v>
                </c:pt>
                <c:pt idx="2736">
                  <c:v>3266.7644006163732</c:v>
                </c:pt>
                <c:pt idx="2737">
                  <c:v>3215.6756162041356</c:v>
                </c:pt>
                <c:pt idx="2738">
                  <c:v>3216.7547214040856</c:v>
                </c:pt>
                <c:pt idx="2739">
                  <c:v>3231.7705826243073</c:v>
                </c:pt>
                <c:pt idx="2740">
                  <c:v>3083.6237793325849</c:v>
                </c:pt>
                <c:pt idx="2741">
                  <c:v>3083.8360059847746</c:v>
                </c:pt>
                <c:pt idx="2742">
                  <c:v>3081.3785868601099</c:v>
                </c:pt>
                <c:pt idx="2743">
                  <c:v>3072.3650493356499</c:v>
                </c:pt>
                <c:pt idx="2744">
                  <c:v>3147.6948933918252</c:v>
                </c:pt>
                <c:pt idx="2745">
                  <c:v>3139.4057189040527</c:v>
                </c:pt>
                <c:pt idx="2746">
                  <c:v>3100.7017972402091</c:v>
                </c:pt>
                <c:pt idx="2747">
                  <c:v>3158.6568910126357</c:v>
                </c:pt>
                <c:pt idx="2748">
                  <c:v>3162.5551428449253</c:v>
                </c:pt>
                <c:pt idx="2749">
                  <c:v>3165.0688810695997</c:v>
                </c:pt>
                <c:pt idx="2750">
                  <c:v>3164.2937251275266</c:v>
                </c:pt>
                <c:pt idx="2751">
                  <c:v>3115.1753349545957</c:v>
                </c:pt>
                <c:pt idx="2752">
                  <c:v>3116.6883227433254</c:v>
                </c:pt>
                <c:pt idx="2753">
                  <c:v>3153.1179628921504</c:v>
                </c:pt>
                <c:pt idx="2754">
                  <c:v>3133.9135443803398</c:v>
                </c:pt>
                <c:pt idx="2755">
                  <c:v>3148.3488178348875</c:v>
                </c:pt>
                <c:pt idx="2756">
                  <c:v>3072.4507346643504</c:v>
                </c:pt>
                <c:pt idx="2757">
                  <c:v>3072.2016590933254</c:v>
                </c:pt>
                <c:pt idx="2758">
                  <c:v>3025.0392960562672</c:v>
                </c:pt>
                <c:pt idx="2759">
                  <c:v>3015.2243469616419</c:v>
                </c:pt>
                <c:pt idx="2760">
                  <c:v>3010.199202931617</c:v>
                </c:pt>
                <c:pt idx="2761">
                  <c:v>3009.8504926069959</c:v>
                </c:pt>
                <c:pt idx="2762">
                  <c:v>3045.83090720769</c:v>
                </c:pt>
                <c:pt idx="2763">
                  <c:v>3044.470088090387</c:v>
                </c:pt>
                <c:pt idx="2764">
                  <c:v>3002.4849770678065</c:v>
                </c:pt>
                <c:pt idx="2765">
                  <c:v>2999.0382682805912</c:v>
                </c:pt>
                <c:pt idx="2766">
                  <c:v>2997.0115256215772</c:v>
                </c:pt>
                <c:pt idx="2767">
                  <c:v>2997.0115256215772</c:v>
                </c:pt>
                <c:pt idx="2768">
                  <c:v>2977.1822929157424</c:v>
                </c:pt>
                <c:pt idx="2769">
                  <c:v>2906.7950440593863</c:v>
                </c:pt>
                <c:pt idx="2770">
                  <c:v>2903.4027058698002</c:v>
                </c:pt>
                <c:pt idx="2771">
                  <c:v>2903.4027058698002</c:v>
                </c:pt>
                <c:pt idx="2772">
                  <c:v>2902.9714587747653</c:v>
                </c:pt>
                <c:pt idx="2773">
                  <c:v>2900.7304523667244</c:v>
                </c:pt>
                <c:pt idx="2774">
                  <c:v>3020.2504192839533</c:v>
                </c:pt>
                <c:pt idx="2775">
                  <c:v>3024.0407214413826</c:v>
                </c:pt>
                <c:pt idx="2776">
                  <c:v>3023.0402046314157</c:v>
                </c:pt>
                <c:pt idx="2777">
                  <c:v>2921.6974982254751</c:v>
                </c:pt>
                <c:pt idx="2778">
                  <c:v>2920.1509089857295</c:v>
                </c:pt>
                <c:pt idx="2779">
                  <c:v>2960.1618884270615</c:v>
                </c:pt>
                <c:pt idx="2780">
                  <c:v>2951.3333020334994</c:v>
                </c:pt>
                <c:pt idx="2781">
                  <c:v>2973.3793098947231</c:v>
                </c:pt>
                <c:pt idx="2782">
                  <c:v>2890.9697772717936</c:v>
                </c:pt>
                <c:pt idx="2783">
                  <c:v>2870.9191364624103</c:v>
                </c:pt>
                <c:pt idx="2784">
                  <c:v>2869.9159108613471</c:v>
                </c:pt>
                <c:pt idx="2785">
                  <c:v>2971.1523142420915</c:v>
                </c:pt>
                <c:pt idx="2786">
                  <c:v>2976.1495181285736</c:v>
                </c:pt>
                <c:pt idx="2787">
                  <c:v>2989.542029410411</c:v>
                </c:pt>
                <c:pt idx="2788">
                  <c:v>3147.2486739598676</c:v>
                </c:pt>
                <c:pt idx="2789">
                  <c:v>3148.0294255741278</c:v>
                </c:pt>
                <c:pt idx="2790">
                  <c:v>3161.5496575617917</c:v>
                </c:pt>
                <c:pt idx="2791">
                  <c:v>3327.5267288282889</c:v>
                </c:pt>
                <c:pt idx="2792">
                  <c:v>3322.3294215981236</c:v>
                </c:pt>
                <c:pt idx="2793">
                  <c:v>3322.0191590310619</c:v>
                </c:pt>
                <c:pt idx="2794">
                  <c:v>3285.448605344212</c:v>
                </c:pt>
                <c:pt idx="2795">
                  <c:v>3310.4649357470857</c:v>
                </c:pt>
                <c:pt idx="2796">
                  <c:v>3336.0140706721668</c:v>
                </c:pt>
                <c:pt idx="2797">
                  <c:v>3411.0682249347929</c:v>
                </c:pt>
                <c:pt idx="2798">
                  <c:v>3414.8411971552737</c:v>
                </c:pt>
                <c:pt idx="2799">
                  <c:v>3385.5366269897959</c:v>
                </c:pt>
                <c:pt idx="2800">
                  <c:v>3432.3539245678453</c:v>
                </c:pt>
                <c:pt idx="2801">
                  <c:v>3455.6355602224121</c:v>
                </c:pt>
                <c:pt idx="2802">
                  <c:v>3454.7614616765732</c:v>
                </c:pt>
                <c:pt idx="2803">
                  <c:v>3454.6784546572844</c:v>
                </c:pt>
                <c:pt idx="2804">
                  <c:v>3426.2945649260555</c:v>
                </c:pt>
                <c:pt idx="2805">
                  <c:v>3345.877793937218</c:v>
                </c:pt>
                <c:pt idx="2806">
                  <c:v>3346.1887428045166</c:v>
                </c:pt>
                <c:pt idx="2807">
                  <c:v>3202.0865686793281</c:v>
                </c:pt>
                <c:pt idx="2808">
                  <c:v>3201.7400329809766</c:v>
                </c:pt>
                <c:pt idx="2809">
                  <c:v>3198.2806431244903</c:v>
                </c:pt>
                <c:pt idx="2810">
                  <c:v>3031.877494474471</c:v>
                </c:pt>
                <c:pt idx="2811">
                  <c:v>3031.8731954703558</c:v>
                </c:pt>
                <c:pt idx="2812">
                  <c:v>3030.2245686393148</c:v>
                </c:pt>
                <c:pt idx="2813">
                  <c:v>3021.0073409476195</c:v>
                </c:pt>
                <c:pt idx="2814">
                  <c:v>3022.3747746113286</c:v>
                </c:pt>
                <c:pt idx="2815">
                  <c:v>3077.738119851801</c:v>
                </c:pt>
                <c:pt idx="2816">
                  <c:v>3078.0838110207455</c:v>
                </c:pt>
                <c:pt idx="2817">
                  <c:v>3083.6109033205948</c:v>
                </c:pt>
                <c:pt idx="2818">
                  <c:v>3147.4417291319774</c:v>
                </c:pt>
                <c:pt idx="2819">
                  <c:v>3149.4712368540768</c:v>
                </c:pt>
                <c:pt idx="2820">
                  <c:v>3151.3190992671002</c:v>
                </c:pt>
                <c:pt idx="2821">
                  <c:v>3150.5149010501909</c:v>
                </c:pt>
                <c:pt idx="2822">
                  <c:v>3144.5366013329722</c:v>
                </c:pt>
                <c:pt idx="2823">
                  <c:v>3125.4576546033454</c:v>
                </c:pt>
                <c:pt idx="2824">
                  <c:v>3069.3998313703855</c:v>
                </c:pt>
                <c:pt idx="2825">
                  <c:v>3069.2616561829605</c:v>
                </c:pt>
                <c:pt idx="2826">
                  <c:v>3188.6085917028595</c:v>
                </c:pt>
                <c:pt idx="2827">
                  <c:v>3188.4354509347877</c:v>
                </c:pt>
                <c:pt idx="2828">
                  <c:v>3134.7573877067803</c:v>
                </c:pt>
                <c:pt idx="2829">
                  <c:v>3151.9869517736174</c:v>
                </c:pt>
                <c:pt idx="2830">
                  <c:v>3151.5111577080697</c:v>
                </c:pt>
                <c:pt idx="2831">
                  <c:v>3097.6900079431266</c:v>
                </c:pt>
                <c:pt idx="2832">
                  <c:v>3098.9792014691843</c:v>
                </c:pt>
                <c:pt idx="2833">
                  <c:v>3096.1302111731261</c:v>
                </c:pt>
                <c:pt idx="2834">
                  <c:v>3225.3556972044685</c:v>
                </c:pt>
                <c:pt idx="2835">
                  <c:v>3225.3191824709052</c:v>
                </c:pt>
                <c:pt idx="2836">
                  <c:v>3231.0560369808809</c:v>
                </c:pt>
                <c:pt idx="2837">
                  <c:v>3238.3520184628137</c:v>
                </c:pt>
                <c:pt idx="2838">
                  <c:v>3167.0933936216807</c:v>
                </c:pt>
                <c:pt idx="2839">
                  <c:v>3164.2617657840992</c:v>
                </c:pt>
                <c:pt idx="2840">
                  <c:v>3164.4484218734574</c:v>
                </c:pt>
                <c:pt idx="2841">
                  <c:v>3151.4978496505428</c:v>
                </c:pt>
                <c:pt idx="2842">
                  <c:v>3091.1421204480439</c:v>
                </c:pt>
                <c:pt idx="2843">
                  <c:v>3093.5208810770487</c:v>
                </c:pt>
                <c:pt idx="2844">
                  <c:v>3093.8180833596289</c:v>
                </c:pt>
                <c:pt idx="2845">
                  <c:v>3101.5271230570306</c:v>
                </c:pt>
                <c:pt idx="2846">
                  <c:v>3130.8126697530874</c:v>
                </c:pt>
                <c:pt idx="2847">
                  <c:v>3165.6835530345188</c:v>
                </c:pt>
                <c:pt idx="2848">
                  <c:v>3135.3513450713299</c:v>
                </c:pt>
                <c:pt idx="2849">
                  <c:v>3135.4669452528324</c:v>
                </c:pt>
                <c:pt idx="2850">
                  <c:v>3132.9192672867007</c:v>
                </c:pt>
                <c:pt idx="2851">
                  <c:v>3147.9461970247849</c:v>
                </c:pt>
                <c:pt idx="2852">
                  <c:v>3179.8869057937914</c:v>
                </c:pt>
                <c:pt idx="2853">
                  <c:v>3176.2977528806314</c:v>
                </c:pt>
                <c:pt idx="2854">
                  <c:v>3198.4195455759432</c:v>
                </c:pt>
                <c:pt idx="2855">
                  <c:v>3266.8992673817324</c:v>
                </c:pt>
                <c:pt idx="2856">
                  <c:v>3264.7881821219257</c:v>
                </c:pt>
                <c:pt idx="2857">
                  <c:v>3265.1579695207238</c:v>
                </c:pt>
                <c:pt idx="2858">
                  <c:v>3274.4228496025489</c:v>
                </c:pt>
                <c:pt idx="2859">
                  <c:v>3300.2616224247258</c:v>
                </c:pt>
                <c:pt idx="2860">
                  <c:v>3384.4116915662512</c:v>
                </c:pt>
                <c:pt idx="2861">
                  <c:v>3388.2223115769457</c:v>
                </c:pt>
                <c:pt idx="2862">
                  <c:v>3388.2223115769457</c:v>
                </c:pt>
                <c:pt idx="2863">
                  <c:v>3412.3977806813564</c:v>
                </c:pt>
                <c:pt idx="2864">
                  <c:v>3409.0766264091435</c:v>
                </c:pt>
                <c:pt idx="2865">
                  <c:v>3439.6227527225674</c:v>
                </c:pt>
                <c:pt idx="2866">
                  <c:v>3357.0701004060629</c:v>
                </c:pt>
                <c:pt idx="2867">
                  <c:v>3356.6718401889666</c:v>
                </c:pt>
                <c:pt idx="2868">
                  <c:v>3380.9332509055012</c:v>
                </c:pt>
                <c:pt idx="2869">
                  <c:v>3407.4617232137994</c:v>
                </c:pt>
                <c:pt idx="2870">
                  <c:v>3405.5971485548448</c:v>
                </c:pt>
                <c:pt idx="2871">
                  <c:v>3433.6382600224788</c:v>
                </c:pt>
                <c:pt idx="2872">
                  <c:v>3434.9216608705692</c:v>
                </c:pt>
                <c:pt idx="2873">
                  <c:v>3395.6636316438926</c:v>
                </c:pt>
                <c:pt idx="2874">
                  <c:v>3385.8409960489848</c:v>
                </c:pt>
                <c:pt idx="2875">
                  <c:v>3273.5226403777474</c:v>
                </c:pt>
                <c:pt idx="2876">
                  <c:v>3274.0650029789972</c:v>
                </c:pt>
                <c:pt idx="2877">
                  <c:v>3317.6244590569595</c:v>
                </c:pt>
                <c:pt idx="2878">
                  <c:v>3311.5220798482319</c:v>
                </c:pt>
                <c:pt idx="2879">
                  <c:v>3304.5409193132077</c:v>
                </c:pt>
                <c:pt idx="2880">
                  <c:v>3338.2464565520527</c:v>
                </c:pt>
                <c:pt idx="2881">
                  <c:v>3341.7525377653892</c:v>
                </c:pt>
                <c:pt idx="2882">
                  <c:v>3423.4590203944977</c:v>
                </c:pt>
                <c:pt idx="2883">
                  <c:v>3423.0997792813769</c:v>
                </c:pt>
                <c:pt idx="2884">
                  <c:v>3440.6886204250677</c:v>
                </c:pt>
                <c:pt idx="2885">
                  <c:v>3439.8583571932995</c:v>
                </c:pt>
                <c:pt idx="2886">
                  <c:v>3442.0662894038887</c:v>
                </c:pt>
                <c:pt idx="2887">
                  <c:v>3384.8858372851491</c:v>
                </c:pt>
                <c:pt idx="2888">
                  <c:v>3384.9217217208566</c:v>
                </c:pt>
                <c:pt idx="2889">
                  <c:v>3587.3957182465269</c:v>
                </c:pt>
                <c:pt idx="2890">
                  <c:v>3587.3957182465269</c:v>
                </c:pt>
                <c:pt idx="2891">
                  <c:v>3504.0395995460744</c:v>
                </c:pt>
                <c:pt idx="2892">
                  <c:v>3497.3677655018969</c:v>
                </c:pt>
                <c:pt idx="2893">
                  <c:v>3497.3677655018969</c:v>
                </c:pt>
                <c:pt idx="2894">
                  <c:v>3516.3599193631162</c:v>
                </c:pt>
                <c:pt idx="2895">
                  <c:v>3518.6185523502672</c:v>
                </c:pt>
                <c:pt idx="2896">
                  <c:v>3577.8074995798079</c:v>
                </c:pt>
                <c:pt idx="2897">
                  <c:v>3557.4642739954074</c:v>
                </c:pt>
                <c:pt idx="2898">
                  <c:v>3574.2820477899263</c:v>
                </c:pt>
                <c:pt idx="2899">
                  <c:v>3538.2188330174131</c:v>
                </c:pt>
                <c:pt idx="2900">
                  <c:v>3564.2713718921523</c:v>
                </c:pt>
                <c:pt idx="2901">
                  <c:v>3535.2497580729005</c:v>
                </c:pt>
                <c:pt idx="2902">
                  <c:v>3523.6119368787949</c:v>
                </c:pt>
                <c:pt idx="2903">
                  <c:v>3525.7305134522549</c:v>
                </c:pt>
                <c:pt idx="2904">
                  <c:v>3552.3223354921483</c:v>
                </c:pt>
                <c:pt idx="2905">
                  <c:v>3641.7395956237078</c:v>
                </c:pt>
                <c:pt idx="2906">
                  <c:v>3641.0836433624727</c:v>
                </c:pt>
                <c:pt idx="2907">
                  <c:v>3637.9941293209818</c:v>
                </c:pt>
                <c:pt idx="2908">
                  <c:v>3651.1662280712471</c:v>
                </c:pt>
                <c:pt idx="2909">
                  <c:v>3671.0883990978678</c:v>
                </c:pt>
                <c:pt idx="2910">
                  <c:v>3652.3088669249842</c:v>
                </c:pt>
                <c:pt idx="2911">
                  <c:v>3671.6907879095647</c:v>
                </c:pt>
                <c:pt idx="2912">
                  <c:v>3705.8828668372757</c:v>
                </c:pt>
                <c:pt idx="2913">
                  <c:v>3701.293872874764</c:v>
                </c:pt>
                <c:pt idx="2914">
                  <c:v>3689.9106826100624</c:v>
                </c:pt>
                <c:pt idx="2915">
                  <c:v>3712.3035129252216</c:v>
                </c:pt>
                <c:pt idx="2916">
                  <c:v>3726.4011422513004</c:v>
                </c:pt>
                <c:pt idx="2917">
                  <c:v>3726.3960921819694</c:v>
                </c:pt>
                <c:pt idx="2918">
                  <c:v>3824.1170849819077</c:v>
                </c:pt>
                <c:pt idx="2919">
                  <c:v>3824.1170849819077</c:v>
                </c:pt>
                <c:pt idx="2920">
                  <c:v>3824.1170849819077</c:v>
                </c:pt>
                <c:pt idx="2921">
                  <c:v>3825.0371797549624</c:v>
                </c:pt>
                <c:pt idx="2922">
                  <c:v>3824.0463156479955</c:v>
                </c:pt>
                <c:pt idx="2923">
                  <c:v>3832.9084527829009</c:v>
                </c:pt>
                <c:pt idx="2924">
                  <c:v>3824.3865719894279</c:v>
                </c:pt>
                <c:pt idx="2925">
                  <c:v>3822.290859612116</c:v>
                </c:pt>
                <c:pt idx="2926">
                  <c:v>3821.5516688503044</c:v>
                </c:pt>
                <c:pt idx="2927">
                  <c:v>3829.0677993275517</c:v>
                </c:pt>
                <c:pt idx="2928">
                  <c:v>3844.6405833735107</c:v>
                </c:pt>
                <c:pt idx="2929">
                  <c:v>3845.8611319016741</c:v>
                </c:pt>
                <c:pt idx="2930">
                  <c:v>3835.8522892861652</c:v>
                </c:pt>
                <c:pt idx="2931">
                  <c:v>3804.0139018461755</c:v>
                </c:pt>
                <c:pt idx="2932">
                  <c:v>3825.5318920872633</c:v>
                </c:pt>
                <c:pt idx="2933">
                  <c:v>3808.4089319207701</c:v>
                </c:pt>
                <c:pt idx="2934">
                  <c:v>3779.9471799394523</c:v>
                </c:pt>
                <c:pt idx="2935">
                  <c:v>3777.7790343954921</c:v>
                </c:pt>
                <c:pt idx="2936">
                  <c:v>3791.3056374382359</c:v>
                </c:pt>
                <c:pt idx="2937">
                  <c:v>3859.9821598366993</c:v>
                </c:pt>
                <c:pt idx="2938">
                  <c:v>3861.9532363119029</c:v>
                </c:pt>
                <c:pt idx="2939">
                  <c:v>3866.2066789669052</c:v>
                </c:pt>
                <c:pt idx="2940">
                  <c:v>3842.1270459254597</c:v>
                </c:pt>
                <c:pt idx="2941">
                  <c:v>3865.682175361062</c:v>
                </c:pt>
                <c:pt idx="2942">
                  <c:v>3866.5439618794735</c:v>
                </c:pt>
                <c:pt idx="2943">
                  <c:v>3871.4786916707394</c:v>
                </c:pt>
                <c:pt idx="2944">
                  <c:v>3969.9899190227065</c:v>
                </c:pt>
                <c:pt idx="2945">
                  <c:v>3969.9532947718012</c:v>
                </c:pt>
                <c:pt idx="2946">
                  <c:v>3876.731309976758</c:v>
                </c:pt>
                <c:pt idx="2947">
                  <c:v>3876.7046489937152</c:v>
                </c:pt>
                <c:pt idx="2948">
                  <c:v>3888.8584068336795</c:v>
                </c:pt>
                <c:pt idx="2949">
                  <c:v>3880.1070928377749</c:v>
                </c:pt>
                <c:pt idx="2950">
                  <c:v>3766.4979538112575</c:v>
                </c:pt>
                <c:pt idx="2951">
                  <c:v>3766.6027676631375</c:v>
                </c:pt>
                <c:pt idx="2952">
                  <c:v>3766.8662726778321</c:v>
                </c:pt>
                <c:pt idx="2953">
                  <c:v>3763.5602282463756</c:v>
                </c:pt>
                <c:pt idx="2954">
                  <c:v>3753.7562148077154</c:v>
                </c:pt>
                <c:pt idx="2955">
                  <c:v>3732.8506908489926</c:v>
                </c:pt>
                <c:pt idx="2956">
                  <c:v>3711.9795335218914</c:v>
                </c:pt>
                <c:pt idx="2957">
                  <c:v>3736.7168874944045</c:v>
                </c:pt>
                <c:pt idx="2958">
                  <c:v>3746.7880334377833</c:v>
                </c:pt>
                <c:pt idx="2959">
                  <c:v>3744.5028387632697</c:v>
                </c:pt>
                <c:pt idx="2960">
                  <c:v>3777.8155923055751</c:v>
                </c:pt>
                <c:pt idx="2961">
                  <c:v>3747.7563410612247</c:v>
                </c:pt>
                <c:pt idx="2962">
                  <c:v>3744.6999351386253</c:v>
                </c:pt>
                <c:pt idx="2963">
                  <c:v>3706.1772093506479</c:v>
                </c:pt>
                <c:pt idx="2964">
                  <c:v>3698.3314082131119</c:v>
                </c:pt>
                <c:pt idx="2965">
                  <c:v>3623.9691413263859</c:v>
                </c:pt>
                <c:pt idx="2966">
                  <c:v>3622.6746760375022</c:v>
                </c:pt>
                <c:pt idx="2967">
                  <c:v>3622.8218085657159</c:v>
                </c:pt>
                <c:pt idx="2968">
                  <c:v>3622.553530046494</c:v>
                </c:pt>
                <c:pt idx="2969">
                  <c:v>3609.6629095398443</c:v>
                </c:pt>
                <c:pt idx="2970">
                  <c:v>3578.334596776207</c:v>
                </c:pt>
                <c:pt idx="2971">
                  <c:v>3595.7588814553046</c:v>
                </c:pt>
                <c:pt idx="2972">
                  <c:v>3433.0544490177053</c:v>
                </c:pt>
                <c:pt idx="2973">
                  <c:v>3433.0544490177053</c:v>
                </c:pt>
                <c:pt idx="2974">
                  <c:v>3456.0691238274339</c:v>
                </c:pt>
                <c:pt idx="2975">
                  <c:v>3430.5209997682537</c:v>
                </c:pt>
                <c:pt idx="2976">
                  <c:v>3419.4030091665877</c:v>
                </c:pt>
                <c:pt idx="2977">
                  <c:v>3485.8548522055676</c:v>
                </c:pt>
                <c:pt idx="2978">
                  <c:v>3485.9012473662501</c:v>
                </c:pt>
                <c:pt idx="2979">
                  <c:v>3483.0907845239431</c:v>
                </c:pt>
                <c:pt idx="2980">
                  <c:v>3483.2676705574368</c:v>
                </c:pt>
                <c:pt idx="2981">
                  <c:v>3554.1964789207877</c:v>
                </c:pt>
                <c:pt idx="2982">
                  <c:v>3553.6080479719317</c:v>
                </c:pt>
                <c:pt idx="2983">
                  <c:v>3594.8549135192293</c:v>
                </c:pt>
                <c:pt idx="2984">
                  <c:v>3573.9454450181493</c:v>
                </c:pt>
                <c:pt idx="2985">
                  <c:v>3529.351125723058</c:v>
                </c:pt>
                <c:pt idx="2986">
                  <c:v>3528.0576967362213</c:v>
                </c:pt>
                <c:pt idx="2987">
                  <c:v>3525.4429835847982</c:v>
                </c:pt>
                <c:pt idx="2988">
                  <c:v>3525.1025340326087</c:v>
                </c:pt>
                <c:pt idx="2989">
                  <c:v>3542.387923318021</c:v>
                </c:pt>
                <c:pt idx="2990">
                  <c:v>3525.0099909486553</c:v>
                </c:pt>
                <c:pt idx="2991">
                  <c:v>3501.9754174719983</c:v>
                </c:pt>
                <c:pt idx="2992">
                  <c:v>3530.3234469565477</c:v>
                </c:pt>
                <c:pt idx="2993">
                  <c:v>3548.9266000168855</c:v>
                </c:pt>
                <c:pt idx="2994">
                  <c:v>3532.8230954174551</c:v>
                </c:pt>
                <c:pt idx="2995">
                  <c:v>3532.0231293819547</c:v>
                </c:pt>
                <c:pt idx="2996">
                  <c:v>3531.9736828878818</c:v>
                </c:pt>
                <c:pt idx="2997">
                  <c:v>3530.175166260608</c:v>
                </c:pt>
                <c:pt idx="2998">
                  <c:v>3486.1428087411655</c:v>
                </c:pt>
                <c:pt idx="2999">
                  <c:v>3486.5285139542348</c:v>
                </c:pt>
                <c:pt idx="3000">
                  <c:v>3479.0334905987884</c:v>
                </c:pt>
                <c:pt idx="3001">
                  <c:v>3437.7028600733993</c:v>
                </c:pt>
                <c:pt idx="3002">
                  <c:v>3437.7366888671131</c:v>
                </c:pt>
                <c:pt idx="3003">
                  <c:v>3434.3200773097728</c:v>
                </c:pt>
                <c:pt idx="3004">
                  <c:v>3443.4586873248131</c:v>
                </c:pt>
                <c:pt idx="3005">
                  <c:v>3502.7003740837017</c:v>
                </c:pt>
                <c:pt idx="3006">
                  <c:v>3503.1110729371671</c:v>
                </c:pt>
                <c:pt idx="3007">
                  <c:v>3502.6441004022563</c:v>
                </c:pt>
                <c:pt idx="3008">
                  <c:v>3502.0624957281461</c:v>
                </c:pt>
                <c:pt idx="3009">
                  <c:v>3503.1869746248922</c:v>
                </c:pt>
                <c:pt idx="3010">
                  <c:v>3503.1224872755843</c:v>
                </c:pt>
                <c:pt idx="3011">
                  <c:v>3514.0815100268355</c:v>
                </c:pt>
                <c:pt idx="3012">
                  <c:v>3461.6222062991055</c:v>
                </c:pt>
                <c:pt idx="3013">
                  <c:v>3462.1573003587641</c:v>
                </c:pt>
                <c:pt idx="3014">
                  <c:v>3491.2072376493888</c:v>
                </c:pt>
                <c:pt idx="3015">
                  <c:v>3492.4409041881609</c:v>
                </c:pt>
                <c:pt idx="3016">
                  <c:v>3492.7469077231426</c:v>
                </c:pt>
                <c:pt idx="3017">
                  <c:v>3528.1322249079312</c:v>
                </c:pt>
                <c:pt idx="3018">
                  <c:v>3528.1714479827374</c:v>
                </c:pt>
                <c:pt idx="3019">
                  <c:v>3540.3088848100024</c:v>
                </c:pt>
                <c:pt idx="3020">
                  <c:v>3497.0760415441359</c:v>
                </c:pt>
                <c:pt idx="3021">
                  <c:v>3498.1774325405841</c:v>
                </c:pt>
                <c:pt idx="3022">
                  <c:v>3491.3789075945374</c:v>
                </c:pt>
                <c:pt idx="3023">
                  <c:v>3427.1524033881515</c:v>
                </c:pt>
                <c:pt idx="3024">
                  <c:v>3427.0409173646112</c:v>
                </c:pt>
                <c:pt idx="3025">
                  <c:v>3418.2382637626802</c:v>
                </c:pt>
                <c:pt idx="3026">
                  <c:v>3550.5315206573073</c:v>
                </c:pt>
                <c:pt idx="3027">
                  <c:v>3551.1282634223071</c:v>
                </c:pt>
                <c:pt idx="3028">
                  <c:v>3551.1282634223071</c:v>
                </c:pt>
                <c:pt idx="3029">
                  <c:v>3552.6611492884467</c:v>
                </c:pt>
                <c:pt idx="3030">
                  <c:v>3638.2005607738647</c:v>
                </c:pt>
                <c:pt idx="3031">
                  <c:v>3638.2005607738647</c:v>
                </c:pt>
                <c:pt idx="3032">
                  <c:v>3637.9032995320158</c:v>
                </c:pt>
                <c:pt idx="3033">
                  <c:v>3636.3813683264425</c:v>
                </c:pt>
                <c:pt idx="3034">
                  <c:v>3701.2665620960379</c:v>
                </c:pt>
                <c:pt idx="3035">
                  <c:v>3688.0133130807772</c:v>
                </c:pt>
                <c:pt idx="3036">
                  <c:v>3678.4653212356543</c:v>
                </c:pt>
                <c:pt idx="3037">
                  <c:v>3553.0658346454256</c:v>
                </c:pt>
                <c:pt idx="3038">
                  <c:v>3548.3537112553463</c:v>
                </c:pt>
                <c:pt idx="3039">
                  <c:v>3550.7852120285406</c:v>
                </c:pt>
                <c:pt idx="3040">
                  <c:v>3561.3457039988339</c:v>
                </c:pt>
                <c:pt idx="3041">
                  <c:v>3532.4178872432312</c:v>
                </c:pt>
                <c:pt idx="3042">
                  <c:v>3483.5118699163895</c:v>
                </c:pt>
                <c:pt idx="3043">
                  <c:v>3476.6265207987753</c:v>
                </c:pt>
                <c:pt idx="3044">
                  <c:v>3484.5661873406029</c:v>
                </c:pt>
                <c:pt idx="3045">
                  <c:v>3477.7149506232186</c:v>
                </c:pt>
                <c:pt idx="3046">
                  <c:v>3552.8922739314175</c:v>
                </c:pt>
                <c:pt idx="3047">
                  <c:v>3559.0774395094027</c:v>
                </c:pt>
                <c:pt idx="3048">
                  <c:v>3508.2437032902089</c:v>
                </c:pt>
                <c:pt idx="3049">
                  <c:v>3502.5201825062118</c:v>
                </c:pt>
                <c:pt idx="3050">
                  <c:v>3530.8852250751033</c:v>
                </c:pt>
                <c:pt idx="3051">
                  <c:v>3453.5920971660198</c:v>
                </c:pt>
                <c:pt idx="3052">
                  <c:v>3454.0676387247349</c:v>
                </c:pt>
                <c:pt idx="3053">
                  <c:v>3453.9187976569142</c:v>
                </c:pt>
                <c:pt idx="3054">
                  <c:v>3446.7832300527589</c:v>
                </c:pt>
                <c:pt idx="3055">
                  <c:v>3391.3646571748259</c:v>
                </c:pt>
                <c:pt idx="3056">
                  <c:v>3390.5653553082366</c:v>
                </c:pt>
                <c:pt idx="3057">
                  <c:v>3394.3430210327165</c:v>
                </c:pt>
                <c:pt idx="3058">
                  <c:v>3393.7566672988628</c:v>
                </c:pt>
                <c:pt idx="3059">
                  <c:v>3443.3359036149841</c:v>
                </c:pt>
                <c:pt idx="3060">
                  <c:v>3443.1772320692698</c:v>
                </c:pt>
                <c:pt idx="3061">
                  <c:v>3414.3625649805454</c:v>
                </c:pt>
                <c:pt idx="3062">
                  <c:v>3428.9755478758793</c:v>
                </c:pt>
                <c:pt idx="3063">
                  <c:v>3427.0505328657937</c:v>
                </c:pt>
                <c:pt idx="3064">
                  <c:v>3452.5471237887195</c:v>
                </c:pt>
                <c:pt idx="3065">
                  <c:v>3429.1600389092723</c:v>
                </c:pt>
                <c:pt idx="3066">
                  <c:v>3429.1220862018322</c:v>
                </c:pt>
                <c:pt idx="3067">
                  <c:v>3387.9329388571591</c:v>
                </c:pt>
                <c:pt idx="3068">
                  <c:v>3397.4557933161818</c:v>
                </c:pt>
                <c:pt idx="3069">
                  <c:v>3406.8462466458491</c:v>
                </c:pt>
                <c:pt idx="3070">
                  <c:v>3472.9621191570818</c:v>
                </c:pt>
                <c:pt idx="3071">
                  <c:v>3465.2426124809854</c:v>
                </c:pt>
                <c:pt idx="3072">
                  <c:v>3461.8753545065601</c:v>
                </c:pt>
                <c:pt idx="3073">
                  <c:v>3461.9777496245479</c:v>
                </c:pt>
                <c:pt idx="3074">
                  <c:v>3451.4781199603976</c:v>
                </c:pt>
                <c:pt idx="3075">
                  <c:v>3448.4908544007476</c:v>
                </c:pt>
                <c:pt idx="3076">
                  <c:v>3414.7757403006067</c:v>
                </c:pt>
                <c:pt idx="3077">
                  <c:v>3408.5680348526048</c:v>
                </c:pt>
                <c:pt idx="3078">
                  <c:v>3244.5978701647559</c:v>
                </c:pt>
                <c:pt idx="3079">
                  <c:v>3244.3880691294498</c:v>
                </c:pt>
                <c:pt idx="3080">
                  <c:v>3244.7461024341746</c:v>
                </c:pt>
                <c:pt idx="3081">
                  <c:v>3208.543311972343</c:v>
                </c:pt>
                <c:pt idx="3082">
                  <c:v>3217.0072009932373</c:v>
                </c:pt>
                <c:pt idx="3083">
                  <c:v>3213.7099758962499</c:v>
                </c:pt>
                <c:pt idx="3084">
                  <c:v>3219.8198248893113</c:v>
                </c:pt>
                <c:pt idx="3085">
                  <c:v>3114.4045779718131</c:v>
                </c:pt>
                <c:pt idx="3086">
                  <c:v>3113.9226869020513</c:v>
                </c:pt>
                <c:pt idx="3087">
                  <c:v>3096.3114558150842</c:v>
                </c:pt>
                <c:pt idx="3088">
                  <c:v>3097.0067572023959</c:v>
                </c:pt>
                <c:pt idx="3089">
                  <c:v>3127.3618405409015</c:v>
                </c:pt>
                <c:pt idx="3090">
                  <c:v>3127.3618405409015</c:v>
                </c:pt>
                <c:pt idx="3091">
                  <c:v>3126.8570394754252</c:v>
                </c:pt>
                <c:pt idx="3092">
                  <c:v>3080.1970926990825</c:v>
                </c:pt>
                <c:pt idx="3093">
                  <c:v>3053.2334932333856</c:v>
                </c:pt>
                <c:pt idx="3094">
                  <c:v>3053.6905795990583</c:v>
                </c:pt>
                <c:pt idx="3095">
                  <c:v>3058.0069893449768</c:v>
                </c:pt>
                <c:pt idx="3096">
                  <c:v>3034.4298736813671</c:v>
                </c:pt>
                <c:pt idx="3097">
                  <c:v>3034.590782799557</c:v>
                </c:pt>
                <c:pt idx="3098">
                  <c:v>3034.6454601296641</c:v>
                </c:pt>
                <c:pt idx="3099">
                  <c:v>3033.9502035106866</c:v>
                </c:pt>
                <c:pt idx="3100">
                  <c:v>3027.1679107045888</c:v>
                </c:pt>
                <c:pt idx="3101">
                  <c:v>3028.3476572939362</c:v>
                </c:pt>
                <c:pt idx="3102">
                  <c:v>3028.0377750911407</c:v>
                </c:pt>
                <c:pt idx="3103">
                  <c:v>3013.0249801977866</c:v>
                </c:pt>
                <c:pt idx="3104">
                  <c:v>2978.3589134652084</c:v>
                </c:pt>
                <c:pt idx="3105">
                  <c:v>2974.5292936371893</c:v>
                </c:pt>
                <c:pt idx="3106">
                  <c:v>3117.21945865525</c:v>
                </c:pt>
                <c:pt idx="3107">
                  <c:v>3121.0307797994301</c:v>
                </c:pt>
                <c:pt idx="3108">
                  <c:v>3119.4629636634941</c:v>
                </c:pt>
                <c:pt idx="3109">
                  <c:v>3175.5370422488973</c:v>
                </c:pt>
                <c:pt idx="3110">
                  <c:v>3149.744850312672</c:v>
                </c:pt>
                <c:pt idx="3111">
                  <c:v>3176.7475878604096</c:v>
                </c:pt>
                <c:pt idx="3112">
                  <c:v>3144.7361267049318</c:v>
                </c:pt>
                <c:pt idx="3113">
                  <c:v>3185.7371969811707</c:v>
                </c:pt>
                <c:pt idx="3114">
                  <c:v>3308.2850487154651</c:v>
                </c:pt>
                <c:pt idx="3115">
                  <c:v>3306.8576327859905</c:v>
                </c:pt>
                <c:pt idx="3116">
                  <c:v>3283.1432892742396</c:v>
                </c:pt>
                <c:pt idx="3117">
                  <c:v>3186.6000256300658</c:v>
                </c:pt>
                <c:pt idx="3118">
                  <c:v>3208.5211462804186</c:v>
                </c:pt>
                <c:pt idx="3119">
                  <c:v>3208.599897914793</c:v>
                </c:pt>
                <c:pt idx="3120">
                  <c:v>3241.028758091511</c:v>
                </c:pt>
                <c:pt idx="3121">
                  <c:v>3095.3984107715792</c:v>
                </c:pt>
                <c:pt idx="3122">
                  <c:v>3094.5114990502348</c:v>
                </c:pt>
                <c:pt idx="3123">
                  <c:v>3100.1105453759051</c:v>
                </c:pt>
                <c:pt idx="3124">
                  <c:v>3097.3763127451075</c:v>
                </c:pt>
                <c:pt idx="3125">
                  <c:v>3031.7725564906768</c:v>
                </c:pt>
                <c:pt idx="3126">
                  <c:v>3058.1320796399714</c:v>
                </c:pt>
                <c:pt idx="3127">
                  <c:v>3053.5027599834552</c:v>
                </c:pt>
                <c:pt idx="3128">
                  <c:v>3049.666677111416</c:v>
                </c:pt>
                <c:pt idx="3129">
                  <c:v>3044.0434939836609</c:v>
                </c:pt>
                <c:pt idx="3130">
                  <c:v>2983.2364009398402</c:v>
                </c:pt>
                <c:pt idx="3131">
                  <c:v>2983.9519236252509</c:v>
                </c:pt>
                <c:pt idx="3132">
                  <c:v>2987.9850738990212</c:v>
                </c:pt>
                <c:pt idx="3133">
                  <c:v>2990.0664987482942</c:v>
                </c:pt>
                <c:pt idx="3134">
                  <c:v>2987.7137559339426</c:v>
                </c:pt>
                <c:pt idx="3135">
                  <c:v>2987.7137559339426</c:v>
                </c:pt>
                <c:pt idx="3136">
                  <c:v>2943.9993631979328</c:v>
                </c:pt>
                <c:pt idx="3137">
                  <c:v>2940.6068709499045</c:v>
                </c:pt>
                <c:pt idx="3138">
                  <c:v>2941.5249134550213</c:v>
                </c:pt>
                <c:pt idx="3139">
                  <c:v>2948.6333509351198</c:v>
                </c:pt>
                <c:pt idx="3140">
                  <c:v>2969.6863310829995</c:v>
                </c:pt>
                <c:pt idx="3141">
                  <c:v>3012.8157587504811</c:v>
                </c:pt>
                <c:pt idx="3142">
                  <c:v>2973.0662802571073</c:v>
                </c:pt>
                <c:pt idx="3143">
                  <c:v>2973.202657434535</c:v>
                </c:pt>
                <c:pt idx="3144">
                  <c:v>2962.810630250854</c:v>
                </c:pt>
                <c:pt idx="3145">
                  <c:v>2938.0415812580641</c:v>
                </c:pt>
                <c:pt idx="3146">
                  <c:v>3064.3848615215579</c:v>
                </c:pt>
                <c:pt idx="3147">
                  <c:v>3064.2948849301447</c:v>
                </c:pt>
                <c:pt idx="3148">
                  <c:v>3131.9647486108192</c:v>
                </c:pt>
                <c:pt idx="3149">
                  <c:v>3127.5589411676524</c:v>
                </c:pt>
                <c:pt idx="3150">
                  <c:v>3127.6248569598883</c:v>
                </c:pt>
                <c:pt idx="3151">
                  <c:v>3128.3502108719404</c:v>
                </c:pt>
                <c:pt idx="3152">
                  <c:v>3116.8270173665946</c:v>
                </c:pt>
                <c:pt idx="3153">
                  <c:v>3150.1535595559008</c:v>
                </c:pt>
                <c:pt idx="3154">
                  <c:v>3133.156476974928</c:v>
                </c:pt>
                <c:pt idx="3155">
                  <c:v>3126.9749613808945</c:v>
                </c:pt>
                <c:pt idx="3156">
                  <c:v>3073.0404693528149</c:v>
                </c:pt>
                <c:pt idx="3157">
                  <c:v>3073.0895859379934</c:v>
                </c:pt>
                <c:pt idx="3158">
                  <c:v>3091.9180613362964</c:v>
                </c:pt>
                <c:pt idx="3159">
                  <c:v>3073.6308443439211</c:v>
                </c:pt>
                <c:pt idx="3160">
                  <c:v>3093.8708881255338</c:v>
                </c:pt>
                <c:pt idx="3161">
                  <c:v>3168.7798091197074</c:v>
                </c:pt>
                <c:pt idx="3162">
                  <c:v>3168.7792114348517</c:v>
                </c:pt>
                <c:pt idx="3163">
                  <c:v>3277.1278015147</c:v>
                </c:pt>
                <c:pt idx="3164">
                  <c:v>3277.1627538130297</c:v>
                </c:pt>
                <c:pt idx="3165">
                  <c:v>3304.0125651295116</c:v>
                </c:pt>
                <c:pt idx="3166">
                  <c:v>3467.9698149885653</c:v>
                </c:pt>
                <c:pt idx="3167">
                  <c:v>3467.9698149885653</c:v>
                </c:pt>
                <c:pt idx="3168">
                  <c:v>3468.2035426975449</c:v>
                </c:pt>
                <c:pt idx="3169">
                  <c:v>3468.2035426975449</c:v>
                </c:pt>
                <c:pt idx="3170">
                  <c:v>3371.011757527448</c:v>
                </c:pt>
                <c:pt idx="3171">
                  <c:v>3439.1814801138271</c:v>
                </c:pt>
                <c:pt idx="3172">
                  <c:v>3441.8673026455458</c:v>
                </c:pt>
                <c:pt idx="3173">
                  <c:v>3437.2725566616959</c:v>
                </c:pt>
                <c:pt idx="3174">
                  <c:v>3438.4393629118172</c:v>
                </c:pt>
                <c:pt idx="3175">
                  <c:v>3426.7046071257123</c:v>
                </c:pt>
                <c:pt idx="3176">
                  <c:v>3610.6773778745196</c:v>
                </c:pt>
                <c:pt idx="3177">
                  <c:v>3612.1281430770782</c:v>
                </c:pt>
                <c:pt idx="3178">
                  <c:v>3547.5610784304145</c:v>
                </c:pt>
                <c:pt idx="3179">
                  <c:v>3584.125705102465</c:v>
                </c:pt>
                <c:pt idx="3180">
                  <c:v>3474.146108375347</c:v>
                </c:pt>
                <c:pt idx="3181">
                  <c:v>3603.9281349731937</c:v>
                </c:pt>
                <c:pt idx="3182">
                  <c:v>3598.3879629645653</c:v>
                </c:pt>
                <c:pt idx="3183">
                  <c:v>3599.4211283553191</c:v>
                </c:pt>
                <c:pt idx="3184">
                  <c:v>3546.6914093794749</c:v>
                </c:pt>
                <c:pt idx="3185">
                  <c:v>3699.7104984296038</c:v>
                </c:pt>
                <c:pt idx="3186">
                  <c:v>3726.6479948614251</c:v>
                </c:pt>
                <c:pt idx="3187">
                  <c:v>3728.3129593273734</c:v>
                </c:pt>
                <c:pt idx="3188">
                  <c:v>4071.4976870049913</c:v>
                </c:pt>
                <c:pt idx="3189">
                  <c:v>4067.1390446226096</c:v>
                </c:pt>
                <c:pt idx="3190">
                  <c:v>4064.4221691843281</c:v>
                </c:pt>
                <c:pt idx="3191">
                  <c:v>4086.3954436875538</c:v>
                </c:pt>
                <c:pt idx="3192">
                  <c:v>4021.0467474242578</c:v>
                </c:pt>
                <c:pt idx="3193">
                  <c:v>3927.5148226344268</c:v>
                </c:pt>
                <c:pt idx="3194">
                  <c:v>3955.3355026603417</c:v>
                </c:pt>
                <c:pt idx="3195">
                  <c:v>4021.7567766148068</c:v>
                </c:pt>
                <c:pt idx="3196">
                  <c:v>3812.8885013252457</c:v>
                </c:pt>
                <c:pt idx="3197">
                  <c:v>3813.4492430738437</c:v>
                </c:pt>
                <c:pt idx="3198">
                  <c:v>3716.1191644697142</c:v>
                </c:pt>
                <c:pt idx="3199">
                  <c:v>3771.8521642240703</c:v>
                </c:pt>
                <c:pt idx="3200">
                  <c:v>3768.1087293689352</c:v>
                </c:pt>
                <c:pt idx="3201">
                  <c:v>3827.7961491432916</c:v>
                </c:pt>
                <c:pt idx="3202">
                  <c:v>3916.9504538777601</c:v>
                </c:pt>
                <c:pt idx="3203">
                  <c:v>3998.1949581348949</c:v>
                </c:pt>
                <c:pt idx="3204">
                  <c:v>3992.1162495159642</c:v>
                </c:pt>
                <c:pt idx="3205">
                  <c:v>3991.8353310459152</c:v>
                </c:pt>
                <c:pt idx="3206">
                  <c:v>3991.369312819892</c:v>
                </c:pt>
                <c:pt idx="3207">
                  <c:v>3970.3221796681473</c:v>
                </c:pt>
                <c:pt idx="3208">
                  <c:v>3942.291017540992</c:v>
                </c:pt>
                <c:pt idx="3209">
                  <c:v>3920.8237419608945</c:v>
                </c:pt>
                <c:pt idx="3210">
                  <c:v>3875.1803495623694</c:v>
                </c:pt>
                <c:pt idx="3211">
                  <c:v>3991.6420154586722</c:v>
                </c:pt>
                <c:pt idx="3212">
                  <c:v>4014.1029193790846</c:v>
                </c:pt>
                <c:pt idx="3213">
                  <c:v>3987.7307341967949</c:v>
                </c:pt>
                <c:pt idx="3214">
                  <c:v>4012.9139734448413</c:v>
                </c:pt>
                <c:pt idx="3215">
                  <c:v>3963.4422016730214</c:v>
                </c:pt>
                <c:pt idx="3216">
                  <c:v>4215.0562860248347</c:v>
                </c:pt>
                <c:pt idx="3217">
                  <c:v>4215.9253197026119</c:v>
                </c:pt>
                <c:pt idx="3218">
                  <c:v>4337.08246029152</c:v>
                </c:pt>
                <c:pt idx="3219">
                  <c:v>4309.3765073459936</c:v>
                </c:pt>
                <c:pt idx="3220">
                  <c:v>4334.5868827734948</c:v>
                </c:pt>
                <c:pt idx="3221">
                  <c:v>4460.1712445823159</c:v>
                </c:pt>
                <c:pt idx="3222">
                  <c:v>4394.1740323985705</c:v>
                </c:pt>
                <c:pt idx="3223">
                  <c:v>4366.3832564766763</c:v>
                </c:pt>
                <c:pt idx="3224">
                  <c:v>4366.6792958782789</c:v>
                </c:pt>
                <c:pt idx="3225">
                  <c:v>4368.0790505145987</c:v>
                </c:pt>
                <c:pt idx="3226">
                  <c:v>4425.2735096682773</c:v>
                </c:pt>
                <c:pt idx="3227">
                  <c:v>4488.5570779812206</c:v>
                </c:pt>
                <c:pt idx="3228">
                  <c:v>4512.8482507331519</c:v>
                </c:pt>
                <c:pt idx="3229">
                  <c:v>4521.7689879291611</c:v>
                </c:pt>
                <c:pt idx="3230">
                  <c:v>4641.8557661778596</c:v>
                </c:pt>
                <c:pt idx="3231">
                  <c:v>4634.8672120648562</c:v>
                </c:pt>
                <c:pt idx="3232">
                  <c:v>4636.5900170086879</c:v>
                </c:pt>
                <c:pt idx="3233">
                  <c:v>4608.5308654851542</c:v>
                </c:pt>
                <c:pt idx="3234">
                  <c:v>4447.0088754500603</c:v>
                </c:pt>
                <c:pt idx="3235">
                  <c:v>4447.2726712659196</c:v>
                </c:pt>
                <c:pt idx="3236">
                  <c:v>4481.6574399493275</c:v>
                </c:pt>
                <c:pt idx="3237">
                  <c:v>4572.2259366259723</c:v>
                </c:pt>
                <c:pt idx="3238">
                  <c:v>4571.8029770121748</c:v>
                </c:pt>
                <c:pt idx="3239">
                  <c:v>4506.1892299560268</c:v>
                </c:pt>
                <c:pt idx="3240">
                  <c:v>4609.4193018183196</c:v>
                </c:pt>
                <c:pt idx="3241">
                  <c:v>4610.1176689676013</c:v>
                </c:pt>
                <c:pt idx="3242">
                  <c:v>4612.7050576743686</c:v>
                </c:pt>
                <c:pt idx="3243">
                  <c:v>4613.1179753271972</c:v>
                </c:pt>
                <c:pt idx="3244">
                  <c:v>4697.8759956070307</c:v>
                </c:pt>
                <c:pt idx="3245">
                  <c:v>4690.3470253642126</c:v>
                </c:pt>
                <c:pt idx="3246">
                  <c:v>4686.3744082208514</c:v>
                </c:pt>
                <c:pt idx="3247">
                  <c:v>4726.2407938501838</c:v>
                </c:pt>
                <c:pt idx="3248">
                  <c:v>4688.387961406982</c:v>
                </c:pt>
                <c:pt idx="3249">
                  <c:v>4700.3962245388257</c:v>
                </c:pt>
                <c:pt idx="3250">
                  <c:v>4755.5405935508634</c:v>
                </c:pt>
                <c:pt idx="3251">
                  <c:v>4935.5447399102904</c:v>
                </c:pt>
                <c:pt idx="3252">
                  <c:v>4935.6444990053524</c:v>
                </c:pt>
                <c:pt idx="3253">
                  <c:v>5078.0059016761479</c:v>
                </c:pt>
                <c:pt idx="3254">
                  <c:v>5078.0059016761479</c:v>
                </c:pt>
                <c:pt idx="3255">
                  <c:v>5078.2146114364059</c:v>
                </c:pt>
                <c:pt idx="3256">
                  <c:v>5227.5814245362008</c:v>
                </c:pt>
                <c:pt idx="3257">
                  <c:v>5199.3008076410124</c:v>
                </c:pt>
                <c:pt idx="3258">
                  <c:v>5212.1020484301098</c:v>
                </c:pt>
                <c:pt idx="3259">
                  <c:v>5722.5363143599207</c:v>
                </c:pt>
                <c:pt idx="3260">
                  <c:v>5721.9982604234456</c:v>
                </c:pt>
                <c:pt idx="3261">
                  <c:v>5724.2878837650187</c:v>
                </c:pt>
                <c:pt idx="3262">
                  <c:v>5758.7441806934758</c:v>
                </c:pt>
                <c:pt idx="3263">
                  <c:v>6055.6640024007474</c:v>
                </c:pt>
                <c:pt idx="3264">
                  <c:v>6054.5616052766463</c:v>
                </c:pt>
                <c:pt idx="3265">
                  <c:v>5816.009905314856</c:v>
                </c:pt>
                <c:pt idx="3266">
                  <c:v>5845.8685274890931</c:v>
                </c:pt>
                <c:pt idx="3267">
                  <c:v>5945.8516906111454</c:v>
                </c:pt>
                <c:pt idx="3268">
                  <c:v>6368.7343226485</c:v>
                </c:pt>
                <c:pt idx="3269">
                  <c:v>6368.7343226485</c:v>
                </c:pt>
                <c:pt idx="3270">
                  <c:v>6357.6425875618143</c:v>
                </c:pt>
                <c:pt idx="3271">
                  <c:v>6303.8268877794899</c:v>
                </c:pt>
                <c:pt idx="3272">
                  <c:v>6041.282663444792</c:v>
                </c:pt>
                <c:pt idx="3273">
                  <c:v>6092.0576490607082</c:v>
                </c:pt>
                <c:pt idx="3274">
                  <c:v>6559.521912817786</c:v>
                </c:pt>
                <c:pt idx="3275">
                  <c:v>6567.5470970872484</c:v>
                </c:pt>
                <c:pt idx="3276">
                  <c:v>6566.9652396740321</c:v>
                </c:pt>
                <c:pt idx="3277">
                  <c:v>6412.1965547922282</c:v>
                </c:pt>
                <c:pt idx="3278">
                  <c:v>6475.7113359622545</c:v>
                </c:pt>
                <c:pt idx="3279">
                  <c:v>6876.0569194360442</c:v>
                </c:pt>
                <c:pt idx="3280">
                  <c:v>6896.4665276574606</c:v>
                </c:pt>
                <c:pt idx="3281">
                  <c:v>6899.9680543890163</c:v>
                </c:pt>
                <c:pt idx="3282">
                  <c:v>6903.3186922723808</c:v>
                </c:pt>
                <c:pt idx="3283">
                  <c:v>7303.5626175150192</c:v>
                </c:pt>
                <c:pt idx="3284">
                  <c:v>7305.0080944682059</c:v>
                </c:pt>
                <c:pt idx="3285">
                  <c:v>6845.805712052892</c:v>
                </c:pt>
                <c:pt idx="3286">
                  <c:v>6845.9682267299895</c:v>
                </c:pt>
                <c:pt idx="3287">
                  <c:v>7802.9395428477355</c:v>
                </c:pt>
                <c:pt idx="3288">
                  <c:v>7801.9137277776399</c:v>
                </c:pt>
                <c:pt idx="3289">
                  <c:v>5704.6995526791852</c:v>
                </c:pt>
                <c:pt idx="3290">
                  <c:v>5704.6995526791852</c:v>
                </c:pt>
                <c:pt idx="3291">
                  <c:v>6116.810120049272</c:v>
                </c:pt>
                <c:pt idx="3292">
                  <c:v>6126.0633921580238</c:v>
                </c:pt>
                <c:pt idx="3293">
                  <c:v>6243.8799352445112</c:v>
                </c:pt>
                <c:pt idx="3294">
                  <c:v>6243.4444971420326</c:v>
                </c:pt>
                <c:pt idx="3295">
                  <c:v>5975.0503345898778</c:v>
                </c:pt>
                <c:pt idx="3296">
                  <c:v>6329.5352804044096</c:v>
                </c:pt>
                <c:pt idx="3297">
                  <c:v>6218.4836229883831</c:v>
                </c:pt>
                <c:pt idx="3298">
                  <c:v>6252.7909982956817</c:v>
                </c:pt>
                <c:pt idx="3299">
                  <c:v>6285.7460185607169</c:v>
                </c:pt>
                <c:pt idx="3300">
                  <c:v>6384.4021640886604</c:v>
                </c:pt>
                <c:pt idx="3301">
                  <c:v>6052.8672883336903</c:v>
                </c:pt>
                <c:pt idx="3302">
                  <c:v>5853.8536059121652</c:v>
                </c:pt>
                <c:pt idx="3303">
                  <c:v>5764.251843898136</c:v>
                </c:pt>
                <c:pt idx="3304">
                  <c:v>5747.8697211867129</c:v>
                </c:pt>
                <c:pt idx="3305">
                  <c:v>5949.8343176685976</c:v>
                </c:pt>
                <c:pt idx="3306">
                  <c:v>6508.577117182208</c:v>
                </c:pt>
                <c:pt idx="3307">
                  <c:v>6508.7458888836927</c:v>
                </c:pt>
                <c:pt idx="3308">
                  <c:v>6672.062557997534</c:v>
                </c:pt>
                <c:pt idx="3309">
                  <c:v>7680.110701160349</c:v>
                </c:pt>
                <c:pt idx="3310">
                  <c:v>7725.48223703852</c:v>
                </c:pt>
                <c:pt idx="3311">
                  <c:v>7725.48223703852</c:v>
                </c:pt>
                <c:pt idx="3312">
                  <c:v>7919.7361614733491</c:v>
                </c:pt>
                <c:pt idx="3313">
                  <c:v>7928.7809081117157</c:v>
                </c:pt>
                <c:pt idx="3314">
                  <c:v>7194.7553661096963</c:v>
                </c:pt>
                <c:pt idx="3315">
                  <c:v>7207.9353432562339</c:v>
                </c:pt>
                <c:pt idx="3316">
                  <c:v>7190.8564355372773</c:v>
                </c:pt>
                <c:pt idx="3317">
                  <c:v>7793.3275134300211</c:v>
                </c:pt>
                <c:pt idx="3318">
                  <c:v>7779.4827187478877</c:v>
                </c:pt>
                <c:pt idx="3319">
                  <c:v>9054.5815321200553</c:v>
                </c:pt>
                <c:pt idx="3320">
                  <c:v>9080.2032701419012</c:v>
                </c:pt>
                <c:pt idx="3321">
                  <c:v>9074.2464465122175</c:v>
                </c:pt>
                <c:pt idx="3322">
                  <c:v>8797.5481502802704</c:v>
                </c:pt>
                <c:pt idx="3323">
                  <c:v>10079.41909398335</c:v>
                </c:pt>
                <c:pt idx="3324">
                  <c:v>10093.457222321833</c:v>
                </c:pt>
                <c:pt idx="3325">
                  <c:v>10310.254455925849</c:v>
                </c:pt>
                <c:pt idx="3326">
                  <c:v>12441.746727061854</c:v>
                </c:pt>
                <c:pt idx="3327">
                  <c:v>12463.661224099316</c:v>
                </c:pt>
                <c:pt idx="3328">
                  <c:v>12423.516592831807</c:v>
                </c:pt>
                <c:pt idx="3329">
                  <c:v>12434.180634974571</c:v>
                </c:pt>
                <c:pt idx="3330">
                  <c:v>14941.069670772105</c:v>
                </c:pt>
                <c:pt idx="3331">
                  <c:v>15037.790420221369</c:v>
                </c:pt>
                <c:pt idx="3332">
                  <c:v>15037.790420221369</c:v>
                </c:pt>
                <c:pt idx="3333">
                  <c:v>15036.466528349121</c:v>
                </c:pt>
                <c:pt idx="3334">
                  <c:v>14119.542074187322</c:v>
                </c:pt>
                <c:pt idx="3335">
                  <c:v>8898.9928023388347</c:v>
                </c:pt>
                <c:pt idx="3336">
                  <c:v>8898.9928023388347</c:v>
                </c:pt>
                <c:pt idx="3337">
                  <c:v>8930.5543641828372</c:v>
                </c:pt>
                <c:pt idx="3338">
                  <c:v>12001.895723655343</c:v>
                </c:pt>
                <c:pt idx="3339">
                  <c:v>11941.939196312809</c:v>
                </c:pt>
                <c:pt idx="3340">
                  <c:v>12016.142289512112</c:v>
                </c:pt>
                <c:pt idx="3341">
                  <c:v>11319.78560102351</c:v>
                </c:pt>
                <c:pt idx="3342">
                  <c:v>11673.423267235226</c:v>
                </c:pt>
                <c:pt idx="3343">
                  <c:v>12294.960233085725</c:v>
                </c:pt>
                <c:pt idx="3344">
                  <c:v>9793.6081163150866</c:v>
                </c:pt>
                <c:pt idx="3345">
                  <c:v>9665.1452367672391</c:v>
                </c:pt>
                <c:pt idx="3346">
                  <c:v>9715.2364647491668</c:v>
                </c:pt>
                <c:pt idx="3347">
                  <c:v>9394.6547971809432</c:v>
                </c:pt>
                <c:pt idx="3348">
                  <c:v>9429.5509985673361</c:v>
                </c:pt>
                <c:pt idx="3349">
                  <c:v>11102.61662423409</c:v>
                </c:pt>
                <c:pt idx="3350">
                  <c:v>10957.735516190696</c:v>
                </c:pt>
                <c:pt idx="3351">
                  <c:v>10879.0699495385</c:v>
                </c:pt>
                <c:pt idx="3352">
                  <c:v>11749.321227919481</c:v>
                </c:pt>
                <c:pt idx="3353">
                  <c:v>13910.834982829672</c:v>
                </c:pt>
                <c:pt idx="3354">
                  <c:v>13854.086325003153</c:v>
                </c:pt>
                <c:pt idx="3355">
                  <c:v>13641.356415600743</c:v>
                </c:pt>
                <c:pt idx="3356">
                  <c:v>13959.588866652179</c:v>
                </c:pt>
                <c:pt idx="3357">
                  <c:v>15224.193136166074</c:v>
                </c:pt>
                <c:pt idx="3358">
                  <c:v>16723.546814218105</c:v>
                </c:pt>
                <c:pt idx="3359">
                  <c:v>16683.311506322469</c:v>
                </c:pt>
                <c:pt idx="3360">
                  <c:v>18054.249552507885</c:v>
                </c:pt>
                <c:pt idx="3361">
                  <c:v>20240.20773582609</c:v>
                </c:pt>
                <c:pt idx="3362">
                  <c:v>20081.604883055566</c:v>
                </c:pt>
                <c:pt idx="3363">
                  <c:v>20485.710347768578</c:v>
                </c:pt>
                <c:pt idx="3364">
                  <c:v>20544.122148051472</c:v>
                </c:pt>
                <c:pt idx="3365">
                  <c:v>20346.154317507633</c:v>
                </c:pt>
                <c:pt idx="3366">
                  <c:v>21728.521466990154</c:v>
                </c:pt>
                <c:pt idx="3367">
                  <c:v>21670.576854968964</c:v>
                </c:pt>
                <c:pt idx="3368">
                  <c:v>21826.13023312272</c:v>
                </c:pt>
                <c:pt idx="3369">
                  <c:v>23367.100934546477</c:v>
                </c:pt>
                <c:pt idx="3370">
                  <c:v>22740.482884510311</c:v>
                </c:pt>
                <c:pt idx="3371">
                  <c:v>24042.80035736398</c:v>
                </c:pt>
                <c:pt idx="3372">
                  <c:v>26696.127684552968</c:v>
                </c:pt>
                <c:pt idx="3373">
                  <c:v>26935.631236500842</c:v>
                </c:pt>
                <c:pt idx="3374">
                  <c:v>29808.170592491781</c:v>
                </c:pt>
                <c:pt idx="3375">
                  <c:v>31067.51509756624</c:v>
                </c:pt>
                <c:pt idx="3376">
                  <c:v>31135.347928715983</c:v>
                </c:pt>
                <c:pt idx="3377">
                  <c:v>25655.583232014971</c:v>
                </c:pt>
                <c:pt idx="3378">
                  <c:v>25440.490721505004</c:v>
                </c:pt>
                <c:pt idx="3379">
                  <c:v>25485.690633044804</c:v>
                </c:pt>
                <c:pt idx="3380">
                  <c:v>26597.179154214809</c:v>
                </c:pt>
                <c:pt idx="3381">
                  <c:v>22715.015380163375</c:v>
                </c:pt>
                <c:pt idx="3382">
                  <c:v>22655.795537074067</c:v>
                </c:pt>
                <c:pt idx="3383">
                  <c:v>19106.507683392134</c:v>
                </c:pt>
                <c:pt idx="3384">
                  <c:v>19374.649063777655</c:v>
                </c:pt>
                <c:pt idx="3385">
                  <c:v>19371.322528923869</c:v>
                </c:pt>
                <c:pt idx="3386">
                  <c:v>21435.708026073702</c:v>
                </c:pt>
                <c:pt idx="3387">
                  <c:v>21188.078946299458</c:v>
                </c:pt>
                <c:pt idx="3388">
                  <c:v>19982.081107894457</c:v>
                </c:pt>
                <c:pt idx="3389">
                  <c:v>19578.402545068893</c:v>
                </c:pt>
                <c:pt idx="3390">
                  <c:v>22736.64935930902</c:v>
                </c:pt>
                <c:pt idx="3391">
                  <c:v>22757.061917716379</c:v>
                </c:pt>
                <c:pt idx="3392">
                  <c:v>26035.945675159623</c:v>
                </c:pt>
                <c:pt idx="3393">
                  <c:v>26166.709958486732</c:v>
                </c:pt>
                <c:pt idx="3394">
                  <c:v>26196.809024843918</c:v>
                </c:pt>
                <c:pt idx="3395">
                  <c:v>26828.217998180673</c:v>
                </c:pt>
                <c:pt idx="3396">
                  <c:v>30036.843619691917</c:v>
                </c:pt>
                <c:pt idx="3397">
                  <c:v>30036.202409263853</c:v>
                </c:pt>
                <c:pt idx="3398">
                  <c:v>25665.271080394989</c:v>
                </c:pt>
                <c:pt idx="3399">
                  <c:v>25639.378965144926</c:v>
                </c:pt>
                <c:pt idx="3400">
                  <c:v>24736.947659392197</c:v>
                </c:pt>
                <c:pt idx="3401">
                  <c:v>29797.722222903001</c:v>
                </c:pt>
                <c:pt idx="3402">
                  <c:v>29786.094401366721</c:v>
                </c:pt>
                <c:pt idx="3403">
                  <c:v>30007.145530638874</c:v>
                </c:pt>
                <c:pt idx="3404">
                  <c:v>27483.306307315564</c:v>
                </c:pt>
                <c:pt idx="3405">
                  <c:v>27458.938519850111</c:v>
                </c:pt>
                <c:pt idx="3406">
                  <c:v>25166.181628583163</c:v>
                </c:pt>
                <c:pt idx="3407">
                  <c:v>25238.861142641395</c:v>
                </c:pt>
                <c:pt idx="3408">
                  <c:v>21794.821552573248</c:v>
                </c:pt>
                <c:pt idx="3409">
                  <c:v>21808.523473836696</c:v>
                </c:pt>
                <c:pt idx="3410">
                  <c:v>21868.193090200595</c:v>
                </c:pt>
                <c:pt idx="3411">
                  <c:v>22317.443180737671</c:v>
                </c:pt>
                <c:pt idx="3412">
                  <c:v>23027.547422086973</c:v>
                </c:pt>
                <c:pt idx="3413">
                  <c:v>23449.729285368205</c:v>
                </c:pt>
                <c:pt idx="3414">
                  <c:v>24044.112151138332</c:v>
                </c:pt>
                <c:pt idx="3415">
                  <c:v>23665.083554108482</c:v>
                </c:pt>
                <c:pt idx="3416">
                  <c:v>24167.788561246114</c:v>
                </c:pt>
                <c:pt idx="3417">
                  <c:v>23594.919061116329</c:v>
                </c:pt>
                <c:pt idx="3418">
                  <c:v>22683.002730195512</c:v>
                </c:pt>
                <c:pt idx="3419">
                  <c:v>23465.271134540108</c:v>
                </c:pt>
                <c:pt idx="3420">
                  <c:v>22846.883487537703</c:v>
                </c:pt>
                <c:pt idx="3421">
                  <c:v>21807.418891931371</c:v>
                </c:pt>
                <c:pt idx="3422">
                  <c:v>22186.199142560235</c:v>
                </c:pt>
                <c:pt idx="3423">
                  <c:v>22276.427560823246</c:v>
                </c:pt>
                <c:pt idx="3424">
                  <c:v>24194.066600043712</c:v>
                </c:pt>
                <c:pt idx="3425">
                  <c:v>24180.865867796405</c:v>
                </c:pt>
                <c:pt idx="3426">
                  <c:v>24369.464777508172</c:v>
                </c:pt>
                <c:pt idx="3427">
                  <c:v>27474.036584350433</c:v>
                </c:pt>
                <c:pt idx="3428">
                  <c:v>27471.28049543437</c:v>
                </c:pt>
                <c:pt idx="3429">
                  <c:v>27194.167521174528</c:v>
                </c:pt>
                <c:pt idx="3430">
                  <c:v>25916.728272107419</c:v>
                </c:pt>
                <c:pt idx="3431">
                  <c:v>25861.556956007524</c:v>
                </c:pt>
                <c:pt idx="3432">
                  <c:v>25287.098718800364</c:v>
                </c:pt>
                <c:pt idx="3433">
                  <c:v>25287.098718800364</c:v>
                </c:pt>
                <c:pt idx="3434">
                  <c:v>25718.746765555337</c:v>
                </c:pt>
                <c:pt idx="3435">
                  <c:v>26262.649056177735</c:v>
                </c:pt>
                <c:pt idx="3436">
                  <c:v>25165.16221578699</c:v>
                </c:pt>
                <c:pt idx="3437">
                  <c:v>24955.060007221029</c:v>
                </c:pt>
                <c:pt idx="3438">
                  <c:v>24955.060007221029</c:v>
                </c:pt>
                <c:pt idx="3439">
                  <c:v>25022.807682655988</c:v>
                </c:pt>
                <c:pt idx="3440">
                  <c:v>28253.491436892691</c:v>
                </c:pt>
                <c:pt idx="3441">
                  <c:v>28274.613986783432</c:v>
                </c:pt>
                <c:pt idx="3442">
                  <c:v>28047.950344912268</c:v>
                </c:pt>
                <c:pt idx="3443">
                  <c:v>27345.858590121228</c:v>
                </c:pt>
                <c:pt idx="3444">
                  <c:v>31125.218285609084</c:v>
                </c:pt>
                <c:pt idx="3445">
                  <c:v>31128.930213902819</c:v>
                </c:pt>
                <c:pt idx="3446">
                  <c:v>30177.653516987455</c:v>
                </c:pt>
                <c:pt idx="3447">
                  <c:v>31449.188768999502</c:v>
                </c:pt>
                <c:pt idx="3448">
                  <c:v>28211.317328207359</c:v>
                </c:pt>
                <c:pt idx="3449">
                  <c:v>28279.307875513918</c:v>
                </c:pt>
                <c:pt idx="3450">
                  <c:v>28270.66836934198</c:v>
                </c:pt>
                <c:pt idx="3451">
                  <c:v>28660.065790701294</c:v>
                </c:pt>
                <c:pt idx="3452">
                  <c:v>28802.539996137439</c:v>
                </c:pt>
                <c:pt idx="3453">
                  <c:v>28610.519278604093</c:v>
                </c:pt>
                <c:pt idx="3454">
                  <c:v>29388.846120312097</c:v>
                </c:pt>
                <c:pt idx="3455">
                  <c:v>27216.002156392129</c:v>
                </c:pt>
                <c:pt idx="3456">
                  <c:v>27195.276190785207</c:v>
                </c:pt>
                <c:pt idx="3457">
                  <c:v>21851.206144760297</c:v>
                </c:pt>
                <c:pt idx="3458">
                  <c:v>21855.121468781672</c:v>
                </c:pt>
                <c:pt idx="3459">
                  <c:v>21460.895022634981</c:v>
                </c:pt>
                <c:pt idx="3460">
                  <c:v>21425.453285202173</c:v>
                </c:pt>
                <c:pt idx="3461">
                  <c:v>19579.99877551767</c:v>
                </c:pt>
                <c:pt idx="3462">
                  <c:v>19578.678357687266</c:v>
                </c:pt>
                <c:pt idx="3463">
                  <c:v>15878.901247533029</c:v>
                </c:pt>
                <c:pt idx="3464">
                  <c:v>15884.237433521777</c:v>
                </c:pt>
                <c:pt idx="3465">
                  <c:v>15837.121498119795</c:v>
                </c:pt>
                <c:pt idx="3466">
                  <c:v>15850.344033022597</c:v>
                </c:pt>
                <c:pt idx="3467">
                  <c:v>14578.959355960909</c:v>
                </c:pt>
                <c:pt idx="3468">
                  <c:v>14610.682528789535</c:v>
                </c:pt>
                <c:pt idx="3469">
                  <c:v>14618.01273287579</c:v>
                </c:pt>
                <c:pt idx="3470">
                  <c:v>14941.388292161537</c:v>
                </c:pt>
                <c:pt idx="3471">
                  <c:v>15485.331252058664</c:v>
                </c:pt>
                <c:pt idx="3472">
                  <c:v>13922.685673928661</c:v>
                </c:pt>
                <c:pt idx="3473">
                  <c:v>13854.446309003359</c:v>
                </c:pt>
                <c:pt idx="3474">
                  <c:v>13902.987076914758</c:v>
                </c:pt>
                <c:pt idx="3475">
                  <c:v>14467.065471911017</c:v>
                </c:pt>
                <c:pt idx="3476">
                  <c:v>14240.315161797498</c:v>
                </c:pt>
                <c:pt idx="3477">
                  <c:v>15171.465713588392</c:v>
                </c:pt>
                <c:pt idx="3478">
                  <c:v>15334.30661364046</c:v>
                </c:pt>
                <c:pt idx="3479">
                  <c:v>14349.022023009253</c:v>
                </c:pt>
                <c:pt idx="3480">
                  <c:v>14167.687953874971</c:v>
                </c:pt>
                <c:pt idx="3481">
                  <c:v>14107.462367852155</c:v>
                </c:pt>
                <c:pt idx="3482">
                  <c:v>14063.657984554877</c:v>
                </c:pt>
                <c:pt idx="3483">
                  <c:v>12016.472393489148</c:v>
                </c:pt>
                <c:pt idx="3484">
                  <c:v>12083.855256849132</c:v>
                </c:pt>
                <c:pt idx="3485">
                  <c:v>12088.145417950023</c:v>
                </c:pt>
                <c:pt idx="3486">
                  <c:v>12089.149271809161</c:v>
                </c:pt>
                <c:pt idx="3487">
                  <c:v>11356.418437111679</c:v>
                </c:pt>
                <c:pt idx="3488">
                  <c:v>11515.763359875757</c:v>
                </c:pt>
                <c:pt idx="3489">
                  <c:v>14005.747262663892</c:v>
                </c:pt>
                <c:pt idx="3490">
                  <c:v>14001.507124879461</c:v>
                </c:pt>
                <c:pt idx="3491">
                  <c:v>13216.884068655105</c:v>
                </c:pt>
                <c:pt idx="3492">
                  <c:v>13314.14783169244</c:v>
                </c:pt>
                <c:pt idx="3493">
                  <c:v>11887.287086789023</c:v>
                </c:pt>
                <c:pt idx="3494">
                  <c:v>11880.838251886769</c:v>
                </c:pt>
                <c:pt idx="3495">
                  <c:v>11105.593913107654</c:v>
                </c:pt>
                <c:pt idx="3496">
                  <c:v>10860.60827352502</c:v>
                </c:pt>
                <c:pt idx="3497">
                  <c:v>10770.380161752537</c:v>
                </c:pt>
                <c:pt idx="3498">
                  <c:v>11336.266241900614</c:v>
                </c:pt>
                <c:pt idx="3499">
                  <c:v>11345.288076575114</c:v>
                </c:pt>
                <c:pt idx="3500">
                  <c:v>10661.863379474729</c:v>
                </c:pt>
                <c:pt idx="3501">
                  <c:v>10459.473737362363</c:v>
                </c:pt>
                <c:pt idx="3502">
                  <c:v>10967.567366312462</c:v>
                </c:pt>
                <c:pt idx="3503">
                  <c:v>11129.450128325681</c:v>
                </c:pt>
                <c:pt idx="3504">
                  <c:v>11271.406520050394</c:v>
                </c:pt>
                <c:pt idx="3505">
                  <c:v>10745.427737273711</c:v>
                </c:pt>
                <c:pt idx="3506">
                  <c:v>10728.000686109644</c:v>
                </c:pt>
                <c:pt idx="3507">
                  <c:v>10783.310903745236</c:v>
                </c:pt>
                <c:pt idx="3508">
                  <c:v>11313.779024653344</c:v>
                </c:pt>
                <c:pt idx="3509">
                  <c:v>11552.149130402713</c:v>
                </c:pt>
                <c:pt idx="3510">
                  <c:v>10855.309083492057</c:v>
                </c:pt>
                <c:pt idx="3511">
                  <c:v>10862.406422485858</c:v>
                </c:pt>
                <c:pt idx="3512">
                  <c:v>11114.769380380018</c:v>
                </c:pt>
                <c:pt idx="3513">
                  <c:v>10290.074055742303</c:v>
                </c:pt>
                <c:pt idx="3514">
                  <c:v>10301.630395851183</c:v>
                </c:pt>
                <c:pt idx="3515">
                  <c:v>10377.528756487101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ED-084A-9072-BBC29119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282096"/>
        <c:axId val="857650480"/>
      </c:lineChart>
      <c:lineChart>
        <c:grouping val="standard"/>
        <c:varyColors val="0"/>
        <c:ser>
          <c:idx val="4"/>
          <c:order val="4"/>
          <c:tx>
            <c:v>熔断器参数</c:v>
          </c:tx>
          <c:spPr>
            <a:ln w="1270" cap="rnd">
              <a:solidFill>
                <a:schemeClr val="accent1">
                  <a:alpha val="4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回测实验室!$L$470:$L$3985</c:f>
              <c:numCache>
                <c:formatCode>General</c:formatCode>
                <c:ptCount val="3516"/>
                <c:pt idx="0">
                  <c:v>0</c:v>
                </c:pt>
                <c:pt idx="1">
                  <c:v>0</c:v>
                </c:pt>
                <c:pt idx="2">
                  <c:v>0.11793549988744663</c:v>
                </c:pt>
                <c:pt idx="3">
                  <c:v>0.94968042602333946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0.35911561387026869</c:v>
                </c:pt>
                <c:pt idx="10">
                  <c:v>0.89701629245438341</c:v>
                </c:pt>
                <c:pt idx="11">
                  <c:v>1</c:v>
                </c:pt>
                <c:pt idx="12">
                  <c:v>0.61156024306165335</c:v>
                </c:pt>
                <c:pt idx="13">
                  <c:v>0.55137716899232736</c:v>
                </c:pt>
                <c:pt idx="14">
                  <c:v>0.49693457294204763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9.5514099618697612E-2</c:v>
                </c:pt>
                <c:pt idx="20">
                  <c:v>0.56256666450885984</c:v>
                </c:pt>
                <c:pt idx="21">
                  <c:v>0.56256666450885984</c:v>
                </c:pt>
                <c:pt idx="22">
                  <c:v>0.56348617424598524</c:v>
                </c:pt>
                <c:pt idx="23">
                  <c:v>0.52670002111240177</c:v>
                </c:pt>
                <c:pt idx="24">
                  <c:v>1</c:v>
                </c:pt>
                <c:pt idx="25">
                  <c:v>1</c:v>
                </c:pt>
                <c:pt idx="26">
                  <c:v>0.55304843157346695</c:v>
                </c:pt>
                <c:pt idx="27">
                  <c:v>0.5538048406117192</c:v>
                </c:pt>
                <c:pt idx="28">
                  <c:v>0.98267774029145627</c:v>
                </c:pt>
                <c:pt idx="29">
                  <c:v>0.93286032138427921</c:v>
                </c:pt>
                <c:pt idx="30">
                  <c:v>1</c:v>
                </c:pt>
                <c:pt idx="31">
                  <c:v>0</c:v>
                </c:pt>
                <c:pt idx="32">
                  <c:v>0.38080243966654498</c:v>
                </c:pt>
                <c:pt idx="33">
                  <c:v>1</c:v>
                </c:pt>
                <c:pt idx="34">
                  <c:v>0.86291385116054076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0.71568284833356866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0.49692986913524684</c:v>
                </c:pt>
                <c:pt idx="44">
                  <c:v>1</c:v>
                </c:pt>
                <c:pt idx="45">
                  <c:v>0</c:v>
                </c:pt>
                <c:pt idx="46">
                  <c:v>0.15954817450576947</c:v>
                </c:pt>
                <c:pt idx="47">
                  <c:v>1</c:v>
                </c:pt>
                <c:pt idx="48">
                  <c:v>0.57356070162202588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0.61752964611229799</c:v>
                </c:pt>
                <c:pt idx="59">
                  <c:v>0.83344254633387649</c:v>
                </c:pt>
                <c:pt idx="60">
                  <c:v>0.57802185342562917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0.59932437883134526</c:v>
                </c:pt>
                <c:pt idx="67">
                  <c:v>0.57780492911347825</c:v>
                </c:pt>
                <c:pt idx="68">
                  <c:v>1</c:v>
                </c:pt>
                <c:pt idx="69">
                  <c:v>1</c:v>
                </c:pt>
                <c:pt idx="70">
                  <c:v>0.32131137041920332</c:v>
                </c:pt>
                <c:pt idx="71">
                  <c:v>0.18503193674533999</c:v>
                </c:pt>
                <c:pt idx="72">
                  <c:v>1.3914162244057006E-2</c:v>
                </c:pt>
                <c:pt idx="73">
                  <c:v>0</c:v>
                </c:pt>
                <c:pt idx="74">
                  <c:v>1</c:v>
                </c:pt>
                <c:pt idx="75">
                  <c:v>0.5345890961463573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0.93700105457256677</c:v>
                </c:pt>
                <c:pt idx="85">
                  <c:v>0</c:v>
                </c:pt>
                <c:pt idx="86">
                  <c:v>1</c:v>
                </c:pt>
                <c:pt idx="87">
                  <c:v>0.83096800510187285</c:v>
                </c:pt>
                <c:pt idx="88">
                  <c:v>0.32922910692121604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0.91854649625475171</c:v>
                </c:pt>
                <c:pt idx="94">
                  <c:v>1</c:v>
                </c:pt>
                <c:pt idx="95">
                  <c:v>0.477534418936431</c:v>
                </c:pt>
                <c:pt idx="96">
                  <c:v>0.45444301131635156</c:v>
                </c:pt>
                <c:pt idx="97">
                  <c:v>0.82557681797258309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0.68984212950982737</c:v>
                </c:pt>
                <c:pt idx="104">
                  <c:v>0.65983173005938589</c:v>
                </c:pt>
                <c:pt idx="105">
                  <c:v>0.38771639508535372</c:v>
                </c:pt>
                <c:pt idx="106">
                  <c:v>0.32223919122847178</c:v>
                </c:pt>
                <c:pt idx="107">
                  <c:v>0.78979425411942628</c:v>
                </c:pt>
                <c:pt idx="108">
                  <c:v>0.69560705875255613</c:v>
                </c:pt>
                <c:pt idx="109">
                  <c:v>1</c:v>
                </c:pt>
                <c:pt idx="110">
                  <c:v>1</c:v>
                </c:pt>
                <c:pt idx="111">
                  <c:v>0.70794456527816507</c:v>
                </c:pt>
                <c:pt idx="112">
                  <c:v>0.80351032776714015</c:v>
                </c:pt>
                <c:pt idx="113">
                  <c:v>0.23720659906657543</c:v>
                </c:pt>
                <c:pt idx="114">
                  <c:v>0.59542738279384544</c:v>
                </c:pt>
                <c:pt idx="115">
                  <c:v>0</c:v>
                </c:pt>
                <c:pt idx="116">
                  <c:v>0.90268238962984571</c:v>
                </c:pt>
                <c:pt idx="117">
                  <c:v>0.77640888632397664</c:v>
                </c:pt>
                <c:pt idx="118">
                  <c:v>0.2516441254360729</c:v>
                </c:pt>
                <c:pt idx="119">
                  <c:v>0.22284036518324493</c:v>
                </c:pt>
                <c:pt idx="120">
                  <c:v>0.20884778229900847</c:v>
                </c:pt>
                <c:pt idx="121">
                  <c:v>4.3258500898978584E-2</c:v>
                </c:pt>
                <c:pt idx="122">
                  <c:v>0.49012002413773686</c:v>
                </c:pt>
                <c:pt idx="123">
                  <c:v>1</c:v>
                </c:pt>
                <c:pt idx="124">
                  <c:v>0.85750494460909488</c:v>
                </c:pt>
                <c:pt idx="125">
                  <c:v>0.98287168571118744</c:v>
                </c:pt>
                <c:pt idx="126">
                  <c:v>1</c:v>
                </c:pt>
                <c:pt idx="127">
                  <c:v>1</c:v>
                </c:pt>
                <c:pt idx="128">
                  <c:v>0.51026417243951938</c:v>
                </c:pt>
                <c:pt idx="129">
                  <c:v>1</c:v>
                </c:pt>
                <c:pt idx="130">
                  <c:v>0.86985628167716755</c:v>
                </c:pt>
                <c:pt idx="131">
                  <c:v>0.6532918141756221</c:v>
                </c:pt>
                <c:pt idx="132">
                  <c:v>0.70662603814945224</c:v>
                </c:pt>
                <c:pt idx="133">
                  <c:v>0.89146263665965719</c:v>
                </c:pt>
                <c:pt idx="134">
                  <c:v>0</c:v>
                </c:pt>
                <c:pt idx="135">
                  <c:v>0.66103004143728639</c:v>
                </c:pt>
                <c:pt idx="136">
                  <c:v>1</c:v>
                </c:pt>
                <c:pt idx="137">
                  <c:v>0.78740619308680215</c:v>
                </c:pt>
                <c:pt idx="138">
                  <c:v>1</c:v>
                </c:pt>
                <c:pt idx="139">
                  <c:v>0.95103809837410069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0.78148944482679616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0.50556156789376183</c:v>
                </c:pt>
                <c:pt idx="149">
                  <c:v>0.3454942037186306</c:v>
                </c:pt>
                <c:pt idx="150">
                  <c:v>0</c:v>
                </c:pt>
                <c:pt idx="151">
                  <c:v>0.81984674626465204</c:v>
                </c:pt>
                <c:pt idx="152">
                  <c:v>1</c:v>
                </c:pt>
                <c:pt idx="153">
                  <c:v>0.80390672740318314</c:v>
                </c:pt>
                <c:pt idx="154">
                  <c:v>0.87259577870146998</c:v>
                </c:pt>
                <c:pt idx="155">
                  <c:v>0.21883582884483238</c:v>
                </c:pt>
                <c:pt idx="156">
                  <c:v>0.12184984236203142</c:v>
                </c:pt>
                <c:pt idx="157">
                  <c:v>0.39003080802290147</c:v>
                </c:pt>
                <c:pt idx="158">
                  <c:v>0.69265097327179248</c:v>
                </c:pt>
                <c:pt idx="159">
                  <c:v>1</c:v>
                </c:pt>
                <c:pt idx="160">
                  <c:v>1</c:v>
                </c:pt>
                <c:pt idx="161">
                  <c:v>0.61374287140920081</c:v>
                </c:pt>
                <c:pt idx="162">
                  <c:v>0.67181335016996546</c:v>
                </c:pt>
                <c:pt idx="163">
                  <c:v>0.5662976541222734</c:v>
                </c:pt>
                <c:pt idx="164">
                  <c:v>0.62514744264077782</c:v>
                </c:pt>
                <c:pt idx="165">
                  <c:v>0.58879461034679903</c:v>
                </c:pt>
                <c:pt idx="166">
                  <c:v>0.56718139860814198</c:v>
                </c:pt>
                <c:pt idx="167">
                  <c:v>0</c:v>
                </c:pt>
                <c:pt idx="168">
                  <c:v>0.66735552055439518</c:v>
                </c:pt>
                <c:pt idx="169">
                  <c:v>0.61272177468341071</c:v>
                </c:pt>
                <c:pt idx="170">
                  <c:v>0.55367271764479475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0.89364013982424906</c:v>
                </c:pt>
                <c:pt idx="177">
                  <c:v>0.84465492828250166</c:v>
                </c:pt>
                <c:pt idx="178">
                  <c:v>0.90130684450316811</c:v>
                </c:pt>
                <c:pt idx="179">
                  <c:v>0.8961065751927757</c:v>
                </c:pt>
                <c:pt idx="180">
                  <c:v>1</c:v>
                </c:pt>
                <c:pt idx="181">
                  <c:v>0.88149439658476658</c:v>
                </c:pt>
                <c:pt idx="182">
                  <c:v>1</c:v>
                </c:pt>
                <c:pt idx="183">
                  <c:v>0.75810934210945746</c:v>
                </c:pt>
                <c:pt idx="184">
                  <c:v>0.96452695357937202</c:v>
                </c:pt>
                <c:pt idx="185">
                  <c:v>0.94685469571303171</c:v>
                </c:pt>
                <c:pt idx="186">
                  <c:v>1</c:v>
                </c:pt>
                <c:pt idx="187">
                  <c:v>0.91429812158811308</c:v>
                </c:pt>
                <c:pt idx="188">
                  <c:v>1</c:v>
                </c:pt>
                <c:pt idx="189">
                  <c:v>1</c:v>
                </c:pt>
                <c:pt idx="190">
                  <c:v>0.85608037480615884</c:v>
                </c:pt>
                <c:pt idx="191">
                  <c:v>0.64540741368763321</c:v>
                </c:pt>
                <c:pt idx="192">
                  <c:v>0.98967372475064463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0.61868014451804432</c:v>
                </c:pt>
                <c:pt idx="198">
                  <c:v>0.31844119405099963</c:v>
                </c:pt>
                <c:pt idx="199">
                  <c:v>0.89096771106208417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0.54731828326030829</c:v>
                </c:pt>
                <c:pt idx="205">
                  <c:v>0</c:v>
                </c:pt>
                <c:pt idx="206">
                  <c:v>0.69791919825063897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0.41724878024235956</c:v>
                </c:pt>
                <c:pt idx="211">
                  <c:v>0.19355885482191526</c:v>
                </c:pt>
                <c:pt idx="212">
                  <c:v>0.12401170069411077</c:v>
                </c:pt>
                <c:pt idx="213">
                  <c:v>9.8038008841360838E-2</c:v>
                </c:pt>
                <c:pt idx="214">
                  <c:v>0.63333945205173758</c:v>
                </c:pt>
                <c:pt idx="215">
                  <c:v>1</c:v>
                </c:pt>
                <c:pt idx="216">
                  <c:v>0.81806240314877465</c:v>
                </c:pt>
                <c:pt idx="217">
                  <c:v>1</c:v>
                </c:pt>
                <c:pt idx="218">
                  <c:v>1</c:v>
                </c:pt>
                <c:pt idx="219">
                  <c:v>0.73170657595322752</c:v>
                </c:pt>
                <c:pt idx="220">
                  <c:v>1</c:v>
                </c:pt>
                <c:pt idx="221">
                  <c:v>0</c:v>
                </c:pt>
                <c:pt idx="222">
                  <c:v>0.27463116600294896</c:v>
                </c:pt>
                <c:pt idx="223">
                  <c:v>0.99734624302695574</c:v>
                </c:pt>
                <c:pt idx="224">
                  <c:v>0.90099206568198409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0.79607034149846578</c:v>
                </c:pt>
                <c:pt idx="230">
                  <c:v>1</c:v>
                </c:pt>
                <c:pt idx="231">
                  <c:v>0.62368835445155302</c:v>
                </c:pt>
                <c:pt idx="232">
                  <c:v>0.32920467407498227</c:v>
                </c:pt>
                <c:pt idx="233">
                  <c:v>0.63702055881524589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0.22545501341175234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0.12631012751257176</c:v>
                </c:pt>
                <c:pt idx="242">
                  <c:v>0.66388206092729529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0.96065738113503674</c:v>
                </c:pt>
                <c:pt idx="247">
                  <c:v>0.39520288810537602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0.69461293508365352</c:v>
                </c:pt>
                <c:pt idx="255">
                  <c:v>0.66678497647848645</c:v>
                </c:pt>
                <c:pt idx="256">
                  <c:v>1</c:v>
                </c:pt>
                <c:pt idx="257">
                  <c:v>0.8815075019831401</c:v>
                </c:pt>
                <c:pt idx="258">
                  <c:v>0.8969445328380995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6.7060484298946815E-2</c:v>
                </c:pt>
                <c:pt idx="268">
                  <c:v>0</c:v>
                </c:pt>
                <c:pt idx="269">
                  <c:v>1</c:v>
                </c:pt>
                <c:pt idx="270">
                  <c:v>0.46103983724803699</c:v>
                </c:pt>
                <c:pt idx="271">
                  <c:v>0.31299975886768944</c:v>
                </c:pt>
                <c:pt idx="272">
                  <c:v>1</c:v>
                </c:pt>
                <c:pt idx="273">
                  <c:v>1</c:v>
                </c:pt>
                <c:pt idx="274">
                  <c:v>0.78875564982519797</c:v>
                </c:pt>
                <c:pt idx="275">
                  <c:v>1</c:v>
                </c:pt>
                <c:pt idx="276">
                  <c:v>1</c:v>
                </c:pt>
                <c:pt idx="277">
                  <c:v>0.97312848256796403</c:v>
                </c:pt>
                <c:pt idx="278">
                  <c:v>0.91266806352282071</c:v>
                </c:pt>
                <c:pt idx="279">
                  <c:v>0.56852616757120622</c:v>
                </c:pt>
                <c:pt idx="280">
                  <c:v>0</c:v>
                </c:pt>
                <c:pt idx="281">
                  <c:v>0</c:v>
                </c:pt>
                <c:pt idx="282">
                  <c:v>0.70479691493313879</c:v>
                </c:pt>
                <c:pt idx="283">
                  <c:v>1</c:v>
                </c:pt>
                <c:pt idx="284">
                  <c:v>0.59398362072668565</c:v>
                </c:pt>
                <c:pt idx="285">
                  <c:v>1</c:v>
                </c:pt>
                <c:pt idx="286">
                  <c:v>1</c:v>
                </c:pt>
                <c:pt idx="287">
                  <c:v>0.52367405442782688</c:v>
                </c:pt>
                <c:pt idx="288">
                  <c:v>0.62264673886046196</c:v>
                </c:pt>
                <c:pt idx="289">
                  <c:v>0.59442746024217175</c:v>
                </c:pt>
                <c:pt idx="290">
                  <c:v>0.99493986842838045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0.32129247480268897</c:v>
                </c:pt>
                <c:pt idx="301">
                  <c:v>0.52611874313412277</c:v>
                </c:pt>
                <c:pt idx="302">
                  <c:v>0.36315102205504457</c:v>
                </c:pt>
                <c:pt idx="303">
                  <c:v>0.32429572430722753</c:v>
                </c:pt>
                <c:pt idx="304">
                  <c:v>0.25128142560789835</c:v>
                </c:pt>
                <c:pt idx="305">
                  <c:v>0.4871622705701919</c:v>
                </c:pt>
                <c:pt idx="306">
                  <c:v>0.66326907928789758</c:v>
                </c:pt>
                <c:pt idx="307">
                  <c:v>0.756553979106668</c:v>
                </c:pt>
                <c:pt idx="308">
                  <c:v>0.95281326965102109</c:v>
                </c:pt>
                <c:pt idx="309">
                  <c:v>0.8896867343085948</c:v>
                </c:pt>
                <c:pt idx="310">
                  <c:v>0.97750913302737774</c:v>
                </c:pt>
                <c:pt idx="311">
                  <c:v>0.97750913302737774</c:v>
                </c:pt>
                <c:pt idx="312">
                  <c:v>1</c:v>
                </c:pt>
                <c:pt idx="313">
                  <c:v>1</c:v>
                </c:pt>
                <c:pt idx="314">
                  <c:v>0.90869104239540499</c:v>
                </c:pt>
                <c:pt idx="315">
                  <c:v>0.57160990965331937</c:v>
                </c:pt>
                <c:pt idx="316">
                  <c:v>0.32902488914648942</c:v>
                </c:pt>
                <c:pt idx="317">
                  <c:v>0</c:v>
                </c:pt>
                <c:pt idx="318">
                  <c:v>0</c:v>
                </c:pt>
                <c:pt idx="319">
                  <c:v>0.2920421820706684</c:v>
                </c:pt>
                <c:pt idx="320">
                  <c:v>0.84861806330799539</c:v>
                </c:pt>
                <c:pt idx="321">
                  <c:v>0.66319725404526664</c:v>
                </c:pt>
                <c:pt idx="322">
                  <c:v>0.61453360654554945</c:v>
                </c:pt>
                <c:pt idx="323">
                  <c:v>0.40508112850157912</c:v>
                </c:pt>
                <c:pt idx="324">
                  <c:v>0.28238166039272528</c:v>
                </c:pt>
                <c:pt idx="325">
                  <c:v>0.53103287213637984</c:v>
                </c:pt>
                <c:pt idx="326">
                  <c:v>0.56036248387638199</c:v>
                </c:pt>
                <c:pt idx="327">
                  <c:v>0.50484451451957968</c:v>
                </c:pt>
                <c:pt idx="328">
                  <c:v>0.82823787981448027</c:v>
                </c:pt>
                <c:pt idx="329">
                  <c:v>0.42063014852006997</c:v>
                </c:pt>
                <c:pt idx="330">
                  <c:v>0.42041930274271938</c:v>
                </c:pt>
                <c:pt idx="331">
                  <c:v>0.30577474158835549</c:v>
                </c:pt>
                <c:pt idx="332">
                  <c:v>0.50562863463874141</c:v>
                </c:pt>
                <c:pt idx="333">
                  <c:v>0.42927111018913811</c:v>
                </c:pt>
                <c:pt idx="334">
                  <c:v>0.42927111018913811</c:v>
                </c:pt>
                <c:pt idx="335">
                  <c:v>0</c:v>
                </c:pt>
                <c:pt idx="336">
                  <c:v>0</c:v>
                </c:pt>
                <c:pt idx="337">
                  <c:v>0.26008746895644308</c:v>
                </c:pt>
                <c:pt idx="338">
                  <c:v>1</c:v>
                </c:pt>
                <c:pt idx="339">
                  <c:v>0.72500643375626206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0.48821287280772502</c:v>
                </c:pt>
                <c:pt idx="345">
                  <c:v>0.92394428049214405</c:v>
                </c:pt>
                <c:pt idx="346">
                  <c:v>0.79279616971542266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0.70373690849530046</c:v>
                </c:pt>
                <c:pt idx="351">
                  <c:v>0.90778899995216933</c:v>
                </c:pt>
                <c:pt idx="352">
                  <c:v>0.85554421444945505</c:v>
                </c:pt>
                <c:pt idx="353">
                  <c:v>1</c:v>
                </c:pt>
                <c:pt idx="354">
                  <c:v>0.84817397363708935</c:v>
                </c:pt>
                <c:pt idx="355">
                  <c:v>0.84543926672483716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0.65705872369753016</c:v>
                </c:pt>
                <c:pt idx="360">
                  <c:v>1</c:v>
                </c:pt>
                <c:pt idx="361">
                  <c:v>0.83267897968964388</c:v>
                </c:pt>
                <c:pt idx="362">
                  <c:v>0.92597166268744391</c:v>
                </c:pt>
                <c:pt idx="363">
                  <c:v>1</c:v>
                </c:pt>
                <c:pt idx="364">
                  <c:v>0.81784352143203842</c:v>
                </c:pt>
                <c:pt idx="365">
                  <c:v>0.97634629345369184</c:v>
                </c:pt>
                <c:pt idx="366">
                  <c:v>1</c:v>
                </c:pt>
                <c:pt idx="367">
                  <c:v>0.44225794363610516</c:v>
                </c:pt>
                <c:pt idx="368">
                  <c:v>0.3939056781605193</c:v>
                </c:pt>
                <c:pt idx="369">
                  <c:v>0.75013279468178462</c:v>
                </c:pt>
                <c:pt idx="370">
                  <c:v>0.9939115612100109</c:v>
                </c:pt>
                <c:pt idx="371">
                  <c:v>1</c:v>
                </c:pt>
                <c:pt idx="372">
                  <c:v>0.99297469679552375</c:v>
                </c:pt>
                <c:pt idx="373">
                  <c:v>0.84877066826419012</c:v>
                </c:pt>
                <c:pt idx="374">
                  <c:v>1</c:v>
                </c:pt>
                <c:pt idx="375">
                  <c:v>1</c:v>
                </c:pt>
                <c:pt idx="376">
                  <c:v>0.93417379957924063</c:v>
                </c:pt>
                <c:pt idx="377">
                  <c:v>0.7677701301132096</c:v>
                </c:pt>
                <c:pt idx="378">
                  <c:v>1</c:v>
                </c:pt>
                <c:pt idx="379">
                  <c:v>0.82606833645221045</c:v>
                </c:pt>
                <c:pt idx="380">
                  <c:v>0.76792879969714789</c:v>
                </c:pt>
                <c:pt idx="381">
                  <c:v>0.86770947986587044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0.78501079627397985</c:v>
                </c:pt>
                <c:pt idx="386">
                  <c:v>0.5983553249926562</c:v>
                </c:pt>
                <c:pt idx="387">
                  <c:v>0.35025209457058809</c:v>
                </c:pt>
                <c:pt idx="388">
                  <c:v>0.31158549715896094</c:v>
                </c:pt>
                <c:pt idx="389">
                  <c:v>0.4201770426308522</c:v>
                </c:pt>
                <c:pt idx="390">
                  <c:v>1</c:v>
                </c:pt>
                <c:pt idx="391">
                  <c:v>0.83901987042038551</c:v>
                </c:pt>
                <c:pt idx="392">
                  <c:v>0.79411543557146935</c:v>
                </c:pt>
                <c:pt idx="393">
                  <c:v>0.5715297924831555</c:v>
                </c:pt>
                <c:pt idx="394">
                  <c:v>0.49682391880230148</c:v>
                </c:pt>
                <c:pt idx="395">
                  <c:v>0.64712839506353081</c:v>
                </c:pt>
                <c:pt idx="396">
                  <c:v>0.6044348804136559</c:v>
                </c:pt>
                <c:pt idx="397">
                  <c:v>0.8642945310679373</c:v>
                </c:pt>
                <c:pt idx="398">
                  <c:v>0.77705563359513308</c:v>
                </c:pt>
                <c:pt idx="399">
                  <c:v>0.77620386641645511</c:v>
                </c:pt>
                <c:pt idx="400">
                  <c:v>0.74012718134121702</c:v>
                </c:pt>
                <c:pt idx="401">
                  <c:v>0.84991938875942386</c:v>
                </c:pt>
                <c:pt idx="402">
                  <c:v>0.98118025829732858</c:v>
                </c:pt>
                <c:pt idx="403">
                  <c:v>0.54117677973748046</c:v>
                </c:pt>
                <c:pt idx="404">
                  <c:v>0.51233135043308264</c:v>
                </c:pt>
                <c:pt idx="405">
                  <c:v>0.77356074322183688</c:v>
                </c:pt>
                <c:pt idx="406">
                  <c:v>0.99779157142200081</c:v>
                </c:pt>
                <c:pt idx="407">
                  <c:v>0.86730565987763975</c:v>
                </c:pt>
                <c:pt idx="408">
                  <c:v>0.89795598444855895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0.99375721819206198</c:v>
                </c:pt>
                <c:pt idx="414">
                  <c:v>1</c:v>
                </c:pt>
                <c:pt idx="415">
                  <c:v>0.74992331936800594</c:v>
                </c:pt>
                <c:pt idx="416">
                  <c:v>1</c:v>
                </c:pt>
                <c:pt idx="417">
                  <c:v>0.89711779165006822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0.83137930322017184</c:v>
                </c:pt>
                <c:pt idx="422">
                  <c:v>0.99155006754849573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0.87771383998533881</c:v>
                </c:pt>
                <c:pt idx="428">
                  <c:v>1</c:v>
                </c:pt>
                <c:pt idx="429">
                  <c:v>0.89829852034992774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0.77149356858018392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0.86974414333448535</c:v>
                </c:pt>
                <c:pt idx="449">
                  <c:v>0.99547607255587556</c:v>
                </c:pt>
                <c:pt idx="450">
                  <c:v>0.5636817217482627</c:v>
                </c:pt>
                <c:pt idx="451">
                  <c:v>0.71225942900572914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0.56669151734376666</c:v>
                </c:pt>
                <c:pt idx="457">
                  <c:v>0.65555688791179356</c:v>
                </c:pt>
                <c:pt idx="458">
                  <c:v>1</c:v>
                </c:pt>
                <c:pt idx="459">
                  <c:v>1</c:v>
                </c:pt>
                <c:pt idx="460">
                  <c:v>0.81191147447876599</c:v>
                </c:pt>
                <c:pt idx="461">
                  <c:v>1</c:v>
                </c:pt>
                <c:pt idx="462">
                  <c:v>1</c:v>
                </c:pt>
                <c:pt idx="463">
                  <c:v>0.78678035081101405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0.46615443223333841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0.8630139152178018</c:v>
                </c:pt>
                <c:pt idx="477">
                  <c:v>0.89447505348663081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0.59092523762513971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9.3312935769914396E-2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0.37228135278762642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0.44340857122820998</c:v>
                </c:pt>
                <c:pt idx="536">
                  <c:v>1</c:v>
                </c:pt>
                <c:pt idx="537">
                  <c:v>0.32704254091095097</c:v>
                </c:pt>
                <c:pt idx="538">
                  <c:v>0.29813151419082473</c:v>
                </c:pt>
                <c:pt idx="539">
                  <c:v>0.6445546086788887</c:v>
                </c:pt>
                <c:pt idx="540">
                  <c:v>1</c:v>
                </c:pt>
                <c:pt idx="541">
                  <c:v>1</c:v>
                </c:pt>
                <c:pt idx="542">
                  <c:v>0.19741081000869987</c:v>
                </c:pt>
                <c:pt idx="543">
                  <c:v>0.70506754141854922</c:v>
                </c:pt>
                <c:pt idx="544">
                  <c:v>0.78188088542398104</c:v>
                </c:pt>
                <c:pt idx="545">
                  <c:v>0.80582255473893494</c:v>
                </c:pt>
                <c:pt idx="546">
                  <c:v>1</c:v>
                </c:pt>
                <c:pt idx="547">
                  <c:v>1</c:v>
                </c:pt>
                <c:pt idx="548">
                  <c:v>0.79222012318212742</c:v>
                </c:pt>
                <c:pt idx="549">
                  <c:v>1</c:v>
                </c:pt>
                <c:pt idx="550">
                  <c:v>0</c:v>
                </c:pt>
                <c:pt idx="551">
                  <c:v>4.4255661108556735E-2</c:v>
                </c:pt>
                <c:pt idx="552">
                  <c:v>0.71643258999346882</c:v>
                </c:pt>
                <c:pt idx="553">
                  <c:v>0</c:v>
                </c:pt>
                <c:pt idx="554">
                  <c:v>0.13372482484045323</c:v>
                </c:pt>
                <c:pt idx="555">
                  <c:v>0.38892865249140535</c:v>
                </c:pt>
                <c:pt idx="556">
                  <c:v>0</c:v>
                </c:pt>
                <c:pt idx="557">
                  <c:v>0</c:v>
                </c:pt>
                <c:pt idx="558">
                  <c:v>3.6185394739385576E-2</c:v>
                </c:pt>
                <c:pt idx="559">
                  <c:v>0.13442086113654045</c:v>
                </c:pt>
                <c:pt idx="560">
                  <c:v>4.6226200754980323E-2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0.86490215065160669</c:v>
                </c:pt>
                <c:pt idx="567">
                  <c:v>0</c:v>
                </c:pt>
                <c:pt idx="568">
                  <c:v>0</c:v>
                </c:pt>
                <c:pt idx="569">
                  <c:v>0.47575767778773359</c:v>
                </c:pt>
                <c:pt idx="570">
                  <c:v>0.6022948713358347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0.49725840357576767</c:v>
                </c:pt>
                <c:pt idx="576">
                  <c:v>0.2603683136371609</c:v>
                </c:pt>
                <c:pt idx="577">
                  <c:v>0.46613273033702146</c:v>
                </c:pt>
                <c:pt idx="578">
                  <c:v>0</c:v>
                </c:pt>
                <c:pt idx="579">
                  <c:v>0.35845827300961564</c:v>
                </c:pt>
                <c:pt idx="580">
                  <c:v>0.32784072893323118</c:v>
                </c:pt>
                <c:pt idx="581">
                  <c:v>0</c:v>
                </c:pt>
                <c:pt idx="582">
                  <c:v>0</c:v>
                </c:pt>
                <c:pt idx="583">
                  <c:v>0.64866396187845687</c:v>
                </c:pt>
                <c:pt idx="584">
                  <c:v>1</c:v>
                </c:pt>
                <c:pt idx="585">
                  <c:v>0</c:v>
                </c:pt>
                <c:pt idx="586">
                  <c:v>0.43007519982577191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0.11894001985419146</c:v>
                </c:pt>
                <c:pt idx="591">
                  <c:v>1</c:v>
                </c:pt>
                <c:pt idx="592">
                  <c:v>0.5783889703676941</c:v>
                </c:pt>
                <c:pt idx="593">
                  <c:v>0.81276967504487563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0.51359685803341226</c:v>
                </c:pt>
                <c:pt idx="599">
                  <c:v>1</c:v>
                </c:pt>
                <c:pt idx="600">
                  <c:v>1</c:v>
                </c:pt>
                <c:pt idx="601">
                  <c:v>0.64933261046418189</c:v>
                </c:pt>
                <c:pt idx="602">
                  <c:v>0</c:v>
                </c:pt>
                <c:pt idx="603">
                  <c:v>0.92299258340996004</c:v>
                </c:pt>
                <c:pt idx="604">
                  <c:v>0.24323128328695434</c:v>
                </c:pt>
                <c:pt idx="605">
                  <c:v>0.60154346472244402</c:v>
                </c:pt>
                <c:pt idx="606">
                  <c:v>1</c:v>
                </c:pt>
                <c:pt idx="607">
                  <c:v>1</c:v>
                </c:pt>
                <c:pt idx="608">
                  <c:v>0.98270267132691902</c:v>
                </c:pt>
                <c:pt idx="609">
                  <c:v>1</c:v>
                </c:pt>
                <c:pt idx="610">
                  <c:v>0.14415985733634495</c:v>
                </c:pt>
                <c:pt idx="611">
                  <c:v>0.13852694997317994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0.60522400569911849</c:v>
                </c:pt>
                <c:pt idx="618">
                  <c:v>0.93436770330927055</c:v>
                </c:pt>
                <c:pt idx="619">
                  <c:v>1</c:v>
                </c:pt>
                <c:pt idx="620">
                  <c:v>0.80146321291451006</c:v>
                </c:pt>
                <c:pt idx="621">
                  <c:v>1</c:v>
                </c:pt>
                <c:pt idx="622">
                  <c:v>0.58158215465381213</c:v>
                </c:pt>
                <c:pt idx="623">
                  <c:v>0.37440637281432076</c:v>
                </c:pt>
                <c:pt idx="624">
                  <c:v>0.34621778857885122</c:v>
                </c:pt>
                <c:pt idx="625">
                  <c:v>0.32538984950199207</c:v>
                </c:pt>
                <c:pt idx="626">
                  <c:v>0.58698983656261938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0.1963046467334052</c:v>
                </c:pt>
                <c:pt idx="631">
                  <c:v>0.29109074020628006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0.95104107888838518</c:v>
                </c:pt>
                <c:pt idx="636">
                  <c:v>1</c:v>
                </c:pt>
                <c:pt idx="637">
                  <c:v>0.82620587084973252</c:v>
                </c:pt>
                <c:pt idx="638">
                  <c:v>0.38886493194951521</c:v>
                </c:pt>
                <c:pt idx="639">
                  <c:v>0.75975961583287732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0.10115667355184377</c:v>
                </c:pt>
                <c:pt idx="644">
                  <c:v>8.1232578081814694E-2</c:v>
                </c:pt>
                <c:pt idx="645">
                  <c:v>1</c:v>
                </c:pt>
                <c:pt idx="646">
                  <c:v>1</c:v>
                </c:pt>
                <c:pt idx="647">
                  <c:v>0.90770021897523612</c:v>
                </c:pt>
                <c:pt idx="648">
                  <c:v>0.6438406288048063</c:v>
                </c:pt>
                <c:pt idx="649">
                  <c:v>0.89393640357414406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0.55361800974436504</c:v>
                </c:pt>
                <c:pt idx="654">
                  <c:v>0.20924369240375798</c:v>
                </c:pt>
                <c:pt idx="655">
                  <c:v>1</c:v>
                </c:pt>
                <c:pt idx="656">
                  <c:v>0.11900489469088327</c:v>
                </c:pt>
                <c:pt idx="657">
                  <c:v>1</c:v>
                </c:pt>
                <c:pt idx="658">
                  <c:v>1</c:v>
                </c:pt>
                <c:pt idx="659">
                  <c:v>0.2034648245908931</c:v>
                </c:pt>
                <c:pt idx="660">
                  <c:v>2.2894400945093294E-2</c:v>
                </c:pt>
                <c:pt idx="661">
                  <c:v>0.46441921329927399</c:v>
                </c:pt>
                <c:pt idx="662">
                  <c:v>4.7815932980289057E-2</c:v>
                </c:pt>
                <c:pt idx="663">
                  <c:v>1</c:v>
                </c:pt>
                <c:pt idx="664">
                  <c:v>1</c:v>
                </c:pt>
                <c:pt idx="665">
                  <c:v>0.70811442148413262</c:v>
                </c:pt>
                <c:pt idx="666">
                  <c:v>0.34198280698472777</c:v>
                </c:pt>
                <c:pt idx="667">
                  <c:v>0.32935224773723781</c:v>
                </c:pt>
                <c:pt idx="668">
                  <c:v>0.57896544791888893</c:v>
                </c:pt>
                <c:pt idx="669">
                  <c:v>0.31359182476603265</c:v>
                </c:pt>
                <c:pt idx="670">
                  <c:v>0.88396577358157369</c:v>
                </c:pt>
                <c:pt idx="671">
                  <c:v>0.90223606950710877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0.14595138928460538</c:v>
                </c:pt>
                <c:pt idx="676">
                  <c:v>0.13030360235746838</c:v>
                </c:pt>
                <c:pt idx="677">
                  <c:v>6.2200436177748154E-2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0.93388819740804996</c:v>
                </c:pt>
                <c:pt idx="682">
                  <c:v>1</c:v>
                </c:pt>
                <c:pt idx="683">
                  <c:v>0.23859536675368098</c:v>
                </c:pt>
                <c:pt idx="684">
                  <c:v>0.53258182778754848</c:v>
                </c:pt>
                <c:pt idx="685">
                  <c:v>1</c:v>
                </c:pt>
                <c:pt idx="686">
                  <c:v>0.79574243996374427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0.91594854934491043</c:v>
                </c:pt>
                <c:pt idx="691">
                  <c:v>1</c:v>
                </c:pt>
                <c:pt idx="692">
                  <c:v>0</c:v>
                </c:pt>
                <c:pt idx="693">
                  <c:v>0.48792135360793581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0.29837931960119157</c:v>
                </c:pt>
                <c:pt idx="700">
                  <c:v>8.1149100037089833E-2</c:v>
                </c:pt>
                <c:pt idx="701">
                  <c:v>7.6133075271198947E-2</c:v>
                </c:pt>
                <c:pt idx="702">
                  <c:v>4.0098924778719514E-2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0.84729375658618244</c:v>
                </c:pt>
                <c:pt idx="707">
                  <c:v>1</c:v>
                </c:pt>
                <c:pt idx="708">
                  <c:v>1</c:v>
                </c:pt>
                <c:pt idx="709">
                  <c:v>0.70166543870718434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0.55405384901875399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0.32734334770448392</c:v>
                </c:pt>
                <c:pt idx="738">
                  <c:v>0</c:v>
                </c:pt>
                <c:pt idx="739">
                  <c:v>0.96720658631546941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0.56747577072976374</c:v>
                </c:pt>
                <c:pt idx="751">
                  <c:v>0</c:v>
                </c:pt>
                <c:pt idx="752">
                  <c:v>0.64998949788171823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0.26813916249004344</c:v>
                </c:pt>
                <c:pt idx="762">
                  <c:v>1</c:v>
                </c:pt>
                <c:pt idx="763">
                  <c:v>1</c:v>
                </c:pt>
                <c:pt idx="764">
                  <c:v>0.73866013283802878</c:v>
                </c:pt>
                <c:pt idx="765">
                  <c:v>0.4316124834900632</c:v>
                </c:pt>
                <c:pt idx="766">
                  <c:v>1</c:v>
                </c:pt>
                <c:pt idx="767">
                  <c:v>0.80260534622819324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5.0384698507924722E-2</c:v>
                </c:pt>
                <c:pt idx="782">
                  <c:v>0.98636018247618795</c:v>
                </c:pt>
                <c:pt idx="783">
                  <c:v>0.6454079619106271</c:v>
                </c:pt>
                <c:pt idx="784">
                  <c:v>7.1236063146705633E-3</c:v>
                </c:pt>
                <c:pt idx="785">
                  <c:v>0.50577420301685161</c:v>
                </c:pt>
                <c:pt idx="786">
                  <c:v>0.42393540090997278</c:v>
                </c:pt>
                <c:pt idx="787">
                  <c:v>1</c:v>
                </c:pt>
                <c:pt idx="788">
                  <c:v>1</c:v>
                </c:pt>
                <c:pt idx="789">
                  <c:v>0.49879392682465795</c:v>
                </c:pt>
                <c:pt idx="790">
                  <c:v>0.39259895922835358</c:v>
                </c:pt>
                <c:pt idx="791">
                  <c:v>0.14989708278600594</c:v>
                </c:pt>
                <c:pt idx="792">
                  <c:v>1.1216803794414825E-2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0.38715235577215673</c:v>
                </c:pt>
                <c:pt idx="797">
                  <c:v>0.80109046647667936</c:v>
                </c:pt>
                <c:pt idx="798">
                  <c:v>0.63344857280526212</c:v>
                </c:pt>
                <c:pt idx="799">
                  <c:v>0.762349814554653</c:v>
                </c:pt>
                <c:pt idx="800">
                  <c:v>1</c:v>
                </c:pt>
                <c:pt idx="801">
                  <c:v>0.56425252003639237</c:v>
                </c:pt>
                <c:pt idx="802">
                  <c:v>0.35631297351281815</c:v>
                </c:pt>
                <c:pt idx="803">
                  <c:v>0.78662004858111279</c:v>
                </c:pt>
                <c:pt idx="804">
                  <c:v>0.51705919698958491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0.21747585239400069</c:v>
                </c:pt>
                <c:pt idx="809">
                  <c:v>0</c:v>
                </c:pt>
                <c:pt idx="810">
                  <c:v>0</c:v>
                </c:pt>
                <c:pt idx="811">
                  <c:v>0.73355604589043255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0.25115092615390744</c:v>
                </c:pt>
                <c:pt idx="818">
                  <c:v>0.25008731891343677</c:v>
                </c:pt>
                <c:pt idx="819">
                  <c:v>0</c:v>
                </c:pt>
                <c:pt idx="820">
                  <c:v>0.97713185625492582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0.48537310165306402</c:v>
                </c:pt>
                <c:pt idx="827">
                  <c:v>0.15789558704345813</c:v>
                </c:pt>
                <c:pt idx="828">
                  <c:v>0.3065431545868269</c:v>
                </c:pt>
                <c:pt idx="829">
                  <c:v>0.96213001242152518</c:v>
                </c:pt>
                <c:pt idx="830">
                  <c:v>1</c:v>
                </c:pt>
                <c:pt idx="831">
                  <c:v>1</c:v>
                </c:pt>
                <c:pt idx="832">
                  <c:v>0.9459144516701945</c:v>
                </c:pt>
                <c:pt idx="833">
                  <c:v>0.6396477247507254</c:v>
                </c:pt>
                <c:pt idx="834">
                  <c:v>0</c:v>
                </c:pt>
                <c:pt idx="835">
                  <c:v>2.128973890509377E-2</c:v>
                </c:pt>
                <c:pt idx="836">
                  <c:v>0.81647751652283851</c:v>
                </c:pt>
                <c:pt idx="837">
                  <c:v>0.49550721445295814</c:v>
                </c:pt>
                <c:pt idx="838">
                  <c:v>0.72831885100538618</c:v>
                </c:pt>
                <c:pt idx="839">
                  <c:v>0.92180848766362566</c:v>
                </c:pt>
                <c:pt idx="840">
                  <c:v>0.64329835749409281</c:v>
                </c:pt>
                <c:pt idx="841">
                  <c:v>0.60085417402210117</c:v>
                </c:pt>
                <c:pt idx="842">
                  <c:v>0.72286366418712433</c:v>
                </c:pt>
                <c:pt idx="843">
                  <c:v>0.3152157835947571</c:v>
                </c:pt>
                <c:pt idx="844">
                  <c:v>0.23588094312772651</c:v>
                </c:pt>
                <c:pt idx="845">
                  <c:v>0.23572345377842743</c:v>
                </c:pt>
                <c:pt idx="846">
                  <c:v>8.6542331299918063E-2</c:v>
                </c:pt>
                <c:pt idx="847">
                  <c:v>7.3407328332134772E-2</c:v>
                </c:pt>
                <c:pt idx="848">
                  <c:v>0</c:v>
                </c:pt>
                <c:pt idx="849">
                  <c:v>6.944149394457369E-2</c:v>
                </c:pt>
                <c:pt idx="850">
                  <c:v>3.0530131332614022E-2</c:v>
                </c:pt>
                <c:pt idx="851">
                  <c:v>0.92069631034397137</c:v>
                </c:pt>
                <c:pt idx="852">
                  <c:v>1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0.66806434251467095</c:v>
                </c:pt>
                <c:pt idx="862">
                  <c:v>1</c:v>
                </c:pt>
                <c:pt idx="863">
                  <c:v>1</c:v>
                </c:pt>
                <c:pt idx="864">
                  <c:v>0.43983803095116714</c:v>
                </c:pt>
                <c:pt idx="865">
                  <c:v>0.37245240976147143</c:v>
                </c:pt>
                <c:pt idx="866">
                  <c:v>0.46873950870942216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0.11427862268217359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0.47155174764567986</c:v>
                </c:pt>
                <c:pt idx="880">
                  <c:v>0.25697895994140074</c:v>
                </c:pt>
                <c:pt idx="881">
                  <c:v>0.21739879292380423</c:v>
                </c:pt>
                <c:pt idx="882">
                  <c:v>0</c:v>
                </c:pt>
                <c:pt idx="883">
                  <c:v>0</c:v>
                </c:pt>
                <c:pt idx="884">
                  <c:v>0.27283761113163446</c:v>
                </c:pt>
                <c:pt idx="885">
                  <c:v>0</c:v>
                </c:pt>
                <c:pt idx="886">
                  <c:v>1</c:v>
                </c:pt>
                <c:pt idx="887">
                  <c:v>0.92476854344788828</c:v>
                </c:pt>
                <c:pt idx="888">
                  <c:v>1</c:v>
                </c:pt>
                <c:pt idx="889">
                  <c:v>0.65814527447571902</c:v>
                </c:pt>
                <c:pt idx="890">
                  <c:v>0.45958969535136734</c:v>
                </c:pt>
                <c:pt idx="891">
                  <c:v>0.23179046766824854</c:v>
                </c:pt>
                <c:pt idx="892">
                  <c:v>0.17597335854598928</c:v>
                </c:pt>
                <c:pt idx="893">
                  <c:v>0.1441820872496451</c:v>
                </c:pt>
                <c:pt idx="894">
                  <c:v>0.39102514008863415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0.53505414068185841</c:v>
                </c:pt>
                <c:pt idx="901">
                  <c:v>0.4840717664959937</c:v>
                </c:pt>
                <c:pt idx="902">
                  <c:v>0.78610623442091654</c:v>
                </c:pt>
                <c:pt idx="903">
                  <c:v>1</c:v>
                </c:pt>
                <c:pt idx="904">
                  <c:v>1</c:v>
                </c:pt>
                <c:pt idx="905">
                  <c:v>0.96011330276118612</c:v>
                </c:pt>
                <c:pt idx="906">
                  <c:v>0.91028648040670457</c:v>
                </c:pt>
                <c:pt idx="907">
                  <c:v>0.78676370953900054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0.8980124469900761</c:v>
                </c:pt>
                <c:pt idx="915">
                  <c:v>0.48340231911793985</c:v>
                </c:pt>
                <c:pt idx="916">
                  <c:v>0.26231752875081327</c:v>
                </c:pt>
                <c:pt idx="917">
                  <c:v>0.40028212170531918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0.19022639589370838</c:v>
                </c:pt>
                <c:pt idx="923">
                  <c:v>0.50967351165451724</c:v>
                </c:pt>
                <c:pt idx="924">
                  <c:v>1</c:v>
                </c:pt>
                <c:pt idx="925">
                  <c:v>0.79810026965540937</c:v>
                </c:pt>
                <c:pt idx="926">
                  <c:v>1</c:v>
                </c:pt>
                <c:pt idx="927">
                  <c:v>0.5436866678879253</c:v>
                </c:pt>
                <c:pt idx="928">
                  <c:v>1</c:v>
                </c:pt>
                <c:pt idx="929">
                  <c:v>0.64994587927627001</c:v>
                </c:pt>
                <c:pt idx="930">
                  <c:v>0.2516167560520356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0.84020045547525757</c:v>
                </c:pt>
                <c:pt idx="936">
                  <c:v>1</c:v>
                </c:pt>
                <c:pt idx="937">
                  <c:v>0.88867385703856672</c:v>
                </c:pt>
                <c:pt idx="938">
                  <c:v>3.8564823532361717E-3</c:v>
                </c:pt>
                <c:pt idx="939">
                  <c:v>0.11996849522288827</c:v>
                </c:pt>
                <c:pt idx="940">
                  <c:v>0.75522912207529225</c:v>
                </c:pt>
                <c:pt idx="941">
                  <c:v>0.355662848686709</c:v>
                </c:pt>
                <c:pt idx="942">
                  <c:v>0.38520259326998124</c:v>
                </c:pt>
                <c:pt idx="943">
                  <c:v>0</c:v>
                </c:pt>
                <c:pt idx="944">
                  <c:v>0</c:v>
                </c:pt>
                <c:pt idx="945">
                  <c:v>0.17881704741279988</c:v>
                </c:pt>
                <c:pt idx="946">
                  <c:v>0.775772855954169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0.59641725372909349</c:v>
                </c:pt>
                <c:pt idx="951">
                  <c:v>0.54750371261428454</c:v>
                </c:pt>
                <c:pt idx="952">
                  <c:v>0.61767642938781964</c:v>
                </c:pt>
                <c:pt idx="953">
                  <c:v>0.23724093274500108</c:v>
                </c:pt>
                <c:pt idx="954">
                  <c:v>0.28903945965511685</c:v>
                </c:pt>
                <c:pt idx="955">
                  <c:v>0.38236405917640148</c:v>
                </c:pt>
                <c:pt idx="956">
                  <c:v>0.15591034096339471</c:v>
                </c:pt>
                <c:pt idx="957">
                  <c:v>0.27100261351189187</c:v>
                </c:pt>
                <c:pt idx="958">
                  <c:v>0.14095556181143046</c:v>
                </c:pt>
                <c:pt idx="959">
                  <c:v>0.85507230790367394</c:v>
                </c:pt>
                <c:pt idx="960">
                  <c:v>0.82995934073821132</c:v>
                </c:pt>
                <c:pt idx="961">
                  <c:v>0.85434906931398535</c:v>
                </c:pt>
                <c:pt idx="962">
                  <c:v>0.49005753846289368</c:v>
                </c:pt>
                <c:pt idx="963">
                  <c:v>0.67345193572387452</c:v>
                </c:pt>
                <c:pt idx="964">
                  <c:v>0.44686788997207638</c:v>
                </c:pt>
                <c:pt idx="965">
                  <c:v>0.60780692011498971</c:v>
                </c:pt>
                <c:pt idx="966">
                  <c:v>0.64923457413986696</c:v>
                </c:pt>
                <c:pt idx="967">
                  <c:v>0.98843529040242484</c:v>
                </c:pt>
                <c:pt idx="968">
                  <c:v>0.84627646841589854</c:v>
                </c:pt>
                <c:pt idx="969">
                  <c:v>0.66416442726700076</c:v>
                </c:pt>
                <c:pt idx="970">
                  <c:v>0.73771987097774083</c:v>
                </c:pt>
                <c:pt idx="971">
                  <c:v>0.78081588422660841</c:v>
                </c:pt>
                <c:pt idx="972">
                  <c:v>0</c:v>
                </c:pt>
                <c:pt idx="973">
                  <c:v>2.9465524165067213E-2</c:v>
                </c:pt>
                <c:pt idx="974">
                  <c:v>2.3781653677616307E-2</c:v>
                </c:pt>
                <c:pt idx="975">
                  <c:v>2.3501897648902186E-2</c:v>
                </c:pt>
                <c:pt idx="976">
                  <c:v>5.8774304068552477E-3</c:v>
                </c:pt>
                <c:pt idx="977">
                  <c:v>7.2371222842819896E-2</c:v>
                </c:pt>
                <c:pt idx="978">
                  <c:v>4.0746283192806106E-2</c:v>
                </c:pt>
                <c:pt idx="979">
                  <c:v>0.13372807805595543</c:v>
                </c:pt>
                <c:pt idx="980">
                  <c:v>0.57523737103898132</c:v>
                </c:pt>
                <c:pt idx="981">
                  <c:v>1</c:v>
                </c:pt>
                <c:pt idx="982">
                  <c:v>0.60395902948261404</c:v>
                </c:pt>
                <c:pt idx="983">
                  <c:v>0.52890238407936896</c:v>
                </c:pt>
                <c:pt idx="984">
                  <c:v>0.68625861821753431</c:v>
                </c:pt>
                <c:pt idx="985">
                  <c:v>0.57391532993270844</c:v>
                </c:pt>
                <c:pt idx="986">
                  <c:v>0.58460232636080944</c:v>
                </c:pt>
                <c:pt idx="987">
                  <c:v>0.73612201795083676</c:v>
                </c:pt>
                <c:pt idx="988">
                  <c:v>0.90612629072212225</c:v>
                </c:pt>
                <c:pt idx="989">
                  <c:v>0.74523366506623467</c:v>
                </c:pt>
                <c:pt idx="990">
                  <c:v>0.78920709136209866</c:v>
                </c:pt>
                <c:pt idx="991">
                  <c:v>0.40008594308487638</c:v>
                </c:pt>
                <c:pt idx="992">
                  <c:v>0.17761937490611454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0.76696492684154671</c:v>
                </c:pt>
                <c:pt idx="997">
                  <c:v>0.13319274871113732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0.58545704552600508</c:v>
                </c:pt>
                <c:pt idx="1003">
                  <c:v>3.9414290114006933E-2</c:v>
                </c:pt>
                <c:pt idx="1004">
                  <c:v>0.63584312236812424</c:v>
                </c:pt>
                <c:pt idx="1005">
                  <c:v>0.30625132229448421</c:v>
                </c:pt>
                <c:pt idx="1006">
                  <c:v>0.85972961290639671</c:v>
                </c:pt>
                <c:pt idx="1007">
                  <c:v>0.88168994204824114</c:v>
                </c:pt>
                <c:pt idx="1008">
                  <c:v>0.67225802154024439</c:v>
                </c:pt>
                <c:pt idx="1009">
                  <c:v>0.80418249411194087</c:v>
                </c:pt>
                <c:pt idx="1010">
                  <c:v>0.53503789448953409</c:v>
                </c:pt>
                <c:pt idx="1011">
                  <c:v>0</c:v>
                </c:pt>
                <c:pt idx="1012">
                  <c:v>0.41202160244087571</c:v>
                </c:pt>
                <c:pt idx="1013">
                  <c:v>0.46117957164349366</c:v>
                </c:pt>
                <c:pt idx="1014">
                  <c:v>0.30710757148345397</c:v>
                </c:pt>
                <c:pt idx="1015">
                  <c:v>0.98572079195749973</c:v>
                </c:pt>
                <c:pt idx="1016">
                  <c:v>0.77890303347241252</c:v>
                </c:pt>
                <c:pt idx="1017">
                  <c:v>0.95501363481350454</c:v>
                </c:pt>
                <c:pt idx="1018">
                  <c:v>0.8371583501772315</c:v>
                </c:pt>
                <c:pt idx="1019">
                  <c:v>0.50542402679044207</c:v>
                </c:pt>
                <c:pt idx="1020">
                  <c:v>0.28905939717116602</c:v>
                </c:pt>
                <c:pt idx="1021">
                  <c:v>1</c:v>
                </c:pt>
                <c:pt idx="1022">
                  <c:v>0.39020871468991147</c:v>
                </c:pt>
                <c:pt idx="1023">
                  <c:v>0.48376191876570684</c:v>
                </c:pt>
                <c:pt idx="1024">
                  <c:v>0.77119525622159291</c:v>
                </c:pt>
                <c:pt idx="1025">
                  <c:v>0.62657735270877923</c:v>
                </c:pt>
                <c:pt idx="1026">
                  <c:v>0.5918813055022053</c:v>
                </c:pt>
                <c:pt idx="1027">
                  <c:v>0.33642069881216419</c:v>
                </c:pt>
                <c:pt idx="1028">
                  <c:v>2.2820142292115456E-4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0.24805043847953256</c:v>
                </c:pt>
                <c:pt idx="1033">
                  <c:v>0.24547431740690534</c:v>
                </c:pt>
                <c:pt idx="1034">
                  <c:v>1</c:v>
                </c:pt>
                <c:pt idx="1035">
                  <c:v>0.59310970517399564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1.0036103548434367E-2</c:v>
                </c:pt>
                <c:pt idx="1041">
                  <c:v>0.2226517785954101</c:v>
                </c:pt>
                <c:pt idx="1042">
                  <c:v>0.25605845746372324</c:v>
                </c:pt>
                <c:pt idx="1043">
                  <c:v>9.544013183513532E-2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0.5054499821959878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0.27788918278981556</c:v>
                </c:pt>
                <c:pt idx="1052">
                  <c:v>0.25329818741950205</c:v>
                </c:pt>
                <c:pt idx="1053">
                  <c:v>1</c:v>
                </c:pt>
                <c:pt idx="1054">
                  <c:v>1</c:v>
                </c:pt>
                <c:pt idx="1055">
                  <c:v>0.50279268921547804</c:v>
                </c:pt>
                <c:pt idx="1056">
                  <c:v>0.32323326861831769</c:v>
                </c:pt>
                <c:pt idx="1057">
                  <c:v>9.0035797666498579E-2</c:v>
                </c:pt>
                <c:pt idx="1058">
                  <c:v>7.2357845670699875E-2</c:v>
                </c:pt>
                <c:pt idx="1059">
                  <c:v>0.98067909033310896</c:v>
                </c:pt>
                <c:pt idx="1060">
                  <c:v>0.26128366116908885</c:v>
                </c:pt>
                <c:pt idx="1061">
                  <c:v>0.37842630431908408</c:v>
                </c:pt>
                <c:pt idx="1062">
                  <c:v>0.554629407931722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0.41366850310380548</c:v>
                </c:pt>
                <c:pt idx="1069">
                  <c:v>0.40794703575960056</c:v>
                </c:pt>
                <c:pt idx="1070">
                  <c:v>0</c:v>
                </c:pt>
                <c:pt idx="1071">
                  <c:v>0.4746987374903881</c:v>
                </c:pt>
                <c:pt idx="1072">
                  <c:v>0</c:v>
                </c:pt>
                <c:pt idx="1073">
                  <c:v>0</c:v>
                </c:pt>
                <c:pt idx="1074">
                  <c:v>0.50949816999251252</c:v>
                </c:pt>
                <c:pt idx="1075">
                  <c:v>0.31028691948273435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0.64933069768747431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0.77830245236435269</c:v>
                </c:pt>
                <c:pt idx="1087">
                  <c:v>0.29699513005898726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0.46256858091104314</c:v>
                </c:pt>
                <c:pt idx="1094">
                  <c:v>0.40203903020575676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0.25821289104674833</c:v>
                </c:pt>
                <c:pt idx="1099">
                  <c:v>7.2419475442523445E-2</c:v>
                </c:pt>
                <c:pt idx="1100">
                  <c:v>1</c:v>
                </c:pt>
                <c:pt idx="1101">
                  <c:v>1</c:v>
                </c:pt>
                <c:pt idx="1102">
                  <c:v>0.91914424830329799</c:v>
                </c:pt>
                <c:pt idx="1103">
                  <c:v>0.99712524083213405</c:v>
                </c:pt>
                <c:pt idx="1104">
                  <c:v>0.63693917058490424</c:v>
                </c:pt>
                <c:pt idx="1105">
                  <c:v>0.60630913688811228</c:v>
                </c:pt>
                <c:pt idx="1106">
                  <c:v>0.47619351452234543</c:v>
                </c:pt>
                <c:pt idx="1107">
                  <c:v>0.59540780413118566</c:v>
                </c:pt>
                <c:pt idx="1108">
                  <c:v>0.62746813498073495</c:v>
                </c:pt>
                <c:pt idx="1109">
                  <c:v>0.2234514692239597</c:v>
                </c:pt>
                <c:pt idx="1110">
                  <c:v>0</c:v>
                </c:pt>
                <c:pt idx="1111">
                  <c:v>0</c:v>
                </c:pt>
                <c:pt idx="1112">
                  <c:v>0.15425115563248454</c:v>
                </c:pt>
                <c:pt idx="1113">
                  <c:v>0.54936606177357361</c:v>
                </c:pt>
                <c:pt idx="1114">
                  <c:v>0.13699455763556936</c:v>
                </c:pt>
                <c:pt idx="1115">
                  <c:v>0.12617183670633897</c:v>
                </c:pt>
                <c:pt idx="1116">
                  <c:v>0.51459954481318682</c:v>
                </c:pt>
                <c:pt idx="1117">
                  <c:v>0.26785884983851438</c:v>
                </c:pt>
                <c:pt idx="1118">
                  <c:v>6.2353397208995496E-3</c:v>
                </c:pt>
                <c:pt idx="1119">
                  <c:v>0</c:v>
                </c:pt>
                <c:pt idx="1120">
                  <c:v>0</c:v>
                </c:pt>
                <c:pt idx="1121">
                  <c:v>0.49264448625400398</c:v>
                </c:pt>
                <c:pt idx="1122">
                  <c:v>1</c:v>
                </c:pt>
                <c:pt idx="1123">
                  <c:v>0.38546328024019283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0.65494139653466599</c:v>
                </c:pt>
                <c:pt idx="1129">
                  <c:v>0.16118678644499468</c:v>
                </c:pt>
                <c:pt idx="1130">
                  <c:v>0.46727078940034245</c:v>
                </c:pt>
                <c:pt idx="1131">
                  <c:v>0.21657867537023998</c:v>
                </c:pt>
                <c:pt idx="1132">
                  <c:v>0.14713352318772735</c:v>
                </c:pt>
                <c:pt idx="1133">
                  <c:v>0.83376394942856435</c:v>
                </c:pt>
                <c:pt idx="1134">
                  <c:v>0.50889450436203498</c:v>
                </c:pt>
                <c:pt idx="1135">
                  <c:v>0.62438182438577694</c:v>
                </c:pt>
                <c:pt idx="1136">
                  <c:v>0</c:v>
                </c:pt>
                <c:pt idx="1137">
                  <c:v>0</c:v>
                </c:pt>
                <c:pt idx="1138">
                  <c:v>0.82131649603992107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0.6864966231613896</c:v>
                </c:pt>
                <c:pt idx="1152">
                  <c:v>0.84486578197507534</c:v>
                </c:pt>
                <c:pt idx="1153">
                  <c:v>1</c:v>
                </c:pt>
                <c:pt idx="1154">
                  <c:v>1</c:v>
                </c:pt>
                <c:pt idx="1155">
                  <c:v>0.4547726349013953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0.4521505380291474</c:v>
                </c:pt>
                <c:pt idx="1161">
                  <c:v>0</c:v>
                </c:pt>
                <c:pt idx="1162">
                  <c:v>0.3041609066531567</c:v>
                </c:pt>
                <c:pt idx="1163">
                  <c:v>0.27379223204319814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0.31526659294074622</c:v>
                </c:pt>
                <c:pt idx="1169">
                  <c:v>2.6530711286497172E-2</c:v>
                </c:pt>
                <c:pt idx="1170">
                  <c:v>1</c:v>
                </c:pt>
                <c:pt idx="1171">
                  <c:v>0.81233593434040663</c:v>
                </c:pt>
                <c:pt idx="1172">
                  <c:v>0.29426456948509028</c:v>
                </c:pt>
                <c:pt idx="1173">
                  <c:v>5.6835562694368874E-2</c:v>
                </c:pt>
                <c:pt idx="1174">
                  <c:v>0.62241318176061788</c:v>
                </c:pt>
                <c:pt idx="1175">
                  <c:v>0.50235896770454058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2.1925808839575078E-2</c:v>
                </c:pt>
                <c:pt idx="1181">
                  <c:v>0.50752411921792751</c:v>
                </c:pt>
                <c:pt idx="1182">
                  <c:v>0.21062442530818223</c:v>
                </c:pt>
                <c:pt idx="1183">
                  <c:v>1</c:v>
                </c:pt>
                <c:pt idx="1184">
                  <c:v>0.719711543925875</c:v>
                </c:pt>
                <c:pt idx="1185">
                  <c:v>0.8863644344772369</c:v>
                </c:pt>
                <c:pt idx="1186">
                  <c:v>0</c:v>
                </c:pt>
                <c:pt idx="1187">
                  <c:v>0.25514801706195528</c:v>
                </c:pt>
                <c:pt idx="1188">
                  <c:v>0.23042956755125357</c:v>
                </c:pt>
                <c:pt idx="1189">
                  <c:v>0.27272792786843947</c:v>
                </c:pt>
                <c:pt idx="1190">
                  <c:v>1</c:v>
                </c:pt>
                <c:pt idx="1191">
                  <c:v>1</c:v>
                </c:pt>
                <c:pt idx="1192">
                  <c:v>0.21313297888714156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0.43240758097285714</c:v>
                </c:pt>
                <c:pt idx="1199">
                  <c:v>0.98251035884511406</c:v>
                </c:pt>
                <c:pt idx="1200">
                  <c:v>0.83699300986802971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0.12272422959337914</c:v>
                </c:pt>
                <c:pt idx="1206">
                  <c:v>6.3654868649344901E-2</c:v>
                </c:pt>
                <c:pt idx="1207">
                  <c:v>0.18988457788456642</c:v>
                </c:pt>
                <c:pt idx="1208">
                  <c:v>0.89588417928751563</c:v>
                </c:pt>
                <c:pt idx="1209">
                  <c:v>0.61915844977023238</c:v>
                </c:pt>
                <c:pt idx="1210">
                  <c:v>0</c:v>
                </c:pt>
                <c:pt idx="1211">
                  <c:v>0</c:v>
                </c:pt>
                <c:pt idx="1212">
                  <c:v>9.5356984778322468E-2</c:v>
                </c:pt>
                <c:pt idx="1213">
                  <c:v>9.3387108946022201E-2</c:v>
                </c:pt>
                <c:pt idx="1214">
                  <c:v>0.34879883176259985</c:v>
                </c:pt>
                <c:pt idx="1215">
                  <c:v>0.38967588602866726</c:v>
                </c:pt>
                <c:pt idx="1216">
                  <c:v>0</c:v>
                </c:pt>
                <c:pt idx="1217">
                  <c:v>0</c:v>
                </c:pt>
                <c:pt idx="1218">
                  <c:v>0.97954178821049598</c:v>
                </c:pt>
                <c:pt idx="1219">
                  <c:v>0.4292625048696786</c:v>
                </c:pt>
                <c:pt idx="1220">
                  <c:v>0.81730508254357626</c:v>
                </c:pt>
                <c:pt idx="1221">
                  <c:v>0.15925369480598661</c:v>
                </c:pt>
                <c:pt idx="1222">
                  <c:v>0.52441324792929833</c:v>
                </c:pt>
                <c:pt idx="1223">
                  <c:v>0.38382921195241698</c:v>
                </c:pt>
                <c:pt idx="1224">
                  <c:v>0.66395805181287382</c:v>
                </c:pt>
                <c:pt idx="1225">
                  <c:v>1</c:v>
                </c:pt>
                <c:pt idx="1226">
                  <c:v>1</c:v>
                </c:pt>
                <c:pt idx="1227">
                  <c:v>0.78485687750464095</c:v>
                </c:pt>
                <c:pt idx="1228">
                  <c:v>1</c:v>
                </c:pt>
                <c:pt idx="1229">
                  <c:v>0</c:v>
                </c:pt>
                <c:pt idx="1230">
                  <c:v>4.1338055680400165E-2</c:v>
                </c:pt>
                <c:pt idx="1231">
                  <c:v>1.9457875943944527E-3</c:v>
                </c:pt>
                <c:pt idx="1232">
                  <c:v>1.4591818176645486E-3</c:v>
                </c:pt>
                <c:pt idx="1233">
                  <c:v>3.0942436111767687E-4</c:v>
                </c:pt>
                <c:pt idx="1234">
                  <c:v>0.13132436426216496</c:v>
                </c:pt>
                <c:pt idx="1235">
                  <c:v>0.1069820350892032</c:v>
                </c:pt>
                <c:pt idx="1236">
                  <c:v>0</c:v>
                </c:pt>
                <c:pt idx="1237">
                  <c:v>0</c:v>
                </c:pt>
                <c:pt idx="1238">
                  <c:v>0.51595099483043294</c:v>
                </c:pt>
                <c:pt idx="1239">
                  <c:v>0.8521678262140151</c:v>
                </c:pt>
                <c:pt idx="1240">
                  <c:v>0.28254327060682921</c:v>
                </c:pt>
                <c:pt idx="1241">
                  <c:v>0.32496267430031345</c:v>
                </c:pt>
                <c:pt idx="1242">
                  <c:v>0.32171382091859435</c:v>
                </c:pt>
                <c:pt idx="1243">
                  <c:v>0.55700093426948849</c:v>
                </c:pt>
                <c:pt idx="1244">
                  <c:v>1</c:v>
                </c:pt>
                <c:pt idx="1245">
                  <c:v>0.90643380217005542</c:v>
                </c:pt>
                <c:pt idx="1246">
                  <c:v>0.67103234288453206</c:v>
                </c:pt>
                <c:pt idx="1247">
                  <c:v>0.50850167780078015</c:v>
                </c:pt>
                <c:pt idx="1248">
                  <c:v>0</c:v>
                </c:pt>
                <c:pt idx="1249">
                  <c:v>0.23232516384632157</c:v>
                </c:pt>
                <c:pt idx="1250">
                  <c:v>0.8320123183785304</c:v>
                </c:pt>
                <c:pt idx="1251">
                  <c:v>0.8013217472853047</c:v>
                </c:pt>
                <c:pt idx="1252">
                  <c:v>1</c:v>
                </c:pt>
                <c:pt idx="1253">
                  <c:v>1</c:v>
                </c:pt>
                <c:pt idx="1254">
                  <c:v>0.95895597468384919</c:v>
                </c:pt>
                <c:pt idx="1255">
                  <c:v>1</c:v>
                </c:pt>
                <c:pt idx="1256">
                  <c:v>1</c:v>
                </c:pt>
                <c:pt idx="1257">
                  <c:v>0.14601452407986126</c:v>
                </c:pt>
                <c:pt idx="1258">
                  <c:v>0.14045483616814139</c:v>
                </c:pt>
                <c:pt idx="1259">
                  <c:v>0.18397320476175072</c:v>
                </c:pt>
                <c:pt idx="1260">
                  <c:v>0.11598633116231617</c:v>
                </c:pt>
                <c:pt idx="1261">
                  <c:v>1</c:v>
                </c:pt>
                <c:pt idx="1262">
                  <c:v>0.43725432726838454</c:v>
                </c:pt>
                <c:pt idx="1263">
                  <c:v>0.40012928459531771</c:v>
                </c:pt>
                <c:pt idx="1264">
                  <c:v>0.78624331608704501</c:v>
                </c:pt>
                <c:pt idx="1265">
                  <c:v>0.63679933841988268</c:v>
                </c:pt>
                <c:pt idx="1266">
                  <c:v>0.73208933625148398</c:v>
                </c:pt>
                <c:pt idx="1267">
                  <c:v>0.15957363587381632</c:v>
                </c:pt>
                <c:pt idx="1268">
                  <c:v>0.29398919016801556</c:v>
                </c:pt>
                <c:pt idx="1269">
                  <c:v>0.28983694902495932</c:v>
                </c:pt>
                <c:pt idx="1270">
                  <c:v>0.28962139314845925</c:v>
                </c:pt>
                <c:pt idx="1271">
                  <c:v>0.26736328889686162</c:v>
                </c:pt>
                <c:pt idx="1272">
                  <c:v>0.15352436499251992</c:v>
                </c:pt>
                <c:pt idx="1273">
                  <c:v>0.32023506013695757</c:v>
                </c:pt>
                <c:pt idx="1274">
                  <c:v>0.51233937266919216</c:v>
                </c:pt>
                <c:pt idx="1275">
                  <c:v>0.59456289839947563</c:v>
                </c:pt>
                <c:pt idx="1276">
                  <c:v>1</c:v>
                </c:pt>
                <c:pt idx="1277">
                  <c:v>1</c:v>
                </c:pt>
                <c:pt idx="1278">
                  <c:v>0.4763338900276699</c:v>
                </c:pt>
                <c:pt idx="1279">
                  <c:v>0.49753608831247648</c:v>
                </c:pt>
                <c:pt idx="1280">
                  <c:v>0.45370662591521271</c:v>
                </c:pt>
                <c:pt idx="1281">
                  <c:v>0.5323709551894753</c:v>
                </c:pt>
                <c:pt idx="1282">
                  <c:v>0.51178440537113401</c:v>
                </c:pt>
                <c:pt idx="1283">
                  <c:v>0.22654084370894059</c:v>
                </c:pt>
                <c:pt idx="1284">
                  <c:v>0.2062513705384113</c:v>
                </c:pt>
                <c:pt idx="1285">
                  <c:v>0</c:v>
                </c:pt>
                <c:pt idx="1286">
                  <c:v>0.40951368302300384</c:v>
                </c:pt>
                <c:pt idx="1287">
                  <c:v>0.46127137238461297</c:v>
                </c:pt>
                <c:pt idx="1288">
                  <c:v>0.36972366748460778</c:v>
                </c:pt>
                <c:pt idx="1289">
                  <c:v>0.45607037620202628</c:v>
                </c:pt>
                <c:pt idx="1290">
                  <c:v>0.44415385070722502</c:v>
                </c:pt>
                <c:pt idx="1291">
                  <c:v>0.35372736461997634</c:v>
                </c:pt>
                <c:pt idx="1292">
                  <c:v>1</c:v>
                </c:pt>
                <c:pt idx="1293">
                  <c:v>1</c:v>
                </c:pt>
                <c:pt idx="1294">
                  <c:v>0.93685907744198027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0.59721150532377298</c:v>
                </c:pt>
                <c:pt idx="1302">
                  <c:v>0.70229073389395302</c:v>
                </c:pt>
                <c:pt idx="1303">
                  <c:v>0.21989729569334399</c:v>
                </c:pt>
                <c:pt idx="1304">
                  <c:v>0.31275460802687993</c:v>
                </c:pt>
                <c:pt idx="1305">
                  <c:v>0.27989426108796023</c:v>
                </c:pt>
                <c:pt idx="1306">
                  <c:v>0.61854571861505725</c:v>
                </c:pt>
                <c:pt idx="1307">
                  <c:v>0.43108203244734655</c:v>
                </c:pt>
                <c:pt idx="1308">
                  <c:v>0.25787614578204338</c:v>
                </c:pt>
                <c:pt idx="1309">
                  <c:v>0.48427997503718834</c:v>
                </c:pt>
                <c:pt idx="1310">
                  <c:v>0.58285571108487977</c:v>
                </c:pt>
                <c:pt idx="1311">
                  <c:v>1</c:v>
                </c:pt>
                <c:pt idx="1312">
                  <c:v>0.77731176684052739</c:v>
                </c:pt>
                <c:pt idx="1313">
                  <c:v>1</c:v>
                </c:pt>
                <c:pt idx="1314">
                  <c:v>1</c:v>
                </c:pt>
                <c:pt idx="1315">
                  <c:v>0.44651891198493177</c:v>
                </c:pt>
                <c:pt idx="1316">
                  <c:v>0.28024009179121917</c:v>
                </c:pt>
                <c:pt idx="1317">
                  <c:v>0.37743506500162693</c:v>
                </c:pt>
                <c:pt idx="1318">
                  <c:v>0.85676555698218548</c:v>
                </c:pt>
                <c:pt idx="1319">
                  <c:v>1</c:v>
                </c:pt>
                <c:pt idx="1320">
                  <c:v>0.84025347077839052</c:v>
                </c:pt>
                <c:pt idx="1321">
                  <c:v>0.55244217871433821</c:v>
                </c:pt>
                <c:pt idx="1322">
                  <c:v>0.70302108580920197</c:v>
                </c:pt>
                <c:pt idx="1323">
                  <c:v>0.86646261575075711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6.836786016892607E-2</c:v>
                </c:pt>
                <c:pt idx="1330">
                  <c:v>0</c:v>
                </c:pt>
                <c:pt idx="1331">
                  <c:v>0.14940012140675382</c:v>
                </c:pt>
                <c:pt idx="1332">
                  <c:v>7.0949908819631091E-2</c:v>
                </c:pt>
                <c:pt idx="1333">
                  <c:v>6.3991499011884806E-2</c:v>
                </c:pt>
                <c:pt idx="1334">
                  <c:v>0.68387633901193523</c:v>
                </c:pt>
                <c:pt idx="1335">
                  <c:v>0.45143717497296248</c:v>
                </c:pt>
                <c:pt idx="1336">
                  <c:v>0.58782906033773052</c:v>
                </c:pt>
                <c:pt idx="1337">
                  <c:v>0.48320944526184273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0.88974875365851835</c:v>
                </c:pt>
                <c:pt idx="1343">
                  <c:v>0.4147115389219177</c:v>
                </c:pt>
                <c:pt idx="1344">
                  <c:v>0.38730051390315873</c:v>
                </c:pt>
                <c:pt idx="1345">
                  <c:v>0.26269833654127761</c:v>
                </c:pt>
                <c:pt idx="1346">
                  <c:v>0.12840115734784779</c:v>
                </c:pt>
                <c:pt idx="1347">
                  <c:v>0.38485013190094841</c:v>
                </c:pt>
                <c:pt idx="1348">
                  <c:v>0.38352577776986163</c:v>
                </c:pt>
                <c:pt idx="1349">
                  <c:v>0.65457965558516196</c:v>
                </c:pt>
                <c:pt idx="1350">
                  <c:v>0.43304545150210461</c:v>
                </c:pt>
                <c:pt idx="1351">
                  <c:v>0.31307604072996242</c:v>
                </c:pt>
                <c:pt idx="1352">
                  <c:v>0.39634373238623893</c:v>
                </c:pt>
                <c:pt idx="1353">
                  <c:v>0</c:v>
                </c:pt>
                <c:pt idx="1354">
                  <c:v>0.47092205741786852</c:v>
                </c:pt>
                <c:pt idx="1355">
                  <c:v>0.39439584882863621</c:v>
                </c:pt>
                <c:pt idx="1356">
                  <c:v>0.80830419452103996</c:v>
                </c:pt>
                <c:pt idx="1357">
                  <c:v>0.59213866201417054</c:v>
                </c:pt>
                <c:pt idx="1358">
                  <c:v>0.47316708669604796</c:v>
                </c:pt>
                <c:pt idx="1359">
                  <c:v>0.71659561242946945</c:v>
                </c:pt>
                <c:pt idx="1360">
                  <c:v>0.354260030315456</c:v>
                </c:pt>
                <c:pt idx="1361">
                  <c:v>0.22041546841341908</c:v>
                </c:pt>
                <c:pt idx="1362">
                  <c:v>0.21207748034833876</c:v>
                </c:pt>
                <c:pt idx="1363">
                  <c:v>0</c:v>
                </c:pt>
                <c:pt idx="1364">
                  <c:v>0</c:v>
                </c:pt>
                <c:pt idx="1365">
                  <c:v>0.53870656290018282</c:v>
                </c:pt>
                <c:pt idx="1366">
                  <c:v>0.56403606442572052</c:v>
                </c:pt>
                <c:pt idx="1367">
                  <c:v>0.3139133601446561</c:v>
                </c:pt>
                <c:pt idx="1368">
                  <c:v>0.18638240122970134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0.24242126219220272</c:v>
                </c:pt>
                <c:pt idx="1373">
                  <c:v>1</c:v>
                </c:pt>
                <c:pt idx="1374">
                  <c:v>0.76053085945496735</c:v>
                </c:pt>
                <c:pt idx="1375">
                  <c:v>0.48816247754570036</c:v>
                </c:pt>
                <c:pt idx="1376">
                  <c:v>0.90253296890500123</c:v>
                </c:pt>
                <c:pt idx="1377">
                  <c:v>0.4207829677966779</c:v>
                </c:pt>
                <c:pt idx="1378">
                  <c:v>0.79904454921352985</c:v>
                </c:pt>
                <c:pt idx="1379">
                  <c:v>0.62915267253979834</c:v>
                </c:pt>
                <c:pt idx="1380">
                  <c:v>0.84176988477850145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0.37913609606468357</c:v>
                </c:pt>
                <c:pt idx="1386">
                  <c:v>0.52088857826499901</c:v>
                </c:pt>
                <c:pt idx="1387">
                  <c:v>0.54532156264670206</c:v>
                </c:pt>
                <c:pt idx="1388">
                  <c:v>0.23571583424264059</c:v>
                </c:pt>
                <c:pt idx="1389">
                  <c:v>2.1560211520313885E-2</c:v>
                </c:pt>
                <c:pt idx="1390">
                  <c:v>0.50546642417823351</c:v>
                </c:pt>
                <c:pt idx="1391">
                  <c:v>0.4534741438904179</c:v>
                </c:pt>
                <c:pt idx="1392">
                  <c:v>0.40429686803320247</c:v>
                </c:pt>
                <c:pt idx="1393">
                  <c:v>0.78724306164722258</c:v>
                </c:pt>
                <c:pt idx="1394">
                  <c:v>0.72571549504979216</c:v>
                </c:pt>
                <c:pt idx="1395">
                  <c:v>0.59525468219090838</c:v>
                </c:pt>
                <c:pt idx="1396">
                  <c:v>0.34618262667059074</c:v>
                </c:pt>
                <c:pt idx="1397">
                  <c:v>0.84326599116518386</c:v>
                </c:pt>
                <c:pt idx="1398">
                  <c:v>0.69711206951856242</c:v>
                </c:pt>
                <c:pt idx="1399">
                  <c:v>0.81687896971070395</c:v>
                </c:pt>
                <c:pt idx="1400">
                  <c:v>1</c:v>
                </c:pt>
                <c:pt idx="1401">
                  <c:v>0.64129724028888124</c:v>
                </c:pt>
                <c:pt idx="1402">
                  <c:v>0.58547846724431707</c:v>
                </c:pt>
                <c:pt idx="1403">
                  <c:v>1</c:v>
                </c:pt>
                <c:pt idx="1404">
                  <c:v>0.8943946305029018</c:v>
                </c:pt>
                <c:pt idx="1405">
                  <c:v>0.88804538692460344</c:v>
                </c:pt>
                <c:pt idx="1406">
                  <c:v>0.86990269395945985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0.93114868780104043</c:v>
                </c:pt>
                <c:pt idx="1411">
                  <c:v>1</c:v>
                </c:pt>
                <c:pt idx="1412">
                  <c:v>1</c:v>
                </c:pt>
                <c:pt idx="1413">
                  <c:v>0.81857490217756168</c:v>
                </c:pt>
                <c:pt idx="1414">
                  <c:v>0.86857054404387535</c:v>
                </c:pt>
                <c:pt idx="1415">
                  <c:v>0.86300733002056351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0.52849256864578753</c:v>
                </c:pt>
                <c:pt idx="1424">
                  <c:v>0.39556903166616292</c:v>
                </c:pt>
                <c:pt idx="1425">
                  <c:v>0.69712510605723021</c:v>
                </c:pt>
                <c:pt idx="1426">
                  <c:v>0.61453757838146406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0.50179451699320821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0.29820667132248579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0</c:v>
                </c:pt>
                <c:pt idx="1443">
                  <c:v>0.99135527400191537</c:v>
                </c:pt>
                <c:pt idx="1444">
                  <c:v>0.79889002160363953</c:v>
                </c:pt>
                <c:pt idx="1445">
                  <c:v>0.73231703083138133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0.92817054043600167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0.93591277431555642</c:v>
                </c:pt>
                <c:pt idx="1456">
                  <c:v>0.33884893453768788</c:v>
                </c:pt>
                <c:pt idx="1457">
                  <c:v>0.19901947463266056</c:v>
                </c:pt>
                <c:pt idx="1458">
                  <c:v>0.56294652657981226</c:v>
                </c:pt>
                <c:pt idx="1459">
                  <c:v>0.40838559359829574</c:v>
                </c:pt>
                <c:pt idx="1460">
                  <c:v>0.4999458516927423</c:v>
                </c:pt>
                <c:pt idx="1461">
                  <c:v>0.40586151988582819</c:v>
                </c:pt>
                <c:pt idx="1462">
                  <c:v>0.74980165160712553</c:v>
                </c:pt>
                <c:pt idx="1463">
                  <c:v>1</c:v>
                </c:pt>
                <c:pt idx="1464">
                  <c:v>1</c:v>
                </c:pt>
                <c:pt idx="1465">
                  <c:v>0.69103392188045554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0</c:v>
                </c:pt>
                <c:pt idx="1470">
                  <c:v>7.64688441308225E-2</c:v>
                </c:pt>
                <c:pt idx="1471">
                  <c:v>0.1493949862046757</c:v>
                </c:pt>
                <c:pt idx="1472">
                  <c:v>1</c:v>
                </c:pt>
                <c:pt idx="1473">
                  <c:v>1</c:v>
                </c:pt>
                <c:pt idx="1474">
                  <c:v>0.93467761610361277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0.68983852711231519</c:v>
                </c:pt>
                <c:pt idx="1481">
                  <c:v>1</c:v>
                </c:pt>
                <c:pt idx="1482">
                  <c:v>1</c:v>
                </c:pt>
                <c:pt idx="1483">
                  <c:v>0.71764230654101968</c:v>
                </c:pt>
                <c:pt idx="1484">
                  <c:v>0.62782005205248015</c:v>
                </c:pt>
                <c:pt idx="1485">
                  <c:v>1</c:v>
                </c:pt>
                <c:pt idx="1486">
                  <c:v>0.94869926036727381</c:v>
                </c:pt>
                <c:pt idx="1487">
                  <c:v>0</c:v>
                </c:pt>
                <c:pt idx="1488">
                  <c:v>0</c:v>
                </c:pt>
                <c:pt idx="1489">
                  <c:v>0.20939616693647656</c:v>
                </c:pt>
                <c:pt idx="1490">
                  <c:v>0.46743245620835649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0.29015233996744266</c:v>
                </c:pt>
                <c:pt idx="1495">
                  <c:v>0.21953403788337378</c:v>
                </c:pt>
                <c:pt idx="1496">
                  <c:v>0.95451269706881081</c:v>
                </c:pt>
                <c:pt idx="1497">
                  <c:v>0.77225385277296466</c:v>
                </c:pt>
                <c:pt idx="1498">
                  <c:v>1</c:v>
                </c:pt>
                <c:pt idx="1499">
                  <c:v>1</c:v>
                </c:pt>
                <c:pt idx="1500">
                  <c:v>0.94734780191667878</c:v>
                </c:pt>
                <c:pt idx="1501">
                  <c:v>0.56566421018073931</c:v>
                </c:pt>
                <c:pt idx="1502">
                  <c:v>0.99494039237773246</c:v>
                </c:pt>
                <c:pt idx="1503">
                  <c:v>0.89045902515141973</c:v>
                </c:pt>
                <c:pt idx="1504">
                  <c:v>0.80601117178149506</c:v>
                </c:pt>
                <c:pt idx="1505">
                  <c:v>1</c:v>
                </c:pt>
                <c:pt idx="1506">
                  <c:v>0.96553923459242952</c:v>
                </c:pt>
                <c:pt idx="1507">
                  <c:v>0.70511520018404905</c:v>
                </c:pt>
                <c:pt idx="1508">
                  <c:v>0.53707921279172899</c:v>
                </c:pt>
                <c:pt idx="1509">
                  <c:v>0.68845160306939368</c:v>
                </c:pt>
                <c:pt idx="1510">
                  <c:v>0.58549554544003046</c:v>
                </c:pt>
                <c:pt idx="1511">
                  <c:v>5.8267554429077745E-2</c:v>
                </c:pt>
                <c:pt idx="1512">
                  <c:v>5.171556816446423E-2</c:v>
                </c:pt>
                <c:pt idx="1513">
                  <c:v>0</c:v>
                </c:pt>
                <c:pt idx="1514">
                  <c:v>0.57262787980360463</c:v>
                </c:pt>
                <c:pt idx="1515">
                  <c:v>0.92146865045661919</c:v>
                </c:pt>
                <c:pt idx="1516">
                  <c:v>0.90221746423342952</c:v>
                </c:pt>
                <c:pt idx="1517">
                  <c:v>0.5711997380567212</c:v>
                </c:pt>
                <c:pt idx="1518">
                  <c:v>1</c:v>
                </c:pt>
                <c:pt idx="1519">
                  <c:v>0.50174531558690671</c:v>
                </c:pt>
                <c:pt idx="1520">
                  <c:v>0</c:v>
                </c:pt>
                <c:pt idx="1521">
                  <c:v>0.82099968561492354</c:v>
                </c:pt>
                <c:pt idx="1522">
                  <c:v>1</c:v>
                </c:pt>
                <c:pt idx="1523">
                  <c:v>0.16789893578990978</c:v>
                </c:pt>
                <c:pt idx="1524">
                  <c:v>0.15640752897681071</c:v>
                </c:pt>
                <c:pt idx="1525">
                  <c:v>0.41999540493885418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0.34168376342648371</c:v>
                </c:pt>
                <c:pt idx="1531">
                  <c:v>0.46026719011718609</c:v>
                </c:pt>
                <c:pt idx="1532">
                  <c:v>0.2991011724603666</c:v>
                </c:pt>
                <c:pt idx="1533">
                  <c:v>1</c:v>
                </c:pt>
                <c:pt idx="1534">
                  <c:v>0.75635073671892805</c:v>
                </c:pt>
                <c:pt idx="1535">
                  <c:v>0.22520565835218351</c:v>
                </c:pt>
                <c:pt idx="1536">
                  <c:v>0.22598585227403378</c:v>
                </c:pt>
                <c:pt idx="1537">
                  <c:v>0.16080474270970044</c:v>
                </c:pt>
                <c:pt idx="1538">
                  <c:v>0.37739750260953042</c:v>
                </c:pt>
                <c:pt idx="1539">
                  <c:v>0.83236787899637998</c:v>
                </c:pt>
                <c:pt idx="1540">
                  <c:v>0.70279866130260982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0.44977431429104719</c:v>
                </c:pt>
                <c:pt idx="1545">
                  <c:v>0.83483372986907634</c:v>
                </c:pt>
                <c:pt idx="1546">
                  <c:v>1</c:v>
                </c:pt>
                <c:pt idx="1547">
                  <c:v>1</c:v>
                </c:pt>
                <c:pt idx="1548">
                  <c:v>0.97026862668754787</c:v>
                </c:pt>
                <c:pt idx="1549">
                  <c:v>1</c:v>
                </c:pt>
                <c:pt idx="1550">
                  <c:v>0.89796851143104017</c:v>
                </c:pt>
                <c:pt idx="1551">
                  <c:v>1</c:v>
                </c:pt>
                <c:pt idx="1552">
                  <c:v>0</c:v>
                </c:pt>
                <c:pt idx="1553">
                  <c:v>0.2861160043231844</c:v>
                </c:pt>
                <c:pt idx="1554">
                  <c:v>0.19441319723646777</c:v>
                </c:pt>
                <c:pt idx="1555">
                  <c:v>0.97136914852101874</c:v>
                </c:pt>
                <c:pt idx="1556">
                  <c:v>0.83847492289541714</c:v>
                </c:pt>
                <c:pt idx="1557">
                  <c:v>0.84943554908275332</c:v>
                </c:pt>
                <c:pt idx="1558">
                  <c:v>1</c:v>
                </c:pt>
                <c:pt idx="1559">
                  <c:v>0.74039323880823238</c:v>
                </c:pt>
                <c:pt idx="1560">
                  <c:v>2.3036912554129981E-2</c:v>
                </c:pt>
                <c:pt idx="1561">
                  <c:v>0.16219598421575729</c:v>
                </c:pt>
                <c:pt idx="1562">
                  <c:v>9.6272696420713864E-3</c:v>
                </c:pt>
                <c:pt idx="1563">
                  <c:v>5.8662684195220894E-4</c:v>
                </c:pt>
                <c:pt idx="1564">
                  <c:v>0.80796216231893092</c:v>
                </c:pt>
                <c:pt idx="1565">
                  <c:v>1</c:v>
                </c:pt>
                <c:pt idx="1566">
                  <c:v>0.83152461290573965</c:v>
                </c:pt>
                <c:pt idx="1567">
                  <c:v>0.97839650292026292</c:v>
                </c:pt>
                <c:pt idx="1568">
                  <c:v>1</c:v>
                </c:pt>
                <c:pt idx="1569">
                  <c:v>1</c:v>
                </c:pt>
                <c:pt idx="1570">
                  <c:v>0.37837828850248867</c:v>
                </c:pt>
                <c:pt idx="1571">
                  <c:v>0.5026340731130845</c:v>
                </c:pt>
                <c:pt idx="1572">
                  <c:v>0.65646654606527033</c:v>
                </c:pt>
                <c:pt idx="1573">
                  <c:v>0.66720070667917086</c:v>
                </c:pt>
                <c:pt idx="1574">
                  <c:v>0.79306931785530588</c:v>
                </c:pt>
                <c:pt idx="1575">
                  <c:v>0.86561172652931795</c:v>
                </c:pt>
                <c:pt idx="1576">
                  <c:v>0.22871987750458103</c:v>
                </c:pt>
                <c:pt idx="1577">
                  <c:v>0.48194498493058002</c:v>
                </c:pt>
                <c:pt idx="1578">
                  <c:v>0.46472810738914822</c:v>
                </c:pt>
                <c:pt idx="1579">
                  <c:v>0.71060059463747827</c:v>
                </c:pt>
                <c:pt idx="1580">
                  <c:v>0.96222356535445908</c:v>
                </c:pt>
                <c:pt idx="1581">
                  <c:v>0.8672514573789214</c:v>
                </c:pt>
                <c:pt idx="1582">
                  <c:v>0.81141919261535667</c:v>
                </c:pt>
                <c:pt idx="1583">
                  <c:v>0.91208101398368202</c:v>
                </c:pt>
                <c:pt idx="1584">
                  <c:v>0.89674567533668181</c:v>
                </c:pt>
                <c:pt idx="1585">
                  <c:v>1</c:v>
                </c:pt>
                <c:pt idx="1586">
                  <c:v>1</c:v>
                </c:pt>
                <c:pt idx="1587">
                  <c:v>0.34678384951217534</c:v>
                </c:pt>
                <c:pt idx="1588">
                  <c:v>0.38743219408088697</c:v>
                </c:pt>
                <c:pt idx="1589">
                  <c:v>0.43014231975366035</c:v>
                </c:pt>
                <c:pt idx="1590">
                  <c:v>0.68370537743900273</c:v>
                </c:pt>
                <c:pt idx="1591">
                  <c:v>0.68241519294802178</c:v>
                </c:pt>
                <c:pt idx="1592">
                  <c:v>0.73469674939012475</c:v>
                </c:pt>
                <c:pt idx="1593">
                  <c:v>0.83984188524429737</c:v>
                </c:pt>
                <c:pt idx="1594">
                  <c:v>0.9066532242375831</c:v>
                </c:pt>
                <c:pt idx="1595">
                  <c:v>0.77829431894785117</c:v>
                </c:pt>
                <c:pt idx="1596">
                  <c:v>0.8938578909538194</c:v>
                </c:pt>
                <c:pt idx="1597">
                  <c:v>0.55129395300537465</c:v>
                </c:pt>
                <c:pt idx="1598">
                  <c:v>0.63901306852623518</c:v>
                </c:pt>
                <c:pt idx="1599">
                  <c:v>0.8123167357367046</c:v>
                </c:pt>
                <c:pt idx="1600">
                  <c:v>1</c:v>
                </c:pt>
                <c:pt idx="1601">
                  <c:v>0.95540946032944241</c:v>
                </c:pt>
                <c:pt idx="1602">
                  <c:v>0.84053201243927245</c:v>
                </c:pt>
                <c:pt idx="1603">
                  <c:v>0.93929410521710122</c:v>
                </c:pt>
                <c:pt idx="1604">
                  <c:v>1</c:v>
                </c:pt>
                <c:pt idx="1605">
                  <c:v>1</c:v>
                </c:pt>
                <c:pt idx="1606">
                  <c:v>0.88732970826578095</c:v>
                </c:pt>
                <c:pt idx="1607">
                  <c:v>0.85913390976731197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0.94599735500614979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0.3427683168403769</c:v>
                </c:pt>
                <c:pt idx="1618">
                  <c:v>0.84912346670507988</c:v>
                </c:pt>
                <c:pt idx="1619">
                  <c:v>0.55875829021011769</c:v>
                </c:pt>
                <c:pt idx="1620">
                  <c:v>0.7601757810181885</c:v>
                </c:pt>
                <c:pt idx="1621">
                  <c:v>0.35766788662294879</c:v>
                </c:pt>
                <c:pt idx="1622">
                  <c:v>0.6971911498575476</c:v>
                </c:pt>
                <c:pt idx="1623">
                  <c:v>0.6064628392989313</c:v>
                </c:pt>
                <c:pt idx="1624">
                  <c:v>0.60570482763431965</c:v>
                </c:pt>
                <c:pt idx="1625">
                  <c:v>1</c:v>
                </c:pt>
                <c:pt idx="1626">
                  <c:v>1</c:v>
                </c:pt>
                <c:pt idx="1627">
                  <c:v>0.85959433162844257</c:v>
                </c:pt>
                <c:pt idx="1628">
                  <c:v>1</c:v>
                </c:pt>
                <c:pt idx="1629">
                  <c:v>0.55867687600941829</c:v>
                </c:pt>
                <c:pt idx="1630">
                  <c:v>0.50505426981734691</c:v>
                </c:pt>
                <c:pt idx="1631">
                  <c:v>0.66085902950259423</c:v>
                </c:pt>
                <c:pt idx="1632">
                  <c:v>0.72704948214174192</c:v>
                </c:pt>
                <c:pt idx="1633">
                  <c:v>0.7564516936060427</c:v>
                </c:pt>
                <c:pt idx="1634">
                  <c:v>0.83959948379651295</c:v>
                </c:pt>
                <c:pt idx="1635">
                  <c:v>0.7146940161220332</c:v>
                </c:pt>
                <c:pt idx="1636">
                  <c:v>0.70590815305620924</c:v>
                </c:pt>
                <c:pt idx="1637">
                  <c:v>0.67922401308277025</c:v>
                </c:pt>
                <c:pt idx="1638">
                  <c:v>0.16567078726127413</c:v>
                </c:pt>
                <c:pt idx="1639">
                  <c:v>0.1626621864296417</c:v>
                </c:pt>
                <c:pt idx="1640">
                  <c:v>0.19567676710445542</c:v>
                </c:pt>
                <c:pt idx="1641">
                  <c:v>0.18811797338896308</c:v>
                </c:pt>
                <c:pt idx="1642">
                  <c:v>0.41786641966311583</c:v>
                </c:pt>
                <c:pt idx="1643">
                  <c:v>0.6128055308899234</c:v>
                </c:pt>
                <c:pt idx="1644">
                  <c:v>0.72069121718765383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0.33646155460168437</c:v>
                </c:pt>
                <c:pt idx="1651">
                  <c:v>0.54121598211368416</c:v>
                </c:pt>
                <c:pt idx="1652">
                  <c:v>1</c:v>
                </c:pt>
                <c:pt idx="1653">
                  <c:v>1</c:v>
                </c:pt>
                <c:pt idx="1654">
                  <c:v>0.8570855772035707</c:v>
                </c:pt>
                <c:pt idx="1655">
                  <c:v>1</c:v>
                </c:pt>
                <c:pt idx="1656">
                  <c:v>0.97601369133045168</c:v>
                </c:pt>
                <c:pt idx="1657">
                  <c:v>0.58344957427919897</c:v>
                </c:pt>
                <c:pt idx="1658">
                  <c:v>0.69111075739484562</c:v>
                </c:pt>
                <c:pt idx="1659">
                  <c:v>0.63496525500206213</c:v>
                </c:pt>
                <c:pt idx="1660">
                  <c:v>0.95062719589344358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0.32956491476788674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0.96809738569026338</c:v>
                </c:pt>
                <c:pt idx="1669">
                  <c:v>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0.23435300494445174</c:v>
                </c:pt>
                <c:pt idx="1678">
                  <c:v>0.10423710281308778</c:v>
                </c:pt>
                <c:pt idx="1679">
                  <c:v>0.20356808709727978</c:v>
                </c:pt>
                <c:pt idx="1680">
                  <c:v>1</c:v>
                </c:pt>
                <c:pt idx="1681">
                  <c:v>1</c:v>
                </c:pt>
                <c:pt idx="1682">
                  <c:v>0.69619003770585719</c:v>
                </c:pt>
                <c:pt idx="1683">
                  <c:v>0.77804248736300385</c:v>
                </c:pt>
                <c:pt idx="1684">
                  <c:v>0.87706846259539195</c:v>
                </c:pt>
                <c:pt idx="1685">
                  <c:v>0.87469901577976794</c:v>
                </c:pt>
                <c:pt idx="1686">
                  <c:v>0</c:v>
                </c:pt>
                <c:pt idx="1687">
                  <c:v>0</c:v>
                </c:pt>
                <c:pt idx="1688">
                  <c:v>0.47290525931246497</c:v>
                </c:pt>
                <c:pt idx="1689">
                  <c:v>0.3370764032225893</c:v>
                </c:pt>
                <c:pt idx="1690">
                  <c:v>0.33100886060823764</c:v>
                </c:pt>
                <c:pt idx="1691">
                  <c:v>0.40159944521547331</c:v>
                </c:pt>
                <c:pt idx="1692">
                  <c:v>1</c:v>
                </c:pt>
                <c:pt idx="1693">
                  <c:v>0.49567187200234375</c:v>
                </c:pt>
                <c:pt idx="1694">
                  <c:v>0.86612119289213374</c:v>
                </c:pt>
                <c:pt idx="1695">
                  <c:v>0.87267466920226755</c:v>
                </c:pt>
                <c:pt idx="1696">
                  <c:v>0.93394488245420948</c:v>
                </c:pt>
                <c:pt idx="1697">
                  <c:v>1</c:v>
                </c:pt>
                <c:pt idx="1698">
                  <c:v>0.63081963244548978</c:v>
                </c:pt>
                <c:pt idx="1699">
                  <c:v>0.61370294173764439</c:v>
                </c:pt>
                <c:pt idx="1700">
                  <c:v>0.42314281655923747</c:v>
                </c:pt>
                <c:pt idx="1701">
                  <c:v>0.47892720084590495</c:v>
                </c:pt>
                <c:pt idx="1702">
                  <c:v>0.22833365614162313</c:v>
                </c:pt>
                <c:pt idx="1703">
                  <c:v>0.30511776814705405</c:v>
                </c:pt>
                <c:pt idx="1704">
                  <c:v>0.33940989946045647</c:v>
                </c:pt>
                <c:pt idx="1705">
                  <c:v>0.22995003110969606</c:v>
                </c:pt>
                <c:pt idx="1706">
                  <c:v>0.47541361429006446</c:v>
                </c:pt>
                <c:pt idx="1707">
                  <c:v>0.5454095519221448</c:v>
                </c:pt>
                <c:pt idx="1708">
                  <c:v>0.55807322403243187</c:v>
                </c:pt>
                <c:pt idx="1709">
                  <c:v>0.57917026444553976</c:v>
                </c:pt>
                <c:pt idx="1710">
                  <c:v>0.11737157074332279</c:v>
                </c:pt>
                <c:pt idx="1711">
                  <c:v>3.2353718034002582E-2</c:v>
                </c:pt>
                <c:pt idx="1712">
                  <c:v>2.8596478672625819E-3</c:v>
                </c:pt>
                <c:pt idx="1713">
                  <c:v>0</c:v>
                </c:pt>
                <c:pt idx="1714">
                  <c:v>1</c:v>
                </c:pt>
                <c:pt idx="1715">
                  <c:v>0.91738736485994221</c:v>
                </c:pt>
                <c:pt idx="1716">
                  <c:v>0.83751532680181162</c:v>
                </c:pt>
                <c:pt idx="1717">
                  <c:v>1</c:v>
                </c:pt>
                <c:pt idx="1718">
                  <c:v>0.98842332637731867</c:v>
                </c:pt>
                <c:pt idx="1719">
                  <c:v>0.87942861929401217</c:v>
                </c:pt>
                <c:pt idx="1720">
                  <c:v>0.94211232263509503</c:v>
                </c:pt>
                <c:pt idx="1721">
                  <c:v>1</c:v>
                </c:pt>
                <c:pt idx="1722">
                  <c:v>0.85655009428463302</c:v>
                </c:pt>
                <c:pt idx="1723">
                  <c:v>0.82411092484159687</c:v>
                </c:pt>
                <c:pt idx="1724">
                  <c:v>0.60370795800655486</c:v>
                </c:pt>
                <c:pt idx="1725">
                  <c:v>0.28413148884147216</c:v>
                </c:pt>
                <c:pt idx="1726">
                  <c:v>0.22701843642804925</c:v>
                </c:pt>
                <c:pt idx="1727">
                  <c:v>0.81005171990615521</c:v>
                </c:pt>
                <c:pt idx="1728">
                  <c:v>0.55250335497896641</c:v>
                </c:pt>
                <c:pt idx="1729">
                  <c:v>0.59186012689656431</c:v>
                </c:pt>
                <c:pt idx="1730">
                  <c:v>0.83950729459646245</c:v>
                </c:pt>
                <c:pt idx="1731">
                  <c:v>1</c:v>
                </c:pt>
                <c:pt idx="1732">
                  <c:v>0.88484227912760005</c:v>
                </c:pt>
                <c:pt idx="1733">
                  <c:v>0.99938856536543463</c:v>
                </c:pt>
                <c:pt idx="1734">
                  <c:v>0.97588610357092032</c:v>
                </c:pt>
                <c:pt idx="1735">
                  <c:v>0.63254728598798104</c:v>
                </c:pt>
                <c:pt idx="1736">
                  <c:v>0.8391106274644724</c:v>
                </c:pt>
                <c:pt idx="1737">
                  <c:v>0.68313246600946087</c:v>
                </c:pt>
                <c:pt idx="1738">
                  <c:v>0.57191690963327202</c:v>
                </c:pt>
                <c:pt idx="1739">
                  <c:v>0.68430892414868494</c:v>
                </c:pt>
                <c:pt idx="1740">
                  <c:v>0.8471382403899741</c:v>
                </c:pt>
                <c:pt idx="1741">
                  <c:v>0.70500064355393133</c:v>
                </c:pt>
                <c:pt idx="1742">
                  <c:v>0.61540528264673033</c:v>
                </c:pt>
                <c:pt idx="1743">
                  <c:v>0.59670932139059762</c:v>
                </c:pt>
                <c:pt idx="1744">
                  <c:v>0.74892027219416191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0.80887266445016404</c:v>
                </c:pt>
                <c:pt idx="1751">
                  <c:v>0.86389152141762515</c:v>
                </c:pt>
                <c:pt idx="1752">
                  <c:v>0.83845890271495882</c:v>
                </c:pt>
                <c:pt idx="1753">
                  <c:v>0.15061701901577917</c:v>
                </c:pt>
                <c:pt idx="1754">
                  <c:v>0.24772952355953964</c:v>
                </c:pt>
                <c:pt idx="1755">
                  <c:v>0.3698466145040159</c:v>
                </c:pt>
                <c:pt idx="1756">
                  <c:v>0.37138967396763567</c:v>
                </c:pt>
                <c:pt idx="1757">
                  <c:v>0.33247624868461001</c:v>
                </c:pt>
                <c:pt idx="1758">
                  <c:v>0.3263303817904849</c:v>
                </c:pt>
                <c:pt idx="1759">
                  <c:v>0.32048394423257953</c:v>
                </c:pt>
                <c:pt idx="1760">
                  <c:v>0.41244263971408346</c:v>
                </c:pt>
                <c:pt idx="1761">
                  <c:v>0.41033104362478273</c:v>
                </c:pt>
                <c:pt idx="1762">
                  <c:v>0.2023369291834288</c:v>
                </c:pt>
                <c:pt idx="1763">
                  <c:v>0.18887033995142335</c:v>
                </c:pt>
                <c:pt idx="1764">
                  <c:v>0.27912563975579885</c:v>
                </c:pt>
                <c:pt idx="1765">
                  <c:v>0.49847474080700982</c:v>
                </c:pt>
                <c:pt idx="1766">
                  <c:v>0.48423400630512131</c:v>
                </c:pt>
                <c:pt idx="1767">
                  <c:v>0.63663418324640064</c:v>
                </c:pt>
                <c:pt idx="1768">
                  <c:v>0.68416251826770658</c:v>
                </c:pt>
                <c:pt idx="1769">
                  <c:v>0.63949458655150837</c:v>
                </c:pt>
                <c:pt idx="1770">
                  <c:v>0.65343628153282818</c:v>
                </c:pt>
                <c:pt idx="1771">
                  <c:v>0.64163377802909405</c:v>
                </c:pt>
                <c:pt idx="1772">
                  <c:v>0.97841912092246808</c:v>
                </c:pt>
                <c:pt idx="1773">
                  <c:v>0.99816124271580797</c:v>
                </c:pt>
                <c:pt idx="1774">
                  <c:v>0.95729069587822102</c:v>
                </c:pt>
                <c:pt idx="1775">
                  <c:v>0.87699269121213996</c:v>
                </c:pt>
                <c:pt idx="1776">
                  <c:v>0.88200616378936891</c:v>
                </c:pt>
                <c:pt idx="1777">
                  <c:v>0.95565309714004409</c:v>
                </c:pt>
                <c:pt idx="1778">
                  <c:v>1</c:v>
                </c:pt>
                <c:pt idx="1779">
                  <c:v>1</c:v>
                </c:pt>
                <c:pt idx="1780">
                  <c:v>0.93215362586981743</c:v>
                </c:pt>
                <c:pt idx="1781">
                  <c:v>0.96970548445474902</c:v>
                </c:pt>
                <c:pt idx="1782">
                  <c:v>1</c:v>
                </c:pt>
                <c:pt idx="1783">
                  <c:v>1</c:v>
                </c:pt>
                <c:pt idx="1784">
                  <c:v>0.870157796534892</c:v>
                </c:pt>
                <c:pt idx="1785">
                  <c:v>0.95284031291757643</c:v>
                </c:pt>
                <c:pt idx="1786">
                  <c:v>1</c:v>
                </c:pt>
                <c:pt idx="1787">
                  <c:v>1</c:v>
                </c:pt>
                <c:pt idx="1788">
                  <c:v>0.874535400135518</c:v>
                </c:pt>
                <c:pt idx="1789">
                  <c:v>0.88014775063440021</c:v>
                </c:pt>
                <c:pt idx="1790">
                  <c:v>0.81578200068784101</c:v>
                </c:pt>
                <c:pt idx="1791">
                  <c:v>0.56131892244162573</c:v>
                </c:pt>
                <c:pt idx="1792">
                  <c:v>0.60190990069140826</c:v>
                </c:pt>
                <c:pt idx="1793">
                  <c:v>0.85168219311874072</c:v>
                </c:pt>
                <c:pt idx="1794">
                  <c:v>1</c:v>
                </c:pt>
                <c:pt idx="1795">
                  <c:v>0.80425549907549343</c:v>
                </c:pt>
                <c:pt idx="1796">
                  <c:v>0.9741774763942338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0.58471902495125483</c:v>
                </c:pt>
                <c:pt idx="1803">
                  <c:v>1</c:v>
                </c:pt>
                <c:pt idx="1804">
                  <c:v>0.97432232098680416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0.32159588565130948</c:v>
                </c:pt>
                <c:pt idx="1809">
                  <c:v>0.19672229651507003</c:v>
                </c:pt>
                <c:pt idx="1810">
                  <c:v>0.24862344826084304</c:v>
                </c:pt>
                <c:pt idx="1811">
                  <c:v>1</c:v>
                </c:pt>
                <c:pt idx="1812">
                  <c:v>0.32998507373163177</c:v>
                </c:pt>
                <c:pt idx="1813">
                  <c:v>0.3141230553692132</c:v>
                </c:pt>
                <c:pt idx="1814">
                  <c:v>0.19605586432030189</c:v>
                </c:pt>
                <c:pt idx="1815">
                  <c:v>9.3362824128257527E-2</c:v>
                </c:pt>
                <c:pt idx="1816">
                  <c:v>0.40428526760306088</c:v>
                </c:pt>
                <c:pt idx="1817">
                  <c:v>0.71338080305354346</c:v>
                </c:pt>
                <c:pt idx="1818">
                  <c:v>0.91886374461088127</c:v>
                </c:pt>
                <c:pt idx="1819">
                  <c:v>1</c:v>
                </c:pt>
                <c:pt idx="1820">
                  <c:v>1</c:v>
                </c:pt>
                <c:pt idx="1821">
                  <c:v>0.90278470755118745</c:v>
                </c:pt>
                <c:pt idx="1822">
                  <c:v>1</c:v>
                </c:pt>
                <c:pt idx="1823">
                  <c:v>0.28287559426021536</c:v>
                </c:pt>
                <c:pt idx="1824">
                  <c:v>0.5484498382375842</c:v>
                </c:pt>
                <c:pt idx="1825">
                  <c:v>0.64108179786710018</c:v>
                </c:pt>
                <c:pt idx="1826">
                  <c:v>0.57954806051892727</c:v>
                </c:pt>
                <c:pt idx="1827">
                  <c:v>0.52067638013424311</c:v>
                </c:pt>
                <c:pt idx="1828">
                  <c:v>0.4542760435941155</c:v>
                </c:pt>
                <c:pt idx="1829">
                  <c:v>0.53130953562638727</c:v>
                </c:pt>
                <c:pt idx="1830">
                  <c:v>0.53150920387814182</c:v>
                </c:pt>
                <c:pt idx="1831">
                  <c:v>0.52227634685360103</c:v>
                </c:pt>
                <c:pt idx="1832">
                  <c:v>0.95193362891039923</c:v>
                </c:pt>
                <c:pt idx="1833">
                  <c:v>1</c:v>
                </c:pt>
                <c:pt idx="1834">
                  <c:v>1</c:v>
                </c:pt>
                <c:pt idx="1835">
                  <c:v>0.8289901326597614</c:v>
                </c:pt>
                <c:pt idx="1836">
                  <c:v>0.8852806923848654</c:v>
                </c:pt>
                <c:pt idx="1837">
                  <c:v>0.25360056290882654</c:v>
                </c:pt>
                <c:pt idx="1838">
                  <c:v>0.7500122513591152</c:v>
                </c:pt>
                <c:pt idx="1839">
                  <c:v>0.83273498712110228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0.75106348219632069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0.92718180471977307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0.28861228631167657</c:v>
                </c:pt>
                <c:pt idx="1857">
                  <c:v>7.2235725015538335E-2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0.27075740242173085</c:v>
                </c:pt>
                <c:pt idx="1863">
                  <c:v>0.36160627944945434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4.8809991044958517E-3</c:v>
                </c:pt>
                <c:pt idx="1871">
                  <c:v>0.65275913784793471</c:v>
                </c:pt>
                <c:pt idx="1872">
                  <c:v>0.55156331485805421</c:v>
                </c:pt>
                <c:pt idx="1873">
                  <c:v>0.60722133244558663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0.56798587048321592</c:v>
                </c:pt>
                <c:pt idx="1879">
                  <c:v>0.72619226047960694</c:v>
                </c:pt>
                <c:pt idx="1880">
                  <c:v>1</c:v>
                </c:pt>
                <c:pt idx="1881">
                  <c:v>1</c:v>
                </c:pt>
                <c:pt idx="1882">
                  <c:v>0.717741896789029</c:v>
                </c:pt>
                <c:pt idx="1883">
                  <c:v>0.74838761184371749</c:v>
                </c:pt>
                <c:pt idx="1884">
                  <c:v>1</c:v>
                </c:pt>
                <c:pt idx="1885">
                  <c:v>0.46002333485829527</c:v>
                </c:pt>
                <c:pt idx="1886">
                  <c:v>0.94280033844033384</c:v>
                </c:pt>
                <c:pt idx="1887">
                  <c:v>0.46012710235410997</c:v>
                </c:pt>
                <c:pt idx="1888">
                  <c:v>0.34561251232444778</c:v>
                </c:pt>
                <c:pt idx="1889">
                  <c:v>0.59465031502338084</c:v>
                </c:pt>
                <c:pt idx="1890">
                  <c:v>1</c:v>
                </c:pt>
                <c:pt idx="1891">
                  <c:v>1</c:v>
                </c:pt>
                <c:pt idx="1892">
                  <c:v>0.98680201063336836</c:v>
                </c:pt>
                <c:pt idx="1893">
                  <c:v>0.94680036561359093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0.78734764905680188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0.91349930323988771</c:v>
                </c:pt>
                <c:pt idx="1907">
                  <c:v>0.70161623315398358</c:v>
                </c:pt>
                <c:pt idx="1908">
                  <c:v>0.97216233267254704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0.67921407664128997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0.65890867825829247</c:v>
                </c:pt>
                <c:pt idx="1920">
                  <c:v>0.5549617513981735</c:v>
                </c:pt>
                <c:pt idx="1921">
                  <c:v>0.78067107726407836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0.67035349900534213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0.3578480436901742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0</c:v>
                </c:pt>
                <c:pt idx="1945">
                  <c:v>0.41760658857087402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0.49986456342240659</c:v>
                </c:pt>
                <c:pt idx="1952">
                  <c:v>0.17734662405744597</c:v>
                </c:pt>
                <c:pt idx="1953">
                  <c:v>0.75575183230901055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0.72843969823507604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0.83978827473990281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0.49063553800995585</c:v>
                </c:pt>
                <c:pt idx="1967">
                  <c:v>0.34127608091199851</c:v>
                </c:pt>
                <c:pt idx="1968">
                  <c:v>0.80482166275114597</c:v>
                </c:pt>
                <c:pt idx="1969">
                  <c:v>0.60501043437379309</c:v>
                </c:pt>
                <c:pt idx="1970">
                  <c:v>0.56188099757306653</c:v>
                </c:pt>
                <c:pt idx="1971">
                  <c:v>1</c:v>
                </c:pt>
                <c:pt idx="1972">
                  <c:v>0.88889254184283151</c:v>
                </c:pt>
                <c:pt idx="1973">
                  <c:v>1</c:v>
                </c:pt>
                <c:pt idx="1974">
                  <c:v>1</c:v>
                </c:pt>
                <c:pt idx="1975">
                  <c:v>0.66064700312298985</c:v>
                </c:pt>
                <c:pt idx="1976">
                  <c:v>0.91874004873739978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0.87361724958077458</c:v>
                </c:pt>
                <c:pt idx="1987">
                  <c:v>1</c:v>
                </c:pt>
                <c:pt idx="1988">
                  <c:v>1</c:v>
                </c:pt>
                <c:pt idx="1989">
                  <c:v>0.25604307539554649</c:v>
                </c:pt>
                <c:pt idx="1990">
                  <c:v>0.2443011462441898</c:v>
                </c:pt>
                <c:pt idx="1991">
                  <c:v>1</c:v>
                </c:pt>
                <c:pt idx="1992">
                  <c:v>1</c:v>
                </c:pt>
                <c:pt idx="1993">
                  <c:v>0.48762085662428578</c:v>
                </c:pt>
                <c:pt idx="1994">
                  <c:v>1</c:v>
                </c:pt>
                <c:pt idx="1995">
                  <c:v>1.2439103352916425E-2</c:v>
                </c:pt>
                <c:pt idx="1996">
                  <c:v>8.2205648066974793E-3</c:v>
                </c:pt>
                <c:pt idx="1997">
                  <c:v>0.80147975009192773</c:v>
                </c:pt>
                <c:pt idx="1998">
                  <c:v>4.2455551291654035E-2</c:v>
                </c:pt>
                <c:pt idx="1999">
                  <c:v>3.7710548204379253E-2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0.89660744879675303</c:v>
                </c:pt>
                <c:pt idx="2013">
                  <c:v>1</c:v>
                </c:pt>
                <c:pt idx="2014">
                  <c:v>0.34351696382716368</c:v>
                </c:pt>
                <c:pt idx="2015">
                  <c:v>1</c:v>
                </c:pt>
                <c:pt idx="2016">
                  <c:v>0.68287409769225849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0.81111885827323249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0.74463602146479557</c:v>
                </c:pt>
                <c:pt idx="2033">
                  <c:v>0.8515014852070627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0.23076690756327767</c:v>
                </c:pt>
                <c:pt idx="2039">
                  <c:v>7.7988113666508208E-2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0.96709752619905986</c:v>
                </c:pt>
                <c:pt idx="2044">
                  <c:v>1</c:v>
                </c:pt>
                <c:pt idx="2045">
                  <c:v>0.53737792255794425</c:v>
                </c:pt>
                <c:pt idx="2046">
                  <c:v>0.14615937801512241</c:v>
                </c:pt>
                <c:pt idx="2047">
                  <c:v>1</c:v>
                </c:pt>
                <c:pt idx="2048">
                  <c:v>1</c:v>
                </c:pt>
                <c:pt idx="2049">
                  <c:v>0.37603592623437665</c:v>
                </c:pt>
                <c:pt idx="2050">
                  <c:v>0.72313771942720151</c:v>
                </c:pt>
                <c:pt idx="2051">
                  <c:v>0.36723114918765132</c:v>
                </c:pt>
                <c:pt idx="2052">
                  <c:v>0.24902520385489929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0.45877290600808296</c:v>
                </c:pt>
                <c:pt idx="2058">
                  <c:v>0.27509461417518405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0.39123405766714636</c:v>
                </c:pt>
                <c:pt idx="2065">
                  <c:v>1</c:v>
                </c:pt>
                <c:pt idx="2066">
                  <c:v>7.6640681159957369E-2</c:v>
                </c:pt>
                <c:pt idx="2067">
                  <c:v>1</c:v>
                </c:pt>
                <c:pt idx="2068">
                  <c:v>0.38026839917713051</c:v>
                </c:pt>
                <c:pt idx="2069">
                  <c:v>0.53567171218688425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4.9328078177247492E-2</c:v>
                </c:pt>
                <c:pt idx="2075">
                  <c:v>0.52405759043374078</c:v>
                </c:pt>
                <c:pt idx="2076">
                  <c:v>1</c:v>
                </c:pt>
                <c:pt idx="2077">
                  <c:v>0</c:v>
                </c:pt>
                <c:pt idx="2078">
                  <c:v>0.19511811012070909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0.43427069728251155</c:v>
                </c:pt>
                <c:pt idx="2083">
                  <c:v>1</c:v>
                </c:pt>
                <c:pt idx="2084">
                  <c:v>1</c:v>
                </c:pt>
                <c:pt idx="2085">
                  <c:v>0.44834543275469729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0.83698759937289902</c:v>
                </c:pt>
                <c:pt idx="2094">
                  <c:v>2.4519357919329514E-2</c:v>
                </c:pt>
                <c:pt idx="2095">
                  <c:v>1.0860344028383578E-2</c:v>
                </c:pt>
                <c:pt idx="2096">
                  <c:v>9.8215572327963532E-3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0.88368247392812105</c:v>
                </c:pt>
                <c:pt idx="2102">
                  <c:v>0.56065315771840529</c:v>
                </c:pt>
                <c:pt idx="2103">
                  <c:v>0.56992218151800622</c:v>
                </c:pt>
                <c:pt idx="2104">
                  <c:v>1</c:v>
                </c:pt>
                <c:pt idx="2105">
                  <c:v>1</c:v>
                </c:pt>
                <c:pt idx="2106">
                  <c:v>0.92856262330608486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0.60804571427290066</c:v>
                </c:pt>
                <c:pt idx="2118">
                  <c:v>0.80340423872821887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6.0343832531145392E-2</c:v>
                </c:pt>
                <c:pt idx="2124">
                  <c:v>1</c:v>
                </c:pt>
                <c:pt idx="2125">
                  <c:v>1</c:v>
                </c:pt>
                <c:pt idx="2126">
                  <c:v>0.52834399552795153</c:v>
                </c:pt>
                <c:pt idx="2127">
                  <c:v>0.44784187459960767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0.93838036029910832</c:v>
                </c:pt>
                <c:pt idx="2132">
                  <c:v>1</c:v>
                </c:pt>
                <c:pt idx="2133">
                  <c:v>0.71033737012177944</c:v>
                </c:pt>
                <c:pt idx="2134">
                  <c:v>1</c:v>
                </c:pt>
                <c:pt idx="2135">
                  <c:v>0.54314594627790047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0.17354906963273753</c:v>
                </c:pt>
                <c:pt idx="2141">
                  <c:v>0.10273453978794055</c:v>
                </c:pt>
                <c:pt idx="2142">
                  <c:v>0.72024261072395523</c:v>
                </c:pt>
                <c:pt idx="2143">
                  <c:v>0.89696683452288284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0.85000465087346155</c:v>
                </c:pt>
                <c:pt idx="2148">
                  <c:v>1</c:v>
                </c:pt>
                <c:pt idx="2149">
                  <c:v>1</c:v>
                </c:pt>
                <c:pt idx="2150">
                  <c:v>0.78884650580211246</c:v>
                </c:pt>
                <c:pt idx="2151">
                  <c:v>1</c:v>
                </c:pt>
                <c:pt idx="2152">
                  <c:v>0.17802697291828362</c:v>
                </c:pt>
                <c:pt idx="2153">
                  <c:v>0.12333250612180902</c:v>
                </c:pt>
                <c:pt idx="2154">
                  <c:v>4.9187746072768788E-2</c:v>
                </c:pt>
                <c:pt idx="2155">
                  <c:v>0.53644752049280331</c:v>
                </c:pt>
                <c:pt idx="2156">
                  <c:v>0.87594124468592871</c:v>
                </c:pt>
                <c:pt idx="2157">
                  <c:v>1</c:v>
                </c:pt>
                <c:pt idx="2158">
                  <c:v>0.47460905167045531</c:v>
                </c:pt>
                <c:pt idx="2159">
                  <c:v>0.70553764444069211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0.25099363146231102</c:v>
                </c:pt>
                <c:pt idx="2165">
                  <c:v>0.15288647575280509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0</c:v>
                </c:pt>
                <c:pt idx="2175">
                  <c:v>0.81110460942674167</c:v>
                </c:pt>
                <c:pt idx="2176">
                  <c:v>1</c:v>
                </c:pt>
                <c:pt idx="2177">
                  <c:v>0.44379430885138083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0.41203873365477728</c:v>
                </c:pt>
                <c:pt idx="2192">
                  <c:v>0.95091470537949352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0.82943195766935096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4.7674073479123558E-2</c:v>
                </c:pt>
                <c:pt idx="2207">
                  <c:v>0</c:v>
                </c:pt>
                <c:pt idx="2208">
                  <c:v>1</c:v>
                </c:pt>
                <c:pt idx="2209">
                  <c:v>9.1232626163656794E-2</c:v>
                </c:pt>
                <c:pt idx="2210">
                  <c:v>0.50186634586456769</c:v>
                </c:pt>
                <c:pt idx="2211">
                  <c:v>0</c:v>
                </c:pt>
                <c:pt idx="2212">
                  <c:v>1</c:v>
                </c:pt>
                <c:pt idx="2213">
                  <c:v>0.9774306002489116</c:v>
                </c:pt>
                <c:pt idx="2214">
                  <c:v>1</c:v>
                </c:pt>
                <c:pt idx="2215">
                  <c:v>0</c:v>
                </c:pt>
                <c:pt idx="2216">
                  <c:v>0.41331220700530985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0.53002470528030876</c:v>
                </c:pt>
                <c:pt idx="2227">
                  <c:v>0</c:v>
                </c:pt>
                <c:pt idx="2228">
                  <c:v>0</c:v>
                </c:pt>
                <c:pt idx="2229">
                  <c:v>0.83505279176968772</c:v>
                </c:pt>
                <c:pt idx="2230">
                  <c:v>0.61948148183894591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0.47717087548650466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0.23603202414689117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0.76703478602766628</c:v>
                </c:pt>
                <c:pt idx="2255">
                  <c:v>0</c:v>
                </c:pt>
                <c:pt idx="2256">
                  <c:v>1</c:v>
                </c:pt>
                <c:pt idx="2257">
                  <c:v>0.93257140634001023</c:v>
                </c:pt>
                <c:pt idx="2258">
                  <c:v>0</c:v>
                </c:pt>
                <c:pt idx="2259">
                  <c:v>0</c:v>
                </c:pt>
                <c:pt idx="2260">
                  <c:v>0.16799601956598162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0.3663287180506215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0.14423423573114946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0.61970808866520732</c:v>
                </c:pt>
                <c:pt idx="2292">
                  <c:v>1</c:v>
                </c:pt>
                <c:pt idx="2293">
                  <c:v>0.49067129976795276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0.22604397801526899</c:v>
                </c:pt>
                <c:pt idx="2301">
                  <c:v>7.8823789844001652E-2</c:v>
                </c:pt>
                <c:pt idx="2302">
                  <c:v>0</c:v>
                </c:pt>
                <c:pt idx="2303">
                  <c:v>1</c:v>
                </c:pt>
                <c:pt idx="2304">
                  <c:v>0.96615083895822762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0.81068534133864634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0.19621368631653047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0.77232082690420945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0.35565422645195482</c:v>
                </c:pt>
                <c:pt idx="2330">
                  <c:v>0.81115757799309685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0.87504442003472716</c:v>
                </c:pt>
                <c:pt idx="2335">
                  <c:v>0.76942292777497878</c:v>
                </c:pt>
                <c:pt idx="2336">
                  <c:v>0.55545822332551964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0.86318973559379142</c:v>
                </c:pt>
                <c:pt idx="2341">
                  <c:v>0.84990196913409122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0.77287664127685374</c:v>
                </c:pt>
                <c:pt idx="2347">
                  <c:v>1</c:v>
                </c:pt>
                <c:pt idx="2348">
                  <c:v>0.53606225201559954</c:v>
                </c:pt>
                <c:pt idx="2349">
                  <c:v>0</c:v>
                </c:pt>
                <c:pt idx="2350">
                  <c:v>0.41781997150767108</c:v>
                </c:pt>
                <c:pt idx="2351">
                  <c:v>0.74431545499911533</c:v>
                </c:pt>
                <c:pt idx="2352">
                  <c:v>1</c:v>
                </c:pt>
                <c:pt idx="2353">
                  <c:v>1</c:v>
                </c:pt>
                <c:pt idx="2354">
                  <c:v>0.54220138758434344</c:v>
                </c:pt>
                <c:pt idx="2355">
                  <c:v>7.4633732369884589E-2</c:v>
                </c:pt>
                <c:pt idx="2356">
                  <c:v>7.3832720664647036E-2</c:v>
                </c:pt>
                <c:pt idx="2357">
                  <c:v>7.975712440320951E-3</c:v>
                </c:pt>
                <c:pt idx="2358">
                  <c:v>0.76593091049430606</c:v>
                </c:pt>
                <c:pt idx="2359">
                  <c:v>0</c:v>
                </c:pt>
                <c:pt idx="2360">
                  <c:v>0</c:v>
                </c:pt>
                <c:pt idx="2361">
                  <c:v>0.69285896555249082</c:v>
                </c:pt>
                <c:pt idx="2362">
                  <c:v>0.6337289411322703</c:v>
                </c:pt>
                <c:pt idx="2363">
                  <c:v>1</c:v>
                </c:pt>
                <c:pt idx="2364">
                  <c:v>0</c:v>
                </c:pt>
                <c:pt idx="2365">
                  <c:v>0.46251761212973003</c:v>
                </c:pt>
                <c:pt idx="2366">
                  <c:v>0</c:v>
                </c:pt>
                <c:pt idx="2367">
                  <c:v>0.73153417135777943</c:v>
                </c:pt>
                <c:pt idx="2368">
                  <c:v>0.81509406435847831</c:v>
                </c:pt>
                <c:pt idx="2369">
                  <c:v>1</c:v>
                </c:pt>
                <c:pt idx="2370">
                  <c:v>0.50611950537526096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0.78672871373397779</c:v>
                </c:pt>
                <c:pt idx="2382">
                  <c:v>1</c:v>
                </c:pt>
                <c:pt idx="2383">
                  <c:v>0.87002126175090633</c:v>
                </c:pt>
                <c:pt idx="2384">
                  <c:v>0.24583551961307551</c:v>
                </c:pt>
                <c:pt idx="2385">
                  <c:v>1</c:v>
                </c:pt>
                <c:pt idx="2386">
                  <c:v>1</c:v>
                </c:pt>
                <c:pt idx="2387">
                  <c:v>0.77662284706909512</c:v>
                </c:pt>
                <c:pt idx="2388">
                  <c:v>0.86559599357535277</c:v>
                </c:pt>
                <c:pt idx="2389">
                  <c:v>0</c:v>
                </c:pt>
                <c:pt idx="2390">
                  <c:v>0</c:v>
                </c:pt>
                <c:pt idx="2391">
                  <c:v>0.43030069789239056</c:v>
                </c:pt>
                <c:pt idx="2392">
                  <c:v>0</c:v>
                </c:pt>
                <c:pt idx="2393">
                  <c:v>0</c:v>
                </c:pt>
                <c:pt idx="2394">
                  <c:v>0.43217221377905624</c:v>
                </c:pt>
                <c:pt idx="2395">
                  <c:v>0.23952994077565046</c:v>
                </c:pt>
                <c:pt idx="2396">
                  <c:v>0.45355104579398775</c:v>
                </c:pt>
                <c:pt idx="2397">
                  <c:v>0.30235877807564954</c:v>
                </c:pt>
                <c:pt idx="2398">
                  <c:v>1</c:v>
                </c:pt>
                <c:pt idx="2399">
                  <c:v>0.76027476060450838</c:v>
                </c:pt>
                <c:pt idx="2400">
                  <c:v>1</c:v>
                </c:pt>
                <c:pt idx="2401">
                  <c:v>0.50351966690706429</c:v>
                </c:pt>
                <c:pt idx="2402">
                  <c:v>0</c:v>
                </c:pt>
                <c:pt idx="2403">
                  <c:v>0</c:v>
                </c:pt>
                <c:pt idx="2404">
                  <c:v>1</c:v>
                </c:pt>
                <c:pt idx="2405">
                  <c:v>1</c:v>
                </c:pt>
                <c:pt idx="2406">
                  <c:v>0.28828460364637587</c:v>
                </c:pt>
                <c:pt idx="2407">
                  <c:v>0.42235759800106693</c:v>
                </c:pt>
                <c:pt idx="2408">
                  <c:v>0</c:v>
                </c:pt>
                <c:pt idx="2409">
                  <c:v>1</c:v>
                </c:pt>
                <c:pt idx="2410">
                  <c:v>0.75847804308179967</c:v>
                </c:pt>
                <c:pt idx="2411">
                  <c:v>0.63224998680694566</c:v>
                </c:pt>
                <c:pt idx="2412">
                  <c:v>1</c:v>
                </c:pt>
                <c:pt idx="2413">
                  <c:v>0.28925267823668876</c:v>
                </c:pt>
                <c:pt idx="2414">
                  <c:v>1</c:v>
                </c:pt>
                <c:pt idx="2415">
                  <c:v>0.44467732002619753</c:v>
                </c:pt>
                <c:pt idx="2416">
                  <c:v>0.80670150106986416</c:v>
                </c:pt>
                <c:pt idx="2417">
                  <c:v>1</c:v>
                </c:pt>
                <c:pt idx="2418">
                  <c:v>0.70237525419944769</c:v>
                </c:pt>
                <c:pt idx="2419">
                  <c:v>0.45085813765088889</c:v>
                </c:pt>
                <c:pt idx="2420">
                  <c:v>0</c:v>
                </c:pt>
                <c:pt idx="2421">
                  <c:v>0</c:v>
                </c:pt>
                <c:pt idx="2422">
                  <c:v>0.12705266801384679</c:v>
                </c:pt>
                <c:pt idx="2423">
                  <c:v>0.11063313494024807</c:v>
                </c:pt>
                <c:pt idx="2424">
                  <c:v>0.41724118524217935</c:v>
                </c:pt>
                <c:pt idx="2425">
                  <c:v>0.83400620446280782</c:v>
                </c:pt>
                <c:pt idx="2426">
                  <c:v>1</c:v>
                </c:pt>
                <c:pt idx="2427">
                  <c:v>1</c:v>
                </c:pt>
                <c:pt idx="2428">
                  <c:v>0.6321431953225396</c:v>
                </c:pt>
                <c:pt idx="2429">
                  <c:v>0.76313797403747397</c:v>
                </c:pt>
                <c:pt idx="2430">
                  <c:v>0.66148347375084671</c:v>
                </c:pt>
                <c:pt idx="2431">
                  <c:v>0.87662384283003059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0.90731662089990472</c:v>
                </c:pt>
                <c:pt idx="2436">
                  <c:v>0</c:v>
                </c:pt>
                <c:pt idx="2437">
                  <c:v>0.98843786399609146</c:v>
                </c:pt>
                <c:pt idx="2438">
                  <c:v>1</c:v>
                </c:pt>
                <c:pt idx="2439">
                  <c:v>0.74462629572838368</c:v>
                </c:pt>
                <c:pt idx="2440">
                  <c:v>0.7247602795883723</c:v>
                </c:pt>
                <c:pt idx="2441">
                  <c:v>0</c:v>
                </c:pt>
                <c:pt idx="2442">
                  <c:v>0.54070282935442471</c:v>
                </c:pt>
                <c:pt idx="2443">
                  <c:v>0</c:v>
                </c:pt>
                <c:pt idx="2444">
                  <c:v>0.52143386009501258</c:v>
                </c:pt>
                <c:pt idx="2445">
                  <c:v>0</c:v>
                </c:pt>
                <c:pt idx="2446">
                  <c:v>0.10261810466430681</c:v>
                </c:pt>
                <c:pt idx="2447">
                  <c:v>0.21166906033318444</c:v>
                </c:pt>
                <c:pt idx="2448">
                  <c:v>0</c:v>
                </c:pt>
                <c:pt idx="2449">
                  <c:v>0</c:v>
                </c:pt>
                <c:pt idx="2450">
                  <c:v>0.62812099548433098</c:v>
                </c:pt>
                <c:pt idx="2451">
                  <c:v>0</c:v>
                </c:pt>
                <c:pt idx="2452">
                  <c:v>0.91325997730740782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0.85214211985933408</c:v>
                </c:pt>
                <c:pt idx="2457">
                  <c:v>1</c:v>
                </c:pt>
                <c:pt idx="2458">
                  <c:v>1</c:v>
                </c:pt>
                <c:pt idx="2459">
                  <c:v>0.4879994729160454</c:v>
                </c:pt>
                <c:pt idx="2460">
                  <c:v>0.93941629618962197</c:v>
                </c:pt>
                <c:pt idx="2461">
                  <c:v>0.94000570552708484</c:v>
                </c:pt>
                <c:pt idx="2462">
                  <c:v>1</c:v>
                </c:pt>
                <c:pt idx="2463">
                  <c:v>4.8413427981081503E-2</c:v>
                </c:pt>
                <c:pt idx="2464">
                  <c:v>0.43273234424100332</c:v>
                </c:pt>
                <c:pt idx="2465">
                  <c:v>1</c:v>
                </c:pt>
                <c:pt idx="2466">
                  <c:v>0.76709057510540413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0.71613539725139064</c:v>
                </c:pt>
                <c:pt idx="2471">
                  <c:v>0.64663905487802686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0</c:v>
                </c:pt>
                <c:pt idx="2478">
                  <c:v>0.38953857956176202</c:v>
                </c:pt>
                <c:pt idx="2479">
                  <c:v>0.36850114471372863</c:v>
                </c:pt>
                <c:pt idx="2480">
                  <c:v>0</c:v>
                </c:pt>
                <c:pt idx="2481">
                  <c:v>0.57873410340692166</c:v>
                </c:pt>
                <c:pt idx="2482">
                  <c:v>0.59505906834343425</c:v>
                </c:pt>
                <c:pt idx="2483">
                  <c:v>0.37037452748058869</c:v>
                </c:pt>
                <c:pt idx="2484">
                  <c:v>1</c:v>
                </c:pt>
                <c:pt idx="2485">
                  <c:v>1</c:v>
                </c:pt>
                <c:pt idx="2486">
                  <c:v>0.91093332931023474</c:v>
                </c:pt>
                <c:pt idx="2487">
                  <c:v>0.78167769685760513</c:v>
                </c:pt>
                <c:pt idx="2488">
                  <c:v>0.72874836035417467</c:v>
                </c:pt>
                <c:pt idx="2489">
                  <c:v>4.99831818326043E-2</c:v>
                </c:pt>
                <c:pt idx="2490">
                  <c:v>0.33422327787303813</c:v>
                </c:pt>
                <c:pt idx="2491">
                  <c:v>0.65047542593428531</c:v>
                </c:pt>
                <c:pt idx="2492">
                  <c:v>1</c:v>
                </c:pt>
                <c:pt idx="2493">
                  <c:v>0.92989466346281746</c:v>
                </c:pt>
                <c:pt idx="2494">
                  <c:v>1</c:v>
                </c:pt>
                <c:pt idx="2495">
                  <c:v>0.3930186484209518</c:v>
                </c:pt>
                <c:pt idx="2496">
                  <c:v>7.4641923320649894E-2</c:v>
                </c:pt>
                <c:pt idx="2497">
                  <c:v>0.1985560945345651</c:v>
                </c:pt>
                <c:pt idx="2498">
                  <c:v>0.3461741902088733</c:v>
                </c:pt>
                <c:pt idx="2499">
                  <c:v>1</c:v>
                </c:pt>
                <c:pt idx="2500">
                  <c:v>0.64493824086006946</c:v>
                </c:pt>
                <c:pt idx="2501">
                  <c:v>0.75581510526805329</c:v>
                </c:pt>
                <c:pt idx="2502">
                  <c:v>0.85129197257572653</c:v>
                </c:pt>
                <c:pt idx="2503">
                  <c:v>0.72887901617341855</c:v>
                </c:pt>
                <c:pt idx="2504">
                  <c:v>0.33020640410181956</c:v>
                </c:pt>
                <c:pt idx="2505">
                  <c:v>0.93377619120974054</c:v>
                </c:pt>
                <c:pt idx="2506">
                  <c:v>0.83782329063983119</c:v>
                </c:pt>
                <c:pt idx="2507">
                  <c:v>1</c:v>
                </c:pt>
                <c:pt idx="2508">
                  <c:v>0.74214289279063694</c:v>
                </c:pt>
                <c:pt idx="2509">
                  <c:v>0.84984140890673832</c:v>
                </c:pt>
                <c:pt idx="2510">
                  <c:v>1</c:v>
                </c:pt>
                <c:pt idx="2511">
                  <c:v>0.72303128872446609</c:v>
                </c:pt>
                <c:pt idx="2512">
                  <c:v>0</c:v>
                </c:pt>
                <c:pt idx="2513">
                  <c:v>0</c:v>
                </c:pt>
                <c:pt idx="2514">
                  <c:v>0.12667944211956997</c:v>
                </c:pt>
                <c:pt idx="2515">
                  <c:v>0.14655887342599205</c:v>
                </c:pt>
                <c:pt idx="2516">
                  <c:v>1</c:v>
                </c:pt>
                <c:pt idx="2517">
                  <c:v>0.99335996518607772</c:v>
                </c:pt>
                <c:pt idx="2518">
                  <c:v>0.7174189856462001</c:v>
                </c:pt>
                <c:pt idx="2519">
                  <c:v>0.70657188279452843</c:v>
                </c:pt>
                <c:pt idx="2520">
                  <c:v>0.50603355486920443</c:v>
                </c:pt>
                <c:pt idx="2521">
                  <c:v>0.59540890686945935</c:v>
                </c:pt>
                <c:pt idx="2522">
                  <c:v>0.74479298088228707</c:v>
                </c:pt>
                <c:pt idx="2523">
                  <c:v>0.59228067586461575</c:v>
                </c:pt>
                <c:pt idx="2524">
                  <c:v>0.56213091184137687</c:v>
                </c:pt>
                <c:pt idx="2525">
                  <c:v>0.67517012386329855</c:v>
                </c:pt>
                <c:pt idx="2526">
                  <c:v>0.60412849175802563</c:v>
                </c:pt>
                <c:pt idx="2527">
                  <c:v>0.68776098292973342</c:v>
                </c:pt>
                <c:pt idx="2528">
                  <c:v>0.70667120888607926</c:v>
                </c:pt>
                <c:pt idx="2529">
                  <c:v>0.67551017337245944</c:v>
                </c:pt>
                <c:pt idx="2530">
                  <c:v>0.62740544059749725</c:v>
                </c:pt>
                <c:pt idx="2531">
                  <c:v>0.2421304250822382</c:v>
                </c:pt>
                <c:pt idx="2532">
                  <c:v>0.23432217590837284</c:v>
                </c:pt>
                <c:pt idx="2533">
                  <c:v>0.54906298466068404</c:v>
                </c:pt>
                <c:pt idx="2534">
                  <c:v>0.45583826854506948</c:v>
                </c:pt>
                <c:pt idx="2535">
                  <c:v>0.52685143847097604</c:v>
                </c:pt>
                <c:pt idx="2536">
                  <c:v>0.51823836601875684</c:v>
                </c:pt>
                <c:pt idx="2537">
                  <c:v>0.81742886832141781</c:v>
                </c:pt>
                <c:pt idx="2538">
                  <c:v>0.79458311175883667</c:v>
                </c:pt>
                <c:pt idx="2539">
                  <c:v>1</c:v>
                </c:pt>
                <c:pt idx="2540">
                  <c:v>0.74771805549849746</c:v>
                </c:pt>
                <c:pt idx="2541">
                  <c:v>0.47988443713832096</c:v>
                </c:pt>
                <c:pt idx="2542">
                  <c:v>0.48709998421324818</c:v>
                </c:pt>
                <c:pt idx="2543">
                  <c:v>0.54081276497501196</c:v>
                </c:pt>
                <c:pt idx="2544">
                  <c:v>0.50127552817134191</c:v>
                </c:pt>
                <c:pt idx="2545">
                  <c:v>0.38580645646674439</c:v>
                </c:pt>
                <c:pt idx="2546">
                  <c:v>0.38230224509991395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0.25505682377999678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0.21012678799438467</c:v>
                </c:pt>
                <c:pt idx="2555">
                  <c:v>2.5816563637299794E-2</c:v>
                </c:pt>
                <c:pt idx="2556">
                  <c:v>1.5198292494130955E-2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0.14552056738170838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1.2138778458507095E-2</c:v>
                </c:pt>
                <c:pt idx="2569">
                  <c:v>0</c:v>
                </c:pt>
                <c:pt idx="2570">
                  <c:v>0.16687840731043788</c:v>
                </c:pt>
                <c:pt idx="2571">
                  <c:v>0.80650864168107272</c:v>
                </c:pt>
                <c:pt idx="2572">
                  <c:v>1</c:v>
                </c:pt>
                <c:pt idx="2573">
                  <c:v>0.43980156785147739</c:v>
                </c:pt>
                <c:pt idx="2574">
                  <c:v>0.3416082262464879</c:v>
                </c:pt>
                <c:pt idx="2575">
                  <c:v>0.28561385847404874</c:v>
                </c:pt>
                <c:pt idx="2576">
                  <c:v>0</c:v>
                </c:pt>
                <c:pt idx="2577">
                  <c:v>0</c:v>
                </c:pt>
                <c:pt idx="2578">
                  <c:v>0.69196652043144868</c:v>
                </c:pt>
                <c:pt idx="2579">
                  <c:v>0.7206819627638934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0.60232262764803801</c:v>
                </c:pt>
                <c:pt idx="2584">
                  <c:v>0.19331186566929873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0.93240675115066418</c:v>
                </c:pt>
                <c:pt idx="2593">
                  <c:v>0.48800292082103802</c:v>
                </c:pt>
                <c:pt idx="2594">
                  <c:v>0.2611511885247168</c:v>
                </c:pt>
                <c:pt idx="2595">
                  <c:v>0.88740170351707626</c:v>
                </c:pt>
                <c:pt idx="2596">
                  <c:v>1</c:v>
                </c:pt>
                <c:pt idx="2597">
                  <c:v>0.60185334539949709</c:v>
                </c:pt>
                <c:pt idx="2598">
                  <c:v>0.85684709416786076</c:v>
                </c:pt>
                <c:pt idx="2599">
                  <c:v>0.8069328170114396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5.3995712616906597E-2</c:v>
                </c:pt>
                <c:pt idx="2607">
                  <c:v>1.8693964769600422E-2</c:v>
                </c:pt>
                <c:pt idx="2608">
                  <c:v>0.8312856902742598</c:v>
                </c:pt>
                <c:pt idx="2609">
                  <c:v>0.68281998865814553</c:v>
                </c:pt>
                <c:pt idx="2610">
                  <c:v>0.55556779503475884</c:v>
                </c:pt>
                <c:pt idx="2611">
                  <c:v>0.73512917793217247</c:v>
                </c:pt>
                <c:pt idx="2612">
                  <c:v>1</c:v>
                </c:pt>
                <c:pt idx="2613">
                  <c:v>0.83049343420031185</c:v>
                </c:pt>
                <c:pt idx="2614">
                  <c:v>0</c:v>
                </c:pt>
                <c:pt idx="2615">
                  <c:v>0</c:v>
                </c:pt>
                <c:pt idx="2616">
                  <c:v>0.33094376095929573</c:v>
                </c:pt>
                <c:pt idx="2617">
                  <c:v>0.25387603476704002</c:v>
                </c:pt>
                <c:pt idx="2618">
                  <c:v>0.30065767325241821</c:v>
                </c:pt>
                <c:pt idx="2619">
                  <c:v>0.7543408070233637</c:v>
                </c:pt>
                <c:pt idx="2620">
                  <c:v>0.37160417187527695</c:v>
                </c:pt>
                <c:pt idx="2621">
                  <c:v>8.1128436015777822E-2</c:v>
                </c:pt>
                <c:pt idx="2622">
                  <c:v>4.2731227591499166E-2</c:v>
                </c:pt>
                <c:pt idx="2623">
                  <c:v>0.42945222446355907</c:v>
                </c:pt>
                <c:pt idx="2624">
                  <c:v>0.39452441465555699</c:v>
                </c:pt>
                <c:pt idx="2625">
                  <c:v>0.38242969584692271</c:v>
                </c:pt>
                <c:pt idx="2626">
                  <c:v>0.62620595942434432</c:v>
                </c:pt>
                <c:pt idx="2627">
                  <c:v>0.60869059247691759</c:v>
                </c:pt>
                <c:pt idx="2628">
                  <c:v>0.47630229770669269</c:v>
                </c:pt>
                <c:pt idx="2629">
                  <c:v>0.62539945467047264</c:v>
                </c:pt>
                <c:pt idx="2630">
                  <c:v>0.29324593656238424</c:v>
                </c:pt>
                <c:pt idx="2631">
                  <c:v>0.44346905236888912</c:v>
                </c:pt>
                <c:pt idx="2632">
                  <c:v>0.57541819455847043</c:v>
                </c:pt>
                <c:pt idx="2633">
                  <c:v>1</c:v>
                </c:pt>
                <c:pt idx="2634">
                  <c:v>0.8370746931222266</c:v>
                </c:pt>
                <c:pt idx="2635">
                  <c:v>0.85821083101791296</c:v>
                </c:pt>
                <c:pt idx="2636">
                  <c:v>0.62879152135936645</c:v>
                </c:pt>
                <c:pt idx="2637">
                  <c:v>0.75110934269498852</c:v>
                </c:pt>
                <c:pt idx="2638">
                  <c:v>0.65363980375088904</c:v>
                </c:pt>
                <c:pt idx="2639">
                  <c:v>0.77167503617036637</c:v>
                </c:pt>
                <c:pt idx="2640">
                  <c:v>0.76163670312352982</c:v>
                </c:pt>
                <c:pt idx="2641">
                  <c:v>0.83612921163547582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0.77793926314979012</c:v>
                </c:pt>
                <c:pt idx="2646">
                  <c:v>0.97295124466723082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0.16429803034452356</c:v>
                </c:pt>
                <c:pt idx="2651">
                  <c:v>0.2397745159442739</c:v>
                </c:pt>
                <c:pt idx="2652">
                  <c:v>0.23106969776597838</c:v>
                </c:pt>
                <c:pt idx="2653">
                  <c:v>0.24458051897877922</c:v>
                </c:pt>
                <c:pt idx="2654">
                  <c:v>0.22458947804625604</c:v>
                </c:pt>
                <c:pt idx="2655">
                  <c:v>0.28933084111131918</c:v>
                </c:pt>
                <c:pt idx="2656">
                  <c:v>2.0150103124081394E-2</c:v>
                </c:pt>
                <c:pt idx="2657">
                  <c:v>0.27457290354477054</c:v>
                </c:pt>
                <c:pt idx="2658">
                  <c:v>1</c:v>
                </c:pt>
                <c:pt idx="2659">
                  <c:v>0.99488113957778435</c:v>
                </c:pt>
                <c:pt idx="2660">
                  <c:v>1</c:v>
                </c:pt>
                <c:pt idx="2661">
                  <c:v>1</c:v>
                </c:pt>
                <c:pt idx="2662">
                  <c:v>0.94976810137038647</c:v>
                </c:pt>
                <c:pt idx="2663">
                  <c:v>0.90115636366027507</c:v>
                </c:pt>
                <c:pt idx="2664">
                  <c:v>0.87104913047261523</c:v>
                </c:pt>
                <c:pt idx="2665">
                  <c:v>0.65716238047058351</c:v>
                </c:pt>
                <c:pt idx="2666">
                  <c:v>0.86437375569097119</c:v>
                </c:pt>
                <c:pt idx="2667">
                  <c:v>0.94285503673037752</c:v>
                </c:pt>
                <c:pt idx="2668">
                  <c:v>1</c:v>
                </c:pt>
                <c:pt idx="2669">
                  <c:v>0.69933273433841259</c:v>
                </c:pt>
                <c:pt idx="2670">
                  <c:v>0.65278935271550731</c:v>
                </c:pt>
                <c:pt idx="2671">
                  <c:v>0.94731263702185209</c:v>
                </c:pt>
                <c:pt idx="2672">
                  <c:v>0.81520741295189958</c:v>
                </c:pt>
                <c:pt idx="2673">
                  <c:v>1</c:v>
                </c:pt>
                <c:pt idx="2674">
                  <c:v>0.69410165385962475</c:v>
                </c:pt>
                <c:pt idx="2675">
                  <c:v>0.64826368045923977</c:v>
                </c:pt>
                <c:pt idx="2676">
                  <c:v>0.66346760130033811</c:v>
                </c:pt>
                <c:pt idx="2677">
                  <c:v>0.65216024388820137</c:v>
                </c:pt>
                <c:pt idx="2678">
                  <c:v>0.30629351022631934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0.94726825188750841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0.88894919084439172</c:v>
                </c:pt>
                <c:pt idx="2693">
                  <c:v>1</c:v>
                </c:pt>
                <c:pt idx="2694">
                  <c:v>0</c:v>
                </c:pt>
                <c:pt idx="2695">
                  <c:v>0.10100040219577945</c:v>
                </c:pt>
                <c:pt idx="2696">
                  <c:v>0.24330339252422778</c:v>
                </c:pt>
                <c:pt idx="2697">
                  <c:v>0.23869826087557633</c:v>
                </c:pt>
                <c:pt idx="2698">
                  <c:v>0.66745923150709729</c:v>
                </c:pt>
                <c:pt idx="2699">
                  <c:v>0.37827422996746612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0.63058265058194207</c:v>
                </c:pt>
                <c:pt idx="2705">
                  <c:v>1</c:v>
                </c:pt>
                <c:pt idx="2706">
                  <c:v>1</c:v>
                </c:pt>
                <c:pt idx="2707">
                  <c:v>0.42486348098928806</c:v>
                </c:pt>
                <c:pt idx="2708">
                  <c:v>0.44490749963110177</c:v>
                </c:pt>
                <c:pt idx="2709">
                  <c:v>0</c:v>
                </c:pt>
                <c:pt idx="2710">
                  <c:v>0.12738832149640944</c:v>
                </c:pt>
                <c:pt idx="2711">
                  <c:v>0.25219483279128047</c:v>
                </c:pt>
                <c:pt idx="2712">
                  <c:v>0.16555203217213993</c:v>
                </c:pt>
                <c:pt idx="2713">
                  <c:v>0.56683765621404436</c:v>
                </c:pt>
                <c:pt idx="2714">
                  <c:v>0.7965414473526139</c:v>
                </c:pt>
                <c:pt idx="2715">
                  <c:v>1</c:v>
                </c:pt>
                <c:pt idx="2716">
                  <c:v>1</c:v>
                </c:pt>
                <c:pt idx="2717">
                  <c:v>0.40799265932826845</c:v>
                </c:pt>
                <c:pt idx="2718">
                  <c:v>0.99186235055943406</c:v>
                </c:pt>
                <c:pt idx="2719">
                  <c:v>0.7100429398186745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0.77537721077422928</c:v>
                </c:pt>
                <c:pt idx="2729">
                  <c:v>0.75169789328693748</c:v>
                </c:pt>
                <c:pt idx="2730">
                  <c:v>0</c:v>
                </c:pt>
                <c:pt idx="2731">
                  <c:v>0.83157723383917004</c:v>
                </c:pt>
                <c:pt idx="2732">
                  <c:v>1</c:v>
                </c:pt>
                <c:pt idx="2733">
                  <c:v>0.57565781765392665</c:v>
                </c:pt>
                <c:pt idx="2734">
                  <c:v>1</c:v>
                </c:pt>
                <c:pt idx="2735">
                  <c:v>1</c:v>
                </c:pt>
                <c:pt idx="2736">
                  <c:v>0.35239203229819349</c:v>
                </c:pt>
                <c:pt idx="2737">
                  <c:v>1</c:v>
                </c:pt>
                <c:pt idx="2738">
                  <c:v>0.9031901907593366</c:v>
                </c:pt>
                <c:pt idx="2739">
                  <c:v>0.66819596613170806</c:v>
                </c:pt>
                <c:pt idx="2740">
                  <c:v>1</c:v>
                </c:pt>
                <c:pt idx="2741">
                  <c:v>0.53774176135315166</c:v>
                </c:pt>
                <c:pt idx="2742">
                  <c:v>0.5821414212240078</c:v>
                </c:pt>
                <c:pt idx="2743">
                  <c:v>0.74512426642257146</c:v>
                </c:pt>
                <c:pt idx="2744">
                  <c:v>0</c:v>
                </c:pt>
                <c:pt idx="2745">
                  <c:v>0.4793754818613355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0.17503787606137669</c:v>
                </c:pt>
                <c:pt idx="2751">
                  <c:v>0.96995991034213147</c:v>
                </c:pt>
                <c:pt idx="2752">
                  <c:v>0.89930284244249581</c:v>
                </c:pt>
                <c:pt idx="2753">
                  <c:v>0.36100247748152925</c:v>
                </c:pt>
                <c:pt idx="2754">
                  <c:v>0.92219646740146322</c:v>
                </c:pt>
                <c:pt idx="2755">
                  <c:v>0.54093299835973896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0.26187898742541171</c:v>
                </c:pt>
                <c:pt idx="2763">
                  <c:v>0.40584980696384254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0.8719086991261189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0</c:v>
                </c:pt>
                <c:pt idx="2772">
                  <c:v>0.72295916115192993</c:v>
                </c:pt>
                <c:pt idx="2773">
                  <c:v>0.79138905154344708</c:v>
                </c:pt>
                <c:pt idx="2774">
                  <c:v>0</c:v>
                </c:pt>
                <c:pt idx="2775">
                  <c:v>0</c:v>
                </c:pt>
                <c:pt idx="2776">
                  <c:v>0.85934343008772796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0.43441699497855712</c:v>
                </c:pt>
                <c:pt idx="2781">
                  <c:v>0.29092794522502319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0.63799326008462387</c:v>
                </c:pt>
                <c:pt idx="2796">
                  <c:v>0.4204335409936838</c:v>
                </c:pt>
                <c:pt idx="2797">
                  <c:v>2.4882769870987892E-3</c:v>
                </c:pt>
                <c:pt idx="2798">
                  <c:v>1.9160447655130583E-3</c:v>
                </c:pt>
                <c:pt idx="2799">
                  <c:v>0.4097755319056135</c:v>
                </c:pt>
                <c:pt idx="2800">
                  <c:v>0.11852561519357956</c:v>
                </c:pt>
                <c:pt idx="2801">
                  <c:v>7.1176483744210626E-4</c:v>
                </c:pt>
                <c:pt idx="2802">
                  <c:v>0.36737907549895638</c:v>
                </c:pt>
                <c:pt idx="2803">
                  <c:v>0.3684406269123664</c:v>
                </c:pt>
                <c:pt idx="2804">
                  <c:v>0.7108709318128037</c:v>
                </c:pt>
                <c:pt idx="2805">
                  <c:v>1</c:v>
                </c:pt>
                <c:pt idx="2806">
                  <c:v>0.83274986053025546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0.97998503940429993</c:v>
                </c:pt>
                <c:pt idx="2815">
                  <c:v>0.18621682065856415</c:v>
                </c:pt>
                <c:pt idx="2816">
                  <c:v>0.16776576791201994</c:v>
                </c:pt>
                <c:pt idx="2817">
                  <c:v>0.15520731937693866</c:v>
                </c:pt>
                <c:pt idx="2818">
                  <c:v>2.4609772799658166E-3</c:v>
                </c:pt>
                <c:pt idx="2819">
                  <c:v>0</c:v>
                </c:pt>
                <c:pt idx="2820">
                  <c:v>0</c:v>
                </c:pt>
                <c:pt idx="2821">
                  <c:v>0.67312511433345945</c:v>
                </c:pt>
                <c:pt idx="2822">
                  <c:v>0.90401882436959202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0.19820327176235158</c:v>
                </c:pt>
                <c:pt idx="2828">
                  <c:v>0.94201579922428791</c:v>
                </c:pt>
                <c:pt idx="2829">
                  <c:v>0</c:v>
                </c:pt>
                <c:pt idx="2830">
                  <c:v>0.2948162650202793</c:v>
                </c:pt>
                <c:pt idx="2831">
                  <c:v>1</c:v>
                </c:pt>
                <c:pt idx="2832">
                  <c:v>0.33308629431236825</c:v>
                </c:pt>
                <c:pt idx="2833">
                  <c:v>0.6568525024408387</c:v>
                </c:pt>
                <c:pt idx="2834">
                  <c:v>0</c:v>
                </c:pt>
                <c:pt idx="2835">
                  <c:v>0.16403186112173082</c:v>
                </c:pt>
                <c:pt idx="2836">
                  <c:v>0.15016138773287335</c:v>
                </c:pt>
                <c:pt idx="2837">
                  <c:v>0.13404159547551028</c:v>
                </c:pt>
                <c:pt idx="2838">
                  <c:v>1</c:v>
                </c:pt>
                <c:pt idx="2839">
                  <c:v>1</c:v>
                </c:pt>
                <c:pt idx="2840">
                  <c:v>0.55109698557522546</c:v>
                </c:pt>
                <c:pt idx="2841">
                  <c:v>0.79152147286080332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0.92231495209503167</c:v>
                </c:pt>
                <c:pt idx="2849">
                  <c:v>0.87491221732711599</c:v>
                </c:pt>
                <c:pt idx="2850">
                  <c:v>0.90684217223180874</c:v>
                </c:pt>
                <c:pt idx="2851">
                  <c:v>0.73591592343935186</c:v>
                </c:pt>
                <c:pt idx="2852">
                  <c:v>0.44248799411564438</c:v>
                </c:pt>
                <c:pt idx="2853">
                  <c:v>0.49996397445253749</c:v>
                </c:pt>
                <c:pt idx="2854">
                  <c:v>0.36313003719831055</c:v>
                </c:pt>
                <c:pt idx="2855">
                  <c:v>5.7606459085575316E-2</c:v>
                </c:pt>
                <c:pt idx="2856">
                  <c:v>1</c:v>
                </c:pt>
                <c:pt idx="2857">
                  <c:v>0.61481238284944228</c:v>
                </c:pt>
                <c:pt idx="2858">
                  <c:v>0.52440910145155528</c:v>
                </c:pt>
                <c:pt idx="2859">
                  <c:v>0.37004673740016897</c:v>
                </c:pt>
                <c:pt idx="2860">
                  <c:v>2.3725884123625071E-3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0.38729209398845393</c:v>
                </c:pt>
                <c:pt idx="2865">
                  <c:v>0.24004106364953445</c:v>
                </c:pt>
                <c:pt idx="2866">
                  <c:v>1</c:v>
                </c:pt>
                <c:pt idx="2867">
                  <c:v>1</c:v>
                </c:pt>
                <c:pt idx="2868">
                  <c:v>0.6977944799977458</c:v>
                </c:pt>
                <c:pt idx="2869">
                  <c:v>0.46886674997807448</c:v>
                </c:pt>
                <c:pt idx="2870">
                  <c:v>0.49174611775697852</c:v>
                </c:pt>
                <c:pt idx="2871">
                  <c:v>0.32245346192011926</c:v>
                </c:pt>
                <c:pt idx="2872">
                  <c:v>0.31741416376737852</c:v>
                </c:pt>
                <c:pt idx="2873">
                  <c:v>0.76880221011858096</c:v>
                </c:pt>
                <c:pt idx="2874">
                  <c:v>0.92877406338700419</c:v>
                </c:pt>
                <c:pt idx="2875">
                  <c:v>1</c:v>
                </c:pt>
                <c:pt idx="2876">
                  <c:v>0.67907754303390577</c:v>
                </c:pt>
                <c:pt idx="2877">
                  <c:v>0.27905187539194115</c:v>
                </c:pt>
                <c:pt idx="2878">
                  <c:v>0.4351224606698787</c:v>
                </c:pt>
                <c:pt idx="2879">
                  <c:v>0.52326695646114429</c:v>
                </c:pt>
                <c:pt idx="2880">
                  <c:v>0.3001109101344977</c:v>
                </c:pt>
                <c:pt idx="2881">
                  <c:v>0.2820264921074373</c:v>
                </c:pt>
                <c:pt idx="2882">
                  <c:v>0</c:v>
                </c:pt>
                <c:pt idx="2883">
                  <c:v>0.36949172070681663</c:v>
                </c:pt>
                <c:pt idx="2884">
                  <c:v>0.17416121797350845</c:v>
                </c:pt>
                <c:pt idx="2885">
                  <c:v>0.4946387489525671</c:v>
                </c:pt>
                <c:pt idx="2886">
                  <c:v>0.46843245882121143</c:v>
                </c:pt>
                <c:pt idx="2887">
                  <c:v>1</c:v>
                </c:pt>
                <c:pt idx="2888">
                  <c:v>0.94876028904531229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0.47986289163260465</c:v>
                </c:pt>
                <c:pt idx="2895">
                  <c:v>0.46407854124833803</c:v>
                </c:pt>
                <c:pt idx="2896">
                  <c:v>6.4302175900339265E-2</c:v>
                </c:pt>
                <c:pt idx="2897">
                  <c:v>0.50437805333080332</c:v>
                </c:pt>
                <c:pt idx="2898">
                  <c:v>0.39090147977087775</c:v>
                </c:pt>
                <c:pt idx="2899">
                  <c:v>0.9075947667757015</c:v>
                </c:pt>
                <c:pt idx="2900">
                  <c:v>0.56536754902969144</c:v>
                </c:pt>
                <c:pt idx="2901">
                  <c:v>0.95286858652461015</c:v>
                </c:pt>
                <c:pt idx="2902">
                  <c:v>1</c:v>
                </c:pt>
                <c:pt idx="2903">
                  <c:v>0.96920974442444274</c:v>
                </c:pt>
                <c:pt idx="2904">
                  <c:v>0.59486309186072173</c:v>
                </c:pt>
                <c:pt idx="2905">
                  <c:v>0</c:v>
                </c:pt>
                <c:pt idx="2906">
                  <c:v>0.10634282790328083</c:v>
                </c:pt>
                <c:pt idx="2907">
                  <c:v>0.15888460976356911</c:v>
                </c:pt>
                <c:pt idx="2908">
                  <c:v>0.11941723275063246</c:v>
                </c:pt>
                <c:pt idx="2909">
                  <c:v>7.9069666737497477E-2</c:v>
                </c:pt>
                <c:pt idx="2910">
                  <c:v>0.39583322010189903</c:v>
                </c:pt>
                <c:pt idx="2911">
                  <c:v>0.26576031508819931</c:v>
                </c:pt>
                <c:pt idx="2912">
                  <c:v>0.11251231457700488</c:v>
                </c:pt>
                <c:pt idx="2913">
                  <c:v>0.18702023044198884</c:v>
                </c:pt>
                <c:pt idx="2914">
                  <c:v>0.35914772443263177</c:v>
                </c:pt>
                <c:pt idx="2915">
                  <c:v>0.22386825402431904</c:v>
                </c:pt>
                <c:pt idx="2916">
                  <c:v>0</c:v>
                </c:pt>
                <c:pt idx="2917">
                  <c:v>2.665232114874572E-2</c:v>
                </c:pt>
                <c:pt idx="2918">
                  <c:v>0</c:v>
                </c:pt>
                <c:pt idx="2919">
                  <c:v>0</c:v>
                </c:pt>
                <c:pt idx="2920">
                  <c:v>0.83195583221753366</c:v>
                </c:pt>
                <c:pt idx="2921">
                  <c:v>0.22078936813331895</c:v>
                </c:pt>
                <c:pt idx="2922">
                  <c:v>0.82710115032873555</c:v>
                </c:pt>
                <c:pt idx="2923">
                  <c:v>0.30548614627527315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0.35009470943318644</c:v>
                </c:pt>
                <c:pt idx="2928">
                  <c:v>6.6342026590013883E-2</c:v>
                </c:pt>
                <c:pt idx="2929">
                  <c:v>4.4093494625798715E-2</c:v>
                </c:pt>
                <c:pt idx="2930">
                  <c:v>0.21214610029330083</c:v>
                </c:pt>
                <c:pt idx="2931">
                  <c:v>0.64400333098900731</c:v>
                </c:pt>
                <c:pt idx="2932">
                  <c:v>0.38210230628426578</c:v>
                </c:pt>
                <c:pt idx="2933">
                  <c:v>0.70277253006800988</c:v>
                </c:pt>
                <c:pt idx="2934">
                  <c:v>1</c:v>
                </c:pt>
                <c:pt idx="2935">
                  <c:v>1</c:v>
                </c:pt>
                <c:pt idx="2936">
                  <c:v>0.82810455060346755</c:v>
                </c:pt>
                <c:pt idx="2937">
                  <c:v>0.15564760153002447</c:v>
                </c:pt>
                <c:pt idx="2938">
                  <c:v>9.4380641095531889E-2</c:v>
                </c:pt>
                <c:pt idx="2939">
                  <c:v>8.772749672914848E-2</c:v>
                </c:pt>
                <c:pt idx="2940">
                  <c:v>0.41178031638814439</c:v>
                </c:pt>
                <c:pt idx="2941">
                  <c:v>0.2110300649188738</c:v>
                </c:pt>
                <c:pt idx="2942">
                  <c:v>0.19866231948790108</c:v>
                </c:pt>
                <c:pt idx="2943">
                  <c:v>0.18271756745878009</c:v>
                </c:pt>
                <c:pt idx="2944">
                  <c:v>0</c:v>
                </c:pt>
                <c:pt idx="2945">
                  <c:v>0.20409092607619861</c:v>
                </c:pt>
                <c:pt idx="2946">
                  <c:v>1</c:v>
                </c:pt>
                <c:pt idx="2947">
                  <c:v>1</c:v>
                </c:pt>
                <c:pt idx="2948">
                  <c:v>0.83688313310653661</c:v>
                </c:pt>
                <c:pt idx="2949">
                  <c:v>0.9539683710721707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5.858481876035309E-2</c:v>
                </c:pt>
                <c:pt idx="2954">
                  <c:v>0.19412124638843556</c:v>
                </c:pt>
                <c:pt idx="2955">
                  <c:v>0.48388629498232161</c:v>
                </c:pt>
                <c:pt idx="2956">
                  <c:v>0.83152050541083844</c:v>
                </c:pt>
                <c:pt idx="2957">
                  <c:v>0.46543946590933033</c:v>
                </c:pt>
                <c:pt idx="2958">
                  <c:v>0.35133496124844316</c:v>
                </c:pt>
                <c:pt idx="2959">
                  <c:v>0.37867655931124389</c:v>
                </c:pt>
                <c:pt idx="2960">
                  <c:v>0.22765303324028582</c:v>
                </c:pt>
                <c:pt idx="2961">
                  <c:v>0.82887696069445782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0.34118472083964119</c:v>
                </c:pt>
                <c:pt idx="2969">
                  <c:v>0.54819200136615642</c:v>
                </c:pt>
                <c:pt idx="2970">
                  <c:v>0.91107413544211968</c:v>
                </c:pt>
                <c:pt idx="2971">
                  <c:v>0.66475827891667827</c:v>
                </c:pt>
                <c:pt idx="2972">
                  <c:v>1</c:v>
                </c:pt>
                <c:pt idx="2973">
                  <c:v>1</c:v>
                </c:pt>
                <c:pt idx="2974">
                  <c:v>0.62761076407670513</c:v>
                </c:pt>
                <c:pt idx="2975">
                  <c:v>1</c:v>
                </c:pt>
                <c:pt idx="2976">
                  <c:v>1</c:v>
                </c:pt>
                <c:pt idx="2977">
                  <c:v>0.18930308283640462</c:v>
                </c:pt>
                <c:pt idx="2978">
                  <c:v>0.18481543482225415</c:v>
                </c:pt>
                <c:pt idx="2979">
                  <c:v>0.22051279552222408</c:v>
                </c:pt>
                <c:pt idx="2980">
                  <c:v>0.22001696200162749</c:v>
                </c:pt>
                <c:pt idx="2981">
                  <c:v>2.165183814792335E-2</c:v>
                </c:pt>
                <c:pt idx="2982">
                  <c:v>0.32301674782211703</c:v>
                </c:pt>
                <c:pt idx="2983">
                  <c:v>0.15701226879477401</c:v>
                </c:pt>
                <c:pt idx="2984">
                  <c:v>0.65005589987624557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0.78323320796296647</c:v>
                </c:pt>
                <c:pt idx="2990">
                  <c:v>1</c:v>
                </c:pt>
                <c:pt idx="2991">
                  <c:v>1</c:v>
                </c:pt>
                <c:pt idx="2992">
                  <c:v>0.60110436784042665</c:v>
                </c:pt>
                <c:pt idx="2993">
                  <c:v>0.35726601008049058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0.65592306835277892</c:v>
                </c:pt>
                <c:pt idx="3000">
                  <c:v>0.91561523252764987</c:v>
                </c:pt>
                <c:pt idx="3001">
                  <c:v>1</c:v>
                </c:pt>
                <c:pt idx="3002">
                  <c:v>0.95324203396627849</c:v>
                </c:pt>
                <c:pt idx="3003">
                  <c:v>1</c:v>
                </c:pt>
                <c:pt idx="3004">
                  <c:v>0.86382154193316851</c:v>
                </c:pt>
                <c:pt idx="3005">
                  <c:v>3.5493723739149628E-2</c:v>
                </c:pt>
                <c:pt idx="3006">
                  <c:v>6.5593447108542374E-7</c:v>
                </c:pt>
                <c:pt idx="3007">
                  <c:v>0.89225646086191757</c:v>
                </c:pt>
                <c:pt idx="3008">
                  <c:v>1</c:v>
                </c:pt>
                <c:pt idx="3009">
                  <c:v>0</c:v>
                </c:pt>
                <c:pt idx="3010">
                  <c:v>0.36121325724722608</c:v>
                </c:pt>
                <c:pt idx="3011">
                  <c:v>0.27268005264177669</c:v>
                </c:pt>
                <c:pt idx="3012">
                  <c:v>1</c:v>
                </c:pt>
                <c:pt idx="3013">
                  <c:v>0.57766726553685488</c:v>
                </c:pt>
                <c:pt idx="3014">
                  <c:v>4.8826650475119332E-3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0.68345899349922268</c:v>
                </c:pt>
                <c:pt idx="3021">
                  <c:v>0.52101707893196247</c:v>
                </c:pt>
                <c:pt idx="3022">
                  <c:v>0.64135933280581403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0.17879215547739569</c:v>
                </c:pt>
                <c:pt idx="3030">
                  <c:v>0</c:v>
                </c:pt>
                <c:pt idx="3031">
                  <c:v>0</c:v>
                </c:pt>
                <c:pt idx="3032">
                  <c:v>0.55579914085717264</c:v>
                </c:pt>
                <c:pt idx="3033">
                  <c:v>0.5861758744480482</c:v>
                </c:pt>
                <c:pt idx="3034">
                  <c:v>0</c:v>
                </c:pt>
                <c:pt idx="3035">
                  <c:v>0.78663639825371312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0</c:v>
                </c:pt>
                <c:pt idx="3041">
                  <c:v>0.67856387148457287</c:v>
                </c:pt>
                <c:pt idx="3042">
                  <c:v>1</c:v>
                </c:pt>
                <c:pt idx="3043">
                  <c:v>1</c:v>
                </c:pt>
                <c:pt idx="3044">
                  <c:v>0.78675284342839902</c:v>
                </c:pt>
                <c:pt idx="3045">
                  <c:v>0.97034717989586172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7.6466229786369078E-2</c:v>
                </c:pt>
                <c:pt idx="3051">
                  <c:v>1</c:v>
                </c:pt>
                <c:pt idx="3052">
                  <c:v>0.68112723795390773</c:v>
                </c:pt>
                <c:pt idx="3053">
                  <c:v>0.68719384372987602</c:v>
                </c:pt>
                <c:pt idx="3054">
                  <c:v>0.97804462659355762</c:v>
                </c:pt>
                <c:pt idx="3055">
                  <c:v>1</c:v>
                </c:pt>
                <c:pt idx="3056">
                  <c:v>1</c:v>
                </c:pt>
                <c:pt idx="3057">
                  <c:v>0.81658430811445482</c:v>
                </c:pt>
                <c:pt idx="3058">
                  <c:v>0.840468441797393</c:v>
                </c:pt>
                <c:pt idx="3059">
                  <c:v>0</c:v>
                </c:pt>
                <c:pt idx="3060">
                  <c:v>0.24604304285284498</c:v>
                </c:pt>
                <c:pt idx="3061">
                  <c:v>1</c:v>
                </c:pt>
                <c:pt idx="3062">
                  <c:v>0</c:v>
                </c:pt>
                <c:pt idx="3063">
                  <c:v>0.56347089174730514</c:v>
                </c:pt>
                <c:pt idx="3064">
                  <c:v>0.11189405875774912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0.51635537456497327</c:v>
                </c:pt>
                <c:pt idx="3069">
                  <c:v>0.42146620117230399</c:v>
                </c:pt>
                <c:pt idx="3070">
                  <c:v>2.3255427926459755E-2</c:v>
                </c:pt>
                <c:pt idx="3071">
                  <c:v>1</c:v>
                </c:pt>
                <c:pt idx="3072">
                  <c:v>1</c:v>
                </c:pt>
                <c:pt idx="3073">
                  <c:v>0.87841706500994277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0.75989887851213922</c:v>
                </c:pt>
                <c:pt idx="3081">
                  <c:v>1</c:v>
                </c:pt>
                <c:pt idx="3082">
                  <c:v>0.69317503357972932</c:v>
                </c:pt>
                <c:pt idx="3083">
                  <c:v>0.74195243243059994</c:v>
                </c:pt>
                <c:pt idx="3084">
                  <c:v>0.67482161555323084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0.21334930230842364</c:v>
                </c:pt>
                <c:pt idx="3089">
                  <c:v>0</c:v>
                </c:pt>
                <c:pt idx="3090">
                  <c:v>0.80500723191509871</c:v>
                </c:pt>
                <c:pt idx="3091">
                  <c:v>0.8245036678620199</c:v>
                </c:pt>
                <c:pt idx="3092">
                  <c:v>1</c:v>
                </c:pt>
                <c:pt idx="3093">
                  <c:v>1</c:v>
                </c:pt>
                <c:pt idx="3094">
                  <c:v>0.21709787958030724</c:v>
                </c:pt>
                <c:pt idx="3095">
                  <c:v>0.14221696636804604</c:v>
                </c:pt>
                <c:pt idx="3096">
                  <c:v>1</c:v>
                </c:pt>
                <c:pt idx="3097">
                  <c:v>0.54403785911984448</c:v>
                </c:pt>
                <c:pt idx="3098">
                  <c:v>0.60803912211516908</c:v>
                </c:pt>
                <c:pt idx="3099">
                  <c:v>0.11321589769872689</c:v>
                </c:pt>
                <c:pt idx="3100">
                  <c:v>0</c:v>
                </c:pt>
                <c:pt idx="3101">
                  <c:v>0.35646785304795475</c:v>
                </c:pt>
                <c:pt idx="3102">
                  <c:v>0.35168958591351052</c:v>
                </c:pt>
                <c:pt idx="3103">
                  <c:v>0.19390795227026653</c:v>
                </c:pt>
                <c:pt idx="3104">
                  <c:v>1.2632574911054533E-2</c:v>
                </c:pt>
                <c:pt idx="3105">
                  <c:v>1.0638885299187047E-2</c:v>
                </c:pt>
                <c:pt idx="3106">
                  <c:v>1</c:v>
                </c:pt>
                <c:pt idx="3107">
                  <c:v>1</c:v>
                </c:pt>
                <c:pt idx="3108">
                  <c:v>0.67649759565465195</c:v>
                </c:pt>
                <c:pt idx="3109">
                  <c:v>1</c:v>
                </c:pt>
                <c:pt idx="3110">
                  <c:v>0.82580714559029311</c:v>
                </c:pt>
                <c:pt idx="3111">
                  <c:v>1</c:v>
                </c:pt>
                <c:pt idx="3112">
                  <c:v>0.81422703414309627</c:v>
                </c:pt>
                <c:pt idx="3113">
                  <c:v>1</c:v>
                </c:pt>
                <c:pt idx="3114">
                  <c:v>1</c:v>
                </c:pt>
                <c:pt idx="3115">
                  <c:v>0.68723641266302726</c:v>
                </c:pt>
                <c:pt idx="3116">
                  <c:v>0.57474391677796155</c:v>
                </c:pt>
                <c:pt idx="3117">
                  <c:v>0.26755818470296494</c:v>
                </c:pt>
                <c:pt idx="3118">
                  <c:v>0.97855658799694045</c:v>
                </c:pt>
                <c:pt idx="3119">
                  <c:v>1</c:v>
                </c:pt>
                <c:pt idx="3120">
                  <c:v>1</c:v>
                </c:pt>
                <c:pt idx="3121">
                  <c:v>0.27155516893586185</c:v>
                </c:pt>
                <c:pt idx="3122">
                  <c:v>0.17897332862960702</c:v>
                </c:pt>
                <c:pt idx="3123">
                  <c:v>0.23485478546674704</c:v>
                </c:pt>
                <c:pt idx="3124">
                  <c:v>0.2312746234459056</c:v>
                </c:pt>
                <c:pt idx="3125">
                  <c:v>0.13933558707359864</c:v>
                </c:pt>
                <c:pt idx="3126">
                  <c:v>0.61417368436497133</c:v>
                </c:pt>
                <c:pt idx="3127">
                  <c:v>0.50134591239608395</c:v>
                </c:pt>
                <c:pt idx="3128">
                  <c:v>0.48960669017008296</c:v>
                </c:pt>
                <c:pt idx="3129">
                  <c:v>0.47378781465505554</c:v>
                </c:pt>
                <c:pt idx="3130">
                  <c:v>0.29615446443292109</c:v>
                </c:pt>
                <c:pt idx="3131">
                  <c:v>0.65433377571390716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5.2918105452831515E-2</c:v>
                </c:pt>
                <c:pt idx="3136">
                  <c:v>3.8124688213405998E-2</c:v>
                </c:pt>
                <c:pt idx="3137">
                  <c:v>3.6539828309892872E-2</c:v>
                </c:pt>
                <c:pt idx="3138">
                  <c:v>4.2955980227558935E-2</c:v>
                </c:pt>
                <c:pt idx="3139">
                  <c:v>8.9128159480221431E-2</c:v>
                </c:pt>
                <c:pt idx="3140">
                  <c:v>0.22554612348884667</c:v>
                </c:pt>
                <c:pt idx="3141">
                  <c:v>0.50303263110885776</c:v>
                </c:pt>
                <c:pt idx="3142">
                  <c:v>0.21381492485760964</c:v>
                </c:pt>
                <c:pt idx="3143">
                  <c:v>0.30556381331694549</c:v>
                </c:pt>
                <c:pt idx="3144">
                  <c:v>0.28471345153703015</c:v>
                </c:pt>
                <c:pt idx="3145">
                  <c:v>0.2382459484824031</c:v>
                </c:pt>
                <c:pt idx="3146">
                  <c:v>1</c:v>
                </c:pt>
                <c:pt idx="3147">
                  <c:v>0.87519017203960303</c:v>
                </c:pt>
                <c:pt idx="3148">
                  <c:v>1</c:v>
                </c:pt>
                <c:pt idx="3149">
                  <c:v>0.46616671629253592</c:v>
                </c:pt>
                <c:pt idx="3150">
                  <c:v>0.49788052338429556</c:v>
                </c:pt>
                <c:pt idx="3151">
                  <c:v>0.50240815635183711</c:v>
                </c:pt>
                <c:pt idx="3152">
                  <c:v>0.46704973010266293</c:v>
                </c:pt>
                <c:pt idx="3153">
                  <c:v>0.67134405936057751</c:v>
                </c:pt>
                <c:pt idx="3154">
                  <c:v>0.58459113794525919</c:v>
                </c:pt>
                <c:pt idx="3155">
                  <c:v>0.56255457453387503</c:v>
                </c:pt>
                <c:pt idx="3156">
                  <c:v>0.37716487284859246</c:v>
                </c:pt>
                <c:pt idx="3157">
                  <c:v>0.40947273804237827</c:v>
                </c:pt>
                <c:pt idx="3158">
                  <c:v>0.52653547945149715</c:v>
                </c:pt>
                <c:pt idx="3159">
                  <c:v>0.46508456319568919</c:v>
                </c:pt>
                <c:pt idx="3160">
                  <c:v>0.59406577626031898</c:v>
                </c:pt>
                <c:pt idx="3161">
                  <c:v>1</c:v>
                </c:pt>
                <c:pt idx="3162">
                  <c:v>0.9993180456483387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0.56905251291316616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0.64059522770237232</c:v>
                </c:pt>
                <c:pt idx="3175">
                  <c:v>0.40056582051457729</c:v>
                </c:pt>
                <c:pt idx="3176">
                  <c:v>1</c:v>
                </c:pt>
                <c:pt idx="3177">
                  <c:v>1</c:v>
                </c:pt>
                <c:pt idx="3178">
                  <c:v>0.56764331875050633</c:v>
                </c:pt>
                <c:pt idx="3179">
                  <c:v>0.82074063109271111</c:v>
                </c:pt>
                <c:pt idx="3180">
                  <c:v>0.46017007176390429</c:v>
                </c:pt>
                <c:pt idx="3181">
                  <c:v>1</c:v>
                </c:pt>
                <c:pt idx="3182">
                  <c:v>0</c:v>
                </c:pt>
                <c:pt idx="3183">
                  <c:v>0.21943345184529434</c:v>
                </c:pt>
                <c:pt idx="3184">
                  <c:v>0.17097290921249644</c:v>
                </c:pt>
                <c:pt idx="3185">
                  <c:v>0.7886729772563642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0.28202005383142209</c:v>
                </c:pt>
                <c:pt idx="3192">
                  <c:v>0.21622012459487694</c:v>
                </c:pt>
                <c:pt idx="3193">
                  <c:v>0.13887797578538044</c:v>
                </c:pt>
                <c:pt idx="3194">
                  <c:v>0.29162599480387563</c:v>
                </c:pt>
                <c:pt idx="3195">
                  <c:v>0.54986583521051591</c:v>
                </c:pt>
                <c:pt idx="3196">
                  <c:v>7.3659625988953578E-2</c:v>
                </c:pt>
                <c:pt idx="3197">
                  <c:v>0.22097750686780382</c:v>
                </c:pt>
                <c:pt idx="3198">
                  <c:v>0.13595384296799864</c:v>
                </c:pt>
                <c:pt idx="3199">
                  <c:v>0.6500933611365699</c:v>
                </c:pt>
                <c:pt idx="3200">
                  <c:v>0.5946104700183521</c:v>
                </c:pt>
                <c:pt idx="3201">
                  <c:v>0.83820007453108958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0.53541562129450349</c:v>
                </c:pt>
                <c:pt idx="3212">
                  <c:v>1</c:v>
                </c:pt>
                <c:pt idx="3213">
                  <c:v>0.64654470764714844</c:v>
                </c:pt>
                <c:pt idx="3214">
                  <c:v>0.82007822189630208</c:v>
                </c:pt>
                <c:pt idx="3215">
                  <c:v>0.63996199001179332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0.59196921151528481</c:v>
                </c:pt>
                <c:pt idx="3220">
                  <c:v>0.76791318722230339</c:v>
                </c:pt>
                <c:pt idx="3221">
                  <c:v>1</c:v>
                </c:pt>
                <c:pt idx="3222">
                  <c:v>0.33726279281232596</c:v>
                </c:pt>
                <c:pt idx="3223">
                  <c:v>0</c:v>
                </c:pt>
                <c:pt idx="3224">
                  <c:v>9.0809973235701391E-2</c:v>
                </c:pt>
                <c:pt idx="3225">
                  <c:v>9.663630399572222E-2</c:v>
                </c:pt>
                <c:pt idx="3226">
                  <c:v>0.33462590800239128</c:v>
                </c:pt>
                <c:pt idx="3227">
                  <c:v>0.64170437811158032</c:v>
                </c:pt>
                <c:pt idx="3228">
                  <c:v>0.83205045245541831</c:v>
                </c:pt>
                <c:pt idx="3229">
                  <c:v>0.86800905428314679</c:v>
                </c:pt>
                <c:pt idx="3230">
                  <c:v>1</c:v>
                </c:pt>
                <c:pt idx="3231">
                  <c:v>0.52230625983504186</c:v>
                </c:pt>
                <c:pt idx="3232">
                  <c:v>0.66763909298521651</c:v>
                </c:pt>
                <c:pt idx="3233">
                  <c:v>0.59742439906952338</c:v>
                </c:pt>
                <c:pt idx="3234">
                  <c:v>0.23354076643771002</c:v>
                </c:pt>
                <c:pt idx="3235">
                  <c:v>0.31982248093055832</c:v>
                </c:pt>
                <c:pt idx="3236">
                  <c:v>0.4603517759218082</c:v>
                </c:pt>
                <c:pt idx="3237">
                  <c:v>0.8115472507270336</c:v>
                </c:pt>
                <c:pt idx="3238">
                  <c:v>0.80534483059691819</c:v>
                </c:pt>
                <c:pt idx="3239">
                  <c:v>0.60448198114950724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0.68550510117402541</c:v>
                </c:pt>
                <c:pt idx="3246">
                  <c:v>0.57863244483372167</c:v>
                </c:pt>
                <c:pt idx="3247">
                  <c:v>0.7494514150966749</c:v>
                </c:pt>
                <c:pt idx="3248">
                  <c:v>0.61301536469937357</c:v>
                </c:pt>
                <c:pt idx="3249">
                  <c:v>0.67625127379651118</c:v>
                </c:pt>
                <c:pt idx="3250">
                  <c:v>0.86351847022241202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0.57984907543283359</c:v>
                </c:pt>
                <c:pt idx="3258">
                  <c:v>0.74957088326311949</c:v>
                </c:pt>
                <c:pt idx="3259">
                  <c:v>1</c:v>
                </c:pt>
                <c:pt idx="3260">
                  <c:v>0.21283270364812268</c:v>
                </c:pt>
                <c:pt idx="3261">
                  <c:v>0.62522930121610432</c:v>
                </c:pt>
                <c:pt idx="3262">
                  <c:v>0.84904370109915483</c:v>
                </c:pt>
                <c:pt idx="3263">
                  <c:v>1</c:v>
                </c:pt>
                <c:pt idx="3264">
                  <c:v>0.84688512804327565</c:v>
                </c:pt>
                <c:pt idx="3265">
                  <c:v>0.40873016152013952</c:v>
                </c:pt>
                <c:pt idx="3266">
                  <c:v>0.77415302078106973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0.89540023497244514</c:v>
                </c:pt>
                <c:pt idx="3271">
                  <c:v>0.79771185922309407</c:v>
                </c:pt>
                <c:pt idx="3272">
                  <c:v>0.36950162668487713</c:v>
                </c:pt>
                <c:pt idx="3273">
                  <c:v>0.63471592224515538</c:v>
                </c:pt>
                <c:pt idx="3274">
                  <c:v>1</c:v>
                </c:pt>
                <c:pt idx="3275">
                  <c:v>1</c:v>
                </c:pt>
                <c:pt idx="3276">
                  <c:v>0.94542513331948208</c:v>
                </c:pt>
                <c:pt idx="3277">
                  <c:v>0.6670072839852913</c:v>
                </c:pt>
                <c:pt idx="3278">
                  <c:v>0.79543452065025844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0.24705045918997004</c:v>
                </c:pt>
                <c:pt idx="3286">
                  <c:v>0.25913964791782346</c:v>
                </c:pt>
                <c:pt idx="3287">
                  <c:v>1</c:v>
                </c:pt>
                <c:pt idx="3288">
                  <c:v>0.68258139221215186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0.95159347116557946</c:v>
                </c:pt>
                <c:pt idx="3295">
                  <c:v>0.42436816848483588</c:v>
                </c:pt>
                <c:pt idx="3296">
                  <c:v>1</c:v>
                </c:pt>
                <c:pt idx="3297">
                  <c:v>0.13375653695451961</c:v>
                </c:pt>
                <c:pt idx="3298">
                  <c:v>0.33282295188017874</c:v>
                </c:pt>
                <c:pt idx="3299">
                  <c:v>0.40075014217979543</c:v>
                </c:pt>
                <c:pt idx="3300">
                  <c:v>0.60303496304436965</c:v>
                </c:pt>
                <c:pt idx="3301">
                  <c:v>0.19943840145021657</c:v>
                </c:pt>
                <c:pt idx="3302">
                  <c:v>5.8012954465710954E-2</c:v>
                </c:pt>
                <c:pt idx="3303">
                  <c:v>3.6629703716283969E-2</c:v>
                </c:pt>
                <c:pt idx="3304">
                  <c:v>3.526279854952527E-2</c:v>
                </c:pt>
                <c:pt idx="3305">
                  <c:v>0.51445685624949211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6.0281399865592444E-2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0.59609535477236975</c:v>
                </c:pt>
                <c:pt idx="3316">
                  <c:v>0.57116350532830007</c:v>
                </c:pt>
                <c:pt idx="3317">
                  <c:v>1</c:v>
                </c:pt>
                <c:pt idx="3318">
                  <c:v>0.7919606509991175</c:v>
                </c:pt>
                <c:pt idx="3319">
                  <c:v>1</c:v>
                </c:pt>
                <c:pt idx="3320">
                  <c:v>1</c:v>
                </c:pt>
                <c:pt idx="3321">
                  <c:v>0.53416886726881518</c:v>
                </c:pt>
                <c:pt idx="3322">
                  <c:v>0.34161156317818248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0.31479728687605274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0.97663588827811643</c:v>
                </c:pt>
                <c:pt idx="3334">
                  <c:v>0.30732137957030453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0.61926840597775223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0.96511243921379219</c:v>
                </c:pt>
                <c:pt idx="3347">
                  <c:v>0.56140083913000183</c:v>
                </c:pt>
                <c:pt idx="3348">
                  <c:v>0.61017806407754582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0.33592326933459055</c:v>
                </c:pt>
                <c:pt idx="3357">
                  <c:v>1</c:v>
                </c:pt>
                <c:pt idx="3358">
                  <c:v>1</c:v>
                </c:pt>
                <c:pt idx="3359">
                  <c:v>0.83080690345827457</c:v>
                </c:pt>
                <c:pt idx="3360">
                  <c:v>1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0.44981432277955502</c:v>
                </c:pt>
                <c:pt idx="3368">
                  <c:v>0.53288007410631699</c:v>
                </c:pt>
                <c:pt idx="3369">
                  <c:v>1</c:v>
                </c:pt>
                <c:pt idx="3370">
                  <c:v>0.69569920362081905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0.83001676315770845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0.69979834736247493</c:v>
                </c:pt>
                <c:pt idx="3386">
                  <c:v>1</c:v>
                </c:pt>
                <c:pt idx="3387">
                  <c:v>0.2789682753760534</c:v>
                </c:pt>
                <c:pt idx="3388">
                  <c:v>2.8347698290240246E-2</c:v>
                </c:pt>
                <c:pt idx="3389">
                  <c:v>1.5646256848141412E-2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0.99836068313649762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0.80332573418736297</c:v>
                </c:pt>
                <c:pt idx="3403">
                  <c:v>0.89117535602729492</c:v>
                </c:pt>
                <c:pt idx="3404">
                  <c:v>3.894953541891412E-3</c:v>
                </c:pt>
                <c:pt idx="3405">
                  <c:v>3.7647906872611673E-3</c:v>
                </c:pt>
                <c:pt idx="3406">
                  <c:v>0</c:v>
                </c:pt>
                <c:pt idx="3407">
                  <c:v>0.58281607825316584</c:v>
                </c:pt>
                <c:pt idx="3408">
                  <c:v>0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0.80580926157691513</c:v>
                </c:pt>
                <c:pt idx="3416">
                  <c:v>1</c:v>
                </c:pt>
                <c:pt idx="3417">
                  <c:v>0.70799918183204746</c:v>
                </c:pt>
                <c:pt idx="3418">
                  <c:v>0.36052570292752517</c:v>
                </c:pt>
                <c:pt idx="3419">
                  <c:v>0.89107390907087736</c:v>
                </c:pt>
                <c:pt idx="3420">
                  <c:v>0.45344457026483354</c:v>
                </c:pt>
                <c:pt idx="3421">
                  <c:v>0.11008015286844842</c:v>
                </c:pt>
                <c:pt idx="3422">
                  <c:v>0.79666317294097566</c:v>
                </c:pt>
                <c:pt idx="3423">
                  <c:v>0.97955033574694383</c:v>
                </c:pt>
                <c:pt idx="3424">
                  <c:v>1</c:v>
                </c:pt>
                <c:pt idx="3425">
                  <c:v>0.71172141490327334</c:v>
                </c:pt>
                <c:pt idx="3426">
                  <c:v>0.81076349091773159</c:v>
                </c:pt>
                <c:pt idx="3427">
                  <c:v>1</c:v>
                </c:pt>
                <c:pt idx="3428">
                  <c:v>0.89743114472118724</c:v>
                </c:pt>
                <c:pt idx="3429">
                  <c:v>0.78591329829678058</c:v>
                </c:pt>
                <c:pt idx="3430">
                  <c:v>0.32328628760157158</c:v>
                </c:pt>
                <c:pt idx="3431">
                  <c:v>0.1454825829034154</c:v>
                </c:pt>
                <c:pt idx="3432">
                  <c:v>0</c:v>
                </c:pt>
                <c:pt idx="3433">
                  <c:v>0</c:v>
                </c:pt>
                <c:pt idx="3434">
                  <c:v>0.39504407268055802</c:v>
                </c:pt>
                <c:pt idx="3435">
                  <c:v>0.78311088908965198</c:v>
                </c:pt>
                <c:pt idx="3436">
                  <c:v>0.17618047777629178</c:v>
                </c:pt>
                <c:pt idx="3437">
                  <c:v>0</c:v>
                </c:pt>
                <c:pt idx="3438">
                  <c:v>0.22683465431610714</c:v>
                </c:pt>
                <c:pt idx="3439">
                  <c:v>0.26545584567882474</c:v>
                </c:pt>
                <c:pt idx="3440">
                  <c:v>1</c:v>
                </c:pt>
                <c:pt idx="3441">
                  <c:v>1</c:v>
                </c:pt>
                <c:pt idx="3442">
                  <c:v>0.6484637748570018</c:v>
                </c:pt>
                <c:pt idx="3443">
                  <c:v>0.43526858297471782</c:v>
                </c:pt>
                <c:pt idx="3444">
                  <c:v>1</c:v>
                </c:pt>
                <c:pt idx="3445">
                  <c:v>1</c:v>
                </c:pt>
                <c:pt idx="3446">
                  <c:v>0.60595541333970537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0.78746205418963888</c:v>
                </c:pt>
                <c:pt idx="3451">
                  <c:v>0.97542410289928194</c:v>
                </c:pt>
                <c:pt idx="3452">
                  <c:v>1</c:v>
                </c:pt>
                <c:pt idx="3453">
                  <c:v>0.91240044246360719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0.97389273940153653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0.47873134720357691</c:v>
                </c:pt>
                <c:pt idx="3477">
                  <c:v>1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0</c:v>
                </c:pt>
                <c:pt idx="3488">
                  <c:v>0.48967738915026854</c:v>
                </c:pt>
                <c:pt idx="3489">
                  <c:v>1</c:v>
                </c:pt>
                <c:pt idx="3490">
                  <c:v>0.55628764558297483</c:v>
                </c:pt>
                <c:pt idx="3491">
                  <c:v>1.9323547240541559E-2</c:v>
                </c:pt>
                <c:pt idx="3492">
                  <c:v>0.21558303414010632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0.11416764527574139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0.37394309644736878</c:v>
                </c:pt>
                <c:pt idx="3512">
                  <c:v>0.77429375870305561</c:v>
                </c:pt>
                <c:pt idx="3513">
                  <c:v>0</c:v>
                </c:pt>
                <c:pt idx="3514">
                  <c:v>0.63558223866170571</c:v>
                </c:pt>
                <c:pt idx="3515">
                  <c:v>0.85485792578281528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ED-084A-9072-BBC29119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939440"/>
        <c:axId val="1549248032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valAx>
        <c:axId val="1549248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8939440"/>
        <c:crosses val="max"/>
        <c:crossBetween val="between"/>
      </c:valAx>
      <c:catAx>
        <c:axId val="1568939440"/>
        <c:scaling>
          <c:orientation val="minMax"/>
        </c:scaling>
        <c:delete val="1"/>
        <c:axPos val="b"/>
        <c:majorTickMark val="out"/>
        <c:minorTickMark val="none"/>
        <c:tickLblPos val="nextTo"/>
        <c:crossAx val="1549248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'CryptoSheets(🔥)'!$F$4:$F$27</c:f>
              <c:numCache>
                <c:formatCode>0.00%</c:formatCode>
                <c:ptCount val="24"/>
                <c:pt idx="0">
                  <c:v>0.53947671890836657</c:v>
                </c:pt>
                <c:pt idx="1">
                  <c:v>0.22877477876577684</c:v>
                </c:pt>
                <c:pt idx="2">
                  <c:v>4.4529436646400716E-2</c:v>
                </c:pt>
                <c:pt idx="3">
                  <c:v>4.0605804259945907E-2</c:v>
                </c:pt>
                <c:pt idx="4">
                  <c:v>2.6205736005817108E-2</c:v>
                </c:pt>
                <c:pt idx="5">
                  <c:v>1.8544718399513781E-2</c:v>
                </c:pt>
                <c:pt idx="6">
                  <c:v>1.8363127275358385E-2</c:v>
                </c:pt>
                <c:pt idx="7">
                  <c:v>9.3580650116404807E-3</c:v>
                </c:pt>
                <c:pt idx="8">
                  <c:v>8.2773633620694016E-3</c:v>
                </c:pt>
                <c:pt idx="9">
                  <c:v>7.2079606796966152E-3</c:v>
                </c:pt>
                <c:pt idx="10">
                  <c:v>6.9159229724959975E-3</c:v>
                </c:pt>
                <c:pt idx="11">
                  <c:v>6.8719637764513442E-3</c:v>
                </c:pt>
                <c:pt idx="12">
                  <c:v>6.2315902188223157E-3</c:v>
                </c:pt>
                <c:pt idx="13">
                  <c:v>5.2367224965807011E-3</c:v>
                </c:pt>
                <c:pt idx="14">
                  <c:v>4.9457181467749984E-3</c:v>
                </c:pt>
                <c:pt idx="15">
                  <c:v>4.8598331210042318E-3</c:v>
                </c:pt>
                <c:pt idx="16">
                  <c:v>4.3927309291511762E-3</c:v>
                </c:pt>
                <c:pt idx="17">
                  <c:v>4.3716550139225466E-3</c:v>
                </c:pt>
                <c:pt idx="18">
                  <c:v>2.8119647729507482E-3</c:v>
                </c:pt>
                <c:pt idx="19">
                  <c:v>2.8091755753060755E-3</c:v>
                </c:pt>
                <c:pt idx="20">
                  <c:v>2.5147750715673583E-3</c:v>
                </c:pt>
                <c:pt idx="21">
                  <c:v>2.299767769064035E-3</c:v>
                </c:pt>
                <c:pt idx="22">
                  <c:v>2.1973267951529356E-3</c:v>
                </c:pt>
                <c:pt idx="23">
                  <c:v>2.1971440261695308E-3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9D4E-9B22-0847D805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497360"/>
        <c:axId val="1110499040"/>
      </c:barChart>
      <c:catAx>
        <c:axId val="11104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9040"/>
        <c:crosses val="autoZero"/>
        <c:auto val="1"/>
        <c:lblAlgn val="ctr"/>
        <c:lblOffset val="100"/>
        <c:noMultiLvlLbl val="0"/>
      </c:catAx>
      <c:valAx>
        <c:axId val="111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Cryptosheets_RT" TargetMode="External"/><Relationship Id="rId3" Type="http://schemas.microsoft.com/office/2007/relationships/hdphoto" Target="../media/hdphoto1.wdp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hyperlink" Target="https://cryptosheets.com" TargetMode="External"/><Relationship Id="rId6" Type="http://schemas.openxmlformats.org/officeDocument/2006/relationships/hyperlink" Target="https://medium.com/cryptosheets" TargetMode="External"/><Relationship Id="rId11" Type="http://schemas.openxmlformats.org/officeDocument/2006/relationships/image" Target="../media/image12.svg"/><Relationship Id="rId5" Type="http://schemas.openxmlformats.org/officeDocument/2006/relationships/image" Target="../media/image9.png"/><Relationship Id="rId10" Type="http://schemas.openxmlformats.org/officeDocument/2006/relationships/image" Target="../media/image11.png"/><Relationship Id="rId4" Type="http://schemas.openxmlformats.org/officeDocument/2006/relationships/hyperlink" Target="https://intercom.help/cryptosheets/en/collections/2009054-templates" TargetMode="External"/><Relationship Id="rId9" Type="http://schemas.openxmlformats.org/officeDocument/2006/relationships/hyperlink" Target="https://app.cryptosheets.com/#/template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21</xdr:row>
      <xdr:rowOff>169332</xdr:rowOff>
    </xdr:from>
    <xdr:to>
      <xdr:col>17</xdr:col>
      <xdr:colOff>558800</xdr:colOff>
      <xdr:row>31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32</xdr:row>
      <xdr:rowOff>152400</xdr:rowOff>
    </xdr:from>
    <xdr:to>
      <xdr:col>17</xdr:col>
      <xdr:colOff>524933</xdr:colOff>
      <xdr:row>44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57</xdr:row>
      <xdr:rowOff>45173</xdr:rowOff>
    </xdr:from>
    <xdr:to>
      <xdr:col>4</xdr:col>
      <xdr:colOff>634656</xdr:colOff>
      <xdr:row>63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68</xdr:row>
      <xdr:rowOff>104351</xdr:rowOff>
    </xdr:from>
    <xdr:to>
      <xdr:col>7</xdr:col>
      <xdr:colOff>108049</xdr:colOff>
      <xdr:row>71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61</xdr:row>
      <xdr:rowOff>197391</xdr:rowOff>
    </xdr:from>
    <xdr:to>
      <xdr:col>3</xdr:col>
      <xdr:colOff>346983</xdr:colOff>
      <xdr:row>65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57</xdr:row>
      <xdr:rowOff>46504</xdr:rowOff>
    </xdr:from>
    <xdr:to>
      <xdr:col>6</xdr:col>
      <xdr:colOff>441166</xdr:colOff>
      <xdr:row>70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63</xdr:row>
      <xdr:rowOff>147506</xdr:rowOff>
    </xdr:from>
    <xdr:to>
      <xdr:col>6</xdr:col>
      <xdr:colOff>461871</xdr:colOff>
      <xdr:row>70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66</xdr:row>
      <xdr:rowOff>8980</xdr:rowOff>
    </xdr:from>
    <xdr:to>
      <xdr:col>19</xdr:col>
      <xdr:colOff>10106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15230</xdr:colOff>
      <xdr:row>17</xdr:row>
      <xdr:rowOff>57873</xdr:rowOff>
    </xdr:from>
    <xdr:to>
      <xdr:col>4</xdr:col>
      <xdr:colOff>583856</xdr:colOff>
      <xdr:row>23</xdr:row>
      <xdr:rowOff>134073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37830" y="7436573"/>
          <a:ext cx="1432226" cy="129540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28</xdr:row>
      <xdr:rowOff>104351</xdr:rowOff>
    </xdr:from>
    <xdr:to>
      <xdr:col>7</xdr:col>
      <xdr:colOff>108049</xdr:colOff>
      <xdr:row>31</xdr:row>
      <xdr:rowOff>100299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500205" y="9718251"/>
          <a:ext cx="792744" cy="605548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21</xdr:row>
      <xdr:rowOff>197391</xdr:rowOff>
    </xdr:from>
    <xdr:to>
      <xdr:col>3</xdr:col>
      <xdr:colOff>346983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648223" y="8388891"/>
          <a:ext cx="657860" cy="65442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601990</xdr:colOff>
      <xdr:row>17</xdr:row>
      <xdr:rowOff>50800</xdr:rowOff>
    </xdr:from>
    <xdr:to>
      <xdr:col>6</xdr:col>
      <xdr:colOff>431800</xdr:colOff>
      <xdr:row>30</xdr:row>
      <xdr:rowOff>17057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488190" y="7429500"/>
          <a:ext cx="1430010" cy="2607857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861780</xdr:colOff>
      <xdr:row>23</xdr:row>
      <xdr:rowOff>122106</xdr:rowOff>
    </xdr:from>
    <xdr:to>
      <xdr:col>6</xdr:col>
      <xdr:colOff>444500</xdr:colOff>
      <xdr:row>30</xdr:row>
      <xdr:rowOff>11491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20780" y="8720006"/>
          <a:ext cx="2910120" cy="131178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2040</xdr:colOff>
      <xdr:row>10</xdr:row>
      <xdr:rowOff>63766</xdr:rowOff>
    </xdr:from>
    <xdr:to>
      <xdr:col>21</xdr:col>
      <xdr:colOff>698500</xdr:colOff>
      <xdr:row>29</xdr:row>
      <xdr:rowOff>179823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59267</xdr:colOff>
      <xdr:row>1</xdr:row>
      <xdr:rowOff>224367</xdr:rowOff>
    </xdr:from>
    <xdr:to>
      <xdr:col>20</xdr:col>
      <xdr:colOff>186267</xdr:colOff>
      <xdr:row>15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402A06-FE26-844D-8B7F-F47431F3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184058" y="202464"/>
    <xdr:ext cx="8181975" cy="685039"/>
    <xdr:grpSp>
      <xdr:nvGrpSpPr>
        <xdr:cNvPr id="2" name="Group 1">
          <a:extLst>
            <a:ext uri="{FF2B5EF4-FFF2-40B4-BE49-F238E27FC236}">
              <a16:creationId xmlns:a16="http://schemas.microsoft.com/office/drawing/2014/main" id="{70806CC3-D637-DD4E-9A4E-24252FBC98A2}"/>
            </a:ext>
          </a:extLst>
        </xdr:cNvPr>
        <xdr:cNvGrpSpPr/>
      </xdr:nvGrpSpPr>
      <xdr:grpSpPr>
        <a:xfrm>
          <a:off x="184058" y="202464"/>
          <a:ext cx="8181975" cy="685039"/>
          <a:chOff x="0" y="0"/>
          <a:chExt cx="8181975" cy="685039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176779A-108F-DA49-9999-42C95DA120EA}"/>
              </a:ext>
            </a:extLst>
          </xdr:cNvPr>
          <xdr:cNvGrpSpPr/>
        </xdr:nvGrpSpPr>
        <xdr:grpSpPr>
          <a:xfrm>
            <a:off x="0" y="0"/>
            <a:ext cx="8181975" cy="685039"/>
            <a:chOff x="0" y="0"/>
            <a:chExt cx="8229600" cy="685039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9E53DA61-EDE5-004A-A876-910D0EDA0414}"/>
                </a:ext>
              </a:extLst>
            </xdr:cNvPr>
            <xdr:cNvGrpSpPr/>
          </xdr:nvGrpSpPr>
          <xdr:grpSpPr>
            <a:xfrm>
              <a:off x="0" y="0"/>
              <a:ext cx="8229600" cy="685039"/>
              <a:chOff x="3047999" y="1447800"/>
              <a:chExt cx="6810705" cy="566928"/>
            </a:xfrm>
          </xdr:grpSpPr>
          <xdr:sp macro="" textlink="">
            <xdr:nvSpPr>
              <xdr:cNvPr id="10" name="BannerTitle">
                <a:extLst>
                  <a:ext uri="{FF2B5EF4-FFF2-40B4-BE49-F238E27FC236}">
                    <a16:creationId xmlns:a16="http://schemas.microsoft.com/office/drawing/2014/main" id="{CB14B68A-71EA-EB4F-8BE0-617509524AA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7999" y="1447800"/>
                <a:ext cx="6810705" cy="566928"/>
              </a:xfrm>
              <a:prstGeom prst="rect">
                <a:avLst/>
              </a:prstGeom>
              <a:gradFill>
                <a:gsLst>
                  <a:gs pos="64000">
                    <a:srgbClr val="01723A">
                      <a:alpha val="98039"/>
                    </a:srgbClr>
                  </a:gs>
                  <a:gs pos="100000">
                    <a:srgbClr val="E7E6E6">
                      <a:alpha val="0"/>
                    </a:srgbClr>
                  </a:gs>
                </a:gsLst>
                <a:lin ang="0" scaled="0"/>
              </a:gradFill>
              <a:ln w="9525">
                <a:noFill/>
                <a:miter lim="800000"/>
                <a:headEnd/>
                <a:tailEnd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txBody>
              <a:bodyPr vertOverflow="clip" wrap="square" lIns="54864" tIns="50292" rIns="54864" bIns="50292" numCol="2" anchor="t" upright="1"/>
              <a:lstStyle/>
              <a:p>
                <a:pPr marL="457200" marR="0" lvl="1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  <a:t>Coinmarketcap Dashboard</a:t>
                </a: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r>
                  <a:rPr lang="en-US" sz="1000" b="0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Coinmarketcap (get front page)</a:t>
                </a:r>
                <a:r>
                  <a:rPr lang="en-US" sz="1000" b="1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endParaRPr lang="en-US" sz="2400">
                  <a:solidFill>
                    <a:schemeClr val="bg1"/>
                  </a:solidFill>
                  <a:effectLst/>
                </a:endParaRPr>
              </a:p>
              <a:p>
                <a:pPr lvl="1" algn="l" rtl="0">
                  <a:defRPr sz="1000"/>
                </a:pP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endParaRPr lang="en-US" sz="2400" b="1" i="0" u="none" strike="noStrike" baseline="0">
                  <a:ln w="1270">
                    <a:solidFill>
                      <a:schemeClr val="bg1">
                        <a:alpha val="43000"/>
                      </a:schemeClr>
                    </a:solidFill>
                  </a:ln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Medium-content-sans-serif"/>
                </a:endParaRPr>
              </a:p>
            </xdr:txBody>
          </xdr:sp>
          <xdr:pic>
            <xdr:nvPicPr>
              <xdr:cNvPr id="11" name="Picture 10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A8C83855-51C7-7640-B7C8-AA704B633E8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100000" contrast="9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34709" y="1535216"/>
                <a:ext cx="271205" cy="311885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4B3E5950-CF06-1944-8AFE-2BC5FDCB383E}"/>
                </a:ext>
              </a:extLst>
            </xdr:cNvPr>
            <xdr:cNvGrpSpPr/>
          </xdr:nvGrpSpPr>
          <xdr:grpSpPr>
            <a:xfrm>
              <a:off x="7039501" y="438143"/>
              <a:ext cx="390928" cy="184403"/>
              <a:chOff x="12775795" y="1782949"/>
              <a:chExt cx="367011" cy="173122"/>
            </a:xfrm>
          </xdr:grpSpPr>
          <xdr:pic>
            <xdr:nvPicPr>
              <xdr:cNvPr id="8" name="Picture 7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4AC9E332-92CC-B343-AA6F-C30B9E1C4C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flipH="1">
                <a:off x="12969684" y="1782949"/>
                <a:ext cx="173122" cy="173122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9" name="Picture 8">
                <a:hlinkClick xmlns:r="http://schemas.openxmlformats.org/officeDocument/2006/relationships" r:id="rId6"/>
                <a:extLst>
                  <a:ext uri="{FF2B5EF4-FFF2-40B4-BE49-F238E27FC236}">
                    <a16:creationId xmlns:a16="http://schemas.microsoft.com/office/drawing/2014/main" id="{8C7BAA24-7F77-D840-97C8-F32ADD203B5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775795" y="1797739"/>
                <a:ext cx="137160" cy="137160"/>
              </a:xfrm>
              <a:prstGeom prst="rect">
                <a:avLst/>
              </a:prstGeom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</xdr:pic>
        </xdr:grpSp>
      </xdr:grpSp>
      <xdr:sp macro="" textlink="">
        <xdr:nvSpPr>
          <xdr:cNvPr id="4" name="Graphic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266B2AA-BBFF-F34A-8D16-D19469757841}"/>
              </a:ext>
            </a:extLst>
          </xdr:cNvPr>
          <xdr:cNvSpPr/>
        </xdr:nvSpPr>
        <xdr:spPr>
          <a:xfrm>
            <a:off x="6781020" y="470735"/>
            <a:ext cx="149734" cy="120730"/>
          </a:xfrm>
          <a:custGeom>
            <a:avLst/>
            <a:gdLst>
              <a:gd name="connsiteX0" fmla="*/ 149734 w 149734"/>
              <a:gd name="connsiteY0" fmla="*/ 14341 h 120730"/>
              <a:gd name="connsiteX1" fmla="*/ 132063 w 149734"/>
              <a:gd name="connsiteY1" fmla="*/ 19056 h 120730"/>
              <a:gd name="connsiteX2" fmla="*/ 145559 w 149734"/>
              <a:gd name="connsiteY2" fmla="*/ 2268 h 120730"/>
              <a:gd name="connsiteX3" fmla="*/ 126089 w 149734"/>
              <a:gd name="connsiteY3" fmla="*/ 9626 h 120730"/>
              <a:gd name="connsiteX4" fmla="*/ 103668 w 149734"/>
              <a:gd name="connsiteY4" fmla="*/ 0 h 120730"/>
              <a:gd name="connsiteX5" fmla="*/ 72987 w 149734"/>
              <a:gd name="connsiteY5" fmla="*/ 30468 h 120730"/>
              <a:gd name="connsiteX6" fmla="*/ 73742 w 149734"/>
              <a:gd name="connsiteY6" fmla="*/ 37451 h 120730"/>
              <a:gd name="connsiteX7" fmla="*/ 10473 w 149734"/>
              <a:gd name="connsiteY7" fmla="*/ 5572 h 120730"/>
              <a:gd name="connsiteX8" fmla="*/ 6298 w 149734"/>
              <a:gd name="connsiteY8" fmla="*/ 20949 h 120730"/>
              <a:gd name="connsiteX9" fmla="*/ 19974 w 149734"/>
              <a:gd name="connsiteY9" fmla="*/ 46328 h 120730"/>
              <a:gd name="connsiteX10" fmla="*/ 6100 w 149734"/>
              <a:gd name="connsiteY10" fmla="*/ 42452 h 120730"/>
              <a:gd name="connsiteX11" fmla="*/ 6100 w 149734"/>
              <a:gd name="connsiteY11" fmla="*/ 42827 h 120730"/>
              <a:gd name="connsiteX12" fmla="*/ 30699 w 149734"/>
              <a:gd name="connsiteY12" fmla="*/ 72724 h 120730"/>
              <a:gd name="connsiteX13" fmla="*/ 22619 w 149734"/>
              <a:gd name="connsiteY13" fmla="*/ 73760 h 120730"/>
              <a:gd name="connsiteX14" fmla="*/ 16825 w 149734"/>
              <a:gd name="connsiteY14" fmla="*/ 73295 h 120730"/>
              <a:gd name="connsiteX15" fmla="*/ 45509 w 149734"/>
              <a:gd name="connsiteY15" fmla="*/ 94423 h 120730"/>
              <a:gd name="connsiteX16" fmla="*/ 7414 w 149734"/>
              <a:gd name="connsiteY16" fmla="*/ 107443 h 120730"/>
              <a:gd name="connsiteX17" fmla="*/ 0 w 149734"/>
              <a:gd name="connsiteY17" fmla="*/ 107068 h 120730"/>
              <a:gd name="connsiteX18" fmla="*/ 47128 w 149734"/>
              <a:gd name="connsiteY18" fmla="*/ 120730 h 120730"/>
              <a:gd name="connsiteX19" fmla="*/ 134439 w 149734"/>
              <a:gd name="connsiteY19" fmla="*/ 34058 h 120730"/>
              <a:gd name="connsiteX20" fmla="*/ 134349 w 149734"/>
              <a:gd name="connsiteY20" fmla="*/ 30093 h 120730"/>
              <a:gd name="connsiteX21" fmla="*/ 149734 w 149734"/>
              <a:gd name="connsiteY21" fmla="*/ 14341 h 1207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</a:cxnLst>
            <a:rect l="l" t="t" r="r" b="b"/>
            <a:pathLst>
              <a:path w="149734" h="120730">
                <a:moveTo>
                  <a:pt x="149734" y="14341"/>
                </a:moveTo>
                <a:cubicBezTo>
                  <a:pt x="144228" y="16699"/>
                  <a:pt x="138235" y="18395"/>
                  <a:pt x="132063" y="19056"/>
                </a:cubicBezTo>
                <a:cubicBezTo>
                  <a:pt x="138471" y="15278"/>
                  <a:pt x="143270" y="9308"/>
                  <a:pt x="145559" y="2268"/>
                </a:cubicBezTo>
                <a:cubicBezTo>
                  <a:pt x="139546" y="5819"/>
                  <a:pt x="132959" y="8308"/>
                  <a:pt x="126089" y="9626"/>
                </a:cubicBezTo>
                <a:cubicBezTo>
                  <a:pt x="120285" y="3468"/>
                  <a:pt x="112164" y="-19"/>
                  <a:pt x="103668" y="0"/>
                </a:cubicBezTo>
                <a:cubicBezTo>
                  <a:pt x="86663" y="0"/>
                  <a:pt x="72987" y="13680"/>
                  <a:pt x="72987" y="30468"/>
                </a:cubicBezTo>
                <a:cubicBezTo>
                  <a:pt x="72987" y="32826"/>
                  <a:pt x="73275" y="35183"/>
                  <a:pt x="73742" y="37451"/>
                </a:cubicBezTo>
                <a:cubicBezTo>
                  <a:pt x="48280" y="36130"/>
                  <a:pt x="25571" y="24057"/>
                  <a:pt x="10473" y="5572"/>
                </a:cubicBezTo>
                <a:cubicBezTo>
                  <a:pt x="7722" y="10236"/>
                  <a:pt x="6280" y="15545"/>
                  <a:pt x="6298" y="20949"/>
                </a:cubicBezTo>
                <a:cubicBezTo>
                  <a:pt x="6298" y="31522"/>
                  <a:pt x="11715" y="40845"/>
                  <a:pt x="19974" y="46328"/>
                </a:cubicBezTo>
                <a:cubicBezTo>
                  <a:pt x="15107" y="46137"/>
                  <a:pt x="10353" y="44809"/>
                  <a:pt x="6100" y="42452"/>
                </a:cubicBezTo>
                <a:lnTo>
                  <a:pt x="6100" y="42827"/>
                </a:lnTo>
                <a:cubicBezTo>
                  <a:pt x="6100" y="57633"/>
                  <a:pt x="16645" y="69902"/>
                  <a:pt x="30699" y="72724"/>
                </a:cubicBezTo>
                <a:cubicBezTo>
                  <a:pt x="28060" y="73404"/>
                  <a:pt x="25346" y="73752"/>
                  <a:pt x="22619" y="73760"/>
                </a:cubicBezTo>
                <a:cubicBezTo>
                  <a:pt x="20622" y="73760"/>
                  <a:pt x="18733" y="73563"/>
                  <a:pt x="16825" y="73295"/>
                </a:cubicBezTo>
                <a:cubicBezTo>
                  <a:pt x="20712" y="85368"/>
                  <a:pt x="32031" y="94137"/>
                  <a:pt x="45509" y="94423"/>
                </a:cubicBezTo>
                <a:cubicBezTo>
                  <a:pt x="34964" y="102621"/>
                  <a:pt x="21756" y="107443"/>
                  <a:pt x="7414" y="107443"/>
                </a:cubicBezTo>
                <a:cubicBezTo>
                  <a:pt x="4841" y="107443"/>
                  <a:pt x="2465" y="107353"/>
                  <a:pt x="0" y="107068"/>
                </a:cubicBezTo>
                <a:cubicBezTo>
                  <a:pt x="13604" y="115729"/>
                  <a:pt x="29745" y="120730"/>
                  <a:pt x="47128" y="120730"/>
                </a:cubicBezTo>
                <a:cubicBezTo>
                  <a:pt x="103560" y="120730"/>
                  <a:pt x="134439" y="74331"/>
                  <a:pt x="134439" y="34058"/>
                </a:cubicBezTo>
                <a:cubicBezTo>
                  <a:pt x="134439" y="32736"/>
                  <a:pt x="134439" y="31415"/>
                  <a:pt x="134349" y="30093"/>
                </a:cubicBezTo>
                <a:cubicBezTo>
                  <a:pt x="140323" y="25753"/>
                  <a:pt x="145559" y="20378"/>
                  <a:pt x="149734" y="14341"/>
                </a:cubicBezTo>
                <a:close/>
              </a:path>
            </a:pathLst>
          </a:custGeom>
          <a:solidFill>
            <a:schemeClr val="bg1"/>
          </a:solidFill>
          <a:ln w="186" cap="flat">
            <a:noFill/>
            <a:prstDash val="solid"/>
            <a:miter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rtlCol="0" anchor="ctr"/>
          <a:lstStyle/>
          <a:p>
            <a:endParaRPr lang="en-US"/>
          </a:p>
        </xdr:txBody>
      </xdr:sp>
      <xdr:pic>
        <xdr:nvPicPr>
          <xdr:cNvPr id="5" name="Graphic 4" descr="Share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AD81A962-B0E7-3642-8216-A799646A5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441868" y="439666"/>
            <a:ext cx="182880" cy="18288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Solv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anguage"/>
    </sheetNames>
    <definedNames>
      <definedName name="_xldudf_CS_EXRATE"/>
      <definedName name="_xldudf_CS_PARAMETERS"/>
      <definedName name="_xldudf_CS_QUERY"/>
      <definedName name="_xldudf_CS_QUERYA"/>
    </definedNames>
    <sheetDataSet>
      <sheetData sheetId="0"/>
      <sheetData sheetId="1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14</v>
  </rv>
</rvData>
</file>

<file path=xl/richData/rdrichvaluestructure.xml><?xml version="1.0" encoding="utf-8"?>
<rvStructures xmlns="http://schemas.microsoft.com/office/spreadsheetml/2017/richdata" count="1">
  <s t="_error">
    <k n="error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Q10" totalsRowShown="0" headerRowDxfId="16">
  <autoFilter ref="J2:Q10" xr:uid="{F687F765-4231-F74E-8B25-5B0BE84D1931}"/>
  <tableColumns count="8">
    <tableColumn id="1" xr3:uid="{9BD6AA4A-82D7-5246-B7BB-4A7AEC7C6D7A}" name="列1"/>
    <tableColumn id="2" xr3:uid="{C3ECDF6B-EE64-1843-A968-28B61F28B404}" name="卓尔金历法" dataDxfId="15"/>
    <tableColumn id="3" xr3:uid="{939A48F1-F996-3346-ACD5-296FA91CBE61}" name="比特币" dataDxfId="14"/>
    <tableColumn id="4" xr3:uid="{688FA028-C70E-8249-8175-806E9A538075}" name="币本位" dataDxfId="13"/>
    <tableColumn id="5" xr3:uid="{01E87BBE-BC16-B74E-B025-1A8C2EC6BF07}" name="卓尔金历法2" dataDxfId="12">
      <calculatedColumnFormula>N$3*K3</calculatedColumnFormula>
    </tableColumn>
    <tableColumn id="6" xr3:uid="{C2D70F66-52A0-AC40-BE5A-6B6956CA20B4}" name="比特币3" dataDxfId="11">
      <calculatedColumnFormula>O$3*L3</calculatedColumnFormula>
    </tableColumn>
    <tableColumn id="7" xr3:uid="{17394ADE-22F8-A24F-9CE0-CC48AD2CF596}" name="币本位4" dataDxfId="10">
      <calculatedColumnFormula>P$3*M3</calculatedColumnFormula>
    </tableColumn>
    <tableColumn id="8" xr3:uid="{ABCEA33B-503E-D146-9D25-624184034E76}" name="列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3E78E-9952-C540-A430-2867101AD86C}" name="表2" displayName="表2" ref="C3:J29" totalsRowShown="0" headerRowDxfId="9" dataDxfId="8" headerRowCellStyle="20% - 着色 1" dataCellStyle="20% - 着色 1">
  <autoFilter ref="C3:J29" xr:uid="{0803E78E-9952-C540-A430-2867101AD86C}"/>
  <sortState xmlns:xlrd2="http://schemas.microsoft.com/office/spreadsheetml/2017/richdata2" ref="C4:J29">
    <sortCondition descending="1" ref="D3:D29"/>
  </sortState>
  <tableColumns count="8">
    <tableColumn id="1" xr3:uid="{2CC86ECB-2100-6749-A393-FF5F7B08C9E2}" name="币种" dataDxfId="7" dataCellStyle="20% - 着色 1"/>
    <tableColumn id="2" xr3:uid="{D37FFAC5-35E0-FE48-8602-1FBDDB695833}" name="市值" dataDxfId="6" dataCellStyle="20% - 着色 1">
      <calculatedColumnFormula>LOOKUP(1,0/(CryptoSheet支持1!$F$9:$F$108=C4),CryptoSheet支持1!$H$9:$H$108)</calculatedColumnFormula>
    </tableColumn>
    <tableColumn id="3" xr3:uid="{2629481F-7F63-9942-8623-09045D08B32A}" name="修幂市值" dataDxfId="5" dataCellStyle="20% - 着色 1">
      <calculatedColumnFormula>POWER(D4,$D$2)</calculatedColumnFormula>
    </tableColumn>
    <tableColumn id="4" xr3:uid="{8C88D1E2-8A00-F449-8D1B-ED897D048323}" name="修幂市占比" dataDxfId="4" dataCellStyle="20% - 着色 1">
      <calculatedColumnFormula>E4/SUM(E$4:E$29)</calculatedColumnFormula>
    </tableColumn>
    <tableColumn id="5" xr3:uid="{3433675D-2EDE-BD41-93D8-869253C87D28}" name="USDT" dataDxfId="3" dataCellStyle="20% - 着色 1">
      <calculatedColumnFormula>[1]!_xldudf_CS_EXRATE($C4,G$3,"1")</calculatedColumnFormula>
    </tableColumn>
    <tableColumn id="6" xr3:uid="{4AC32CD8-D5BC-4C46-B5A3-B0F450CB36A0}" name="CNY" dataDxfId="2" dataCellStyle="20% - 着色 1">
      <calculatedColumnFormula>G4/$G$9</calculatedColumnFormula>
    </tableColumn>
    <tableColumn id="7" xr3:uid="{A05C1FBB-9AEF-7A45-99FD-FAE0EDD8FCC2}" name="BTC" dataDxfId="1" dataCellStyle="20% - 着色 1">
      <calculatedColumnFormula>[1]!_xldudf_CS_EXRATE($C4,I$3,"1")</calculatedColumnFormula>
    </tableColumn>
    <tableColumn id="8" xr3:uid="{D1472302-FCCC-F442-8F14-D8A234A0CC05}" name="ETH" dataDxfId="0" dataCellStyle="20% - 着色 1">
      <calculatedColumnFormula>[1]!_xldudf_CS_EXRATE($C4,J$3,"1")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topLeftCell="A3" zoomScale="82" zoomScaleNormal="92" workbookViewId="0">
      <selection activeCell="L9" sqref="L9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1018" t="s">
        <v>30</v>
      </c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20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1022" t="s">
        <v>76</v>
      </c>
      <c r="D5" s="1023"/>
      <c r="E5" s="1023"/>
      <c r="F5" s="1023"/>
      <c r="G5" s="1023"/>
      <c r="H5" s="1023"/>
      <c r="I5" s="1023"/>
      <c r="J5" s="1023"/>
      <c r="K5" s="1023"/>
      <c r="L5" s="1023"/>
      <c r="M5" s="1023"/>
      <c r="N5" s="1024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869"/>
      <c r="E7" s="869"/>
      <c r="F7" s="947" t="s">
        <v>568</v>
      </c>
      <c r="G7" s="1031" t="s">
        <v>77</v>
      </c>
      <c r="H7" s="1032"/>
      <c r="I7" s="1033"/>
      <c r="J7" s="914" t="s">
        <v>178</v>
      </c>
      <c r="K7" s="924"/>
      <c r="L7" s="869"/>
      <c r="M7" s="918" t="s">
        <v>445</v>
      </c>
      <c r="N7" s="117"/>
      <c r="O7" s="105"/>
    </row>
    <row r="8" spans="2:15" ht="56" customHeight="1" thickBot="1">
      <c r="B8" s="115"/>
      <c r="C8" s="116"/>
      <c r="D8" s="866" t="s">
        <v>180</v>
      </c>
      <c r="E8" s="867" t="s">
        <v>179</v>
      </c>
      <c r="F8" s="868" t="s">
        <v>201</v>
      </c>
      <c r="G8" s="1034" t="s">
        <v>533</v>
      </c>
      <c r="H8" s="1035"/>
      <c r="I8" s="1036"/>
      <c r="J8" s="915" t="s">
        <v>534</v>
      </c>
      <c r="K8" s="923" t="s">
        <v>502</v>
      </c>
      <c r="L8" s="925" t="s">
        <v>535</v>
      </c>
      <c r="M8" s="920" t="s">
        <v>446</v>
      </c>
      <c r="N8" s="117"/>
      <c r="O8" s="105"/>
    </row>
    <row r="9" spans="2:15" ht="56" customHeight="1" thickBot="1">
      <c r="B9" s="115"/>
      <c r="C9" s="116"/>
      <c r="D9" s="869"/>
      <c r="E9" s="869"/>
      <c r="F9" s="870"/>
      <c r="G9" s="1037" t="s">
        <v>102</v>
      </c>
      <c r="H9" s="1038"/>
      <c r="I9" s="1039"/>
      <c r="J9" s="867" t="s">
        <v>177</v>
      </c>
      <c r="K9" s="921" t="s">
        <v>463</v>
      </c>
      <c r="L9" s="922" t="s">
        <v>464</v>
      </c>
      <c r="M9" s="919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1022" t="s">
        <v>78</v>
      </c>
      <c r="D13" s="1023"/>
      <c r="E13" s="1023"/>
      <c r="F13" s="1023"/>
      <c r="G13" s="1023"/>
      <c r="H13" s="1023"/>
      <c r="I13" s="1023"/>
      <c r="J13" s="1023"/>
      <c r="K13" s="1023"/>
      <c r="L13" s="1023"/>
      <c r="M13" s="1023"/>
      <c r="N13" s="1024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1040" t="s">
        <v>79</v>
      </c>
      <c r="L15" s="1041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1025" t="s">
        <v>81</v>
      </c>
      <c r="H16" s="129" t="s">
        <v>82</v>
      </c>
      <c r="I16" s="1028" t="s">
        <v>83</v>
      </c>
      <c r="J16" s="130" t="s">
        <v>84</v>
      </c>
      <c r="K16" s="1042" t="s">
        <v>85</v>
      </c>
      <c r="L16" s="1043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1026"/>
      <c r="H17" s="117"/>
      <c r="I17" s="1029"/>
      <c r="J17" s="135" t="s">
        <v>86</v>
      </c>
      <c r="K17" s="1044" t="s">
        <v>85</v>
      </c>
      <c r="L17" s="1045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1027"/>
      <c r="H18" s="135" t="s">
        <v>88</v>
      </c>
      <c r="I18" s="1029"/>
      <c r="J18" s="140" t="s">
        <v>55</v>
      </c>
      <c r="K18" s="1044" t="s">
        <v>85</v>
      </c>
      <c r="L18" s="1045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1030"/>
      <c r="J19" s="144" t="s">
        <v>89</v>
      </c>
      <c r="K19" s="1046" t="s">
        <v>85</v>
      </c>
      <c r="L19" s="1047"/>
      <c r="M19" s="650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1021" t="s">
        <v>77</v>
      </c>
      <c r="E22" s="1021"/>
      <c r="F22" s="1021"/>
      <c r="G22" s="1021"/>
      <c r="H22" s="1021"/>
      <c r="I22" s="1021"/>
      <c r="J22" s="1021"/>
      <c r="K22" s="1021"/>
      <c r="L22" s="1021"/>
      <c r="M22" s="1021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19" zoomScaleNormal="75" workbookViewId="0">
      <pane xSplit="3" topLeftCell="O1" activePane="topRight" state="frozen"/>
      <selection pane="topRight" activeCell="Q13" sqref="Q13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1054" t="s">
        <v>205</v>
      </c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6"/>
      <c r="T3" s="222"/>
      <c r="U3" s="105"/>
      <c r="V3" s="417" t="s">
        <v>211</v>
      </c>
      <c r="W3" s="105"/>
      <c r="X3" s="1051" t="s">
        <v>204</v>
      </c>
      <c r="Y3" s="1052"/>
      <c r="Z3" s="1052"/>
      <c r="AA3" s="1053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1048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1049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1049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56300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>
        <v>56300</v>
      </c>
      <c r="R10" s="105"/>
      <c r="S10" s="1049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2.1709999999999998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>
        <v>2.1709999999999998</v>
      </c>
      <c r="R11" s="105"/>
      <c r="S11" s="1049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43000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>
        <v>43000</v>
      </c>
      <c r="R12" s="105"/>
      <c r="S12" s="1049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0.22156213504796532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>
        <f>LN(Q11/参数实验室!$E$53)/参数实验室!$E$55</f>
        <v>0.22156213504796532</v>
      </c>
      <c r="R13" s="105"/>
      <c r="S13" s="1049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1.3093023255813954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>
        <f t="shared" si="2"/>
        <v>1.3093023255813954</v>
      </c>
      <c r="R14" s="105"/>
      <c r="S14" s="1049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-4.9084789016042941E-2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>
        <f>LN(Q14/参数实验室!$E$58)/参数实验室!$E$59</f>
        <v>-4.9084789016042941E-2</v>
      </c>
      <c r="R15" s="105"/>
      <c r="S15" s="1049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INDEX(神经网络!$F$10:$BN$70,MATCH(ROUND(D15*2,1)/2,神经网络!$D$10:$D$70,0),MATCH(ROUND(D13*2,1)/2,神经网络!$F$8:$BN$8,0))</f>
        <v>1.4844080769528709</v>
      </c>
      <c r="E16" s="514">
        <f>INDEX(神经网络!$F$10:$BN$70,MATCH(ROUND(E15*2,1)/2,神经网络!$D$10:$D$70,0),MATCH(ROUND(E13*2,1)/2,神经网络!$F$8:$BN$8,0))</f>
        <v>1.7075181179772019</v>
      </c>
      <c r="F16" s="160">
        <f>INDEX(神经网络!$F$10:$BN$70,MATCH(ROUND(F15*2,1)/2,神经网络!$D$10:$D$70,0),MATCH(ROUND(F13*2,1)/2,神经网络!$F$8:$BN$8,0))</f>
        <v>1.5354902545669393</v>
      </c>
      <c r="G16" s="160">
        <f>INDEX(神经网络!$F$10:$BN$70,MATCH(ROUND(G15*2,1)/2,神经网络!$D$10:$D$70,0),MATCH(ROUND(G13*2,1)/2,神经网络!$F$8:$BN$8,0))</f>
        <v>1.2114062275960553</v>
      </c>
      <c r="H16" s="160">
        <f>INDEX(神经网络!$F$10:$BN$70,MATCH(ROUND(H15*2,1)/2,神经网络!$D$10:$D$70,0),MATCH(ROUND(H13*2,1)/2,神经网络!$F$8:$BN$8,0))</f>
        <v>1.7082316189568327</v>
      </c>
      <c r="I16" s="160">
        <f>INDEX(神经网络!$F$10:$BN$70,MATCH(ROUND(I15*2,1)/2,神经网络!$D$10:$D$70,0),MATCH(ROUND(I13*2,1)/2,神经网络!$F$8:$BN$8,0))</f>
        <v>1.4844154085744754</v>
      </c>
      <c r="J16" s="160">
        <f>INDEX(神经网络!$F$10:$BN$70,MATCH(ROUND(J15*2,1)/2,神经网络!$D$10:$D$70,0),MATCH(ROUND(J13*2,1)/2,神经网络!$F$8:$BN$8,0))</f>
        <v>1.5968967434911043</v>
      </c>
      <c r="K16" s="160">
        <f>INDEX(神经网络!$F$10:$BN$70,MATCH(ROUND(K15*2,1)/2,神经网络!$D$10:$D$70,0),MATCH(ROUND(K13*2,1)/2,神经网络!$F$8:$BN$8,0))</f>
        <v>1.6488999185355431</v>
      </c>
      <c r="L16" s="160">
        <f>INDEX(神经网络!$F$10:$BN$70,MATCH(ROUND(L15*2,1)/2,神经网络!$D$10:$D$70,0),MATCH(ROUND(L13*2,1)/2,神经网络!$F$8:$BN$8,0))</f>
        <v>1.7076645669861075</v>
      </c>
      <c r="M16" s="160">
        <f>INDEX(神经网络!$F$10:$BN$70,MATCH(ROUND(M15*2,1)/2,神经网络!$D$10:$D$70,0),MATCH(ROUND(M13*2,1)/2,神经网络!$F$8:$BN$8,0))</f>
        <v>1.6482401717794799</v>
      </c>
      <c r="N16" s="160">
        <f>INDEX(神经网络!$F$10:$BN$70,MATCH(ROUND(N15*2,1)/2,神经网络!$D$10:$D$70,0),MATCH(ROUND(N13*2,1)/2,神经网络!$F$8:$BN$8,0))</f>
        <v>1.7076645669861075</v>
      </c>
      <c r="O16" s="160">
        <f>INDEX(神经网络!$F$10:$BN$70,MATCH(ROUND(O15*2,1)/2,神经网络!$D$10:$D$70,0),MATCH(ROUND(O13*2,1)/2,神经网络!$F$8:$BN$8,0))</f>
        <v>1.5365773435909662</v>
      </c>
      <c r="P16" s="160">
        <f>INDEX(神经网络!$F$10:$BN$70,MATCH(ROUND(P15*2,1)/2,神经网络!$D$10:$D$70,0),MATCH(ROUND(P13*2,1)/2,神经网络!$F$8:$BN$8,0))</f>
        <v>1.5365773435909662</v>
      </c>
      <c r="Q16" s="160">
        <f>INDEX(神经网络!$F$10:$BN$70,MATCH(ROUND(Q15*2,1)/2,神经网络!$D$10:$D$70,0),MATCH(ROUND(Q13*2,1)/2,神经网络!$F$8:$BN$8,0))</f>
        <v>1.4844080769528709</v>
      </c>
      <c r="R16" s="105"/>
      <c r="S16" s="1049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-5.2169266638095291</v>
      </c>
      <c r="E17" s="160"/>
      <c r="F17" s="515">
        <f>(F16-E16)*100</f>
        <v>-17.202786341026254</v>
      </c>
      <c r="G17" s="515">
        <f t="shared" ref="G17:L17" si="4">(G16-F16)*100</f>
        <v>-32.408402697088398</v>
      </c>
      <c r="H17" s="515">
        <f t="shared" si="4"/>
        <v>49.682539136077743</v>
      </c>
      <c r="I17" s="515">
        <f t="shared" si="4"/>
        <v>-22.381621038235732</v>
      </c>
      <c r="J17" s="515">
        <f t="shared" si="4"/>
        <v>11.248133491662893</v>
      </c>
      <c r="K17" s="515">
        <f t="shared" si="4"/>
        <v>5.2003175044438743</v>
      </c>
      <c r="L17" s="515">
        <f t="shared" si="4"/>
        <v>5.8764648450564394</v>
      </c>
      <c r="M17" s="515">
        <f t="shared" ref="M17" si="5">(M16-L16)*100</f>
        <v>-5.9424395206627567</v>
      </c>
      <c r="N17" s="515">
        <f t="shared" ref="N17" si="6">(N16-M16)*100</f>
        <v>5.9424395206627567</v>
      </c>
      <c r="O17" s="515">
        <f t="shared" ref="O17" si="7">(O16-N16)*100</f>
        <v>-17.108722339514127</v>
      </c>
      <c r="P17" s="515">
        <f t="shared" ref="P17" si="8">(P16-O16)*100</f>
        <v>0</v>
      </c>
      <c r="Q17" s="515">
        <f t="shared" ref="Q17" si="9">(Q16-P16)*100</f>
        <v>-5.2169266638095291</v>
      </c>
      <c r="R17" s="105"/>
      <c r="S17" s="1049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1049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1049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1049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948">
        <v>6398.35</v>
      </c>
      <c r="Q21" s="398"/>
      <c r="R21" s="105"/>
      <c r="S21" s="1049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1049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1049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1049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1049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1049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1049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1049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1049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1049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1049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1049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1049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1050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1048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1049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1049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1049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1049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1049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1049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1049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1049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INDEX(神经网络!$F$10:$BN$70,MATCH(ROUND(D46*2,1)/2,神经网络!$D$10:$D$70,0),MATCH(ROUND(D44*2,1)/2,神经网络!$F$8:$BN$8,0))</f>
        <v>1.5354902545669393</v>
      </c>
      <c r="E47" s="160">
        <f>INDEX(神经网络!$F$10:$BN$70,MATCH(ROUND(E46*2,1)/2,神经网络!$D$10:$D$70,0),MATCH(ROUND(E44*2,1)/2,神经网络!$F$8:$BN$8,0))</f>
        <v>2.3171487035312683</v>
      </c>
      <c r="F47" s="160">
        <f>INDEX(神经网络!$F$10:$BN$70,MATCH(ROUND(F46*2,1)/2,神经网络!$D$10:$D$70,0),MATCH(ROUND(F44*2,1)/2,神经网络!$F$8:$BN$8,0))</f>
        <v>2.1970877897705643</v>
      </c>
      <c r="G47" s="160">
        <f>INDEX(神经网络!$F$10:$BN$70,MATCH(ROUND(G46*2,1)/2,神经网络!$D$10:$D$70,0),MATCH(ROUND(G44*2,1)/2,神经网络!$F$8:$BN$8,0))</f>
        <v>2.2371379226278458</v>
      </c>
      <c r="H47" s="160">
        <f>INDEX(神经网络!$F$10:$BN$70,MATCH(ROUND(H46*2,1)/2,神经网络!$D$10:$D$70,0),MATCH(ROUND(H44*2,1)/2,神经网络!$F$8:$BN$8,0))</f>
        <v>1.8163182941904741</v>
      </c>
      <c r="I47" s="160">
        <f>INDEX(神经网络!$F$10:$BN$70,MATCH(ROUND(I46*2,1)/2,神经网络!$D$10:$D$70,0),MATCH(ROUND(I44*2,1)/2,神经网络!$F$8:$BN$8,0))</f>
        <v>2.2826024161459335</v>
      </c>
      <c r="J47" s="160">
        <f>INDEX(神经网络!$F$10:$BN$70,MATCH(ROUND(J46*2,1)/2,神经网络!$D$10:$D$70,0),MATCH(ROUND(J44*2,1)/2,神经网络!$F$8:$BN$8,0))</f>
        <v>2.1562203275328176</v>
      </c>
      <c r="K47" s="160">
        <f>INDEX(神经网络!$F$10:$BN$70,MATCH(ROUND(K46*2,1)/2,神经网络!$D$10:$D$70,0),MATCH(ROUND(K44*2,1)/2,神经网络!$F$8:$BN$8,0))</f>
        <v>1.708157539361546</v>
      </c>
      <c r="L47" s="160">
        <f>INDEX(神经网络!$F$10:$BN$70,MATCH(ROUND(L46*2,1)/2,神经网络!$D$10:$D$70,0),MATCH(ROUND(L44*2,1)/2,神经网络!$F$8:$BN$8,0))</f>
        <v>1.3728778080875337</v>
      </c>
      <c r="M47" s="160">
        <f>INDEX(神经网络!$F$10:$BN$70,MATCH(ROUND(M46*2,1)/2,神经网络!$D$10:$D$70,0),MATCH(ROUND(M44*2,1)/2,神经网络!$F$8:$BN$8,0))</f>
        <v>1.2139160934919675</v>
      </c>
      <c r="N47" s="160">
        <f>INDEX(神经网络!$F$10:$BN$70,MATCH(ROUND(N46*2,1)/2,神经网络!$D$10:$D$70,0),MATCH(ROUND(N44*2,1)/2,神经网络!$F$8:$BN$8,0))</f>
        <v>1.3725032476820007</v>
      </c>
      <c r="O47" s="160">
        <f>INDEX(神经网络!$F$10:$BN$70,MATCH(ROUND(O46*2,1)/2,神经网络!$D$10:$D$70,0),MATCH(ROUND(O44*2,1)/2,神经网络!$F$8:$BN$8,0))</f>
        <v>1.5362749829396805</v>
      </c>
      <c r="P47" s="160">
        <f>INDEX(神经网络!$F$10:$BN$70,MATCH(ROUND(P46*2,1)/2,神经网络!$D$10:$D$70,0),MATCH(ROUND(P44*2,1)/2,神经网络!$F$8:$BN$8,0))</f>
        <v>1.3157547336323965</v>
      </c>
      <c r="Q47" s="160">
        <f>INDEX(神经网络!$F$10:$BN$70,MATCH(ROUND(Q46*2,1)/2,神经网络!$D$10:$D$70,0),MATCH(ROUND(Q44*2,1)/2,神经网络!$F$8:$BN$8,0))</f>
        <v>1.5354902545669393</v>
      </c>
      <c r="R47" s="105"/>
      <c r="S47" s="1049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1049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1049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1049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1049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1049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1049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1049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1049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1049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1049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1049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1049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1049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1049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1049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1049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1050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1048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1049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1049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1049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1049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1049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1049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1049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1049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INDEX(神经网络!$F$10:$BN$70,MATCH(ROUND(D76*2,1)/2,神经网络!$D$10:$D$70,0),MATCH(ROUND(D74*2,1)/2,神经网络!$F$8:$BN$8,0))</f>
        <v>2.2002514419511074</v>
      </c>
      <c r="E77" s="160">
        <f>INDEX(神经网络!$F$10:$BN$70,MATCH(ROUND(E76*2,1)/2,神经网络!$D$10:$D$70,0),MATCH(ROUND(E74*2,1)/2,神经网络!$F$8:$BN$8,0))</f>
        <v>2.2826024161459335</v>
      </c>
      <c r="F77" s="160">
        <f>INDEX(神经网络!$F$10:$BN$70,MATCH(ROUND(F76*2,1)/2,神经网络!$D$10:$D$70,0),MATCH(ROUND(F74*2,1)/2,神经网络!$F$8:$BN$8,0))</f>
        <v>2.2407146315206568</v>
      </c>
      <c r="G77" s="160">
        <f>INDEX(神经网络!$F$10:$BN$70,MATCH(ROUND(G76*2,1)/2,神经网络!$D$10:$D$70,0),MATCH(ROUND(G74*2,1)/2,神经网络!$F$8:$BN$8,0))</f>
        <v>2.4876015366131616</v>
      </c>
      <c r="H77" s="160">
        <f>INDEX(神经网络!$F$10:$BN$70,MATCH(ROUND(H76*2,1)/2,神经网络!$D$10:$D$70,0),MATCH(ROUND(H74*2,1)/2,神经网络!$F$8:$BN$8,0))</f>
        <v>2.4876015366131616</v>
      </c>
      <c r="I77" s="160">
        <f>INDEX(神经网络!$F$10:$BN$70,MATCH(ROUND(I76*2,1)/2,神经网络!$D$10:$D$70,0),MATCH(ROUND(I74*2,1)/2,神经网络!$F$8:$BN$8,0))</f>
        <v>2.5406916136583462</v>
      </c>
      <c r="J77" s="160">
        <f>INDEX(神经网络!$F$10:$BN$70,MATCH(ROUND(J76*2,1)/2,神经网络!$D$10:$D$70,0),MATCH(ROUND(J74*2,1)/2,神经网络!$F$8:$BN$8,0))</f>
        <v>2.2803969846435739</v>
      </c>
      <c r="K77" s="160">
        <f>INDEX(神经网络!$F$10:$BN$70,MATCH(ROUND(K76*2,1)/2,神经网络!$D$10:$D$70,0),MATCH(ROUND(K74*2,1)/2,神经网络!$F$8:$BN$8,0))</f>
        <v>2.2393485616600679</v>
      </c>
      <c r="L77" s="160">
        <f>INDEX(神经网络!$F$10:$BN$70,MATCH(ROUND(L76*2,1)/2,神经网络!$D$10:$D$70,0),MATCH(ROUND(L74*2,1)/2,神经网络!$F$8:$BN$8,0))</f>
        <v>2.454388179338252</v>
      </c>
      <c r="M77" s="160">
        <f>INDEX(神经网络!$F$10:$BN$70,MATCH(ROUND(M76*2,1)/2,神经网络!$D$10:$D$70,0),MATCH(ROUND(M74*2,1)/2,神经网络!$F$8:$BN$8,0))</f>
        <v>2.4225841770795928</v>
      </c>
      <c r="N77" s="160">
        <f>INDEX(神经网络!$F$10:$BN$70,MATCH(ROUND(N76*2,1)/2,神经网络!$D$10:$D$70,0),MATCH(ROUND(N74*2,1)/2,神经网络!$F$8:$BN$8,0))</f>
        <v>2.2002514419511074</v>
      </c>
      <c r="O77" s="240"/>
      <c r="P77" s="259"/>
      <c r="Q77" s="323"/>
      <c r="R77" s="105"/>
      <c r="S77" s="1049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1049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1049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1049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1049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1049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1049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1049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1049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1049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1049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1049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1049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1049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1049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1049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1050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topLeftCell="A2" zoomScale="75" workbookViewId="0">
      <selection activeCell="G33" sqref="G33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5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6"/>
      <c r="G6" s="646"/>
      <c r="H6" s="646"/>
      <c r="I6" s="646"/>
      <c r="J6" s="646"/>
      <c r="K6" s="646"/>
      <c r="L6" s="646"/>
      <c r="M6" s="647"/>
      <c r="N6" s="647"/>
      <c r="O6" s="647"/>
      <c r="P6" s="113"/>
    </row>
    <row r="7" spans="2:16" s="179" customFormat="1">
      <c r="B7" s="648"/>
      <c r="C7" s="369" t="s">
        <v>106</v>
      </c>
      <c r="D7" s="366" t="s">
        <v>225</v>
      </c>
      <c r="E7" s="222"/>
      <c r="F7" s="649"/>
      <c r="G7" s="649"/>
      <c r="H7" s="649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7">
        <f>D16+D24+D32</f>
        <v>485000</v>
      </c>
      <c r="E8" s="222"/>
      <c r="F8" s="647"/>
      <c r="G8" s="647"/>
      <c r="H8" s="647"/>
      <c r="I8" s="647"/>
      <c r="J8" s="647"/>
      <c r="K8" s="647"/>
      <c r="L8" s="647"/>
      <c r="M8" s="647"/>
      <c r="N8" s="647"/>
      <c r="O8" s="647"/>
      <c r="P8" s="113"/>
    </row>
    <row r="9" spans="2:16">
      <c r="B9" s="222"/>
      <c r="C9" s="369" t="s">
        <v>346</v>
      </c>
      <c r="D9" s="647"/>
      <c r="E9" s="222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113"/>
    </row>
    <row r="10" spans="2:16">
      <c r="B10" s="222"/>
      <c r="C10" s="647"/>
      <c r="D10" s="647"/>
      <c r="E10" s="222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6">
        <v>44276</v>
      </c>
      <c r="G14" s="646">
        <v>44326</v>
      </c>
      <c r="H14" s="646">
        <v>44403</v>
      </c>
      <c r="I14" s="646">
        <v>44407</v>
      </c>
      <c r="J14" s="646">
        <v>44412</v>
      </c>
      <c r="K14" s="646">
        <v>44440</v>
      </c>
      <c r="L14" s="646"/>
      <c r="M14" s="647"/>
      <c r="N14" s="647"/>
      <c r="O14" s="647"/>
      <c r="P14" s="113"/>
    </row>
    <row r="15" spans="2:16" s="179" customFormat="1">
      <c r="B15" s="648"/>
      <c r="C15" s="369" t="s">
        <v>106</v>
      </c>
      <c r="D15" s="649" t="s">
        <v>347</v>
      </c>
      <c r="E15" s="222"/>
      <c r="F15" s="649" t="s">
        <v>347</v>
      </c>
      <c r="G15" s="649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7">
        <f>LOOKUP(9E+307,F16:O16)</f>
        <v>267000</v>
      </c>
      <c r="E16" s="222"/>
      <c r="F16" s="647">
        <f>E16+F17</f>
        <v>100168.68</v>
      </c>
      <c r="G16" s="647">
        <f t="shared" ref="G16:K16" si="0">F16+G17</f>
        <v>205168.68</v>
      </c>
      <c r="H16" s="647">
        <f t="shared" si="0"/>
        <v>225168.68</v>
      </c>
      <c r="I16" s="647">
        <f t="shared" si="0"/>
        <v>245168.68</v>
      </c>
      <c r="J16" s="647">
        <f t="shared" si="0"/>
        <v>255000</v>
      </c>
      <c r="K16" s="647">
        <f t="shared" si="0"/>
        <v>267000</v>
      </c>
      <c r="L16" s="647"/>
      <c r="M16" s="647"/>
      <c r="N16" s="647"/>
      <c r="O16" s="647"/>
      <c r="P16" s="113"/>
    </row>
    <row r="17" spans="2:16">
      <c r="B17" s="222"/>
      <c r="C17" s="369" t="s">
        <v>346</v>
      </c>
      <c r="D17" s="647"/>
      <c r="E17" s="222"/>
      <c r="F17" s="647">
        <f>50130.68+38+50000</f>
        <v>100168.68</v>
      </c>
      <c r="G17" s="647">
        <v>105000</v>
      </c>
      <c r="H17" s="647">
        <v>20000</v>
      </c>
      <c r="I17" s="647">
        <v>20000</v>
      </c>
      <c r="J17" s="647">
        <v>9831.32</v>
      </c>
      <c r="K17" s="647">
        <v>12000</v>
      </c>
      <c r="L17" s="647"/>
      <c r="M17" s="647"/>
      <c r="N17" s="647"/>
      <c r="O17" s="647"/>
      <c r="P17" s="113"/>
    </row>
    <row r="18" spans="2:16">
      <c r="B18" s="222"/>
      <c r="C18" s="647"/>
      <c r="D18" s="647"/>
      <c r="E18" s="222"/>
      <c r="F18" s="647"/>
      <c r="G18" s="647"/>
      <c r="H18" s="647"/>
      <c r="I18" s="647"/>
      <c r="J18" s="647"/>
      <c r="K18" s="647"/>
      <c r="L18" s="647"/>
      <c r="M18" s="647"/>
      <c r="N18" s="647"/>
      <c r="O18" s="647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6">
        <v>44340</v>
      </c>
      <c r="G22" s="646">
        <v>44407</v>
      </c>
      <c r="H22" s="646">
        <v>44447</v>
      </c>
      <c r="I22" s="646"/>
      <c r="J22" s="646"/>
      <c r="K22" s="646"/>
      <c r="L22" s="646"/>
      <c r="M22" s="647"/>
      <c r="N22" s="647"/>
      <c r="O22" s="647"/>
      <c r="P22" s="113"/>
    </row>
    <row r="23" spans="2:16" s="179" customFormat="1">
      <c r="B23" s="648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9"/>
      <c r="I23" s="649"/>
      <c r="J23" s="649"/>
      <c r="K23" s="649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7">
        <f>LOOKUP(9E+307,F24:O24)</f>
        <v>200000</v>
      </c>
      <c r="E24" s="222"/>
      <c r="F24" s="647">
        <f>E24+F25</f>
        <v>70000</v>
      </c>
      <c r="G24" s="647">
        <f>F24+G25</f>
        <v>50000</v>
      </c>
      <c r="H24" s="647">
        <f>G24+H25</f>
        <v>200000</v>
      </c>
      <c r="I24" s="647"/>
      <c r="J24" s="647"/>
      <c r="K24" s="647"/>
      <c r="L24" s="647"/>
      <c r="M24" s="647"/>
      <c r="N24" s="647"/>
      <c r="O24" s="647"/>
      <c r="P24" s="113"/>
    </row>
    <row r="25" spans="2:16">
      <c r="B25" s="222"/>
      <c r="C25" s="369" t="s">
        <v>346</v>
      </c>
      <c r="D25" s="647"/>
      <c r="E25" s="222"/>
      <c r="F25" s="647">
        <v>70000</v>
      </c>
      <c r="G25" s="647">
        <v>-20000</v>
      </c>
      <c r="H25" s="647">
        <v>150000</v>
      </c>
      <c r="I25" s="647"/>
      <c r="J25" s="647"/>
      <c r="K25" s="647"/>
      <c r="L25" s="647"/>
      <c r="M25" s="647"/>
      <c r="N25" s="647"/>
      <c r="O25" s="647"/>
      <c r="P25" s="113"/>
    </row>
    <row r="26" spans="2:16">
      <c r="B26" s="222"/>
      <c r="C26" s="647"/>
      <c r="D26" s="647"/>
      <c r="E26" s="222"/>
      <c r="F26" s="647"/>
      <c r="G26" s="647"/>
      <c r="H26" s="647"/>
      <c r="I26" s="647"/>
      <c r="J26" s="647"/>
      <c r="K26" s="647"/>
      <c r="L26" s="647"/>
      <c r="M26" s="647"/>
      <c r="N26" s="647"/>
      <c r="O26" s="647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6">
        <v>44318</v>
      </c>
      <c r="G30" s="646"/>
      <c r="H30" s="646"/>
      <c r="I30" s="646"/>
      <c r="J30" s="646"/>
      <c r="K30" s="646"/>
      <c r="L30" s="646"/>
      <c r="M30" s="647"/>
      <c r="N30" s="647"/>
      <c r="O30" s="647"/>
      <c r="P30" s="113"/>
    </row>
    <row r="31" spans="2:16" s="179" customFormat="1">
      <c r="B31" s="648"/>
      <c r="C31" s="369" t="s">
        <v>106</v>
      </c>
      <c r="D31" s="649" t="s">
        <v>349</v>
      </c>
      <c r="E31" s="222"/>
      <c r="F31" s="649" t="s">
        <v>349</v>
      </c>
      <c r="G31" s="649"/>
      <c r="H31" s="649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7">
        <f>LOOKUP(9E+307,F32:O32)</f>
        <v>18000</v>
      </c>
      <c r="E32" s="222"/>
      <c r="F32" s="647">
        <f>E32+F33</f>
        <v>18000</v>
      </c>
      <c r="G32" s="647"/>
      <c r="H32" s="647"/>
      <c r="I32" s="647"/>
      <c r="J32" s="647"/>
      <c r="K32" s="647"/>
      <c r="L32" s="647"/>
      <c r="M32" s="647"/>
      <c r="N32" s="647"/>
      <c r="O32" s="647"/>
      <c r="P32" s="113"/>
    </row>
    <row r="33" spans="2:16">
      <c r="B33" s="222"/>
      <c r="C33" s="369" t="s">
        <v>346</v>
      </c>
      <c r="D33" s="647"/>
      <c r="E33" s="222"/>
      <c r="F33" s="647">
        <v>18000</v>
      </c>
      <c r="G33" s="647"/>
      <c r="H33" s="647"/>
      <c r="I33" s="647"/>
      <c r="J33" s="647"/>
      <c r="K33" s="647"/>
      <c r="L33" s="647"/>
      <c r="M33" s="647"/>
      <c r="N33" s="647"/>
      <c r="O33" s="647"/>
      <c r="P33" s="113"/>
    </row>
    <row r="34" spans="2:16">
      <c r="B34" s="222"/>
      <c r="C34" s="647"/>
      <c r="D34" s="647"/>
      <c r="E34" s="222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R19"/>
  <sheetViews>
    <sheetView topLeftCell="H1" workbookViewId="0">
      <selection activeCell="L3" sqref="L3:R14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8">
      <c r="H2" s="872" t="s">
        <v>532</v>
      </c>
      <c r="I2" s="179"/>
      <c r="J2" s="872" t="s">
        <v>502</v>
      </c>
    </row>
    <row r="3" spans="2:18">
      <c r="L3" s="28"/>
      <c r="M3" s="1058"/>
      <c r="N3" s="1058"/>
      <c r="O3" s="28"/>
      <c r="P3" s="1058"/>
      <c r="Q3" s="850"/>
      <c r="R3" s="28"/>
    </row>
    <row r="4" spans="2:18">
      <c r="G4" s="179"/>
      <c r="H4" s="179" t="s">
        <v>500</v>
      </c>
      <c r="J4" s="179" t="s">
        <v>501</v>
      </c>
      <c r="L4" s="28"/>
      <c r="M4" s="1058"/>
      <c r="N4" s="1058"/>
      <c r="O4" s="1002"/>
      <c r="P4" s="1058"/>
      <c r="Q4" s="850"/>
      <c r="R4" s="28"/>
    </row>
    <row r="5" spans="2:18" ht="17" thickBot="1">
      <c r="G5" s="890" t="s">
        <v>405</v>
      </c>
      <c r="H5" s="874">
        <f>卓尔金历!F41</f>
        <v>1.4844080769528709</v>
      </c>
      <c r="J5" s="874">
        <f>且慢驾驶舱!$O$17</f>
        <v>0.36430555811086784</v>
      </c>
      <c r="L5" s="28"/>
      <c r="M5" s="28"/>
      <c r="N5" s="28"/>
      <c r="O5" s="28"/>
      <c r="P5" s="28"/>
      <c r="Q5" s="28"/>
      <c r="R5" s="28"/>
    </row>
    <row r="6" spans="2:18" ht="17" thickBot="1">
      <c r="B6" s="896">
        <f>B7+D6</f>
        <v>1</v>
      </c>
      <c r="C6" s="897">
        <f>C7+D6</f>
        <v>2.5000000000000001E-3</v>
      </c>
      <c r="D6" s="904">
        <v>2.5000000000000001E-3</v>
      </c>
      <c r="G6" s="890" t="s">
        <v>503</v>
      </c>
      <c r="H6" s="874">
        <f>ABS(H5)/MAX(0.001,1-ABS(H5))</f>
        <v>1484.4080769528709</v>
      </c>
      <c r="J6" s="874">
        <f>J5/MAX(0.001,1-J5)</f>
        <v>0.57308281165435182</v>
      </c>
      <c r="L6" s="28"/>
      <c r="M6" s="994"/>
      <c r="N6" s="1057"/>
      <c r="O6" s="1057"/>
      <c r="P6" s="1057"/>
      <c r="Q6" s="1057"/>
      <c r="R6" s="994"/>
    </row>
    <row r="7" spans="2:18">
      <c r="B7" s="898">
        <f>B8-MOD(B8,D6)</f>
        <v>0.99750000000000005</v>
      </c>
      <c r="C7" s="899">
        <f>1-ABS(B6)</f>
        <v>0</v>
      </c>
      <c r="E7" s="179"/>
      <c r="F7" s="179"/>
      <c r="G7" s="890" t="s">
        <v>504</v>
      </c>
      <c r="H7" s="874">
        <f>H5*H6/SUM(H6:J6)</f>
        <v>1.4838352153049041</v>
      </c>
      <c r="J7" s="874">
        <f>J5*J6/SUM(H6:J6)</f>
        <v>1.4059252682814509E-4</v>
      </c>
      <c r="L7" s="28"/>
      <c r="M7" s="1057"/>
      <c r="N7" s="1057"/>
      <c r="O7" s="1057"/>
      <c r="P7" s="1057"/>
      <c r="Q7" s="1057"/>
      <c r="R7" s="1057"/>
    </row>
    <row r="8" spans="2:18" ht="17" thickBot="1">
      <c r="B8" s="900">
        <f>H7/SUM(ABS(H7),J7)</f>
        <v>0.99990525955606147</v>
      </c>
      <c r="C8" s="901">
        <f>1-ABS(B8)</f>
        <v>9.4740443938534646E-5</v>
      </c>
      <c r="E8" s="179"/>
      <c r="F8" s="179"/>
      <c r="G8" t="s">
        <v>513</v>
      </c>
      <c r="H8" s="909">
        <f>I15+H15</f>
        <v>92649.19</v>
      </c>
      <c r="I8" s="629"/>
      <c r="J8" s="909">
        <f>J15</f>
        <v>0</v>
      </c>
      <c r="L8" s="28"/>
      <c r="M8" s="1057"/>
      <c r="N8" s="1057"/>
      <c r="O8" s="1057"/>
      <c r="P8" s="1057"/>
      <c r="Q8" s="1057"/>
      <c r="R8" s="1057"/>
    </row>
    <row r="9" spans="2:18">
      <c r="E9" s="179"/>
      <c r="F9" s="179"/>
      <c r="G9" t="s">
        <v>421</v>
      </c>
      <c r="H9" s="874">
        <f>H8/SUM(H8:J8)</f>
        <v>1</v>
      </c>
      <c r="J9" s="874">
        <f>J8/SUM(H8:J8)</f>
        <v>0</v>
      </c>
      <c r="L9" s="28"/>
      <c r="M9" s="994"/>
      <c r="N9" s="996"/>
      <c r="O9" s="996"/>
      <c r="P9" s="996"/>
      <c r="Q9" s="996"/>
      <c r="R9" s="994"/>
    </row>
    <row r="10" spans="2:18">
      <c r="G10" t="s">
        <v>511</v>
      </c>
      <c r="H10" s="874">
        <f>_xlfn.IFS(AND(H9&lt;=B6,H9&gt;=B7),H9,TRUE,B8)</f>
        <v>1</v>
      </c>
      <c r="J10" s="874">
        <f>_xlfn.IFS(AND(J9&lt;=C6,J9&gt;=C7),J9,TRUE,C8)</f>
        <v>0</v>
      </c>
      <c r="L10" s="28"/>
      <c r="M10" s="850"/>
      <c r="N10" s="850"/>
      <c r="O10" s="850"/>
      <c r="P10" s="28"/>
      <c r="Q10" s="850"/>
      <c r="R10" s="28"/>
    </row>
    <row r="11" spans="2:18">
      <c r="G11" t="s">
        <v>512</v>
      </c>
      <c r="H11" s="902">
        <f>H10*SUM(H8:J8)</f>
        <v>92649.19</v>
      </c>
      <c r="J11" s="902">
        <f>J10*SUM(H8:J8)</f>
        <v>0</v>
      </c>
      <c r="L11" s="994"/>
      <c r="M11" s="994"/>
      <c r="N11" s="1057"/>
      <c r="O11" s="1057"/>
      <c r="P11" s="1057"/>
      <c r="Q11" s="1057"/>
      <c r="R11" s="994"/>
    </row>
    <row r="12" spans="2:18">
      <c r="G12" t="s">
        <v>514</v>
      </c>
      <c r="H12" s="903">
        <f>H11-H8</f>
        <v>0</v>
      </c>
      <c r="J12" s="903">
        <f>J11-J8</f>
        <v>0</v>
      </c>
      <c r="L12" s="994"/>
      <c r="M12" s="1057"/>
      <c r="N12" s="1057"/>
      <c r="O12" s="1057"/>
      <c r="P12" s="1057"/>
      <c r="Q12" s="1057"/>
      <c r="R12" s="1057"/>
    </row>
    <row r="13" spans="2:18">
      <c r="L13" s="994"/>
      <c r="M13" s="1057"/>
      <c r="N13" s="1057"/>
      <c r="O13" s="1057"/>
      <c r="P13" s="1057"/>
      <c r="Q13" s="1057"/>
      <c r="R13" s="1057"/>
    </row>
    <row r="14" spans="2:18" ht="17" thickBot="1">
      <c r="H14" s="872" t="s">
        <v>237</v>
      </c>
      <c r="I14" s="872" t="s">
        <v>236</v>
      </c>
      <c r="J14" s="872" t="s">
        <v>502</v>
      </c>
      <c r="L14" s="994"/>
      <c r="M14" s="994"/>
      <c r="N14" s="996"/>
      <c r="O14" s="996"/>
      <c r="P14" s="996"/>
      <c r="Q14" s="996"/>
      <c r="R14" s="994"/>
    </row>
    <row r="15" spans="2:18" ht="17" thickBot="1">
      <c r="B15" s="896">
        <f>B16+D15</f>
        <v>0.75</v>
      </c>
      <c r="C15" s="897">
        <f>C16+D15</f>
        <v>0.26</v>
      </c>
      <c r="D15" s="904">
        <v>0.01</v>
      </c>
      <c r="G15" t="s">
        <v>513</v>
      </c>
      <c r="H15" s="911">
        <v>92649.19</v>
      </c>
      <c r="I15" s="912">
        <v>0</v>
      </c>
      <c r="J15" s="913">
        <v>0</v>
      </c>
    </row>
    <row r="16" spans="2:18">
      <c r="B16" s="898">
        <f>B17-MOD(B17,D15)</f>
        <v>0.74</v>
      </c>
      <c r="C16" s="899">
        <f>1-B15</f>
        <v>0.25</v>
      </c>
      <c r="D16">
        <v>0.8</v>
      </c>
      <c r="E16">
        <v>100000</v>
      </c>
      <c r="F16" s="604"/>
      <c r="G16" t="s">
        <v>421</v>
      </c>
      <c r="H16" s="874">
        <f>H15/SUM(H15:J15)</f>
        <v>1</v>
      </c>
      <c r="I16" s="874">
        <f>I15/SUM(H15:J15)</f>
        <v>0</v>
      </c>
      <c r="J16" s="874">
        <f>J15/SUM(H15:J15)</f>
        <v>0</v>
      </c>
    </row>
    <row r="17" spans="2:10" ht="17" thickBot="1">
      <c r="B17" s="900">
        <v>0.75</v>
      </c>
      <c r="C17" s="901">
        <f>1-B17</f>
        <v>0.25</v>
      </c>
      <c r="D17" s="604">
        <v>1E-3</v>
      </c>
      <c r="E17" s="604">
        <f>D16/D17/E16</f>
        <v>8.0000000000000002E-3</v>
      </c>
      <c r="G17" t="s">
        <v>511</v>
      </c>
      <c r="H17" s="874">
        <f>_xlfn.IFS(AND(H16&lt;=C15,H16&gt;=C16),H16,TRUE,C17)*H10</f>
        <v>0.25</v>
      </c>
      <c r="I17" s="874">
        <f>_xlfn.IFS(AND(I16&lt;=B15,I16&gt;=B16),I16,TRUE,B17)*H10</f>
        <v>0.75</v>
      </c>
      <c r="J17" s="874">
        <f>J10</f>
        <v>0</v>
      </c>
    </row>
    <row r="18" spans="2:10">
      <c r="G18" t="s">
        <v>512</v>
      </c>
      <c r="H18" s="574">
        <f>H17*SUM(H15:J15)</f>
        <v>23162.297500000001</v>
      </c>
      <c r="I18" s="574">
        <f>I17*SUM(H15:J15)</f>
        <v>69486.892500000002</v>
      </c>
      <c r="J18" s="873">
        <f>J11</f>
        <v>0</v>
      </c>
    </row>
    <row r="19" spans="2:10">
      <c r="G19" t="s">
        <v>514</v>
      </c>
      <c r="H19" s="910">
        <f>H18-H15</f>
        <v>-69486.892500000002</v>
      </c>
      <c r="I19" s="910">
        <f>I18-I15</f>
        <v>69486.892500000002</v>
      </c>
      <c r="J19" s="910">
        <f>J12</f>
        <v>0</v>
      </c>
    </row>
  </sheetData>
  <mergeCells count="14">
    <mergeCell ref="M8:N8"/>
    <mergeCell ref="O8:P8"/>
    <mergeCell ref="Q8:R8"/>
    <mergeCell ref="M3:N4"/>
    <mergeCell ref="P3:P4"/>
    <mergeCell ref="N6:Q6"/>
    <mergeCell ref="M7:O7"/>
    <mergeCell ref="P7:R7"/>
    <mergeCell ref="N11:Q11"/>
    <mergeCell ref="M12:O12"/>
    <mergeCell ref="P12:R12"/>
    <mergeCell ref="M13:N13"/>
    <mergeCell ref="O13:P13"/>
    <mergeCell ref="Q13:R13"/>
  </mergeCells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2:AX99"/>
  <sheetViews>
    <sheetView showGridLines="0" zoomScale="25" zoomScaleNormal="112" workbookViewId="0">
      <selection activeCell="BG47" sqref="BG47"/>
    </sheetView>
  </sheetViews>
  <sheetFormatPr baseColWidth="10" defaultColWidth="16" defaultRowHeight="16"/>
  <cols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2" spans="2:33" ht="16" customHeight="1" thickBot="1"/>
    <row r="3" spans="2:33" ht="48" customHeight="1" thickBot="1">
      <c r="F3" s="928">
        <v>1</v>
      </c>
      <c r="G3" s="927" t="s">
        <v>540</v>
      </c>
      <c r="H3" s="444"/>
      <c r="I3" s="441"/>
    </row>
    <row r="4" spans="2:33" ht="16" customHeight="1" thickBot="1">
      <c r="F4" s="441"/>
      <c r="G4" s="933" t="s">
        <v>239</v>
      </c>
      <c r="H4" s="934" t="s">
        <v>240</v>
      </c>
      <c r="I4" s="441"/>
    </row>
    <row r="5" spans="2:33" ht="17" thickBot="1">
      <c r="D5" s="1123" t="s">
        <v>211</v>
      </c>
      <c r="F5" s="441"/>
      <c r="G5" s="935">
        <f>_xlfn.IFS(F3=0,G7,F3=1,G7+H7,F3=2,0,TRUE,0)</f>
        <v>92649.19</v>
      </c>
      <c r="H5" s="936">
        <f>_xlfn.IFS(F3=0,H7,F3=1,0,F3=2,G7+H7,TRUE,0)</f>
        <v>0</v>
      </c>
      <c r="I5" s="441"/>
      <c r="K5" s="1085" t="s">
        <v>533</v>
      </c>
      <c r="U5" s="1008"/>
      <c r="V5" s="1009"/>
      <c r="W5" s="1009"/>
      <c r="X5" s="1009"/>
      <c r="Y5" s="1009"/>
      <c r="Z5" s="1009"/>
      <c r="AA5" s="1009"/>
      <c r="AB5" s="1009"/>
      <c r="AC5" s="1010"/>
      <c r="AD5" s="1010"/>
      <c r="AE5" s="1009"/>
      <c r="AF5" s="1009"/>
      <c r="AG5" s="1011"/>
    </row>
    <row r="6" spans="2:33">
      <c r="D6" s="1124"/>
      <c r="F6" s="441"/>
      <c r="G6" s="929" t="s">
        <v>541</v>
      </c>
      <c r="H6" s="930" t="s">
        <v>542</v>
      </c>
      <c r="I6" s="441"/>
      <c r="K6" s="1086"/>
      <c r="U6" s="1012"/>
      <c r="V6" s="32"/>
      <c r="W6" s="32"/>
      <c r="X6" s="32"/>
      <c r="Y6" s="32"/>
      <c r="Z6" s="32"/>
      <c r="AA6" s="32"/>
      <c r="AB6" s="32"/>
      <c r="AC6" s="28"/>
      <c r="AE6" s="32"/>
      <c r="AF6" s="32"/>
      <c r="AG6" s="1013"/>
    </row>
    <row r="7" spans="2:33" ht="17" thickBot="1">
      <c r="D7" s="1125"/>
      <c r="F7" s="441"/>
      <c r="G7" s="931">
        <f>总指挥室!$H$18</f>
        <v>23162.297500000001</v>
      </c>
      <c r="H7" s="932">
        <f>总指挥室!$I$18</f>
        <v>69486.892500000002</v>
      </c>
      <c r="I7" s="441"/>
      <c r="K7" s="1087"/>
      <c r="U7" s="1012"/>
      <c r="V7" s="32"/>
      <c r="W7" s="32"/>
      <c r="X7" s="32"/>
      <c r="Y7" s="32"/>
      <c r="Z7" s="32"/>
      <c r="AA7" s="32"/>
      <c r="AB7" s="32"/>
      <c r="AC7" s="28"/>
      <c r="AE7" s="32"/>
      <c r="AF7" s="32"/>
      <c r="AG7" s="1013"/>
    </row>
    <row r="8" spans="2:33">
      <c r="U8" s="1012"/>
      <c r="V8" s="32"/>
      <c r="W8" s="32"/>
      <c r="X8" s="32"/>
      <c r="Y8" s="32"/>
      <c r="Z8" s="32"/>
      <c r="AA8" s="32"/>
      <c r="AB8" s="32"/>
      <c r="AC8" s="28"/>
      <c r="AE8" s="32"/>
      <c r="AF8" s="32"/>
      <c r="AG8" s="1013"/>
    </row>
    <row r="9" spans="2:33" ht="17" thickBot="1">
      <c r="U9" s="1012"/>
      <c r="V9" s="32"/>
      <c r="W9" s="32"/>
      <c r="X9" s="1003">
        <v>1</v>
      </c>
      <c r="Y9" s="32"/>
      <c r="Z9" s="32"/>
      <c r="AA9" s="32"/>
      <c r="AB9" s="32"/>
      <c r="AC9" s="28"/>
      <c r="AE9" s="32"/>
      <c r="AF9" s="32"/>
      <c r="AG9" s="1013"/>
    </row>
    <row r="10" spans="2:33" ht="17" thickBot="1">
      <c r="B10" s="113"/>
      <c r="C10" s="116"/>
      <c r="D10" s="113"/>
      <c r="E10" s="116"/>
      <c r="F10" s="113"/>
      <c r="G10" s="116" t="s">
        <v>235</v>
      </c>
      <c r="H10" s="113"/>
      <c r="I10" s="116" t="s">
        <v>235</v>
      </c>
      <c r="J10" s="113"/>
      <c r="K10" s="116"/>
      <c r="L10" s="113"/>
      <c r="M10" s="116"/>
      <c r="N10" s="113"/>
      <c r="O10" s="116" t="s">
        <v>235</v>
      </c>
      <c r="P10" s="113"/>
      <c r="Q10" s="116"/>
      <c r="R10" s="113"/>
      <c r="S10" s="116"/>
      <c r="U10" s="1012"/>
      <c r="V10" s="1004">
        <f>$D$28*W10</f>
        <v>40810.873283646593</v>
      </c>
      <c r="W10" s="1083">
        <f>SUM('CryptoSheets(🔥)'!$F$4:$F$7)</f>
        <v>0.85338673858049008</v>
      </c>
      <c r="X10" s="1061" t="s">
        <v>649</v>
      </c>
      <c r="Y10" s="1062" t="str">
        <f>LOOKUP(1,'CryptoSheets(🔥)'!B4:B27,'CryptoSheets(🔥)'!C4:C27)</f>
        <v>BTC</v>
      </c>
      <c r="Z10" s="1063"/>
      <c r="AA10" s="445"/>
      <c r="AB10" s="1066" t="str">
        <f>LOOKUP(2,'CryptoSheets(🔥)'!B4:B27,'CryptoSheets(🔥)'!C4:C27)</f>
        <v>ETH</v>
      </c>
      <c r="AC10" s="454" t="str">
        <f>LOOKUP(3,'CryptoSheets(🔥)'!B4:B27,'CryptoSheets(🔥)'!C4:C27)</f>
        <v>ADA</v>
      </c>
      <c r="AD10" s="32"/>
      <c r="AE10" s="32"/>
      <c r="AF10" s="32"/>
      <c r="AG10" s="1013"/>
    </row>
    <row r="11" spans="2:33" ht="22" thickBot="1">
      <c r="B11" s="116"/>
      <c r="C11" s="113"/>
      <c r="D11" s="116"/>
      <c r="E11" s="113"/>
      <c r="F11" s="116"/>
      <c r="G11" s="438" t="s">
        <v>538</v>
      </c>
      <c r="H11" s="439">
        <f>卓尔金历!$F$41</f>
        <v>1.4844080769528709</v>
      </c>
      <c r="I11" s="113"/>
      <c r="J11" s="116" t="s">
        <v>235</v>
      </c>
      <c r="K11" s="113"/>
      <c r="L11" s="116"/>
      <c r="M11" s="113"/>
      <c r="N11" s="116"/>
      <c r="O11" s="113"/>
      <c r="P11" s="116"/>
      <c r="Q11" s="113"/>
      <c r="R11" s="116" t="s">
        <v>235</v>
      </c>
      <c r="S11" s="113"/>
      <c r="U11" s="1012"/>
      <c r="V11" s="1005">
        <v>0</v>
      </c>
      <c r="W11" s="1084"/>
      <c r="X11" s="1061"/>
      <c r="Y11" s="1064"/>
      <c r="Z11" s="1065"/>
      <c r="AA11" s="448"/>
      <c r="AB11" s="1067"/>
      <c r="AC11" s="455" t="str">
        <f>LOOKUP(4,'CryptoSheets(🔥)'!B4:B27,'CryptoSheets(🔥)'!C4:C27)</f>
        <v>BNB</v>
      </c>
      <c r="AD11" s="32"/>
      <c r="AE11" s="32"/>
      <c r="AF11" s="32"/>
      <c r="AG11" s="1013"/>
    </row>
    <row r="12" spans="2:33" ht="17" thickBot="1">
      <c r="B12" s="113"/>
      <c r="C12" s="116"/>
      <c r="D12" s="113"/>
      <c r="E12" s="116"/>
      <c r="F12" s="113"/>
      <c r="G12" s="116" t="s">
        <v>235</v>
      </c>
      <c r="H12" s="113"/>
      <c r="I12" s="116" t="s">
        <v>235</v>
      </c>
      <c r="J12" s="113"/>
      <c r="K12" s="116"/>
      <c r="L12" s="113"/>
      <c r="M12" s="116"/>
      <c r="N12" s="113"/>
      <c r="O12" s="116" t="s">
        <v>235</v>
      </c>
      <c r="P12" s="113"/>
      <c r="Q12" s="116"/>
      <c r="R12" s="113"/>
      <c r="S12" s="116"/>
      <c r="U12" s="1012"/>
      <c r="V12" s="1006">
        <f t="shared" ref="V12" si="0">V10-V11</f>
        <v>40810.873283646593</v>
      </c>
      <c r="W12" s="32"/>
      <c r="X12" s="1061"/>
      <c r="Y12" s="452"/>
      <c r="Z12" s="449"/>
      <c r="AA12" s="449"/>
      <c r="AB12" s="32"/>
      <c r="AC12" s="32"/>
      <c r="AD12" s="32"/>
      <c r="AE12" s="32"/>
      <c r="AF12" s="32"/>
      <c r="AG12" s="1013"/>
    </row>
    <row r="13" spans="2:33" ht="16" customHeight="1" thickBot="1">
      <c r="B13" s="116"/>
      <c r="C13" s="113"/>
      <c r="D13" s="441" t="s">
        <v>239</v>
      </c>
      <c r="E13" s="113"/>
      <c r="F13" s="116"/>
      <c r="G13" s="438" t="s">
        <v>530</v>
      </c>
      <c r="H13" s="439">
        <f>总指挥室!H7</f>
        <v>1.4838352153049041</v>
      </c>
      <c r="I13" s="438" t="s">
        <v>539</v>
      </c>
      <c r="J13" s="439">
        <f>-F16*F17-G16*G17+H16*H17+I16*I17+J16*J17</f>
        <v>1.4838352153049041</v>
      </c>
      <c r="K13" s="113"/>
      <c r="L13" s="444" t="s">
        <v>240</v>
      </c>
      <c r="M13" s="113"/>
      <c r="N13" s="116"/>
      <c r="O13" s="438" t="s">
        <v>530</v>
      </c>
      <c r="P13" s="439">
        <f>总指挥室!H7</f>
        <v>1.4838352153049041</v>
      </c>
      <c r="Q13" s="438" t="s">
        <v>539</v>
      </c>
      <c r="R13" s="439">
        <f>-N16*N17-O16*O17+P16*P17+Q16*Q17+R16*R17</f>
        <v>1.4838352153049041</v>
      </c>
      <c r="S13" s="113"/>
      <c r="U13" s="1012"/>
      <c r="V13" s="1004">
        <f>$D$28*W13</f>
        <v>5414.1084389172493</v>
      </c>
      <c r="W13" s="1081">
        <f>SUM('CryptoSheets(🔥)'!$F$8:$F$17)</f>
        <v>0.11321317019844612</v>
      </c>
      <c r="X13" s="1061"/>
      <c r="Y13" s="1007"/>
      <c r="Z13" s="1068" t="str">
        <f>LOOKUP(5,'CryptoSheets(🔥)'!B4:B27,'CryptoSheets(🔥)'!C4:C27)</f>
        <v>SOL</v>
      </c>
      <c r="AA13" s="1069"/>
      <c r="AB13" s="1069"/>
      <c r="AC13" s="1070"/>
      <c r="AD13" s="993"/>
      <c r="AE13" s="32"/>
      <c r="AF13" s="32"/>
      <c r="AG13" s="1013"/>
    </row>
    <row r="14" spans="2:33" ht="17" customHeight="1" thickBot="1">
      <c r="B14" s="113"/>
      <c r="C14" s="116"/>
      <c r="D14" s="113"/>
      <c r="E14" s="116"/>
      <c r="F14" s="113"/>
      <c r="G14" s="116"/>
      <c r="H14" s="113"/>
      <c r="I14" s="116"/>
      <c r="J14" s="113"/>
      <c r="K14" s="116"/>
      <c r="L14" s="113"/>
      <c r="M14" s="116"/>
      <c r="N14" s="113"/>
      <c r="O14" s="116"/>
      <c r="P14" s="113"/>
      <c r="Q14" s="116"/>
      <c r="R14" s="113"/>
      <c r="S14" s="116"/>
      <c r="U14" s="1012"/>
      <c r="V14" s="1005">
        <v>0</v>
      </c>
      <c r="W14" s="1082"/>
      <c r="X14" s="1061"/>
      <c r="Y14" s="1071" t="str">
        <f>LOOKUP(6,'CryptoSheets(🔥)'!B4:B27,'CryptoSheets(🔥)'!C4:C27)</f>
        <v>DOGE</v>
      </c>
      <c r="Z14" s="1072"/>
      <c r="AA14" s="1073"/>
      <c r="AB14" s="1074" t="str">
        <f>LOOKUP(7,'CryptoSheets(🔥)'!B4:B27,'CryptoSheets(🔥)'!C4:C27)</f>
        <v>DOT</v>
      </c>
      <c r="AC14" s="1075"/>
      <c r="AD14" s="1076"/>
      <c r="AE14" s="32"/>
      <c r="AF14" s="32"/>
      <c r="AG14" s="1013"/>
    </row>
    <row r="15" spans="2:33" ht="16" customHeight="1" thickBot="1">
      <c r="B15" s="116"/>
      <c r="C15" s="113"/>
      <c r="D15" s="116"/>
      <c r="E15" s="113"/>
      <c r="F15" s="425" t="s">
        <v>528</v>
      </c>
      <c r="G15" s="425" t="s">
        <v>231</v>
      </c>
      <c r="H15" s="425" t="s">
        <v>232</v>
      </c>
      <c r="I15" s="425" t="s">
        <v>233</v>
      </c>
      <c r="J15" s="425" t="s">
        <v>527</v>
      </c>
      <c r="K15" s="113"/>
      <c r="L15" s="116"/>
      <c r="M15" s="113"/>
      <c r="N15" s="425" t="s">
        <v>515</v>
      </c>
      <c r="O15" s="425" t="s">
        <v>516</v>
      </c>
      <c r="P15" s="425" t="s">
        <v>232</v>
      </c>
      <c r="Q15" s="425" t="s">
        <v>517</v>
      </c>
      <c r="R15" s="425" t="s">
        <v>518</v>
      </c>
      <c r="S15" s="113"/>
      <c r="U15" s="1012"/>
      <c r="V15" s="1006">
        <f t="shared" ref="V15" si="1">V13-V14</f>
        <v>5414.1084389172493</v>
      </c>
      <c r="W15" s="1082"/>
      <c r="X15" s="1061"/>
      <c r="Y15" s="1077" t="str">
        <f>LOOKUP(8,'CryptoSheets(🔥)'!B4:B27,'CryptoSheets(🔥)'!C4:C27)</f>
        <v>AVAX</v>
      </c>
      <c r="Z15" s="1078"/>
      <c r="AA15" s="1079" t="str">
        <f>LOOKUP(9,'CryptoSheets(🔥)'!B4:B27,'CryptoSheets(🔥)'!C4:C27)</f>
        <v>UNI</v>
      </c>
      <c r="AB15" s="1080"/>
      <c r="AC15" s="1077" t="str">
        <f>LOOKUP(10,'CryptoSheets(🔥)'!B4:B27,'CryptoSheets(🔥)'!C4:C27)</f>
        <v>LUNA</v>
      </c>
      <c r="AD15" s="1078"/>
      <c r="AE15" s="32"/>
      <c r="AF15" s="32"/>
      <c r="AG15" s="1013"/>
    </row>
    <row r="16" spans="2:33" ht="17" customHeight="1">
      <c r="B16" s="113"/>
      <c r="C16" s="116"/>
      <c r="D16" s="113"/>
      <c r="E16" s="438" t="s">
        <v>531</v>
      </c>
      <c r="F16" s="907">
        <v>2</v>
      </c>
      <c r="G16" s="907">
        <v>1</v>
      </c>
      <c r="H16" s="907">
        <v>1</v>
      </c>
      <c r="I16" s="907">
        <v>2</v>
      </c>
      <c r="J16" s="907">
        <v>3</v>
      </c>
      <c r="K16" s="116"/>
      <c r="L16" s="113"/>
      <c r="M16" s="438" t="s">
        <v>531</v>
      </c>
      <c r="N16" s="907">
        <v>1.3</v>
      </c>
      <c r="O16" s="907">
        <v>1.3</v>
      </c>
      <c r="P16" s="907">
        <v>1</v>
      </c>
      <c r="Q16" s="907">
        <v>2.1</v>
      </c>
      <c r="R16" s="907">
        <v>2.2999999999999998</v>
      </c>
      <c r="S16" s="116"/>
      <c r="U16" s="1012"/>
      <c r="V16" s="32"/>
      <c r="W16" s="1082"/>
      <c r="X16" s="1061"/>
      <c r="Y16" s="1007"/>
      <c r="Z16" s="1000" t="str">
        <f>LOOKUP(11,'CryptoSheets(🔥)'!B4:B27,'CryptoSheets(🔥)'!C4:C27)</f>
        <v>LTC</v>
      </c>
      <c r="AA16" s="1001" t="str">
        <f>LOOKUP(12,'CryptoSheets(🔥)'!B4:B27,'CryptoSheets(🔥)'!C4:C27)</f>
        <v>LINK</v>
      </c>
      <c r="AB16" s="1000" t="str">
        <f>LOOKUP(13,'CryptoSheets(🔥)'!B4:B27,'CryptoSheets(🔥)'!C4:C27)</f>
        <v>ALGO</v>
      </c>
      <c r="AC16" s="1001" t="str">
        <f>LOOKUP(14,'CryptoSheets(🔥)'!B4:B27,'CryptoSheets(🔥)'!C4:C27)</f>
        <v>FIL</v>
      </c>
      <c r="AD16" s="999"/>
      <c r="AE16" s="32"/>
      <c r="AF16" s="32"/>
      <c r="AG16" s="1013"/>
    </row>
    <row r="17" spans="1:44" ht="17" thickBot="1">
      <c r="B17" s="116"/>
      <c r="C17" s="113" t="s">
        <v>235</v>
      </c>
      <c r="D17" s="116"/>
      <c r="E17" s="438" t="s">
        <v>234</v>
      </c>
      <c r="F17" s="908">
        <f>MAX(MIN(-H13-G16,-H13/F16),0)</f>
        <v>0</v>
      </c>
      <c r="G17" s="908">
        <f>MAX(MIN(H13+F16,-H13),0)</f>
        <v>0</v>
      </c>
      <c r="H17" s="908">
        <f>MAX(MIN(H13,I16-H13),0)</f>
        <v>0.51616478469509586</v>
      </c>
      <c r="I17" s="908">
        <f>MAX(MIN(J16-H13,H13-H16),0)</f>
        <v>0.48383521530490414</v>
      </c>
      <c r="J17" s="908">
        <f>MAX(MIN(H13-I16,H13/J16),0)</f>
        <v>0</v>
      </c>
      <c r="K17" s="113"/>
      <c r="L17" s="116"/>
      <c r="M17" s="438" t="s">
        <v>234</v>
      </c>
      <c r="N17" s="908">
        <f>MAX(-P13/N16,0)*60%</f>
        <v>0</v>
      </c>
      <c r="O17" s="908">
        <f>MAX(-P13/O16,0)*40%</f>
        <v>0</v>
      </c>
      <c r="P17" s="908">
        <f>MAX(_xlfn.IFS(P13&lt;=1,P13,TRUE,1-Q17-R17),0)</f>
        <v>0.58721750862099087</v>
      </c>
      <c r="Q17" s="908">
        <f>MAX(MIN((P13-1)/(Q16-1),$P$13/Q16),0)*60%</f>
        <v>0.26391011743903858</v>
      </c>
      <c r="R17" s="908">
        <f>MAX(MIN((P13-1)/(R16-1),$P$13/R16),0)*40%</f>
        <v>0.14887237393997052</v>
      </c>
      <c r="S17" s="113"/>
      <c r="U17" s="1012"/>
      <c r="V17" s="32"/>
      <c r="W17" s="32"/>
      <c r="X17" s="1061"/>
      <c r="Y17" s="850"/>
      <c r="Z17" s="850"/>
      <c r="AA17" s="850"/>
      <c r="AB17" s="28"/>
      <c r="AC17" s="850"/>
      <c r="AD17" s="32"/>
      <c r="AE17" s="32"/>
      <c r="AF17" s="32"/>
      <c r="AG17" s="1013"/>
    </row>
    <row r="18" spans="1:44" ht="17" thickBot="1">
      <c r="B18" s="113"/>
      <c r="C18" s="116"/>
      <c r="D18" s="438" t="s">
        <v>230</v>
      </c>
      <c r="E18" s="926">
        <f>G5</f>
        <v>92649.19</v>
      </c>
      <c r="F18" s="431">
        <f t="shared" ref="F18:G18" si="2">$E$18*F17</f>
        <v>0</v>
      </c>
      <c r="G18" s="431">
        <f t="shared" si="2"/>
        <v>0</v>
      </c>
      <c r="H18" s="435">
        <f>$E$18*H17</f>
        <v>47822.249208525027</v>
      </c>
      <c r="I18" s="431">
        <f>$E$18*I17</f>
        <v>44826.940791474975</v>
      </c>
      <c r="J18" s="431">
        <f>$E$18*J17</f>
        <v>0</v>
      </c>
      <c r="K18" s="116"/>
      <c r="L18" s="438" t="s">
        <v>230</v>
      </c>
      <c r="M18" s="926">
        <f>H5</f>
        <v>0</v>
      </c>
      <c r="N18" s="431">
        <f>$M$18*N17</f>
        <v>0</v>
      </c>
      <c r="O18" s="431">
        <f>$M$18*O17</f>
        <v>0</v>
      </c>
      <c r="P18" s="435">
        <f>$M$18*P17</f>
        <v>0</v>
      </c>
      <c r="Q18" s="431">
        <f>$M$18*Q17</f>
        <v>0</v>
      </c>
      <c r="R18" s="431">
        <f>$M$18*R17</f>
        <v>0</v>
      </c>
      <c r="S18" s="116"/>
      <c r="U18" s="1012"/>
      <c r="V18" s="1004">
        <f>$D$28*W18</f>
        <v>1597.2674859611741</v>
      </c>
      <c r="W18" s="1059">
        <f>SUM('CryptoSheets(🔥)'!$F$18:$F$27)</f>
        <v>3.3400091221063632E-2</v>
      </c>
      <c r="X18" s="1061"/>
      <c r="Y18" s="1007"/>
      <c r="Z18" s="1068" t="str">
        <f>LOOKUP(15,'CryptoSheets(🔥)'!B4:B27,'CryptoSheets(🔥)'!C4:C27)</f>
        <v>MATIC</v>
      </c>
      <c r="AA18" s="1069"/>
      <c r="AB18" s="1069"/>
      <c r="AC18" s="1070"/>
      <c r="AD18" s="993"/>
      <c r="AE18" s="32"/>
      <c r="AF18" s="32"/>
      <c r="AG18" s="1013"/>
    </row>
    <row r="19" spans="1:44" ht="17" thickBot="1">
      <c r="B19" s="116"/>
      <c r="C19" s="113" t="s">
        <v>235</v>
      </c>
      <c r="D19" s="438" t="s">
        <v>242</v>
      </c>
      <c r="E19" s="431"/>
      <c r="F19" s="347"/>
      <c r="G19" s="347"/>
      <c r="H19" s="347"/>
      <c r="I19" s="347">
        <f>47393-786</f>
        <v>46607</v>
      </c>
      <c r="J19" s="347" t="s">
        <v>235</v>
      </c>
      <c r="K19" s="113"/>
      <c r="L19" s="438" t="s">
        <v>242</v>
      </c>
      <c r="M19" s="431"/>
      <c r="N19" s="347"/>
      <c r="O19" s="347"/>
      <c r="P19" s="347"/>
      <c r="Q19" s="347">
        <f>43752+98</f>
        <v>43850</v>
      </c>
      <c r="R19" s="347" t="s">
        <v>235</v>
      </c>
      <c r="S19" s="113"/>
      <c r="U19" s="1012"/>
      <c r="V19" s="1005">
        <v>0</v>
      </c>
      <c r="W19" s="1060"/>
      <c r="X19" s="1061"/>
      <c r="Y19" s="1071" t="str">
        <f>LOOKUP(16,'CryptoSheets(🔥)'!B4:B27,'CryptoSheets(🔥)'!C4:C27)</f>
        <v>ATOM</v>
      </c>
      <c r="Z19" s="1072"/>
      <c r="AA19" s="1073"/>
      <c r="AB19" s="1074" t="str">
        <f>LOOKUP(17,'CryptoSheets(🔥)'!B4:B27,'CryptoSheets(🔥)'!C4:C27)</f>
        <v>TRX</v>
      </c>
      <c r="AC19" s="1075"/>
      <c r="AD19" s="1076"/>
      <c r="AE19" s="32"/>
      <c r="AF19" s="32"/>
      <c r="AG19" s="1013"/>
    </row>
    <row r="20" spans="1:44" ht="17" thickBot="1">
      <c r="B20" s="113"/>
      <c r="C20" s="116"/>
      <c r="D20" s="438" t="s">
        <v>238</v>
      </c>
      <c r="E20" s="442"/>
      <c r="F20" s="437">
        <f>F18-F19</f>
        <v>0</v>
      </c>
      <c r="G20" s="437">
        <f>G18-G19</f>
        <v>0</v>
      </c>
      <c r="H20" s="437">
        <f>H18-H19</f>
        <v>47822.249208525027</v>
      </c>
      <c r="I20" s="437">
        <f>I18-I19</f>
        <v>-1780.0592085250246</v>
      </c>
      <c r="J20" s="437"/>
      <c r="K20" s="116"/>
      <c r="L20" s="438" t="s">
        <v>238</v>
      </c>
      <c r="M20" s="442"/>
      <c r="N20" s="437">
        <f>N18-N19</f>
        <v>0</v>
      </c>
      <c r="O20" s="437">
        <f>O18-O19</f>
        <v>0</v>
      </c>
      <c r="P20" s="437">
        <f>P18-P19</f>
        <v>0</v>
      </c>
      <c r="Q20" s="437">
        <f>Q18-Q19</f>
        <v>-43850</v>
      </c>
      <c r="R20" s="437"/>
      <c r="S20" s="116"/>
      <c r="U20" s="1012"/>
      <c r="V20" s="1006">
        <f t="shared" ref="V20" si="3">V18-V19</f>
        <v>1597.2674859611741</v>
      </c>
      <c r="W20" s="1060"/>
      <c r="X20" s="1061"/>
      <c r="Y20" s="1077" t="str">
        <f>LOOKUP(18,'CryptoSheets(🔥)'!B4:B27,'CryptoSheets(🔥)'!C4:C27)</f>
        <v>XLM</v>
      </c>
      <c r="Z20" s="1078"/>
      <c r="AA20" s="1079" t="str">
        <f>LOOKUP(19,'CryptoSheets(🔥)'!B4:B27,'CryptoSheets(🔥)'!C4:C27)</f>
        <v>XTZ</v>
      </c>
      <c r="AB20" s="1080"/>
      <c r="AC20" s="1077" t="str">
        <f>LOOKUP(20,'CryptoSheets(🔥)'!B4:B27,'CryptoSheets(🔥)'!C4:C27)</f>
        <v>CAKE</v>
      </c>
      <c r="AD20" s="1078"/>
      <c r="AE20" s="32"/>
      <c r="AF20" s="32"/>
      <c r="AG20" s="1013"/>
    </row>
    <row r="21" spans="1:44" ht="17" thickBot="1">
      <c r="A21" s="172"/>
      <c r="B21" s="116"/>
      <c r="C21" s="113"/>
      <c r="D21" s="116"/>
      <c r="E21" s="113"/>
      <c r="F21" s="116"/>
      <c r="G21" s="113" t="s">
        <v>235</v>
      </c>
      <c r="H21" s="116"/>
      <c r="I21" s="113" t="s">
        <v>235</v>
      </c>
      <c r="J21" s="116"/>
      <c r="K21" s="113"/>
      <c r="L21" s="116"/>
      <c r="M21" s="113"/>
      <c r="N21" s="116"/>
      <c r="O21" s="113"/>
      <c r="P21" s="116"/>
      <c r="Q21" s="113"/>
      <c r="R21" s="116"/>
      <c r="S21" s="113"/>
      <c r="U21" s="1012"/>
      <c r="V21" s="32"/>
      <c r="W21" s="1060"/>
      <c r="X21" s="1061"/>
      <c r="Y21" s="1007"/>
      <c r="Z21" s="997" t="str">
        <f>LOOKUP(21,'CryptoSheets(🔥)'!B4:B27,'CryptoSheets(🔥)'!C4:C27)</f>
        <v>AAVE</v>
      </c>
      <c r="AA21" s="998" t="str">
        <f>LOOKUP(22,'CryptoSheets(🔥)'!B4:B27,'CryptoSheets(🔥)'!C4:C27)</f>
        <v>AXS</v>
      </c>
      <c r="AB21" s="997" t="str">
        <f>LOOKUP(23,'CryptoSheets(🔥)'!B4:B27,'CryptoSheets(🔥)'!C4:C27)</f>
        <v>GRT</v>
      </c>
      <c r="AC21" s="998" t="str">
        <f>LOOKUP(24,'CryptoSheets(🔥)'!B4:B27,'CryptoSheets(🔥)'!C4:C27)</f>
        <v>NEAR</v>
      </c>
      <c r="AD21" s="999"/>
      <c r="AE21" s="32"/>
      <c r="AF21" s="32"/>
      <c r="AG21" s="1013"/>
    </row>
    <row r="22" spans="1:44">
      <c r="A22" s="172"/>
      <c r="B22" s="172"/>
      <c r="C22" s="172"/>
      <c r="D22" s="172"/>
      <c r="E22" s="172"/>
      <c r="F22" s="172"/>
      <c r="G22" s="172"/>
      <c r="H22" s="172"/>
      <c r="I22" s="172"/>
      <c r="J22" s="172"/>
      <c r="K22" s="172"/>
      <c r="L22" s="172"/>
      <c r="M22" s="172"/>
      <c r="U22" s="1012"/>
      <c r="V22" s="32"/>
      <c r="W22" s="32"/>
      <c r="X22" s="32"/>
      <c r="Y22" s="32"/>
      <c r="Z22" s="32"/>
      <c r="AA22" s="32"/>
      <c r="AB22" s="32"/>
      <c r="AC22" s="28"/>
      <c r="AE22" s="32"/>
      <c r="AF22" s="32"/>
      <c r="AG22" s="1013"/>
    </row>
    <row r="23" spans="1:44">
      <c r="B23" s="113"/>
      <c r="C23" s="116" t="s">
        <v>235</v>
      </c>
      <c r="D23" s="113"/>
      <c r="E23" s="116"/>
      <c r="F23" s="113"/>
      <c r="G23" s="116"/>
      <c r="H23" s="113"/>
      <c r="I23" s="116"/>
      <c r="J23" s="113"/>
      <c r="K23" s="116"/>
      <c r="L23" s="113"/>
      <c r="M23" s="116"/>
      <c r="N23" s="113"/>
      <c r="O23" s="116"/>
      <c r="U23" s="1012"/>
      <c r="V23" s="32"/>
      <c r="W23" s="32"/>
      <c r="X23" s="28"/>
      <c r="Y23" s="28"/>
      <c r="Z23" s="32"/>
      <c r="AA23" s="32"/>
      <c r="AB23" s="32"/>
      <c r="AC23" s="32"/>
      <c r="AD23" s="32"/>
      <c r="AE23" s="32"/>
      <c r="AF23" s="32"/>
      <c r="AG23" s="1013"/>
    </row>
    <row r="24" spans="1:44">
      <c r="B24" s="116" t="s">
        <v>235</v>
      </c>
      <c r="C24" s="441" t="s">
        <v>239</v>
      </c>
      <c r="D24" s="116" t="s">
        <v>235</v>
      </c>
      <c r="E24" s="344">
        <v>1</v>
      </c>
      <c r="F24" s="344">
        <v>2</v>
      </c>
      <c r="G24" s="344">
        <v>3</v>
      </c>
      <c r="H24" s="344">
        <v>4</v>
      </c>
      <c r="I24" s="344">
        <v>5</v>
      </c>
      <c r="J24" s="344">
        <v>6</v>
      </c>
      <c r="K24" s="344">
        <v>7</v>
      </c>
      <c r="L24" s="344">
        <v>8</v>
      </c>
      <c r="M24" s="344">
        <v>9</v>
      </c>
      <c r="N24" s="344">
        <v>10</v>
      </c>
      <c r="O24" s="113"/>
      <c r="U24" s="1012"/>
      <c r="V24" s="32"/>
      <c r="W24" s="32"/>
      <c r="X24" s="28"/>
      <c r="Y24" s="28"/>
      <c r="Z24" s="32"/>
      <c r="AA24" s="32"/>
      <c r="AB24" s="32"/>
      <c r="AC24" s="32"/>
      <c r="AD24" s="32"/>
      <c r="AE24" s="32"/>
      <c r="AF24" s="32"/>
      <c r="AG24" s="1013"/>
    </row>
    <row r="25" spans="1:44" ht="17" thickBot="1">
      <c r="B25" s="113"/>
      <c r="C25" s="116" t="s">
        <v>235</v>
      </c>
      <c r="D25" s="113"/>
      <c r="E25" s="424">
        <v>1</v>
      </c>
      <c r="F25" s="424">
        <f t="shared" ref="F25:N25" si="4">E25*(1-$E$26)</f>
        <v>0.25</v>
      </c>
      <c r="G25" s="424">
        <f t="shared" si="4"/>
        <v>6.25E-2</v>
      </c>
      <c r="H25" s="424">
        <f t="shared" si="4"/>
        <v>1.5625E-2</v>
      </c>
      <c r="I25" s="424">
        <f t="shared" si="4"/>
        <v>3.90625E-3</v>
      </c>
      <c r="J25" s="424">
        <f t="shared" si="4"/>
        <v>9.765625E-4</v>
      </c>
      <c r="K25" s="424">
        <f t="shared" si="4"/>
        <v>2.44140625E-4</v>
      </c>
      <c r="L25" s="424">
        <f t="shared" si="4"/>
        <v>6.103515625E-5</v>
      </c>
      <c r="M25" s="424">
        <f t="shared" si="4"/>
        <v>1.52587890625E-5</v>
      </c>
      <c r="N25" s="424">
        <f t="shared" si="4"/>
        <v>3.814697265625E-6</v>
      </c>
      <c r="O25" s="116"/>
      <c r="U25" s="1014"/>
      <c r="V25" s="1015"/>
      <c r="W25" s="1016"/>
      <c r="X25" s="1016"/>
      <c r="Y25" s="1016"/>
      <c r="Z25" s="1016"/>
      <c r="AA25" s="1016"/>
      <c r="AB25" s="1016"/>
      <c r="AC25" s="1016"/>
      <c r="AD25" s="1016"/>
      <c r="AE25" s="1016"/>
      <c r="AF25" s="1016"/>
      <c r="AG25" s="1017"/>
      <c r="AH25" s="28"/>
      <c r="AI25" s="28"/>
      <c r="AJ25" s="28"/>
      <c r="AK25" s="28"/>
      <c r="AL25" s="28"/>
      <c r="AM25" s="28"/>
    </row>
    <row r="26" spans="1:44">
      <c r="B26" s="116" t="s">
        <v>235</v>
      </c>
      <c r="C26" s="113"/>
      <c r="D26" s="429" t="s">
        <v>229</v>
      </c>
      <c r="E26" s="125">
        <v>0.75</v>
      </c>
      <c r="F26" s="424">
        <f t="shared" ref="F26:N26" si="5">F25*$E$26</f>
        <v>0.1875</v>
      </c>
      <c r="G26" s="424">
        <f t="shared" si="5"/>
        <v>4.6875E-2</v>
      </c>
      <c r="H26" s="424">
        <f t="shared" si="5"/>
        <v>1.171875E-2</v>
      </c>
      <c r="I26" s="424">
        <f t="shared" si="5"/>
        <v>2.9296875E-3</v>
      </c>
      <c r="J26" s="424">
        <f t="shared" si="5"/>
        <v>7.32421875E-4</v>
      </c>
      <c r="K26" s="424">
        <f t="shared" si="5"/>
        <v>1.8310546875E-4</v>
      </c>
      <c r="L26" s="424">
        <f t="shared" si="5"/>
        <v>4.57763671875E-5</v>
      </c>
      <c r="M26" s="424">
        <f t="shared" si="5"/>
        <v>1.1444091796875E-5</v>
      </c>
      <c r="N26" s="424">
        <f t="shared" si="5"/>
        <v>2.86102294921875E-6</v>
      </c>
      <c r="O26" s="113"/>
      <c r="W26" s="28"/>
      <c r="X26" s="28"/>
      <c r="Y26" s="28"/>
      <c r="Z26" s="28"/>
      <c r="AA26" s="28"/>
      <c r="AB26" s="28"/>
      <c r="AC26" s="28"/>
      <c r="AE26" s="28"/>
      <c r="AF26" s="28"/>
      <c r="AG26" s="28"/>
      <c r="AH26" s="28"/>
      <c r="AI26" s="28"/>
      <c r="AJ26" s="28"/>
      <c r="AK26" s="28"/>
      <c r="AL26" s="28"/>
      <c r="AM26" s="28"/>
    </row>
    <row r="27" spans="1:44">
      <c r="B27" s="113"/>
      <c r="C27" s="116" t="s">
        <v>235</v>
      </c>
      <c r="D27" s="428">
        <v>3</v>
      </c>
      <c r="E27" s="346">
        <f t="shared" ref="E27:N27" si="6">_xlfn.IFS(E24&lt;$D27,E26,E24=$D27,E25,E24&gt;$D27,0)</f>
        <v>0.75</v>
      </c>
      <c r="F27" s="346">
        <f t="shared" si="6"/>
        <v>0.1875</v>
      </c>
      <c r="G27" s="346">
        <f t="shared" si="6"/>
        <v>6.25E-2</v>
      </c>
      <c r="H27" s="346">
        <f t="shared" si="6"/>
        <v>0</v>
      </c>
      <c r="I27" s="346">
        <f t="shared" si="6"/>
        <v>0</v>
      </c>
      <c r="J27" s="346">
        <f t="shared" si="6"/>
        <v>0</v>
      </c>
      <c r="K27" s="346">
        <f t="shared" si="6"/>
        <v>0</v>
      </c>
      <c r="L27" s="346">
        <f t="shared" si="6"/>
        <v>0</v>
      </c>
      <c r="M27" s="346">
        <f t="shared" si="6"/>
        <v>0</v>
      </c>
      <c r="N27" s="346">
        <f t="shared" si="6"/>
        <v>0</v>
      </c>
      <c r="O27" s="116"/>
      <c r="W27" s="28"/>
      <c r="X27" s="28"/>
      <c r="Y27" s="28"/>
      <c r="Z27" s="28"/>
      <c r="AA27" s="28"/>
      <c r="AB27" s="28"/>
      <c r="AC27" s="28"/>
      <c r="AE27" s="28"/>
      <c r="AF27" s="28"/>
      <c r="AG27" s="28"/>
      <c r="AH27" s="28"/>
      <c r="AI27" s="28"/>
      <c r="AJ27" s="28"/>
      <c r="AK27" s="28"/>
      <c r="AL27" s="28"/>
      <c r="AM27" s="28"/>
    </row>
    <row r="28" spans="1:44">
      <c r="B28" s="116" t="s">
        <v>235</v>
      </c>
      <c r="C28" s="438" t="s">
        <v>230</v>
      </c>
      <c r="D28" s="435">
        <f>H18</f>
        <v>47822.249208525027</v>
      </c>
      <c r="E28" s="431">
        <f>$D$28*E27</f>
        <v>35866.68690639377</v>
      </c>
      <c r="F28" s="431">
        <f t="shared" ref="F28:N28" si="7">$D$28*F27</f>
        <v>8966.6717265984425</v>
      </c>
      <c r="G28" s="431">
        <f t="shared" si="7"/>
        <v>2988.8905755328142</v>
      </c>
      <c r="H28" s="431">
        <f t="shared" si="7"/>
        <v>0</v>
      </c>
      <c r="I28" s="431">
        <f t="shared" si="7"/>
        <v>0</v>
      </c>
      <c r="J28" s="431">
        <f t="shared" si="7"/>
        <v>0</v>
      </c>
      <c r="K28" s="431">
        <f t="shared" si="7"/>
        <v>0</v>
      </c>
      <c r="L28" s="431">
        <f t="shared" si="7"/>
        <v>0</v>
      </c>
      <c r="M28" s="431">
        <f t="shared" si="7"/>
        <v>0</v>
      </c>
      <c r="N28" s="431">
        <f t="shared" si="7"/>
        <v>0</v>
      </c>
      <c r="O28" s="113"/>
      <c r="W28" s="28"/>
      <c r="X28" s="28"/>
      <c r="Y28" s="28"/>
      <c r="Z28" s="28"/>
      <c r="AA28" s="28"/>
      <c r="AB28" s="28"/>
      <c r="AC28" s="28"/>
      <c r="AE28" s="28"/>
      <c r="AF28" s="28"/>
      <c r="AG28" s="28"/>
      <c r="AH28" s="28"/>
      <c r="AI28" s="28"/>
      <c r="AJ28" s="28"/>
      <c r="AK28" s="28"/>
      <c r="AL28" s="28"/>
      <c r="AM28" s="28"/>
    </row>
    <row r="29" spans="1:44">
      <c r="B29" s="113"/>
      <c r="C29" s="438" t="s">
        <v>242</v>
      </c>
      <c r="D29" s="431"/>
      <c r="E29" s="431">
        <f>31697-2986</f>
        <v>28711</v>
      </c>
      <c r="F29" s="347">
        <f>9481-1260</f>
        <v>8221</v>
      </c>
      <c r="G29" s="347">
        <f>2818-29.8</f>
        <v>2788.2</v>
      </c>
      <c r="H29" s="347"/>
      <c r="I29" s="347"/>
      <c r="J29" s="347"/>
      <c r="K29" s="347"/>
      <c r="L29" s="347"/>
      <c r="M29" s="347"/>
      <c r="N29" s="347"/>
      <c r="O29" s="116"/>
      <c r="W29" s="28"/>
      <c r="X29" s="28"/>
      <c r="Y29" s="28"/>
      <c r="Z29" s="906"/>
      <c r="AA29" s="906"/>
      <c r="AB29" s="28"/>
      <c r="AC29" s="28"/>
      <c r="AE29" s="28"/>
      <c r="AF29" s="28"/>
      <c r="AG29" s="28"/>
      <c r="AH29" s="28"/>
      <c r="AI29" s="28"/>
      <c r="AJ29" s="28"/>
      <c r="AK29" s="28"/>
      <c r="AL29" s="28"/>
      <c r="AM29" s="28"/>
    </row>
    <row r="30" spans="1:44">
      <c r="B30" s="116" t="s">
        <v>235</v>
      </c>
      <c r="C30" s="438" t="s">
        <v>238</v>
      </c>
      <c r="D30" s="431"/>
      <c r="E30" s="437">
        <f t="shared" ref="E30:N30" si="8">E28-E29</f>
        <v>7155.6869063937702</v>
      </c>
      <c r="F30" s="437">
        <f t="shared" si="8"/>
        <v>745.67172659844255</v>
      </c>
      <c r="G30" s="437">
        <f t="shared" si="8"/>
        <v>200.69057553281436</v>
      </c>
      <c r="H30" s="437">
        <f t="shared" si="8"/>
        <v>0</v>
      </c>
      <c r="I30" s="437">
        <f t="shared" si="8"/>
        <v>0</v>
      </c>
      <c r="J30" s="437">
        <f t="shared" si="8"/>
        <v>0</v>
      </c>
      <c r="K30" s="437">
        <f t="shared" si="8"/>
        <v>0</v>
      </c>
      <c r="L30" s="437">
        <f t="shared" si="8"/>
        <v>0</v>
      </c>
      <c r="M30" s="437">
        <f t="shared" si="8"/>
        <v>0</v>
      </c>
      <c r="N30" s="437">
        <f t="shared" si="8"/>
        <v>0</v>
      </c>
      <c r="O30" s="113"/>
      <c r="W30" s="28"/>
      <c r="X30" s="28"/>
      <c r="Y30" s="28"/>
      <c r="Z30" s="906"/>
      <c r="AA30" s="906"/>
      <c r="AB30" s="28"/>
      <c r="AC30" s="28"/>
      <c r="AE30" s="28"/>
      <c r="AF30" s="28"/>
      <c r="AG30" s="28"/>
      <c r="AH30" s="28"/>
      <c r="AI30" s="28"/>
      <c r="AJ30" s="28"/>
      <c r="AK30" s="28"/>
      <c r="AL30" s="28"/>
      <c r="AM30" s="28"/>
    </row>
    <row r="31" spans="1:44">
      <c r="B31" s="113"/>
      <c r="C31" s="116" t="s">
        <v>235</v>
      </c>
      <c r="D31" s="113"/>
      <c r="E31" s="116"/>
      <c r="F31" s="113"/>
      <c r="G31" s="443"/>
      <c r="H31" s="113"/>
      <c r="I31" s="116"/>
      <c r="J31" s="113"/>
      <c r="K31" s="116"/>
      <c r="L31" s="113"/>
      <c r="M31" s="116"/>
      <c r="N31" s="113"/>
      <c r="O31" s="116"/>
      <c r="W31" s="28"/>
      <c r="X31" s="28"/>
      <c r="Y31" s="28"/>
      <c r="Z31" s="906"/>
      <c r="AA31" s="906"/>
      <c r="AB31" s="28"/>
      <c r="AC31" s="28"/>
      <c r="AE31" s="28"/>
      <c r="AF31" s="28"/>
      <c r="AG31" s="28"/>
      <c r="AH31" s="28"/>
      <c r="AI31" s="28"/>
      <c r="AJ31" s="28"/>
      <c r="AK31" s="28"/>
      <c r="AL31" s="28"/>
      <c r="AM31" s="28"/>
    </row>
    <row r="32" spans="1:44">
      <c r="A32" s="172"/>
      <c r="B32" s="172"/>
      <c r="C32" s="172"/>
      <c r="D32" s="172"/>
      <c r="E32" s="172"/>
      <c r="F32" s="172"/>
      <c r="G32" s="172"/>
      <c r="H32" s="172"/>
      <c r="I32" s="172"/>
      <c r="J32" s="172"/>
      <c r="K32" s="172"/>
      <c r="L32" s="172"/>
      <c r="M32" s="172"/>
      <c r="AB32" s="28"/>
      <c r="AC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</row>
    <row r="33" spans="1:50">
      <c r="A33" s="172"/>
      <c r="B33" s="172"/>
      <c r="C33" s="172"/>
      <c r="D33" s="172"/>
      <c r="E33" s="172"/>
      <c r="F33" s="172"/>
      <c r="G33" s="172"/>
      <c r="H33" s="172"/>
      <c r="I33" s="172"/>
      <c r="J33" s="172"/>
      <c r="K33" s="172"/>
      <c r="L33" s="172"/>
      <c r="M33" s="172"/>
      <c r="AB33" s="28"/>
      <c r="AC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</row>
    <row r="34" spans="1:50">
      <c r="B34" s="113"/>
      <c r="C34" s="116" t="s">
        <v>235</v>
      </c>
      <c r="D34" s="113"/>
      <c r="E34" s="116"/>
      <c r="F34" s="113"/>
      <c r="G34" s="116"/>
      <c r="H34" s="113"/>
      <c r="I34" s="116"/>
      <c r="J34" s="113"/>
      <c r="K34" s="116"/>
      <c r="L34" s="113"/>
      <c r="M34" s="116"/>
      <c r="N34" s="113"/>
      <c r="O34" s="116"/>
      <c r="W34" s="28"/>
      <c r="X34" s="28"/>
      <c r="Y34" s="28"/>
      <c r="Z34" s="28"/>
      <c r="AA34" s="28"/>
      <c r="AB34" s="28"/>
      <c r="AC34" s="28"/>
      <c r="AE34" s="28"/>
      <c r="AF34" s="28"/>
      <c r="AG34" s="28"/>
      <c r="AH34" s="28"/>
      <c r="AI34" s="28"/>
      <c r="AJ34" s="28"/>
      <c r="AK34" s="28"/>
      <c r="AL34" s="28"/>
      <c r="AM34" s="28"/>
    </row>
    <row r="35" spans="1:50">
      <c r="B35" s="116" t="s">
        <v>235</v>
      </c>
      <c r="C35" s="444" t="s">
        <v>240</v>
      </c>
      <c r="D35" s="116" t="s">
        <v>235</v>
      </c>
      <c r="E35" s="344">
        <v>1</v>
      </c>
      <c r="F35" s="344">
        <v>2</v>
      </c>
      <c r="G35" s="344">
        <v>3</v>
      </c>
      <c r="H35" s="344">
        <v>4</v>
      </c>
      <c r="I35" s="344">
        <v>5</v>
      </c>
      <c r="J35" s="344">
        <v>6</v>
      </c>
      <c r="K35" s="344">
        <v>7</v>
      </c>
      <c r="L35" s="344">
        <v>8</v>
      </c>
      <c r="M35" s="344">
        <v>9</v>
      </c>
      <c r="N35" s="344">
        <v>10</v>
      </c>
      <c r="O35" s="113"/>
      <c r="W35" s="28"/>
      <c r="X35" s="28"/>
      <c r="Y35" s="28"/>
      <c r="Z35" s="28"/>
      <c r="AA35" s="28"/>
      <c r="AB35" s="28"/>
      <c r="AC35" s="28"/>
      <c r="AE35" s="28"/>
      <c r="AF35" s="28"/>
      <c r="AG35" s="28"/>
      <c r="AH35" s="28"/>
      <c r="AI35" s="28"/>
      <c r="AJ35" s="28"/>
      <c r="AK35" s="28"/>
      <c r="AL35" s="28"/>
      <c r="AM35" s="28"/>
    </row>
    <row r="36" spans="1:50">
      <c r="B36" s="113"/>
      <c r="C36" s="116" t="s">
        <v>235</v>
      </c>
      <c r="D36" s="113"/>
      <c r="E36" s="424">
        <v>1</v>
      </c>
      <c r="F36" s="424">
        <f t="shared" ref="F36:N36" si="9">E36*(1-$E$26)</f>
        <v>0.25</v>
      </c>
      <c r="G36" s="424">
        <f t="shared" si="9"/>
        <v>6.25E-2</v>
      </c>
      <c r="H36" s="424">
        <f t="shared" si="9"/>
        <v>1.5625E-2</v>
      </c>
      <c r="I36" s="424">
        <f t="shared" si="9"/>
        <v>3.90625E-3</v>
      </c>
      <c r="J36" s="424">
        <f t="shared" si="9"/>
        <v>9.765625E-4</v>
      </c>
      <c r="K36" s="424">
        <f t="shared" si="9"/>
        <v>2.44140625E-4</v>
      </c>
      <c r="L36" s="424">
        <f t="shared" si="9"/>
        <v>6.103515625E-5</v>
      </c>
      <c r="M36" s="424">
        <f t="shared" si="9"/>
        <v>1.52587890625E-5</v>
      </c>
      <c r="N36" s="424">
        <f t="shared" si="9"/>
        <v>3.814697265625E-6</v>
      </c>
      <c r="O36" s="116"/>
      <c r="W36" s="28"/>
      <c r="X36" s="28"/>
      <c r="Y36" s="28"/>
      <c r="Z36" s="28"/>
      <c r="AA36" s="28"/>
      <c r="AB36" s="28"/>
      <c r="AC36" s="28"/>
      <c r="AE36" s="28"/>
      <c r="AF36" s="28"/>
      <c r="AG36" s="28"/>
      <c r="AH36" s="28"/>
      <c r="AI36" s="28"/>
      <c r="AJ36" s="28"/>
      <c r="AK36" s="28"/>
      <c r="AL36" s="28"/>
      <c r="AM36" s="28"/>
    </row>
    <row r="37" spans="1:50">
      <c r="B37" s="116" t="s">
        <v>235</v>
      </c>
      <c r="C37" s="113"/>
      <c r="D37" s="429" t="s">
        <v>229</v>
      </c>
      <c r="E37" s="125">
        <v>0.75</v>
      </c>
      <c r="F37" s="424">
        <f t="shared" ref="F37:N37" si="10">F36*$E$26</f>
        <v>0.1875</v>
      </c>
      <c r="G37" s="424">
        <f t="shared" si="10"/>
        <v>4.6875E-2</v>
      </c>
      <c r="H37" s="424">
        <f t="shared" si="10"/>
        <v>1.171875E-2</v>
      </c>
      <c r="I37" s="424">
        <f t="shared" si="10"/>
        <v>2.9296875E-3</v>
      </c>
      <c r="J37" s="424">
        <f t="shared" si="10"/>
        <v>7.32421875E-4</v>
      </c>
      <c r="K37" s="424">
        <f t="shared" si="10"/>
        <v>1.8310546875E-4</v>
      </c>
      <c r="L37" s="424">
        <f t="shared" si="10"/>
        <v>4.57763671875E-5</v>
      </c>
      <c r="M37" s="424">
        <f t="shared" si="10"/>
        <v>1.1444091796875E-5</v>
      </c>
      <c r="N37" s="424">
        <f t="shared" si="10"/>
        <v>2.86102294921875E-6</v>
      </c>
      <c r="O37" s="113"/>
      <c r="X37" s="172"/>
      <c r="Y37" s="28"/>
      <c r="AC37"/>
      <c r="AD37"/>
    </row>
    <row r="38" spans="1:50">
      <c r="B38" s="113"/>
      <c r="C38" s="116" t="s">
        <v>235</v>
      </c>
      <c r="D38" s="428">
        <v>2</v>
      </c>
      <c r="E38" s="346">
        <f t="shared" ref="E38:N38" si="11">_xlfn.IFS(E35&lt;$D38,E37,E35=$D38,E36,E35&gt;$D38,0)</f>
        <v>0.75</v>
      </c>
      <c r="F38" s="346">
        <f t="shared" si="11"/>
        <v>0.25</v>
      </c>
      <c r="G38" s="346">
        <f t="shared" si="11"/>
        <v>0</v>
      </c>
      <c r="H38" s="346">
        <f t="shared" si="11"/>
        <v>0</v>
      </c>
      <c r="I38" s="346">
        <f t="shared" si="11"/>
        <v>0</v>
      </c>
      <c r="J38" s="346">
        <f t="shared" si="11"/>
        <v>0</v>
      </c>
      <c r="K38" s="346">
        <f t="shared" si="11"/>
        <v>0</v>
      </c>
      <c r="L38" s="346">
        <f t="shared" si="11"/>
        <v>0</v>
      </c>
      <c r="M38" s="346">
        <f t="shared" si="11"/>
        <v>0</v>
      </c>
      <c r="N38" s="346">
        <f t="shared" si="11"/>
        <v>0</v>
      </c>
      <c r="O38" s="116"/>
      <c r="X38" s="172"/>
      <c r="Y38" s="28"/>
      <c r="AC38"/>
      <c r="AD38"/>
    </row>
    <row r="39" spans="1:50">
      <c r="B39" s="116" t="s">
        <v>235</v>
      </c>
      <c r="C39" s="438" t="s">
        <v>230</v>
      </c>
      <c r="D39" s="435">
        <f>H5</f>
        <v>0</v>
      </c>
      <c r="E39" s="431">
        <f t="shared" ref="E39:N39" si="12">$D$39*E38</f>
        <v>0</v>
      </c>
      <c r="F39" s="431">
        <f t="shared" si="12"/>
        <v>0</v>
      </c>
      <c r="G39" s="431">
        <f t="shared" si="12"/>
        <v>0</v>
      </c>
      <c r="H39" s="431">
        <f t="shared" si="12"/>
        <v>0</v>
      </c>
      <c r="I39" s="431">
        <f t="shared" si="12"/>
        <v>0</v>
      </c>
      <c r="J39" s="431">
        <f t="shared" si="12"/>
        <v>0</v>
      </c>
      <c r="K39" s="431">
        <f t="shared" si="12"/>
        <v>0</v>
      </c>
      <c r="L39" s="431">
        <f t="shared" si="12"/>
        <v>0</v>
      </c>
      <c r="M39" s="431">
        <f t="shared" si="12"/>
        <v>0</v>
      </c>
      <c r="N39" s="431">
        <f t="shared" si="12"/>
        <v>0</v>
      </c>
      <c r="O39" s="113"/>
      <c r="X39" s="172"/>
      <c r="Y39" s="28"/>
      <c r="AC39"/>
      <c r="AD39"/>
    </row>
    <row r="40" spans="1:50">
      <c r="B40" s="113"/>
      <c r="C40" s="438" t="s">
        <v>242</v>
      </c>
      <c r="D40" s="431"/>
      <c r="E40" s="347">
        <v>24137</v>
      </c>
      <c r="F40" s="347">
        <v>6792.48</v>
      </c>
      <c r="G40" s="347"/>
      <c r="H40" s="347"/>
      <c r="I40" s="347"/>
      <c r="J40" s="347"/>
      <c r="K40" s="347"/>
      <c r="L40" s="347"/>
      <c r="M40" s="347"/>
      <c r="N40" s="347"/>
      <c r="O40" s="116"/>
      <c r="X40" s="172"/>
      <c r="Y40" s="28"/>
      <c r="AC40"/>
      <c r="AD40"/>
    </row>
    <row r="41" spans="1:50">
      <c r="B41" s="116" t="s">
        <v>235</v>
      </c>
      <c r="C41" s="438" t="s">
        <v>238</v>
      </c>
      <c r="D41" s="431"/>
      <c r="E41" s="437">
        <f t="shared" ref="E41:N41" si="13">E39-E40</f>
        <v>-24137</v>
      </c>
      <c r="F41" s="437">
        <f t="shared" si="13"/>
        <v>-6792.48</v>
      </c>
      <c r="G41" s="437">
        <f t="shared" si="13"/>
        <v>0</v>
      </c>
      <c r="H41" s="437">
        <f t="shared" si="13"/>
        <v>0</v>
      </c>
      <c r="I41" s="437">
        <f t="shared" si="13"/>
        <v>0</v>
      </c>
      <c r="J41" s="437">
        <f t="shared" si="13"/>
        <v>0</v>
      </c>
      <c r="K41" s="437">
        <f t="shared" si="13"/>
        <v>0</v>
      </c>
      <c r="L41" s="437">
        <f t="shared" si="13"/>
        <v>0</v>
      </c>
      <c r="M41" s="437">
        <f t="shared" si="13"/>
        <v>0</v>
      </c>
      <c r="N41" s="437">
        <f t="shared" si="13"/>
        <v>0</v>
      </c>
      <c r="O41" s="113"/>
      <c r="X41" s="172"/>
      <c r="Y41" s="28"/>
      <c r="AC41"/>
      <c r="AD41"/>
    </row>
    <row r="42" spans="1:50">
      <c r="B42" s="113"/>
      <c r="C42" s="438" t="s">
        <v>171</v>
      </c>
      <c r="D42" s="431"/>
      <c r="E42" s="347">
        <v>0.92200000000000004</v>
      </c>
      <c r="F42" s="347">
        <v>90.373900000000006</v>
      </c>
      <c r="G42" s="347"/>
      <c r="H42" s="347"/>
      <c r="I42" s="347"/>
      <c r="J42" s="347"/>
      <c r="K42" s="347"/>
      <c r="L42" s="347"/>
      <c r="M42" s="347"/>
      <c r="N42" s="347"/>
      <c r="O42" s="116"/>
      <c r="X42" s="172"/>
      <c r="Y42" s="28"/>
      <c r="AC42"/>
      <c r="AD42"/>
    </row>
    <row r="43" spans="1:50">
      <c r="B43" s="116" t="s">
        <v>235</v>
      </c>
      <c r="C43" s="438" t="s">
        <v>241</v>
      </c>
      <c r="D43" s="431"/>
      <c r="E43" s="813">
        <f t="shared" ref="E43:N43" si="14">E41/E40*E42</f>
        <v>-0.92200000000000004</v>
      </c>
      <c r="F43" s="437">
        <f t="shared" si="14"/>
        <v>-90.373900000000006</v>
      </c>
      <c r="G43" s="437" t="e">
        <f t="shared" si="14"/>
        <v>#DIV/0!</v>
      </c>
      <c r="H43" s="437" t="e">
        <f t="shared" si="14"/>
        <v>#DIV/0!</v>
      </c>
      <c r="I43" s="437" t="e">
        <f t="shared" si="14"/>
        <v>#DIV/0!</v>
      </c>
      <c r="J43" s="437" t="e">
        <f t="shared" si="14"/>
        <v>#DIV/0!</v>
      </c>
      <c r="K43" s="437" t="e">
        <f t="shared" si="14"/>
        <v>#DIV/0!</v>
      </c>
      <c r="L43" s="437" t="e">
        <f t="shared" si="14"/>
        <v>#DIV/0!</v>
      </c>
      <c r="M43" s="437" t="e">
        <f t="shared" si="14"/>
        <v>#DIV/0!</v>
      </c>
      <c r="N43" s="437" t="e">
        <f t="shared" si="14"/>
        <v>#DIV/0!</v>
      </c>
      <c r="O43" s="113"/>
      <c r="X43" s="172"/>
      <c r="Y43" s="28"/>
      <c r="AC43"/>
      <c r="AD43"/>
    </row>
    <row r="44" spans="1:50">
      <c r="B44" s="113"/>
      <c r="C44" s="116" t="s">
        <v>235</v>
      </c>
      <c r="D44" s="113"/>
      <c r="E44" s="116"/>
      <c r="F44" s="113"/>
      <c r="G44" s="443"/>
      <c r="H44" s="113"/>
      <c r="I44" s="116"/>
      <c r="J44" s="113"/>
      <c r="K44" s="116"/>
      <c r="L44" s="113"/>
      <c r="M44" s="116"/>
      <c r="N44" s="113"/>
      <c r="O44" s="116"/>
      <c r="X44" s="172"/>
      <c r="Y44" s="28"/>
      <c r="AC44"/>
      <c r="AD44"/>
    </row>
    <row r="45" spans="1:50">
      <c r="B45" s="172"/>
      <c r="C45" s="172"/>
      <c r="D45" s="172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</row>
    <row r="46" spans="1:50" ht="17" thickBot="1">
      <c r="B46" s="172"/>
      <c r="C46" s="172"/>
      <c r="D46" s="172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AE46" s="32"/>
    </row>
    <row r="47" spans="1:50" ht="17" thickBot="1">
      <c r="B47" s="113"/>
      <c r="C47" s="116" t="s">
        <v>235</v>
      </c>
      <c r="D47" s="113"/>
      <c r="E47" s="116" t="s">
        <v>235</v>
      </c>
      <c r="F47" s="113"/>
      <c r="G47" s="116"/>
      <c r="H47" s="113"/>
      <c r="I47" s="116"/>
      <c r="J47" s="113"/>
      <c r="K47" s="116"/>
      <c r="L47" s="113"/>
      <c r="M47" s="116"/>
      <c r="X47" s="848"/>
      <c r="Y47" s="848"/>
      <c r="Z47" s="1104">
        <v>20</v>
      </c>
      <c r="AA47" s="1105"/>
      <c r="AB47" s="1105"/>
      <c r="AC47" s="1106"/>
      <c r="AD47" s="453"/>
      <c r="AE47" s="28"/>
      <c r="AF47" s="28"/>
      <c r="AG47" s="848"/>
      <c r="AH47" s="848"/>
      <c r="AI47" s="1104"/>
      <c r="AJ47" s="1105"/>
      <c r="AK47" s="1105"/>
      <c r="AL47" s="1106"/>
      <c r="AM47" s="453"/>
      <c r="AN47" s="28"/>
      <c r="AW47" s="994"/>
      <c r="AX47" s="995"/>
    </row>
    <row r="48" spans="1:50" ht="17" thickBot="1">
      <c r="B48" s="116" t="s">
        <v>235</v>
      </c>
      <c r="C48" s="113"/>
      <c r="D48" s="116" t="s">
        <v>235</v>
      </c>
      <c r="E48" s="113"/>
      <c r="F48" s="116"/>
      <c r="G48" s="425">
        <v>1</v>
      </c>
      <c r="H48" s="425">
        <v>2</v>
      </c>
      <c r="I48" s="425">
        <v>3</v>
      </c>
      <c r="J48" s="425">
        <v>4</v>
      </c>
      <c r="K48" s="432" t="s">
        <v>226</v>
      </c>
      <c r="L48" s="864">
        <f>SUMPRODUCT(G49:J49,G50:J50)</f>
        <v>100</v>
      </c>
      <c r="M48" s="113"/>
      <c r="X48" s="848"/>
      <c r="Y48" s="1115">
        <v>15</v>
      </c>
      <c r="Z48" s="1116"/>
      <c r="AA48" s="1117"/>
      <c r="AB48" s="1118">
        <v>15</v>
      </c>
      <c r="AC48" s="1119"/>
      <c r="AD48" s="1120"/>
      <c r="AE48" s="850"/>
      <c r="AF48" s="850"/>
      <c r="AG48" s="848"/>
      <c r="AH48" s="1115"/>
      <c r="AI48" s="1116"/>
      <c r="AJ48" s="1117"/>
      <c r="AK48" s="1118"/>
      <c r="AL48" s="1119"/>
      <c r="AM48" s="1120"/>
      <c r="AN48" s="850"/>
      <c r="AW48" s="996"/>
      <c r="AX48" s="995"/>
    </row>
    <row r="49" spans="2:50" ht="17" thickBot="1">
      <c r="B49" s="113"/>
      <c r="C49" s="116"/>
      <c r="D49" s="113"/>
      <c r="E49" s="116"/>
      <c r="F49" s="440">
        <f>SUM(I49:L49)</f>
        <v>7</v>
      </c>
      <c r="G49" s="426">
        <v>1</v>
      </c>
      <c r="H49" s="426">
        <v>2</v>
      </c>
      <c r="I49" s="426">
        <v>3</v>
      </c>
      <c r="J49" s="426">
        <v>4</v>
      </c>
      <c r="K49" s="432" t="s">
        <v>227</v>
      </c>
      <c r="L49" s="865"/>
      <c r="M49" s="116"/>
      <c r="X49" s="848"/>
      <c r="Y49" s="1102">
        <v>10</v>
      </c>
      <c r="Z49" s="1103"/>
      <c r="AA49" s="1121">
        <v>10</v>
      </c>
      <c r="AB49" s="1122"/>
      <c r="AC49" s="1102">
        <v>10</v>
      </c>
      <c r="AD49" s="1103"/>
      <c r="AE49" s="850"/>
      <c r="AF49" s="850"/>
      <c r="AG49" s="848"/>
      <c r="AH49" s="1102"/>
      <c r="AI49" s="1103"/>
      <c r="AJ49" s="1121"/>
      <c r="AK49" s="1122"/>
      <c r="AL49" s="1102"/>
      <c r="AM49" s="1103"/>
      <c r="AN49" s="850"/>
      <c r="AW49" s="996"/>
      <c r="AX49" s="995"/>
    </row>
    <row r="50" spans="2:50" ht="17" thickBot="1">
      <c r="B50" s="116" t="s">
        <v>235</v>
      </c>
      <c r="C50" s="113"/>
      <c r="D50" s="116" t="s">
        <v>235</v>
      </c>
      <c r="E50" s="113"/>
      <c r="F50" s="430">
        <v>1.1000000000000001</v>
      </c>
      <c r="G50" s="346">
        <v>20</v>
      </c>
      <c r="H50" s="346">
        <v>15</v>
      </c>
      <c r="I50" s="346">
        <v>10</v>
      </c>
      <c r="J50" s="346">
        <v>5</v>
      </c>
      <c r="K50" s="432" t="s">
        <v>228</v>
      </c>
      <c r="L50" s="863"/>
      <c r="M50" s="113"/>
      <c r="X50" s="848"/>
      <c r="Y50" s="848"/>
      <c r="Z50" s="456">
        <v>5</v>
      </c>
      <c r="AA50" s="455">
        <v>5</v>
      </c>
      <c r="AB50" s="456">
        <v>5</v>
      </c>
      <c r="AC50" s="455">
        <v>5</v>
      </c>
      <c r="AD50" s="451"/>
      <c r="AE50" s="28"/>
      <c r="AF50" s="28"/>
      <c r="AG50" s="848"/>
      <c r="AH50" s="848"/>
      <c r="AI50" s="456"/>
      <c r="AJ50" s="455"/>
      <c r="AK50" s="456"/>
      <c r="AL50" s="455"/>
      <c r="AM50" s="451"/>
      <c r="AN50" s="28"/>
      <c r="AW50" s="994"/>
      <c r="AX50" s="995"/>
    </row>
    <row r="51" spans="2:50">
      <c r="B51" s="113"/>
      <c r="C51" s="116" t="s">
        <v>235</v>
      </c>
      <c r="D51" s="113"/>
      <c r="E51" s="116" t="s">
        <v>235</v>
      </c>
      <c r="F51" s="113"/>
      <c r="G51" s="116"/>
      <c r="H51" s="113"/>
      <c r="I51" s="116"/>
      <c r="J51" s="113"/>
      <c r="K51" s="116"/>
      <c r="L51" s="113"/>
      <c r="M51" s="116"/>
      <c r="AC51"/>
      <c r="AD51"/>
      <c r="AE51" s="172"/>
      <c r="AF51" s="28"/>
      <c r="AN51" s="172"/>
    </row>
    <row r="52" spans="2:50" ht="17" thickBot="1">
      <c r="B52" s="116" t="s">
        <v>235</v>
      </c>
      <c r="C52" s="113"/>
      <c r="D52" s="116" t="s">
        <v>235</v>
      </c>
      <c r="E52" s="113"/>
      <c r="F52" s="116"/>
      <c r="G52" s="425">
        <v>1</v>
      </c>
      <c r="H52" s="425">
        <v>2</v>
      </c>
      <c r="I52" s="425">
        <v>3</v>
      </c>
      <c r="J52" s="425">
        <v>4</v>
      </c>
      <c r="K52" s="432" t="s">
        <v>226</v>
      </c>
      <c r="L52" s="864">
        <f>SUMPRODUCT(G53:J53,G54:J54)</f>
        <v>100</v>
      </c>
      <c r="M52" s="113"/>
      <c r="X52" s="1064">
        <v>20</v>
      </c>
      <c r="Y52" s="1065"/>
      <c r="Z52" s="1065"/>
      <c r="AA52" s="1097"/>
      <c r="AB52" s="1064">
        <v>20</v>
      </c>
      <c r="AC52" s="1065"/>
      <c r="AD52" s="1065"/>
      <c r="AE52" s="1065"/>
      <c r="AF52" s="850"/>
      <c r="AG52" s="1064"/>
      <c r="AH52" s="1065"/>
      <c r="AI52" s="1065"/>
      <c r="AJ52" s="1097"/>
      <c r="AK52" s="1064"/>
      <c r="AL52" s="1065"/>
      <c r="AM52" s="1065"/>
      <c r="AN52" s="1065"/>
    </row>
    <row r="53" spans="2:50" ht="17" thickBot="1">
      <c r="B53" s="113"/>
      <c r="C53" s="116"/>
      <c r="D53" s="113"/>
      <c r="E53" s="116"/>
      <c r="F53" s="440">
        <f>SUM(I53:L53)</f>
        <v>4</v>
      </c>
      <c r="G53" s="426">
        <v>2</v>
      </c>
      <c r="H53" s="426">
        <v>2</v>
      </c>
      <c r="I53" s="426">
        <v>2</v>
      </c>
      <c r="J53" s="426">
        <v>2</v>
      </c>
      <c r="K53" s="432" t="s">
        <v>227</v>
      </c>
      <c r="L53" s="865"/>
      <c r="M53" s="116"/>
      <c r="X53" s="848"/>
      <c r="Y53" s="1115">
        <v>15</v>
      </c>
      <c r="Z53" s="1116"/>
      <c r="AA53" s="1117"/>
      <c r="AB53" s="1118">
        <v>15</v>
      </c>
      <c r="AC53" s="1119"/>
      <c r="AD53" s="1120"/>
      <c r="AE53" s="850"/>
      <c r="AF53" s="850"/>
      <c r="AG53" s="848"/>
      <c r="AH53" s="1115"/>
      <c r="AI53" s="1116"/>
      <c r="AJ53" s="1117"/>
      <c r="AK53" s="1118"/>
      <c r="AL53" s="1119"/>
      <c r="AM53" s="1120"/>
      <c r="AN53" s="850"/>
    </row>
    <row r="54" spans="2:50" ht="17" thickBot="1">
      <c r="B54" s="116" t="s">
        <v>235</v>
      </c>
      <c r="C54" s="113"/>
      <c r="D54" s="116" t="s">
        <v>235</v>
      </c>
      <c r="E54" s="113"/>
      <c r="F54" s="430">
        <v>1.2</v>
      </c>
      <c r="G54" s="346">
        <v>20</v>
      </c>
      <c r="H54" s="346">
        <v>15</v>
      </c>
      <c r="I54" s="346">
        <v>10</v>
      </c>
      <c r="J54" s="346">
        <v>5</v>
      </c>
      <c r="K54" s="432" t="s">
        <v>228</v>
      </c>
      <c r="L54" s="863"/>
      <c r="M54" s="113"/>
      <c r="X54" s="848"/>
      <c r="Y54" s="848"/>
      <c r="Z54" s="1102">
        <v>10</v>
      </c>
      <c r="AA54" s="1103"/>
      <c r="AB54" s="1121">
        <v>10</v>
      </c>
      <c r="AC54" s="1122"/>
      <c r="AD54"/>
      <c r="AE54" s="172"/>
      <c r="AF54" s="28"/>
      <c r="AG54" s="848"/>
      <c r="AH54" s="848"/>
      <c r="AI54" s="1102"/>
      <c r="AJ54" s="1103"/>
      <c r="AK54" s="1121"/>
      <c r="AL54" s="1122"/>
      <c r="AN54" s="172"/>
    </row>
    <row r="55" spans="2:50" ht="17" thickBot="1">
      <c r="B55" s="113"/>
      <c r="C55" s="116" t="s">
        <v>235</v>
      </c>
      <c r="D55" s="113"/>
      <c r="E55" s="116" t="s">
        <v>235</v>
      </c>
      <c r="F55" s="113"/>
      <c r="G55" s="116"/>
      <c r="H55" s="113"/>
      <c r="I55" s="116"/>
      <c r="J55" s="113"/>
      <c r="K55" s="116"/>
      <c r="L55" s="113"/>
      <c r="M55" s="116"/>
      <c r="X55" s="848"/>
      <c r="Y55" s="848"/>
      <c r="Z55" s="848"/>
      <c r="AA55" s="456">
        <v>5</v>
      </c>
      <c r="AB55" s="455">
        <v>5</v>
      </c>
      <c r="AC55" s="451"/>
      <c r="AD55" s="451"/>
      <c r="AE55" s="28"/>
      <c r="AF55" s="28"/>
      <c r="AG55" s="848"/>
      <c r="AH55" s="848"/>
      <c r="AI55" s="848"/>
      <c r="AJ55" s="456"/>
      <c r="AK55" s="455"/>
      <c r="AL55" s="451"/>
      <c r="AM55" s="451"/>
      <c r="AN55" s="28"/>
    </row>
    <row r="56" spans="2:50">
      <c r="B56" s="116" t="s">
        <v>235</v>
      </c>
      <c r="C56" s="113"/>
      <c r="D56" s="116" t="s">
        <v>235</v>
      </c>
      <c r="E56" s="113"/>
      <c r="F56" s="116"/>
      <c r="G56" s="425">
        <v>1</v>
      </c>
      <c r="H56" s="425">
        <v>2</v>
      </c>
      <c r="I56" s="425">
        <v>3</v>
      </c>
      <c r="J56" s="432" t="s">
        <v>226</v>
      </c>
      <c r="K56" s="864">
        <f>SUMPRODUCT(G57:I57,G58:I58)</f>
        <v>100</v>
      </c>
      <c r="L56" s="116"/>
      <c r="M56" s="113"/>
      <c r="AC56"/>
      <c r="AD56"/>
      <c r="AE56" s="172"/>
      <c r="AF56" s="28"/>
      <c r="AN56" s="172"/>
    </row>
    <row r="57" spans="2:50" ht="17" thickBot="1">
      <c r="B57" s="113"/>
      <c r="C57" s="116"/>
      <c r="D57" s="113"/>
      <c r="E57" s="116"/>
      <c r="F57" s="440">
        <f>SUM(I57:K57)</f>
        <v>3</v>
      </c>
      <c r="G57" s="426">
        <v>2</v>
      </c>
      <c r="H57" s="426">
        <v>2</v>
      </c>
      <c r="I57" s="426">
        <v>3</v>
      </c>
      <c r="J57" s="432" t="s">
        <v>227</v>
      </c>
      <c r="K57" s="865"/>
      <c r="L57" s="113"/>
      <c r="M57" s="116"/>
      <c r="X57" s="1064">
        <v>20</v>
      </c>
      <c r="Y57" s="1065"/>
      <c r="Z57" s="1065"/>
      <c r="AA57" s="1097"/>
      <c r="AB57" s="1064">
        <v>20</v>
      </c>
      <c r="AC57" s="1065"/>
      <c r="AD57" s="1065"/>
      <c r="AE57" s="1065"/>
      <c r="AF57" s="850"/>
      <c r="AG57" s="1064"/>
      <c r="AH57" s="1065"/>
      <c r="AI57" s="1065"/>
      <c r="AJ57" s="1097"/>
      <c r="AK57" s="1064"/>
      <c r="AL57" s="1065"/>
      <c r="AM57" s="1065"/>
      <c r="AN57" s="1065"/>
    </row>
    <row r="58" spans="2:50" ht="17" thickBot="1">
      <c r="B58" s="116" t="s">
        <v>235</v>
      </c>
      <c r="C58" s="113"/>
      <c r="D58" s="116" t="s">
        <v>235</v>
      </c>
      <c r="E58" s="113"/>
      <c r="F58" s="430">
        <v>1.3</v>
      </c>
      <c r="G58" s="346">
        <v>20</v>
      </c>
      <c r="H58" s="346">
        <v>15</v>
      </c>
      <c r="I58" s="346">
        <v>10</v>
      </c>
      <c r="J58" s="432" t="s">
        <v>228</v>
      </c>
      <c r="K58" s="863"/>
      <c r="L58" s="116"/>
      <c r="M58" s="113"/>
      <c r="X58" s="848"/>
      <c r="Y58" s="1115">
        <v>15</v>
      </c>
      <c r="Z58" s="1116"/>
      <c r="AA58" s="1117"/>
      <c r="AB58" s="1118">
        <v>15</v>
      </c>
      <c r="AC58" s="1119"/>
      <c r="AD58" s="1120"/>
      <c r="AE58" s="850"/>
      <c r="AF58" s="850"/>
      <c r="AG58" s="848"/>
      <c r="AH58" s="1115"/>
      <c r="AI58" s="1116"/>
      <c r="AJ58" s="1117"/>
      <c r="AK58" s="1118"/>
      <c r="AL58" s="1119"/>
      <c r="AM58" s="1120"/>
      <c r="AN58" s="850"/>
    </row>
    <row r="59" spans="2:50" ht="17" thickBot="1">
      <c r="B59" s="113"/>
      <c r="C59" s="116" t="s">
        <v>235</v>
      </c>
      <c r="D59" s="113"/>
      <c r="E59" s="116" t="s">
        <v>235</v>
      </c>
      <c r="F59" s="113"/>
      <c r="G59" s="116"/>
      <c r="H59" s="113"/>
      <c r="I59" s="116"/>
      <c r="J59" s="113"/>
      <c r="K59" s="116"/>
      <c r="L59" s="113"/>
      <c r="M59" s="116"/>
      <c r="X59" s="848"/>
      <c r="Y59" s="1102">
        <v>10</v>
      </c>
      <c r="Z59" s="1103"/>
      <c r="AA59" s="1121">
        <v>10</v>
      </c>
      <c r="AB59" s="1122"/>
      <c r="AC59" s="1102">
        <v>10</v>
      </c>
      <c r="AD59" s="1103"/>
      <c r="AE59" s="172"/>
      <c r="AF59" s="28"/>
      <c r="AG59" s="848"/>
      <c r="AH59" s="1102"/>
      <c r="AI59" s="1103"/>
      <c r="AJ59" s="1121"/>
      <c r="AK59" s="1122"/>
      <c r="AL59" s="1102"/>
      <c r="AM59" s="1103"/>
      <c r="AN59" s="172"/>
    </row>
    <row r="60" spans="2:50" ht="17" thickBot="1">
      <c r="B60" s="116" t="s">
        <v>235</v>
      </c>
      <c r="C60" s="113"/>
      <c r="D60" s="116" t="s">
        <v>235</v>
      </c>
      <c r="E60" s="113"/>
      <c r="F60" s="116"/>
      <c r="G60" s="425">
        <v>1</v>
      </c>
      <c r="H60" s="425">
        <v>2</v>
      </c>
      <c r="I60" s="425">
        <v>3</v>
      </c>
      <c r="J60" s="432" t="s">
        <v>226</v>
      </c>
      <c r="K60" s="864">
        <f>SUMPRODUCT(G61:I61,G62:I62)</f>
        <v>100</v>
      </c>
      <c r="L60" s="116"/>
      <c r="M60" s="113"/>
      <c r="Y60" s="450"/>
      <c r="AC60"/>
      <c r="AD60"/>
      <c r="AE60" s="172"/>
      <c r="AF60" s="28"/>
      <c r="AH60" s="450"/>
      <c r="AN60" s="172"/>
    </row>
    <row r="61" spans="2:50" ht="17" thickBot="1">
      <c r="B61" s="113"/>
      <c r="C61" s="116"/>
      <c r="D61" s="113"/>
      <c r="E61" s="116"/>
      <c r="F61" s="440">
        <f>SUM(I61:K61)</f>
        <v>3</v>
      </c>
      <c r="G61" s="426">
        <v>1</v>
      </c>
      <c r="H61" s="426">
        <v>2</v>
      </c>
      <c r="I61" s="426">
        <v>3</v>
      </c>
      <c r="J61" s="432" t="s">
        <v>227</v>
      </c>
      <c r="K61" s="865"/>
      <c r="L61" s="113"/>
      <c r="M61" s="116"/>
      <c r="X61" s="849"/>
      <c r="Y61" s="1104">
        <v>30</v>
      </c>
      <c r="Z61" s="1105"/>
      <c r="AA61" s="1105"/>
      <c r="AB61" s="1105"/>
      <c r="AC61" s="1105"/>
      <c r="AD61" s="1106"/>
      <c r="AE61" s="850"/>
      <c r="AF61" s="850"/>
      <c r="AG61" s="849"/>
      <c r="AH61" s="1104"/>
      <c r="AI61" s="1105"/>
      <c r="AJ61" s="1105"/>
      <c r="AK61" s="1105"/>
      <c r="AL61" s="1105"/>
      <c r="AM61" s="1106"/>
      <c r="AN61" s="850"/>
    </row>
    <row r="62" spans="2:50">
      <c r="B62" s="116" t="s">
        <v>235</v>
      </c>
      <c r="C62" s="113"/>
      <c r="D62" s="116" t="s">
        <v>235</v>
      </c>
      <c r="E62" s="113"/>
      <c r="F62" s="430">
        <v>1.3</v>
      </c>
      <c r="G62" s="346">
        <v>30</v>
      </c>
      <c r="H62" s="346">
        <v>20</v>
      </c>
      <c r="I62" s="346">
        <v>10</v>
      </c>
      <c r="J62" s="432" t="s">
        <v>228</v>
      </c>
      <c r="K62" s="863"/>
      <c r="L62" s="116"/>
      <c r="M62" s="113"/>
      <c r="X62" s="848"/>
      <c r="Y62" s="848"/>
      <c r="Z62" s="1092">
        <v>20</v>
      </c>
      <c r="AA62" s="1066"/>
      <c r="AB62" s="1107">
        <v>20</v>
      </c>
      <c r="AC62" s="1108"/>
      <c r="AD62" s="451"/>
      <c r="AE62" s="28"/>
      <c r="AF62" s="28"/>
      <c r="AG62" s="848"/>
      <c r="AH62" s="848"/>
      <c r="AI62" s="1092"/>
      <c r="AJ62" s="1066"/>
      <c r="AK62" s="1107"/>
      <c r="AL62" s="1108"/>
      <c r="AM62" s="451"/>
      <c r="AN62" s="28"/>
    </row>
    <row r="63" spans="2:50" ht="17" thickBot="1">
      <c r="B63" s="113"/>
      <c r="C63" s="116" t="s">
        <v>235</v>
      </c>
      <c r="D63" s="113"/>
      <c r="E63" s="116" t="s">
        <v>235</v>
      </c>
      <c r="F63" s="113"/>
      <c r="G63" s="116"/>
      <c r="H63" s="113"/>
      <c r="I63" s="116"/>
      <c r="J63" s="113"/>
      <c r="K63" s="116"/>
      <c r="L63" s="113"/>
      <c r="M63" s="116"/>
      <c r="X63" s="848"/>
      <c r="Y63" s="848"/>
      <c r="Z63" s="1093"/>
      <c r="AA63" s="1067"/>
      <c r="AB63" s="1109"/>
      <c r="AC63" s="1110"/>
      <c r="AD63"/>
      <c r="AE63" s="172"/>
      <c r="AF63" s="28"/>
      <c r="AG63" s="848"/>
      <c r="AH63" s="848"/>
      <c r="AI63" s="1093"/>
      <c r="AJ63" s="1067"/>
      <c r="AK63" s="1109"/>
      <c r="AL63" s="1110"/>
      <c r="AN63" s="172"/>
    </row>
    <row r="64" spans="2:50" ht="17" thickBot="1">
      <c r="B64" s="116" t="s">
        <v>235</v>
      </c>
      <c r="C64" s="113"/>
      <c r="D64" s="116" t="s">
        <v>235</v>
      </c>
      <c r="E64" s="113"/>
      <c r="F64" s="116"/>
      <c r="G64" s="425">
        <v>1</v>
      </c>
      <c r="H64" s="425">
        <v>2</v>
      </c>
      <c r="I64" s="425">
        <v>3</v>
      </c>
      <c r="J64" s="432" t="s">
        <v>226</v>
      </c>
      <c r="K64" s="864">
        <f>SUMPRODUCT(G65:I65,G66:I66)</f>
        <v>100</v>
      </c>
      <c r="L64" s="116"/>
      <c r="M64" s="113"/>
      <c r="X64" s="848"/>
      <c r="Y64" s="1098">
        <v>10</v>
      </c>
      <c r="Z64" s="1099"/>
      <c r="AA64" s="1100">
        <v>10</v>
      </c>
      <c r="AB64" s="1101"/>
      <c r="AC64" s="1098">
        <v>10</v>
      </c>
      <c r="AD64" s="1099"/>
      <c r="AE64" s="850"/>
      <c r="AF64" s="850"/>
      <c r="AG64" s="848"/>
      <c r="AH64" s="1098"/>
      <c r="AI64" s="1099"/>
      <c r="AJ64" s="1100"/>
      <c r="AK64" s="1101"/>
      <c r="AL64" s="1098"/>
      <c r="AM64" s="1099"/>
      <c r="AN64" s="850"/>
    </row>
    <row r="65" spans="2:40" ht="17" thickBot="1">
      <c r="B65" s="113"/>
      <c r="C65" s="116"/>
      <c r="D65" s="113"/>
      <c r="E65" s="116"/>
      <c r="F65" s="440">
        <f>SUM(I65:K65)</f>
        <v>2</v>
      </c>
      <c r="G65" s="426">
        <v>1</v>
      </c>
      <c r="H65" s="426">
        <v>2</v>
      </c>
      <c r="I65" s="426">
        <v>2</v>
      </c>
      <c r="J65" s="432" t="s">
        <v>227</v>
      </c>
      <c r="K65" s="865"/>
      <c r="L65" s="113"/>
      <c r="M65" s="116"/>
      <c r="Y65" s="450"/>
      <c r="AC65"/>
      <c r="AD65"/>
      <c r="AE65" s="172"/>
      <c r="AF65" s="28"/>
      <c r="AH65" s="450"/>
      <c r="AN65" s="172"/>
    </row>
    <row r="66" spans="2:40">
      <c r="B66" s="116" t="s">
        <v>235</v>
      </c>
      <c r="C66" s="113"/>
      <c r="D66" s="116" t="s">
        <v>235</v>
      </c>
      <c r="E66" s="113"/>
      <c r="F66" s="430">
        <v>1.3</v>
      </c>
      <c r="G66" s="346">
        <v>40</v>
      </c>
      <c r="H66" s="346">
        <v>20</v>
      </c>
      <c r="I66" s="346">
        <v>10</v>
      </c>
      <c r="J66" s="432" t="s">
        <v>228</v>
      </c>
      <c r="K66" s="863"/>
      <c r="L66" s="116"/>
      <c r="M66" s="113"/>
      <c r="X66" s="848"/>
      <c r="Y66" s="848"/>
      <c r="Z66" s="1062">
        <v>40</v>
      </c>
      <c r="AA66" s="1063"/>
      <c r="AB66" s="1063"/>
      <c r="AC66" s="1096"/>
      <c r="AD66" s="451"/>
      <c r="AE66" s="28"/>
      <c r="AF66" s="28"/>
      <c r="AG66" s="848"/>
      <c r="AH66" s="848"/>
      <c r="AI66" s="1062"/>
      <c r="AJ66" s="1063"/>
      <c r="AK66" s="1063"/>
      <c r="AL66" s="1096"/>
      <c r="AM66" s="451"/>
      <c r="AN66" s="28"/>
    </row>
    <row r="67" spans="2:40" ht="17" thickBot="1">
      <c r="B67" s="113"/>
      <c r="C67" s="116"/>
      <c r="D67" s="113"/>
      <c r="E67" s="116"/>
      <c r="F67" s="113"/>
      <c r="G67" s="116"/>
      <c r="H67" s="113"/>
      <c r="I67" s="116"/>
      <c r="J67" s="113"/>
      <c r="K67" s="116"/>
      <c r="L67" s="113"/>
      <c r="M67" s="116"/>
      <c r="X67" s="848"/>
      <c r="Y67" s="848"/>
      <c r="Z67" s="1064"/>
      <c r="AA67" s="1065"/>
      <c r="AB67" s="1065"/>
      <c r="AC67" s="1097"/>
      <c r="AD67"/>
      <c r="AE67" s="172"/>
      <c r="AF67" s="28"/>
      <c r="AG67" s="848"/>
      <c r="AH67" s="848"/>
      <c r="AI67" s="1064"/>
      <c r="AJ67" s="1065"/>
      <c r="AK67" s="1065"/>
      <c r="AL67" s="1097"/>
      <c r="AN67" s="172"/>
    </row>
    <row r="68" spans="2:40">
      <c r="B68" s="116" t="s">
        <v>235</v>
      </c>
      <c r="C68" s="113"/>
      <c r="D68" s="116" t="s">
        <v>235</v>
      </c>
      <c r="E68" s="113"/>
      <c r="F68" s="116"/>
      <c r="G68" s="425">
        <v>1</v>
      </c>
      <c r="H68" s="425">
        <v>2</v>
      </c>
      <c r="I68" s="425">
        <v>3</v>
      </c>
      <c r="J68" s="425">
        <v>4</v>
      </c>
      <c r="K68" s="432" t="s">
        <v>226</v>
      </c>
      <c r="L68" s="116" t="s">
        <v>235</v>
      </c>
      <c r="M68" s="113"/>
      <c r="X68" s="848"/>
      <c r="Y68" s="848"/>
      <c r="Z68" s="1092">
        <v>20</v>
      </c>
      <c r="AA68" s="1066"/>
      <c r="AB68" s="1107">
        <v>20</v>
      </c>
      <c r="AC68" s="1108"/>
      <c r="AD68" s="451"/>
      <c r="AE68" s="28"/>
      <c r="AF68" s="28"/>
      <c r="AG68" s="848"/>
      <c r="AH68" s="848"/>
      <c r="AI68" s="1092"/>
      <c r="AJ68" s="1066"/>
      <c r="AK68" s="1107"/>
      <c r="AL68" s="1108"/>
      <c r="AM68" s="451"/>
      <c r="AN68" s="28"/>
    </row>
    <row r="69" spans="2:40" ht="17" thickBot="1">
      <c r="B69" s="113"/>
      <c r="C69" s="116"/>
      <c r="D69" s="113"/>
      <c r="E69" s="116"/>
      <c r="F69" s="440">
        <f>SUM(I69:L69)</f>
        <v>2</v>
      </c>
      <c r="G69" s="426">
        <v>1</v>
      </c>
      <c r="H69" s="426">
        <v>1</v>
      </c>
      <c r="I69" s="426">
        <v>1</v>
      </c>
      <c r="J69" s="426">
        <v>1</v>
      </c>
      <c r="K69" s="432" t="s">
        <v>227</v>
      </c>
      <c r="L69" s="113"/>
      <c r="M69" s="116"/>
      <c r="X69" s="848"/>
      <c r="Y69" s="848"/>
      <c r="Z69" s="1093"/>
      <c r="AA69" s="1067"/>
      <c r="AB69" s="1109"/>
      <c r="AC69" s="1110"/>
      <c r="AD69"/>
      <c r="AE69" s="172"/>
      <c r="AF69" s="28"/>
      <c r="AG69" s="848"/>
      <c r="AH69" s="848"/>
      <c r="AI69" s="1093"/>
      <c r="AJ69" s="1067"/>
      <c r="AK69" s="1109"/>
      <c r="AL69" s="1110"/>
      <c r="AN69" s="172"/>
    </row>
    <row r="70" spans="2:40" ht="17" thickBot="1">
      <c r="B70" s="116" t="s">
        <v>235</v>
      </c>
      <c r="C70" s="113"/>
      <c r="D70" s="116" t="s">
        <v>235</v>
      </c>
      <c r="E70" s="113"/>
      <c r="F70" s="433">
        <v>2</v>
      </c>
      <c r="G70" s="346">
        <v>5</v>
      </c>
      <c r="H70" s="346">
        <v>3</v>
      </c>
      <c r="I70" s="346">
        <v>1</v>
      </c>
      <c r="J70" s="346">
        <v>1</v>
      </c>
      <c r="K70" s="432" t="s">
        <v>228</v>
      </c>
      <c r="L70" s="434">
        <f>SUM(G70:J70)</f>
        <v>10</v>
      </c>
      <c r="M70" s="113"/>
      <c r="X70" s="848"/>
      <c r="Y70" s="848"/>
      <c r="Z70" s="1098">
        <v>10</v>
      </c>
      <c r="AA70" s="1099"/>
      <c r="AB70" s="1100">
        <v>10</v>
      </c>
      <c r="AC70" s="1101"/>
      <c r="AD70"/>
      <c r="AE70" s="850"/>
      <c r="AF70" s="850"/>
      <c r="AG70" s="848"/>
      <c r="AH70" s="848"/>
      <c r="AI70" s="1098"/>
      <c r="AJ70" s="1099"/>
      <c r="AK70" s="1100"/>
      <c r="AL70" s="1101"/>
      <c r="AN70" s="850"/>
    </row>
    <row r="71" spans="2:40" ht="17" thickBot="1">
      <c r="B71" s="113"/>
      <c r="C71" s="116"/>
      <c r="D71" s="113"/>
      <c r="E71" s="116"/>
      <c r="F71" s="433">
        <v>3</v>
      </c>
      <c r="G71" s="346">
        <v>4</v>
      </c>
      <c r="H71" s="346">
        <v>4</v>
      </c>
      <c r="I71" s="346">
        <v>1</v>
      </c>
      <c r="J71" s="346">
        <v>1</v>
      </c>
      <c r="K71" s="432" t="s">
        <v>228</v>
      </c>
      <c r="L71" s="434">
        <f>SUM(G71:J71)</f>
        <v>10</v>
      </c>
      <c r="M71" s="116"/>
      <c r="AB71" s="452"/>
      <c r="AC71"/>
      <c r="AD71"/>
      <c r="AE71" s="172"/>
      <c r="AF71" s="28"/>
      <c r="AK71" s="452"/>
      <c r="AN71" s="172"/>
    </row>
    <row r="72" spans="2:40" ht="17" thickBot="1">
      <c r="B72" s="116" t="s">
        <v>235</v>
      </c>
      <c r="C72" s="113"/>
      <c r="D72" s="116" t="s">
        <v>235</v>
      </c>
      <c r="E72" s="113"/>
      <c r="F72" s="433">
        <v>4</v>
      </c>
      <c r="G72" s="346">
        <v>4</v>
      </c>
      <c r="H72" s="346">
        <v>3</v>
      </c>
      <c r="I72" s="346">
        <v>2</v>
      </c>
      <c r="J72" s="346">
        <v>1</v>
      </c>
      <c r="K72" s="432" t="s">
        <v>228</v>
      </c>
      <c r="L72" s="434">
        <f>SUM(G72:J72)</f>
        <v>10</v>
      </c>
      <c r="M72" s="113"/>
      <c r="X72" s="848"/>
      <c r="Y72" s="1062">
        <v>50</v>
      </c>
      <c r="Z72" s="1063"/>
      <c r="AA72" s="445"/>
      <c r="AB72" s="1066">
        <v>30</v>
      </c>
      <c r="AC72" s="454">
        <v>10</v>
      </c>
      <c r="AD72"/>
      <c r="AE72" s="172"/>
      <c r="AF72" s="28"/>
      <c r="AG72" s="848"/>
      <c r="AH72" s="1062"/>
      <c r="AI72" s="1063"/>
      <c r="AJ72" s="445"/>
      <c r="AK72" s="1066"/>
      <c r="AL72" s="454"/>
      <c r="AN72" s="172"/>
    </row>
    <row r="73" spans="2:40" ht="17" thickBot="1">
      <c r="B73" s="113"/>
      <c r="C73" s="116"/>
      <c r="D73" s="113"/>
      <c r="E73" s="116"/>
      <c r="F73" s="113"/>
      <c r="G73" s="116"/>
      <c r="H73" s="113"/>
      <c r="I73" s="116"/>
      <c r="J73" s="113"/>
      <c r="K73" s="116"/>
      <c r="L73" s="113"/>
      <c r="M73" s="116"/>
      <c r="X73" s="848"/>
      <c r="Y73" s="1064"/>
      <c r="Z73" s="1065"/>
      <c r="AA73" s="448"/>
      <c r="AB73" s="1067"/>
      <c r="AC73" s="455">
        <v>10</v>
      </c>
      <c r="AD73"/>
      <c r="AE73" s="172"/>
      <c r="AF73" s="28"/>
      <c r="AG73" s="848"/>
      <c r="AH73" s="1064"/>
      <c r="AI73" s="1065"/>
      <c r="AJ73" s="448"/>
      <c r="AK73" s="1067"/>
      <c r="AL73" s="455"/>
      <c r="AN73" s="172"/>
    </row>
    <row r="74" spans="2:40" ht="17" thickBot="1">
      <c r="B74" s="116" t="s">
        <v>235</v>
      </c>
      <c r="C74" s="113"/>
      <c r="D74" s="116" t="s">
        <v>235</v>
      </c>
      <c r="E74" s="113"/>
      <c r="F74" s="116"/>
      <c r="G74" s="425">
        <v>1</v>
      </c>
      <c r="H74" s="425">
        <v>2</v>
      </c>
      <c r="I74" s="425">
        <v>3</v>
      </c>
      <c r="J74" s="432" t="s">
        <v>226</v>
      </c>
      <c r="K74" s="113"/>
      <c r="L74" s="116" t="s">
        <v>235</v>
      </c>
      <c r="M74" s="113"/>
      <c r="X74" s="848"/>
      <c r="Y74" s="452"/>
      <c r="Z74" s="449"/>
      <c r="AA74" s="449"/>
      <c r="AC74"/>
      <c r="AD74"/>
      <c r="AE74" s="172"/>
      <c r="AF74" s="28"/>
      <c r="AG74" s="848"/>
      <c r="AH74" s="452"/>
      <c r="AI74" s="449"/>
      <c r="AJ74" s="449"/>
      <c r="AN74" s="172"/>
    </row>
    <row r="75" spans="2:40" ht="17" thickBot="1">
      <c r="B75" s="113"/>
      <c r="C75" s="116"/>
      <c r="D75" s="113"/>
      <c r="E75" s="116"/>
      <c r="F75" s="440">
        <f>SUM(I75:K75)</f>
        <v>1</v>
      </c>
      <c r="G75" s="426">
        <v>1</v>
      </c>
      <c r="H75" s="426">
        <v>1</v>
      </c>
      <c r="I75" s="426">
        <v>1</v>
      </c>
      <c r="J75" s="432" t="s">
        <v>227</v>
      </c>
      <c r="K75" s="116"/>
      <c r="L75" s="113"/>
      <c r="M75" s="116"/>
      <c r="X75" s="848"/>
      <c r="Y75" s="1062">
        <v>40</v>
      </c>
      <c r="Z75" s="1096"/>
      <c r="AA75" s="1092">
        <v>40</v>
      </c>
      <c r="AB75" s="1066"/>
      <c r="AC75" s="454">
        <v>10</v>
      </c>
      <c r="AD75"/>
      <c r="AE75" s="172"/>
      <c r="AF75" s="28"/>
      <c r="AG75" s="848"/>
      <c r="AH75" s="1062"/>
      <c r="AI75" s="1096"/>
      <c r="AJ75" s="1092"/>
      <c r="AK75" s="1066"/>
      <c r="AL75" s="454"/>
      <c r="AN75" s="172"/>
    </row>
    <row r="76" spans="2:40" ht="17" thickBot="1">
      <c r="B76" s="116" t="s">
        <v>235</v>
      </c>
      <c r="C76" s="113"/>
      <c r="D76" s="116" t="s">
        <v>235</v>
      </c>
      <c r="E76" s="113"/>
      <c r="F76" s="430">
        <v>5</v>
      </c>
      <c r="G76" s="346">
        <v>6</v>
      </c>
      <c r="H76" s="346">
        <v>3</v>
      </c>
      <c r="I76" s="346">
        <v>1</v>
      </c>
      <c r="J76" s="432" t="s">
        <v>228</v>
      </c>
      <c r="K76" s="434">
        <f>SUM(G76:I76)</f>
        <v>10</v>
      </c>
      <c r="L76" s="116" t="s">
        <v>235</v>
      </c>
      <c r="M76" s="113"/>
      <c r="X76" s="848"/>
      <c r="Y76" s="1064"/>
      <c r="Z76" s="1097"/>
      <c r="AA76" s="1093"/>
      <c r="AB76" s="1067"/>
      <c r="AC76" s="455">
        <v>10</v>
      </c>
      <c r="AD76"/>
      <c r="AE76" s="172"/>
      <c r="AF76" s="28"/>
      <c r="AG76" s="848"/>
      <c r="AH76" s="1064"/>
      <c r="AI76" s="1097"/>
      <c r="AJ76" s="1093"/>
      <c r="AK76" s="1067"/>
      <c r="AL76" s="455"/>
      <c r="AN76" s="172"/>
    </row>
    <row r="77" spans="2:40" ht="17" thickBot="1">
      <c r="B77" s="113"/>
      <c r="C77" s="116"/>
      <c r="D77" s="113"/>
      <c r="E77" s="116"/>
      <c r="F77" s="430">
        <v>6</v>
      </c>
      <c r="G77" s="346">
        <v>5</v>
      </c>
      <c r="H77" s="346">
        <v>4</v>
      </c>
      <c r="I77" s="346">
        <v>1</v>
      </c>
      <c r="J77" s="432" t="s">
        <v>228</v>
      </c>
      <c r="K77" s="434">
        <f>SUM(G77:I77)</f>
        <v>10</v>
      </c>
      <c r="L77" s="113"/>
      <c r="M77" s="116"/>
      <c r="X77" s="848"/>
      <c r="Y77" t="s">
        <v>243</v>
      </c>
      <c r="Z77" s="449"/>
      <c r="AC77"/>
      <c r="AD77"/>
      <c r="AE77" s="172"/>
      <c r="AF77" s="28"/>
      <c r="AG77" s="848"/>
      <c r="AI77" s="449"/>
      <c r="AN77" s="172"/>
    </row>
    <row r="78" spans="2:40" ht="17" thickBot="1">
      <c r="B78" s="116" t="s">
        <v>235</v>
      </c>
      <c r="C78" s="113"/>
      <c r="D78" s="116" t="s">
        <v>235</v>
      </c>
      <c r="E78" s="113"/>
      <c r="F78" s="430">
        <v>7</v>
      </c>
      <c r="G78" s="346">
        <v>5</v>
      </c>
      <c r="H78" s="346">
        <v>3</v>
      </c>
      <c r="I78" s="346">
        <v>2</v>
      </c>
      <c r="J78" s="432" t="s">
        <v>228</v>
      </c>
      <c r="K78" s="434">
        <f>SUM(G78:I78)</f>
        <v>10</v>
      </c>
      <c r="L78" s="116" t="s">
        <v>235</v>
      </c>
      <c r="M78" s="113"/>
      <c r="X78" s="848"/>
      <c r="Y78" s="1062">
        <v>40</v>
      </c>
      <c r="Z78" s="1096"/>
      <c r="AA78" s="1092">
        <v>30</v>
      </c>
      <c r="AB78" s="1098">
        <v>20</v>
      </c>
      <c r="AC78" s="1099"/>
      <c r="AD78"/>
      <c r="AE78" s="172"/>
      <c r="AF78" s="28"/>
      <c r="AG78" s="848"/>
      <c r="AH78" s="1062"/>
      <c r="AI78" s="1096"/>
      <c r="AJ78" s="1092"/>
      <c r="AK78" s="1098"/>
      <c r="AL78" s="1099"/>
      <c r="AN78" s="172"/>
    </row>
    <row r="79" spans="2:40" ht="17" thickBot="1">
      <c r="B79" s="113"/>
      <c r="C79" s="116"/>
      <c r="D79" s="113"/>
      <c r="E79" s="116"/>
      <c r="F79" s="113"/>
      <c r="G79" s="116"/>
      <c r="H79" s="113"/>
      <c r="I79" s="116"/>
      <c r="J79" s="113"/>
      <c r="K79" s="116"/>
      <c r="L79" s="113"/>
      <c r="M79" s="116"/>
      <c r="X79" s="848"/>
      <c r="Y79" s="1064"/>
      <c r="Z79" s="1097"/>
      <c r="AA79" s="1093"/>
      <c r="AB79" s="447"/>
      <c r="AC79" s="455">
        <v>10</v>
      </c>
      <c r="AD79"/>
      <c r="AE79" s="172"/>
      <c r="AF79" s="28"/>
      <c r="AG79" s="848"/>
      <c r="AH79" s="1064"/>
      <c r="AI79" s="1097"/>
      <c r="AJ79" s="1093"/>
      <c r="AK79" s="447"/>
      <c r="AL79" s="455"/>
      <c r="AN79" s="172"/>
    </row>
    <row r="80" spans="2:40" ht="17" thickBot="1">
      <c r="B80" s="116" t="s">
        <v>235</v>
      </c>
      <c r="C80" s="113"/>
      <c r="D80" s="116" t="s">
        <v>235</v>
      </c>
      <c r="E80" s="113"/>
      <c r="F80" s="116"/>
      <c r="G80" s="425">
        <v>1</v>
      </c>
      <c r="H80" s="425">
        <v>2</v>
      </c>
      <c r="I80" s="432" t="s">
        <v>226</v>
      </c>
      <c r="J80" s="116"/>
      <c r="K80" s="113"/>
      <c r="L80" s="116" t="s">
        <v>235</v>
      </c>
      <c r="M80" s="113"/>
      <c r="Z80" s="449"/>
      <c r="AC80"/>
      <c r="AD80"/>
      <c r="AE80" s="172"/>
      <c r="AF80" s="28"/>
      <c r="AI80" s="449"/>
      <c r="AN80" s="172"/>
    </row>
    <row r="81" spans="2:40" ht="17" thickBot="1">
      <c r="B81" s="113"/>
      <c r="C81" s="116"/>
      <c r="D81" s="113"/>
      <c r="E81" s="116"/>
      <c r="F81" s="440">
        <f>SUM(I81:J81)</f>
        <v>0</v>
      </c>
      <c r="G81" s="426">
        <v>1</v>
      </c>
      <c r="H81" s="426">
        <v>1</v>
      </c>
      <c r="I81" s="432" t="s">
        <v>227</v>
      </c>
      <c r="J81" s="113"/>
      <c r="K81" s="116"/>
      <c r="L81" s="113"/>
      <c r="M81" s="116"/>
      <c r="X81" s="847"/>
      <c r="Y81" s="1062">
        <v>60</v>
      </c>
      <c r="Z81" s="1063"/>
      <c r="AA81" s="1096"/>
      <c r="AB81" s="1092">
        <v>30</v>
      </c>
      <c r="AC81" s="454">
        <v>10</v>
      </c>
      <c r="AD81"/>
      <c r="AE81" s="172"/>
      <c r="AF81" s="28"/>
      <c r="AG81" s="847"/>
      <c r="AH81" s="1062"/>
      <c r="AI81" s="1063"/>
      <c r="AJ81" s="1096"/>
      <c r="AK81" s="1092"/>
      <c r="AL81" s="454"/>
      <c r="AN81" s="172"/>
    </row>
    <row r="82" spans="2:40" ht="17" thickBot="1">
      <c r="B82" s="116" t="s">
        <v>235</v>
      </c>
      <c r="C82" s="113"/>
      <c r="D82" s="116" t="s">
        <v>235</v>
      </c>
      <c r="E82" s="113"/>
      <c r="F82" s="430">
        <v>8</v>
      </c>
      <c r="G82" s="346">
        <v>7</v>
      </c>
      <c r="H82" s="346">
        <v>3</v>
      </c>
      <c r="I82" s="432" t="s">
        <v>228</v>
      </c>
      <c r="J82" s="434">
        <f>SUM(G82:H82)</f>
        <v>10</v>
      </c>
      <c r="K82" s="113"/>
      <c r="L82" s="116" t="s">
        <v>235</v>
      </c>
      <c r="M82" s="113"/>
      <c r="X82" s="847"/>
      <c r="Y82" s="1064"/>
      <c r="Z82" s="1065"/>
      <c r="AA82" s="1097"/>
      <c r="AB82" s="1093"/>
      <c r="AC82" s="446"/>
      <c r="AD82"/>
      <c r="AE82" s="172"/>
      <c r="AF82" s="28"/>
      <c r="AG82" s="847"/>
      <c r="AH82" s="1064"/>
      <c r="AI82" s="1065"/>
      <c r="AJ82" s="1097"/>
      <c r="AK82" s="1093"/>
      <c r="AL82" s="446"/>
      <c r="AN82" s="172"/>
    </row>
    <row r="83" spans="2:40" ht="17" thickBot="1">
      <c r="B83" s="113"/>
      <c r="C83" s="116"/>
      <c r="D83" s="113"/>
      <c r="E83" s="116"/>
      <c r="F83" s="430">
        <v>9</v>
      </c>
      <c r="G83" s="346">
        <v>6</v>
      </c>
      <c r="H83" s="346">
        <v>4</v>
      </c>
      <c r="I83" s="432" t="s">
        <v>228</v>
      </c>
      <c r="J83" s="434">
        <f>SUM(G83:H83)</f>
        <v>10</v>
      </c>
      <c r="K83" s="116"/>
      <c r="L83" s="113"/>
      <c r="M83" s="116"/>
      <c r="X83" s="847"/>
      <c r="Z83" s="452"/>
      <c r="AA83" s="452"/>
      <c r="AC83"/>
      <c r="AD83"/>
      <c r="AE83" s="172"/>
      <c r="AF83" s="28"/>
      <c r="AG83" s="847"/>
      <c r="AI83" s="452"/>
      <c r="AJ83" s="452"/>
      <c r="AN83" s="172"/>
    </row>
    <row r="84" spans="2:40" ht="17" thickBot="1">
      <c r="B84" s="116" t="s">
        <v>235</v>
      </c>
      <c r="C84" s="113"/>
      <c r="D84" s="116" t="s">
        <v>235</v>
      </c>
      <c r="E84" s="113"/>
      <c r="F84" s="430">
        <v>10</v>
      </c>
      <c r="G84" s="346">
        <v>5</v>
      </c>
      <c r="H84" s="346">
        <v>5</v>
      </c>
      <c r="I84" s="432" t="s">
        <v>228</v>
      </c>
      <c r="J84" s="434">
        <f>SUM(G84:H84)</f>
        <v>10</v>
      </c>
      <c r="K84" s="113"/>
      <c r="L84" s="116" t="s">
        <v>235</v>
      </c>
      <c r="M84" s="113"/>
      <c r="X84" s="847"/>
      <c r="Y84" s="1062">
        <v>50</v>
      </c>
      <c r="Z84" s="1063"/>
      <c r="AA84" s="445"/>
      <c r="AB84" s="1094">
        <v>40</v>
      </c>
      <c r="AC84" s="454">
        <v>10</v>
      </c>
      <c r="AD84"/>
      <c r="AE84" s="172"/>
      <c r="AF84" s="28"/>
      <c r="AG84" s="847"/>
      <c r="AH84" s="1062"/>
      <c r="AI84" s="1063"/>
      <c r="AJ84" s="445"/>
      <c r="AK84" s="1094"/>
      <c r="AL84" s="454"/>
      <c r="AN84" s="172"/>
    </row>
    <row r="85" spans="2:40" ht="17" thickBot="1">
      <c r="B85" s="113"/>
      <c r="C85" s="116" t="s">
        <v>235</v>
      </c>
      <c r="D85" s="113"/>
      <c r="E85" s="116" t="s">
        <v>235</v>
      </c>
      <c r="F85" s="113"/>
      <c r="G85" s="116"/>
      <c r="H85" s="113"/>
      <c r="I85" s="116"/>
      <c r="J85" s="113"/>
      <c r="K85" s="116"/>
      <c r="L85" s="113"/>
      <c r="M85" s="116"/>
      <c r="X85" s="847"/>
      <c r="Y85" s="1064"/>
      <c r="Z85" s="1065"/>
      <c r="AA85" s="448"/>
      <c r="AB85" s="1095"/>
      <c r="AC85" s="447"/>
      <c r="AD85"/>
      <c r="AE85" s="172"/>
      <c r="AF85" s="28"/>
      <c r="AG85" s="847"/>
      <c r="AH85" s="1064"/>
      <c r="AI85" s="1065"/>
      <c r="AJ85" s="448"/>
      <c r="AK85" s="1095"/>
      <c r="AL85" s="447"/>
      <c r="AN85" s="172"/>
    </row>
    <row r="86" spans="2:40" ht="17" thickBot="1">
      <c r="X86" s="847"/>
      <c r="AA86" s="452"/>
      <c r="AC86"/>
      <c r="AD86"/>
      <c r="AE86" s="172"/>
      <c r="AF86" s="28"/>
      <c r="AG86" s="847"/>
      <c r="AJ86" s="452"/>
      <c r="AN86" s="172"/>
    </row>
    <row r="87" spans="2:40" ht="17" thickBot="1">
      <c r="B87" s="424"/>
      <c r="C87" s="424"/>
      <c r="D87" s="424"/>
      <c r="E87" s="424"/>
      <c r="F87" s="424"/>
      <c r="G87" s="424"/>
      <c r="H87" s="424"/>
      <c r="I87" s="424"/>
      <c r="J87" s="424"/>
      <c r="K87" s="424"/>
      <c r="L87" s="424"/>
      <c r="M87" s="424"/>
      <c r="Z87" s="449"/>
      <c r="AA87" s="449"/>
      <c r="AC87"/>
      <c r="AD87"/>
      <c r="AE87" s="172"/>
      <c r="AF87" s="28"/>
      <c r="AI87" s="449"/>
      <c r="AJ87" s="449"/>
      <c r="AN87" s="172"/>
    </row>
    <row r="88" spans="2:40" ht="17" thickBot="1">
      <c r="B88" s="424" t="s">
        <v>192</v>
      </c>
      <c r="C88" s="346">
        <v>0.6</v>
      </c>
      <c r="D88" s="346">
        <v>0.24</v>
      </c>
      <c r="E88" s="346">
        <v>9.6000000000000016E-2</v>
      </c>
      <c r="F88" s="346">
        <v>3.8400000000000011E-2</v>
      </c>
      <c r="G88" s="346">
        <v>1.5360000000000004E-2</v>
      </c>
      <c r="H88" s="346">
        <v>6.1440000000000028E-3</v>
      </c>
      <c r="I88" s="346">
        <v>2.4576000000000008E-3</v>
      </c>
      <c r="J88" s="346">
        <v>9.8304000000000035E-4</v>
      </c>
      <c r="K88" s="346">
        <v>3.9321600000000021E-4</v>
      </c>
      <c r="L88" s="346">
        <v>2.6214400000000012E-4</v>
      </c>
      <c r="M88" s="424"/>
      <c r="X88" s="848"/>
      <c r="Y88" s="1062">
        <v>70</v>
      </c>
      <c r="Z88" s="1063"/>
      <c r="AA88" s="1063"/>
      <c r="AB88" s="445"/>
      <c r="AC88" s="1066">
        <v>30</v>
      </c>
      <c r="AD88"/>
      <c r="AE88" s="172"/>
      <c r="AF88" s="28"/>
      <c r="AG88" s="848"/>
      <c r="AH88" s="1062"/>
      <c r="AI88" s="1063"/>
      <c r="AJ88" s="1063"/>
      <c r="AK88" s="445"/>
      <c r="AL88" s="1066"/>
      <c r="AN88" s="172"/>
    </row>
    <row r="89" spans="2:40" ht="17" thickBot="1">
      <c r="B89" s="424" t="s">
        <v>543</v>
      </c>
      <c r="C89" s="424">
        <f t="shared" ref="C89:L89" si="15">EXP(C88)-1</f>
        <v>0.82211880039050889</v>
      </c>
      <c r="D89" s="424">
        <f t="shared" si="15"/>
        <v>0.27124915032140473</v>
      </c>
      <c r="E89" s="424">
        <f t="shared" si="15"/>
        <v>0.10075906399397883</v>
      </c>
      <c r="F89" s="424">
        <f t="shared" si="15"/>
        <v>3.9146808481228756E-2</v>
      </c>
      <c r="G89" s="424">
        <f t="shared" si="15"/>
        <v>1.5478571106201544E-2</v>
      </c>
      <c r="H89" s="424">
        <f t="shared" si="15"/>
        <v>6.1629130821523326E-3</v>
      </c>
      <c r="I89" s="424">
        <f t="shared" si="15"/>
        <v>2.4606223743017797E-3</v>
      </c>
      <c r="J89" s="424">
        <f t="shared" si="15"/>
        <v>9.8352334218931858E-4</v>
      </c>
      <c r="K89" s="424">
        <f t="shared" si="15"/>
        <v>3.9329331954540692E-4</v>
      </c>
      <c r="L89" s="424">
        <f t="shared" si="15"/>
        <v>2.621783627410057E-4</v>
      </c>
      <c r="M89" s="424"/>
      <c r="X89" s="848"/>
      <c r="Y89" s="1064"/>
      <c r="Z89" s="1065"/>
      <c r="AA89" s="1065"/>
      <c r="AB89" s="448"/>
      <c r="AC89" s="1067"/>
      <c r="AD89"/>
      <c r="AE89" s="172"/>
      <c r="AF89" s="28"/>
      <c r="AG89" s="848"/>
      <c r="AH89" s="1064"/>
      <c r="AI89" s="1065"/>
      <c r="AJ89" s="1065"/>
      <c r="AK89" s="448"/>
      <c r="AL89" s="1067"/>
      <c r="AN89" s="172"/>
    </row>
    <row r="90" spans="2:40" ht="17" thickBot="1">
      <c r="B90" s="424" t="s">
        <v>547</v>
      </c>
      <c r="C90" s="938">
        <f t="shared" ref="C90:L90" si="16">C89/SUM($C$89:$L$89)</f>
        <v>0.65298574640639684</v>
      </c>
      <c r="D90" s="938">
        <f t="shared" si="16"/>
        <v>0.21544553998836907</v>
      </c>
      <c r="E90" s="938">
        <f t="shared" si="16"/>
        <v>8.0030079081108124E-2</v>
      </c>
      <c r="F90" s="938">
        <f t="shared" si="16"/>
        <v>3.1093204465584844E-2</v>
      </c>
      <c r="G90" s="938">
        <f t="shared" si="16"/>
        <v>1.2294191912758243E-2</v>
      </c>
      <c r="H90" s="938">
        <f t="shared" si="16"/>
        <v>4.8950278196720921E-3</v>
      </c>
      <c r="I90" s="938">
        <f t="shared" si="16"/>
        <v>1.9544028636062287E-3</v>
      </c>
      <c r="J90" s="938">
        <f t="shared" si="16"/>
        <v>7.8118481587155855E-4</v>
      </c>
      <c r="K90" s="938">
        <f t="shared" si="16"/>
        <v>3.1238177705949458E-4</v>
      </c>
      <c r="L90" s="938">
        <f t="shared" si="16"/>
        <v>2.0824086957350053E-4</v>
      </c>
      <c r="M90" s="424"/>
      <c r="X90" s="848"/>
      <c r="Z90" s="452"/>
      <c r="AA90" s="449"/>
      <c r="AB90" s="452"/>
      <c r="AC90"/>
      <c r="AD90"/>
      <c r="AE90" s="172"/>
      <c r="AF90" s="28"/>
      <c r="AG90" s="848"/>
      <c r="AI90" s="452"/>
      <c r="AJ90" s="449"/>
      <c r="AK90" s="452"/>
      <c r="AN90" s="172"/>
    </row>
    <row r="91" spans="2:40">
      <c r="B91" s="424" t="s">
        <v>544</v>
      </c>
      <c r="C91" s="424">
        <f t="shared" ref="C91:L91" si="17">EXP(100*C89)-1</f>
        <v>5.0601786260099572E+35</v>
      </c>
      <c r="D91" s="424">
        <f t="shared" si="17"/>
        <v>602838416727.77478</v>
      </c>
      <c r="E91" s="424">
        <f t="shared" si="17"/>
        <v>23762.507850808623</v>
      </c>
      <c r="F91" s="424">
        <f t="shared" si="17"/>
        <v>49.133068894496418</v>
      </c>
      <c r="G91" s="424">
        <f t="shared" si="17"/>
        <v>3.7013848329266574</v>
      </c>
      <c r="H91" s="424">
        <f t="shared" si="17"/>
        <v>0.85204661911453239</v>
      </c>
      <c r="I91" s="424">
        <f t="shared" si="17"/>
        <v>0.27897917144160989</v>
      </c>
      <c r="J91" s="424">
        <f t="shared" si="17"/>
        <v>0.103351465108521</v>
      </c>
      <c r="K91" s="424">
        <f t="shared" si="17"/>
        <v>4.0112969688514744E-2</v>
      </c>
      <c r="L91" s="424">
        <f t="shared" si="17"/>
        <v>2.6564547114677595E-2</v>
      </c>
      <c r="M91" s="424"/>
      <c r="X91" s="848"/>
      <c r="Y91" s="1062">
        <v>60</v>
      </c>
      <c r="Z91" s="1063"/>
      <c r="AA91" s="1096"/>
      <c r="AB91" s="1092">
        <v>40</v>
      </c>
      <c r="AC91" s="1066"/>
      <c r="AD91"/>
      <c r="AE91" s="172"/>
      <c r="AF91" s="28"/>
      <c r="AG91" s="848"/>
      <c r="AH91" s="1062"/>
      <c r="AI91" s="1063"/>
      <c r="AJ91" s="1096"/>
      <c r="AK91" s="1092"/>
      <c r="AL91" s="1066"/>
      <c r="AN91" s="172"/>
    </row>
    <row r="92" spans="2:40" ht="17" thickBot="1">
      <c r="B92" s="424" t="s">
        <v>548</v>
      </c>
      <c r="C92" s="938">
        <f t="shared" ref="C92:L92" si="18">C91/SUM($C$91:$L$91)</f>
        <v>1</v>
      </c>
      <c r="D92" s="938">
        <f t="shared" si="18"/>
        <v>1.1913382140881532E-24</v>
      </c>
      <c r="E92" s="938">
        <f t="shared" si="18"/>
        <v>4.6959820210034347E-32</v>
      </c>
      <c r="F92" s="938">
        <f t="shared" si="18"/>
        <v>9.7097498973546585E-35</v>
      </c>
      <c r="G92" s="938">
        <f t="shared" si="18"/>
        <v>7.3147315667891094E-36</v>
      </c>
      <c r="H92" s="938">
        <f t="shared" si="18"/>
        <v>1.6838271572764353E-36</v>
      </c>
      <c r="I92" s="938">
        <f t="shared" si="18"/>
        <v>5.5132277348396695E-37</v>
      </c>
      <c r="J92" s="938">
        <f t="shared" si="18"/>
        <v>2.0424469716796444E-37</v>
      </c>
      <c r="K92" s="938">
        <f t="shared" si="18"/>
        <v>7.9271845231567549E-38</v>
      </c>
      <c r="L92" s="938">
        <f t="shared" si="18"/>
        <v>5.2497251733629459E-38</v>
      </c>
      <c r="M92" s="424"/>
      <c r="X92" s="848"/>
      <c r="Y92" s="1064"/>
      <c r="Z92" s="1065"/>
      <c r="AA92" s="1097"/>
      <c r="AB92" s="1093"/>
      <c r="AC92" s="1067"/>
      <c r="AD92"/>
      <c r="AE92" s="172"/>
      <c r="AF92" s="28"/>
      <c r="AG92" s="848"/>
      <c r="AH92" s="1064"/>
      <c r="AI92" s="1065"/>
      <c r="AJ92" s="1097"/>
      <c r="AK92" s="1093"/>
      <c r="AL92" s="1067"/>
      <c r="AN92" s="172"/>
    </row>
    <row r="93" spans="2:40" ht="17" thickBot="1">
      <c r="B93" s="424"/>
      <c r="C93" s="424"/>
      <c r="D93" s="424"/>
      <c r="E93" s="424"/>
      <c r="F93" s="424"/>
      <c r="G93" s="424"/>
      <c r="H93" s="424"/>
      <c r="I93" s="424"/>
      <c r="J93" s="424"/>
      <c r="K93" s="424"/>
      <c r="L93" s="424"/>
      <c r="M93" s="424"/>
      <c r="X93" s="848"/>
      <c r="AA93" s="449"/>
      <c r="AC93"/>
      <c r="AD93"/>
      <c r="AE93" s="172"/>
      <c r="AF93" s="28"/>
      <c r="AG93" s="848"/>
      <c r="AJ93" s="449"/>
      <c r="AN93" s="172"/>
    </row>
    <row r="94" spans="2:40" ht="17" thickBot="1">
      <c r="B94" s="424" t="s">
        <v>192</v>
      </c>
      <c r="C94" s="346">
        <v>0.6</v>
      </c>
      <c r="D94" s="346">
        <v>0.24</v>
      </c>
      <c r="E94" s="346">
        <v>9.6000000000000016E-2</v>
      </c>
      <c r="F94" s="346">
        <v>3.8400000000000011E-2</v>
      </c>
      <c r="G94" s="346">
        <v>1.5360000000000004E-2</v>
      </c>
      <c r="H94" s="346">
        <v>6.1440000000000028E-3</v>
      </c>
      <c r="I94" s="346">
        <v>2.4576000000000008E-3</v>
      </c>
      <c r="J94" s="346">
        <v>9.8304000000000035E-4</v>
      </c>
      <c r="K94" s="346">
        <v>3.9321600000000021E-4</v>
      </c>
      <c r="L94" s="346">
        <v>2.6214400000000012E-4</v>
      </c>
      <c r="M94" s="424"/>
      <c r="X94" s="848"/>
      <c r="Y94" s="1111">
        <v>50</v>
      </c>
      <c r="Z94" s="1112"/>
      <c r="AA94" s="851"/>
      <c r="AB94" s="1088">
        <v>50</v>
      </c>
      <c r="AC94" s="1089"/>
      <c r="AD94" s="32"/>
      <c r="AE94" s="28"/>
      <c r="AF94" s="28"/>
      <c r="AG94" s="848"/>
      <c r="AH94" s="1111"/>
      <c r="AI94" s="1112"/>
      <c r="AJ94" s="851"/>
      <c r="AK94" s="1088"/>
      <c r="AL94" s="1089"/>
      <c r="AM94" s="32"/>
      <c r="AN94" s="28"/>
    </row>
    <row r="95" spans="2:40" ht="17" thickBot="1">
      <c r="B95" s="424" t="s">
        <v>545</v>
      </c>
      <c r="C95" s="424">
        <f t="shared" ref="C95:L95" si="19">POWER(C94,3)</f>
        <v>0.216</v>
      </c>
      <c r="D95" s="424">
        <f t="shared" si="19"/>
        <v>1.3823999999999999E-2</v>
      </c>
      <c r="E95" s="424">
        <f t="shared" si="19"/>
        <v>8.8473600000000055E-4</v>
      </c>
      <c r="F95" s="424">
        <f t="shared" si="19"/>
        <v>5.6623104000000048E-5</v>
      </c>
      <c r="G95" s="424">
        <f t="shared" si="19"/>
        <v>3.6238786560000023E-6</v>
      </c>
      <c r="H95" s="424">
        <f t="shared" si="19"/>
        <v>2.319282339840003E-7</v>
      </c>
      <c r="I95" s="424">
        <f t="shared" si="19"/>
        <v>1.4843406974976015E-8</v>
      </c>
      <c r="J95" s="424">
        <f t="shared" si="19"/>
        <v>9.4997804639846498E-10</v>
      </c>
      <c r="K95" s="424">
        <f t="shared" si="19"/>
        <v>6.0798594969501795E-11</v>
      </c>
      <c r="L95" s="424">
        <f t="shared" si="19"/>
        <v>1.8014398509482011E-11</v>
      </c>
      <c r="M95" s="424"/>
      <c r="X95" s="848"/>
      <c r="Y95" s="1113"/>
      <c r="Z95" s="1114"/>
      <c r="AA95" s="852"/>
      <c r="AB95" s="1090"/>
      <c r="AC95" s="1091"/>
      <c r="AD95" s="32"/>
      <c r="AE95" s="28"/>
      <c r="AF95" s="28"/>
      <c r="AG95" s="848"/>
      <c r="AH95" s="1113"/>
      <c r="AI95" s="1114"/>
      <c r="AJ95" s="852"/>
      <c r="AK95" s="1090"/>
      <c r="AL95" s="1091"/>
      <c r="AM95" s="32"/>
      <c r="AN95" s="28"/>
    </row>
    <row r="96" spans="2:40">
      <c r="B96" s="424" t="s">
        <v>550</v>
      </c>
      <c r="C96" s="938">
        <f t="shared" ref="C96:L96" si="20">C95/SUM($C$95:$L$95)</f>
        <v>0.93599999994379512</v>
      </c>
      <c r="D96" s="938">
        <f t="shared" si="20"/>
        <v>5.990399999640289E-2</v>
      </c>
      <c r="E96" s="938">
        <f t="shared" si="20"/>
        <v>3.8338559997697875E-3</v>
      </c>
      <c r="F96" s="938">
        <f t="shared" si="20"/>
        <v>2.4536678398526647E-4</v>
      </c>
      <c r="G96" s="938">
        <f t="shared" si="20"/>
        <v>1.570347417505705E-5</v>
      </c>
      <c r="H96" s="938">
        <f t="shared" si="20"/>
        <v>1.0050223472036519E-6</v>
      </c>
      <c r="I96" s="938">
        <f t="shared" si="20"/>
        <v>6.4321430221033693E-8</v>
      </c>
      <c r="J96" s="938">
        <f t="shared" si="20"/>
        <v>4.1165715341461568E-9</v>
      </c>
      <c r="K96" s="938">
        <f t="shared" si="20"/>
        <v>2.6346057818535422E-10</v>
      </c>
      <c r="L96" s="938">
        <f t="shared" si="20"/>
        <v>7.8062393536401235E-11</v>
      </c>
      <c r="M96" s="424"/>
    </row>
    <row r="97" spans="2:13">
      <c r="B97" s="424" t="s">
        <v>546</v>
      </c>
      <c r="C97" s="424">
        <f t="shared" ref="C97:L97" si="21">POWER(C94*100,3)</f>
        <v>216000</v>
      </c>
      <c r="D97" s="424">
        <f t="shared" si="21"/>
        <v>13824</v>
      </c>
      <c r="E97" s="424">
        <f t="shared" si="21"/>
        <v>884.73600000000033</v>
      </c>
      <c r="F97" s="424">
        <f t="shared" si="21"/>
        <v>56.623104000000048</v>
      </c>
      <c r="G97" s="424">
        <f t="shared" si="21"/>
        <v>3.6238786560000031</v>
      </c>
      <c r="H97" s="424">
        <f t="shared" si="21"/>
        <v>0.23192823398400031</v>
      </c>
      <c r="I97" s="424">
        <f t="shared" si="21"/>
        <v>1.4843406974976015E-2</v>
      </c>
      <c r="J97" s="424">
        <f t="shared" si="21"/>
        <v>9.4997804639846491E-4</v>
      </c>
      <c r="K97" s="424">
        <f t="shared" si="21"/>
        <v>6.0798594969501783E-5</v>
      </c>
      <c r="L97" s="424">
        <f t="shared" si="21"/>
        <v>1.8014398509482009E-5</v>
      </c>
      <c r="M97" s="424"/>
    </row>
    <row r="98" spans="2:13">
      <c r="B98" s="424" t="s">
        <v>549</v>
      </c>
      <c r="C98" s="938">
        <f t="shared" ref="C98:L98" si="22">C97/SUM($C$97:$L$97)</f>
        <v>0.93599999994379501</v>
      </c>
      <c r="D98" s="938">
        <f t="shared" si="22"/>
        <v>5.9903999996402883E-2</v>
      </c>
      <c r="E98" s="938">
        <f t="shared" si="22"/>
        <v>3.8338559997697858E-3</v>
      </c>
      <c r="F98" s="938">
        <f t="shared" si="22"/>
        <v>2.4536678398526642E-4</v>
      </c>
      <c r="G98" s="938">
        <f t="shared" si="22"/>
        <v>1.570347417505705E-5</v>
      </c>
      <c r="H98" s="938">
        <f t="shared" si="22"/>
        <v>1.0050223472036517E-6</v>
      </c>
      <c r="I98" s="938">
        <f t="shared" si="22"/>
        <v>6.432143022103368E-8</v>
      </c>
      <c r="J98" s="938">
        <f t="shared" si="22"/>
        <v>4.1165715341461559E-9</v>
      </c>
      <c r="K98" s="938">
        <f t="shared" si="22"/>
        <v>2.6346057818535411E-10</v>
      </c>
      <c r="L98" s="938">
        <f t="shared" si="22"/>
        <v>7.8062393536401209E-11</v>
      </c>
      <c r="M98" s="424"/>
    </row>
    <row r="99" spans="2:13">
      <c r="B99" s="424"/>
      <c r="C99" s="937"/>
      <c r="D99" s="937"/>
      <c r="E99" s="937"/>
      <c r="F99" s="937"/>
      <c r="G99" s="937"/>
      <c r="H99" s="937"/>
      <c r="I99" s="937"/>
      <c r="J99" s="937"/>
      <c r="K99" s="937"/>
      <c r="L99" s="937"/>
      <c r="M99" s="424"/>
    </row>
  </sheetData>
  <mergeCells count="114">
    <mergeCell ref="D5:D7"/>
    <mergeCell ref="Y61:AD61"/>
    <mergeCell ref="X57:AA57"/>
    <mergeCell ref="X52:AA52"/>
    <mergeCell ref="AB52:AE52"/>
    <mergeCell ref="Y49:Z49"/>
    <mergeCell ref="AA49:AB49"/>
    <mergeCell ref="AC49:AD49"/>
    <mergeCell ref="AB48:AD48"/>
    <mergeCell ref="Y48:AA48"/>
    <mergeCell ref="Z47:AC47"/>
    <mergeCell ref="AB57:AE57"/>
    <mergeCell ref="Y58:AA58"/>
    <mergeCell ref="AB58:AD58"/>
    <mergeCell ref="Y59:Z59"/>
    <mergeCell ref="AA59:AB59"/>
    <mergeCell ref="Y53:AA53"/>
    <mergeCell ref="AB53:AD53"/>
    <mergeCell ref="AB54:AC54"/>
    <mergeCell ref="Z54:AA54"/>
    <mergeCell ref="AI54:AJ54"/>
    <mergeCell ref="AK54:AL54"/>
    <mergeCell ref="AG57:AJ57"/>
    <mergeCell ref="AK57:AN57"/>
    <mergeCell ref="AH58:AJ58"/>
    <mergeCell ref="AK58:AM58"/>
    <mergeCell ref="AH59:AI59"/>
    <mergeCell ref="AJ59:AK59"/>
    <mergeCell ref="AB72:AB73"/>
    <mergeCell ref="AC59:AD59"/>
    <mergeCell ref="AB62:AC63"/>
    <mergeCell ref="AA64:AB64"/>
    <mergeCell ref="AC64:AD64"/>
    <mergeCell ref="Z66:AC67"/>
    <mergeCell ref="Z68:AA69"/>
    <mergeCell ref="AB68:AC69"/>
    <mergeCell ref="Z70:AA70"/>
    <mergeCell ref="AB70:AC70"/>
    <mergeCell ref="Y72:Z73"/>
    <mergeCell ref="Z62:AA63"/>
    <mergeCell ref="AI47:AL47"/>
    <mergeCell ref="AH48:AJ48"/>
    <mergeCell ref="AK48:AM48"/>
    <mergeCell ref="AH49:AI49"/>
    <mergeCell ref="AJ49:AK49"/>
    <mergeCell ref="AL49:AM49"/>
    <mergeCell ref="AG52:AJ52"/>
    <mergeCell ref="AK52:AN52"/>
    <mergeCell ref="AH53:AJ53"/>
    <mergeCell ref="AK53:AM53"/>
    <mergeCell ref="AL64:AM64"/>
    <mergeCell ref="AI66:AL67"/>
    <mergeCell ref="AI68:AJ69"/>
    <mergeCell ref="AK68:AL69"/>
    <mergeCell ref="Y88:AA89"/>
    <mergeCell ref="AC88:AC89"/>
    <mergeCell ref="AB91:AC92"/>
    <mergeCell ref="Y91:AA92"/>
    <mergeCell ref="Y94:Z95"/>
    <mergeCell ref="AB94:AC95"/>
    <mergeCell ref="AA75:AB76"/>
    <mergeCell ref="Y75:Z76"/>
    <mergeCell ref="Y78:Z79"/>
    <mergeCell ref="AA78:AA79"/>
    <mergeCell ref="AB78:AC78"/>
    <mergeCell ref="Y81:AA82"/>
    <mergeCell ref="AB81:AB82"/>
    <mergeCell ref="Y84:Z85"/>
    <mergeCell ref="AB84:AB85"/>
    <mergeCell ref="Y64:Z64"/>
    <mergeCell ref="AH81:AJ82"/>
    <mergeCell ref="AH94:AI95"/>
    <mergeCell ref="K5:K7"/>
    <mergeCell ref="AK94:AL95"/>
    <mergeCell ref="AK81:AK82"/>
    <mergeCell ref="AH84:AI85"/>
    <mergeCell ref="AK84:AK85"/>
    <mergeCell ref="AH88:AJ89"/>
    <mergeCell ref="AL88:AL89"/>
    <mergeCell ref="AH91:AJ92"/>
    <mergeCell ref="AK91:AL92"/>
    <mergeCell ref="AI70:AJ70"/>
    <mergeCell ref="AK70:AL70"/>
    <mergeCell ref="AH72:AI73"/>
    <mergeCell ref="AK72:AK73"/>
    <mergeCell ref="AH75:AI76"/>
    <mergeCell ref="AJ75:AK76"/>
    <mergeCell ref="AH78:AI79"/>
    <mergeCell ref="AJ78:AJ79"/>
    <mergeCell ref="AK78:AL78"/>
    <mergeCell ref="AL59:AM59"/>
    <mergeCell ref="AH61:AM61"/>
    <mergeCell ref="AI62:AJ63"/>
    <mergeCell ref="AK62:AL63"/>
    <mergeCell ref="AH64:AI64"/>
    <mergeCell ref="AJ64:AK64"/>
    <mergeCell ref="W18:W21"/>
    <mergeCell ref="X10:X21"/>
    <mergeCell ref="Y10:Z11"/>
    <mergeCell ref="AB10:AB11"/>
    <mergeCell ref="Z13:AC13"/>
    <mergeCell ref="Y14:AA14"/>
    <mergeCell ref="AB14:AD14"/>
    <mergeCell ref="Y15:Z15"/>
    <mergeCell ref="AA15:AB15"/>
    <mergeCell ref="AC15:AD15"/>
    <mergeCell ref="W13:W16"/>
    <mergeCell ref="W10:W11"/>
    <mergeCell ref="Z18:AC18"/>
    <mergeCell ref="Y19:AA19"/>
    <mergeCell ref="AB19:AD19"/>
    <mergeCell ref="Y20:Z20"/>
    <mergeCell ref="AA20:AB20"/>
    <mergeCell ref="AC20:AD20"/>
  </mergeCells>
  <phoneticPr fontId="2" type="noConversion"/>
  <conditionalFormatting sqref="P1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3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 H1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 H13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5:D7" location="说明!A1" display="目录" xr:uid="{64B69B85-2F55-C64D-A348-08B84254C018}"/>
    <hyperlink ref="K5:K7" location="总指挥室!A1" display="总指挥室" xr:uid="{67A03337-E03F-1C45-93F3-E793BED6C21E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6" t="s">
        <v>211</v>
      </c>
      <c r="D3" s="872" t="s">
        <v>469</v>
      </c>
      <c r="E3" s="877">
        <v>22.6</v>
      </c>
      <c r="F3" s="877">
        <v>11.3</v>
      </c>
      <c r="G3" s="877">
        <v>18</v>
      </c>
      <c r="I3" s="179" t="s">
        <v>498</v>
      </c>
      <c r="J3" s="939" t="s">
        <v>551</v>
      </c>
    </row>
    <row r="4" spans="2:21">
      <c r="B4" s="917"/>
      <c r="D4" s="872" t="s">
        <v>470</v>
      </c>
      <c r="E4" s="877">
        <v>39.5</v>
      </c>
      <c r="F4" s="877">
        <v>13.3</v>
      </c>
      <c r="G4" s="877">
        <v>39.5</v>
      </c>
      <c r="I4" s="881">
        <v>0.1</v>
      </c>
      <c r="J4" s="940">
        <v>0.5</v>
      </c>
    </row>
    <row r="5" spans="2:21" ht="17" thickBot="1">
      <c r="D5" s="1126" t="s">
        <v>497</v>
      </c>
      <c r="E5" s="1126"/>
      <c r="F5" s="1126"/>
      <c r="G5" s="1126"/>
      <c r="H5" s="1126"/>
      <c r="L5" t="s">
        <v>529</v>
      </c>
      <c r="M5" s="155">
        <f>总指挥室!J11</f>
        <v>0</v>
      </c>
    </row>
    <row r="6" spans="2:21" ht="17" thickBot="1">
      <c r="B6" s="916" t="s">
        <v>533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7"/>
      <c r="D7" s="878">
        <v>608362494579</v>
      </c>
      <c r="E7" s="878">
        <v>464101924804</v>
      </c>
      <c r="F7" s="878">
        <v>176790750510</v>
      </c>
      <c r="G7" s="878">
        <v>124003075926</v>
      </c>
      <c r="H7" s="878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8">
        <v>2548703644710</v>
      </c>
      <c r="E9" s="878">
        <v>2263109499335</v>
      </c>
      <c r="F9" s="878">
        <v>1949892778695</v>
      </c>
      <c r="G9" s="878">
        <v>1758538739622</v>
      </c>
      <c r="H9" s="878">
        <v>1072961348122</v>
      </c>
      <c r="U9" s="876"/>
    </row>
    <row r="10" spans="2:21" ht="16" customHeight="1">
      <c r="D10" s="179"/>
      <c r="E10" s="179"/>
      <c r="F10" s="179"/>
      <c r="G10" s="179"/>
      <c r="H10" s="179"/>
      <c r="U10" s="876"/>
    </row>
    <row r="11" spans="2:21" ht="16" customHeight="1">
      <c r="D11" s="179" t="s">
        <v>493</v>
      </c>
      <c r="E11" s="179" t="s">
        <v>495</v>
      </c>
      <c r="F11" s="179"/>
      <c r="G11" s="179" t="s">
        <v>575</v>
      </c>
      <c r="H11" s="179" t="s">
        <v>576</v>
      </c>
      <c r="U11" s="876"/>
    </row>
    <row r="12" spans="2:21" ht="16" customHeight="1">
      <c r="D12" s="179">
        <f>SUM(D7:H7)</f>
        <v>1492264389605</v>
      </c>
      <c r="E12" s="874">
        <f>D12/SUM(D12,D14)</f>
        <v>0.13461443996034839</v>
      </c>
      <c r="F12" s="179"/>
      <c r="G12" s="179">
        <f>POWER(D12,J4)</f>
        <v>1221582.7395657653</v>
      </c>
      <c r="H12" s="874">
        <f>G12/SUM(G12,G14)</f>
        <v>0.28284758148747063</v>
      </c>
      <c r="U12" s="876"/>
    </row>
    <row r="13" spans="2:21">
      <c r="D13" s="179" t="s">
        <v>494</v>
      </c>
      <c r="E13" s="179" t="s">
        <v>496</v>
      </c>
      <c r="F13" s="179"/>
      <c r="G13" s="179" t="s">
        <v>574</v>
      </c>
      <c r="H13" s="179" t="s">
        <v>577</v>
      </c>
    </row>
    <row r="14" spans="2:21">
      <c r="D14" s="179">
        <f>SUM(D9:H9)</f>
        <v>9593206010484</v>
      </c>
      <c r="E14" s="874">
        <f>D14/SUM(D12,D14)</f>
        <v>0.86538556003965161</v>
      </c>
      <c r="F14" s="179"/>
      <c r="G14" s="179">
        <f>POWER(D14,J4)</f>
        <v>3097290.10757533</v>
      </c>
      <c r="H14" s="874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5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91" t="s">
        <v>508</v>
      </c>
      <c r="N16" s="892" t="s">
        <v>509</v>
      </c>
    </row>
    <row r="17" spans="2:16" ht="17" thickBot="1">
      <c r="B17" s="179" t="s">
        <v>476</v>
      </c>
      <c r="C17" s="179" t="s">
        <v>481</v>
      </c>
      <c r="D17" s="871">
        <v>164906</v>
      </c>
      <c r="E17" s="874">
        <v>1</v>
      </c>
      <c r="F17" s="874">
        <f>I4</f>
        <v>0.1</v>
      </c>
      <c r="G17" s="874">
        <f>MAX(($E$3-$G$3)/($E$3-$F$3),F17)</f>
        <v>0.40707964601769919</v>
      </c>
      <c r="H17" s="874">
        <f>G17/MAX(0.00000001,1-G17)</f>
        <v>0.68656716417910468</v>
      </c>
      <c r="I17" s="879">
        <f>G17*H17/SUM($H$17:$H$18)</f>
        <v>0.35037624418155394</v>
      </c>
      <c r="J17" s="874">
        <f>H12*I4</f>
        <v>2.8284758148747063E-2</v>
      </c>
      <c r="K17" s="874">
        <f>MAX(I17:J17)</f>
        <v>0.35037624418155394</v>
      </c>
      <c r="L17" s="604">
        <f>MAX(MIN(K17,1-K18),J17)</f>
        <v>0.35037624418155394</v>
      </c>
      <c r="M17" s="893">
        <f>I17+I18</f>
        <v>0.36430555811086784</v>
      </c>
      <c r="N17" s="879">
        <f>L17/M18*M17</f>
        <v>0.3024084053082029</v>
      </c>
      <c r="O17" s="604">
        <f>N17+N18</f>
        <v>0.36430555811086784</v>
      </c>
      <c r="P17" t="s">
        <v>536</v>
      </c>
    </row>
    <row r="18" spans="2:16">
      <c r="C18" s="179" t="s">
        <v>482</v>
      </c>
      <c r="D18" s="871" t="s">
        <v>471</v>
      </c>
      <c r="E18" s="874">
        <v>1</v>
      </c>
      <c r="F18" s="874">
        <f>I4</f>
        <v>0.1</v>
      </c>
      <c r="G18" s="874">
        <f>MAX(($E$4-$G$4)/($E$4-$F$4),F18)</f>
        <v>0.1</v>
      </c>
      <c r="H18" s="874">
        <f>G18/MAX(0.00000001,1-G18)</f>
        <v>0.11111111111111112</v>
      </c>
      <c r="I18" s="879">
        <f>MAX(G18*H18/SUM($H$17:$H$18))</f>
        <v>1.3929313929313928E-2</v>
      </c>
      <c r="J18" s="874">
        <f>H14*I4</f>
        <v>7.1715241851252928E-2</v>
      </c>
      <c r="K18" s="874">
        <f>MAX(I18:J18)</f>
        <v>7.1715241851252928E-2</v>
      </c>
      <c r="L18" s="604">
        <f>MAX(MIN(K18,1-K17),J18)</f>
        <v>7.1715241851252928E-2</v>
      </c>
      <c r="M18" s="894">
        <f>L17+L18</f>
        <v>0.42209148603280688</v>
      </c>
      <c r="N18" s="879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9">
        <f>1-I17-I18</f>
        <v>0.63569444188913216</v>
      </c>
      <c r="M19" s="895" t="s">
        <v>510</v>
      </c>
      <c r="N19" s="879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71">
        <v>164906</v>
      </c>
      <c r="E21" s="874">
        <v>1</v>
      </c>
      <c r="F21" s="874">
        <f>I4</f>
        <v>0.1</v>
      </c>
      <c r="G21" s="874">
        <f>N17</f>
        <v>0.3024084053082029</v>
      </c>
      <c r="N21" s="880">
        <f>G21/SUM($G$21:$G$22)</f>
        <v>0.83009550245778019</v>
      </c>
      <c r="O21" s="604">
        <f>总指挥室!$J$17</f>
        <v>0</v>
      </c>
      <c r="P21" t="s">
        <v>537</v>
      </c>
    </row>
    <row r="22" spans="2:16">
      <c r="C22" s="179" t="s">
        <v>482</v>
      </c>
      <c r="D22" s="871" t="s">
        <v>471</v>
      </c>
      <c r="E22" s="874">
        <f>100%</f>
        <v>1</v>
      </c>
      <c r="F22" s="874">
        <f>I4</f>
        <v>0.1</v>
      </c>
      <c r="G22" s="874">
        <f>N18</f>
        <v>6.1897152802664952E-2</v>
      </c>
      <c r="N22" s="880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137" t="s">
        <v>21</v>
      </c>
      <c r="D3" s="1138"/>
      <c r="E3" s="1138"/>
      <c r="F3" s="1138"/>
      <c r="G3" s="1138"/>
      <c r="H3" s="1138"/>
      <c r="I3" s="1138"/>
      <c r="J3" s="1138"/>
      <c r="K3" s="1138"/>
      <c r="L3" s="1138"/>
      <c r="M3" s="1138"/>
      <c r="N3" s="1138"/>
      <c r="O3" s="1138"/>
      <c r="P3" s="1138"/>
      <c r="Q3" s="1138"/>
      <c r="R3" s="1138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129" t="s">
        <v>22</v>
      </c>
      <c r="D5" s="1130"/>
      <c r="E5" s="1139" t="s">
        <v>23</v>
      </c>
      <c r="F5" s="1140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160"/>
      <c r="S5" s="34"/>
    </row>
    <row r="6" spans="2:29" ht="17" customHeight="1" thickBot="1">
      <c r="B6" s="34"/>
      <c r="C6" s="1131"/>
      <c r="D6" s="1132"/>
      <c r="E6" s="1141">
        <v>20</v>
      </c>
      <c r="F6" s="1142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161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129" t="s">
        <v>31</v>
      </c>
      <c r="D8" s="1130"/>
      <c r="E8" s="1133" t="s">
        <v>32</v>
      </c>
      <c r="F8" s="1134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131"/>
      <c r="D9" s="1132"/>
      <c r="E9" s="1135">
        <v>25</v>
      </c>
      <c r="F9" s="1136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56300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143" t="s">
        <v>39</v>
      </c>
      <c r="D12" s="1144"/>
      <c r="E12" s="1147" t="s">
        <v>40</v>
      </c>
      <c r="F12" s="1148"/>
      <c r="G12" s="1149"/>
      <c r="H12" s="1149"/>
      <c r="I12" s="1148"/>
      <c r="J12" s="1148"/>
      <c r="K12" s="1148"/>
      <c r="L12" s="1149" t="s">
        <v>41</v>
      </c>
      <c r="M12" s="1149"/>
      <c r="N12" s="1149"/>
      <c r="O12" s="1150"/>
      <c r="P12" s="1151" t="s">
        <v>42</v>
      </c>
      <c r="Q12" s="1151" t="s">
        <v>43</v>
      </c>
      <c r="R12" s="1153"/>
      <c r="S12" s="263"/>
    </row>
    <row r="13" spans="2:29" ht="17" thickBot="1">
      <c r="B13" s="109"/>
      <c r="C13" s="1145"/>
      <c r="D13" s="1146"/>
      <c r="E13" s="1156" t="s">
        <v>44</v>
      </c>
      <c r="F13" s="1157"/>
      <c r="G13" s="1158" t="s">
        <v>81</v>
      </c>
      <c r="H13" s="1159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152"/>
      <c r="Q13" s="1154"/>
      <c r="R13" s="1155"/>
      <c r="S13" s="263"/>
      <c r="T13" s="56"/>
      <c r="U13" s="56"/>
      <c r="V13" s="56"/>
    </row>
    <row r="14" spans="2:29" s="57" customFormat="1" ht="17" thickBot="1">
      <c r="B14" s="313"/>
      <c r="C14" s="1172" t="s">
        <v>40</v>
      </c>
      <c r="D14" s="261" t="s">
        <v>5</v>
      </c>
      <c r="E14" s="1175">
        <f>记录仪!$D$11</f>
        <v>2.1709999999999998</v>
      </c>
      <c r="F14" s="1176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173"/>
      <c r="D15" s="58" t="s">
        <v>54</v>
      </c>
      <c r="E15" s="1177">
        <f>记录仪!$D$18</f>
        <v>6.48</v>
      </c>
      <c r="F15" s="1178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1.4844080769528709E-2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173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-741465.99651776289</v>
      </c>
      <c r="R16" s="309" t="s">
        <v>103</v>
      </c>
      <c r="S16" s="263"/>
      <c r="U16" s="109"/>
      <c r="V16" s="1127" t="s">
        <v>72</v>
      </c>
      <c r="W16" s="1128"/>
      <c r="X16" s="110"/>
      <c r="Z16" s="109"/>
      <c r="AA16" s="1127" t="s">
        <v>172</v>
      </c>
      <c r="AB16" s="1128"/>
      <c r="AC16" s="110"/>
    </row>
    <row r="17" spans="2:30" s="57" customFormat="1" ht="17" thickBot="1">
      <c r="B17" s="313"/>
      <c r="C17" s="1173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173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173"/>
      <c r="D19" s="58" t="s">
        <v>58</v>
      </c>
      <c r="E19" s="1179">
        <f>记录仪!$D$19</f>
        <v>4.3795999999999999</v>
      </c>
      <c r="F19" s="1180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274.23904143995622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173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173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173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223399.3551358821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173"/>
      <c r="D23" s="66" t="s">
        <v>61</v>
      </c>
      <c r="E23" s="1181">
        <f>J25/J24</f>
        <v>3.0484840461133764</v>
      </c>
      <c r="F23" s="1181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-741465.99651776289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173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174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-5651.9867525139125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2">
        <f>记录仪!$D$16</f>
        <v>1.4844080769528709</v>
      </c>
      <c r="F26" s="883">
        <f>E26</f>
        <v>1.4844080769528709</v>
      </c>
      <c r="G26" s="884">
        <f>ABS(F26)/MAX(0.001,1-ABS(F26))</f>
        <v>1484.4080769528709</v>
      </c>
      <c r="H26" s="885">
        <f>G26/SUM($G$26:$G$27)</f>
        <v>0.99961408075254965</v>
      </c>
      <c r="I26" s="886">
        <f>F26*H26</f>
        <v>1.4838352153049041</v>
      </c>
      <c r="J26" s="81">
        <f>($J$25-$M$6-$J$23)*I26/100</f>
        <v>3554.1379770618332</v>
      </c>
      <c r="K26" s="82">
        <f>J26/$E$15</f>
        <v>548.47808287991245</v>
      </c>
      <c r="L26" s="83">
        <f t="shared" ref="L26" si="0">J26-$J$17</f>
        <v>-741571.27722293825</v>
      </c>
      <c r="M26" s="78">
        <f t="shared" ref="M26" si="1">L26/$E$19</f>
        <v>-169323.9741581282</v>
      </c>
      <c r="N26" s="79">
        <f t="shared" ref="N26" si="2">K26-$K$17</f>
        <v>-114440.01191712009</v>
      </c>
      <c r="O26" s="84">
        <f>N26/MAX(0.01,$K$17)*100</f>
        <v>-99.523014796628857</v>
      </c>
      <c r="P26" s="85">
        <v>1</v>
      </c>
      <c r="Q26" s="86" t="s">
        <v>65</v>
      </c>
      <c r="R26" s="1167" t="s">
        <v>66</v>
      </c>
      <c r="S26" s="263"/>
    </row>
    <row r="27" spans="2:30" s="57" customFormat="1" ht="17" customHeight="1" thickBot="1">
      <c r="B27" s="313"/>
      <c r="C27" s="1168" t="s">
        <v>499</v>
      </c>
      <c r="D27" s="1162"/>
      <c r="E27" s="1169">
        <f>总指挥室!J5</f>
        <v>0.36430555811086784</v>
      </c>
      <c r="F27" s="1170"/>
      <c r="G27" s="887">
        <f>E27/(1-E27)</f>
        <v>0.57308281165435182</v>
      </c>
      <c r="H27" s="888">
        <f>G27/SUM($G$26:$G$27)</f>
        <v>3.859192474504027E-4</v>
      </c>
      <c r="I27" s="889">
        <f>E27*H27</f>
        <v>1.4059252682814506E-4</v>
      </c>
      <c r="J27" s="87">
        <f>($J$25-$M$6-$J$23)*I27/100</f>
        <v>0.33675251384859323</v>
      </c>
      <c r="K27" s="88">
        <f>J27/$E$15</f>
        <v>5.196798053219031E-2</v>
      </c>
      <c r="L27" s="89">
        <f>J27-$J$19</f>
        <v>0.33675251384859323</v>
      </c>
      <c r="M27" s="90">
        <f>L27/$E$19</f>
        <v>7.6891157605396207E-2</v>
      </c>
      <c r="N27" s="91">
        <f>L27/$E$15</f>
        <v>5.196798053219031E-2</v>
      </c>
      <c r="O27" s="92">
        <f>N27/MAX($K$19,0.1)*100</f>
        <v>51.967980532190303</v>
      </c>
      <c r="P27" s="93">
        <v>2</v>
      </c>
      <c r="Q27" s="94" t="s">
        <v>67</v>
      </c>
      <c r="R27" s="1167"/>
      <c r="S27" s="263"/>
    </row>
    <row r="28" spans="2:30" s="57" customFormat="1" ht="19" customHeight="1" thickBot="1">
      <c r="B28" s="313"/>
      <c r="C28" s="1171" t="s">
        <v>68</v>
      </c>
      <c r="D28" s="1171"/>
      <c r="E28" s="95"/>
      <c r="F28" s="285"/>
      <c r="G28" s="286"/>
      <c r="H28" s="286"/>
      <c r="I28" s="286"/>
      <c r="J28" s="97">
        <f>$J$25-J26-J27</f>
        <v>747969.29047042434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162" t="s">
        <v>55</v>
      </c>
      <c r="D29" s="1162"/>
      <c r="E29" s="98"/>
      <c r="F29" s="293"/>
      <c r="G29" s="293"/>
      <c r="H29" s="293"/>
      <c r="I29" s="293"/>
      <c r="J29" s="87">
        <f>J28-$M$6-$J$23*$N$6/100</f>
        <v>735919.29047042434</v>
      </c>
      <c r="K29" s="99">
        <f>J29/$E$15</f>
        <v>113567.791739263</v>
      </c>
      <c r="L29" s="100">
        <f>J16-J29</f>
        <v>-735919.29047042434</v>
      </c>
      <c r="M29" s="100">
        <f>L29/E19</f>
        <v>-168033.44836752772</v>
      </c>
      <c r="N29" s="101">
        <f>L29/E15</f>
        <v>-113567.791739263</v>
      </c>
      <c r="O29" s="102">
        <f>J16/J29*100</f>
        <v>0</v>
      </c>
      <c r="P29" s="103">
        <v>3</v>
      </c>
      <c r="Q29" s="104" t="s">
        <v>69</v>
      </c>
      <c r="R29" s="1163" t="s">
        <v>70</v>
      </c>
      <c r="S29" s="263"/>
    </row>
    <row r="30" spans="2:30" s="57" customFormat="1" ht="17" thickBot="1">
      <c r="B30" s="313"/>
      <c r="C30" s="1165" t="s">
        <v>57</v>
      </c>
      <c r="D30" s="1166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164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U76"/>
  <sheetViews>
    <sheetView showGridLines="0" topLeftCell="B40" zoomScale="57" zoomScaleNormal="50" workbookViewId="0">
      <selection activeCell="N9" sqref="N9"/>
    </sheetView>
  </sheetViews>
  <sheetFormatPr baseColWidth="10" defaultRowHeight="16"/>
  <cols>
    <col min="1" max="1" width="17.83203125" customWidth="1"/>
    <col min="2" max="2" width="10.5" customWidth="1"/>
    <col min="3" max="4" width="11.33203125" customWidth="1"/>
    <col min="5" max="6" width="10.5" customWidth="1"/>
    <col min="7" max="8" width="8.33203125" customWidth="1"/>
    <col min="9" max="10" width="10.5" customWidth="1"/>
    <col min="11" max="11" width="15.83203125" bestFit="1" customWidth="1"/>
    <col min="12" max="12" width="10.83203125" customWidth="1"/>
    <col min="13" max="13" width="26.6640625" bestFit="1" customWidth="1"/>
    <col min="14" max="14" width="22.6640625" bestFit="1" customWidth="1"/>
    <col min="15" max="15" width="14.1640625" bestFit="1" customWidth="1"/>
    <col min="16" max="23" width="10.83203125" customWidth="1"/>
    <col min="24" max="24" width="11.1640625" customWidth="1"/>
    <col min="25" max="25" width="10.83203125" customWidth="1"/>
    <col min="28" max="28" width="10.6640625" customWidth="1"/>
    <col min="29" max="29" width="17.5" customWidth="1"/>
    <col min="30" max="30" width="10.6640625" customWidth="1"/>
  </cols>
  <sheetData>
    <row r="5" spans="2:16" ht="64" customHeight="1" thickBot="1">
      <c r="B5" s="259"/>
      <c r="C5" s="853"/>
      <c r="D5" s="853"/>
      <c r="E5" s="853"/>
      <c r="F5" s="853"/>
      <c r="G5" s="853"/>
      <c r="H5" s="853"/>
      <c r="I5" s="259"/>
    </row>
    <row r="6" spans="2:16" ht="67" customHeight="1" thickBot="1">
      <c r="B6" s="853"/>
      <c r="C6" s="1182" t="str">
        <f>C38</f>
        <v>比坊梦联合体下调推荐仓位-5个基点至1.48，并执行公开市场操作卖出BTC2L和ETH2L。这显示了比坊梦宽松的货币政策，比坊梦预计市场即将进入扩张周期。</v>
      </c>
      <c r="D6" s="1182"/>
      <c r="E6" s="1182"/>
      <c r="F6" s="1182"/>
      <c r="G6" s="1182"/>
      <c r="H6" s="1182"/>
      <c r="I6" s="853"/>
      <c r="L6" s="1192" t="s">
        <v>211</v>
      </c>
      <c r="M6" s="1193"/>
    </row>
    <row r="7" spans="2:16" ht="22" customHeight="1" thickBot="1">
      <c r="B7" s="259"/>
      <c r="C7" s="113"/>
      <c r="D7" s="1183"/>
      <c r="E7" s="1183"/>
      <c r="F7" s="854"/>
      <c r="G7" s="855"/>
      <c r="H7" s="113"/>
      <c r="I7" s="259"/>
      <c r="L7" s="1194"/>
      <c r="M7" s="1195"/>
    </row>
    <row r="8" spans="2:16" ht="67" customHeight="1" thickBot="1">
      <c r="B8" s="240"/>
      <c r="C8" s="331" t="s">
        <v>199</v>
      </c>
      <c r="D8" s="33">
        <f>记录仪!$D$10</f>
        <v>56300</v>
      </c>
      <c r="E8" s="856"/>
      <c r="F8" s="1184" t="s">
        <v>20</v>
      </c>
      <c r="G8" s="1185"/>
      <c r="H8" s="857">
        <f>H40</f>
        <v>-5</v>
      </c>
      <c r="I8" s="518" t="s">
        <v>262</v>
      </c>
      <c r="L8" s="1190" t="s">
        <v>629</v>
      </c>
      <c r="M8" s="1191"/>
      <c r="N8" s="979" t="s">
        <v>624</v>
      </c>
      <c r="O8" s="857">
        <v>7</v>
      </c>
      <c r="P8" s="518" t="s">
        <v>622</v>
      </c>
    </row>
    <row r="9" spans="2:16" ht="67" customHeight="1" thickBot="1">
      <c r="B9" s="34"/>
      <c r="C9" s="332" t="s">
        <v>5</v>
      </c>
      <c r="D9" s="39">
        <f>记录仪!$D$11</f>
        <v>2.1709999999999998</v>
      </c>
      <c r="E9" s="856"/>
      <c r="F9" s="1186">
        <f>F41</f>
        <v>1.4844080769528709</v>
      </c>
      <c r="G9" s="1187"/>
      <c r="H9" s="858">
        <f>H41</f>
        <v>1.7506671276030206</v>
      </c>
      <c r="I9" s="34" t="s">
        <v>246</v>
      </c>
      <c r="K9" s="977">
        <v>2</v>
      </c>
      <c r="L9" s="980" t="s">
        <v>627</v>
      </c>
      <c r="M9" s="981" t="e" vm="1">
        <f ca="1">'CryptoSheets(🔥)'!G4</f>
        <v>#VALUE!</v>
      </c>
      <c r="N9" s="981">
        <v>44000</v>
      </c>
      <c r="O9" s="978" t="e" vm="1">
        <f ca="1">(M9-N9)/M9</f>
        <v>#VALUE!</v>
      </c>
      <c r="P9" s="34" t="s">
        <v>625</v>
      </c>
    </row>
    <row r="10" spans="2:16" ht="67" customHeight="1" thickBot="1">
      <c r="B10" s="240"/>
      <c r="C10" s="333" t="s">
        <v>14</v>
      </c>
      <c r="D10" s="40">
        <f>记录仪!$D$12</f>
        <v>43000</v>
      </c>
      <c r="E10" s="856"/>
      <c r="F10" s="1188"/>
      <c r="G10" s="1189"/>
      <c r="H10" s="859">
        <f>H42</f>
        <v>2.0169261782531702</v>
      </c>
      <c r="I10" s="240" t="s">
        <v>247</v>
      </c>
      <c r="K10" s="977">
        <v>1</v>
      </c>
      <c r="L10" s="980" t="s">
        <v>626</v>
      </c>
      <c r="M10" s="978" t="e" vm="1">
        <f ca="1">MIN(MAX(N10*(1+MAX(MIN((O9/(O10*O8)),0),-N11))+MIN(MAX(O9/(O10*O8),0),N11),0),1)</f>
        <v>#VALUE!</v>
      </c>
      <c r="N10" s="978">
        <v>0.3</v>
      </c>
      <c r="O10" s="978">
        <f>回测实验室!K7</f>
        <v>4.8550717127062715E-3</v>
      </c>
      <c r="P10" s="240" t="s">
        <v>623</v>
      </c>
    </row>
    <row r="11" spans="2:16" ht="67" customHeight="1" thickBot="1">
      <c r="B11" s="259"/>
      <c r="C11" s="240"/>
      <c r="D11" s="34"/>
      <c r="E11" s="860" t="s">
        <v>258</v>
      </c>
      <c r="F11" s="1196">
        <f>F43</f>
        <v>-0.53251810130029931</v>
      </c>
      <c r="G11" s="1197"/>
      <c r="H11" s="861">
        <f>H43</f>
        <v>0.22506941010196263</v>
      </c>
      <c r="I11" s="259" t="s">
        <v>259</v>
      </c>
      <c r="L11" s="980" t="s">
        <v>628</v>
      </c>
      <c r="M11" s="983" t="e" vm="1">
        <f ca="1">O11*M10</f>
        <v>#VALUE!</v>
      </c>
      <c r="N11" s="978">
        <v>1</v>
      </c>
      <c r="O11" s="982">
        <f>F9</f>
        <v>1.4844080769528709</v>
      </c>
      <c r="P11" s="240" t="s">
        <v>512</v>
      </c>
    </row>
    <row r="12" spans="2:16">
      <c r="B12" s="259"/>
      <c r="C12" s="113"/>
      <c r="D12" s="113"/>
      <c r="E12" s="113"/>
      <c r="F12" s="113"/>
      <c r="G12" s="113"/>
      <c r="H12" s="113"/>
      <c r="I12" s="259"/>
      <c r="L12" s="240"/>
      <c r="M12" s="240"/>
      <c r="N12" s="984" t="s">
        <v>630</v>
      </c>
      <c r="O12" s="240"/>
      <c r="P12" s="240"/>
    </row>
    <row r="13" spans="2:16">
      <c r="B13" s="259"/>
      <c r="C13" s="113"/>
      <c r="D13" s="113"/>
      <c r="E13" s="113"/>
      <c r="F13" s="113"/>
      <c r="G13" s="113"/>
      <c r="H13" s="113"/>
      <c r="I13" s="259"/>
    </row>
    <row r="14" spans="2:16">
      <c r="B14" s="259"/>
      <c r="C14" s="113"/>
      <c r="D14" s="113"/>
      <c r="E14" s="113"/>
      <c r="F14" s="113"/>
      <c r="G14" s="113"/>
      <c r="H14" s="113"/>
      <c r="I14" s="259"/>
    </row>
    <row r="15" spans="2:16">
      <c r="B15" s="259"/>
      <c r="C15" s="113"/>
      <c r="D15" s="113"/>
      <c r="E15" s="113"/>
      <c r="F15" s="113"/>
      <c r="G15" s="113"/>
      <c r="H15" s="113"/>
      <c r="I15" s="259"/>
    </row>
    <row r="16" spans="2:16">
      <c r="B16" s="259"/>
      <c r="C16" s="113"/>
      <c r="D16" s="113"/>
      <c r="E16" s="113"/>
      <c r="F16" s="113"/>
      <c r="G16" s="113"/>
      <c r="H16" s="113"/>
      <c r="I16" s="259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5">
      <c r="B33" s="259"/>
      <c r="C33" s="113"/>
      <c r="D33" s="113"/>
      <c r="E33" s="113"/>
      <c r="F33" s="113"/>
      <c r="G33" s="113"/>
      <c r="H33" s="113"/>
      <c r="I33" s="259"/>
    </row>
    <row r="34" spans="2:16375">
      <c r="B34" s="240"/>
      <c r="C34" s="113"/>
      <c r="D34" s="113"/>
      <c r="E34" s="113"/>
      <c r="F34" s="113"/>
      <c r="G34" s="113"/>
      <c r="H34" s="113"/>
      <c r="I34" s="240"/>
    </row>
    <row r="35" spans="2:16375">
      <c r="B35" s="862"/>
      <c r="C35" s="240"/>
      <c r="D35" s="259"/>
      <c r="E35" s="259"/>
      <c r="F35" s="259"/>
      <c r="G35" s="259"/>
      <c r="H35" s="240"/>
      <c r="I35" s="856"/>
    </row>
    <row r="36" spans="2:16375" ht="74" customHeight="1"/>
    <row r="37" spans="2:16375" ht="63" customHeight="1">
      <c r="B37" s="297"/>
      <c r="C37" s="240"/>
      <c r="D37" s="34"/>
      <c r="E37" s="226"/>
      <c r="F37" s="34"/>
      <c r="G37" s="240"/>
      <c r="H37" s="240"/>
      <c r="I37" s="297"/>
      <c r="K37" s="242"/>
      <c r="L37" s="221"/>
      <c r="M37" s="242"/>
      <c r="N37" s="221"/>
      <c r="O37" s="242"/>
      <c r="P37" s="221"/>
      <c r="Q37" s="242"/>
      <c r="R37" s="221"/>
      <c r="S37" s="242"/>
      <c r="T37" s="221"/>
      <c r="U37" s="242"/>
      <c r="V37" s="221"/>
      <c r="W37" s="242"/>
      <c r="X37" s="221"/>
      <c r="Y37" s="242"/>
    </row>
    <row r="38" spans="2:16375" ht="63" customHeight="1">
      <c r="B38" s="240"/>
      <c r="C38" s="1182" t="str">
        <f>$L$59&amp;$S$59&amp;$L$63&amp;$S$63</f>
        <v>比坊梦联合体下调推荐仓位-5个基点至1.48，并执行公开市场操作卖出BTC2L和ETH2L。这显示了比坊梦宽松的货币政策，比坊梦预计市场即将进入扩张周期。</v>
      </c>
      <c r="D38" s="1182"/>
      <c r="E38" s="1182"/>
      <c r="F38" s="1182"/>
      <c r="G38" s="1182"/>
      <c r="H38" s="1182"/>
      <c r="I38" s="240"/>
      <c r="K38" s="221"/>
      <c r="L38" s="242"/>
      <c r="M38" s="221"/>
      <c r="N38" s="242"/>
      <c r="O38" s="221"/>
      <c r="P38" s="242"/>
      <c r="Q38" s="221"/>
      <c r="R38" s="242"/>
      <c r="S38" s="221"/>
      <c r="T38" s="242"/>
      <c r="U38" s="221"/>
      <c r="V38" s="242"/>
      <c r="W38" s="221"/>
      <c r="X38" s="242"/>
      <c r="Y38" s="221"/>
    </row>
    <row r="39" spans="2:16375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242"/>
      <c r="L39" s="221"/>
      <c r="M39" s="242"/>
      <c r="N39" s="221"/>
      <c r="O39" s="242"/>
      <c r="P39" s="221"/>
      <c r="Q39" s="242"/>
      <c r="R39" s="221"/>
      <c r="S39" s="242"/>
      <c r="T39" s="221"/>
      <c r="U39" s="242"/>
      <c r="V39" s="221"/>
      <c r="W39" s="242"/>
      <c r="X39" s="221"/>
      <c r="Y39" s="242"/>
      <c r="Z39" s="172"/>
    </row>
    <row r="40" spans="2:16375" s="28" customFormat="1" ht="56" customHeight="1" thickBot="1">
      <c r="B40" s="240"/>
      <c r="C40" s="331" t="s">
        <v>199</v>
      </c>
      <c r="D40" s="33">
        <f>记录仪!$D$10</f>
        <v>56300</v>
      </c>
      <c r="E40" s="38" t="s">
        <v>15</v>
      </c>
      <c r="F40" s="1184" t="s">
        <v>20</v>
      </c>
      <c r="G40" s="1185"/>
      <c r="H40" s="517">
        <f>ROUND(记录仪!$D$17,0)</f>
        <v>-5</v>
      </c>
      <c r="I40" s="518" t="s">
        <v>262</v>
      </c>
      <c r="J40" s="26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  <c r="Z40" s="26"/>
      <c r="AA40" s="27"/>
      <c r="AB40" s="26"/>
      <c r="AC40" s="27"/>
      <c r="AD40" s="26"/>
      <c r="AE40" s="27"/>
      <c r="AF40" s="26"/>
      <c r="AG40" s="27"/>
      <c r="AH40" s="26"/>
      <c r="AI40" s="27"/>
      <c r="AJ40" s="26"/>
      <c r="AK40" s="27"/>
      <c r="AL40" s="26"/>
      <c r="AM40" s="27"/>
      <c r="AN40" s="26"/>
      <c r="AO40" s="27"/>
      <c r="AP40" s="26"/>
      <c r="AQ40" s="27"/>
      <c r="AR40" s="26"/>
      <c r="AS40" s="27"/>
      <c r="AT40" s="26"/>
      <c r="AU40" s="27"/>
      <c r="AV40" s="26"/>
      <c r="AW40" s="27"/>
      <c r="AX40" s="26"/>
      <c r="AY40" s="27"/>
      <c r="AZ40" s="26"/>
      <c r="BA40" s="27"/>
      <c r="BB40" s="26"/>
      <c r="BC40" s="27"/>
      <c r="BD40" s="26"/>
      <c r="BE40" s="27"/>
      <c r="BF40" s="26"/>
      <c r="BG40" s="27"/>
      <c r="BH40" s="26"/>
      <c r="BI40" s="27"/>
      <c r="BJ40" s="26"/>
      <c r="BK40" s="27"/>
      <c r="BL40" s="26"/>
      <c r="BM40" s="27"/>
      <c r="BN40" s="26"/>
      <c r="BO40" s="27"/>
      <c r="BP40" s="26"/>
      <c r="BQ40" s="27"/>
      <c r="BR40" s="26"/>
      <c r="BS40" s="27"/>
      <c r="BT40" s="26"/>
      <c r="BU40" s="27"/>
      <c r="BV40" s="26"/>
      <c r="BW40" s="27"/>
      <c r="BX40" s="26"/>
      <c r="BY40" s="27"/>
      <c r="BZ40" s="26"/>
      <c r="CA40" s="27"/>
      <c r="CB40" s="26"/>
      <c r="CC40" s="27"/>
      <c r="CD40" s="26"/>
      <c r="CE40" s="27"/>
      <c r="CF40" s="26"/>
      <c r="CG40" s="27"/>
      <c r="CH40" s="26"/>
      <c r="CI40" s="27"/>
      <c r="CJ40" s="26"/>
      <c r="CK40" s="27"/>
      <c r="CL40" s="26"/>
      <c r="CM40" s="27"/>
      <c r="CN40" s="26"/>
      <c r="CO40" s="27"/>
      <c r="CP40" s="26"/>
      <c r="CQ40" s="27"/>
      <c r="CR40" s="26"/>
      <c r="CS40" s="27"/>
      <c r="CT40" s="26"/>
      <c r="CU40" s="27"/>
      <c r="CV40" s="26"/>
      <c r="CW40" s="27"/>
      <c r="CX40" s="26"/>
      <c r="CY40" s="27"/>
      <c r="CZ40" s="26"/>
      <c r="DA40" s="27"/>
      <c r="DB40" s="26"/>
      <c r="DC40" s="27"/>
      <c r="DD40" s="26"/>
      <c r="DE40" s="27"/>
      <c r="DF40" s="26"/>
      <c r="DG40" s="27"/>
      <c r="DH40" s="26"/>
      <c r="DI40" s="27"/>
      <c r="DJ40" s="26"/>
      <c r="DK40" s="27"/>
      <c r="DL40" s="26"/>
      <c r="DM40" s="27"/>
      <c r="DN40" s="26"/>
      <c r="DO40" s="27"/>
      <c r="DP40" s="26"/>
      <c r="DQ40" s="27"/>
      <c r="DR40" s="26"/>
      <c r="DS40" s="27"/>
      <c r="DT40" s="26"/>
      <c r="DU40" s="27"/>
      <c r="DV40" s="26"/>
      <c r="DW40" s="27"/>
      <c r="DX40" s="26"/>
      <c r="DY40" s="27"/>
      <c r="DZ40" s="26"/>
      <c r="EA40" s="27"/>
      <c r="EB40" s="26"/>
      <c r="EC40" s="27"/>
      <c r="ED40" s="26"/>
      <c r="EE40" s="27"/>
      <c r="EF40" s="26"/>
      <c r="EG40" s="27"/>
      <c r="EH40" s="26"/>
      <c r="EI40" s="27"/>
      <c r="EJ40" s="26"/>
      <c r="EK40" s="27"/>
      <c r="EL40" s="26"/>
      <c r="EM40" s="27"/>
      <c r="EN40" s="26"/>
      <c r="EO40" s="27"/>
      <c r="EP40" s="26"/>
      <c r="EQ40" s="27"/>
      <c r="ER40" s="26"/>
      <c r="ES40" s="27"/>
      <c r="ET40" s="26"/>
      <c r="EU40" s="27"/>
      <c r="EV40" s="26"/>
      <c r="EW40" s="27"/>
      <c r="EX40" s="26"/>
      <c r="EY40" s="27"/>
      <c r="EZ40" s="26"/>
      <c r="FA40" s="27"/>
      <c r="FB40" s="26"/>
      <c r="FC40" s="27"/>
      <c r="FD40" s="26"/>
      <c r="FE40" s="27"/>
      <c r="FF40" s="26"/>
      <c r="FG40" s="27"/>
      <c r="FH40" s="26"/>
      <c r="FI40" s="27"/>
      <c r="FJ40" s="26"/>
      <c r="FK40" s="27"/>
      <c r="FL40" s="26"/>
      <c r="FM40" s="27"/>
      <c r="FN40" s="26"/>
      <c r="FO40" s="27"/>
      <c r="FP40" s="26"/>
      <c r="FQ40" s="27"/>
      <c r="FR40" s="26"/>
      <c r="FS40" s="27"/>
      <c r="FT40" s="26"/>
      <c r="FU40" s="27"/>
      <c r="FV40" s="26"/>
      <c r="FW40" s="27"/>
      <c r="FX40" s="26"/>
      <c r="FY40" s="27"/>
      <c r="FZ40" s="26"/>
      <c r="GA40" s="27"/>
      <c r="GB40" s="26"/>
      <c r="GC40" s="27"/>
      <c r="GD40" s="26"/>
      <c r="GE40" s="27"/>
      <c r="GF40" s="26"/>
      <c r="GG40" s="27"/>
      <c r="GH40" s="26"/>
      <c r="GI40" s="27"/>
      <c r="GJ40" s="26"/>
      <c r="GK40" s="27"/>
      <c r="GL40" s="26"/>
      <c r="GM40" s="27"/>
      <c r="GN40" s="26"/>
      <c r="GO40" s="27"/>
      <c r="GP40" s="26"/>
      <c r="GQ40" s="27"/>
      <c r="GR40" s="26"/>
      <c r="GS40" s="27"/>
      <c r="GT40" s="26"/>
      <c r="GU40" s="27"/>
      <c r="GV40" s="26"/>
      <c r="GW40" s="27"/>
      <c r="GX40" s="26"/>
      <c r="GY40" s="27"/>
      <c r="GZ40" s="26"/>
      <c r="HA40" s="27"/>
      <c r="HB40" s="26"/>
      <c r="HC40" s="27"/>
      <c r="HD40" s="26"/>
      <c r="HE40" s="27"/>
      <c r="HF40" s="26"/>
      <c r="HG40" s="27"/>
      <c r="HH40" s="26"/>
      <c r="HI40" s="27"/>
      <c r="HJ40" s="26"/>
      <c r="HK40" s="27"/>
      <c r="HL40" s="26"/>
      <c r="HM40" s="27"/>
      <c r="HN40" s="26"/>
      <c r="HO40" s="27"/>
      <c r="HP40" s="26"/>
      <c r="HQ40" s="27"/>
      <c r="HR40" s="26"/>
      <c r="HS40" s="27"/>
      <c r="HT40" s="26"/>
      <c r="HU40" s="27"/>
      <c r="HV40" s="26"/>
      <c r="HW40" s="27"/>
      <c r="HX40" s="26"/>
      <c r="HY40" s="27"/>
      <c r="HZ40" s="26"/>
      <c r="IA40" s="27"/>
      <c r="IB40" s="26"/>
      <c r="IC40" s="27"/>
      <c r="ID40" s="26"/>
      <c r="IE40" s="27"/>
      <c r="IF40" s="26"/>
      <c r="IG40" s="27"/>
      <c r="IH40" s="26"/>
      <c r="II40" s="27"/>
      <c r="IJ40" s="26"/>
      <c r="IK40" s="27"/>
      <c r="IL40" s="26"/>
      <c r="IM40" s="27"/>
      <c r="IN40" s="26"/>
      <c r="IO40" s="27"/>
      <c r="IP40" s="26"/>
      <c r="IQ40" s="27"/>
      <c r="IR40" s="26"/>
      <c r="IS40" s="27"/>
      <c r="IT40" s="26"/>
      <c r="IU40" s="27"/>
      <c r="IV40" s="26"/>
      <c r="IW40" s="27"/>
      <c r="IX40" s="26"/>
      <c r="IY40" s="27"/>
      <c r="IZ40" s="26"/>
      <c r="JA40" s="27"/>
      <c r="JB40" s="26"/>
      <c r="JC40" s="27"/>
      <c r="JD40" s="26"/>
      <c r="JE40" s="27"/>
      <c r="JF40" s="26"/>
      <c r="JG40" s="27"/>
      <c r="JH40" s="26"/>
      <c r="JI40" s="27"/>
      <c r="JJ40" s="26"/>
      <c r="JK40" s="27"/>
      <c r="JL40" s="26"/>
      <c r="JM40" s="27"/>
      <c r="JN40" s="26"/>
      <c r="JO40" s="27"/>
      <c r="JP40" s="26"/>
      <c r="JQ40" s="27"/>
      <c r="JR40" s="26"/>
      <c r="JS40" s="27"/>
      <c r="JT40" s="26"/>
      <c r="JU40" s="27"/>
      <c r="JV40" s="26"/>
      <c r="JW40" s="27"/>
      <c r="JX40" s="26"/>
      <c r="JY40" s="27"/>
      <c r="JZ40" s="26"/>
      <c r="KA40" s="27"/>
      <c r="KB40" s="26"/>
      <c r="KC40" s="27"/>
      <c r="KD40" s="26"/>
      <c r="KE40" s="27"/>
      <c r="KF40" s="26"/>
      <c r="KG40" s="27"/>
      <c r="KH40" s="26"/>
      <c r="KI40" s="27"/>
      <c r="KJ40" s="26"/>
      <c r="KK40" s="27"/>
      <c r="KL40" s="26"/>
      <c r="KM40" s="27"/>
      <c r="KN40" s="26"/>
      <c r="KO40" s="27"/>
      <c r="KP40" s="26"/>
      <c r="KQ40" s="27"/>
      <c r="KR40" s="26"/>
      <c r="KS40" s="27"/>
      <c r="KT40" s="26"/>
      <c r="KU40" s="27"/>
      <c r="KV40" s="26"/>
      <c r="KW40" s="27"/>
      <c r="KX40" s="26"/>
      <c r="KY40" s="27"/>
      <c r="KZ40" s="26"/>
      <c r="LA40" s="27"/>
      <c r="LB40" s="26"/>
      <c r="LC40" s="27"/>
      <c r="LD40" s="26"/>
      <c r="LE40" s="27"/>
      <c r="LF40" s="26"/>
      <c r="LG40" s="27"/>
      <c r="LH40" s="26"/>
      <c r="LI40" s="27"/>
      <c r="LJ40" s="26"/>
      <c r="LK40" s="27"/>
      <c r="LL40" s="26"/>
      <c r="LM40" s="27"/>
      <c r="LN40" s="26"/>
      <c r="LO40" s="27"/>
      <c r="LP40" s="26"/>
      <c r="LQ40" s="27"/>
      <c r="LR40" s="26"/>
      <c r="LS40" s="27"/>
      <c r="LT40" s="26"/>
      <c r="LU40" s="27"/>
      <c r="LV40" s="26"/>
      <c r="LW40" s="27"/>
      <c r="LX40" s="26"/>
      <c r="LY40" s="27"/>
      <c r="LZ40" s="26"/>
      <c r="MA40" s="27"/>
      <c r="MB40" s="26"/>
      <c r="MC40" s="27"/>
      <c r="MD40" s="26"/>
      <c r="ME40" s="27"/>
      <c r="MF40" s="26"/>
      <c r="MG40" s="27"/>
      <c r="MH40" s="26"/>
      <c r="MI40" s="27"/>
      <c r="MJ40" s="26"/>
      <c r="MK40" s="27"/>
      <c r="ML40" s="26"/>
      <c r="MM40" s="27"/>
      <c r="MN40" s="26"/>
      <c r="MO40" s="27"/>
      <c r="MP40" s="26"/>
      <c r="MQ40" s="27"/>
      <c r="MR40" s="26"/>
      <c r="MS40" s="27"/>
      <c r="MT40" s="26"/>
      <c r="MU40" s="27"/>
      <c r="MV40" s="26"/>
      <c r="MW40" s="27"/>
      <c r="MX40" s="26"/>
      <c r="MY40" s="27"/>
      <c r="MZ40" s="26"/>
      <c r="NA40" s="27"/>
      <c r="NB40" s="26"/>
      <c r="NC40" s="27"/>
      <c r="ND40" s="26"/>
      <c r="NE40" s="27"/>
      <c r="NF40" s="26"/>
      <c r="NG40" s="27"/>
      <c r="NH40" s="26"/>
      <c r="NI40" s="27"/>
      <c r="NJ40" s="26"/>
      <c r="NK40" s="27"/>
      <c r="NL40" s="26"/>
      <c r="NM40" s="27"/>
      <c r="NN40" s="26"/>
      <c r="NO40" s="27"/>
      <c r="NP40" s="26"/>
      <c r="NQ40" s="27"/>
      <c r="NR40" s="26"/>
      <c r="NS40" s="27"/>
      <c r="NT40" s="26"/>
      <c r="NU40" s="27"/>
      <c r="NV40" s="26"/>
      <c r="NW40" s="27"/>
      <c r="NX40" s="26"/>
      <c r="NY40" s="27"/>
      <c r="NZ40" s="26"/>
      <c r="OA40" s="27"/>
      <c r="OB40" s="26"/>
      <c r="OC40" s="27"/>
      <c r="OD40" s="26"/>
      <c r="OE40" s="27"/>
      <c r="OF40" s="26"/>
      <c r="OG40" s="27"/>
      <c r="OH40" s="26"/>
      <c r="OI40" s="27"/>
      <c r="OJ40" s="26"/>
      <c r="OK40" s="27"/>
      <c r="OL40" s="26"/>
      <c r="OM40" s="27"/>
      <c r="ON40" s="26"/>
      <c r="OO40" s="27"/>
      <c r="OP40" s="26"/>
      <c r="OQ40" s="27"/>
      <c r="OR40" s="26"/>
      <c r="OS40" s="27"/>
      <c r="OT40" s="26"/>
      <c r="OU40" s="27"/>
      <c r="OV40" s="26"/>
      <c r="OW40" s="27"/>
      <c r="OX40" s="26"/>
      <c r="OY40" s="27"/>
      <c r="OZ40" s="26"/>
      <c r="PA40" s="27"/>
      <c r="PB40" s="26"/>
      <c r="PC40" s="27"/>
      <c r="PD40" s="26"/>
      <c r="PE40" s="27"/>
      <c r="PF40" s="26"/>
      <c r="PG40" s="27"/>
      <c r="PH40" s="26"/>
      <c r="PI40" s="27"/>
      <c r="PJ40" s="26"/>
      <c r="PK40" s="27"/>
      <c r="PL40" s="26"/>
      <c r="PM40" s="27"/>
      <c r="PN40" s="26"/>
      <c r="PO40" s="27"/>
      <c r="PP40" s="26"/>
      <c r="PQ40" s="27"/>
      <c r="PR40" s="26"/>
      <c r="PS40" s="27"/>
      <c r="PT40" s="26"/>
      <c r="PU40" s="27"/>
      <c r="PV40" s="26"/>
      <c r="PW40" s="27"/>
      <c r="PX40" s="26"/>
      <c r="PY40" s="27"/>
      <c r="PZ40" s="26"/>
      <c r="QA40" s="27"/>
      <c r="QB40" s="26"/>
      <c r="QC40" s="27"/>
      <c r="QD40" s="26"/>
      <c r="QE40" s="27"/>
      <c r="QF40" s="26"/>
      <c r="QG40" s="27"/>
      <c r="QH40" s="26"/>
      <c r="QI40" s="27"/>
      <c r="QJ40" s="26"/>
      <c r="QK40" s="27"/>
      <c r="QL40" s="26"/>
      <c r="QM40" s="27"/>
      <c r="QN40" s="26"/>
      <c r="QO40" s="27"/>
      <c r="QP40" s="26"/>
      <c r="QQ40" s="27"/>
      <c r="QR40" s="26"/>
      <c r="QS40" s="27"/>
      <c r="QT40" s="26"/>
      <c r="QU40" s="27"/>
      <c r="QV40" s="26"/>
      <c r="QW40" s="27"/>
      <c r="QX40" s="26"/>
      <c r="QY40" s="27"/>
      <c r="QZ40" s="26"/>
      <c r="RA40" s="27"/>
      <c r="RB40" s="26"/>
      <c r="RC40" s="27"/>
      <c r="RD40" s="26"/>
      <c r="RE40" s="27"/>
      <c r="RF40" s="26"/>
      <c r="RG40" s="27"/>
      <c r="RH40" s="26"/>
      <c r="RI40" s="27"/>
      <c r="RJ40" s="26"/>
      <c r="RK40" s="27"/>
      <c r="RL40" s="26"/>
      <c r="RM40" s="27"/>
      <c r="RN40" s="26"/>
      <c r="RO40" s="27"/>
      <c r="RP40" s="26"/>
      <c r="RQ40" s="27"/>
      <c r="RR40" s="26"/>
      <c r="RS40" s="27"/>
      <c r="RT40" s="26"/>
      <c r="RU40" s="27"/>
      <c r="RV40" s="26"/>
      <c r="RW40" s="27"/>
      <c r="RX40" s="26"/>
      <c r="RY40" s="27"/>
      <c r="RZ40" s="26"/>
      <c r="SA40" s="27"/>
      <c r="SB40" s="26"/>
      <c r="SC40" s="27"/>
      <c r="SD40" s="26"/>
      <c r="SE40" s="27"/>
      <c r="SF40" s="26"/>
      <c r="SG40" s="27"/>
      <c r="SH40" s="26"/>
      <c r="SI40" s="27"/>
      <c r="SJ40" s="26"/>
      <c r="SK40" s="27"/>
      <c r="SL40" s="26"/>
      <c r="SM40" s="27"/>
      <c r="SN40" s="26"/>
      <c r="SO40" s="27"/>
      <c r="SP40" s="26"/>
      <c r="SQ40" s="27"/>
      <c r="SR40" s="26"/>
      <c r="SS40" s="27"/>
      <c r="ST40" s="26"/>
      <c r="SU40" s="27"/>
      <c r="SV40" s="26"/>
      <c r="SW40" s="27"/>
      <c r="SX40" s="26"/>
      <c r="SY40" s="27"/>
      <c r="SZ40" s="26"/>
      <c r="TA40" s="27"/>
      <c r="TB40" s="26"/>
      <c r="TC40" s="27"/>
      <c r="TD40" s="26"/>
      <c r="TE40" s="27"/>
      <c r="TF40" s="26"/>
      <c r="TG40" s="27"/>
      <c r="TH40" s="26"/>
      <c r="TI40" s="27"/>
      <c r="TJ40" s="26"/>
      <c r="TK40" s="27"/>
      <c r="TL40" s="26"/>
      <c r="TM40" s="27"/>
      <c r="TN40" s="26"/>
      <c r="TO40" s="27"/>
      <c r="TP40" s="26"/>
      <c r="TQ40" s="27"/>
      <c r="TR40" s="26"/>
      <c r="TS40" s="27"/>
      <c r="TT40" s="26"/>
      <c r="TU40" s="27"/>
      <c r="TV40" s="26"/>
      <c r="TW40" s="27"/>
      <c r="TX40" s="26"/>
      <c r="TY40" s="27"/>
      <c r="TZ40" s="26"/>
      <c r="UA40" s="27"/>
      <c r="UB40" s="26"/>
      <c r="UC40" s="27"/>
      <c r="UD40" s="26"/>
      <c r="UE40" s="27"/>
      <c r="UF40" s="26"/>
      <c r="UG40" s="27"/>
      <c r="UH40" s="26"/>
      <c r="UI40" s="27"/>
      <c r="UJ40" s="26"/>
      <c r="UK40" s="27"/>
      <c r="UL40" s="26"/>
      <c r="UM40" s="27"/>
      <c r="UN40" s="26"/>
      <c r="UO40" s="27"/>
      <c r="UP40" s="26"/>
      <c r="UQ40" s="27"/>
      <c r="UR40" s="26"/>
      <c r="US40" s="27"/>
      <c r="UT40" s="26"/>
      <c r="UU40" s="27"/>
      <c r="UV40" s="26"/>
      <c r="UW40" s="27"/>
      <c r="UX40" s="26"/>
      <c r="UY40" s="27"/>
      <c r="UZ40" s="26"/>
      <c r="VA40" s="27"/>
      <c r="VB40" s="26"/>
      <c r="VC40" s="27"/>
      <c r="VD40" s="26"/>
      <c r="VE40" s="27"/>
      <c r="VF40" s="26"/>
      <c r="VG40" s="27"/>
      <c r="VH40" s="26"/>
      <c r="VI40" s="27"/>
      <c r="VJ40" s="26"/>
      <c r="VK40" s="27"/>
      <c r="VL40" s="26"/>
      <c r="VM40" s="27"/>
      <c r="VN40" s="26"/>
      <c r="VO40" s="27"/>
      <c r="VP40" s="26"/>
      <c r="VQ40" s="27"/>
      <c r="VR40" s="26"/>
      <c r="VS40" s="27"/>
      <c r="VT40" s="26"/>
      <c r="VU40" s="27"/>
      <c r="VV40" s="26"/>
      <c r="VW40" s="27"/>
      <c r="VX40" s="26"/>
      <c r="VY40" s="27"/>
      <c r="VZ40" s="26"/>
      <c r="WA40" s="27"/>
      <c r="WB40" s="26"/>
      <c r="WC40" s="27"/>
      <c r="WD40" s="26"/>
      <c r="WE40" s="27"/>
      <c r="WF40" s="26"/>
      <c r="WG40" s="27"/>
      <c r="WH40" s="26"/>
      <c r="WI40" s="27"/>
      <c r="WJ40" s="26"/>
      <c r="WK40" s="27"/>
      <c r="WL40" s="26"/>
      <c r="WM40" s="27"/>
      <c r="WN40" s="26"/>
      <c r="WO40" s="27"/>
      <c r="WP40" s="26"/>
      <c r="WQ40" s="27"/>
      <c r="WR40" s="26"/>
      <c r="WS40" s="27"/>
      <c r="WT40" s="26"/>
      <c r="WU40" s="27"/>
      <c r="WV40" s="26"/>
      <c r="WW40" s="27"/>
      <c r="WX40" s="26"/>
      <c r="WY40" s="27"/>
      <c r="WZ40" s="26"/>
      <c r="XA40" s="27"/>
      <c r="XB40" s="26"/>
      <c r="XC40" s="27"/>
      <c r="XD40" s="26"/>
      <c r="XE40" s="27"/>
      <c r="XF40" s="26"/>
      <c r="XG40" s="27"/>
      <c r="XH40" s="26"/>
      <c r="XI40" s="27"/>
      <c r="XJ40" s="26"/>
      <c r="XK40" s="27"/>
      <c r="XL40" s="26"/>
      <c r="XM40" s="27"/>
      <c r="XN40" s="26"/>
      <c r="XO40" s="27"/>
      <c r="XP40" s="26"/>
      <c r="XQ40" s="27"/>
      <c r="XR40" s="26"/>
      <c r="XS40" s="27"/>
      <c r="XT40" s="26"/>
      <c r="XU40" s="27"/>
      <c r="XV40" s="26"/>
      <c r="XW40" s="27"/>
      <c r="XX40" s="26"/>
      <c r="XY40" s="27"/>
      <c r="XZ40" s="26"/>
      <c r="YA40" s="27"/>
      <c r="YB40" s="26"/>
      <c r="YC40" s="27"/>
      <c r="YD40" s="26"/>
      <c r="YE40" s="27"/>
      <c r="YF40" s="26"/>
      <c r="YG40" s="27"/>
      <c r="YH40" s="26"/>
      <c r="YI40" s="27"/>
      <c r="YJ40" s="26"/>
      <c r="YK40" s="27"/>
      <c r="YL40" s="26"/>
      <c r="YM40" s="27"/>
      <c r="YN40" s="26"/>
      <c r="YO40" s="27"/>
      <c r="YP40" s="26"/>
      <c r="YQ40" s="27"/>
      <c r="YR40" s="26"/>
      <c r="YS40" s="27"/>
      <c r="YT40" s="26"/>
      <c r="YU40" s="27"/>
      <c r="YV40" s="26"/>
      <c r="YW40" s="27"/>
      <c r="YX40" s="26"/>
      <c r="YY40" s="27"/>
      <c r="YZ40" s="26"/>
      <c r="ZA40" s="27"/>
      <c r="ZB40" s="26"/>
      <c r="ZC40" s="27"/>
      <c r="ZD40" s="26"/>
      <c r="ZE40" s="27"/>
      <c r="ZF40" s="26"/>
      <c r="ZG40" s="27"/>
      <c r="ZH40" s="26"/>
      <c r="ZI40" s="27"/>
      <c r="ZJ40" s="26"/>
      <c r="ZK40" s="27"/>
      <c r="ZL40" s="26"/>
      <c r="ZM40" s="27"/>
      <c r="ZN40" s="26"/>
      <c r="ZO40" s="27"/>
      <c r="ZP40" s="26"/>
      <c r="ZQ40" s="27"/>
      <c r="ZR40" s="26"/>
      <c r="ZS40" s="27"/>
      <c r="ZT40" s="26"/>
      <c r="ZU40" s="27"/>
      <c r="ZV40" s="26"/>
      <c r="ZW40" s="27"/>
      <c r="ZX40" s="26"/>
      <c r="ZY40" s="27"/>
      <c r="ZZ40" s="26"/>
      <c r="AAA40" s="27"/>
      <c r="AAB40" s="26"/>
      <c r="AAC40" s="27"/>
      <c r="AAD40" s="26"/>
      <c r="AAE40" s="27"/>
      <c r="AAF40" s="26"/>
      <c r="AAG40" s="27"/>
      <c r="AAH40" s="26"/>
      <c r="AAI40" s="27"/>
      <c r="AAJ40" s="26"/>
      <c r="AAK40" s="27"/>
      <c r="AAL40" s="26"/>
      <c r="AAM40" s="27"/>
      <c r="AAN40" s="26"/>
      <c r="AAO40" s="27"/>
      <c r="AAP40" s="26"/>
      <c r="AAQ40" s="27"/>
      <c r="AAR40" s="26"/>
      <c r="AAS40" s="27"/>
      <c r="AAT40" s="26"/>
      <c r="AAU40" s="27"/>
      <c r="AAV40" s="26"/>
      <c r="AAW40" s="27"/>
      <c r="AAX40" s="26"/>
      <c r="AAY40" s="27"/>
      <c r="AAZ40" s="26"/>
      <c r="ABA40" s="27"/>
      <c r="ABB40" s="26"/>
      <c r="ABC40" s="27"/>
      <c r="ABD40" s="26"/>
      <c r="ABE40" s="27"/>
      <c r="ABF40" s="26"/>
      <c r="ABG40" s="27"/>
      <c r="ABH40" s="26"/>
      <c r="ABI40" s="27"/>
      <c r="ABJ40" s="26"/>
      <c r="ABK40" s="27"/>
      <c r="ABL40" s="26"/>
      <c r="ABM40" s="27"/>
      <c r="ABN40" s="26"/>
      <c r="ABO40" s="27"/>
      <c r="ABP40" s="26"/>
      <c r="ABQ40" s="27"/>
      <c r="ABR40" s="26"/>
      <c r="ABS40" s="27"/>
      <c r="ABT40" s="26"/>
      <c r="ABU40" s="27"/>
      <c r="ABV40" s="26"/>
      <c r="ABW40" s="27"/>
      <c r="ABX40" s="26"/>
      <c r="ABY40" s="27"/>
      <c r="ABZ40" s="26"/>
      <c r="ACA40" s="27"/>
      <c r="ACB40" s="26"/>
      <c r="ACC40" s="27"/>
      <c r="ACD40" s="26"/>
      <c r="ACE40" s="27"/>
      <c r="ACF40" s="26"/>
      <c r="ACG40" s="27"/>
      <c r="ACH40" s="26"/>
      <c r="ACI40" s="27"/>
      <c r="ACJ40" s="26"/>
      <c r="ACK40" s="27"/>
      <c r="ACL40" s="26"/>
      <c r="ACM40" s="27"/>
      <c r="ACN40" s="26"/>
      <c r="ACO40" s="27"/>
      <c r="ACP40" s="26"/>
      <c r="ACQ40" s="27"/>
      <c r="ACR40" s="26"/>
      <c r="ACS40" s="27"/>
      <c r="ACT40" s="26"/>
      <c r="ACU40" s="27"/>
      <c r="ACV40" s="26"/>
      <c r="ACW40" s="27"/>
      <c r="ACX40" s="26"/>
      <c r="ACY40" s="27"/>
      <c r="ACZ40" s="26"/>
      <c r="ADA40" s="27"/>
      <c r="ADB40" s="26"/>
      <c r="ADC40" s="27"/>
      <c r="ADD40" s="26"/>
      <c r="ADE40" s="27"/>
      <c r="ADF40" s="26"/>
      <c r="ADG40" s="27"/>
      <c r="ADH40" s="26"/>
      <c r="ADI40" s="27"/>
      <c r="ADJ40" s="26"/>
      <c r="ADK40" s="27"/>
      <c r="ADL40" s="26"/>
      <c r="ADM40" s="27"/>
      <c r="ADN40" s="26"/>
      <c r="ADO40" s="27"/>
      <c r="ADP40" s="26"/>
      <c r="ADQ40" s="27"/>
      <c r="ADR40" s="26"/>
      <c r="ADS40" s="27"/>
      <c r="ADT40" s="26"/>
      <c r="ADU40" s="27"/>
      <c r="ADV40" s="26"/>
      <c r="ADW40" s="27"/>
      <c r="ADX40" s="26"/>
      <c r="ADY40" s="27"/>
      <c r="ADZ40" s="26"/>
      <c r="AEA40" s="27"/>
      <c r="AEB40" s="26"/>
      <c r="AEC40" s="27"/>
      <c r="AED40" s="26"/>
      <c r="AEE40" s="27"/>
      <c r="AEF40" s="26"/>
      <c r="AEG40" s="27"/>
      <c r="AEH40" s="26"/>
      <c r="AEI40" s="27"/>
      <c r="AEJ40" s="26"/>
      <c r="AEK40" s="27"/>
      <c r="AEL40" s="26"/>
      <c r="AEM40" s="27"/>
      <c r="AEN40" s="26"/>
      <c r="AEO40" s="27"/>
      <c r="AEP40" s="26"/>
      <c r="AEQ40" s="27"/>
      <c r="AER40" s="26"/>
      <c r="AES40" s="27"/>
      <c r="AET40" s="26"/>
      <c r="AEU40" s="27"/>
      <c r="AEV40" s="26"/>
      <c r="AEW40" s="27"/>
      <c r="AEX40" s="26"/>
      <c r="AEY40" s="27"/>
      <c r="AEZ40" s="26"/>
      <c r="AFA40" s="27"/>
      <c r="AFB40" s="26"/>
      <c r="AFC40" s="27"/>
      <c r="AFD40" s="26"/>
      <c r="AFE40" s="27"/>
      <c r="AFF40" s="26"/>
      <c r="AFG40" s="27"/>
      <c r="AFH40" s="26"/>
      <c r="AFI40" s="27"/>
      <c r="AFJ40" s="26"/>
      <c r="AFK40" s="27"/>
      <c r="AFL40" s="26"/>
      <c r="AFM40" s="27"/>
      <c r="AFN40" s="26"/>
      <c r="AFO40" s="27"/>
      <c r="AFP40" s="26"/>
      <c r="AFQ40" s="27"/>
      <c r="AFR40" s="26"/>
      <c r="AFS40" s="27"/>
      <c r="AFT40" s="26"/>
      <c r="AFU40" s="27"/>
      <c r="AFV40" s="26"/>
      <c r="AFW40" s="27"/>
      <c r="AFX40" s="26"/>
      <c r="AFY40" s="27"/>
      <c r="AFZ40" s="26"/>
      <c r="AGA40" s="27"/>
      <c r="AGB40" s="26"/>
      <c r="AGC40" s="27"/>
      <c r="AGD40" s="26"/>
      <c r="AGE40" s="27"/>
      <c r="AGF40" s="26"/>
      <c r="AGG40" s="27"/>
      <c r="AGH40" s="26"/>
      <c r="AGI40" s="27"/>
      <c r="AGJ40" s="26"/>
      <c r="AGK40" s="27"/>
      <c r="AGL40" s="26"/>
      <c r="AGM40" s="27"/>
      <c r="AGN40" s="26"/>
      <c r="AGO40" s="27"/>
      <c r="AGP40" s="26"/>
      <c r="AGQ40" s="27"/>
      <c r="AGR40" s="26"/>
      <c r="AGS40" s="27"/>
      <c r="AGT40" s="26"/>
      <c r="AGU40" s="27"/>
      <c r="AGV40" s="26"/>
      <c r="AGW40" s="27"/>
      <c r="AGX40" s="26"/>
      <c r="AGY40" s="27"/>
      <c r="AGZ40" s="26"/>
      <c r="AHA40" s="27"/>
      <c r="AHB40" s="26"/>
      <c r="AHC40" s="27"/>
      <c r="AHD40" s="26"/>
      <c r="AHE40" s="27"/>
      <c r="AHF40" s="26"/>
      <c r="AHG40" s="27"/>
      <c r="AHH40" s="26"/>
      <c r="AHI40" s="27"/>
      <c r="AHJ40" s="26"/>
      <c r="AHK40" s="27"/>
      <c r="AHL40" s="26"/>
      <c r="AHM40" s="27"/>
      <c r="AHN40" s="26"/>
      <c r="AHO40" s="27"/>
      <c r="AHP40" s="26"/>
      <c r="AHQ40" s="27"/>
      <c r="AHR40" s="26"/>
      <c r="AHS40" s="27"/>
      <c r="AHT40" s="26"/>
      <c r="AHU40" s="27"/>
      <c r="AHV40" s="26"/>
      <c r="AHW40" s="27"/>
      <c r="AHX40" s="26"/>
      <c r="AHY40" s="27"/>
      <c r="AHZ40" s="26"/>
      <c r="AIA40" s="27"/>
      <c r="AIB40" s="26"/>
      <c r="AIC40" s="27"/>
      <c r="AID40" s="26"/>
      <c r="AIE40" s="27"/>
      <c r="AIF40" s="26"/>
      <c r="AIG40" s="27"/>
      <c r="AIH40" s="26"/>
      <c r="AII40" s="27"/>
      <c r="AIJ40" s="26"/>
      <c r="AIK40" s="27"/>
      <c r="AIL40" s="26"/>
      <c r="AIM40" s="27"/>
      <c r="AIN40" s="26"/>
      <c r="AIO40" s="27"/>
      <c r="AIP40" s="26"/>
      <c r="AIQ40" s="27"/>
      <c r="AIR40" s="26"/>
      <c r="AIS40" s="27"/>
      <c r="AIT40" s="26"/>
      <c r="AIU40" s="27"/>
      <c r="AIV40" s="26"/>
      <c r="AIW40" s="27"/>
      <c r="AIX40" s="26"/>
      <c r="AIY40" s="27"/>
      <c r="AIZ40" s="26"/>
      <c r="AJA40" s="27"/>
      <c r="AJB40" s="26"/>
      <c r="AJC40" s="27"/>
      <c r="AJD40" s="26"/>
      <c r="AJE40" s="27"/>
      <c r="AJF40" s="26"/>
      <c r="AJG40" s="27"/>
      <c r="AJH40" s="26"/>
      <c r="AJI40" s="27"/>
      <c r="AJJ40" s="26"/>
      <c r="AJK40" s="27"/>
      <c r="AJL40" s="26"/>
      <c r="AJM40" s="27"/>
      <c r="AJN40" s="26"/>
      <c r="AJO40" s="27"/>
      <c r="AJP40" s="26"/>
      <c r="AJQ40" s="27"/>
      <c r="AJR40" s="26"/>
      <c r="AJS40" s="27"/>
      <c r="AJT40" s="26"/>
      <c r="AJU40" s="27"/>
      <c r="AJV40" s="26"/>
      <c r="AJW40" s="27"/>
      <c r="AJX40" s="26"/>
      <c r="AJY40" s="27"/>
      <c r="AJZ40" s="26"/>
      <c r="AKA40" s="27"/>
      <c r="AKB40" s="26"/>
      <c r="AKC40" s="27"/>
      <c r="AKD40" s="26"/>
      <c r="AKE40" s="27"/>
      <c r="AKF40" s="26"/>
      <c r="AKG40" s="27"/>
      <c r="AKH40" s="26"/>
      <c r="AKI40" s="27"/>
      <c r="AKJ40" s="26"/>
      <c r="AKK40" s="27"/>
      <c r="AKL40" s="26"/>
      <c r="AKM40" s="27"/>
      <c r="AKN40" s="26"/>
      <c r="AKO40" s="27"/>
      <c r="AKP40" s="26"/>
      <c r="AKQ40" s="27"/>
      <c r="AKR40" s="26"/>
      <c r="AKS40" s="27"/>
      <c r="AKT40" s="26"/>
      <c r="AKU40" s="27"/>
      <c r="AKV40" s="26"/>
      <c r="AKW40" s="27"/>
      <c r="AKX40" s="26"/>
      <c r="AKY40" s="27"/>
      <c r="AKZ40" s="26"/>
      <c r="ALA40" s="27"/>
      <c r="ALB40" s="26"/>
      <c r="ALC40" s="27"/>
      <c r="ALD40" s="26"/>
      <c r="ALE40" s="27"/>
      <c r="ALF40" s="26"/>
      <c r="ALG40" s="27"/>
      <c r="ALH40" s="26"/>
      <c r="ALI40" s="27"/>
      <c r="ALJ40" s="26"/>
      <c r="ALK40" s="27"/>
      <c r="ALL40" s="26"/>
      <c r="ALM40" s="27"/>
      <c r="ALN40" s="26"/>
      <c r="ALO40" s="27"/>
      <c r="ALP40" s="26"/>
      <c r="ALQ40" s="27"/>
      <c r="ALR40" s="26"/>
      <c r="ALS40" s="27"/>
      <c r="ALT40" s="26"/>
      <c r="ALU40" s="27"/>
      <c r="ALV40" s="26"/>
      <c r="ALW40" s="27"/>
      <c r="ALX40" s="26"/>
      <c r="ALY40" s="27"/>
      <c r="ALZ40" s="26"/>
      <c r="AMA40" s="27"/>
      <c r="AMB40" s="26"/>
      <c r="AMC40" s="27"/>
      <c r="AMD40" s="26"/>
      <c r="AME40" s="27"/>
      <c r="AMF40" s="26"/>
      <c r="AMG40" s="27"/>
      <c r="AMH40" s="26"/>
      <c r="AMI40" s="27"/>
      <c r="AMJ40" s="26"/>
      <c r="AMK40" s="27"/>
      <c r="AML40" s="26"/>
      <c r="AMM40" s="27"/>
      <c r="AMN40" s="26"/>
      <c r="AMO40" s="27"/>
      <c r="AMP40" s="26"/>
      <c r="AMQ40" s="27"/>
      <c r="AMR40" s="26"/>
      <c r="AMS40" s="27"/>
      <c r="AMT40" s="26"/>
      <c r="AMU40" s="27"/>
      <c r="AMV40" s="26"/>
      <c r="AMW40" s="27"/>
      <c r="AMX40" s="26"/>
      <c r="AMY40" s="27"/>
      <c r="AMZ40" s="26"/>
      <c r="ANA40" s="27"/>
      <c r="ANB40" s="26"/>
      <c r="ANC40" s="27"/>
      <c r="AND40" s="26"/>
      <c r="ANE40" s="27"/>
      <c r="ANF40" s="26"/>
      <c r="ANG40" s="27"/>
      <c r="ANH40" s="26"/>
      <c r="ANI40" s="27"/>
      <c r="ANJ40" s="26"/>
      <c r="ANK40" s="27"/>
      <c r="ANL40" s="26"/>
      <c r="ANM40" s="27"/>
      <c r="ANN40" s="26"/>
      <c r="ANO40" s="27"/>
      <c r="ANP40" s="26"/>
      <c r="ANQ40" s="27"/>
      <c r="ANR40" s="26"/>
      <c r="ANS40" s="27"/>
      <c r="ANT40" s="26"/>
      <c r="ANU40" s="27"/>
      <c r="ANV40" s="26"/>
      <c r="ANW40" s="27"/>
      <c r="ANX40" s="26"/>
      <c r="ANY40" s="27"/>
      <c r="ANZ40" s="26"/>
      <c r="AOA40" s="27"/>
      <c r="AOB40" s="26"/>
      <c r="AOC40" s="27"/>
      <c r="AOD40" s="26"/>
      <c r="AOE40" s="27"/>
      <c r="AOF40" s="26"/>
      <c r="AOG40" s="27"/>
      <c r="AOH40" s="26"/>
      <c r="AOI40" s="27"/>
      <c r="AOJ40" s="26"/>
      <c r="AOK40" s="27"/>
      <c r="AOL40" s="26"/>
      <c r="AOM40" s="27"/>
      <c r="AON40" s="26"/>
      <c r="AOO40" s="27"/>
      <c r="AOP40" s="26"/>
      <c r="AOQ40" s="27"/>
      <c r="AOR40" s="26"/>
      <c r="AOS40" s="27"/>
      <c r="AOT40" s="26"/>
      <c r="AOU40" s="27"/>
      <c r="AOV40" s="26"/>
      <c r="AOW40" s="27"/>
      <c r="AOX40" s="26"/>
      <c r="AOY40" s="27"/>
      <c r="AOZ40" s="26"/>
      <c r="APA40" s="27"/>
      <c r="APB40" s="26"/>
      <c r="APC40" s="27"/>
      <c r="APD40" s="26"/>
      <c r="APE40" s="27"/>
      <c r="APF40" s="26"/>
      <c r="APG40" s="27"/>
      <c r="APH40" s="26"/>
      <c r="API40" s="27"/>
      <c r="APJ40" s="26"/>
      <c r="APK40" s="27"/>
      <c r="APL40" s="26"/>
      <c r="APM40" s="27"/>
      <c r="APN40" s="26"/>
      <c r="APO40" s="27"/>
      <c r="APP40" s="26"/>
      <c r="APQ40" s="27"/>
      <c r="APR40" s="26"/>
      <c r="APS40" s="27"/>
      <c r="APT40" s="26"/>
      <c r="APU40" s="27"/>
      <c r="APV40" s="26"/>
      <c r="APW40" s="27"/>
      <c r="APX40" s="26"/>
      <c r="APY40" s="27"/>
      <c r="APZ40" s="26"/>
      <c r="AQA40" s="27"/>
      <c r="AQB40" s="26"/>
      <c r="AQC40" s="27"/>
      <c r="AQD40" s="26"/>
      <c r="AQE40" s="27"/>
      <c r="AQF40" s="26"/>
      <c r="AQG40" s="27"/>
      <c r="AQH40" s="26"/>
      <c r="AQI40" s="27"/>
      <c r="AQJ40" s="26"/>
      <c r="AQK40" s="27"/>
      <c r="AQL40" s="26"/>
      <c r="AQM40" s="27"/>
      <c r="AQN40" s="26"/>
      <c r="AQO40" s="27"/>
      <c r="AQP40" s="26"/>
      <c r="AQQ40" s="27"/>
      <c r="AQR40" s="26"/>
      <c r="AQS40" s="27"/>
      <c r="AQT40" s="26"/>
      <c r="AQU40" s="27"/>
      <c r="AQV40" s="26"/>
      <c r="AQW40" s="27"/>
      <c r="AQX40" s="26"/>
      <c r="AQY40" s="27"/>
      <c r="AQZ40" s="26"/>
      <c r="ARA40" s="27"/>
      <c r="ARB40" s="26"/>
      <c r="ARC40" s="27"/>
      <c r="ARD40" s="26"/>
      <c r="ARE40" s="27"/>
      <c r="ARF40" s="26"/>
      <c r="ARG40" s="27"/>
      <c r="ARH40" s="26"/>
      <c r="ARI40" s="27"/>
      <c r="ARJ40" s="26"/>
      <c r="ARK40" s="27"/>
      <c r="ARL40" s="26"/>
      <c r="ARM40" s="27"/>
      <c r="ARN40" s="26"/>
      <c r="ARO40" s="27"/>
      <c r="ARP40" s="26"/>
      <c r="ARQ40" s="27"/>
      <c r="ARR40" s="26"/>
      <c r="ARS40" s="27"/>
      <c r="ART40" s="26"/>
      <c r="ARU40" s="27"/>
      <c r="ARV40" s="26"/>
      <c r="ARW40" s="27"/>
      <c r="ARX40" s="26"/>
      <c r="ARY40" s="27"/>
      <c r="ARZ40" s="26"/>
      <c r="ASA40" s="27"/>
      <c r="ASB40" s="26"/>
      <c r="ASC40" s="27"/>
      <c r="ASD40" s="26"/>
      <c r="ASE40" s="27"/>
      <c r="ASF40" s="26"/>
      <c r="ASG40" s="27"/>
      <c r="ASH40" s="26"/>
      <c r="ASI40" s="27"/>
      <c r="ASJ40" s="26"/>
      <c r="ASK40" s="27"/>
      <c r="ASL40" s="26"/>
      <c r="ASM40" s="27"/>
      <c r="ASN40" s="26"/>
      <c r="ASO40" s="27"/>
      <c r="ASP40" s="26"/>
      <c r="ASQ40" s="27"/>
      <c r="ASR40" s="26"/>
      <c r="ASS40" s="27"/>
      <c r="AST40" s="26"/>
      <c r="ASU40" s="27"/>
      <c r="ASV40" s="26"/>
      <c r="ASW40" s="27"/>
      <c r="ASX40" s="26"/>
      <c r="ASY40" s="27"/>
      <c r="ASZ40" s="26"/>
      <c r="ATA40" s="27"/>
      <c r="ATB40" s="26"/>
      <c r="ATC40" s="27"/>
      <c r="ATD40" s="26"/>
      <c r="ATE40" s="27"/>
      <c r="ATF40" s="26"/>
      <c r="ATG40" s="27"/>
      <c r="ATH40" s="26"/>
      <c r="ATI40" s="27"/>
      <c r="ATJ40" s="26"/>
      <c r="ATK40" s="27"/>
      <c r="ATL40" s="26"/>
      <c r="ATM40" s="27"/>
      <c r="ATN40" s="26"/>
      <c r="ATO40" s="27"/>
      <c r="ATP40" s="26"/>
      <c r="ATQ40" s="27"/>
      <c r="ATR40" s="26"/>
      <c r="ATS40" s="27"/>
      <c r="ATT40" s="26"/>
      <c r="ATU40" s="27"/>
      <c r="ATV40" s="26"/>
      <c r="ATW40" s="27"/>
      <c r="ATX40" s="26"/>
      <c r="ATY40" s="27"/>
      <c r="ATZ40" s="26"/>
      <c r="AUA40" s="27"/>
      <c r="AUB40" s="26"/>
      <c r="AUC40" s="27"/>
      <c r="AUD40" s="26"/>
      <c r="AUE40" s="27"/>
      <c r="AUF40" s="26"/>
      <c r="AUG40" s="27"/>
      <c r="AUH40" s="26"/>
      <c r="AUI40" s="27"/>
      <c r="AUJ40" s="26"/>
      <c r="AUK40" s="27"/>
      <c r="AUL40" s="26"/>
      <c r="AUM40" s="27"/>
      <c r="AUN40" s="26"/>
      <c r="AUO40" s="27"/>
      <c r="AUP40" s="26"/>
      <c r="AUQ40" s="27"/>
      <c r="AUR40" s="26"/>
      <c r="AUS40" s="27"/>
      <c r="AUT40" s="26"/>
      <c r="AUU40" s="27"/>
      <c r="AUV40" s="26"/>
      <c r="AUW40" s="27"/>
      <c r="AUX40" s="26"/>
      <c r="AUY40" s="27"/>
      <c r="AUZ40" s="26"/>
      <c r="AVA40" s="27"/>
      <c r="AVB40" s="26"/>
      <c r="AVC40" s="27"/>
      <c r="AVD40" s="26"/>
      <c r="AVE40" s="27"/>
      <c r="AVF40" s="26"/>
      <c r="AVG40" s="27"/>
      <c r="AVH40" s="26"/>
      <c r="AVI40" s="27"/>
      <c r="AVJ40" s="26"/>
      <c r="AVK40" s="27"/>
      <c r="AVL40" s="26"/>
      <c r="AVM40" s="27"/>
      <c r="AVN40" s="26"/>
      <c r="AVO40" s="27"/>
      <c r="AVP40" s="26"/>
      <c r="AVQ40" s="27"/>
      <c r="AVR40" s="26"/>
      <c r="AVS40" s="27"/>
      <c r="AVT40" s="26"/>
      <c r="AVU40" s="27"/>
      <c r="AVV40" s="26"/>
      <c r="AVW40" s="27"/>
      <c r="AVX40" s="26"/>
      <c r="AVY40" s="27"/>
      <c r="AVZ40" s="26"/>
      <c r="AWA40" s="27"/>
      <c r="AWB40" s="26"/>
      <c r="AWC40" s="27"/>
      <c r="AWD40" s="26"/>
      <c r="AWE40" s="27"/>
      <c r="AWF40" s="26"/>
      <c r="AWG40" s="27"/>
      <c r="AWH40" s="26"/>
      <c r="AWI40" s="27"/>
      <c r="AWJ40" s="26"/>
      <c r="AWK40" s="27"/>
      <c r="AWL40" s="26"/>
      <c r="AWM40" s="27"/>
      <c r="AWN40" s="26"/>
      <c r="AWO40" s="27"/>
      <c r="AWP40" s="26"/>
      <c r="AWQ40" s="27"/>
      <c r="AWR40" s="26"/>
      <c r="AWS40" s="27"/>
      <c r="AWT40" s="26"/>
      <c r="AWU40" s="27"/>
      <c r="AWV40" s="26"/>
      <c r="AWW40" s="27"/>
      <c r="AWX40" s="26"/>
      <c r="AWY40" s="27"/>
      <c r="AWZ40" s="26"/>
      <c r="AXA40" s="27"/>
      <c r="AXB40" s="26"/>
      <c r="AXC40" s="27"/>
      <c r="AXD40" s="26"/>
      <c r="AXE40" s="27"/>
      <c r="AXF40" s="26"/>
      <c r="AXG40" s="27"/>
      <c r="AXH40" s="26"/>
      <c r="AXI40" s="27"/>
      <c r="AXJ40" s="26"/>
      <c r="AXK40" s="27"/>
      <c r="AXL40" s="26"/>
      <c r="AXM40" s="27"/>
      <c r="AXN40" s="26"/>
      <c r="AXO40" s="27"/>
      <c r="AXP40" s="26"/>
      <c r="AXQ40" s="27"/>
      <c r="AXR40" s="26"/>
      <c r="AXS40" s="27"/>
      <c r="AXT40" s="26"/>
      <c r="AXU40" s="27"/>
      <c r="AXV40" s="26"/>
      <c r="AXW40" s="27"/>
      <c r="AXX40" s="26"/>
      <c r="AXY40" s="27"/>
      <c r="AXZ40" s="26"/>
      <c r="AYA40" s="27"/>
      <c r="AYB40" s="26"/>
      <c r="AYC40" s="27"/>
      <c r="AYD40" s="26"/>
      <c r="AYE40" s="27"/>
      <c r="AYF40" s="26"/>
      <c r="AYG40" s="27"/>
      <c r="AYH40" s="26"/>
      <c r="AYI40" s="27"/>
      <c r="AYJ40" s="26"/>
      <c r="AYK40" s="27"/>
      <c r="AYL40" s="26"/>
      <c r="AYM40" s="27"/>
      <c r="AYN40" s="26"/>
      <c r="AYO40" s="27"/>
      <c r="AYP40" s="26"/>
      <c r="AYQ40" s="27"/>
      <c r="AYR40" s="26"/>
      <c r="AYS40" s="27"/>
      <c r="AYT40" s="26"/>
      <c r="AYU40" s="27"/>
      <c r="AYV40" s="26"/>
      <c r="AYW40" s="27"/>
      <c r="AYX40" s="26"/>
      <c r="AYY40" s="27"/>
      <c r="AYZ40" s="26"/>
      <c r="AZA40" s="27"/>
      <c r="AZB40" s="26"/>
      <c r="AZC40" s="27"/>
      <c r="AZD40" s="26"/>
      <c r="AZE40" s="27"/>
      <c r="AZF40" s="26"/>
      <c r="AZG40" s="27"/>
      <c r="AZH40" s="26"/>
      <c r="AZI40" s="27"/>
      <c r="AZJ40" s="26"/>
      <c r="AZK40" s="27"/>
      <c r="AZL40" s="26"/>
      <c r="AZM40" s="27"/>
      <c r="AZN40" s="26"/>
      <c r="AZO40" s="27"/>
      <c r="AZP40" s="26"/>
      <c r="AZQ40" s="27"/>
      <c r="AZR40" s="26"/>
      <c r="AZS40" s="27"/>
      <c r="AZT40" s="26"/>
      <c r="AZU40" s="27"/>
      <c r="AZV40" s="26"/>
      <c r="AZW40" s="27"/>
      <c r="AZX40" s="26"/>
      <c r="AZY40" s="27"/>
      <c r="AZZ40" s="26"/>
      <c r="BAA40" s="27"/>
      <c r="BAB40" s="26"/>
      <c r="BAC40" s="27"/>
      <c r="BAD40" s="26"/>
      <c r="BAE40" s="27"/>
      <c r="BAF40" s="26"/>
      <c r="BAG40" s="27"/>
      <c r="BAH40" s="26"/>
      <c r="BAI40" s="27"/>
      <c r="BAJ40" s="26"/>
      <c r="BAK40" s="27"/>
      <c r="BAL40" s="26"/>
      <c r="BAM40" s="27"/>
      <c r="BAN40" s="26"/>
      <c r="BAO40" s="27"/>
      <c r="BAP40" s="26"/>
      <c r="BAQ40" s="27"/>
      <c r="BAR40" s="26"/>
      <c r="BAS40" s="27"/>
      <c r="BAT40" s="26"/>
      <c r="BAU40" s="27"/>
      <c r="BAV40" s="26"/>
      <c r="BAW40" s="27"/>
      <c r="BAX40" s="26"/>
      <c r="BAY40" s="27"/>
      <c r="BAZ40" s="26"/>
      <c r="BBA40" s="27"/>
      <c r="BBB40" s="26"/>
      <c r="BBC40" s="27"/>
      <c r="BBD40" s="26"/>
      <c r="BBE40" s="27"/>
      <c r="BBF40" s="26"/>
      <c r="BBG40" s="27"/>
      <c r="BBH40" s="26"/>
      <c r="BBI40" s="27"/>
      <c r="BBJ40" s="26"/>
      <c r="BBK40" s="27"/>
      <c r="BBL40" s="26"/>
      <c r="BBM40" s="27"/>
      <c r="BBN40" s="26"/>
      <c r="BBO40" s="27"/>
      <c r="BBP40" s="26"/>
      <c r="BBQ40" s="27"/>
      <c r="BBR40" s="26"/>
      <c r="BBS40" s="27"/>
      <c r="BBT40" s="26"/>
      <c r="BBU40" s="27"/>
      <c r="BBV40" s="26"/>
      <c r="BBW40" s="27"/>
      <c r="BBX40" s="26"/>
      <c r="BBY40" s="27"/>
      <c r="BBZ40" s="26"/>
      <c r="BCA40" s="27"/>
      <c r="BCB40" s="26"/>
      <c r="BCC40" s="27"/>
      <c r="BCD40" s="26"/>
      <c r="BCE40" s="27"/>
      <c r="BCF40" s="26"/>
      <c r="BCG40" s="27"/>
      <c r="BCH40" s="26"/>
      <c r="BCI40" s="27"/>
      <c r="BCJ40" s="26"/>
      <c r="BCK40" s="27"/>
      <c r="BCL40" s="26"/>
      <c r="BCM40" s="27"/>
      <c r="BCN40" s="26"/>
      <c r="BCO40" s="27"/>
      <c r="BCP40" s="26"/>
      <c r="BCQ40" s="27"/>
      <c r="BCR40" s="26"/>
      <c r="BCS40" s="27"/>
      <c r="BCT40" s="26"/>
      <c r="BCU40" s="27"/>
      <c r="BCV40" s="26"/>
      <c r="BCW40" s="27"/>
      <c r="BCX40" s="26"/>
      <c r="BCY40" s="27"/>
      <c r="BCZ40" s="26"/>
      <c r="BDA40" s="27"/>
      <c r="BDB40" s="26"/>
      <c r="BDC40" s="27"/>
      <c r="BDD40" s="26"/>
      <c r="BDE40" s="27"/>
      <c r="BDF40" s="26"/>
      <c r="BDG40" s="27"/>
      <c r="BDH40" s="26"/>
      <c r="BDI40" s="27"/>
      <c r="BDJ40" s="26"/>
      <c r="BDK40" s="27"/>
      <c r="BDL40" s="26"/>
      <c r="BDM40" s="27"/>
      <c r="BDN40" s="26"/>
      <c r="BDO40" s="27"/>
      <c r="BDP40" s="26"/>
      <c r="BDQ40" s="27"/>
      <c r="BDR40" s="26"/>
      <c r="BDS40" s="27"/>
      <c r="BDT40" s="26"/>
      <c r="BDU40" s="27"/>
      <c r="BDV40" s="26"/>
      <c r="BDW40" s="27"/>
      <c r="BDX40" s="26"/>
      <c r="BDY40" s="27"/>
      <c r="BDZ40" s="26"/>
      <c r="BEA40" s="27"/>
      <c r="BEB40" s="26"/>
      <c r="BEC40" s="27"/>
      <c r="BED40" s="26"/>
      <c r="BEE40" s="27"/>
      <c r="BEF40" s="26"/>
      <c r="BEG40" s="27"/>
      <c r="BEH40" s="26"/>
      <c r="BEI40" s="27"/>
      <c r="BEJ40" s="26"/>
      <c r="BEK40" s="27"/>
      <c r="BEL40" s="26"/>
      <c r="BEM40" s="27"/>
      <c r="BEN40" s="26"/>
      <c r="BEO40" s="27"/>
      <c r="BEP40" s="26"/>
      <c r="BEQ40" s="27"/>
      <c r="BER40" s="26"/>
      <c r="BES40" s="27"/>
      <c r="BET40" s="26"/>
      <c r="BEU40" s="27"/>
      <c r="BEV40" s="26"/>
      <c r="BEW40" s="27"/>
      <c r="BEX40" s="26"/>
      <c r="BEY40" s="27"/>
      <c r="BEZ40" s="26"/>
      <c r="BFA40" s="27"/>
      <c r="BFB40" s="26"/>
      <c r="BFC40" s="27"/>
      <c r="BFD40" s="26"/>
      <c r="BFE40" s="27"/>
      <c r="BFF40" s="26"/>
      <c r="BFG40" s="27"/>
      <c r="BFH40" s="26"/>
      <c r="BFI40" s="27"/>
      <c r="BFJ40" s="26"/>
      <c r="BFK40" s="27"/>
      <c r="BFL40" s="26"/>
      <c r="BFM40" s="27"/>
      <c r="BFN40" s="26"/>
      <c r="BFO40" s="27"/>
      <c r="BFP40" s="26"/>
      <c r="BFQ40" s="27"/>
      <c r="BFR40" s="26"/>
      <c r="BFS40" s="27"/>
      <c r="BFT40" s="26"/>
      <c r="BFU40" s="27"/>
      <c r="BFV40" s="26"/>
      <c r="BFW40" s="27"/>
      <c r="BFX40" s="26"/>
      <c r="BFY40" s="27"/>
      <c r="BFZ40" s="26"/>
      <c r="BGA40" s="27"/>
      <c r="BGB40" s="26"/>
      <c r="BGC40" s="27"/>
      <c r="BGD40" s="26"/>
      <c r="BGE40" s="27"/>
      <c r="BGF40" s="26"/>
      <c r="BGG40" s="27"/>
      <c r="BGH40" s="26"/>
      <c r="BGI40" s="27"/>
      <c r="BGJ40" s="26"/>
      <c r="BGK40" s="27"/>
      <c r="BGL40" s="26"/>
      <c r="BGM40" s="27"/>
      <c r="BGN40" s="26"/>
      <c r="BGO40" s="27"/>
      <c r="BGP40" s="26"/>
      <c r="BGQ40" s="27"/>
      <c r="BGR40" s="26"/>
      <c r="BGS40" s="27"/>
      <c r="BGT40" s="26"/>
      <c r="BGU40" s="27"/>
      <c r="BGV40" s="26"/>
      <c r="BGW40" s="27"/>
      <c r="BGX40" s="26"/>
      <c r="BGY40" s="27"/>
      <c r="BGZ40" s="26"/>
      <c r="BHA40" s="27"/>
      <c r="BHB40" s="26"/>
      <c r="BHC40" s="27"/>
      <c r="BHD40" s="26"/>
      <c r="BHE40" s="27"/>
      <c r="BHF40" s="26"/>
      <c r="BHG40" s="27"/>
      <c r="BHH40" s="26"/>
      <c r="BHI40" s="27"/>
      <c r="BHJ40" s="26"/>
      <c r="BHK40" s="27"/>
      <c r="BHL40" s="26"/>
      <c r="BHM40" s="27"/>
      <c r="BHN40" s="26"/>
      <c r="BHO40" s="27"/>
      <c r="BHP40" s="26"/>
      <c r="BHQ40" s="27"/>
      <c r="BHR40" s="26"/>
      <c r="BHS40" s="27"/>
      <c r="BHT40" s="26"/>
      <c r="BHU40" s="27"/>
      <c r="BHV40" s="26"/>
      <c r="BHW40" s="27"/>
      <c r="BHX40" s="26"/>
      <c r="BHY40" s="27"/>
      <c r="BHZ40" s="26"/>
      <c r="BIA40" s="27"/>
      <c r="BIB40" s="26"/>
      <c r="BIC40" s="27"/>
      <c r="BID40" s="26"/>
      <c r="BIE40" s="27"/>
      <c r="BIF40" s="26"/>
      <c r="BIG40" s="27"/>
      <c r="BIH40" s="26"/>
      <c r="BII40" s="27"/>
      <c r="BIJ40" s="26"/>
      <c r="BIK40" s="27"/>
      <c r="BIL40" s="26"/>
      <c r="BIM40" s="27"/>
      <c r="BIN40" s="26"/>
      <c r="BIO40" s="27"/>
      <c r="BIP40" s="26"/>
      <c r="BIQ40" s="27"/>
      <c r="BIR40" s="26"/>
      <c r="BIS40" s="27"/>
      <c r="BIT40" s="26"/>
      <c r="BIU40" s="27"/>
      <c r="BIV40" s="26"/>
      <c r="BIW40" s="27"/>
      <c r="BIX40" s="26"/>
      <c r="BIY40" s="27"/>
      <c r="BIZ40" s="26"/>
      <c r="BJA40" s="27"/>
      <c r="BJB40" s="26"/>
      <c r="BJC40" s="27"/>
      <c r="BJD40" s="26"/>
      <c r="BJE40" s="27"/>
      <c r="BJF40" s="26"/>
      <c r="BJG40" s="27"/>
      <c r="BJH40" s="26"/>
      <c r="BJI40" s="27"/>
      <c r="BJJ40" s="26"/>
      <c r="BJK40" s="27"/>
      <c r="BJL40" s="26"/>
      <c r="BJM40" s="27"/>
      <c r="BJN40" s="26"/>
      <c r="BJO40" s="27"/>
      <c r="BJP40" s="26"/>
      <c r="BJQ40" s="27"/>
      <c r="BJR40" s="26"/>
      <c r="BJS40" s="27"/>
      <c r="BJT40" s="26"/>
      <c r="BJU40" s="27"/>
      <c r="BJV40" s="26"/>
      <c r="BJW40" s="27"/>
      <c r="BJX40" s="26"/>
      <c r="BJY40" s="27"/>
      <c r="BJZ40" s="26"/>
      <c r="BKA40" s="27"/>
      <c r="BKB40" s="26"/>
      <c r="BKC40" s="27"/>
      <c r="BKD40" s="26"/>
      <c r="BKE40" s="27"/>
      <c r="BKF40" s="26"/>
      <c r="BKG40" s="27"/>
      <c r="BKH40" s="26"/>
      <c r="BKI40" s="27"/>
      <c r="BKJ40" s="26"/>
      <c r="BKK40" s="27"/>
      <c r="BKL40" s="26"/>
      <c r="BKM40" s="27"/>
      <c r="BKN40" s="26"/>
      <c r="BKO40" s="27"/>
      <c r="BKP40" s="26"/>
      <c r="BKQ40" s="27"/>
      <c r="BKR40" s="26"/>
      <c r="BKS40" s="27"/>
      <c r="BKT40" s="26"/>
      <c r="BKU40" s="27"/>
      <c r="BKV40" s="26"/>
      <c r="BKW40" s="27"/>
      <c r="BKX40" s="26"/>
      <c r="BKY40" s="27"/>
      <c r="BKZ40" s="26"/>
      <c r="BLA40" s="27"/>
      <c r="BLB40" s="26"/>
      <c r="BLC40" s="27"/>
      <c r="BLD40" s="26"/>
      <c r="BLE40" s="27"/>
      <c r="BLF40" s="26"/>
      <c r="BLG40" s="27"/>
      <c r="BLH40" s="26"/>
      <c r="BLI40" s="27"/>
      <c r="BLJ40" s="26"/>
      <c r="BLK40" s="27"/>
      <c r="BLL40" s="26"/>
      <c r="BLM40" s="27"/>
      <c r="BLN40" s="26"/>
      <c r="BLO40" s="27"/>
      <c r="BLP40" s="26"/>
      <c r="BLQ40" s="27"/>
      <c r="BLR40" s="26"/>
      <c r="BLS40" s="27"/>
      <c r="BLT40" s="26"/>
      <c r="BLU40" s="27"/>
      <c r="BLV40" s="26"/>
      <c r="BLW40" s="27"/>
      <c r="BLX40" s="26"/>
      <c r="BLY40" s="27"/>
      <c r="BLZ40" s="26"/>
      <c r="BMA40" s="27"/>
      <c r="BMB40" s="26"/>
      <c r="BMC40" s="27"/>
      <c r="BMD40" s="26"/>
      <c r="BME40" s="27"/>
      <c r="BMF40" s="26"/>
      <c r="BMG40" s="27"/>
      <c r="BMH40" s="26"/>
      <c r="BMI40" s="27"/>
      <c r="BMJ40" s="26"/>
      <c r="BMK40" s="27"/>
      <c r="BML40" s="26"/>
      <c r="BMM40" s="27"/>
      <c r="BMN40" s="26"/>
      <c r="BMO40" s="27"/>
      <c r="BMP40" s="26"/>
      <c r="BMQ40" s="27"/>
      <c r="BMR40" s="26"/>
      <c r="BMS40" s="27"/>
      <c r="BMT40" s="26"/>
      <c r="BMU40" s="27"/>
      <c r="BMV40" s="26"/>
      <c r="BMW40" s="27"/>
      <c r="BMX40" s="26"/>
      <c r="BMY40" s="27"/>
      <c r="BMZ40" s="26"/>
      <c r="BNA40" s="27"/>
      <c r="BNB40" s="26"/>
      <c r="BNC40" s="27"/>
      <c r="BND40" s="26"/>
      <c r="BNE40" s="27"/>
      <c r="BNF40" s="26"/>
      <c r="BNG40" s="27"/>
      <c r="BNH40" s="26"/>
      <c r="BNI40" s="27"/>
      <c r="BNJ40" s="26"/>
      <c r="BNK40" s="27"/>
      <c r="BNL40" s="26"/>
      <c r="BNM40" s="27"/>
      <c r="BNN40" s="26"/>
      <c r="BNO40" s="27"/>
      <c r="BNP40" s="26"/>
      <c r="BNQ40" s="27"/>
      <c r="BNR40" s="26"/>
      <c r="BNS40" s="27"/>
      <c r="BNT40" s="26"/>
      <c r="BNU40" s="27"/>
      <c r="BNV40" s="26"/>
      <c r="BNW40" s="27"/>
      <c r="BNX40" s="26"/>
      <c r="BNY40" s="27"/>
      <c r="BNZ40" s="26"/>
      <c r="BOA40" s="27"/>
      <c r="BOB40" s="26"/>
      <c r="BOC40" s="27"/>
      <c r="BOD40" s="26"/>
      <c r="BOE40" s="27"/>
      <c r="BOF40" s="26"/>
      <c r="BOG40" s="27"/>
      <c r="BOH40" s="26"/>
      <c r="BOI40" s="27"/>
      <c r="BOJ40" s="26"/>
      <c r="BOK40" s="27"/>
      <c r="BOL40" s="26"/>
      <c r="BOM40" s="27"/>
      <c r="BON40" s="26"/>
      <c r="BOO40" s="27"/>
      <c r="BOP40" s="26"/>
      <c r="BOQ40" s="27"/>
      <c r="BOR40" s="26"/>
      <c r="BOS40" s="27"/>
      <c r="BOT40" s="26"/>
      <c r="BOU40" s="27"/>
      <c r="BOV40" s="26"/>
      <c r="BOW40" s="27"/>
      <c r="BOX40" s="26"/>
      <c r="BOY40" s="27"/>
      <c r="BOZ40" s="26"/>
      <c r="BPA40" s="27"/>
      <c r="BPB40" s="26"/>
      <c r="BPC40" s="27"/>
      <c r="BPD40" s="26"/>
      <c r="BPE40" s="27"/>
      <c r="BPF40" s="26"/>
      <c r="BPG40" s="27"/>
      <c r="BPH40" s="26"/>
      <c r="BPI40" s="27"/>
      <c r="BPJ40" s="26"/>
      <c r="BPK40" s="27"/>
      <c r="BPL40" s="26"/>
      <c r="BPM40" s="27"/>
      <c r="BPN40" s="26"/>
      <c r="BPO40" s="27"/>
      <c r="BPP40" s="26"/>
      <c r="BPQ40" s="27"/>
      <c r="BPR40" s="26"/>
      <c r="BPS40" s="27"/>
      <c r="BPT40" s="26"/>
      <c r="BPU40" s="27"/>
      <c r="BPV40" s="26"/>
      <c r="BPW40" s="27"/>
      <c r="BPX40" s="26"/>
      <c r="BPY40" s="27"/>
      <c r="BPZ40" s="26"/>
      <c r="BQA40" s="27"/>
      <c r="BQB40" s="26"/>
      <c r="BQC40" s="27"/>
      <c r="BQD40" s="26"/>
      <c r="BQE40" s="27"/>
      <c r="BQF40" s="26"/>
      <c r="BQG40" s="27"/>
      <c r="BQH40" s="26"/>
      <c r="BQI40" s="27"/>
      <c r="BQJ40" s="26"/>
      <c r="BQK40" s="27"/>
      <c r="BQL40" s="26"/>
      <c r="BQM40" s="27"/>
      <c r="BQN40" s="26"/>
      <c r="BQO40" s="27"/>
      <c r="BQP40" s="26"/>
      <c r="BQQ40" s="27"/>
      <c r="BQR40" s="26"/>
      <c r="BQS40" s="27"/>
      <c r="BQT40" s="26"/>
      <c r="BQU40" s="27"/>
      <c r="BQV40" s="26"/>
      <c r="BQW40" s="27"/>
      <c r="BQX40" s="26"/>
      <c r="BQY40" s="27"/>
      <c r="BQZ40" s="26"/>
      <c r="BRA40" s="27"/>
      <c r="BRB40" s="26"/>
      <c r="BRC40" s="27"/>
      <c r="BRD40" s="26"/>
      <c r="BRE40" s="27"/>
      <c r="BRF40" s="26"/>
      <c r="BRG40" s="27"/>
      <c r="BRH40" s="26"/>
      <c r="BRI40" s="27"/>
      <c r="BRJ40" s="26"/>
      <c r="BRK40" s="27"/>
      <c r="BRL40" s="26"/>
      <c r="BRM40" s="27"/>
      <c r="BRN40" s="26"/>
      <c r="BRO40" s="27"/>
      <c r="BRP40" s="26"/>
      <c r="BRQ40" s="27"/>
      <c r="BRR40" s="26"/>
      <c r="BRS40" s="27"/>
      <c r="BRT40" s="26"/>
      <c r="BRU40" s="27"/>
      <c r="BRV40" s="26"/>
      <c r="BRW40" s="27"/>
      <c r="BRX40" s="26"/>
      <c r="BRY40" s="27"/>
      <c r="BRZ40" s="26"/>
      <c r="BSA40" s="27"/>
      <c r="BSB40" s="26"/>
      <c r="BSC40" s="27"/>
      <c r="BSD40" s="26"/>
      <c r="BSE40" s="27"/>
      <c r="BSF40" s="26"/>
      <c r="BSG40" s="27"/>
      <c r="BSH40" s="26"/>
      <c r="BSI40" s="27"/>
      <c r="BSJ40" s="26"/>
      <c r="BSK40" s="27"/>
      <c r="BSL40" s="26"/>
      <c r="BSM40" s="27"/>
      <c r="BSN40" s="26"/>
      <c r="BSO40" s="27"/>
      <c r="BSP40" s="26"/>
      <c r="BSQ40" s="27"/>
      <c r="BSR40" s="26"/>
      <c r="BSS40" s="27"/>
      <c r="BST40" s="26"/>
      <c r="BSU40" s="27"/>
      <c r="BSV40" s="26"/>
      <c r="BSW40" s="27"/>
      <c r="BSX40" s="26"/>
      <c r="BSY40" s="27"/>
      <c r="BSZ40" s="26"/>
      <c r="BTA40" s="27"/>
      <c r="BTB40" s="26"/>
      <c r="BTC40" s="27"/>
      <c r="BTD40" s="26"/>
      <c r="BTE40" s="27"/>
      <c r="BTF40" s="26"/>
      <c r="BTG40" s="27"/>
      <c r="BTH40" s="26"/>
      <c r="BTI40" s="27"/>
      <c r="BTJ40" s="26"/>
      <c r="BTK40" s="27"/>
      <c r="BTL40" s="26"/>
      <c r="BTM40" s="27"/>
      <c r="BTN40" s="26"/>
      <c r="BTO40" s="27"/>
      <c r="BTP40" s="26"/>
      <c r="BTQ40" s="27"/>
      <c r="BTR40" s="26"/>
      <c r="BTS40" s="27"/>
      <c r="BTT40" s="26"/>
      <c r="BTU40" s="27"/>
      <c r="BTV40" s="26"/>
      <c r="BTW40" s="27"/>
      <c r="BTX40" s="26"/>
      <c r="BTY40" s="27"/>
      <c r="BTZ40" s="26"/>
      <c r="BUA40" s="27"/>
      <c r="BUB40" s="26"/>
      <c r="BUC40" s="27"/>
      <c r="BUD40" s="26"/>
      <c r="BUE40" s="27"/>
      <c r="BUF40" s="26"/>
      <c r="BUG40" s="27"/>
      <c r="BUH40" s="26"/>
      <c r="BUI40" s="27"/>
      <c r="BUJ40" s="26"/>
      <c r="BUK40" s="27"/>
      <c r="BUL40" s="26"/>
      <c r="BUM40" s="27"/>
      <c r="BUN40" s="26"/>
      <c r="BUO40" s="27"/>
      <c r="BUP40" s="26"/>
      <c r="BUQ40" s="27"/>
      <c r="BUR40" s="26"/>
      <c r="BUS40" s="27"/>
      <c r="BUT40" s="26"/>
      <c r="BUU40" s="27"/>
      <c r="BUV40" s="26"/>
      <c r="BUW40" s="27"/>
      <c r="BUX40" s="26"/>
      <c r="BUY40" s="27"/>
      <c r="BUZ40" s="26"/>
      <c r="BVA40" s="27"/>
      <c r="BVB40" s="26"/>
      <c r="BVC40" s="27"/>
      <c r="BVD40" s="26"/>
      <c r="BVE40" s="27"/>
      <c r="BVF40" s="26"/>
      <c r="BVG40" s="27"/>
      <c r="BVH40" s="26"/>
      <c r="BVI40" s="27"/>
      <c r="BVJ40" s="26"/>
      <c r="BVK40" s="27"/>
      <c r="BVL40" s="26"/>
      <c r="BVM40" s="27"/>
      <c r="BVN40" s="26"/>
      <c r="BVO40" s="27"/>
      <c r="BVP40" s="26"/>
      <c r="BVQ40" s="27"/>
      <c r="BVR40" s="26"/>
      <c r="BVS40" s="27"/>
      <c r="BVT40" s="26"/>
      <c r="BVU40" s="27"/>
      <c r="BVV40" s="26"/>
      <c r="BVW40" s="27"/>
      <c r="BVX40" s="26"/>
      <c r="BVY40" s="27"/>
      <c r="BVZ40" s="26"/>
      <c r="BWA40" s="27"/>
      <c r="BWB40" s="26"/>
      <c r="BWC40" s="27"/>
      <c r="BWD40" s="26"/>
      <c r="BWE40" s="27"/>
      <c r="BWF40" s="26"/>
      <c r="BWG40" s="27"/>
      <c r="BWH40" s="26"/>
      <c r="BWI40" s="27"/>
      <c r="BWJ40" s="26"/>
      <c r="BWK40" s="27"/>
      <c r="BWL40" s="26"/>
      <c r="BWM40" s="27"/>
      <c r="BWN40" s="26"/>
      <c r="BWO40" s="27"/>
      <c r="BWP40" s="26"/>
      <c r="BWQ40" s="27"/>
      <c r="BWR40" s="26"/>
      <c r="BWS40" s="27"/>
      <c r="BWT40" s="26"/>
      <c r="BWU40" s="27"/>
      <c r="BWV40" s="26"/>
      <c r="BWW40" s="27"/>
      <c r="BWX40" s="26"/>
      <c r="BWY40" s="27"/>
      <c r="BWZ40" s="26"/>
      <c r="BXA40" s="27"/>
      <c r="BXB40" s="26"/>
      <c r="BXC40" s="27"/>
      <c r="BXD40" s="26"/>
      <c r="BXE40" s="27"/>
      <c r="BXF40" s="26"/>
      <c r="BXG40" s="27"/>
      <c r="BXH40" s="26"/>
      <c r="BXI40" s="27"/>
      <c r="BXJ40" s="26"/>
      <c r="BXK40" s="27"/>
      <c r="BXL40" s="26"/>
      <c r="BXM40" s="27"/>
      <c r="BXN40" s="26"/>
      <c r="BXO40" s="27"/>
      <c r="BXP40" s="26"/>
      <c r="BXQ40" s="27"/>
      <c r="BXR40" s="26"/>
      <c r="BXS40" s="27"/>
      <c r="BXT40" s="26"/>
      <c r="BXU40" s="27"/>
      <c r="BXV40" s="26"/>
      <c r="BXW40" s="27"/>
      <c r="BXX40" s="26"/>
      <c r="BXY40" s="27"/>
      <c r="BXZ40" s="26"/>
      <c r="BYA40" s="27"/>
      <c r="BYB40" s="26"/>
      <c r="BYC40" s="27"/>
      <c r="BYD40" s="26"/>
      <c r="BYE40" s="27"/>
      <c r="BYF40" s="26"/>
      <c r="BYG40" s="27"/>
      <c r="BYH40" s="26"/>
      <c r="BYI40" s="27"/>
      <c r="BYJ40" s="26"/>
      <c r="BYK40" s="27"/>
      <c r="BYL40" s="26"/>
      <c r="BYM40" s="27"/>
      <c r="BYN40" s="26"/>
      <c r="BYO40" s="27"/>
      <c r="BYP40" s="26"/>
      <c r="BYQ40" s="27"/>
      <c r="BYR40" s="26"/>
      <c r="BYS40" s="27"/>
      <c r="BYT40" s="26"/>
      <c r="BYU40" s="27"/>
      <c r="BYV40" s="26"/>
      <c r="BYW40" s="27"/>
      <c r="BYX40" s="26"/>
      <c r="BYY40" s="27"/>
      <c r="BYZ40" s="26"/>
      <c r="BZA40" s="27"/>
      <c r="BZB40" s="26"/>
      <c r="BZC40" s="27"/>
      <c r="BZD40" s="26"/>
      <c r="BZE40" s="27"/>
      <c r="BZF40" s="26"/>
      <c r="BZG40" s="27"/>
      <c r="BZH40" s="26"/>
      <c r="BZI40" s="27"/>
      <c r="BZJ40" s="26"/>
      <c r="BZK40" s="27"/>
      <c r="BZL40" s="26"/>
      <c r="BZM40" s="27"/>
      <c r="BZN40" s="26"/>
      <c r="BZO40" s="27"/>
      <c r="BZP40" s="26"/>
      <c r="BZQ40" s="27"/>
      <c r="BZR40" s="26"/>
      <c r="BZS40" s="27"/>
      <c r="BZT40" s="26"/>
      <c r="BZU40" s="27"/>
      <c r="BZV40" s="26"/>
      <c r="BZW40" s="27"/>
      <c r="BZX40" s="26"/>
      <c r="BZY40" s="27"/>
      <c r="BZZ40" s="26"/>
      <c r="CAA40" s="27"/>
      <c r="CAB40" s="26"/>
      <c r="CAC40" s="27"/>
      <c r="CAD40" s="26"/>
      <c r="CAE40" s="27"/>
      <c r="CAF40" s="26"/>
      <c r="CAG40" s="27"/>
      <c r="CAH40" s="26"/>
      <c r="CAI40" s="27"/>
      <c r="CAJ40" s="26"/>
      <c r="CAK40" s="27"/>
      <c r="CAL40" s="26"/>
      <c r="CAM40" s="27"/>
      <c r="CAN40" s="26"/>
      <c r="CAO40" s="27"/>
      <c r="CAP40" s="26"/>
      <c r="CAQ40" s="27"/>
      <c r="CAR40" s="26"/>
      <c r="CAS40" s="27"/>
      <c r="CAT40" s="26"/>
      <c r="CAU40" s="27"/>
      <c r="CAV40" s="26"/>
      <c r="CAW40" s="27"/>
      <c r="CAX40" s="26"/>
      <c r="CAY40" s="27"/>
      <c r="CAZ40" s="26"/>
      <c r="CBA40" s="27"/>
      <c r="CBB40" s="26"/>
      <c r="CBC40" s="27"/>
      <c r="CBD40" s="26"/>
      <c r="CBE40" s="27"/>
      <c r="CBF40" s="26"/>
      <c r="CBG40" s="27"/>
      <c r="CBH40" s="26"/>
      <c r="CBI40" s="27"/>
      <c r="CBJ40" s="26"/>
      <c r="CBK40" s="27"/>
      <c r="CBL40" s="26"/>
      <c r="CBM40" s="27"/>
      <c r="CBN40" s="26"/>
      <c r="CBO40" s="27"/>
      <c r="CBP40" s="26"/>
      <c r="CBQ40" s="27"/>
      <c r="CBR40" s="26"/>
      <c r="CBS40" s="27"/>
      <c r="CBT40" s="26"/>
      <c r="CBU40" s="27"/>
      <c r="CBV40" s="26"/>
      <c r="CBW40" s="27"/>
      <c r="CBX40" s="26"/>
      <c r="CBY40" s="27"/>
      <c r="CBZ40" s="26"/>
      <c r="CCA40" s="27"/>
      <c r="CCB40" s="26"/>
      <c r="CCC40" s="27"/>
      <c r="CCD40" s="26"/>
      <c r="CCE40" s="27"/>
      <c r="CCF40" s="26"/>
      <c r="CCG40" s="27"/>
      <c r="CCH40" s="26"/>
      <c r="CCI40" s="27"/>
      <c r="CCJ40" s="26"/>
      <c r="CCK40" s="27"/>
      <c r="CCL40" s="26"/>
      <c r="CCM40" s="27"/>
      <c r="CCN40" s="26"/>
      <c r="CCO40" s="27"/>
      <c r="CCP40" s="26"/>
      <c r="CCQ40" s="27"/>
      <c r="CCR40" s="26"/>
      <c r="CCS40" s="27"/>
      <c r="CCT40" s="26"/>
      <c r="CCU40" s="27"/>
      <c r="CCV40" s="26"/>
      <c r="CCW40" s="27"/>
      <c r="CCX40" s="26"/>
      <c r="CCY40" s="27"/>
      <c r="CCZ40" s="26"/>
      <c r="CDA40" s="27"/>
      <c r="CDB40" s="26"/>
      <c r="CDC40" s="27"/>
      <c r="CDD40" s="26"/>
      <c r="CDE40" s="27"/>
      <c r="CDF40" s="26"/>
      <c r="CDG40" s="27"/>
      <c r="CDH40" s="26"/>
      <c r="CDI40" s="27"/>
      <c r="CDJ40" s="26"/>
      <c r="CDK40" s="27"/>
      <c r="CDL40" s="26"/>
      <c r="CDM40" s="27"/>
      <c r="CDN40" s="26"/>
      <c r="CDO40" s="27"/>
      <c r="CDP40" s="26"/>
      <c r="CDQ40" s="27"/>
      <c r="CDR40" s="26"/>
      <c r="CDS40" s="27"/>
      <c r="CDT40" s="26"/>
      <c r="CDU40" s="27"/>
      <c r="CDV40" s="26"/>
      <c r="CDW40" s="27"/>
      <c r="CDX40" s="26"/>
      <c r="CDY40" s="27"/>
      <c r="CDZ40" s="26"/>
      <c r="CEA40" s="27"/>
      <c r="CEB40" s="26"/>
      <c r="CEC40" s="27"/>
      <c r="CED40" s="26"/>
      <c r="CEE40" s="27"/>
      <c r="CEF40" s="26"/>
      <c r="CEG40" s="27"/>
      <c r="CEH40" s="26"/>
      <c r="CEI40" s="27"/>
      <c r="CEJ40" s="26"/>
      <c r="CEK40" s="27"/>
      <c r="CEL40" s="26"/>
      <c r="CEM40" s="27"/>
      <c r="CEN40" s="26"/>
      <c r="CEO40" s="27"/>
      <c r="CEP40" s="26"/>
      <c r="CEQ40" s="27"/>
      <c r="CER40" s="26"/>
      <c r="CES40" s="27"/>
      <c r="CET40" s="26"/>
      <c r="CEU40" s="27"/>
      <c r="CEV40" s="26"/>
      <c r="CEW40" s="27"/>
      <c r="CEX40" s="26"/>
      <c r="CEY40" s="27"/>
      <c r="CEZ40" s="26"/>
      <c r="CFA40" s="27"/>
      <c r="CFB40" s="26"/>
      <c r="CFC40" s="27"/>
      <c r="CFD40" s="26"/>
      <c r="CFE40" s="27"/>
      <c r="CFF40" s="26"/>
      <c r="CFG40" s="27"/>
      <c r="CFH40" s="26"/>
      <c r="CFI40" s="27"/>
      <c r="CFJ40" s="26"/>
      <c r="CFK40" s="27"/>
      <c r="CFL40" s="26"/>
      <c r="CFM40" s="27"/>
      <c r="CFN40" s="26"/>
      <c r="CFO40" s="27"/>
      <c r="CFP40" s="26"/>
      <c r="CFQ40" s="27"/>
      <c r="CFR40" s="26"/>
      <c r="CFS40" s="27"/>
      <c r="CFT40" s="26"/>
      <c r="CFU40" s="27"/>
      <c r="CFV40" s="26"/>
      <c r="CFW40" s="27"/>
      <c r="CFX40" s="26"/>
      <c r="CFY40" s="27"/>
      <c r="CFZ40" s="26"/>
      <c r="CGA40" s="27"/>
      <c r="CGB40" s="26"/>
      <c r="CGC40" s="27"/>
      <c r="CGD40" s="26"/>
      <c r="CGE40" s="27"/>
      <c r="CGF40" s="26"/>
      <c r="CGG40" s="27"/>
      <c r="CGH40" s="26"/>
      <c r="CGI40" s="27"/>
      <c r="CGJ40" s="26"/>
      <c r="CGK40" s="27"/>
      <c r="CGL40" s="26"/>
      <c r="CGM40" s="27"/>
      <c r="CGN40" s="26"/>
      <c r="CGO40" s="27"/>
      <c r="CGP40" s="26"/>
      <c r="CGQ40" s="27"/>
      <c r="CGR40" s="26"/>
      <c r="CGS40" s="27"/>
      <c r="CGT40" s="26"/>
      <c r="CGU40" s="27"/>
      <c r="CGV40" s="26"/>
      <c r="CGW40" s="27"/>
      <c r="CGX40" s="26"/>
      <c r="CGY40" s="27"/>
      <c r="CGZ40" s="26"/>
      <c r="CHA40" s="27"/>
      <c r="CHB40" s="26"/>
      <c r="CHC40" s="27"/>
      <c r="CHD40" s="26"/>
      <c r="CHE40" s="27"/>
      <c r="CHF40" s="26"/>
      <c r="CHG40" s="27"/>
      <c r="CHH40" s="26"/>
      <c r="CHI40" s="27"/>
      <c r="CHJ40" s="26"/>
      <c r="CHK40" s="27"/>
      <c r="CHL40" s="26"/>
      <c r="CHM40" s="27"/>
      <c r="CHN40" s="26"/>
      <c r="CHO40" s="27"/>
      <c r="CHP40" s="26"/>
      <c r="CHQ40" s="27"/>
      <c r="CHR40" s="26"/>
      <c r="CHS40" s="27"/>
      <c r="CHT40" s="26"/>
      <c r="CHU40" s="27"/>
      <c r="CHV40" s="26"/>
      <c r="CHW40" s="27"/>
      <c r="CHX40" s="26"/>
      <c r="CHY40" s="27"/>
      <c r="CHZ40" s="26"/>
      <c r="CIA40" s="27"/>
      <c r="CIB40" s="26"/>
      <c r="CIC40" s="27"/>
      <c r="CID40" s="26"/>
      <c r="CIE40" s="27"/>
      <c r="CIF40" s="26"/>
      <c r="CIG40" s="27"/>
      <c r="CIH40" s="26"/>
      <c r="CII40" s="27"/>
      <c r="CIJ40" s="26"/>
      <c r="CIK40" s="27"/>
      <c r="CIL40" s="26"/>
      <c r="CIM40" s="27"/>
      <c r="CIN40" s="26"/>
      <c r="CIO40" s="27"/>
      <c r="CIP40" s="26"/>
      <c r="CIQ40" s="27"/>
      <c r="CIR40" s="26"/>
      <c r="CIS40" s="27"/>
      <c r="CIT40" s="26"/>
      <c r="CIU40" s="27"/>
      <c r="CIV40" s="26"/>
      <c r="CIW40" s="27"/>
      <c r="CIX40" s="26"/>
      <c r="CIY40" s="27"/>
      <c r="CIZ40" s="26"/>
      <c r="CJA40" s="27"/>
      <c r="CJB40" s="26"/>
      <c r="CJC40" s="27"/>
      <c r="CJD40" s="26"/>
      <c r="CJE40" s="27"/>
      <c r="CJF40" s="26"/>
      <c r="CJG40" s="27"/>
      <c r="CJH40" s="26"/>
      <c r="CJI40" s="27"/>
      <c r="CJJ40" s="26"/>
      <c r="CJK40" s="27"/>
      <c r="CJL40" s="26"/>
      <c r="CJM40" s="27"/>
      <c r="CJN40" s="26"/>
      <c r="CJO40" s="27"/>
      <c r="CJP40" s="26"/>
      <c r="CJQ40" s="27"/>
      <c r="CJR40" s="26"/>
      <c r="CJS40" s="27"/>
      <c r="CJT40" s="26"/>
      <c r="CJU40" s="27"/>
      <c r="CJV40" s="26"/>
      <c r="CJW40" s="27"/>
      <c r="CJX40" s="26"/>
      <c r="CJY40" s="27"/>
      <c r="CJZ40" s="26"/>
      <c r="CKA40" s="27"/>
      <c r="CKB40" s="26"/>
      <c r="CKC40" s="27"/>
      <c r="CKD40" s="26"/>
      <c r="CKE40" s="27"/>
      <c r="CKF40" s="26"/>
      <c r="CKG40" s="27"/>
      <c r="CKH40" s="26"/>
      <c r="CKI40" s="27"/>
      <c r="CKJ40" s="26"/>
      <c r="CKK40" s="27"/>
      <c r="CKL40" s="26"/>
      <c r="CKM40" s="27"/>
      <c r="CKN40" s="26"/>
      <c r="CKO40" s="27"/>
      <c r="CKP40" s="26"/>
      <c r="CKQ40" s="27"/>
      <c r="CKR40" s="26"/>
      <c r="CKS40" s="27"/>
      <c r="CKT40" s="26"/>
      <c r="CKU40" s="27"/>
      <c r="CKV40" s="26"/>
      <c r="CKW40" s="27"/>
      <c r="CKX40" s="26"/>
      <c r="CKY40" s="27"/>
      <c r="CKZ40" s="26"/>
      <c r="CLA40" s="27"/>
      <c r="CLB40" s="26"/>
      <c r="CLC40" s="27"/>
      <c r="CLD40" s="26"/>
      <c r="CLE40" s="27"/>
      <c r="CLF40" s="26"/>
      <c r="CLG40" s="27"/>
      <c r="CLH40" s="26"/>
      <c r="CLI40" s="27"/>
      <c r="CLJ40" s="26"/>
      <c r="CLK40" s="27"/>
      <c r="CLL40" s="26"/>
      <c r="CLM40" s="27"/>
      <c r="CLN40" s="26"/>
      <c r="CLO40" s="27"/>
      <c r="CLP40" s="26"/>
      <c r="CLQ40" s="27"/>
      <c r="CLR40" s="26"/>
      <c r="CLS40" s="27"/>
      <c r="CLT40" s="26"/>
      <c r="CLU40" s="27"/>
      <c r="CLV40" s="26"/>
      <c r="CLW40" s="27"/>
      <c r="CLX40" s="26"/>
      <c r="CLY40" s="27"/>
      <c r="CLZ40" s="26"/>
      <c r="CMA40" s="27"/>
      <c r="CMB40" s="26"/>
      <c r="CMC40" s="27"/>
      <c r="CMD40" s="26"/>
      <c r="CME40" s="27"/>
      <c r="CMF40" s="26"/>
      <c r="CMG40" s="27"/>
      <c r="CMH40" s="26"/>
      <c r="CMI40" s="27"/>
      <c r="CMJ40" s="26"/>
      <c r="CMK40" s="27"/>
      <c r="CML40" s="26"/>
      <c r="CMM40" s="27"/>
      <c r="CMN40" s="26"/>
      <c r="CMO40" s="27"/>
      <c r="CMP40" s="26"/>
      <c r="CMQ40" s="27"/>
      <c r="CMR40" s="26"/>
      <c r="CMS40" s="27"/>
      <c r="CMT40" s="26"/>
      <c r="CMU40" s="27"/>
      <c r="CMV40" s="26"/>
      <c r="CMW40" s="27"/>
      <c r="CMX40" s="26"/>
      <c r="CMY40" s="27"/>
      <c r="CMZ40" s="26"/>
      <c r="CNA40" s="27"/>
      <c r="CNB40" s="26"/>
      <c r="CNC40" s="27"/>
      <c r="CND40" s="26"/>
      <c r="CNE40" s="27"/>
      <c r="CNF40" s="26"/>
      <c r="CNG40" s="27"/>
      <c r="CNH40" s="26"/>
      <c r="CNI40" s="27"/>
      <c r="CNJ40" s="26"/>
      <c r="CNK40" s="27"/>
      <c r="CNL40" s="26"/>
      <c r="CNM40" s="27"/>
      <c r="CNN40" s="26"/>
      <c r="CNO40" s="27"/>
      <c r="CNP40" s="26"/>
      <c r="CNQ40" s="27"/>
      <c r="CNR40" s="26"/>
      <c r="CNS40" s="27"/>
      <c r="CNT40" s="26"/>
      <c r="CNU40" s="27"/>
      <c r="CNV40" s="26"/>
      <c r="CNW40" s="27"/>
      <c r="CNX40" s="26"/>
      <c r="CNY40" s="27"/>
      <c r="CNZ40" s="26"/>
      <c r="COA40" s="27"/>
      <c r="COB40" s="26"/>
      <c r="COC40" s="27"/>
      <c r="COD40" s="26"/>
      <c r="COE40" s="27"/>
      <c r="COF40" s="26"/>
      <c r="COG40" s="27"/>
      <c r="COH40" s="26"/>
      <c r="COI40" s="27"/>
      <c r="COJ40" s="26"/>
      <c r="COK40" s="27"/>
      <c r="COL40" s="26"/>
      <c r="COM40" s="27"/>
      <c r="CON40" s="26"/>
      <c r="COO40" s="27"/>
      <c r="COP40" s="26"/>
      <c r="COQ40" s="27"/>
      <c r="COR40" s="26"/>
      <c r="COS40" s="27"/>
      <c r="COT40" s="26"/>
      <c r="COU40" s="27"/>
      <c r="COV40" s="26"/>
      <c r="COW40" s="27"/>
      <c r="COX40" s="26"/>
      <c r="COY40" s="27"/>
      <c r="COZ40" s="26"/>
      <c r="CPA40" s="27"/>
      <c r="CPB40" s="26"/>
      <c r="CPC40" s="27"/>
      <c r="CPD40" s="26"/>
      <c r="CPE40" s="27"/>
      <c r="CPF40" s="26"/>
      <c r="CPG40" s="27"/>
      <c r="CPH40" s="26"/>
      <c r="CPI40" s="27"/>
      <c r="CPJ40" s="26"/>
      <c r="CPK40" s="27"/>
      <c r="CPL40" s="26"/>
      <c r="CPM40" s="27"/>
      <c r="CPN40" s="26"/>
      <c r="CPO40" s="27"/>
      <c r="CPP40" s="26"/>
      <c r="CPQ40" s="27"/>
      <c r="CPR40" s="26"/>
      <c r="CPS40" s="27"/>
      <c r="CPT40" s="26"/>
      <c r="CPU40" s="27"/>
      <c r="CPV40" s="26"/>
      <c r="CPW40" s="27"/>
      <c r="CPX40" s="26"/>
      <c r="CPY40" s="27"/>
      <c r="CPZ40" s="26"/>
      <c r="CQA40" s="27"/>
      <c r="CQB40" s="26"/>
      <c r="CQC40" s="27"/>
      <c r="CQD40" s="26"/>
      <c r="CQE40" s="27"/>
      <c r="CQF40" s="26"/>
      <c r="CQG40" s="27"/>
      <c r="CQH40" s="26"/>
      <c r="CQI40" s="27"/>
      <c r="CQJ40" s="26"/>
      <c r="CQK40" s="27"/>
      <c r="CQL40" s="26"/>
      <c r="CQM40" s="27"/>
      <c r="CQN40" s="26"/>
      <c r="CQO40" s="27"/>
      <c r="CQP40" s="26"/>
      <c r="CQQ40" s="27"/>
      <c r="CQR40" s="26"/>
      <c r="CQS40" s="27"/>
      <c r="CQT40" s="26"/>
      <c r="CQU40" s="27"/>
      <c r="CQV40" s="26"/>
      <c r="CQW40" s="27"/>
      <c r="CQX40" s="26"/>
      <c r="CQY40" s="27"/>
      <c r="CQZ40" s="26"/>
      <c r="CRA40" s="27"/>
      <c r="CRB40" s="26"/>
      <c r="CRC40" s="27"/>
      <c r="CRD40" s="26"/>
      <c r="CRE40" s="27"/>
      <c r="CRF40" s="26"/>
      <c r="CRG40" s="27"/>
      <c r="CRH40" s="26"/>
      <c r="CRI40" s="27"/>
      <c r="CRJ40" s="26"/>
      <c r="CRK40" s="27"/>
      <c r="CRL40" s="26"/>
      <c r="CRM40" s="27"/>
      <c r="CRN40" s="26"/>
      <c r="CRO40" s="27"/>
      <c r="CRP40" s="26"/>
      <c r="CRQ40" s="27"/>
      <c r="CRR40" s="26"/>
      <c r="CRS40" s="27"/>
      <c r="CRT40" s="26"/>
      <c r="CRU40" s="27"/>
      <c r="CRV40" s="26"/>
      <c r="CRW40" s="27"/>
      <c r="CRX40" s="26"/>
      <c r="CRY40" s="27"/>
      <c r="CRZ40" s="26"/>
      <c r="CSA40" s="27"/>
      <c r="CSB40" s="26"/>
      <c r="CSC40" s="27"/>
      <c r="CSD40" s="26"/>
      <c r="CSE40" s="27"/>
      <c r="CSF40" s="26"/>
      <c r="CSG40" s="27"/>
      <c r="CSH40" s="26"/>
      <c r="CSI40" s="27"/>
      <c r="CSJ40" s="26"/>
      <c r="CSK40" s="27"/>
      <c r="CSL40" s="26"/>
      <c r="CSM40" s="27"/>
      <c r="CSN40" s="26"/>
      <c r="CSO40" s="27"/>
      <c r="CSP40" s="26"/>
      <c r="CSQ40" s="27"/>
      <c r="CSR40" s="26"/>
      <c r="CSS40" s="27"/>
      <c r="CST40" s="26"/>
      <c r="CSU40" s="27"/>
      <c r="CSV40" s="26"/>
      <c r="CSW40" s="27"/>
      <c r="CSX40" s="26"/>
      <c r="CSY40" s="27"/>
      <c r="CSZ40" s="26"/>
      <c r="CTA40" s="27"/>
      <c r="CTB40" s="26"/>
      <c r="CTC40" s="27"/>
      <c r="CTD40" s="26"/>
      <c r="CTE40" s="27"/>
      <c r="CTF40" s="26"/>
      <c r="CTG40" s="27"/>
      <c r="CTH40" s="26"/>
      <c r="CTI40" s="27"/>
      <c r="CTJ40" s="26"/>
      <c r="CTK40" s="27"/>
      <c r="CTL40" s="26"/>
      <c r="CTM40" s="27"/>
      <c r="CTN40" s="26"/>
      <c r="CTO40" s="27"/>
      <c r="CTP40" s="26"/>
      <c r="CTQ40" s="27"/>
      <c r="CTR40" s="26"/>
      <c r="CTS40" s="27"/>
      <c r="CTT40" s="26"/>
      <c r="CTU40" s="27"/>
      <c r="CTV40" s="26"/>
      <c r="CTW40" s="27"/>
      <c r="CTX40" s="26"/>
      <c r="CTY40" s="27"/>
      <c r="CTZ40" s="26"/>
      <c r="CUA40" s="27"/>
      <c r="CUB40" s="26"/>
      <c r="CUC40" s="27"/>
      <c r="CUD40" s="26"/>
      <c r="CUE40" s="27"/>
      <c r="CUF40" s="26"/>
      <c r="CUG40" s="27"/>
      <c r="CUH40" s="26"/>
      <c r="CUI40" s="27"/>
      <c r="CUJ40" s="26"/>
      <c r="CUK40" s="27"/>
      <c r="CUL40" s="26"/>
      <c r="CUM40" s="27"/>
      <c r="CUN40" s="26"/>
      <c r="CUO40" s="27"/>
      <c r="CUP40" s="26"/>
      <c r="CUQ40" s="27"/>
      <c r="CUR40" s="26"/>
      <c r="CUS40" s="27"/>
      <c r="CUT40" s="26"/>
      <c r="CUU40" s="27"/>
      <c r="CUV40" s="26"/>
      <c r="CUW40" s="27"/>
      <c r="CUX40" s="26"/>
      <c r="CUY40" s="27"/>
      <c r="CUZ40" s="26"/>
      <c r="CVA40" s="27"/>
      <c r="CVB40" s="26"/>
      <c r="CVC40" s="27"/>
      <c r="CVD40" s="26"/>
      <c r="CVE40" s="27"/>
      <c r="CVF40" s="26"/>
      <c r="CVG40" s="27"/>
      <c r="CVH40" s="26"/>
      <c r="CVI40" s="27"/>
      <c r="CVJ40" s="26"/>
      <c r="CVK40" s="27"/>
      <c r="CVL40" s="26"/>
      <c r="CVM40" s="27"/>
      <c r="CVN40" s="26"/>
      <c r="CVO40" s="27"/>
      <c r="CVP40" s="26"/>
      <c r="CVQ40" s="27"/>
      <c r="CVR40" s="26"/>
      <c r="CVS40" s="27"/>
      <c r="CVT40" s="26"/>
      <c r="CVU40" s="27"/>
      <c r="CVV40" s="26"/>
      <c r="CVW40" s="27"/>
      <c r="CVX40" s="26"/>
      <c r="CVY40" s="27"/>
      <c r="CVZ40" s="26"/>
      <c r="CWA40" s="27"/>
      <c r="CWB40" s="26"/>
      <c r="CWC40" s="27"/>
      <c r="CWD40" s="26"/>
      <c r="CWE40" s="27"/>
      <c r="CWF40" s="26"/>
      <c r="CWG40" s="27"/>
      <c r="CWH40" s="26"/>
      <c r="CWI40" s="27"/>
      <c r="CWJ40" s="26"/>
      <c r="CWK40" s="27"/>
      <c r="CWL40" s="26"/>
      <c r="CWM40" s="27"/>
      <c r="CWN40" s="26"/>
      <c r="CWO40" s="27"/>
      <c r="CWP40" s="26"/>
      <c r="CWQ40" s="27"/>
      <c r="CWR40" s="26"/>
      <c r="CWS40" s="27"/>
      <c r="CWT40" s="26"/>
      <c r="CWU40" s="27"/>
      <c r="CWV40" s="26"/>
      <c r="CWW40" s="27"/>
      <c r="CWX40" s="26"/>
      <c r="CWY40" s="27"/>
      <c r="CWZ40" s="26"/>
      <c r="CXA40" s="27"/>
      <c r="CXB40" s="26"/>
      <c r="CXC40" s="27"/>
      <c r="CXD40" s="26"/>
      <c r="CXE40" s="27"/>
      <c r="CXF40" s="26"/>
      <c r="CXG40" s="27"/>
      <c r="CXH40" s="26"/>
      <c r="CXI40" s="27"/>
      <c r="CXJ40" s="26"/>
      <c r="CXK40" s="27"/>
      <c r="CXL40" s="26"/>
      <c r="CXM40" s="27"/>
      <c r="CXN40" s="26"/>
      <c r="CXO40" s="27"/>
      <c r="CXP40" s="26"/>
      <c r="CXQ40" s="27"/>
      <c r="CXR40" s="26"/>
      <c r="CXS40" s="27"/>
      <c r="CXT40" s="26"/>
      <c r="CXU40" s="27"/>
      <c r="CXV40" s="26"/>
      <c r="CXW40" s="27"/>
      <c r="CXX40" s="26"/>
      <c r="CXY40" s="27"/>
      <c r="CXZ40" s="26"/>
      <c r="CYA40" s="27"/>
      <c r="CYB40" s="26"/>
      <c r="CYC40" s="27"/>
      <c r="CYD40" s="26"/>
      <c r="CYE40" s="27"/>
      <c r="CYF40" s="26"/>
      <c r="CYG40" s="27"/>
      <c r="CYH40" s="26"/>
      <c r="CYI40" s="27"/>
      <c r="CYJ40" s="26"/>
      <c r="CYK40" s="27"/>
      <c r="CYL40" s="26"/>
      <c r="CYM40" s="27"/>
      <c r="CYN40" s="26"/>
      <c r="CYO40" s="27"/>
      <c r="CYP40" s="26"/>
      <c r="CYQ40" s="27"/>
      <c r="CYR40" s="26"/>
      <c r="CYS40" s="27"/>
      <c r="CYT40" s="26"/>
      <c r="CYU40" s="27"/>
      <c r="CYV40" s="26"/>
      <c r="CYW40" s="27"/>
      <c r="CYX40" s="26"/>
      <c r="CYY40" s="27"/>
      <c r="CYZ40" s="26"/>
      <c r="CZA40" s="27"/>
      <c r="CZB40" s="26"/>
      <c r="CZC40" s="27"/>
      <c r="CZD40" s="26"/>
      <c r="CZE40" s="27"/>
      <c r="CZF40" s="26"/>
      <c r="CZG40" s="27"/>
      <c r="CZH40" s="26"/>
      <c r="CZI40" s="27"/>
      <c r="CZJ40" s="26"/>
      <c r="CZK40" s="27"/>
      <c r="CZL40" s="26"/>
      <c r="CZM40" s="27"/>
      <c r="CZN40" s="26"/>
      <c r="CZO40" s="27"/>
      <c r="CZP40" s="26"/>
      <c r="CZQ40" s="27"/>
      <c r="CZR40" s="26"/>
      <c r="CZS40" s="27"/>
      <c r="CZT40" s="26"/>
      <c r="CZU40" s="27"/>
      <c r="CZV40" s="26"/>
      <c r="CZW40" s="27"/>
      <c r="CZX40" s="26"/>
      <c r="CZY40" s="27"/>
      <c r="CZZ40" s="26"/>
      <c r="DAA40" s="27"/>
      <c r="DAB40" s="26"/>
      <c r="DAC40" s="27"/>
      <c r="DAD40" s="26"/>
      <c r="DAE40" s="27"/>
      <c r="DAF40" s="26"/>
      <c r="DAG40" s="27"/>
      <c r="DAH40" s="26"/>
      <c r="DAI40" s="27"/>
      <c r="DAJ40" s="26"/>
      <c r="DAK40" s="27"/>
      <c r="DAL40" s="26"/>
      <c r="DAM40" s="27"/>
      <c r="DAN40" s="26"/>
      <c r="DAO40" s="27"/>
      <c r="DAP40" s="26"/>
      <c r="DAQ40" s="27"/>
      <c r="DAR40" s="26"/>
      <c r="DAS40" s="27"/>
      <c r="DAT40" s="26"/>
      <c r="DAU40" s="27"/>
      <c r="DAV40" s="26"/>
      <c r="DAW40" s="27"/>
      <c r="DAX40" s="26"/>
      <c r="DAY40" s="27"/>
      <c r="DAZ40" s="26"/>
      <c r="DBA40" s="27"/>
      <c r="DBB40" s="26"/>
      <c r="DBC40" s="27"/>
      <c r="DBD40" s="26"/>
      <c r="DBE40" s="27"/>
      <c r="DBF40" s="26"/>
      <c r="DBG40" s="27"/>
      <c r="DBH40" s="26"/>
      <c r="DBI40" s="27"/>
      <c r="DBJ40" s="26"/>
      <c r="DBK40" s="27"/>
      <c r="DBL40" s="26"/>
      <c r="DBM40" s="27"/>
      <c r="DBN40" s="26"/>
      <c r="DBO40" s="27"/>
      <c r="DBP40" s="26"/>
      <c r="DBQ40" s="27"/>
      <c r="DBR40" s="26"/>
      <c r="DBS40" s="27"/>
      <c r="DBT40" s="26"/>
      <c r="DBU40" s="27"/>
      <c r="DBV40" s="26"/>
      <c r="DBW40" s="27"/>
      <c r="DBX40" s="26"/>
      <c r="DBY40" s="27"/>
      <c r="DBZ40" s="26"/>
      <c r="DCA40" s="27"/>
      <c r="DCB40" s="26"/>
      <c r="DCC40" s="27"/>
      <c r="DCD40" s="26"/>
      <c r="DCE40" s="27"/>
      <c r="DCF40" s="26"/>
      <c r="DCG40" s="27"/>
      <c r="DCH40" s="26"/>
      <c r="DCI40" s="27"/>
      <c r="DCJ40" s="26"/>
      <c r="DCK40" s="27"/>
      <c r="DCL40" s="26"/>
      <c r="DCM40" s="27"/>
      <c r="DCN40" s="26"/>
      <c r="DCO40" s="27"/>
      <c r="DCP40" s="26"/>
      <c r="DCQ40" s="27"/>
      <c r="DCR40" s="26"/>
      <c r="DCS40" s="27"/>
      <c r="DCT40" s="26"/>
      <c r="DCU40" s="27"/>
      <c r="DCV40" s="26"/>
      <c r="DCW40" s="27"/>
      <c r="DCX40" s="26"/>
      <c r="DCY40" s="27"/>
      <c r="DCZ40" s="26"/>
      <c r="DDA40" s="27"/>
      <c r="DDB40" s="26"/>
      <c r="DDC40" s="27"/>
      <c r="DDD40" s="26"/>
      <c r="DDE40" s="27"/>
      <c r="DDF40" s="26"/>
      <c r="DDG40" s="27"/>
      <c r="DDH40" s="26"/>
      <c r="DDI40" s="27"/>
      <c r="DDJ40" s="26"/>
      <c r="DDK40" s="27"/>
      <c r="DDL40" s="26"/>
      <c r="DDM40" s="27"/>
      <c r="DDN40" s="26"/>
      <c r="DDO40" s="27"/>
      <c r="DDP40" s="26"/>
      <c r="DDQ40" s="27"/>
      <c r="DDR40" s="26"/>
      <c r="DDS40" s="27"/>
      <c r="DDT40" s="26"/>
      <c r="DDU40" s="27"/>
      <c r="DDV40" s="26"/>
      <c r="DDW40" s="27"/>
      <c r="DDX40" s="26"/>
      <c r="DDY40" s="27"/>
      <c r="DDZ40" s="26"/>
      <c r="DEA40" s="27"/>
      <c r="DEB40" s="26"/>
      <c r="DEC40" s="27"/>
      <c r="DED40" s="26"/>
      <c r="DEE40" s="27"/>
      <c r="DEF40" s="26"/>
      <c r="DEG40" s="27"/>
      <c r="DEH40" s="26"/>
      <c r="DEI40" s="27"/>
      <c r="DEJ40" s="26"/>
      <c r="DEK40" s="27"/>
      <c r="DEL40" s="26"/>
      <c r="DEM40" s="27"/>
      <c r="DEN40" s="26"/>
      <c r="DEO40" s="27"/>
      <c r="DEP40" s="26"/>
      <c r="DEQ40" s="27"/>
      <c r="DER40" s="26"/>
      <c r="DES40" s="27"/>
      <c r="DET40" s="26"/>
      <c r="DEU40" s="27"/>
      <c r="DEV40" s="26"/>
      <c r="DEW40" s="27"/>
      <c r="DEX40" s="26"/>
      <c r="DEY40" s="27"/>
      <c r="DEZ40" s="26"/>
      <c r="DFA40" s="27"/>
      <c r="DFB40" s="26"/>
      <c r="DFC40" s="27"/>
      <c r="DFD40" s="26"/>
      <c r="DFE40" s="27"/>
      <c r="DFF40" s="26"/>
      <c r="DFG40" s="27"/>
      <c r="DFH40" s="26"/>
      <c r="DFI40" s="27"/>
      <c r="DFJ40" s="26"/>
      <c r="DFK40" s="27"/>
      <c r="DFL40" s="26"/>
      <c r="DFM40" s="27"/>
      <c r="DFN40" s="26"/>
      <c r="DFO40" s="27"/>
      <c r="DFP40" s="26"/>
      <c r="DFQ40" s="27"/>
      <c r="DFR40" s="26"/>
      <c r="DFS40" s="27"/>
      <c r="DFT40" s="26"/>
      <c r="DFU40" s="27"/>
      <c r="DFV40" s="26"/>
      <c r="DFW40" s="27"/>
      <c r="DFX40" s="26"/>
      <c r="DFY40" s="27"/>
      <c r="DFZ40" s="26"/>
      <c r="DGA40" s="27"/>
      <c r="DGB40" s="26"/>
      <c r="DGC40" s="27"/>
      <c r="DGD40" s="26"/>
      <c r="DGE40" s="27"/>
      <c r="DGF40" s="26"/>
      <c r="DGG40" s="27"/>
      <c r="DGH40" s="26"/>
      <c r="DGI40" s="27"/>
      <c r="DGJ40" s="26"/>
      <c r="DGK40" s="27"/>
      <c r="DGL40" s="26"/>
      <c r="DGM40" s="27"/>
      <c r="DGN40" s="26"/>
      <c r="DGO40" s="27"/>
      <c r="DGP40" s="26"/>
      <c r="DGQ40" s="27"/>
      <c r="DGR40" s="26"/>
      <c r="DGS40" s="27"/>
      <c r="DGT40" s="26"/>
      <c r="DGU40" s="27"/>
      <c r="DGV40" s="26"/>
      <c r="DGW40" s="27"/>
      <c r="DGX40" s="26"/>
      <c r="DGY40" s="27"/>
      <c r="DGZ40" s="26"/>
      <c r="DHA40" s="27"/>
      <c r="DHB40" s="26"/>
      <c r="DHC40" s="27"/>
      <c r="DHD40" s="26"/>
      <c r="DHE40" s="27"/>
      <c r="DHF40" s="26"/>
      <c r="DHG40" s="27"/>
      <c r="DHH40" s="26"/>
      <c r="DHI40" s="27"/>
      <c r="DHJ40" s="26"/>
      <c r="DHK40" s="27"/>
      <c r="DHL40" s="26"/>
      <c r="DHM40" s="27"/>
      <c r="DHN40" s="26"/>
      <c r="DHO40" s="27"/>
      <c r="DHP40" s="26"/>
      <c r="DHQ40" s="27"/>
      <c r="DHR40" s="26"/>
      <c r="DHS40" s="27"/>
      <c r="DHT40" s="26"/>
      <c r="DHU40" s="27"/>
      <c r="DHV40" s="26"/>
      <c r="DHW40" s="27"/>
      <c r="DHX40" s="26"/>
      <c r="DHY40" s="27"/>
      <c r="DHZ40" s="26"/>
      <c r="DIA40" s="27"/>
      <c r="DIB40" s="26"/>
      <c r="DIC40" s="27"/>
      <c r="DID40" s="26"/>
      <c r="DIE40" s="27"/>
      <c r="DIF40" s="26"/>
      <c r="DIG40" s="27"/>
      <c r="DIH40" s="26"/>
      <c r="DII40" s="27"/>
      <c r="DIJ40" s="26"/>
      <c r="DIK40" s="27"/>
      <c r="DIL40" s="26"/>
      <c r="DIM40" s="27"/>
      <c r="DIN40" s="26"/>
      <c r="DIO40" s="27"/>
      <c r="DIP40" s="26"/>
      <c r="DIQ40" s="27"/>
      <c r="DIR40" s="26"/>
      <c r="DIS40" s="27"/>
      <c r="DIT40" s="26"/>
      <c r="DIU40" s="27"/>
      <c r="DIV40" s="26"/>
      <c r="DIW40" s="27"/>
      <c r="DIX40" s="26"/>
      <c r="DIY40" s="27"/>
      <c r="DIZ40" s="26"/>
      <c r="DJA40" s="27"/>
      <c r="DJB40" s="26"/>
      <c r="DJC40" s="27"/>
      <c r="DJD40" s="26"/>
      <c r="DJE40" s="27"/>
      <c r="DJF40" s="26"/>
      <c r="DJG40" s="27"/>
      <c r="DJH40" s="26"/>
      <c r="DJI40" s="27"/>
      <c r="DJJ40" s="26"/>
      <c r="DJK40" s="27"/>
      <c r="DJL40" s="26"/>
      <c r="DJM40" s="27"/>
      <c r="DJN40" s="26"/>
      <c r="DJO40" s="27"/>
      <c r="DJP40" s="26"/>
      <c r="DJQ40" s="27"/>
      <c r="DJR40" s="26"/>
      <c r="DJS40" s="27"/>
      <c r="DJT40" s="26"/>
      <c r="DJU40" s="27"/>
      <c r="DJV40" s="26"/>
      <c r="DJW40" s="27"/>
      <c r="DJX40" s="26"/>
      <c r="DJY40" s="27"/>
      <c r="DJZ40" s="26"/>
      <c r="DKA40" s="27"/>
      <c r="DKB40" s="26"/>
      <c r="DKC40" s="27"/>
      <c r="DKD40" s="26"/>
      <c r="DKE40" s="27"/>
      <c r="DKF40" s="26"/>
      <c r="DKG40" s="27"/>
      <c r="DKH40" s="26"/>
      <c r="DKI40" s="27"/>
      <c r="DKJ40" s="26"/>
      <c r="DKK40" s="27"/>
      <c r="DKL40" s="26"/>
      <c r="DKM40" s="27"/>
      <c r="DKN40" s="26"/>
      <c r="DKO40" s="27"/>
      <c r="DKP40" s="26"/>
      <c r="DKQ40" s="27"/>
      <c r="DKR40" s="26"/>
      <c r="DKS40" s="27"/>
      <c r="DKT40" s="26"/>
      <c r="DKU40" s="27"/>
      <c r="DKV40" s="26"/>
      <c r="DKW40" s="27"/>
      <c r="DKX40" s="26"/>
      <c r="DKY40" s="27"/>
      <c r="DKZ40" s="26"/>
      <c r="DLA40" s="27"/>
      <c r="DLB40" s="26"/>
      <c r="DLC40" s="27"/>
      <c r="DLD40" s="26"/>
      <c r="DLE40" s="27"/>
      <c r="DLF40" s="26"/>
      <c r="DLG40" s="27"/>
      <c r="DLH40" s="26"/>
      <c r="DLI40" s="27"/>
      <c r="DLJ40" s="26"/>
      <c r="DLK40" s="27"/>
      <c r="DLL40" s="26"/>
      <c r="DLM40" s="27"/>
      <c r="DLN40" s="26"/>
      <c r="DLO40" s="27"/>
      <c r="DLP40" s="26"/>
      <c r="DLQ40" s="27"/>
      <c r="DLR40" s="26"/>
      <c r="DLS40" s="27"/>
      <c r="DLT40" s="26"/>
      <c r="DLU40" s="27"/>
      <c r="DLV40" s="26"/>
      <c r="DLW40" s="27"/>
      <c r="DLX40" s="26"/>
      <c r="DLY40" s="27"/>
      <c r="DLZ40" s="26"/>
      <c r="DMA40" s="27"/>
      <c r="DMB40" s="26"/>
      <c r="DMC40" s="27"/>
      <c r="DMD40" s="26"/>
      <c r="DME40" s="27"/>
      <c r="DMF40" s="26"/>
      <c r="DMG40" s="27"/>
      <c r="DMH40" s="26"/>
      <c r="DMI40" s="27"/>
      <c r="DMJ40" s="26"/>
      <c r="DMK40" s="27"/>
      <c r="DML40" s="26"/>
      <c r="DMM40" s="27"/>
      <c r="DMN40" s="26"/>
      <c r="DMO40" s="27"/>
      <c r="DMP40" s="26"/>
      <c r="DMQ40" s="27"/>
      <c r="DMR40" s="26"/>
      <c r="DMS40" s="27"/>
      <c r="DMT40" s="26"/>
      <c r="DMU40" s="27"/>
      <c r="DMV40" s="26"/>
      <c r="DMW40" s="27"/>
      <c r="DMX40" s="26"/>
      <c r="DMY40" s="27"/>
      <c r="DMZ40" s="26"/>
      <c r="DNA40" s="27"/>
      <c r="DNB40" s="26"/>
      <c r="DNC40" s="27"/>
      <c r="DND40" s="26"/>
      <c r="DNE40" s="27"/>
      <c r="DNF40" s="26"/>
      <c r="DNG40" s="27"/>
      <c r="DNH40" s="26"/>
      <c r="DNI40" s="27"/>
      <c r="DNJ40" s="26"/>
      <c r="DNK40" s="27"/>
      <c r="DNL40" s="26"/>
      <c r="DNM40" s="27"/>
      <c r="DNN40" s="26"/>
      <c r="DNO40" s="27"/>
      <c r="DNP40" s="26"/>
      <c r="DNQ40" s="27"/>
      <c r="DNR40" s="26"/>
      <c r="DNS40" s="27"/>
      <c r="DNT40" s="26"/>
      <c r="DNU40" s="27"/>
      <c r="DNV40" s="26"/>
      <c r="DNW40" s="27"/>
      <c r="DNX40" s="26"/>
      <c r="DNY40" s="27"/>
      <c r="DNZ40" s="26"/>
      <c r="DOA40" s="27"/>
      <c r="DOB40" s="26"/>
      <c r="DOC40" s="27"/>
      <c r="DOD40" s="26"/>
      <c r="DOE40" s="27"/>
      <c r="DOF40" s="26"/>
      <c r="DOG40" s="27"/>
      <c r="DOH40" s="26"/>
      <c r="DOI40" s="27"/>
      <c r="DOJ40" s="26"/>
      <c r="DOK40" s="27"/>
      <c r="DOL40" s="26"/>
      <c r="DOM40" s="27"/>
      <c r="DON40" s="26"/>
      <c r="DOO40" s="27"/>
      <c r="DOP40" s="26"/>
      <c r="DOQ40" s="27"/>
      <c r="DOR40" s="26"/>
      <c r="DOS40" s="27"/>
      <c r="DOT40" s="26"/>
      <c r="DOU40" s="27"/>
      <c r="DOV40" s="26"/>
      <c r="DOW40" s="27"/>
      <c r="DOX40" s="26"/>
      <c r="DOY40" s="27"/>
      <c r="DOZ40" s="26"/>
      <c r="DPA40" s="27"/>
      <c r="DPB40" s="26"/>
      <c r="DPC40" s="27"/>
      <c r="DPD40" s="26"/>
      <c r="DPE40" s="27"/>
      <c r="DPF40" s="26"/>
      <c r="DPG40" s="27"/>
      <c r="DPH40" s="26"/>
      <c r="DPI40" s="27"/>
      <c r="DPJ40" s="26"/>
      <c r="DPK40" s="27"/>
      <c r="DPL40" s="26"/>
      <c r="DPM40" s="27"/>
      <c r="DPN40" s="26"/>
      <c r="DPO40" s="27"/>
      <c r="DPP40" s="26"/>
      <c r="DPQ40" s="27"/>
      <c r="DPR40" s="26"/>
      <c r="DPS40" s="27"/>
      <c r="DPT40" s="26"/>
      <c r="DPU40" s="27"/>
      <c r="DPV40" s="26"/>
      <c r="DPW40" s="27"/>
      <c r="DPX40" s="26"/>
      <c r="DPY40" s="27"/>
      <c r="DPZ40" s="26"/>
      <c r="DQA40" s="27"/>
      <c r="DQB40" s="26"/>
      <c r="DQC40" s="27"/>
      <c r="DQD40" s="26"/>
      <c r="DQE40" s="27"/>
      <c r="DQF40" s="26"/>
      <c r="DQG40" s="27"/>
      <c r="DQH40" s="26"/>
      <c r="DQI40" s="27"/>
      <c r="DQJ40" s="26"/>
      <c r="DQK40" s="27"/>
      <c r="DQL40" s="26"/>
      <c r="DQM40" s="27"/>
      <c r="DQN40" s="26"/>
      <c r="DQO40" s="27"/>
      <c r="DQP40" s="26"/>
      <c r="DQQ40" s="27"/>
      <c r="DQR40" s="26"/>
      <c r="DQS40" s="27"/>
      <c r="DQT40" s="26"/>
      <c r="DQU40" s="27"/>
      <c r="DQV40" s="26"/>
      <c r="DQW40" s="27"/>
      <c r="DQX40" s="26"/>
      <c r="DQY40" s="27"/>
      <c r="DQZ40" s="26"/>
      <c r="DRA40" s="27"/>
      <c r="DRB40" s="26"/>
      <c r="DRC40" s="27"/>
      <c r="DRD40" s="26"/>
      <c r="DRE40" s="27"/>
      <c r="DRF40" s="26"/>
      <c r="DRG40" s="27"/>
      <c r="DRH40" s="26"/>
      <c r="DRI40" s="27"/>
      <c r="DRJ40" s="26"/>
      <c r="DRK40" s="27"/>
      <c r="DRL40" s="26"/>
      <c r="DRM40" s="27"/>
      <c r="DRN40" s="26"/>
      <c r="DRO40" s="27"/>
      <c r="DRP40" s="26"/>
      <c r="DRQ40" s="27"/>
      <c r="DRR40" s="26"/>
      <c r="DRS40" s="27"/>
      <c r="DRT40" s="26"/>
      <c r="DRU40" s="27"/>
      <c r="DRV40" s="26"/>
      <c r="DRW40" s="27"/>
      <c r="DRX40" s="26"/>
      <c r="DRY40" s="27"/>
      <c r="DRZ40" s="26"/>
      <c r="DSA40" s="27"/>
      <c r="DSB40" s="26"/>
      <c r="DSC40" s="27"/>
      <c r="DSD40" s="26"/>
      <c r="DSE40" s="27"/>
      <c r="DSF40" s="26"/>
      <c r="DSG40" s="27"/>
      <c r="DSH40" s="26"/>
      <c r="DSI40" s="27"/>
      <c r="DSJ40" s="26"/>
      <c r="DSK40" s="27"/>
      <c r="DSL40" s="26"/>
      <c r="DSM40" s="27"/>
      <c r="DSN40" s="26"/>
      <c r="DSO40" s="27"/>
      <c r="DSP40" s="26"/>
      <c r="DSQ40" s="27"/>
      <c r="DSR40" s="26"/>
      <c r="DSS40" s="27"/>
      <c r="DST40" s="26"/>
      <c r="DSU40" s="27"/>
      <c r="DSV40" s="26"/>
      <c r="DSW40" s="27"/>
      <c r="DSX40" s="26"/>
      <c r="DSY40" s="27"/>
      <c r="DSZ40" s="26"/>
      <c r="DTA40" s="27"/>
      <c r="DTB40" s="26"/>
      <c r="DTC40" s="27"/>
      <c r="DTD40" s="26"/>
      <c r="DTE40" s="27"/>
      <c r="DTF40" s="26"/>
      <c r="DTG40" s="27"/>
      <c r="DTH40" s="26"/>
      <c r="DTI40" s="27"/>
      <c r="DTJ40" s="26"/>
      <c r="DTK40" s="27"/>
      <c r="DTL40" s="26"/>
      <c r="DTM40" s="27"/>
      <c r="DTN40" s="26"/>
      <c r="DTO40" s="27"/>
      <c r="DTP40" s="26"/>
      <c r="DTQ40" s="27"/>
      <c r="DTR40" s="26"/>
      <c r="DTS40" s="27"/>
      <c r="DTT40" s="26"/>
      <c r="DTU40" s="27"/>
      <c r="DTV40" s="26"/>
      <c r="DTW40" s="27"/>
      <c r="DTX40" s="26"/>
      <c r="DTY40" s="27"/>
      <c r="DTZ40" s="26"/>
      <c r="DUA40" s="27"/>
      <c r="DUB40" s="26"/>
      <c r="DUC40" s="27"/>
      <c r="DUD40" s="26"/>
      <c r="DUE40" s="27"/>
      <c r="DUF40" s="26"/>
      <c r="DUG40" s="27"/>
      <c r="DUH40" s="26"/>
      <c r="DUI40" s="27"/>
      <c r="DUJ40" s="26"/>
      <c r="DUK40" s="27"/>
      <c r="DUL40" s="26"/>
      <c r="DUM40" s="27"/>
      <c r="DUN40" s="26"/>
      <c r="DUO40" s="27"/>
      <c r="DUP40" s="26"/>
      <c r="DUQ40" s="27"/>
      <c r="DUR40" s="26"/>
      <c r="DUS40" s="27"/>
      <c r="DUT40" s="26"/>
      <c r="DUU40" s="27"/>
      <c r="DUV40" s="26"/>
      <c r="DUW40" s="27"/>
      <c r="DUX40" s="26"/>
      <c r="DUY40" s="27"/>
      <c r="DUZ40" s="26"/>
      <c r="DVA40" s="27"/>
      <c r="DVB40" s="26"/>
      <c r="DVC40" s="27"/>
      <c r="DVD40" s="26"/>
      <c r="DVE40" s="27"/>
      <c r="DVF40" s="26"/>
      <c r="DVG40" s="27"/>
      <c r="DVH40" s="26"/>
      <c r="DVI40" s="27"/>
      <c r="DVJ40" s="26"/>
      <c r="DVK40" s="27"/>
      <c r="DVL40" s="26"/>
      <c r="DVM40" s="27"/>
      <c r="DVN40" s="26"/>
      <c r="DVO40" s="27"/>
      <c r="DVP40" s="26"/>
      <c r="DVQ40" s="27"/>
      <c r="DVR40" s="26"/>
      <c r="DVS40" s="27"/>
      <c r="DVT40" s="26"/>
      <c r="DVU40" s="27"/>
      <c r="DVV40" s="26"/>
      <c r="DVW40" s="27"/>
      <c r="DVX40" s="26"/>
      <c r="DVY40" s="27"/>
      <c r="DVZ40" s="26"/>
      <c r="DWA40" s="27"/>
      <c r="DWB40" s="26"/>
      <c r="DWC40" s="27"/>
      <c r="DWD40" s="26"/>
      <c r="DWE40" s="27"/>
      <c r="DWF40" s="26"/>
      <c r="DWG40" s="27"/>
      <c r="DWH40" s="26"/>
      <c r="DWI40" s="27"/>
      <c r="DWJ40" s="26"/>
      <c r="DWK40" s="27"/>
      <c r="DWL40" s="26"/>
      <c r="DWM40" s="27"/>
      <c r="DWN40" s="26"/>
      <c r="DWO40" s="27"/>
      <c r="DWP40" s="26"/>
      <c r="DWQ40" s="27"/>
      <c r="DWR40" s="26"/>
      <c r="DWS40" s="27"/>
      <c r="DWT40" s="26"/>
      <c r="DWU40" s="27"/>
      <c r="DWV40" s="26"/>
      <c r="DWW40" s="27"/>
      <c r="DWX40" s="26"/>
      <c r="DWY40" s="27"/>
      <c r="DWZ40" s="26"/>
      <c r="DXA40" s="27"/>
      <c r="DXB40" s="26"/>
      <c r="DXC40" s="27"/>
      <c r="DXD40" s="26"/>
      <c r="DXE40" s="27"/>
      <c r="DXF40" s="26"/>
      <c r="DXG40" s="27"/>
      <c r="DXH40" s="26"/>
      <c r="DXI40" s="27"/>
      <c r="DXJ40" s="26"/>
      <c r="DXK40" s="27"/>
      <c r="DXL40" s="26"/>
      <c r="DXM40" s="27"/>
      <c r="DXN40" s="26"/>
      <c r="DXO40" s="27"/>
      <c r="DXP40" s="26"/>
      <c r="DXQ40" s="27"/>
      <c r="DXR40" s="26"/>
      <c r="DXS40" s="27"/>
      <c r="DXT40" s="26"/>
      <c r="DXU40" s="27"/>
      <c r="DXV40" s="26"/>
      <c r="DXW40" s="27"/>
      <c r="DXX40" s="26"/>
      <c r="DXY40" s="27"/>
      <c r="DXZ40" s="26"/>
      <c r="DYA40" s="27"/>
      <c r="DYB40" s="26"/>
      <c r="DYC40" s="27"/>
      <c r="DYD40" s="26"/>
      <c r="DYE40" s="27"/>
      <c r="DYF40" s="26"/>
      <c r="DYG40" s="27"/>
      <c r="DYH40" s="26"/>
      <c r="DYI40" s="27"/>
      <c r="DYJ40" s="26"/>
      <c r="DYK40" s="27"/>
      <c r="DYL40" s="26"/>
      <c r="DYM40" s="27"/>
      <c r="DYN40" s="26"/>
      <c r="DYO40" s="27"/>
      <c r="DYP40" s="26"/>
      <c r="DYQ40" s="27"/>
      <c r="DYR40" s="26"/>
      <c r="DYS40" s="27"/>
      <c r="DYT40" s="26"/>
      <c r="DYU40" s="27"/>
      <c r="DYV40" s="26"/>
      <c r="DYW40" s="27"/>
      <c r="DYX40" s="26"/>
      <c r="DYY40" s="27"/>
      <c r="DYZ40" s="26"/>
      <c r="DZA40" s="27"/>
      <c r="DZB40" s="26"/>
      <c r="DZC40" s="27"/>
      <c r="DZD40" s="26"/>
      <c r="DZE40" s="27"/>
      <c r="DZF40" s="26"/>
      <c r="DZG40" s="27"/>
      <c r="DZH40" s="26"/>
      <c r="DZI40" s="27"/>
      <c r="DZJ40" s="26"/>
      <c r="DZK40" s="27"/>
      <c r="DZL40" s="26"/>
      <c r="DZM40" s="27"/>
      <c r="DZN40" s="26"/>
      <c r="DZO40" s="27"/>
      <c r="DZP40" s="26"/>
      <c r="DZQ40" s="27"/>
      <c r="DZR40" s="26"/>
      <c r="DZS40" s="27"/>
      <c r="DZT40" s="26"/>
      <c r="DZU40" s="27"/>
      <c r="DZV40" s="26"/>
      <c r="DZW40" s="27"/>
      <c r="DZX40" s="26"/>
      <c r="DZY40" s="27"/>
      <c r="DZZ40" s="26"/>
      <c r="EAA40" s="27"/>
      <c r="EAB40" s="26"/>
      <c r="EAC40" s="27"/>
      <c r="EAD40" s="26"/>
      <c r="EAE40" s="27"/>
      <c r="EAF40" s="26"/>
      <c r="EAG40" s="27"/>
      <c r="EAH40" s="26"/>
      <c r="EAI40" s="27"/>
      <c r="EAJ40" s="26"/>
      <c r="EAK40" s="27"/>
      <c r="EAL40" s="26"/>
      <c r="EAM40" s="27"/>
      <c r="EAN40" s="26"/>
      <c r="EAO40" s="27"/>
      <c r="EAP40" s="26"/>
      <c r="EAQ40" s="27"/>
      <c r="EAR40" s="26"/>
      <c r="EAS40" s="27"/>
      <c r="EAT40" s="26"/>
      <c r="EAU40" s="27"/>
      <c r="EAV40" s="26"/>
      <c r="EAW40" s="27"/>
      <c r="EAX40" s="26"/>
      <c r="EAY40" s="27"/>
      <c r="EAZ40" s="26"/>
      <c r="EBA40" s="27"/>
      <c r="EBB40" s="26"/>
      <c r="EBC40" s="27"/>
      <c r="EBD40" s="26"/>
      <c r="EBE40" s="27"/>
      <c r="EBF40" s="26"/>
      <c r="EBG40" s="27"/>
      <c r="EBH40" s="26"/>
      <c r="EBI40" s="27"/>
      <c r="EBJ40" s="26"/>
      <c r="EBK40" s="27"/>
      <c r="EBL40" s="26"/>
      <c r="EBM40" s="27"/>
      <c r="EBN40" s="26"/>
      <c r="EBO40" s="27"/>
      <c r="EBP40" s="26"/>
      <c r="EBQ40" s="27"/>
      <c r="EBR40" s="26"/>
      <c r="EBS40" s="27"/>
      <c r="EBT40" s="26"/>
      <c r="EBU40" s="27"/>
      <c r="EBV40" s="26"/>
      <c r="EBW40" s="27"/>
      <c r="EBX40" s="26"/>
      <c r="EBY40" s="27"/>
      <c r="EBZ40" s="26"/>
      <c r="ECA40" s="27"/>
      <c r="ECB40" s="26"/>
      <c r="ECC40" s="27"/>
      <c r="ECD40" s="26"/>
      <c r="ECE40" s="27"/>
      <c r="ECF40" s="26"/>
      <c r="ECG40" s="27"/>
      <c r="ECH40" s="26"/>
      <c r="ECI40" s="27"/>
      <c r="ECJ40" s="26"/>
      <c r="ECK40" s="27"/>
      <c r="ECL40" s="26"/>
      <c r="ECM40" s="27"/>
      <c r="ECN40" s="26"/>
      <c r="ECO40" s="27"/>
      <c r="ECP40" s="26"/>
      <c r="ECQ40" s="27"/>
      <c r="ECR40" s="26"/>
      <c r="ECS40" s="27"/>
      <c r="ECT40" s="26"/>
      <c r="ECU40" s="27"/>
      <c r="ECV40" s="26"/>
      <c r="ECW40" s="27"/>
      <c r="ECX40" s="26"/>
      <c r="ECY40" s="27"/>
      <c r="ECZ40" s="26"/>
      <c r="EDA40" s="27"/>
      <c r="EDB40" s="26"/>
      <c r="EDC40" s="27"/>
      <c r="EDD40" s="26"/>
      <c r="EDE40" s="27"/>
      <c r="EDF40" s="26"/>
      <c r="EDG40" s="27"/>
      <c r="EDH40" s="26"/>
      <c r="EDI40" s="27"/>
      <c r="EDJ40" s="26"/>
      <c r="EDK40" s="27"/>
      <c r="EDL40" s="26"/>
      <c r="EDM40" s="27"/>
      <c r="EDN40" s="26"/>
      <c r="EDO40" s="27"/>
      <c r="EDP40" s="26"/>
      <c r="EDQ40" s="27"/>
      <c r="EDR40" s="26"/>
      <c r="EDS40" s="27"/>
      <c r="EDT40" s="26"/>
      <c r="EDU40" s="27"/>
      <c r="EDV40" s="26"/>
      <c r="EDW40" s="27"/>
      <c r="EDX40" s="26"/>
      <c r="EDY40" s="27"/>
      <c r="EDZ40" s="26"/>
      <c r="EEA40" s="27"/>
      <c r="EEB40" s="26"/>
      <c r="EEC40" s="27"/>
      <c r="EED40" s="26"/>
      <c r="EEE40" s="27"/>
      <c r="EEF40" s="26"/>
      <c r="EEG40" s="27"/>
      <c r="EEH40" s="26"/>
      <c r="EEI40" s="27"/>
      <c r="EEJ40" s="26"/>
      <c r="EEK40" s="27"/>
      <c r="EEL40" s="26"/>
      <c r="EEM40" s="27"/>
      <c r="EEN40" s="26"/>
      <c r="EEO40" s="27"/>
      <c r="EEP40" s="26"/>
      <c r="EEQ40" s="27"/>
      <c r="EER40" s="26"/>
      <c r="EES40" s="27"/>
      <c r="EET40" s="26"/>
      <c r="EEU40" s="27"/>
      <c r="EEV40" s="26"/>
      <c r="EEW40" s="27"/>
      <c r="EEX40" s="26"/>
      <c r="EEY40" s="27"/>
      <c r="EEZ40" s="26"/>
      <c r="EFA40" s="27"/>
      <c r="EFB40" s="26"/>
      <c r="EFC40" s="27"/>
      <c r="EFD40" s="26"/>
      <c r="EFE40" s="27"/>
      <c r="EFF40" s="26"/>
      <c r="EFG40" s="27"/>
      <c r="EFH40" s="26"/>
      <c r="EFI40" s="27"/>
      <c r="EFJ40" s="26"/>
      <c r="EFK40" s="27"/>
      <c r="EFL40" s="26"/>
      <c r="EFM40" s="27"/>
      <c r="EFN40" s="26"/>
      <c r="EFO40" s="27"/>
      <c r="EFP40" s="26"/>
      <c r="EFQ40" s="27"/>
      <c r="EFR40" s="26"/>
      <c r="EFS40" s="27"/>
      <c r="EFT40" s="26"/>
      <c r="EFU40" s="27"/>
      <c r="EFV40" s="26"/>
      <c r="EFW40" s="27"/>
      <c r="EFX40" s="26"/>
      <c r="EFY40" s="27"/>
      <c r="EFZ40" s="26"/>
      <c r="EGA40" s="27"/>
      <c r="EGB40" s="26"/>
      <c r="EGC40" s="27"/>
      <c r="EGD40" s="26"/>
      <c r="EGE40" s="27"/>
      <c r="EGF40" s="26"/>
      <c r="EGG40" s="27"/>
      <c r="EGH40" s="26"/>
      <c r="EGI40" s="27"/>
      <c r="EGJ40" s="26"/>
      <c r="EGK40" s="27"/>
      <c r="EGL40" s="26"/>
      <c r="EGM40" s="27"/>
      <c r="EGN40" s="26"/>
      <c r="EGO40" s="27"/>
      <c r="EGP40" s="26"/>
      <c r="EGQ40" s="27"/>
      <c r="EGR40" s="26"/>
      <c r="EGS40" s="27"/>
      <c r="EGT40" s="26"/>
      <c r="EGU40" s="27"/>
      <c r="EGV40" s="26"/>
      <c r="EGW40" s="27"/>
      <c r="EGX40" s="26"/>
      <c r="EGY40" s="27"/>
      <c r="EGZ40" s="26"/>
      <c r="EHA40" s="27"/>
      <c r="EHB40" s="26"/>
      <c r="EHC40" s="27"/>
      <c r="EHD40" s="26"/>
      <c r="EHE40" s="27"/>
      <c r="EHF40" s="26"/>
      <c r="EHG40" s="27"/>
      <c r="EHH40" s="26"/>
      <c r="EHI40" s="27"/>
      <c r="EHJ40" s="26"/>
      <c r="EHK40" s="27"/>
      <c r="EHL40" s="26"/>
      <c r="EHM40" s="27"/>
      <c r="EHN40" s="26"/>
      <c r="EHO40" s="27"/>
      <c r="EHP40" s="26"/>
      <c r="EHQ40" s="27"/>
      <c r="EHR40" s="26"/>
      <c r="EHS40" s="27"/>
      <c r="EHT40" s="26"/>
      <c r="EHU40" s="27"/>
      <c r="EHV40" s="26"/>
      <c r="EHW40" s="27"/>
      <c r="EHX40" s="26"/>
      <c r="EHY40" s="27"/>
      <c r="EHZ40" s="26"/>
      <c r="EIA40" s="27"/>
      <c r="EIB40" s="26"/>
      <c r="EIC40" s="27"/>
      <c r="EID40" s="26"/>
      <c r="EIE40" s="27"/>
      <c r="EIF40" s="26"/>
      <c r="EIG40" s="27"/>
      <c r="EIH40" s="26"/>
      <c r="EII40" s="27"/>
      <c r="EIJ40" s="26"/>
      <c r="EIK40" s="27"/>
      <c r="EIL40" s="26"/>
      <c r="EIM40" s="27"/>
      <c r="EIN40" s="26"/>
      <c r="EIO40" s="27"/>
      <c r="EIP40" s="26"/>
      <c r="EIQ40" s="27"/>
      <c r="EIR40" s="26"/>
      <c r="EIS40" s="27"/>
      <c r="EIT40" s="26"/>
      <c r="EIU40" s="27"/>
      <c r="EIV40" s="26"/>
      <c r="EIW40" s="27"/>
      <c r="EIX40" s="26"/>
      <c r="EIY40" s="27"/>
      <c r="EIZ40" s="26"/>
      <c r="EJA40" s="27"/>
      <c r="EJB40" s="26"/>
      <c r="EJC40" s="27"/>
      <c r="EJD40" s="26"/>
      <c r="EJE40" s="27"/>
      <c r="EJF40" s="26"/>
      <c r="EJG40" s="27"/>
      <c r="EJH40" s="26"/>
      <c r="EJI40" s="27"/>
      <c r="EJJ40" s="26"/>
      <c r="EJK40" s="27"/>
      <c r="EJL40" s="26"/>
      <c r="EJM40" s="27"/>
      <c r="EJN40" s="26"/>
      <c r="EJO40" s="27"/>
      <c r="EJP40" s="26"/>
      <c r="EJQ40" s="27"/>
      <c r="EJR40" s="26"/>
      <c r="EJS40" s="27"/>
      <c r="EJT40" s="26"/>
      <c r="EJU40" s="27"/>
      <c r="EJV40" s="26"/>
      <c r="EJW40" s="27"/>
      <c r="EJX40" s="26"/>
      <c r="EJY40" s="27"/>
      <c r="EJZ40" s="26"/>
      <c r="EKA40" s="27"/>
      <c r="EKB40" s="26"/>
      <c r="EKC40" s="27"/>
      <c r="EKD40" s="26"/>
      <c r="EKE40" s="27"/>
      <c r="EKF40" s="26"/>
      <c r="EKG40" s="27"/>
      <c r="EKH40" s="26"/>
      <c r="EKI40" s="27"/>
      <c r="EKJ40" s="26"/>
      <c r="EKK40" s="27"/>
      <c r="EKL40" s="26"/>
      <c r="EKM40" s="27"/>
      <c r="EKN40" s="26"/>
      <c r="EKO40" s="27"/>
      <c r="EKP40" s="26"/>
      <c r="EKQ40" s="27"/>
      <c r="EKR40" s="26"/>
      <c r="EKS40" s="27"/>
      <c r="EKT40" s="26"/>
      <c r="EKU40" s="27"/>
      <c r="EKV40" s="26"/>
      <c r="EKW40" s="27"/>
      <c r="EKX40" s="26"/>
      <c r="EKY40" s="27"/>
      <c r="EKZ40" s="26"/>
      <c r="ELA40" s="27"/>
      <c r="ELB40" s="26"/>
      <c r="ELC40" s="27"/>
      <c r="ELD40" s="26"/>
      <c r="ELE40" s="27"/>
      <c r="ELF40" s="26"/>
      <c r="ELG40" s="27"/>
      <c r="ELH40" s="26"/>
      <c r="ELI40" s="27"/>
      <c r="ELJ40" s="26"/>
      <c r="ELK40" s="27"/>
      <c r="ELL40" s="26"/>
      <c r="ELM40" s="27"/>
      <c r="ELN40" s="26"/>
      <c r="ELO40" s="27"/>
      <c r="ELP40" s="26"/>
      <c r="ELQ40" s="27"/>
      <c r="ELR40" s="26"/>
      <c r="ELS40" s="27"/>
      <c r="ELT40" s="26"/>
      <c r="ELU40" s="27"/>
      <c r="ELV40" s="26"/>
      <c r="ELW40" s="27"/>
      <c r="ELX40" s="26"/>
      <c r="ELY40" s="27"/>
      <c r="ELZ40" s="26"/>
      <c r="EMA40" s="27"/>
      <c r="EMB40" s="26"/>
      <c r="EMC40" s="27"/>
      <c r="EMD40" s="26"/>
      <c r="EME40" s="27"/>
      <c r="EMF40" s="26"/>
      <c r="EMG40" s="27"/>
      <c r="EMH40" s="26"/>
      <c r="EMI40" s="27"/>
      <c r="EMJ40" s="26"/>
      <c r="EMK40" s="27"/>
      <c r="EML40" s="26"/>
      <c r="EMM40" s="27"/>
      <c r="EMN40" s="26"/>
      <c r="EMO40" s="27"/>
      <c r="EMP40" s="26"/>
      <c r="EMQ40" s="27"/>
      <c r="EMR40" s="26"/>
      <c r="EMS40" s="27"/>
      <c r="EMT40" s="26"/>
      <c r="EMU40" s="27"/>
      <c r="EMV40" s="26"/>
      <c r="EMW40" s="27"/>
      <c r="EMX40" s="26"/>
      <c r="EMY40" s="27"/>
      <c r="EMZ40" s="26"/>
      <c r="ENA40" s="27"/>
      <c r="ENB40" s="26"/>
      <c r="ENC40" s="27"/>
      <c r="END40" s="26"/>
      <c r="ENE40" s="27"/>
      <c r="ENF40" s="26"/>
      <c r="ENG40" s="27"/>
      <c r="ENH40" s="26"/>
      <c r="ENI40" s="27"/>
      <c r="ENJ40" s="26"/>
      <c r="ENK40" s="27"/>
      <c r="ENL40" s="26"/>
      <c r="ENM40" s="27"/>
      <c r="ENN40" s="26"/>
      <c r="ENO40" s="27"/>
      <c r="ENP40" s="26"/>
      <c r="ENQ40" s="27"/>
      <c r="ENR40" s="26"/>
      <c r="ENS40" s="27"/>
      <c r="ENT40" s="26"/>
      <c r="ENU40" s="27"/>
      <c r="ENV40" s="26"/>
      <c r="ENW40" s="27"/>
      <c r="ENX40" s="26"/>
      <c r="ENY40" s="27"/>
      <c r="ENZ40" s="26"/>
      <c r="EOA40" s="27"/>
      <c r="EOB40" s="26"/>
      <c r="EOC40" s="27"/>
      <c r="EOD40" s="26"/>
      <c r="EOE40" s="27"/>
      <c r="EOF40" s="26"/>
      <c r="EOG40" s="27"/>
      <c r="EOH40" s="26"/>
      <c r="EOI40" s="27"/>
      <c r="EOJ40" s="26"/>
      <c r="EOK40" s="27"/>
      <c r="EOL40" s="26"/>
      <c r="EOM40" s="27"/>
      <c r="EON40" s="26"/>
      <c r="EOO40" s="27"/>
      <c r="EOP40" s="26"/>
      <c r="EOQ40" s="27"/>
      <c r="EOR40" s="26"/>
      <c r="EOS40" s="27"/>
      <c r="EOT40" s="26"/>
      <c r="EOU40" s="27"/>
      <c r="EOV40" s="26"/>
      <c r="EOW40" s="27"/>
      <c r="EOX40" s="26"/>
      <c r="EOY40" s="27"/>
      <c r="EOZ40" s="26"/>
      <c r="EPA40" s="27"/>
      <c r="EPB40" s="26"/>
      <c r="EPC40" s="27"/>
      <c r="EPD40" s="26"/>
      <c r="EPE40" s="27"/>
      <c r="EPF40" s="26"/>
      <c r="EPG40" s="27"/>
      <c r="EPH40" s="26"/>
      <c r="EPI40" s="27"/>
      <c r="EPJ40" s="26"/>
      <c r="EPK40" s="27"/>
      <c r="EPL40" s="26"/>
      <c r="EPM40" s="27"/>
      <c r="EPN40" s="26"/>
      <c r="EPO40" s="27"/>
      <c r="EPP40" s="26"/>
      <c r="EPQ40" s="27"/>
      <c r="EPR40" s="26"/>
      <c r="EPS40" s="27"/>
      <c r="EPT40" s="26"/>
      <c r="EPU40" s="27"/>
      <c r="EPV40" s="26"/>
      <c r="EPW40" s="27"/>
      <c r="EPX40" s="26"/>
      <c r="EPY40" s="27"/>
      <c r="EPZ40" s="26"/>
      <c r="EQA40" s="27"/>
      <c r="EQB40" s="26"/>
      <c r="EQC40" s="27"/>
      <c r="EQD40" s="26"/>
      <c r="EQE40" s="27"/>
      <c r="EQF40" s="26"/>
      <c r="EQG40" s="27"/>
      <c r="EQH40" s="26"/>
      <c r="EQI40" s="27"/>
      <c r="EQJ40" s="26"/>
      <c r="EQK40" s="27"/>
      <c r="EQL40" s="26"/>
      <c r="EQM40" s="27"/>
      <c r="EQN40" s="26"/>
      <c r="EQO40" s="27"/>
      <c r="EQP40" s="26"/>
      <c r="EQQ40" s="27"/>
      <c r="EQR40" s="26"/>
      <c r="EQS40" s="27"/>
      <c r="EQT40" s="26"/>
      <c r="EQU40" s="27"/>
      <c r="EQV40" s="26"/>
      <c r="EQW40" s="27"/>
      <c r="EQX40" s="26"/>
      <c r="EQY40" s="27"/>
      <c r="EQZ40" s="26"/>
      <c r="ERA40" s="27"/>
      <c r="ERB40" s="26"/>
      <c r="ERC40" s="27"/>
      <c r="ERD40" s="26"/>
      <c r="ERE40" s="27"/>
      <c r="ERF40" s="26"/>
      <c r="ERG40" s="27"/>
      <c r="ERH40" s="26"/>
      <c r="ERI40" s="27"/>
      <c r="ERJ40" s="26"/>
      <c r="ERK40" s="27"/>
      <c r="ERL40" s="26"/>
      <c r="ERM40" s="27"/>
      <c r="ERN40" s="26"/>
      <c r="ERO40" s="27"/>
      <c r="ERP40" s="26"/>
      <c r="ERQ40" s="27"/>
      <c r="ERR40" s="26"/>
      <c r="ERS40" s="27"/>
      <c r="ERT40" s="26"/>
      <c r="ERU40" s="27"/>
      <c r="ERV40" s="26"/>
      <c r="ERW40" s="27"/>
      <c r="ERX40" s="26"/>
      <c r="ERY40" s="27"/>
      <c r="ERZ40" s="26"/>
      <c r="ESA40" s="27"/>
      <c r="ESB40" s="26"/>
      <c r="ESC40" s="27"/>
      <c r="ESD40" s="26"/>
      <c r="ESE40" s="27"/>
      <c r="ESF40" s="26"/>
      <c r="ESG40" s="27"/>
      <c r="ESH40" s="26"/>
      <c r="ESI40" s="27"/>
      <c r="ESJ40" s="26"/>
      <c r="ESK40" s="27"/>
      <c r="ESL40" s="26"/>
      <c r="ESM40" s="27"/>
      <c r="ESN40" s="26"/>
      <c r="ESO40" s="27"/>
      <c r="ESP40" s="26"/>
      <c r="ESQ40" s="27"/>
      <c r="ESR40" s="26"/>
      <c r="ESS40" s="27"/>
      <c r="EST40" s="26"/>
      <c r="ESU40" s="27"/>
      <c r="ESV40" s="26"/>
      <c r="ESW40" s="27"/>
      <c r="ESX40" s="26"/>
      <c r="ESY40" s="27"/>
      <c r="ESZ40" s="26"/>
      <c r="ETA40" s="27"/>
      <c r="ETB40" s="26"/>
      <c r="ETC40" s="27"/>
      <c r="ETD40" s="26"/>
      <c r="ETE40" s="27"/>
      <c r="ETF40" s="26"/>
      <c r="ETG40" s="27"/>
      <c r="ETH40" s="26"/>
      <c r="ETI40" s="27"/>
      <c r="ETJ40" s="26"/>
      <c r="ETK40" s="27"/>
      <c r="ETL40" s="26"/>
      <c r="ETM40" s="27"/>
      <c r="ETN40" s="26"/>
      <c r="ETO40" s="27"/>
      <c r="ETP40" s="26"/>
      <c r="ETQ40" s="27"/>
      <c r="ETR40" s="26"/>
      <c r="ETS40" s="27"/>
      <c r="ETT40" s="26"/>
      <c r="ETU40" s="27"/>
      <c r="ETV40" s="26"/>
      <c r="ETW40" s="27"/>
      <c r="ETX40" s="26"/>
      <c r="ETY40" s="27"/>
      <c r="ETZ40" s="26"/>
      <c r="EUA40" s="27"/>
      <c r="EUB40" s="26"/>
      <c r="EUC40" s="27"/>
      <c r="EUD40" s="26"/>
      <c r="EUE40" s="27"/>
      <c r="EUF40" s="26"/>
      <c r="EUG40" s="27"/>
      <c r="EUH40" s="26"/>
      <c r="EUI40" s="27"/>
      <c r="EUJ40" s="26"/>
      <c r="EUK40" s="27"/>
      <c r="EUL40" s="26"/>
      <c r="EUM40" s="27"/>
      <c r="EUN40" s="26"/>
      <c r="EUO40" s="27"/>
      <c r="EUP40" s="26"/>
      <c r="EUQ40" s="27"/>
      <c r="EUR40" s="26"/>
      <c r="EUS40" s="27"/>
      <c r="EUT40" s="26"/>
      <c r="EUU40" s="27"/>
      <c r="EUV40" s="26"/>
      <c r="EUW40" s="27"/>
      <c r="EUX40" s="26"/>
      <c r="EUY40" s="27"/>
      <c r="EUZ40" s="26"/>
      <c r="EVA40" s="27"/>
      <c r="EVB40" s="26"/>
      <c r="EVC40" s="27"/>
      <c r="EVD40" s="26"/>
      <c r="EVE40" s="27"/>
      <c r="EVF40" s="26"/>
      <c r="EVG40" s="27"/>
      <c r="EVH40" s="26"/>
      <c r="EVI40" s="27"/>
      <c r="EVJ40" s="26"/>
      <c r="EVK40" s="27"/>
      <c r="EVL40" s="26"/>
      <c r="EVM40" s="27"/>
      <c r="EVN40" s="26"/>
      <c r="EVO40" s="27"/>
      <c r="EVP40" s="26"/>
      <c r="EVQ40" s="27"/>
      <c r="EVR40" s="26"/>
      <c r="EVS40" s="27"/>
      <c r="EVT40" s="26"/>
      <c r="EVU40" s="27"/>
      <c r="EVV40" s="26"/>
      <c r="EVW40" s="27"/>
      <c r="EVX40" s="26"/>
      <c r="EVY40" s="27"/>
      <c r="EVZ40" s="26"/>
      <c r="EWA40" s="27"/>
      <c r="EWB40" s="26"/>
      <c r="EWC40" s="27"/>
      <c r="EWD40" s="26"/>
      <c r="EWE40" s="27"/>
      <c r="EWF40" s="26"/>
      <c r="EWG40" s="27"/>
      <c r="EWH40" s="26"/>
      <c r="EWI40" s="27"/>
      <c r="EWJ40" s="26"/>
      <c r="EWK40" s="27"/>
      <c r="EWL40" s="26"/>
      <c r="EWM40" s="27"/>
      <c r="EWN40" s="26"/>
      <c r="EWO40" s="27"/>
      <c r="EWP40" s="26"/>
      <c r="EWQ40" s="27"/>
      <c r="EWR40" s="26"/>
      <c r="EWS40" s="27"/>
      <c r="EWT40" s="26"/>
      <c r="EWU40" s="27"/>
      <c r="EWV40" s="26"/>
      <c r="EWW40" s="27"/>
      <c r="EWX40" s="26"/>
      <c r="EWY40" s="27"/>
      <c r="EWZ40" s="26"/>
      <c r="EXA40" s="27"/>
      <c r="EXB40" s="26"/>
      <c r="EXC40" s="27"/>
      <c r="EXD40" s="26"/>
      <c r="EXE40" s="27"/>
      <c r="EXF40" s="26"/>
      <c r="EXG40" s="27"/>
      <c r="EXH40" s="26"/>
      <c r="EXI40" s="27"/>
      <c r="EXJ40" s="26"/>
      <c r="EXK40" s="27"/>
      <c r="EXL40" s="26"/>
      <c r="EXM40" s="27"/>
      <c r="EXN40" s="26"/>
      <c r="EXO40" s="27"/>
      <c r="EXP40" s="26"/>
      <c r="EXQ40" s="27"/>
      <c r="EXR40" s="26"/>
      <c r="EXS40" s="27"/>
      <c r="EXT40" s="26"/>
      <c r="EXU40" s="27"/>
      <c r="EXV40" s="26"/>
      <c r="EXW40" s="27"/>
      <c r="EXX40" s="26"/>
      <c r="EXY40" s="27"/>
      <c r="EXZ40" s="26"/>
      <c r="EYA40" s="27"/>
      <c r="EYB40" s="26"/>
      <c r="EYC40" s="27"/>
      <c r="EYD40" s="26"/>
      <c r="EYE40" s="27"/>
      <c r="EYF40" s="26"/>
      <c r="EYG40" s="27"/>
      <c r="EYH40" s="26"/>
      <c r="EYI40" s="27"/>
      <c r="EYJ40" s="26"/>
      <c r="EYK40" s="27"/>
      <c r="EYL40" s="26"/>
      <c r="EYM40" s="27"/>
      <c r="EYN40" s="26"/>
      <c r="EYO40" s="27"/>
      <c r="EYP40" s="26"/>
      <c r="EYQ40" s="27"/>
      <c r="EYR40" s="26"/>
      <c r="EYS40" s="27"/>
      <c r="EYT40" s="26"/>
      <c r="EYU40" s="27"/>
      <c r="EYV40" s="26"/>
      <c r="EYW40" s="27"/>
      <c r="EYX40" s="26"/>
      <c r="EYY40" s="27"/>
      <c r="EYZ40" s="26"/>
      <c r="EZA40" s="27"/>
      <c r="EZB40" s="26"/>
      <c r="EZC40" s="27"/>
      <c r="EZD40" s="26"/>
      <c r="EZE40" s="27"/>
      <c r="EZF40" s="26"/>
      <c r="EZG40" s="27"/>
      <c r="EZH40" s="26"/>
      <c r="EZI40" s="27"/>
      <c r="EZJ40" s="26"/>
      <c r="EZK40" s="27"/>
      <c r="EZL40" s="26"/>
      <c r="EZM40" s="27"/>
      <c r="EZN40" s="26"/>
      <c r="EZO40" s="27"/>
      <c r="EZP40" s="26"/>
      <c r="EZQ40" s="27"/>
      <c r="EZR40" s="26"/>
      <c r="EZS40" s="27"/>
      <c r="EZT40" s="26"/>
      <c r="EZU40" s="27"/>
      <c r="EZV40" s="26"/>
      <c r="EZW40" s="27"/>
      <c r="EZX40" s="26"/>
      <c r="EZY40" s="27"/>
      <c r="EZZ40" s="26"/>
      <c r="FAA40" s="27"/>
      <c r="FAB40" s="26"/>
      <c r="FAC40" s="27"/>
      <c r="FAD40" s="26"/>
      <c r="FAE40" s="27"/>
      <c r="FAF40" s="26"/>
      <c r="FAG40" s="27"/>
      <c r="FAH40" s="26"/>
      <c r="FAI40" s="27"/>
      <c r="FAJ40" s="26"/>
      <c r="FAK40" s="27"/>
      <c r="FAL40" s="26"/>
      <c r="FAM40" s="27"/>
      <c r="FAN40" s="26"/>
      <c r="FAO40" s="27"/>
      <c r="FAP40" s="26"/>
      <c r="FAQ40" s="27"/>
      <c r="FAR40" s="26"/>
      <c r="FAS40" s="27"/>
      <c r="FAT40" s="26"/>
      <c r="FAU40" s="27"/>
      <c r="FAV40" s="26"/>
      <c r="FAW40" s="27"/>
      <c r="FAX40" s="26"/>
      <c r="FAY40" s="27"/>
      <c r="FAZ40" s="26"/>
      <c r="FBA40" s="27"/>
      <c r="FBB40" s="26"/>
      <c r="FBC40" s="27"/>
      <c r="FBD40" s="26"/>
      <c r="FBE40" s="27"/>
      <c r="FBF40" s="26"/>
      <c r="FBG40" s="27"/>
      <c r="FBH40" s="26"/>
      <c r="FBI40" s="27"/>
      <c r="FBJ40" s="26"/>
      <c r="FBK40" s="27"/>
      <c r="FBL40" s="26"/>
      <c r="FBM40" s="27"/>
      <c r="FBN40" s="26"/>
      <c r="FBO40" s="27"/>
      <c r="FBP40" s="26"/>
      <c r="FBQ40" s="27"/>
      <c r="FBR40" s="26"/>
      <c r="FBS40" s="27"/>
      <c r="FBT40" s="26"/>
      <c r="FBU40" s="27"/>
      <c r="FBV40" s="26"/>
      <c r="FBW40" s="27"/>
      <c r="FBX40" s="26"/>
      <c r="FBY40" s="27"/>
      <c r="FBZ40" s="26"/>
      <c r="FCA40" s="27"/>
      <c r="FCB40" s="26"/>
      <c r="FCC40" s="27"/>
      <c r="FCD40" s="26"/>
      <c r="FCE40" s="27"/>
      <c r="FCF40" s="26"/>
      <c r="FCG40" s="27"/>
      <c r="FCH40" s="26"/>
      <c r="FCI40" s="27"/>
      <c r="FCJ40" s="26"/>
      <c r="FCK40" s="27"/>
      <c r="FCL40" s="26"/>
      <c r="FCM40" s="27"/>
      <c r="FCN40" s="26"/>
      <c r="FCO40" s="27"/>
      <c r="FCP40" s="26"/>
      <c r="FCQ40" s="27"/>
      <c r="FCR40" s="26"/>
      <c r="FCS40" s="27"/>
      <c r="FCT40" s="26"/>
      <c r="FCU40" s="27"/>
      <c r="FCV40" s="26"/>
      <c r="FCW40" s="27"/>
      <c r="FCX40" s="26"/>
      <c r="FCY40" s="27"/>
      <c r="FCZ40" s="26"/>
      <c r="FDA40" s="27"/>
      <c r="FDB40" s="26"/>
      <c r="FDC40" s="27"/>
      <c r="FDD40" s="26"/>
      <c r="FDE40" s="27"/>
      <c r="FDF40" s="26"/>
      <c r="FDG40" s="27"/>
      <c r="FDH40" s="26"/>
      <c r="FDI40" s="27"/>
      <c r="FDJ40" s="26"/>
      <c r="FDK40" s="27"/>
      <c r="FDL40" s="26"/>
      <c r="FDM40" s="27"/>
      <c r="FDN40" s="26"/>
      <c r="FDO40" s="27"/>
      <c r="FDP40" s="26"/>
      <c r="FDQ40" s="27"/>
      <c r="FDR40" s="26"/>
      <c r="FDS40" s="27"/>
      <c r="FDT40" s="26"/>
      <c r="FDU40" s="27"/>
      <c r="FDV40" s="26"/>
      <c r="FDW40" s="27"/>
      <c r="FDX40" s="26"/>
      <c r="FDY40" s="27"/>
      <c r="FDZ40" s="26"/>
      <c r="FEA40" s="27"/>
      <c r="FEB40" s="26"/>
      <c r="FEC40" s="27"/>
      <c r="FED40" s="26"/>
      <c r="FEE40" s="27"/>
      <c r="FEF40" s="26"/>
      <c r="FEG40" s="27"/>
      <c r="FEH40" s="26"/>
      <c r="FEI40" s="27"/>
      <c r="FEJ40" s="26"/>
      <c r="FEK40" s="27"/>
      <c r="FEL40" s="26"/>
      <c r="FEM40" s="27"/>
      <c r="FEN40" s="26"/>
      <c r="FEO40" s="27"/>
      <c r="FEP40" s="26"/>
      <c r="FEQ40" s="27"/>
      <c r="FER40" s="26"/>
      <c r="FES40" s="27"/>
      <c r="FET40" s="26"/>
      <c r="FEU40" s="27"/>
      <c r="FEV40" s="26"/>
      <c r="FEW40" s="27"/>
      <c r="FEX40" s="26"/>
      <c r="FEY40" s="27"/>
      <c r="FEZ40" s="26"/>
      <c r="FFA40" s="27"/>
      <c r="FFB40" s="26"/>
      <c r="FFC40" s="27"/>
      <c r="FFD40" s="26"/>
      <c r="FFE40" s="27"/>
      <c r="FFF40" s="26"/>
      <c r="FFG40" s="27"/>
      <c r="FFH40" s="26"/>
      <c r="FFI40" s="27"/>
      <c r="FFJ40" s="26"/>
      <c r="FFK40" s="27"/>
      <c r="FFL40" s="26"/>
      <c r="FFM40" s="27"/>
      <c r="FFN40" s="26"/>
      <c r="FFO40" s="27"/>
      <c r="FFP40" s="26"/>
      <c r="FFQ40" s="27"/>
      <c r="FFR40" s="26"/>
      <c r="FFS40" s="27"/>
      <c r="FFT40" s="26"/>
      <c r="FFU40" s="27"/>
      <c r="FFV40" s="26"/>
      <c r="FFW40" s="27"/>
      <c r="FFX40" s="26"/>
      <c r="FFY40" s="27"/>
      <c r="FFZ40" s="26"/>
      <c r="FGA40" s="27"/>
      <c r="FGB40" s="26"/>
      <c r="FGC40" s="27"/>
      <c r="FGD40" s="26"/>
      <c r="FGE40" s="27"/>
      <c r="FGF40" s="26"/>
      <c r="FGG40" s="27"/>
      <c r="FGH40" s="26"/>
      <c r="FGI40" s="27"/>
      <c r="FGJ40" s="26"/>
      <c r="FGK40" s="27"/>
      <c r="FGL40" s="26"/>
      <c r="FGM40" s="27"/>
      <c r="FGN40" s="26"/>
      <c r="FGO40" s="27"/>
      <c r="FGP40" s="26"/>
      <c r="FGQ40" s="27"/>
      <c r="FGR40" s="26"/>
      <c r="FGS40" s="27"/>
      <c r="FGT40" s="26"/>
      <c r="FGU40" s="27"/>
      <c r="FGV40" s="26"/>
      <c r="FGW40" s="27"/>
      <c r="FGX40" s="26"/>
      <c r="FGY40" s="27"/>
      <c r="FGZ40" s="26"/>
      <c r="FHA40" s="27"/>
      <c r="FHB40" s="26"/>
      <c r="FHC40" s="27"/>
      <c r="FHD40" s="26"/>
      <c r="FHE40" s="27"/>
      <c r="FHF40" s="26"/>
      <c r="FHG40" s="27"/>
      <c r="FHH40" s="26"/>
      <c r="FHI40" s="27"/>
      <c r="FHJ40" s="26"/>
      <c r="FHK40" s="27"/>
      <c r="FHL40" s="26"/>
      <c r="FHM40" s="27"/>
      <c r="FHN40" s="26"/>
      <c r="FHO40" s="27"/>
      <c r="FHP40" s="26"/>
      <c r="FHQ40" s="27"/>
      <c r="FHR40" s="26"/>
      <c r="FHS40" s="27"/>
      <c r="FHT40" s="26"/>
      <c r="FHU40" s="27"/>
      <c r="FHV40" s="26"/>
      <c r="FHW40" s="27"/>
      <c r="FHX40" s="26"/>
      <c r="FHY40" s="27"/>
      <c r="FHZ40" s="26"/>
      <c r="FIA40" s="27"/>
      <c r="FIB40" s="26"/>
      <c r="FIC40" s="27"/>
      <c r="FID40" s="26"/>
      <c r="FIE40" s="27"/>
      <c r="FIF40" s="26"/>
      <c r="FIG40" s="27"/>
      <c r="FIH40" s="26"/>
      <c r="FII40" s="27"/>
      <c r="FIJ40" s="26"/>
      <c r="FIK40" s="27"/>
      <c r="FIL40" s="26"/>
      <c r="FIM40" s="27"/>
      <c r="FIN40" s="26"/>
      <c r="FIO40" s="27"/>
      <c r="FIP40" s="26"/>
      <c r="FIQ40" s="27"/>
      <c r="FIR40" s="26"/>
      <c r="FIS40" s="27"/>
      <c r="FIT40" s="26"/>
      <c r="FIU40" s="27"/>
      <c r="FIV40" s="26"/>
      <c r="FIW40" s="27"/>
      <c r="FIX40" s="26"/>
      <c r="FIY40" s="27"/>
      <c r="FIZ40" s="26"/>
      <c r="FJA40" s="27"/>
      <c r="FJB40" s="26"/>
      <c r="FJC40" s="27"/>
      <c r="FJD40" s="26"/>
      <c r="FJE40" s="27"/>
      <c r="FJF40" s="26"/>
      <c r="FJG40" s="27"/>
      <c r="FJH40" s="26"/>
      <c r="FJI40" s="27"/>
      <c r="FJJ40" s="26"/>
      <c r="FJK40" s="27"/>
      <c r="FJL40" s="26"/>
      <c r="FJM40" s="27"/>
      <c r="FJN40" s="26"/>
      <c r="FJO40" s="27"/>
      <c r="FJP40" s="26"/>
      <c r="FJQ40" s="27"/>
      <c r="FJR40" s="26"/>
      <c r="FJS40" s="27"/>
      <c r="FJT40" s="26"/>
      <c r="FJU40" s="27"/>
      <c r="FJV40" s="26"/>
      <c r="FJW40" s="27"/>
      <c r="FJX40" s="26"/>
      <c r="FJY40" s="27"/>
      <c r="FJZ40" s="26"/>
      <c r="FKA40" s="27"/>
      <c r="FKB40" s="26"/>
      <c r="FKC40" s="27"/>
      <c r="FKD40" s="26"/>
      <c r="FKE40" s="27"/>
      <c r="FKF40" s="26"/>
      <c r="FKG40" s="27"/>
      <c r="FKH40" s="26"/>
      <c r="FKI40" s="27"/>
      <c r="FKJ40" s="26"/>
      <c r="FKK40" s="27"/>
      <c r="FKL40" s="26"/>
      <c r="FKM40" s="27"/>
      <c r="FKN40" s="26"/>
      <c r="FKO40" s="27"/>
      <c r="FKP40" s="26"/>
      <c r="FKQ40" s="27"/>
      <c r="FKR40" s="26"/>
      <c r="FKS40" s="27"/>
      <c r="FKT40" s="26"/>
      <c r="FKU40" s="27"/>
      <c r="FKV40" s="26"/>
      <c r="FKW40" s="27"/>
      <c r="FKX40" s="26"/>
      <c r="FKY40" s="27"/>
      <c r="FKZ40" s="26"/>
      <c r="FLA40" s="27"/>
      <c r="FLB40" s="26"/>
      <c r="FLC40" s="27"/>
      <c r="FLD40" s="26"/>
      <c r="FLE40" s="27"/>
      <c r="FLF40" s="26"/>
      <c r="FLG40" s="27"/>
      <c r="FLH40" s="26"/>
      <c r="FLI40" s="27"/>
      <c r="FLJ40" s="26"/>
      <c r="FLK40" s="27"/>
      <c r="FLL40" s="26"/>
      <c r="FLM40" s="27"/>
      <c r="FLN40" s="26"/>
      <c r="FLO40" s="27"/>
      <c r="FLP40" s="26"/>
      <c r="FLQ40" s="27"/>
      <c r="FLR40" s="26"/>
      <c r="FLS40" s="27"/>
      <c r="FLT40" s="26"/>
      <c r="FLU40" s="27"/>
      <c r="FLV40" s="26"/>
      <c r="FLW40" s="27"/>
      <c r="FLX40" s="26"/>
      <c r="FLY40" s="27"/>
      <c r="FLZ40" s="26"/>
      <c r="FMA40" s="27"/>
      <c r="FMB40" s="26"/>
      <c r="FMC40" s="27"/>
      <c r="FMD40" s="26"/>
      <c r="FME40" s="27"/>
      <c r="FMF40" s="26"/>
      <c r="FMG40" s="27"/>
      <c r="FMH40" s="26"/>
      <c r="FMI40" s="27"/>
      <c r="FMJ40" s="26"/>
      <c r="FMK40" s="27"/>
      <c r="FML40" s="26"/>
      <c r="FMM40" s="27"/>
      <c r="FMN40" s="26"/>
      <c r="FMO40" s="27"/>
      <c r="FMP40" s="26"/>
      <c r="FMQ40" s="27"/>
      <c r="FMR40" s="26"/>
      <c r="FMS40" s="27"/>
      <c r="FMT40" s="26"/>
      <c r="FMU40" s="27"/>
      <c r="FMV40" s="26"/>
      <c r="FMW40" s="27"/>
      <c r="FMX40" s="26"/>
      <c r="FMY40" s="27"/>
      <c r="FMZ40" s="26"/>
      <c r="FNA40" s="27"/>
      <c r="FNB40" s="26"/>
      <c r="FNC40" s="27"/>
      <c r="FND40" s="26"/>
      <c r="FNE40" s="27"/>
      <c r="FNF40" s="26"/>
      <c r="FNG40" s="27"/>
      <c r="FNH40" s="26"/>
      <c r="FNI40" s="27"/>
      <c r="FNJ40" s="26"/>
      <c r="FNK40" s="27"/>
      <c r="FNL40" s="26"/>
      <c r="FNM40" s="27"/>
      <c r="FNN40" s="26"/>
      <c r="FNO40" s="27"/>
      <c r="FNP40" s="26"/>
      <c r="FNQ40" s="27"/>
      <c r="FNR40" s="26"/>
      <c r="FNS40" s="27"/>
      <c r="FNT40" s="26"/>
      <c r="FNU40" s="27"/>
      <c r="FNV40" s="26"/>
      <c r="FNW40" s="27"/>
      <c r="FNX40" s="26"/>
      <c r="FNY40" s="27"/>
      <c r="FNZ40" s="26"/>
      <c r="FOA40" s="27"/>
      <c r="FOB40" s="26"/>
      <c r="FOC40" s="27"/>
      <c r="FOD40" s="26"/>
      <c r="FOE40" s="27"/>
      <c r="FOF40" s="26"/>
      <c r="FOG40" s="27"/>
      <c r="FOH40" s="26"/>
      <c r="FOI40" s="27"/>
      <c r="FOJ40" s="26"/>
      <c r="FOK40" s="27"/>
      <c r="FOL40" s="26"/>
      <c r="FOM40" s="27"/>
      <c r="FON40" s="26"/>
      <c r="FOO40" s="27"/>
      <c r="FOP40" s="26"/>
      <c r="FOQ40" s="27"/>
      <c r="FOR40" s="26"/>
      <c r="FOS40" s="27"/>
      <c r="FOT40" s="26"/>
      <c r="FOU40" s="27"/>
      <c r="FOV40" s="26"/>
      <c r="FOW40" s="27"/>
      <c r="FOX40" s="26"/>
      <c r="FOY40" s="27"/>
      <c r="FOZ40" s="26"/>
      <c r="FPA40" s="27"/>
      <c r="FPB40" s="26"/>
      <c r="FPC40" s="27"/>
      <c r="FPD40" s="26"/>
      <c r="FPE40" s="27"/>
      <c r="FPF40" s="26"/>
      <c r="FPG40" s="27"/>
      <c r="FPH40" s="26"/>
      <c r="FPI40" s="27"/>
      <c r="FPJ40" s="26"/>
      <c r="FPK40" s="27"/>
      <c r="FPL40" s="26"/>
      <c r="FPM40" s="27"/>
      <c r="FPN40" s="26"/>
      <c r="FPO40" s="27"/>
      <c r="FPP40" s="26"/>
      <c r="FPQ40" s="27"/>
      <c r="FPR40" s="26"/>
      <c r="FPS40" s="27"/>
      <c r="FPT40" s="26"/>
      <c r="FPU40" s="27"/>
      <c r="FPV40" s="26"/>
      <c r="FPW40" s="27"/>
      <c r="FPX40" s="26"/>
      <c r="FPY40" s="27"/>
      <c r="FPZ40" s="26"/>
      <c r="FQA40" s="27"/>
      <c r="FQB40" s="26"/>
      <c r="FQC40" s="27"/>
      <c r="FQD40" s="26"/>
      <c r="FQE40" s="27"/>
      <c r="FQF40" s="26"/>
      <c r="FQG40" s="27"/>
      <c r="FQH40" s="26"/>
      <c r="FQI40" s="27"/>
      <c r="FQJ40" s="26"/>
      <c r="FQK40" s="27"/>
      <c r="FQL40" s="26"/>
      <c r="FQM40" s="27"/>
      <c r="FQN40" s="26"/>
      <c r="FQO40" s="27"/>
      <c r="FQP40" s="26"/>
      <c r="FQQ40" s="27"/>
      <c r="FQR40" s="26"/>
      <c r="FQS40" s="27"/>
      <c r="FQT40" s="26"/>
      <c r="FQU40" s="27"/>
      <c r="FQV40" s="26"/>
      <c r="FQW40" s="27"/>
      <c r="FQX40" s="26"/>
      <c r="FQY40" s="27"/>
      <c r="FQZ40" s="26"/>
      <c r="FRA40" s="27"/>
      <c r="FRB40" s="26"/>
      <c r="FRC40" s="27"/>
      <c r="FRD40" s="26"/>
      <c r="FRE40" s="27"/>
      <c r="FRF40" s="26"/>
      <c r="FRG40" s="27"/>
      <c r="FRH40" s="26"/>
      <c r="FRI40" s="27"/>
      <c r="FRJ40" s="26"/>
      <c r="FRK40" s="27"/>
      <c r="FRL40" s="26"/>
      <c r="FRM40" s="27"/>
      <c r="FRN40" s="26"/>
      <c r="FRO40" s="27"/>
      <c r="FRP40" s="26"/>
      <c r="FRQ40" s="27"/>
      <c r="FRR40" s="26"/>
      <c r="FRS40" s="27"/>
      <c r="FRT40" s="26"/>
      <c r="FRU40" s="27"/>
      <c r="FRV40" s="26"/>
      <c r="FRW40" s="27"/>
      <c r="FRX40" s="26"/>
      <c r="FRY40" s="27"/>
      <c r="FRZ40" s="26"/>
      <c r="FSA40" s="27"/>
      <c r="FSB40" s="26"/>
      <c r="FSC40" s="27"/>
      <c r="FSD40" s="26"/>
      <c r="FSE40" s="27"/>
      <c r="FSF40" s="26"/>
      <c r="FSG40" s="27"/>
      <c r="FSH40" s="26"/>
      <c r="FSI40" s="27"/>
      <c r="FSJ40" s="26"/>
      <c r="FSK40" s="27"/>
      <c r="FSL40" s="26"/>
      <c r="FSM40" s="27"/>
      <c r="FSN40" s="26"/>
      <c r="FSO40" s="27"/>
      <c r="FSP40" s="26"/>
      <c r="FSQ40" s="27"/>
      <c r="FSR40" s="26"/>
      <c r="FSS40" s="27"/>
      <c r="FST40" s="26"/>
      <c r="FSU40" s="27"/>
      <c r="FSV40" s="26"/>
      <c r="FSW40" s="27"/>
      <c r="FSX40" s="26"/>
      <c r="FSY40" s="27"/>
      <c r="FSZ40" s="26"/>
      <c r="FTA40" s="27"/>
      <c r="FTB40" s="26"/>
      <c r="FTC40" s="27"/>
      <c r="FTD40" s="26"/>
      <c r="FTE40" s="27"/>
      <c r="FTF40" s="26"/>
      <c r="FTG40" s="27"/>
      <c r="FTH40" s="26"/>
      <c r="FTI40" s="27"/>
      <c r="FTJ40" s="26"/>
      <c r="FTK40" s="27"/>
      <c r="FTL40" s="26"/>
      <c r="FTM40" s="27"/>
      <c r="FTN40" s="26"/>
      <c r="FTO40" s="27"/>
      <c r="FTP40" s="26"/>
      <c r="FTQ40" s="27"/>
      <c r="FTR40" s="26"/>
      <c r="FTS40" s="27"/>
      <c r="FTT40" s="26"/>
      <c r="FTU40" s="27"/>
      <c r="FTV40" s="26"/>
      <c r="FTW40" s="27"/>
      <c r="FTX40" s="26"/>
      <c r="FTY40" s="27"/>
      <c r="FTZ40" s="26"/>
      <c r="FUA40" s="27"/>
      <c r="FUB40" s="26"/>
      <c r="FUC40" s="27"/>
      <c r="FUD40" s="26"/>
      <c r="FUE40" s="27"/>
      <c r="FUF40" s="26"/>
      <c r="FUG40" s="27"/>
      <c r="FUH40" s="26"/>
      <c r="FUI40" s="27"/>
      <c r="FUJ40" s="26"/>
      <c r="FUK40" s="27"/>
      <c r="FUL40" s="26"/>
      <c r="FUM40" s="27"/>
      <c r="FUN40" s="26"/>
      <c r="FUO40" s="27"/>
      <c r="FUP40" s="26"/>
      <c r="FUQ40" s="27"/>
      <c r="FUR40" s="26"/>
      <c r="FUS40" s="27"/>
      <c r="FUT40" s="26"/>
      <c r="FUU40" s="27"/>
      <c r="FUV40" s="26"/>
      <c r="FUW40" s="27"/>
      <c r="FUX40" s="26"/>
      <c r="FUY40" s="27"/>
      <c r="FUZ40" s="26"/>
      <c r="FVA40" s="27"/>
      <c r="FVB40" s="26"/>
      <c r="FVC40" s="27"/>
      <c r="FVD40" s="26"/>
      <c r="FVE40" s="27"/>
      <c r="FVF40" s="26"/>
      <c r="FVG40" s="27"/>
      <c r="FVH40" s="26"/>
      <c r="FVI40" s="27"/>
      <c r="FVJ40" s="26"/>
      <c r="FVK40" s="27"/>
      <c r="FVL40" s="26"/>
      <c r="FVM40" s="27"/>
      <c r="FVN40" s="26"/>
      <c r="FVO40" s="27"/>
      <c r="FVP40" s="26"/>
      <c r="FVQ40" s="27"/>
      <c r="FVR40" s="26"/>
      <c r="FVS40" s="27"/>
      <c r="FVT40" s="26"/>
      <c r="FVU40" s="27"/>
      <c r="FVV40" s="26"/>
      <c r="FVW40" s="27"/>
      <c r="FVX40" s="26"/>
      <c r="FVY40" s="27"/>
      <c r="FVZ40" s="26"/>
      <c r="FWA40" s="27"/>
      <c r="FWB40" s="26"/>
      <c r="FWC40" s="27"/>
      <c r="FWD40" s="26"/>
      <c r="FWE40" s="27"/>
      <c r="FWF40" s="26"/>
      <c r="FWG40" s="27"/>
      <c r="FWH40" s="26"/>
      <c r="FWI40" s="27"/>
      <c r="FWJ40" s="26"/>
      <c r="FWK40" s="27"/>
      <c r="FWL40" s="26"/>
      <c r="FWM40" s="27"/>
      <c r="FWN40" s="26"/>
      <c r="FWO40" s="27"/>
      <c r="FWP40" s="26"/>
      <c r="FWQ40" s="27"/>
      <c r="FWR40" s="26"/>
      <c r="FWS40" s="27"/>
      <c r="FWT40" s="26"/>
      <c r="FWU40" s="27"/>
      <c r="FWV40" s="26"/>
      <c r="FWW40" s="27"/>
      <c r="FWX40" s="26"/>
      <c r="FWY40" s="27"/>
      <c r="FWZ40" s="26"/>
      <c r="FXA40" s="27"/>
      <c r="FXB40" s="26"/>
      <c r="FXC40" s="27"/>
      <c r="FXD40" s="26"/>
      <c r="FXE40" s="27"/>
      <c r="FXF40" s="26"/>
      <c r="FXG40" s="27"/>
      <c r="FXH40" s="26"/>
      <c r="FXI40" s="27"/>
      <c r="FXJ40" s="26"/>
      <c r="FXK40" s="27"/>
      <c r="FXL40" s="26"/>
      <c r="FXM40" s="27"/>
      <c r="FXN40" s="26"/>
      <c r="FXO40" s="27"/>
      <c r="FXP40" s="26"/>
      <c r="FXQ40" s="27"/>
      <c r="FXR40" s="26"/>
      <c r="FXS40" s="27"/>
      <c r="FXT40" s="26"/>
      <c r="FXU40" s="27"/>
      <c r="FXV40" s="26"/>
      <c r="FXW40" s="27"/>
      <c r="FXX40" s="26"/>
      <c r="FXY40" s="27"/>
      <c r="FXZ40" s="26"/>
      <c r="FYA40" s="27"/>
      <c r="FYB40" s="26"/>
      <c r="FYC40" s="27"/>
      <c r="FYD40" s="26"/>
      <c r="FYE40" s="27"/>
      <c r="FYF40" s="26"/>
      <c r="FYG40" s="27"/>
      <c r="FYH40" s="26"/>
      <c r="FYI40" s="27"/>
      <c r="FYJ40" s="26"/>
      <c r="FYK40" s="27"/>
      <c r="FYL40" s="26"/>
      <c r="FYM40" s="27"/>
      <c r="FYN40" s="26"/>
      <c r="FYO40" s="27"/>
      <c r="FYP40" s="26"/>
      <c r="FYQ40" s="27"/>
      <c r="FYR40" s="26"/>
      <c r="FYS40" s="27"/>
      <c r="FYT40" s="26"/>
      <c r="FYU40" s="27"/>
      <c r="FYV40" s="26"/>
      <c r="FYW40" s="27"/>
      <c r="FYX40" s="26"/>
      <c r="FYY40" s="27"/>
      <c r="FYZ40" s="26"/>
      <c r="FZA40" s="27"/>
      <c r="FZB40" s="26"/>
      <c r="FZC40" s="27"/>
      <c r="FZD40" s="26"/>
      <c r="FZE40" s="27"/>
      <c r="FZF40" s="26"/>
      <c r="FZG40" s="27"/>
      <c r="FZH40" s="26"/>
      <c r="FZI40" s="27"/>
      <c r="FZJ40" s="26"/>
      <c r="FZK40" s="27"/>
      <c r="FZL40" s="26"/>
      <c r="FZM40" s="27"/>
      <c r="FZN40" s="26"/>
      <c r="FZO40" s="27"/>
      <c r="FZP40" s="26"/>
      <c r="FZQ40" s="27"/>
      <c r="FZR40" s="26"/>
      <c r="FZS40" s="27"/>
      <c r="FZT40" s="26"/>
      <c r="FZU40" s="27"/>
      <c r="FZV40" s="26"/>
      <c r="FZW40" s="27"/>
      <c r="FZX40" s="26"/>
      <c r="FZY40" s="27"/>
      <c r="FZZ40" s="26"/>
      <c r="GAA40" s="27"/>
      <c r="GAB40" s="26"/>
      <c r="GAC40" s="27"/>
      <c r="GAD40" s="26"/>
      <c r="GAE40" s="27"/>
      <c r="GAF40" s="26"/>
      <c r="GAG40" s="27"/>
      <c r="GAH40" s="26"/>
      <c r="GAI40" s="27"/>
      <c r="GAJ40" s="26"/>
      <c r="GAK40" s="27"/>
      <c r="GAL40" s="26"/>
      <c r="GAM40" s="27"/>
      <c r="GAN40" s="26"/>
      <c r="GAO40" s="27"/>
      <c r="GAP40" s="26"/>
      <c r="GAQ40" s="27"/>
      <c r="GAR40" s="26"/>
      <c r="GAS40" s="27"/>
      <c r="GAT40" s="26"/>
      <c r="GAU40" s="27"/>
      <c r="GAV40" s="26"/>
      <c r="GAW40" s="27"/>
      <c r="GAX40" s="26"/>
      <c r="GAY40" s="27"/>
      <c r="GAZ40" s="26"/>
      <c r="GBA40" s="27"/>
      <c r="GBB40" s="26"/>
      <c r="GBC40" s="27"/>
      <c r="GBD40" s="26"/>
      <c r="GBE40" s="27"/>
      <c r="GBF40" s="26"/>
      <c r="GBG40" s="27"/>
      <c r="GBH40" s="26"/>
      <c r="GBI40" s="27"/>
      <c r="GBJ40" s="26"/>
      <c r="GBK40" s="27"/>
      <c r="GBL40" s="26"/>
      <c r="GBM40" s="27"/>
      <c r="GBN40" s="26"/>
      <c r="GBO40" s="27"/>
      <c r="GBP40" s="26"/>
      <c r="GBQ40" s="27"/>
      <c r="GBR40" s="26"/>
      <c r="GBS40" s="27"/>
      <c r="GBT40" s="26"/>
      <c r="GBU40" s="27"/>
      <c r="GBV40" s="26"/>
      <c r="GBW40" s="27"/>
      <c r="GBX40" s="26"/>
      <c r="GBY40" s="27"/>
      <c r="GBZ40" s="26"/>
      <c r="GCA40" s="27"/>
      <c r="GCB40" s="26"/>
      <c r="GCC40" s="27"/>
      <c r="GCD40" s="26"/>
      <c r="GCE40" s="27"/>
      <c r="GCF40" s="26"/>
      <c r="GCG40" s="27"/>
      <c r="GCH40" s="26"/>
      <c r="GCI40" s="27"/>
      <c r="GCJ40" s="26"/>
      <c r="GCK40" s="27"/>
      <c r="GCL40" s="26"/>
      <c r="GCM40" s="27"/>
      <c r="GCN40" s="26"/>
      <c r="GCO40" s="27"/>
      <c r="GCP40" s="26"/>
      <c r="GCQ40" s="27"/>
      <c r="GCR40" s="26"/>
      <c r="GCS40" s="27"/>
      <c r="GCT40" s="26"/>
      <c r="GCU40" s="27"/>
      <c r="GCV40" s="26"/>
      <c r="GCW40" s="27"/>
      <c r="GCX40" s="26"/>
      <c r="GCY40" s="27"/>
      <c r="GCZ40" s="26"/>
      <c r="GDA40" s="27"/>
      <c r="GDB40" s="26"/>
      <c r="GDC40" s="27"/>
      <c r="GDD40" s="26"/>
      <c r="GDE40" s="27"/>
      <c r="GDF40" s="26"/>
      <c r="GDG40" s="27"/>
      <c r="GDH40" s="26"/>
      <c r="GDI40" s="27"/>
      <c r="GDJ40" s="26"/>
      <c r="GDK40" s="27"/>
      <c r="GDL40" s="26"/>
      <c r="GDM40" s="27"/>
      <c r="GDN40" s="26"/>
      <c r="GDO40" s="27"/>
      <c r="GDP40" s="26"/>
      <c r="GDQ40" s="27"/>
      <c r="GDR40" s="26"/>
      <c r="GDS40" s="27"/>
      <c r="GDT40" s="26"/>
      <c r="GDU40" s="27"/>
      <c r="GDV40" s="26"/>
      <c r="GDW40" s="27"/>
      <c r="GDX40" s="26"/>
      <c r="GDY40" s="27"/>
      <c r="GDZ40" s="26"/>
      <c r="GEA40" s="27"/>
      <c r="GEB40" s="26"/>
      <c r="GEC40" s="27"/>
      <c r="GED40" s="26"/>
      <c r="GEE40" s="27"/>
      <c r="GEF40" s="26"/>
      <c r="GEG40" s="27"/>
      <c r="GEH40" s="26"/>
      <c r="GEI40" s="27"/>
      <c r="GEJ40" s="26"/>
      <c r="GEK40" s="27"/>
      <c r="GEL40" s="26"/>
      <c r="GEM40" s="27"/>
      <c r="GEN40" s="26"/>
      <c r="GEO40" s="27"/>
      <c r="GEP40" s="26"/>
      <c r="GEQ40" s="27"/>
      <c r="GER40" s="26"/>
      <c r="GES40" s="27"/>
      <c r="GET40" s="26"/>
      <c r="GEU40" s="27"/>
      <c r="GEV40" s="26"/>
      <c r="GEW40" s="27"/>
      <c r="GEX40" s="26"/>
      <c r="GEY40" s="27"/>
      <c r="GEZ40" s="26"/>
      <c r="GFA40" s="27"/>
      <c r="GFB40" s="26"/>
      <c r="GFC40" s="27"/>
      <c r="GFD40" s="26"/>
      <c r="GFE40" s="27"/>
      <c r="GFF40" s="26"/>
      <c r="GFG40" s="27"/>
      <c r="GFH40" s="26"/>
      <c r="GFI40" s="27"/>
      <c r="GFJ40" s="26"/>
      <c r="GFK40" s="27"/>
      <c r="GFL40" s="26"/>
      <c r="GFM40" s="27"/>
      <c r="GFN40" s="26"/>
      <c r="GFO40" s="27"/>
      <c r="GFP40" s="26"/>
      <c r="GFQ40" s="27"/>
      <c r="GFR40" s="26"/>
      <c r="GFS40" s="27"/>
      <c r="GFT40" s="26"/>
      <c r="GFU40" s="27"/>
      <c r="GFV40" s="26"/>
      <c r="GFW40" s="27"/>
      <c r="GFX40" s="26"/>
      <c r="GFY40" s="27"/>
      <c r="GFZ40" s="26"/>
      <c r="GGA40" s="27"/>
      <c r="GGB40" s="26"/>
      <c r="GGC40" s="27"/>
      <c r="GGD40" s="26"/>
      <c r="GGE40" s="27"/>
      <c r="GGF40" s="26"/>
      <c r="GGG40" s="27"/>
      <c r="GGH40" s="26"/>
      <c r="GGI40" s="27"/>
      <c r="GGJ40" s="26"/>
      <c r="GGK40" s="27"/>
      <c r="GGL40" s="26"/>
      <c r="GGM40" s="27"/>
      <c r="GGN40" s="26"/>
      <c r="GGO40" s="27"/>
      <c r="GGP40" s="26"/>
      <c r="GGQ40" s="27"/>
      <c r="GGR40" s="26"/>
      <c r="GGS40" s="27"/>
      <c r="GGT40" s="26"/>
      <c r="GGU40" s="27"/>
      <c r="GGV40" s="26"/>
      <c r="GGW40" s="27"/>
      <c r="GGX40" s="26"/>
      <c r="GGY40" s="27"/>
      <c r="GGZ40" s="26"/>
      <c r="GHA40" s="27"/>
      <c r="GHB40" s="26"/>
      <c r="GHC40" s="27"/>
      <c r="GHD40" s="26"/>
      <c r="GHE40" s="27"/>
      <c r="GHF40" s="26"/>
      <c r="GHG40" s="27"/>
      <c r="GHH40" s="26"/>
      <c r="GHI40" s="27"/>
      <c r="GHJ40" s="26"/>
      <c r="GHK40" s="27"/>
      <c r="GHL40" s="26"/>
      <c r="GHM40" s="27"/>
      <c r="GHN40" s="26"/>
      <c r="GHO40" s="27"/>
      <c r="GHP40" s="26"/>
      <c r="GHQ40" s="27"/>
      <c r="GHR40" s="26"/>
      <c r="GHS40" s="27"/>
      <c r="GHT40" s="26"/>
      <c r="GHU40" s="27"/>
      <c r="GHV40" s="26"/>
      <c r="GHW40" s="27"/>
      <c r="GHX40" s="26"/>
      <c r="GHY40" s="27"/>
      <c r="GHZ40" s="26"/>
      <c r="GIA40" s="27"/>
      <c r="GIB40" s="26"/>
      <c r="GIC40" s="27"/>
      <c r="GID40" s="26"/>
      <c r="GIE40" s="27"/>
      <c r="GIF40" s="26"/>
      <c r="GIG40" s="27"/>
      <c r="GIH40" s="26"/>
      <c r="GII40" s="27"/>
      <c r="GIJ40" s="26"/>
      <c r="GIK40" s="27"/>
      <c r="GIL40" s="26"/>
      <c r="GIM40" s="27"/>
      <c r="GIN40" s="26"/>
      <c r="GIO40" s="27"/>
      <c r="GIP40" s="26"/>
      <c r="GIQ40" s="27"/>
      <c r="GIR40" s="26"/>
      <c r="GIS40" s="27"/>
      <c r="GIT40" s="26"/>
      <c r="GIU40" s="27"/>
      <c r="GIV40" s="26"/>
      <c r="GIW40" s="27"/>
      <c r="GIX40" s="26"/>
      <c r="GIY40" s="27"/>
      <c r="GIZ40" s="26"/>
      <c r="GJA40" s="27"/>
      <c r="GJB40" s="26"/>
      <c r="GJC40" s="27"/>
      <c r="GJD40" s="26"/>
      <c r="GJE40" s="27"/>
      <c r="GJF40" s="26"/>
      <c r="GJG40" s="27"/>
      <c r="GJH40" s="26"/>
      <c r="GJI40" s="27"/>
      <c r="GJJ40" s="26"/>
      <c r="GJK40" s="27"/>
      <c r="GJL40" s="26"/>
      <c r="GJM40" s="27"/>
      <c r="GJN40" s="26"/>
      <c r="GJO40" s="27"/>
      <c r="GJP40" s="26"/>
      <c r="GJQ40" s="27"/>
      <c r="GJR40" s="26"/>
      <c r="GJS40" s="27"/>
      <c r="GJT40" s="26"/>
      <c r="GJU40" s="27"/>
      <c r="GJV40" s="26"/>
      <c r="GJW40" s="27"/>
      <c r="GJX40" s="26"/>
      <c r="GJY40" s="27"/>
      <c r="GJZ40" s="26"/>
      <c r="GKA40" s="27"/>
      <c r="GKB40" s="26"/>
      <c r="GKC40" s="27"/>
      <c r="GKD40" s="26"/>
      <c r="GKE40" s="27"/>
      <c r="GKF40" s="26"/>
      <c r="GKG40" s="27"/>
      <c r="GKH40" s="26"/>
      <c r="GKI40" s="27"/>
      <c r="GKJ40" s="26"/>
      <c r="GKK40" s="27"/>
      <c r="GKL40" s="26"/>
      <c r="GKM40" s="27"/>
      <c r="GKN40" s="26"/>
      <c r="GKO40" s="27"/>
      <c r="GKP40" s="26"/>
      <c r="GKQ40" s="27"/>
      <c r="GKR40" s="26"/>
      <c r="GKS40" s="27"/>
      <c r="GKT40" s="26"/>
      <c r="GKU40" s="27"/>
      <c r="GKV40" s="26"/>
      <c r="GKW40" s="27"/>
      <c r="GKX40" s="26"/>
      <c r="GKY40" s="27"/>
      <c r="GKZ40" s="26"/>
      <c r="GLA40" s="27"/>
      <c r="GLB40" s="26"/>
      <c r="GLC40" s="27"/>
      <c r="GLD40" s="26"/>
      <c r="GLE40" s="27"/>
      <c r="GLF40" s="26"/>
      <c r="GLG40" s="27"/>
      <c r="GLH40" s="26"/>
      <c r="GLI40" s="27"/>
      <c r="GLJ40" s="26"/>
      <c r="GLK40" s="27"/>
      <c r="GLL40" s="26"/>
      <c r="GLM40" s="27"/>
      <c r="GLN40" s="26"/>
      <c r="GLO40" s="27"/>
      <c r="GLP40" s="26"/>
      <c r="GLQ40" s="27"/>
      <c r="GLR40" s="26"/>
      <c r="GLS40" s="27"/>
      <c r="GLT40" s="26"/>
      <c r="GLU40" s="27"/>
      <c r="GLV40" s="26"/>
      <c r="GLW40" s="27"/>
      <c r="GLX40" s="26"/>
      <c r="GLY40" s="27"/>
      <c r="GLZ40" s="26"/>
      <c r="GMA40" s="27"/>
      <c r="GMB40" s="26"/>
      <c r="GMC40" s="27"/>
      <c r="GMD40" s="26"/>
      <c r="GME40" s="27"/>
      <c r="GMF40" s="26"/>
      <c r="GMG40" s="27"/>
      <c r="GMH40" s="26"/>
      <c r="GMI40" s="27"/>
      <c r="GMJ40" s="26"/>
      <c r="GMK40" s="27"/>
      <c r="GML40" s="26"/>
      <c r="GMM40" s="27"/>
      <c r="GMN40" s="26"/>
      <c r="GMO40" s="27"/>
      <c r="GMP40" s="26"/>
      <c r="GMQ40" s="27"/>
      <c r="GMR40" s="26"/>
      <c r="GMS40" s="27"/>
      <c r="GMT40" s="26"/>
      <c r="GMU40" s="27"/>
      <c r="GMV40" s="26"/>
      <c r="GMW40" s="27"/>
      <c r="GMX40" s="26"/>
      <c r="GMY40" s="27"/>
      <c r="GMZ40" s="26"/>
      <c r="GNA40" s="27"/>
      <c r="GNB40" s="26"/>
      <c r="GNC40" s="27"/>
      <c r="GND40" s="26"/>
      <c r="GNE40" s="27"/>
      <c r="GNF40" s="26"/>
      <c r="GNG40" s="27"/>
      <c r="GNH40" s="26"/>
      <c r="GNI40" s="27"/>
      <c r="GNJ40" s="26"/>
      <c r="GNK40" s="27"/>
      <c r="GNL40" s="26"/>
      <c r="GNM40" s="27"/>
      <c r="GNN40" s="26"/>
      <c r="GNO40" s="27"/>
      <c r="GNP40" s="26"/>
      <c r="GNQ40" s="27"/>
      <c r="GNR40" s="26"/>
      <c r="GNS40" s="27"/>
      <c r="GNT40" s="26"/>
      <c r="GNU40" s="27"/>
      <c r="GNV40" s="26"/>
      <c r="GNW40" s="27"/>
      <c r="GNX40" s="26"/>
      <c r="GNY40" s="27"/>
      <c r="GNZ40" s="26"/>
      <c r="GOA40" s="27"/>
      <c r="GOB40" s="26"/>
      <c r="GOC40" s="27"/>
      <c r="GOD40" s="26"/>
      <c r="GOE40" s="27"/>
      <c r="GOF40" s="26"/>
      <c r="GOG40" s="27"/>
      <c r="GOH40" s="26"/>
      <c r="GOI40" s="27"/>
      <c r="GOJ40" s="26"/>
      <c r="GOK40" s="27"/>
      <c r="GOL40" s="26"/>
      <c r="GOM40" s="27"/>
      <c r="GON40" s="26"/>
      <c r="GOO40" s="27"/>
      <c r="GOP40" s="26"/>
      <c r="GOQ40" s="27"/>
      <c r="GOR40" s="26"/>
      <c r="GOS40" s="27"/>
      <c r="GOT40" s="26"/>
      <c r="GOU40" s="27"/>
      <c r="GOV40" s="26"/>
      <c r="GOW40" s="27"/>
      <c r="GOX40" s="26"/>
      <c r="GOY40" s="27"/>
      <c r="GOZ40" s="26"/>
      <c r="GPA40" s="27"/>
      <c r="GPB40" s="26"/>
      <c r="GPC40" s="27"/>
      <c r="GPD40" s="26"/>
      <c r="GPE40" s="27"/>
      <c r="GPF40" s="26"/>
      <c r="GPG40" s="27"/>
      <c r="GPH40" s="26"/>
      <c r="GPI40" s="27"/>
      <c r="GPJ40" s="26"/>
      <c r="GPK40" s="27"/>
      <c r="GPL40" s="26"/>
      <c r="GPM40" s="27"/>
      <c r="GPN40" s="26"/>
      <c r="GPO40" s="27"/>
      <c r="GPP40" s="26"/>
      <c r="GPQ40" s="27"/>
      <c r="GPR40" s="26"/>
      <c r="GPS40" s="27"/>
      <c r="GPT40" s="26"/>
      <c r="GPU40" s="27"/>
      <c r="GPV40" s="26"/>
      <c r="GPW40" s="27"/>
      <c r="GPX40" s="26"/>
      <c r="GPY40" s="27"/>
      <c r="GPZ40" s="26"/>
      <c r="GQA40" s="27"/>
      <c r="GQB40" s="26"/>
      <c r="GQC40" s="27"/>
      <c r="GQD40" s="26"/>
      <c r="GQE40" s="27"/>
      <c r="GQF40" s="26"/>
      <c r="GQG40" s="27"/>
      <c r="GQH40" s="26"/>
      <c r="GQI40" s="27"/>
      <c r="GQJ40" s="26"/>
      <c r="GQK40" s="27"/>
      <c r="GQL40" s="26"/>
      <c r="GQM40" s="27"/>
      <c r="GQN40" s="26"/>
      <c r="GQO40" s="27"/>
      <c r="GQP40" s="26"/>
      <c r="GQQ40" s="27"/>
      <c r="GQR40" s="26"/>
      <c r="GQS40" s="27"/>
      <c r="GQT40" s="26"/>
      <c r="GQU40" s="27"/>
      <c r="GQV40" s="26"/>
      <c r="GQW40" s="27"/>
      <c r="GQX40" s="26"/>
      <c r="GQY40" s="27"/>
      <c r="GQZ40" s="26"/>
      <c r="GRA40" s="27"/>
      <c r="GRB40" s="26"/>
      <c r="GRC40" s="27"/>
      <c r="GRD40" s="26"/>
      <c r="GRE40" s="27"/>
      <c r="GRF40" s="26"/>
      <c r="GRG40" s="27"/>
      <c r="GRH40" s="26"/>
      <c r="GRI40" s="27"/>
      <c r="GRJ40" s="26"/>
      <c r="GRK40" s="27"/>
      <c r="GRL40" s="26"/>
      <c r="GRM40" s="27"/>
      <c r="GRN40" s="26"/>
      <c r="GRO40" s="27"/>
      <c r="GRP40" s="26"/>
      <c r="GRQ40" s="27"/>
      <c r="GRR40" s="26"/>
      <c r="GRS40" s="27"/>
      <c r="GRT40" s="26"/>
      <c r="GRU40" s="27"/>
      <c r="GRV40" s="26"/>
      <c r="GRW40" s="27"/>
      <c r="GRX40" s="26"/>
      <c r="GRY40" s="27"/>
      <c r="GRZ40" s="26"/>
      <c r="GSA40" s="27"/>
      <c r="GSB40" s="26"/>
      <c r="GSC40" s="27"/>
      <c r="GSD40" s="26"/>
      <c r="GSE40" s="27"/>
      <c r="GSF40" s="26"/>
      <c r="GSG40" s="27"/>
      <c r="GSH40" s="26"/>
      <c r="GSI40" s="27"/>
      <c r="GSJ40" s="26"/>
      <c r="GSK40" s="27"/>
      <c r="GSL40" s="26"/>
      <c r="GSM40" s="27"/>
      <c r="GSN40" s="26"/>
      <c r="GSO40" s="27"/>
      <c r="GSP40" s="26"/>
      <c r="GSQ40" s="27"/>
      <c r="GSR40" s="26"/>
      <c r="GSS40" s="27"/>
      <c r="GST40" s="26"/>
      <c r="GSU40" s="27"/>
      <c r="GSV40" s="26"/>
      <c r="GSW40" s="27"/>
      <c r="GSX40" s="26"/>
      <c r="GSY40" s="27"/>
      <c r="GSZ40" s="26"/>
      <c r="GTA40" s="27"/>
      <c r="GTB40" s="26"/>
      <c r="GTC40" s="27"/>
      <c r="GTD40" s="26"/>
      <c r="GTE40" s="27"/>
      <c r="GTF40" s="26"/>
      <c r="GTG40" s="27"/>
      <c r="GTH40" s="26"/>
      <c r="GTI40" s="27"/>
      <c r="GTJ40" s="26"/>
      <c r="GTK40" s="27"/>
      <c r="GTL40" s="26"/>
      <c r="GTM40" s="27"/>
      <c r="GTN40" s="26"/>
      <c r="GTO40" s="27"/>
      <c r="GTP40" s="26"/>
      <c r="GTQ40" s="27"/>
      <c r="GTR40" s="26"/>
      <c r="GTS40" s="27"/>
      <c r="GTT40" s="26"/>
      <c r="GTU40" s="27"/>
      <c r="GTV40" s="26"/>
      <c r="GTW40" s="27"/>
      <c r="GTX40" s="26"/>
      <c r="GTY40" s="27"/>
      <c r="GTZ40" s="26"/>
      <c r="GUA40" s="27"/>
      <c r="GUB40" s="26"/>
      <c r="GUC40" s="27"/>
      <c r="GUD40" s="26"/>
      <c r="GUE40" s="27"/>
      <c r="GUF40" s="26"/>
      <c r="GUG40" s="27"/>
      <c r="GUH40" s="26"/>
      <c r="GUI40" s="27"/>
      <c r="GUJ40" s="26"/>
      <c r="GUK40" s="27"/>
      <c r="GUL40" s="26"/>
      <c r="GUM40" s="27"/>
      <c r="GUN40" s="26"/>
      <c r="GUO40" s="27"/>
      <c r="GUP40" s="26"/>
      <c r="GUQ40" s="27"/>
      <c r="GUR40" s="26"/>
      <c r="GUS40" s="27"/>
      <c r="GUT40" s="26"/>
      <c r="GUU40" s="27"/>
      <c r="GUV40" s="26"/>
      <c r="GUW40" s="27"/>
      <c r="GUX40" s="26"/>
      <c r="GUY40" s="27"/>
      <c r="GUZ40" s="26"/>
      <c r="GVA40" s="27"/>
      <c r="GVB40" s="26"/>
      <c r="GVC40" s="27"/>
      <c r="GVD40" s="26"/>
      <c r="GVE40" s="27"/>
      <c r="GVF40" s="26"/>
      <c r="GVG40" s="27"/>
      <c r="GVH40" s="26"/>
      <c r="GVI40" s="27"/>
      <c r="GVJ40" s="26"/>
      <c r="GVK40" s="27"/>
      <c r="GVL40" s="26"/>
      <c r="GVM40" s="27"/>
      <c r="GVN40" s="26"/>
      <c r="GVO40" s="27"/>
      <c r="GVP40" s="26"/>
      <c r="GVQ40" s="27"/>
      <c r="GVR40" s="26"/>
      <c r="GVS40" s="27"/>
      <c r="GVT40" s="26"/>
      <c r="GVU40" s="27"/>
      <c r="GVV40" s="26"/>
      <c r="GVW40" s="27"/>
      <c r="GVX40" s="26"/>
      <c r="GVY40" s="27"/>
      <c r="GVZ40" s="26"/>
      <c r="GWA40" s="27"/>
      <c r="GWB40" s="26"/>
      <c r="GWC40" s="27"/>
      <c r="GWD40" s="26"/>
      <c r="GWE40" s="27"/>
      <c r="GWF40" s="26"/>
      <c r="GWG40" s="27"/>
      <c r="GWH40" s="26"/>
      <c r="GWI40" s="27"/>
      <c r="GWJ40" s="26"/>
      <c r="GWK40" s="27"/>
      <c r="GWL40" s="26"/>
      <c r="GWM40" s="27"/>
      <c r="GWN40" s="26"/>
      <c r="GWO40" s="27"/>
      <c r="GWP40" s="26"/>
      <c r="GWQ40" s="27"/>
      <c r="GWR40" s="26"/>
      <c r="GWS40" s="27"/>
      <c r="GWT40" s="26"/>
      <c r="GWU40" s="27"/>
      <c r="GWV40" s="26"/>
      <c r="GWW40" s="27"/>
      <c r="GWX40" s="26"/>
      <c r="GWY40" s="27"/>
      <c r="GWZ40" s="26"/>
      <c r="GXA40" s="27"/>
      <c r="GXB40" s="26"/>
      <c r="GXC40" s="27"/>
      <c r="GXD40" s="26"/>
      <c r="GXE40" s="27"/>
      <c r="GXF40" s="26"/>
      <c r="GXG40" s="27"/>
      <c r="GXH40" s="26"/>
      <c r="GXI40" s="27"/>
      <c r="GXJ40" s="26"/>
      <c r="GXK40" s="27"/>
      <c r="GXL40" s="26"/>
      <c r="GXM40" s="27"/>
      <c r="GXN40" s="26"/>
      <c r="GXO40" s="27"/>
      <c r="GXP40" s="26"/>
      <c r="GXQ40" s="27"/>
      <c r="GXR40" s="26"/>
      <c r="GXS40" s="27"/>
      <c r="GXT40" s="26"/>
      <c r="GXU40" s="27"/>
      <c r="GXV40" s="26"/>
      <c r="GXW40" s="27"/>
      <c r="GXX40" s="26"/>
      <c r="GXY40" s="27"/>
      <c r="GXZ40" s="26"/>
      <c r="GYA40" s="27"/>
      <c r="GYB40" s="26"/>
      <c r="GYC40" s="27"/>
      <c r="GYD40" s="26"/>
      <c r="GYE40" s="27"/>
      <c r="GYF40" s="26"/>
      <c r="GYG40" s="27"/>
      <c r="GYH40" s="26"/>
      <c r="GYI40" s="27"/>
      <c r="GYJ40" s="26"/>
      <c r="GYK40" s="27"/>
      <c r="GYL40" s="26"/>
      <c r="GYM40" s="27"/>
      <c r="GYN40" s="26"/>
      <c r="GYO40" s="27"/>
      <c r="GYP40" s="26"/>
      <c r="GYQ40" s="27"/>
      <c r="GYR40" s="26"/>
      <c r="GYS40" s="27"/>
      <c r="GYT40" s="26"/>
      <c r="GYU40" s="27"/>
      <c r="GYV40" s="26"/>
      <c r="GYW40" s="27"/>
      <c r="GYX40" s="26"/>
      <c r="GYY40" s="27"/>
      <c r="GYZ40" s="26"/>
      <c r="GZA40" s="27"/>
      <c r="GZB40" s="26"/>
      <c r="GZC40" s="27"/>
      <c r="GZD40" s="26"/>
      <c r="GZE40" s="27"/>
      <c r="GZF40" s="26"/>
      <c r="GZG40" s="27"/>
      <c r="GZH40" s="26"/>
      <c r="GZI40" s="27"/>
      <c r="GZJ40" s="26"/>
      <c r="GZK40" s="27"/>
      <c r="GZL40" s="26"/>
      <c r="GZM40" s="27"/>
      <c r="GZN40" s="26"/>
      <c r="GZO40" s="27"/>
      <c r="GZP40" s="26"/>
      <c r="GZQ40" s="27"/>
      <c r="GZR40" s="26"/>
      <c r="GZS40" s="27"/>
      <c r="GZT40" s="26"/>
      <c r="GZU40" s="27"/>
      <c r="GZV40" s="26"/>
      <c r="GZW40" s="27"/>
      <c r="GZX40" s="26"/>
      <c r="GZY40" s="27"/>
      <c r="GZZ40" s="26"/>
      <c r="HAA40" s="27"/>
      <c r="HAB40" s="26"/>
      <c r="HAC40" s="27"/>
      <c r="HAD40" s="26"/>
      <c r="HAE40" s="27"/>
      <c r="HAF40" s="26"/>
      <c r="HAG40" s="27"/>
      <c r="HAH40" s="26"/>
      <c r="HAI40" s="27"/>
      <c r="HAJ40" s="26"/>
      <c r="HAK40" s="27"/>
      <c r="HAL40" s="26"/>
      <c r="HAM40" s="27"/>
      <c r="HAN40" s="26"/>
      <c r="HAO40" s="27"/>
      <c r="HAP40" s="26"/>
      <c r="HAQ40" s="27"/>
      <c r="HAR40" s="26"/>
      <c r="HAS40" s="27"/>
      <c r="HAT40" s="26"/>
      <c r="HAU40" s="27"/>
      <c r="HAV40" s="26"/>
      <c r="HAW40" s="27"/>
      <c r="HAX40" s="26"/>
      <c r="HAY40" s="27"/>
      <c r="HAZ40" s="26"/>
      <c r="HBA40" s="27"/>
      <c r="HBB40" s="26"/>
      <c r="HBC40" s="27"/>
      <c r="HBD40" s="26"/>
      <c r="HBE40" s="27"/>
      <c r="HBF40" s="26"/>
      <c r="HBG40" s="27"/>
      <c r="HBH40" s="26"/>
      <c r="HBI40" s="27"/>
      <c r="HBJ40" s="26"/>
      <c r="HBK40" s="27"/>
      <c r="HBL40" s="26"/>
      <c r="HBM40" s="27"/>
      <c r="HBN40" s="26"/>
      <c r="HBO40" s="27"/>
      <c r="HBP40" s="26"/>
      <c r="HBQ40" s="27"/>
      <c r="HBR40" s="26"/>
      <c r="HBS40" s="27"/>
      <c r="HBT40" s="26"/>
      <c r="HBU40" s="27"/>
      <c r="HBV40" s="26"/>
      <c r="HBW40" s="27"/>
      <c r="HBX40" s="26"/>
      <c r="HBY40" s="27"/>
      <c r="HBZ40" s="26"/>
      <c r="HCA40" s="27"/>
      <c r="HCB40" s="26"/>
      <c r="HCC40" s="27"/>
      <c r="HCD40" s="26"/>
      <c r="HCE40" s="27"/>
      <c r="HCF40" s="26"/>
      <c r="HCG40" s="27"/>
      <c r="HCH40" s="26"/>
      <c r="HCI40" s="27"/>
      <c r="HCJ40" s="26"/>
      <c r="HCK40" s="27"/>
      <c r="HCL40" s="26"/>
      <c r="HCM40" s="27"/>
      <c r="HCN40" s="26"/>
      <c r="HCO40" s="27"/>
      <c r="HCP40" s="26"/>
      <c r="HCQ40" s="27"/>
      <c r="HCR40" s="26"/>
      <c r="HCS40" s="27"/>
      <c r="HCT40" s="26"/>
      <c r="HCU40" s="27"/>
      <c r="HCV40" s="26"/>
      <c r="HCW40" s="27"/>
      <c r="HCX40" s="26"/>
      <c r="HCY40" s="27"/>
      <c r="HCZ40" s="26"/>
      <c r="HDA40" s="27"/>
      <c r="HDB40" s="26"/>
      <c r="HDC40" s="27"/>
      <c r="HDD40" s="26"/>
      <c r="HDE40" s="27"/>
      <c r="HDF40" s="26"/>
      <c r="HDG40" s="27"/>
      <c r="HDH40" s="26"/>
      <c r="HDI40" s="27"/>
      <c r="HDJ40" s="26"/>
      <c r="HDK40" s="27"/>
      <c r="HDL40" s="26"/>
      <c r="HDM40" s="27"/>
      <c r="HDN40" s="26"/>
      <c r="HDO40" s="27"/>
      <c r="HDP40" s="26"/>
      <c r="HDQ40" s="27"/>
      <c r="HDR40" s="26"/>
      <c r="HDS40" s="27"/>
      <c r="HDT40" s="26"/>
      <c r="HDU40" s="27"/>
      <c r="HDV40" s="26"/>
      <c r="HDW40" s="27"/>
      <c r="HDX40" s="26"/>
      <c r="HDY40" s="27"/>
      <c r="HDZ40" s="26"/>
      <c r="HEA40" s="27"/>
      <c r="HEB40" s="26"/>
      <c r="HEC40" s="27"/>
      <c r="HED40" s="26"/>
      <c r="HEE40" s="27"/>
      <c r="HEF40" s="26"/>
      <c r="HEG40" s="27"/>
      <c r="HEH40" s="26"/>
      <c r="HEI40" s="27"/>
      <c r="HEJ40" s="26"/>
      <c r="HEK40" s="27"/>
      <c r="HEL40" s="26"/>
      <c r="HEM40" s="27"/>
      <c r="HEN40" s="26"/>
      <c r="HEO40" s="27"/>
      <c r="HEP40" s="26"/>
      <c r="HEQ40" s="27"/>
      <c r="HER40" s="26"/>
      <c r="HES40" s="27"/>
      <c r="HET40" s="26"/>
      <c r="HEU40" s="27"/>
      <c r="HEV40" s="26"/>
      <c r="HEW40" s="27"/>
      <c r="HEX40" s="26"/>
      <c r="HEY40" s="27"/>
      <c r="HEZ40" s="26"/>
      <c r="HFA40" s="27"/>
      <c r="HFB40" s="26"/>
      <c r="HFC40" s="27"/>
      <c r="HFD40" s="26"/>
      <c r="HFE40" s="27"/>
      <c r="HFF40" s="26"/>
      <c r="HFG40" s="27"/>
      <c r="HFH40" s="26"/>
      <c r="HFI40" s="27"/>
      <c r="HFJ40" s="26"/>
      <c r="HFK40" s="27"/>
      <c r="HFL40" s="26"/>
      <c r="HFM40" s="27"/>
      <c r="HFN40" s="26"/>
      <c r="HFO40" s="27"/>
      <c r="HFP40" s="26"/>
      <c r="HFQ40" s="27"/>
      <c r="HFR40" s="26"/>
      <c r="HFS40" s="27"/>
      <c r="HFT40" s="26"/>
      <c r="HFU40" s="27"/>
      <c r="HFV40" s="26"/>
      <c r="HFW40" s="27"/>
      <c r="HFX40" s="26"/>
      <c r="HFY40" s="27"/>
      <c r="HFZ40" s="26"/>
      <c r="HGA40" s="27"/>
      <c r="HGB40" s="26"/>
      <c r="HGC40" s="27"/>
      <c r="HGD40" s="26"/>
      <c r="HGE40" s="27"/>
      <c r="HGF40" s="26"/>
      <c r="HGG40" s="27"/>
      <c r="HGH40" s="26"/>
      <c r="HGI40" s="27"/>
      <c r="HGJ40" s="26"/>
      <c r="HGK40" s="27"/>
      <c r="HGL40" s="26"/>
      <c r="HGM40" s="27"/>
      <c r="HGN40" s="26"/>
      <c r="HGO40" s="27"/>
      <c r="HGP40" s="26"/>
      <c r="HGQ40" s="27"/>
      <c r="HGR40" s="26"/>
      <c r="HGS40" s="27"/>
      <c r="HGT40" s="26"/>
      <c r="HGU40" s="27"/>
      <c r="HGV40" s="26"/>
      <c r="HGW40" s="27"/>
      <c r="HGX40" s="26"/>
      <c r="HGY40" s="27"/>
      <c r="HGZ40" s="26"/>
      <c r="HHA40" s="27"/>
      <c r="HHB40" s="26"/>
      <c r="HHC40" s="27"/>
      <c r="HHD40" s="26"/>
      <c r="HHE40" s="27"/>
      <c r="HHF40" s="26"/>
      <c r="HHG40" s="27"/>
      <c r="HHH40" s="26"/>
      <c r="HHI40" s="27"/>
      <c r="HHJ40" s="26"/>
      <c r="HHK40" s="27"/>
      <c r="HHL40" s="26"/>
      <c r="HHM40" s="27"/>
      <c r="HHN40" s="26"/>
      <c r="HHO40" s="27"/>
      <c r="HHP40" s="26"/>
      <c r="HHQ40" s="27"/>
      <c r="HHR40" s="26"/>
      <c r="HHS40" s="27"/>
      <c r="HHT40" s="26"/>
      <c r="HHU40" s="27"/>
      <c r="HHV40" s="26"/>
      <c r="HHW40" s="27"/>
      <c r="HHX40" s="26"/>
      <c r="HHY40" s="27"/>
      <c r="HHZ40" s="26"/>
      <c r="HIA40" s="27"/>
      <c r="HIB40" s="26"/>
      <c r="HIC40" s="27"/>
      <c r="HID40" s="26"/>
      <c r="HIE40" s="27"/>
      <c r="HIF40" s="26"/>
      <c r="HIG40" s="27"/>
      <c r="HIH40" s="26"/>
      <c r="HII40" s="27"/>
      <c r="HIJ40" s="26"/>
      <c r="HIK40" s="27"/>
      <c r="HIL40" s="26"/>
      <c r="HIM40" s="27"/>
      <c r="HIN40" s="26"/>
      <c r="HIO40" s="27"/>
      <c r="HIP40" s="26"/>
      <c r="HIQ40" s="27"/>
      <c r="HIR40" s="26"/>
      <c r="HIS40" s="27"/>
      <c r="HIT40" s="26"/>
      <c r="HIU40" s="27"/>
      <c r="HIV40" s="26"/>
      <c r="HIW40" s="27"/>
      <c r="HIX40" s="26"/>
      <c r="HIY40" s="27"/>
      <c r="HIZ40" s="26"/>
      <c r="HJA40" s="27"/>
      <c r="HJB40" s="26"/>
      <c r="HJC40" s="27"/>
      <c r="HJD40" s="26"/>
      <c r="HJE40" s="27"/>
      <c r="HJF40" s="26"/>
      <c r="HJG40" s="27"/>
      <c r="HJH40" s="26"/>
      <c r="HJI40" s="27"/>
      <c r="HJJ40" s="26"/>
      <c r="HJK40" s="27"/>
      <c r="HJL40" s="26"/>
      <c r="HJM40" s="27"/>
      <c r="HJN40" s="26"/>
      <c r="HJO40" s="27"/>
      <c r="HJP40" s="26"/>
      <c r="HJQ40" s="27"/>
      <c r="HJR40" s="26"/>
      <c r="HJS40" s="27"/>
      <c r="HJT40" s="26"/>
      <c r="HJU40" s="27"/>
      <c r="HJV40" s="26"/>
      <c r="HJW40" s="27"/>
      <c r="HJX40" s="26"/>
      <c r="HJY40" s="27"/>
      <c r="HJZ40" s="26"/>
      <c r="HKA40" s="27"/>
      <c r="HKB40" s="26"/>
      <c r="HKC40" s="27"/>
      <c r="HKD40" s="26"/>
      <c r="HKE40" s="27"/>
      <c r="HKF40" s="26"/>
      <c r="HKG40" s="27"/>
      <c r="HKH40" s="26"/>
      <c r="HKI40" s="27"/>
      <c r="HKJ40" s="26"/>
      <c r="HKK40" s="27"/>
      <c r="HKL40" s="26"/>
      <c r="HKM40" s="27"/>
      <c r="HKN40" s="26"/>
      <c r="HKO40" s="27"/>
      <c r="HKP40" s="26"/>
      <c r="HKQ40" s="27"/>
      <c r="HKR40" s="26"/>
      <c r="HKS40" s="27"/>
      <c r="HKT40" s="26"/>
      <c r="HKU40" s="27"/>
      <c r="HKV40" s="26"/>
      <c r="HKW40" s="27"/>
      <c r="HKX40" s="26"/>
      <c r="HKY40" s="27"/>
      <c r="HKZ40" s="26"/>
      <c r="HLA40" s="27"/>
      <c r="HLB40" s="26"/>
      <c r="HLC40" s="27"/>
      <c r="HLD40" s="26"/>
      <c r="HLE40" s="27"/>
      <c r="HLF40" s="26"/>
      <c r="HLG40" s="27"/>
      <c r="HLH40" s="26"/>
      <c r="HLI40" s="27"/>
      <c r="HLJ40" s="26"/>
      <c r="HLK40" s="27"/>
      <c r="HLL40" s="26"/>
      <c r="HLM40" s="27"/>
      <c r="HLN40" s="26"/>
      <c r="HLO40" s="27"/>
      <c r="HLP40" s="26"/>
      <c r="HLQ40" s="27"/>
      <c r="HLR40" s="26"/>
      <c r="HLS40" s="27"/>
      <c r="HLT40" s="26"/>
      <c r="HLU40" s="27"/>
      <c r="HLV40" s="26"/>
      <c r="HLW40" s="27"/>
      <c r="HLX40" s="26"/>
      <c r="HLY40" s="27"/>
      <c r="HLZ40" s="26"/>
      <c r="HMA40" s="27"/>
      <c r="HMB40" s="26"/>
      <c r="HMC40" s="27"/>
      <c r="HMD40" s="26"/>
      <c r="HME40" s="27"/>
      <c r="HMF40" s="26"/>
      <c r="HMG40" s="27"/>
      <c r="HMH40" s="26"/>
      <c r="HMI40" s="27"/>
      <c r="HMJ40" s="26"/>
      <c r="HMK40" s="27"/>
      <c r="HML40" s="26"/>
      <c r="HMM40" s="27"/>
      <c r="HMN40" s="26"/>
      <c r="HMO40" s="27"/>
      <c r="HMP40" s="26"/>
      <c r="HMQ40" s="27"/>
      <c r="HMR40" s="26"/>
      <c r="HMS40" s="27"/>
      <c r="HMT40" s="26"/>
      <c r="HMU40" s="27"/>
      <c r="HMV40" s="26"/>
      <c r="HMW40" s="27"/>
      <c r="HMX40" s="26"/>
      <c r="HMY40" s="27"/>
      <c r="HMZ40" s="26"/>
      <c r="HNA40" s="27"/>
      <c r="HNB40" s="26"/>
      <c r="HNC40" s="27"/>
      <c r="HND40" s="26"/>
      <c r="HNE40" s="27"/>
      <c r="HNF40" s="26"/>
      <c r="HNG40" s="27"/>
      <c r="HNH40" s="26"/>
      <c r="HNI40" s="27"/>
      <c r="HNJ40" s="26"/>
      <c r="HNK40" s="27"/>
      <c r="HNL40" s="26"/>
      <c r="HNM40" s="27"/>
      <c r="HNN40" s="26"/>
      <c r="HNO40" s="27"/>
      <c r="HNP40" s="26"/>
      <c r="HNQ40" s="27"/>
      <c r="HNR40" s="26"/>
      <c r="HNS40" s="27"/>
      <c r="HNT40" s="26"/>
      <c r="HNU40" s="27"/>
      <c r="HNV40" s="26"/>
      <c r="HNW40" s="27"/>
      <c r="HNX40" s="26"/>
      <c r="HNY40" s="27"/>
      <c r="HNZ40" s="26"/>
      <c r="HOA40" s="27"/>
      <c r="HOB40" s="26"/>
      <c r="HOC40" s="27"/>
      <c r="HOD40" s="26"/>
      <c r="HOE40" s="27"/>
      <c r="HOF40" s="26"/>
      <c r="HOG40" s="27"/>
      <c r="HOH40" s="26"/>
      <c r="HOI40" s="27"/>
      <c r="HOJ40" s="26"/>
      <c r="HOK40" s="27"/>
      <c r="HOL40" s="26"/>
      <c r="HOM40" s="27"/>
      <c r="HON40" s="26"/>
      <c r="HOO40" s="27"/>
      <c r="HOP40" s="26"/>
      <c r="HOQ40" s="27"/>
      <c r="HOR40" s="26"/>
      <c r="HOS40" s="27"/>
      <c r="HOT40" s="26"/>
      <c r="HOU40" s="27"/>
      <c r="HOV40" s="26"/>
      <c r="HOW40" s="27"/>
      <c r="HOX40" s="26"/>
      <c r="HOY40" s="27"/>
      <c r="HOZ40" s="26"/>
      <c r="HPA40" s="27"/>
      <c r="HPB40" s="26"/>
      <c r="HPC40" s="27"/>
      <c r="HPD40" s="26"/>
      <c r="HPE40" s="27"/>
      <c r="HPF40" s="26"/>
      <c r="HPG40" s="27"/>
      <c r="HPH40" s="26"/>
      <c r="HPI40" s="27"/>
      <c r="HPJ40" s="26"/>
      <c r="HPK40" s="27"/>
      <c r="HPL40" s="26"/>
      <c r="HPM40" s="27"/>
      <c r="HPN40" s="26"/>
      <c r="HPO40" s="27"/>
      <c r="HPP40" s="26"/>
      <c r="HPQ40" s="27"/>
      <c r="HPR40" s="26"/>
      <c r="HPS40" s="27"/>
      <c r="HPT40" s="26"/>
      <c r="HPU40" s="27"/>
      <c r="HPV40" s="26"/>
      <c r="HPW40" s="27"/>
      <c r="HPX40" s="26"/>
      <c r="HPY40" s="27"/>
      <c r="HPZ40" s="26"/>
      <c r="HQA40" s="27"/>
      <c r="HQB40" s="26"/>
      <c r="HQC40" s="27"/>
      <c r="HQD40" s="26"/>
      <c r="HQE40" s="27"/>
      <c r="HQF40" s="26"/>
      <c r="HQG40" s="27"/>
      <c r="HQH40" s="26"/>
      <c r="HQI40" s="27"/>
      <c r="HQJ40" s="26"/>
      <c r="HQK40" s="27"/>
      <c r="HQL40" s="26"/>
      <c r="HQM40" s="27"/>
      <c r="HQN40" s="26"/>
      <c r="HQO40" s="27"/>
      <c r="HQP40" s="26"/>
      <c r="HQQ40" s="27"/>
      <c r="HQR40" s="26"/>
      <c r="HQS40" s="27"/>
      <c r="HQT40" s="26"/>
      <c r="HQU40" s="27"/>
      <c r="HQV40" s="26"/>
      <c r="HQW40" s="27"/>
      <c r="HQX40" s="26"/>
      <c r="HQY40" s="27"/>
      <c r="HQZ40" s="26"/>
      <c r="HRA40" s="27"/>
      <c r="HRB40" s="26"/>
      <c r="HRC40" s="27"/>
      <c r="HRD40" s="26"/>
      <c r="HRE40" s="27"/>
      <c r="HRF40" s="26"/>
      <c r="HRG40" s="27"/>
      <c r="HRH40" s="26"/>
      <c r="HRI40" s="27"/>
      <c r="HRJ40" s="26"/>
      <c r="HRK40" s="27"/>
      <c r="HRL40" s="26"/>
      <c r="HRM40" s="27"/>
      <c r="HRN40" s="26"/>
      <c r="HRO40" s="27"/>
      <c r="HRP40" s="26"/>
      <c r="HRQ40" s="27"/>
      <c r="HRR40" s="26"/>
      <c r="HRS40" s="27"/>
      <c r="HRT40" s="26"/>
      <c r="HRU40" s="27"/>
      <c r="HRV40" s="26"/>
      <c r="HRW40" s="27"/>
      <c r="HRX40" s="26"/>
      <c r="HRY40" s="27"/>
      <c r="HRZ40" s="26"/>
      <c r="HSA40" s="27"/>
      <c r="HSB40" s="26"/>
      <c r="HSC40" s="27"/>
      <c r="HSD40" s="26"/>
      <c r="HSE40" s="27"/>
      <c r="HSF40" s="26"/>
      <c r="HSG40" s="27"/>
      <c r="HSH40" s="26"/>
      <c r="HSI40" s="27"/>
      <c r="HSJ40" s="26"/>
      <c r="HSK40" s="27"/>
      <c r="HSL40" s="26"/>
      <c r="HSM40" s="27"/>
      <c r="HSN40" s="26"/>
      <c r="HSO40" s="27"/>
      <c r="HSP40" s="26"/>
      <c r="HSQ40" s="27"/>
      <c r="HSR40" s="26"/>
      <c r="HSS40" s="27"/>
      <c r="HST40" s="26"/>
      <c r="HSU40" s="27"/>
      <c r="HSV40" s="26"/>
      <c r="HSW40" s="27"/>
      <c r="HSX40" s="26"/>
      <c r="HSY40" s="27"/>
      <c r="HSZ40" s="26"/>
      <c r="HTA40" s="27"/>
      <c r="HTB40" s="26"/>
      <c r="HTC40" s="27"/>
      <c r="HTD40" s="26"/>
      <c r="HTE40" s="27"/>
      <c r="HTF40" s="26"/>
      <c r="HTG40" s="27"/>
      <c r="HTH40" s="26"/>
      <c r="HTI40" s="27"/>
      <c r="HTJ40" s="26"/>
      <c r="HTK40" s="27"/>
      <c r="HTL40" s="26"/>
      <c r="HTM40" s="27"/>
      <c r="HTN40" s="26"/>
      <c r="HTO40" s="27"/>
      <c r="HTP40" s="26"/>
      <c r="HTQ40" s="27"/>
      <c r="HTR40" s="26"/>
      <c r="HTS40" s="27"/>
      <c r="HTT40" s="26"/>
      <c r="HTU40" s="27"/>
      <c r="HTV40" s="26"/>
      <c r="HTW40" s="27"/>
      <c r="HTX40" s="26"/>
      <c r="HTY40" s="27"/>
      <c r="HTZ40" s="26"/>
      <c r="HUA40" s="27"/>
      <c r="HUB40" s="26"/>
      <c r="HUC40" s="27"/>
      <c r="HUD40" s="26"/>
      <c r="HUE40" s="27"/>
      <c r="HUF40" s="26"/>
      <c r="HUG40" s="27"/>
      <c r="HUH40" s="26"/>
      <c r="HUI40" s="27"/>
      <c r="HUJ40" s="26"/>
      <c r="HUK40" s="27"/>
      <c r="HUL40" s="26"/>
      <c r="HUM40" s="27"/>
      <c r="HUN40" s="26"/>
      <c r="HUO40" s="27"/>
      <c r="HUP40" s="26"/>
      <c r="HUQ40" s="27"/>
      <c r="HUR40" s="26"/>
      <c r="HUS40" s="27"/>
      <c r="HUT40" s="26"/>
      <c r="HUU40" s="27"/>
      <c r="HUV40" s="26"/>
      <c r="HUW40" s="27"/>
      <c r="HUX40" s="26"/>
      <c r="HUY40" s="27"/>
      <c r="HUZ40" s="26"/>
      <c r="HVA40" s="27"/>
      <c r="HVB40" s="26"/>
      <c r="HVC40" s="27"/>
      <c r="HVD40" s="26"/>
      <c r="HVE40" s="27"/>
      <c r="HVF40" s="26"/>
      <c r="HVG40" s="27"/>
      <c r="HVH40" s="26"/>
      <c r="HVI40" s="27"/>
      <c r="HVJ40" s="26"/>
      <c r="HVK40" s="27"/>
      <c r="HVL40" s="26"/>
      <c r="HVM40" s="27"/>
      <c r="HVN40" s="26"/>
      <c r="HVO40" s="27"/>
      <c r="HVP40" s="26"/>
      <c r="HVQ40" s="27"/>
      <c r="HVR40" s="26"/>
      <c r="HVS40" s="27"/>
      <c r="HVT40" s="26"/>
      <c r="HVU40" s="27"/>
      <c r="HVV40" s="26"/>
      <c r="HVW40" s="27"/>
      <c r="HVX40" s="26"/>
      <c r="HVY40" s="27"/>
      <c r="HVZ40" s="26"/>
      <c r="HWA40" s="27"/>
      <c r="HWB40" s="26"/>
      <c r="HWC40" s="27"/>
      <c r="HWD40" s="26"/>
      <c r="HWE40" s="27"/>
      <c r="HWF40" s="26"/>
      <c r="HWG40" s="27"/>
      <c r="HWH40" s="26"/>
      <c r="HWI40" s="27"/>
      <c r="HWJ40" s="26"/>
      <c r="HWK40" s="27"/>
      <c r="HWL40" s="26"/>
      <c r="HWM40" s="27"/>
      <c r="HWN40" s="26"/>
      <c r="HWO40" s="27"/>
      <c r="HWP40" s="26"/>
      <c r="HWQ40" s="27"/>
      <c r="HWR40" s="26"/>
      <c r="HWS40" s="27"/>
      <c r="HWT40" s="26"/>
      <c r="HWU40" s="27"/>
      <c r="HWV40" s="26"/>
      <c r="HWW40" s="27"/>
      <c r="HWX40" s="26"/>
      <c r="HWY40" s="27"/>
      <c r="HWZ40" s="26"/>
      <c r="HXA40" s="27"/>
      <c r="HXB40" s="26"/>
      <c r="HXC40" s="27"/>
      <c r="HXD40" s="26"/>
      <c r="HXE40" s="27"/>
      <c r="HXF40" s="26"/>
      <c r="HXG40" s="27"/>
      <c r="HXH40" s="26"/>
      <c r="HXI40" s="27"/>
      <c r="HXJ40" s="26"/>
      <c r="HXK40" s="27"/>
      <c r="HXL40" s="26"/>
      <c r="HXM40" s="27"/>
      <c r="HXN40" s="26"/>
      <c r="HXO40" s="27"/>
      <c r="HXP40" s="26"/>
      <c r="HXQ40" s="27"/>
      <c r="HXR40" s="26"/>
      <c r="HXS40" s="27"/>
      <c r="HXT40" s="26"/>
      <c r="HXU40" s="27"/>
      <c r="HXV40" s="26"/>
      <c r="HXW40" s="27"/>
      <c r="HXX40" s="26"/>
      <c r="HXY40" s="27"/>
      <c r="HXZ40" s="26"/>
      <c r="HYA40" s="27"/>
      <c r="HYB40" s="26"/>
      <c r="HYC40" s="27"/>
      <c r="HYD40" s="26"/>
      <c r="HYE40" s="27"/>
      <c r="HYF40" s="26"/>
      <c r="HYG40" s="27"/>
      <c r="HYH40" s="26"/>
      <c r="HYI40" s="27"/>
      <c r="HYJ40" s="26"/>
      <c r="HYK40" s="27"/>
      <c r="HYL40" s="26"/>
      <c r="HYM40" s="27"/>
      <c r="HYN40" s="26"/>
      <c r="HYO40" s="27"/>
      <c r="HYP40" s="26"/>
      <c r="HYQ40" s="27"/>
      <c r="HYR40" s="26"/>
      <c r="HYS40" s="27"/>
      <c r="HYT40" s="26"/>
      <c r="HYU40" s="27"/>
      <c r="HYV40" s="26"/>
      <c r="HYW40" s="27"/>
      <c r="HYX40" s="26"/>
      <c r="HYY40" s="27"/>
      <c r="HYZ40" s="26"/>
      <c r="HZA40" s="27"/>
      <c r="HZB40" s="26"/>
      <c r="HZC40" s="27"/>
      <c r="HZD40" s="26"/>
      <c r="HZE40" s="27"/>
      <c r="HZF40" s="26"/>
      <c r="HZG40" s="27"/>
      <c r="HZH40" s="26"/>
      <c r="HZI40" s="27"/>
      <c r="HZJ40" s="26"/>
      <c r="HZK40" s="27"/>
      <c r="HZL40" s="26"/>
      <c r="HZM40" s="27"/>
      <c r="HZN40" s="26"/>
      <c r="HZO40" s="27"/>
      <c r="HZP40" s="26"/>
      <c r="HZQ40" s="27"/>
      <c r="HZR40" s="26"/>
      <c r="HZS40" s="27"/>
      <c r="HZT40" s="26"/>
      <c r="HZU40" s="27"/>
      <c r="HZV40" s="26"/>
      <c r="HZW40" s="27"/>
      <c r="HZX40" s="26"/>
      <c r="HZY40" s="27"/>
      <c r="HZZ40" s="26"/>
      <c r="IAA40" s="27"/>
      <c r="IAB40" s="26"/>
      <c r="IAC40" s="27"/>
      <c r="IAD40" s="26"/>
      <c r="IAE40" s="27"/>
      <c r="IAF40" s="26"/>
      <c r="IAG40" s="27"/>
      <c r="IAH40" s="26"/>
      <c r="IAI40" s="27"/>
      <c r="IAJ40" s="26"/>
      <c r="IAK40" s="27"/>
      <c r="IAL40" s="26"/>
      <c r="IAM40" s="27"/>
      <c r="IAN40" s="26"/>
      <c r="IAO40" s="27"/>
      <c r="IAP40" s="26"/>
      <c r="IAQ40" s="27"/>
      <c r="IAR40" s="26"/>
      <c r="IAS40" s="27"/>
      <c r="IAT40" s="26"/>
      <c r="IAU40" s="27"/>
      <c r="IAV40" s="26"/>
      <c r="IAW40" s="27"/>
      <c r="IAX40" s="26"/>
      <c r="IAY40" s="27"/>
      <c r="IAZ40" s="26"/>
      <c r="IBA40" s="27"/>
      <c r="IBB40" s="26"/>
      <c r="IBC40" s="27"/>
      <c r="IBD40" s="26"/>
      <c r="IBE40" s="27"/>
      <c r="IBF40" s="26"/>
      <c r="IBG40" s="27"/>
      <c r="IBH40" s="26"/>
      <c r="IBI40" s="27"/>
      <c r="IBJ40" s="26"/>
      <c r="IBK40" s="27"/>
      <c r="IBL40" s="26"/>
      <c r="IBM40" s="27"/>
      <c r="IBN40" s="26"/>
      <c r="IBO40" s="27"/>
      <c r="IBP40" s="26"/>
      <c r="IBQ40" s="27"/>
      <c r="IBR40" s="26"/>
      <c r="IBS40" s="27"/>
      <c r="IBT40" s="26"/>
      <c r="IBU40" s="27"/>
      <c r="IBV40" s="26"/>
      <c r="IBW40" s="27"/>
      <c r="IBX40" s="26"/>
      <c r="IBY40" s="27"/>
      <c r="IBZ40" s="26"/>
      <c r="ICA40" s="27"/>
      <c r="ICB40" s="26"/>
      <c r="ICC40" s="27"/>
      <c r="ICD40" s="26"/>
      <c r="ICE40" s="27"/>
      <c r="ICF40" s="26"/>
      <c r="ICG40" s="27"/>
      <c r="ICH40" s="26"/>
      <c r="ICI40" s="27"/>
      <c r="ICJ40" s="26"/>
      <c r="ICK40" s="27"/>
      <c r="ICL40" s="26"/>
      <c r="ICM40" s="27"/>
      <c r="ICN40" s="26"/>
      <c r="ICO40" s="27"/>
      <c r="ICP40" s="26"/>
      <c r="ICQ40" s="27"/>
      <c r="ICR40" s="26"/>
      <c r="ICS40" s="27"/>
      <c r="ICT40" s="26"/>
      <c r="ICU40" s="27"/>
      <c r="ICV40" s="26"/>
      <c r="ICW40" s="27"/>
      <c r="ICX40" s="26"/>
      <c r="ICY40" s="27"/>
      <c r="ICZ40" s="26"/>
      <c r="IDA40" s="27"/>
      <c r="IDB40" s="26"/>
      <c r="IDC40" s="27"/>
      <c r="IDD40" s="26"/>
      <c r="IDE40" s="27"/>
      <c r="IDF40" s="26"/>
      <c r="IDG40" s="27"/>
      <c r="IDH40" s="26"/>
      <c r="IDI40" s="27"/>
      <c r="IDJ40" s="26"/>
      <c r="IDK40" s="27"/>
      <c r="IDL40" s="26"/>
      <c r="IDM40" s="27"/>
      <c r="IDN40" s="26"/>
      <c r="IDO40" s="27"/>
      <c r="IDP40" s="26"/>
      <c r="IDQ40" s="27"/>
      <c r="IDR40" s="26"/>
      <c r="IDS40" s="27"/>
      <c r="IDT40" s="26"/>
      <c r="IDU40" s="27"/>
      <c r="IDV40" s="26"/>
      <c r="IDW40" s="27"/>
      <c r="IDX40" s="26"/>
      <c r="IDY40" s="27"/>
      <c r="IDZ40" s="26"/>
      <c r="IEA40" s="27"/>
      <c r="IEB40" s="26"/>
      <c r="IEC40" s="27"/>
      <c r="IED40" s="26"/>
      <c r="IEE40" s="27"/>
      <c r="IEF40" s="26"/>
      <c r="IEG40" s="27"/>
      <c r="IEH40" s="26"/>
      <c r="IEI40" s="27"/>
      <c r="IEJ40" s="26"/>
      <c r="IEK40" s="27"/>
      <c r="IEL40" s="26"/>
      <c r="IEM40" s="27"/>
      <c r="IEN40" s="26"/>
      <c r="IEO40" s="27"/>
      <c r="IEP40" s="26"/>
      <c r="IEQ40" s="27"/>
      <c r="IER40" s="26"/>
      <c r="IES40" s="27"/>
      <c r="IET40" s="26"/>
      <c r="IEU40" s="27"/>
      <c r="IEV40" s="26"/>
      <c r="IEW40" s="27"/>
      <c r="IEX40" s="26"/>
      <c r="IEY40" s="27"/>
      <c r="IEZ40" s="26"/>
      <c r="IFA40" s="27"/>
      <c r="IFB40" s="26"/>
      <c r="IFC40" s="27"/>
      <c r="IFD40" s="26"/>
      <c r="IFE40" s="27"/>
      <c r="IFF40" s="26"/>
      <c r="IFG40" s="27"/>
      <c r="IFH40" s="26"/>
      <c r="IFI40" s="27"/>
      <c r="IFJ40" s="26"/>
      <c r="IFK40" s="27"/>
      <c r="IFL40" s="26"/>
      <c r="IFM40" s="27"/>
      <c r="IFN40" s="26"/>
      <c r="IFO40" s="27"/>
      <c r="IFP40" s="26"/>
      <c r="IFQ40" s="27"/>
      <c r="IFR40" s="26"/>
      <c r="IFS40" s="27"/>
      <c r="IFT40" s="26"/>
      <c r="IFU40" s="27"/>
      <c r="IFV40" s="26"/>
      <c r="IFW40" s="27"/>
      <c r="IFX40" s="26"/>
      <c r="IFY40" s="27"/>
      <c r="IFZ40" s="26"/>
      <c r="IGA40" s="27"/>
      <c r="IGB40" s="26"/>
      <c r="IGC40" s="27"/>
      <c r="IGD40" s="26"/>
      <c r="IGE40" s="27"/>
      <c r="IGF40" s="26"/>
      <c r="IGG40" s="27"/>
      <c r="IGH40" s="26"/>
      <c r="IGI40" s="27"/>
      <c r="IGJ40" s="26"/>
      <c r="IGK40" s="27"/>
      <c r="IGL40" s="26"/>
      <c r="IGM40" s="27"/>
      <c r="IGN40" s="26"/>
      <c r="IGO40" s="27"/>
      <c r="IGP40" s="26"/>
      <c r="IGQ40" s="27"/>
      <c r="IGR40" s="26"/>
      <c r="IGS40" s="27"/>
      <c r="IGT40" s="26"/>
      <c r="IGU40" s="27"/>
      <c r="IGV40" s="26"/>
      <c r="IGW40" s="27"/>
      <c r="IGX40" s="26"/>
      <c r="IGY40" s="27"/>
      <c r="IGZ40" s="26"/>
      <c r="IHA40" s="27"/>
      <c r="IHB40" s="26"/>
      <c r="IHC40" s="27"/>
      <c r="IHD40" s="26"/>
      <c r="IHE40" s="27"/>
      <c r="IHF40" s="26"/>
      <c r="IHG40" s="27"/>
      <c r="IHH40" s="26"/>
      <c r="IHI40" s="27"/>
      <c r="IHJ40" s="26"/>
      <c r="IHK40" s="27"/>
      <c r="IHL40" s="26"/>
      <c r="IHM40" s="27"/>
      <c r="IHN40" s="26"/>
      <c r="IHO40" s="27"/>
      <c r="IHP40" s="26"/>
      <c r="IHQ40" s="27"/>
      <c r="IHR40" s="26"/>
      <c r="IHS40" s="27"/>
      <c r="IHT40" s="26"/>
      <c r="IHU40" s="27"/>
      <c r="IHV40" s="26"/>
      <c r="IHW40" s="27"/>
      <c r="IHX40" s="26"/>
      <c r="IHY40" s="27"/>
      <c r="IHZ40" s="26"/>
      <c r="IIA40" s="27"/>
      <c r="IIB40" s="26"/>
      <c r="IIC40" s="27"/>
      <c r="IID40" s="26"/>
      <c r="IIE40" s="27"/>
      <c r="IIF40" s="26"/>
      <c r="IIG40" s="27"/>
      <c r="IIH40" s="26"/>
      <c r="III40" s="27"/>
      <c r="IIJ40" s="26"/>
      <c r="IIK40" s="27"/>
      <c r="IIL40" s="26"/>
      <c r="IIM40" s="27"/>
      <c r="IIN40" s="26"/>
      <c r="IIO40" s="27"/>
      <c r="IIP40" s="26"/>
      <c r="IIQ40" s="27"/>
      <c r="IIR40" s="26"/>
      <c r="IIS40" s="27"/>
      <c r="IIT40" s="26"/>
      <c r="IIU40" s="27"/>
      <c r="IIV40" s="26"/>
      <c r="IIW40" s="27"/>
      <c r="IIX40" s="26"/>
      <c r="IIY40" s="27"/>
      <c r="IIZ40" s="26"/>
      <c r="IJA40" s="27"/>
      <c r="IJB40" s="26"/>
      <c r="IJC40" s="27"/>
      <c r="IJD40" s="26"/>
      <c r="IJE40" s="27"/>
      <c r="IJF40" s="26"/>
      <c r="IJG40" s="27"/>
      <c r="IJH40" s="26"/>
      <c r="IJI40" s="27"/>
      <c r="IJJ40" s="26"/>
      <c r="IJK40" s="27"/>
      <c r="IJL40" s="26"/>
      <c r="IJM40" s="27"/>
      <c r="IJN40" s="26"/>
      <c r="IJO40" s="27"/>
      <c r="IJP40" s="26"/>
      <c r="IJQ40" s="27"/>
      <c r="IJR40" s="26"/>
      <c r="IJS40" s="27"/>
      <c r="IJT40" s="26"/>
      <c r="IJU40" s="27"/>
      <c r="IJV40" s="26"/>
      <c r="IJW40" s="27"/>
      <c r="IJX40" s="26"/>
      <c r="IJY40" s="27"/>
      <c r="IJZ40" s="26"/>
      <c r="IKA40" s="27"/>
      <c r="IKB40" s="26"/>
      <c r="IKC40" s="27"/>
      <c r="IKD40" s="26"/>
      <c r="IKE40" s="27"/>
      <c r="IKF40" s="26"/>
      <c r="IKG40" s="27"/>
      <c r="IKH40" s="26"/>
      <c r="IKI40" s="27"/>
      <c r="IKJ40" s="26"/>
      <c r="IKK40" s="27"/>
      <c r="IKL40" s="26"/>
      <c r="IKM40" s="27"/>
      <c r="IKN40" s="26"/>
      <c r="IKO40" s="27"/>
      <c r="IKP40" s="26"/>
      <c r="IKQ40" s="27"/>
      <c r="IKR40" s="26"/>
      <c r="IKS40" s="27"/>
      <c r="IKT40" s="26"/>
      <c r="IKU40" s="27"/>
      <c r="IKV40" s="26"/>
      <c r="IKW40" s="27"/>
      <c r="IKX40" s="26"/>
      <c r="IKY40" s="27"/>
      <c r="IKZ40" s="26"/>
      <c r="ILA40" s="27"/>
      <c r="ILB40" s="26"/>
      <c r="ILC40" s="27"/>
      <c r="ILD40" s="26"/>
      <c r="ILE40" s="27"/>
      <c r="ILF40" s="26"/>
      <c r="ILG40" s="27"/>
      <c r="ILH40" s="26"/>
      <c r="ILI40" s="27"/>
      <c r="ILJ40" s="26"/>
      <c r="ILK40" s="27"/>
      <c r="ILL40" s="26"/>
      <c r="ILM40" s="27"/>
      <c r="ILN40" s="26"/>
      <c r="ILO40" s="27"/>
      <c r="ILP40" s="26"/>
      <c r="ILQ40" s="27"/>
      <c r="ILR40" s="26"/>
      <c r="ILS40" s="27"/>
      <c r="ILT40" s="26"/>
      <c r="ILU40" s="27"/>
      <c r="ILV40" s="26"/>
      <c r="ILW40" s="27"/>
      <c r="ILX40" s="26"/>
      <c r="ILY40" s="27"/>
      <c r="ILZ40" s="26"/>
      <c r="IMA40" s="27"/>
      <c r="IMB40" s="26"/>
      <c r="IMC40" s="27"/>
      <c r="IMD40" s="26"/>
      <c r="IME40" s="27"/>
      <c r="IMF40" s="26"/>
      <c r="IMG40" s="27"/>
      <c r="IMH40" s="26"/>
      <c r="IMI40" s="27"/>
      <c r="IMJ40" s="26"/>
      <c r="IMK40" s="27"/>
      <c r="IML40" s="26"/>
      <c r="IMM40" s="27"/>
      <c r="IMN40" s="26"/>
      <c r="IMO40" s="27"/>
      <c r="IMP40" s="26"/>
      <c r="IMQ40" s="27"/>
      <c r="IMR40" s="26"/>
      <c r="IMS40" s="27"/>
      <c r="IMT40" s="26"/>
      <c r="IMU40" s="27"/>
      <c r="IMV40" s="26"/>
      <c r="IMW40" s="27"/>
      <c r="IMX40" s="26"/>
      <c r="IMY40" s="27"/>
      <c r="IMZ40" s="26"/>
      <c r="INA40" s="27"/>
      <c r="INB40" s="26"/>
      <c r="INC40" s="27"/>
      <c r="IND40" s="26"/>
      <c r="INE40" s="27"/>
      <c r="INF40" s="26"/>
      <c r="ING40" s="27"/>
      <c r="INH40" s="26"/>
      <c r="INI40" s="27"/>
      <c r="INJ40" s="26"/>
      <c r="INK40" s="27"/>
      <c r="INL40" s="26"/>
      <c r="INM40" s="27"/>
      <c r="INN40" s="26"/>
      <c r="INO40" s="27"/>
      <c r="INP40" s="26"/>
      <c r="INQ40" s="27"/>
      <c r="INR40" s="26"/>
      <c r="INS40" s="27"/>
      <c r="INT40" s="26"/>
      <c r="INU40" s="27"/>
      <c r="INV40" s="26"/>
      <c r="INW40" s="27"/>
      <c r="INX40" s="26"/>
      <c r="INY40" s="27"/>
      <c r="INZ40" s="26"/>
      <c r="IOA40" s="27"/>
      <c r="IOB40" s="26"/>
      <c r="IOC40" s="27"/>
      <c r="IOD40" s="26"/>
      <c r="IOE40" s="27"/>
      <c r="IOF40" s="26"/>
      <c r="IOG40" s="27"/>
      <c r="IOH40" s="26"/>
      <c r="IOI40" s="27"/>
      <c r="IOJ40" s="26"/>
      <c r="IOK40" s="27"/>
      <c r="IOL40" s="26"/>
      <c r="IOM40" s="27"/>
      <c r="ION40" s="26"/>
      <c r="IOO40" s="27"/>
      <c r="IOP40" s="26"/>
      <c r="IOQ40" s="27"/>
      <c r="IOR40" s="26"/>
      <c r="IOS40" s="27"/>
      <c r="IOT40" s="26"/>
      <c r="IOU40" s="27"/>
      <c r="IOV40" s="26"/>
      <c r="IOW40" s="27"/>
      <c r="IOX40" s="26"/>
      <c r="IOY40" s="27"/>
      <c r="IOZ40" s="26"/>
      <c r="IPA40" s="27"/>
      <c r="IPB40" s="26"/>
      <c r="IPC40" s="27"/>
      <c r="IPD40" s="26"/>
      <c r="IPE40" s="27"/>
      <c r="IPF40" s="26"/>
      <c r="IPG40" s="27"/>
      <c r="IPH40" s="26"/>
      <c r="IPI40" s="27"/>
      <c r="IPJ40" s="26"/>
      <c r="IPK40" s="27"/>
      <c r="IPL40" s="26"/>
      <c r="IPM40" s="27"/>
      <c r="IPN40" s="26"/>
      <c r="IPO40" s="27"/>
      <c r="IPP40" s="26"/>
      <c r="IPQ40" s="27"/>
      <c r="IPR40" s="26"/>
      <c r="IPS40" s="27"/>
      <c r="IPT40" s="26"/>
      <c r="IPU40" s="27"/>
      <c r="IPV40" s="26"/>
      <c r="IPW40" s="27"/>
      <c r="IPX40" s="26"/>
      <c r="IPY40" s="27"/>
      <c r="IPZ40" s="26"/>
      <c r="IQA40" s="27"/>
      <c r="IQB40" s="26"/>
      <c r="IQC40" s="27"/>
      <c r="IQD40" s="26"/>
      <c r="IQE40" s="27"/>
      <c r="IQF40" s="26"/>
      <c r="IQG40" s="27"/>
      <c r="IQH40" s="26"/>
      <c r="IQI40" s="27"/>
      <c r="IQJ40" s="26"/>
      <c r="IQK40" s="27"/>
      <c r="IQL40" s="26"/>
      <c r="IQM40" s="27"/>
      <c r="IQN40" s="26"/>
      <c r="IQO40" s="27"/>
      <c r="IQP40" s="26"/>
      <c r="IQQ40" s="27"/>
      <c r="IQR40" s="26"/>
      <c r="IQS40" s="27"/>
      <c r="IQT40" s="26"/>
      <c r="IQU40" s="27"/>
      <c r="IQV40" s="26"/>
      <c r="IQW40" s="27"/>
      <c r="IQX40" s="26"/>
      <c r="IQY40" s="27"/>
      <c r="IQZ40" s="26"/>
      <c r="IRA40" s="27"/>
      <c r="IRB40" s="26"/>
      <c r="IRC40" s="27"/>
      <c r="IRD40" s="26"/>
      <c r="IRE40" s="27"/>
      <c r="IRF40" s="26"/>
      <c r="IRG40" s="27"/>
      <c r="IRH40" s="26"/>
      <c r="IRI40" s="27"/>
      <c r="IRJ40" s="26"/>
      <c r="IRK40" s="27"/>
      <c r="IRL40" s="26"/>
      <c r="IRM40" s="27"/>
      <c r="IRN40" s="26"/>
      <c r="IRO40" s="27"/>
      <c r="IRP40" s="26"/>
      <c r="IRQ40" s="27"/>
      <c r="IRR40" s="26"/>
      <c r="IRS40" s="27"/>
      <c r="IRT40" s="26"/>
      <c r="IRU40" s="27"/>
      <c r="IRV40" s="26"/>
      <c r="IRW40" s="27"/>
      <c r="IRX40" s="26"/>
      <c r="IRY40" s="27"/>
      <c r="IRZ40" s="26"/>
      <c r="ISA40" s="27"/>
      <c r="ISB40" s="26"/>
      <c r="ISC40" s="27"/>
      <c r="ISD40" s="26"/>
      <c r="ISE40" s="27"/>
      <c r="ISF40" s="26"/>
      <c r="ISG40" s="27"/>
      <c r="ISH40" s="26"/>
      <c r="ISI40" s="27"/>
      <c r="ISJ40" s="26"/>
      <c r="ISK40" s="27"/>
      <c r="ISL40" s="26"/>
      <c r="ISM40" s="27"/>
      <c r="ISN40" s="26"/>
      <c r="ISO40" s="27"/>
      <c r="ISP40" s="26"/>
      <c r="ISQ40" s="27"/>
      <c r="ISR40" s="26"/>
      <c r="ISS40" s="27"/>
      <c r="IST40" s="26"/>
      <c r="ISU40" s="27"/>
      <c r="ISV40" s="26"/>
      <c r="ISW40" s="27"/>
      <c r="ISX40" s="26"/>
      <c r="ISY40" s="27"/>
      <c r="ISZ40" s="26"/>
      <c r="ITA40" s="27"/>
      <c r="ITB40" s="26"/>
      <c r="ITC40" s="27"/>
      <c r="ITD40" s="26"/>
      <c r="ITE40" s="27"/>
      <c r="ITF40" s="26"/>
      <c r="ITG40" s="27"/>
      <c r="ITH40" s="26"/>
      <c r="ITI40" s="27"/>
      <c r="ITJ40" s="26"/>
      <c r="ITK40" s="27"/>
      <c r="ITL40" s="26"/>
      <c r="ITM40" s="27"/>
      <c r="ITN40" s="26"/>
      <c r="ITO40" s="27"/>
      <c r="ITP40" s="26"/>
      <c r="ITQ40" s="27"/>
      <c r="ITR40" s="26"/>
      <c r="ITS40" s="27"/>
      <c r="ITT40" s="26"/>
      <c r="ITU40" s="27"/>
      <c r="ITV40" s="26"/>
      <c r="ITW40" s="27"/>
      <c r="ITX40" s="26"/>
      <c r="ITY40" s="27"/>
      <c r="ITZ40" s="26"/>
      <c r="IUA40" s="27"/>
      <c r="IUB40" s="26"/>
      <c r="IUC40" s="27"/>
      <c r="IUD40" s="26"/>
      <c r="IUE40" s="27"/>
      <c r="IUF40" s="26"/>
      <c r="IUG40" s="27"/>
      <c r="IUH40" s="26"/>
      <c r="IUI40" s="27"/>
      <c r="IUJ40" s="26"/>
      <c r="IUK40" s="27"/>
      <c r="IUL40" s="26"/>
      <c r="IUM40" s="27"/>
      <c r="IUN40" s="26"/>
      <c r="IUO40" s="27"/>
      <c r="IUP40" s="26"/>
      <c r="IUQ40" s="27"/>
      <c r="IUR40" s="26"/>
      <c r="IUS40" s="27"/>
      <c r="IUT40" s="26"/>
      <c r="IUU40" s="27"/>
      <c r="IUV40" s="26"/>
      <c r="IUW40" s="27"/>
      <c r="IUX40" s="26"/>
      <c r="IUY40" s="27"/>
      <c r="IUZ40" s="26"/>
      <c r="IVA40" s="27"/>
      <c r="IVB40" s="26"/>
      <c r="IVC40" s="27"/>
      <c r="IVD40" s="26"/>
      <c r="IVE40" s="27"/>
      <c r="IVF40" s="26"/>
      <c r="IVG40" s="27"/>
      <c r="IVH40" s="26"/>
      <c r="IVI40" s="27"/>
      <c r="IVJ40" s="26"/>
      <c r="IVK40" s="27"/>
      <c r="IVL40" s="26"/>
      <c r="IVM40" s="27"/>
      <c r="IVN40" s="26"/>
      <c r="IVO40" s="27"/>
      <c r="IVP40" s="26"/>
      <c r="IVQ40" s="27"/>
      <c r="IVR40" s="26"/>
      <c r="IVS40" s="27"/>
      <c r="IVT40" s="26"/>
      <c r="IVU40" s="27"/>
      <c r="IVV40" s="26"/>
      <c r="IVW40" s="27"/>
      <c r="IVX40" s="26"/>
      <c r="IVY40" s="27"/>
      <c r="IVZ40" s="26"/>
      <c r="IWA40" s="27"/>
      <c r="IWB40" s="26"/>
      <c r="IWC40" s="27"/>
      <c r="IWD40" s="26"/>
      <c r="IWE40" s="27"/>
      <c r="IWF40" s="26"/>
      <c r="IWG40" s="27"/>
      <c r="IWH40" s="26"/>
      <c r="IWI40" s="27"/>
      <c r="IWJ40" s="26"/>
      <c r="IWK40" s="27"/>
      <c r="IWL40" s="26"/>
      <c r="IWM40" s="27"/>
      <c r="IWN40" s="26"/>
      <c r="IWO40" s="27"/>
      <c r="IWP40" s="26"/>
      <c r="IWQ40" s="27"/>
      <c r="IWR40" s="26"/>
      <c r="IWS40" s="27"/>
      <c r="IWT40" s="26"/>
      <c r="IWU40" s="27"/>
      <c r="IWV40" s="26"/>
      <c r="IWW40" s="27"/>
      <c r="IWX40" s="26"/>
      <c r="IWY40" s="27"/>
      <c r="IWZ40" s="26"/>
      <c r="IXA40" s="27"/>
      <c r="IXB40" s="26"/>
      <c r="IXC40" s="27"/>
      <c r="IXD40" s="26"/>
      <c r="IXE40" s="27"/>
      <c r="IXF40" s="26"/>
      <c r="IXG40" s="27"/>
      <c r="IXH40" s="26"/>
      <c r="IXI40" s="27"/>
      <c r="IXJ40" s="26"/>
      <c r="IXK40" s="27"/>
      <c r="IXL40" s="26"/>
      <c r="IXM40" s="27"/>
      <c r="IXN40" s="26"/>
      <c r="IXO40" s="27"/>
      <c r="IXP40" s="26"/>
      <c r="IXQ40" s="27"/>
      <c r="IXR40" s="26"/>
      <c r="IXS40" s="27"/>
      <c r="IXT40" s="26"/>
      <c r="IXU40" s="27"/>
      <c r="IXV40" s="26"/>
      <c r="IXW40" s="27"/>
      <c r="IXX40" s="26"/>
      <c r="IXY40" s="27"/>
      <c r="IXZ40" s="26"/>
      <c r="IYA40" s="27"/>
      <c r="IYB40" s="26"/>
      <c r="IYC40" s="27"/>
      <c r="IYD40" s="26"/>
      <c r="IYE40" s="27"/>
      <c r="IYF40" s="26"/>
      <c r="IYG40" s="27"/>
      <c r="IYH40" s="26"/>
      <c r="IYI40" s="27"/>
      <c r="IYJ40" s="26"/>
      <c r="IYK40" s="27"/>
      <c r="IYL40" s="26"/>
      <c r="IYM40" s="27"/>
      <c r="IYN40" s="26"/>
      <c r="IYO40" s="27"/>
      <c r="IYP40" s="26"/>
      <c r="IYQ40" s="27"/>
      <c r="IYR40" s="26"/>
      <c r="IYS40" s="27"/>
      <c r="IYT40" s="26"/>
      <c r="IYU40" s="27"/>
      <c r="IYV40" s="26"/>
      <c r="IYW40" s="27"/>
      <c r="IYX40" s="26"/>
      <c r="IYY40" s="27"/>
      <c r="IYZ40" s="26"/>
      <c r="IZA40" s="27"/>
      <c r="IZB40" s="26"/>
      <c r="IZC40" s="27"/>
      <c r="IZD40" s="26"/>
      <c r="IZE40" s="27"/>
      <c r="IZF40" s="26"/>
      <c r="IZG40" s="27"/>
      <c r="IZH40" s="26"/>
      <c r="IZI40" s="27"/>
      <c r="IZJ40" s="26"/>
      <c r="IZK40" s="27"/>
      <c r="IZL40" s="26"/>
      <c r="IZM40" s="27"/>
      <c r="IZN40" s="26"/>
      <c r="IZO40" s="27"/>
      <c r="IZP40" s="26"/>
      <c r="IZQ40" s="27"/>
      <c r="IZR40" s="26"/>
      <c r="IZS40" s="27"/>
      <c r="IZT40" s="26"/>
      <c r="IZU40" s="27"/>
      <c r="IZV40" s="26"/>
      <c r="IZW40" s="27"/>
      <c r="IZX40" s="26"/>
      <c r="IZY40" s="27"/>
      <c r="IZZ40" s="26"/>
      <c r="JAA40" s="27"/>
      <c r="JAB40" s="26"/>
      <c r="JAC40" s="27"/>
      <c r="JAD40" s="26"/>
      <c r="JAE40" s="27"/>
      <c r="JAF40" s="26"/>
      <c r="JAG40" s="27"/>
      <c r="JAH40" s="26"/>
      <c r="JAI40" s="27"/>
      <c r="JAJ40" s="26"/>
      <c r="JAK40" s="27"/>
      <c r="JAL40" s="26"/>
      <c r="JAM40" s="27"/>
      <c r="JAN40" s="26"/>
      <c r="JAO40" s="27"/>
      <c r="JAP40" s="26"/>
      <c r="JAQ40" s="27"/>
      <c r="JAR40" s="26"/>
      <c r="JAS40" s="27"/>
      <c r="JAT40" s="26"/>
      <c r="JAU40" s="27"/>
      <c r="JAV40" s="26"/>
      <c r="JAW40" s="27"/>
      <c r="JAX40" s="26"/>
      <c r="JAY40" s="27"/>
      <c r="JAZ40" s="26"/>
      <c r="JBA40" s="27"/>
      <c r="JBB40" s="26"/>
      <c r="JBC40" s="27"/>
      <c r="JBD40" s="26"/>
      <c r="JBE40" s="27"/>
      <c r="JBF40" s="26"/>
      <c r="JBG40" s="27"/>
      <c r="JBH40" s="26"/>
      <c r="JBI40" s="27"/>
      <c r="JBJ40" s="26"/>
      <c r="JBK40" s="27"/>
      <c r="JBL40" s="26"/>
      <c r="JBM40" s="27"/>
      <c r="JBN40" s="26"/>
      <c r="JBO40" s="27"/>
      <c r="JBP40" s="26"/>
      <c r="JBQ40" s="27"/>
      <c r="JBR40" s="26"/>
      <c r="JBS40" s="27"/>
      <c r="JBT40" s="26"/>
      <c r="JBU40" s="27"/>
      <c r="JBV40" s="26"/>
      <c r="JBW40" s="27"/>
      <c r="JBX40" s="26"/>
      <c r="JBY40" s="27"/>
      <c r="JBZ40" s="26"/>
      <c r="JCA40" s="27"/>
      <c r="JCB40" s="26"/>
      <c r="JCC40" s="27"/>
      <c r="JCD40" s="26"/>
      <c r="JCE40" s="27"/>
      <c r="JCF40" s="26"/>
      <c r="JCG40" s="27"/>
      <c r="JCH40" s="26"/>
      <c r="JCI40" s="27"/>
      <c r="JCJ40" s="26"/>
      <c r="JCK40" s="27"/>
      <c r="JCL40" s="26"/>
      <c r="JCM40" s="27"/>
      <c r="JCN40" s="26"/>
      <c r="JCO40" s="27"/>
      <c r="JCP40" s="26"/>
      <c r="JCQ40" s="27"/>
      <c r="JCR40" s="26"/>
      <c r="JCS40" s="27"/>
      <c r="JCT40" s="26"/>
      <c r="JCU40" s="27"/>
      <c r="JCV40" s="26"/>
      <c r="JCW40" s="27"/>
      <c r="JCX40" s="26"/>
      <c r="JCY40" s="27"/>
      <c r="JCZ40" s="26"/>
      <c r="JDA40" s="27"/>
      <c r="JDB40" s="26"/>
      <c r="JDC40" s="27"/>
      <c r="JDD40" s="26"/>
      <c r="JDE40" s="27"/>
      <c r="JDF40" s="26"/>
      <c r="JDG40" s="27"/>
      <c r="JDH40" s="26"/>
      <c r="JDI40" s="27"/>
      <c r="JDJ40" s="26"/>
      <c r="JDK40" s="27"/>
      <c r="JDL40" s="26"/>
      <c r="JDM40" s="27"/>
      <c r="JDN40" s="26"/>
      <c r="JDO40" s="27"/>
      <c r="JDP40" s="26"/>
      <c r="JDQ40" s="27"/>
      <c r="JDR40" s="26"/>
      <c r="JDS40" s="27"/>
      <c r="JDT40" s="26"/>
      <c r="JDU40" s="27"/>
      <c r="JDV40" s="26"/>
      <c r="JDW40" s="27"/>
      <c r="JDX40" s="26"/>
      <c r="JDY40" s="27"/>
      <c r="JDZ40" s="26"/>
      <c r="JEA40" s="27"/>
      <c r="JEB40" s="26"/>
      <c r="JEC40" s="27"/>
      <c r="JED40" s="26"/>
      <c r="JEE40" s="27"/>
      <c r="JEF40" s="26"/>
      <c r="JEG40" s="27"/>
      <c r="JEH40" s="26"/>
      <c r="JEI40" s="27"/>
      <c r="JEJ40" s="26"/>
      <c r="JEK40" s="27"/>
      <c r="JEL40" s="26"/>
      <c r="JEM40" s="27"/>
      <c r="JEN40" s="26"/>
      <c r="JEO40" s="27"/>
      <c r="JEP40" s="26"/>
      <c r="JEQ40" s="27"/>
      <c r="JER40" s="26"/>
      <c r="JES40" s="27"/>
      <c r="JET40" s="26"/>
      <c r="JEU40" s="27"/>
      <c r="JEV40" s="26"/>
      <c r="JEW40" s="27"/>
      <c r="JEX40" s="26"/>
      <c r="JEY40" s="27"/>
      <c r="JEZ40" s="26"/>
      <c r="JFA40" s="27"/>
      <c r="JFB40" s="26"/>
      <c r="JFC40" s="27"/>
      <c r="JFD40" s="26"/>
      <c r="JFE40" s="27"/>
      <c r="JFF40" s="26"/>
      <c r="JFG40" s="27"/>
      <c r="JFH40" s="26"/>
      <c r="JFI40" s="27"/>
      <c r="JFJ40" s="26"/>
      <c r="JFK40" s="27"/>
      <c r="JFL40" s="26"/>
      <c r="JFM40" s="27"/>
      <c r="JFN40" s="26"/>
      <c r="JFO40" s="27"/>
      <c r="JFP40" s="26"/>
      <c r="JFQ40" s="27"/>
      <c r="JFR40" s="26"/>
      <c r="JFS40" s="27"/>
      <c r="JFT40" s="26"/>
      <c r="JFU40" s="27"/>
      <c r="JFV40" s="26"/>
      <c r="JFW40" s="27"/>
      <c r="JFX40" s="26"/>
      <c r="JFY40" s="27"/>
      <c r="JFZ40" s="26"/>
      <c r="JGA40" s="27"/>
      <c r="JGB40" s="26"/>
      <c r="JGC40" s="27"/>
      <c r="JGD40" s="26"/>
      <c r="JGE40" s="27"/>
      <c r="JGF40" s="26"/>
      <c r="JGG40" s="27"/>
      <c r="JGH40" s="26"/>
      <c r="JGI40" s="27"/>
      <c r="JGJ40" s="26"/>
      <c r="JGK40" s="27"/>
      <c r="JGL40" s="26"/>
      <c r="JGM40" s="27"/>
      <c r="JGN40" s="26"/>
      <c r="JGO40" s="27"/>
      <c r="JGP40" s="26"/>
      <c r="JGQ40" s="27"/>
      <c r="JGR40" s="26"/>
      <c r="JGS40" s="27"/>
      <c r="JGT40" s="26"/>
      <c r="JGU40" s="27"/>
      <c r="JGV40" s="26"/>
      <c r="JGW40" s="27"/>
      <c r="JGX40" s="26"/>
      <c r="JGY40" s="27"/>
      <c r="JGZ40" s="26"/>
      <c r="JHA40" s="27"/>
      <c r="JHB40" s="26"/>
      <c r="JHC40" s="27"/>
      <c r="JHD40" s="26"/>
      <c r="JHE40" s="27"/>
      <c r="JHF40" s="26"/>
      <c r="JHG40" s="27"/>
      <c r="JHH40" s="26"/>
      <c r="JHI40" s="27"/>
      <c r="JHJ40" s="26"/>
      <c r="JHK40" s="27"/>
      <c r="JHL40" s="26"/>
      <c r="JHM40" s="27"/>
      <c r="JHN40" s="26"/>
      <c r="JHO40" s="27"/>
      <c r="JHP40" s="26"/>
      <c r="JHQ40" s="27"/>
      <c r="JHR40" s="26"/>
      <c r="JHS40" s="27"/>
      <c r="JHT40" s="26"/>
      <c r="JHU40" s="27"/>
      <c r="JHV40" s="26"/>
      <c r="JHW40" s="27"/>
      <c r="JHX40" s="26"/>
      <c r="JHY40" s="27"/>
      <c r="JHZ40" s="26"/>
      <c r="JIA40" s="27"/>
      <c r="JIB40" s="26"/>
      <c r="JIC40" s="27"/>
      <c r="JID40" s="26"/>
      <c r="JIE40" s="27"/>
      <c r="JIF40" s="26"/>
      <c r="JIG40" s="27"/>
      <c r="JIH40" s="26"/>
      <c r="JII40" s="27"/>
      <c r="JIJ40" s="26"/>
      <c r="JIK40" s="27"/>
      <c r="JIL40" s="26"/>
      <c r="JIM40" s="27"/>
      <c r="JIN40" s="26"/>
      <c r="JIO40" s="27"/>
      <c r="JIP40" s="26"/>
      <c r="JIQ40" s="27"/>
      <c r="JIR40" s="26"/>
      <c r="JIS40" s="27"/>
      <c r="JIT40" s="26"/>
      <c r="JIU40" s="27"/>
      <c r="JIV40" s="26"/>
      <c r="JIW40" s="27"/>
      <c r="JIX40" s="26"/>
      <c r="JIY40" s="27"/>
      <c r="JIZ40" s="26"/>
      <c r="JJA40" s="27"/>
      <c r="JJB40" s="26"/>
      <c r="JJC40" s="27"/>
      <c r="JJD40" s="26"/>
      <c r="JJE40" s="27"/>
      <c r="JJF40" s="26"/>
      <c r="JJG40" s="27"/>
      <c r="JJH40" s="26"/>
      <c r="JJI40" s="27"/>
      <c r="JJJ40" s="26"/>
      <c r="JJK40" s="27"/>
      <c r="JJL40" s="26"/>
      <c r="JJM40" s="27"/>
      <c r="JJN40" s="26"/>
      <c r="JJO40" s="27"/>
      <c r="JJP40" s="26"/>
      <c r="JJQ40" s="27"/>
      <c r="JJR40" s="26"/>
      <c r="JJS40" s="27"/>
      <c r="JJT40" s="26"/>
      <c r="JJU40" s="27"/>
      <c r="JJV40" s="26"/>
      <c r="JJW40" s="27"/>
      <c r="JJX40" s="26"/>
      <c r="JJY40" s="27"/>
      <c r="JJZ40" s="26"/>
      <c r="JKA40" s="27"/>
      <c r="JKB40" s="26"/>
      <c r="JKC40" s="27"/>
      <c r="JKD40" s="26"/>
      <c r="JKE40" s="27"/>
      <c r="JKF40" s="26"/>
      <c r="JKG40" s="27"/>
      <c r="JKH40" s="26"/>
      <c r="JKI40" s="27"/>
      <c r="JKJ40" s="26"/>
      <c r="JKK40" s="27"/>
      <c r="JKL40" s="26"/>
      <c r="JKM40" s="27"/>
      <c r="JKN40" s="26"/>
      <c r="JKO40" s="27"/>
      <c r="JKP40" s="26"/>
      <c r="JKQ40" s="27"/>
      <c r="JKR40" s="26"/>
      <c r="JKS40" s="27"/>
      <c r="JKT40" s="26"/>
      <c r="JKU40" s="27"/>
      <c r="JKV40" s="26"/>
      <c r="JKW40" s="27"/>
      <c r="JKX40" s="26"/>
      <c r="JKY40" s="27"/>
      <c r="JKZ40" s="26"/>
      <c r="JLA40" s="27"/>
      <c r="JLB40" s="26"/>
      <c r="JLC40" s="27"/>
      <c r="JLD40" s="26"/>
      <c r="JLE40" s="27"/>
      <c r="JLF40" s="26"/>
      <c r="JLG40" s="27"/>
      <c r="JLH40" s="26"/>
      <c r="JLI40" s="27"/>
      <c r="JLJ40" s="26"/>
      <c r="JLK40" s="27"/>
      <c r="JLL40" s="26"/>
      <c r="JLM40" s="27"/>
      <c r="JLN40" s="26"/>
      <c r="JLO40" s="27"/>
      <c r="JLP40" s="26"/>
      <c r="JLQ40" s="27"/>
      <c r="JLR40" s="26"/>
      <c r="JLS40" s="27"/>
      <c r="JLT40" s="26"/>
      <c r="JLU40" s="27"/>
      <c r="JLV40" s="26"/>
      <c r="JLW40" s="27"/>
      <c r="JLX40" s="26"/>
      <c r="JLY40" s="27"/>
      <c r="JLZ40" s="26"/>
      <c r="JMA40" s="27"/>
      <c r="JMB40" s="26"/>
      <c r="JMC40" s="27"/>
      <c r="JMD40" s="26"/>
      <c r="JME40" s="27"/>
      <c r="JMF40" s="26"/>
      <c r="JMG40" s="27"/>
      <c r="JMH40" s="26"/>
      <c r="JMI40" s="27"/>
      <c r="JMJ40" s="26"/>
      <c r="JMK40" s="27"/>
      <c r="JML40" s="26"/>
      <c r="JMM40" s="27"/>
      <c r="JMN40" s="26"/>
      <c r="JMO40" s="27"/>
      <c r="JMP40" s="26"/>
      <c r="JMQ40" s="27"/>
      <c r="JMR40" s="26"/>
      <c r="JMS40" s="27"/>
      <c r="JMT40" s="26"/>
      <c r="JMU40" s="27"/>
      <c r="JMV40" s="26"/>
      <c r="JMW40" s="27"/>
      <c r="JMX40" s="26"/>
      <c r="JMY40" s="27"/>
      <c r="JMZ40" s="26"/>
      <c r="JNA40" s="27"/>
      <c r="JNB40" s="26"/>
      <c r="JNC40" s="27"/>
      <c r="JND40" s="26"/>
      <c r="JNE40" s="27"/>
      <c r="JNF40" s="26"/>
      <c r="JNG40" s="27"/>
      <c r="JNH40" s="26"/>
      <c r="JNI40" s="27"/>
      <c r="JNJ40" s="26"/>
      <c r="JNK40" s="27"/>
      <c r="JNL40" s="26"/>
      <c r="JNM40" s="27"/>
      <c r="JNN40" s="26"/>
      <c r="JNO40" s="27"/>
      <c r="JNP40" s="26"/>
      <c r="JNQ40" s="27"/>
      <c r="JNR40" s="26"/>
      <c r="JNS40" s="27"/>
      <c r="JNT40" s="26"/>
      <c r="JNU40" s="27"/>
      <c r="JNV40" s="26"/>
      <c r="JNW40" s="27"/>
      <c r="JNX40" s="26"/>
      <c r="JNY40" s="27"/>
      <c r="JNZ40" s="26"/>
      <c r="JOA40" s="27"/>
      <c r="JOB40" s="26"/>
      <c r="JOC40" s="27"/>
      <c r="JOD40" s="26"/>
      <c r="JOE40" s="27"/>
      <c r="JOF40" s="26"/>
      <c r="JOG40" s="27"/>
      <c r="JOH40" s="26"/>
      <c r="JOI40" s="27"/>
      <c r="JOJ40" s="26"/>
      <c r="JOK40" s="27"/>
      <c r="JOL40" s="26"/>
      <c r="JOM40" s="27"/>
      <c r="JON40" s="26"/>
      <c r="JOO40" s="27"/>
      <c r="JOP40" s="26"/>
      <c r="JOQ40" s="27"/>
      <c r="JOR40" s="26"/>
      <c r="JOS40" s="27"/>
      <c r="JOT40" s="26"/>
      <c r="JOU40" s="27"/>
      <c r="JOV40" s="26"/>
      <c r="JOW40" s="27"/>
      <c r="JOX40" s="26"/>
      <c r="JOY40" s="27"/>
      <c r="JOZ40" s="26"/>
      <c r="JPA40" s="27"/>
      <c r="JPB40" s="26"/>
      <c r="JPC40" s="27"/>
      <c r="JPD40" s="26"/>
      <c r="JPE40" s="27"/>
      <c r="JPF40" s="26"/>
      <c r="JPG40" s="27"/>
      <c r="JPH40" s="26"/>
      <c r="JPI40" s="27"/>
      <c r="JPJ40" s="26"/>
      <c r="JPK40" s="27"/>
      <c r="JPL40" s="26"/>
      <c r="JPM40" s="27"/>
      <c r="JPN40" s="26"/>
      <c r="JPO40" s="27"/>
      <c r="JPP40" s="26"/>
      <c r="JPQ40" s="27"/>
      <c r="JPR40" s="26"/>
      <c r="JPS40" s="27"/>
      <c r="JPT40" s="26"/>
      <c r="JPU40" s="27"/>
      <c r="JPV40" s="26"/>
      <c r="JPW40" s="27"/>
      <c r="JPX40" s="26"/>
      <c r="JPY40" s="27"/>
      <c r="JPZ40" s="26"/>
      <c r="JQA40" s="27"/>
      <c r="JQB40" s="26"/>
      <c r="JQC40" s="27"/>
      <c r="JQD40" s="26"/>
      <c r="JQE40" s="27"/>
      <c r="JQF40" s="26"/>
      <c r="JQG40" s="27"/>
      <c r="JQH40" s="26"/>
      <c r="JQI40" s="27"/>
      <c r="JQJ40" s="26"/>
      <c r="JQK40" s="27"/>
      <c r="JQL40" s="26"/>
      <c r="JQM40" s="27"/>
      <c r="JQN40" s="26"/>
      <c r="JQO40" s="27"/>
      <c r="JQP40" s="26"/>
      <c r="JQQ40" s="27"/>
      <c r="JQR40" s="26"/>
      <c r="JQS40" s="27"/>
      <c r="JQT40" s="26"/>
      <c r="JQU40" s="27"/>
      <c r="JQV40" s="26"/>
      <c r="JQW40" s="27"/>
      <c r="JQX40" s="26"/>
      <c r="JQY40" s="27"/>
      <c r="JQZ40" s="26"/>
      <c r="JRA40" s="27"/>
      <c r="JRB40" s="26"/>
      <c r="JRC40" s="27"/>
      <c r="JRD40" s="26"/>
      <c r="JRE40" s="27"/>
      <c r="JRF40" s="26"/>
      <c r="JRG40" s="27"/>
      <c r="JRH40" s="26"/>
      <c r="JRI40" s="27"/>
      <c r="JRJ40" s="26"/>
      <c r="JRK40" s="27"/>
      <c r="JRL40" s="26"/>
      <c r="JRM40" s="27"/>
      <c r="JRN40" s="26"/>
      <c r="JRO40" s="27"/>
      <c r="JRP40" s="26"/>
      <c r="JRQ40" s="27"/>
      <c r="JRR40" s="26"/>
      <c r="JRS40" s="27"/>
      <c r="JRT40" s="26"/>
      <c r="JRU40" s="27"/>
      <c r="JRV40" s="26"/>
      <c r="JRW40" s="27"/>
      <c r="JRX40" s="26"/>
      <c r="JRY40" s="27"/>
      <c r="JRZ40" s="26"/>
      <c r="JSA40" s="27"/>
      <c r="JSB40" s="26"/>
      <c r="JSC40" s="27"/>
      <c r="JSD40" s="26"/>
      <c r="JSE40" s="27"/>
      <c r="JSF40" s="26"/>
      <c r="JSG40" s="27"/>
      <c r="JSH40" s="26"/>
      <c r="JSI40" s="27"/>
      <c r="JSJ40" s="26"/>
      <c r="JSK40" s="27"/>
      <c r="JSL40" s="26"/>
      <c r="JSM40" s="27"/>
      <c r="JSN40" s="26"/>
      <c r="JSO40" s="27"/>
      <c r="JSP40" s="26"/>
      <c r="JSQ40" s="27"/>
      <c r="JSR40" s="26"/>
      <c r="JSS40" s="27"/>
      <c r="JST40" s="26"/>
      <c r="JSU40" s="27"/>
      <c r="JSV40" s="26"/>
      <c r="JSW40" s="27"/>
      <c r="JSX40" s="26"/>
      <c r="JSY40" s="27"/>
      <c r="JSZ40" s="26"/>
      <c r="JTA40" s="27"/>
      <c r="JTB40" s="26"/>
      <c r="JTC40" s="27"/>
      <c r="JTD40" s="26"/>
      <c r="JTE40" s="27"/>
      <c r="JTF40" s="26"/>
      <c r="JTG40" s="27"/>
      <c r="JTH40" s="26"/>
      <c r="JTI40" s="27"/>
      <c r="JTJ40" s="26"/>
      <c r="JTK40" s="27"/>
      <c r="JTL40" s="26"/>
      <c r="JTM40" s="27"/>
      <c r="JTN40" s="26"/>
      <c r="JTO40" s="27"/>
      <c r="JTP40" s="26"/>
      <c r="JTQ40" s="27"/>
      <c r="JTR40" s="26"/>
      <c r="JTS40" s="27"/>
      <c r="JTT40" s="26"/>
      <c r="JTU40" s="27"/>
      <c r="JTV40" s="26"/>
      <c r="JTW40" s="27"/>
      <c r="JTX40" s="26"/>
      <c r="JTY40" s="27"/>
      <c r="JTZ40" s="26"/>
      <c r="JUA40" s="27"/>
      <c r="JUB40" s="26"/>
      <c r="JUC40" s="27"/>
      <c r="JUD40" s="26"/>
      <c r="JUE40" s="27"/>
      <c r="JUF40" s="26"/>
      <c r="JUG40" s="27"/>
      <c r="JUH40" s="26"/>
      <c r="JUI40" s="27"/>
      <c r="JUJ40" s="26"/>
      <c r="JUK40" s="27"/>
      <c r="JUL40" s="26"/>
      <c r="JUM40" s="27"/>
      <c r="JUN40" s="26"/>
      <c r="JUO40" s="27"/>
      <c r="JUP40" s="26"/>
      <c r="JUQ40" s="27"/>
      <c r="JUR40" s="26"/>
      <c r="JUS40" s="27"/>
      <c r="JUT40" s="26"/>
      <c r="JUU40" s="27"/>
      <c r="JUV40" s="26"/>
      <c r="JUW40" s="27"/>
      <c r="JUX40" s="26"/>
      <c r="JUY40" s="27"/>
      <c r="JUZ40" s="26"/>
      <c r="JVA40" s="27"/>
      <c r="JVB40" s="26"/>
      <c r="JVC40" s="27"/>
      <c r="JVD40" s="26"/>
      <c r="JVE40" s="27"/>
      <c r="JVF40" s="26"/>
      <c r="JVG40" s="27"/>
      <c r="JVH40" s="26"/>
      <c r="JVI40" s="27"/>
      <c r="JVJ40" s="26"/>
      <c r="JVK40" s="27"/>
      <c r="JVL40" s="26"/>
      <c r="JVM40" s="27"/>
      <c r="JVN40" s="26"/>
      <c r="JVO40" s="27"/>
      <c r="JVP40" s="26"/>
      <c r="JVQ40" s="27"/>
      <c r="JVR40" s="26"/>
      <c r="JVS40" s="27"/>
      <c r="JVT40" s="26"/>
      <c r="JVU40" s="27"/>
      <c r="JVV40" s="26"/>
      <c r="JVW40" s="27"/>
      <c r="JVX40" s="26"/>
      <c r="JVY40" s="27"/>
      <c r="JVZ40" s="26"/>
      <c r="JWA40" s="27"/>
      <c r="JWB40" s="26"/>
      <c r="JWC40" s="27"/>
      <c r="JWD40" s="26"/>
      <c r="JWE40" s="27"/>
      <c r="JWF40" s="26"/>
      <c r="JWG40" s="27"/>
      <c r="JWH40" s="26"/>
      <c r="JWI40" s="27"/>
      <c r="JWJ40" s="26"/>
      <c r="JWK40" s="27"/>
      <c r="JWL40" s="26"/>
      <c r="JWM40" s="27"/>
      <c r="JWN40" s="26"/>
      <c r="JWO40" s="27"/>
      <c r="JWP40" s="26"/>
      <c r="JWQ40" s="27"/>
      <c r="JWR40" s="26"/>
      <c r="JWS40" s="27"/>
      <c r="JWT40" s="26"/>
      <c r="JWU40" s="27"/>
      <c r="JWV40" s="26"/>
      <c r="JWW40" s="27"/>
      <c r="JWX40" s="26"/>
      <c r="JWY40" s="27"/>
      <c r="JWZ40" s="26"/>
      <c r="JXA40" s="27"/>
      <c r="JXB40" s="26"/>
      <c r="JXC40" s="27"/>
      <c r="JXD40" s="26"/>
      <c r="JXE40" s="27"/>
      <c r="JXF40" s="26"/>
      <c r="JXG40" s="27"/>
      <c r="JXH40" s="26"/>
      <c r="JXI40" s="27"/>
      <c r="JXJ40" s="26"/>
      <c r="JXK40" s="27"/>
      <c r="JXL40" s="26"/>
      <c r="JXM40" s="27"/>
      <c r="JXN40" s="26"/>
      <c r="JXO40" s="27"/>
      <c r="JXP40" s="26"/>
      <c r="JXQ40" s="27"/>
      <c r="JXR40" s="26"/>
      <c r="JXS40" s="27"/>
      <c r="JXT40" s="26"/>
      <c r="JXU40" s="27"/>
      <c r="JXV40" s="26"/>
      <c r="JXW40" s="27"/>
      <c r="JXX40" s="26"/>
      <c r="JXY40" s="27"/>
      <c r="JXZ40" s="26"/>
      <c r="JYA40" s="27"/>
      <c r="JYB40" s="26"/>
      <c r="JYC40" s="27"/>
      <c r="JYD40" s="26"/>
      <c r="JYE40" s="27"/>
      <c r="JYF40" s="26"/>
      <c r="JYG40" s="27"/>
      <c r="JYH40" s="26"/>
      <c r="JYI40" s="27"/>
      <c r="JYJ40" s="26"/>
      <c r="JYK40" s="27"/>
      <c r="JYL40" s="26"/>
      <c r="JYM40" s="27"/>
      <c r="JYN40" s="26"/>
      <c r="JYO40" s="27"/>
      <c r="JYP40" s="26"/>
      <c r="JYQ40" s="27"/>
      <c r="JYR40" s="26"/>
      <c r="JYS40" s="27"/>
      <c r="JYT40" s="26"/>
      <c r="JYU40" s="27"/>
      <c r="JYV40" s="26"/>
      <c r="JYW40" s="27"/>
      <c r="JYX40" s="26"/>
      <c r="JYY40" s="27"/>
      <c r="JYZ40" s="26"/>
      <c r="JZA40" s="27"/>
      <c r="JZB40" s="26"/>
      <c r="JZC40" s="27"/>
      <c r="JZD40" s="26"/>
      <c r="JZE40" s="27"/>
      <c r="JZF40" s="26"/>
      <c r="JZG40" s="27"/>
      <c r="JZH40" s="26"/>
      <c r="JZI40" s="27"/>
      <c r="JZJ40" s="26"/>
      <c r="JZK40" s="27"/>
      <c r="JZL40" s="26"/>
      <c r="JZM40" s="27"/>
      <c r="JZN40" s="26"/>
      <c r="JZO40" s="27"/>
      <c r="JZP40" s="26"/>
      <c r="JZQ40" s="27"/>
      <c r="JZR40" s="26"/>
      <c r="JZS40" s="27"/>
      <c r="JZT40" s="26"/>
      <c r="JZU40" s="27"/>
      <c r="JZV40" s="26"/>
      <c r="JZW40" s="27"/>
      <c r="JZX40" s="26"/>
      <c r="JZY40" s="27"/>
      <c r="JZZ40" s="26"/>
      <c r="KAA40" s="27"/>
      <c r="KAB40" s="26"/>
      <c r="KAC40" s="27"/>
      <c r="KAD40" s="26"/>
      <c r="KAE40" s="27"/>
      <c r="KAF40" s="26"/>
      <c r="KAG40" s="27"/>
      <c r="KAH40" s="26"/>
      <c r="KAI40" s="27"/>
      <c r="KAJ40" s="26"/>
      <c r="KAK40" s="27"/>
      <c r="KAL40" s="26"/>
      <c r="KAM40" s="27"/>
      <c r="KAN40" s="26"/>
      <c r="KAO40" s="27"/>
      <c r="KAP40" s="26"/>
      <c r="KAQ40" s="27"/>
      <c r="KAR40" s="26"/>
      <c r="KAS40" s="27"/>
      <c r="KAT40" s="26"/>
      <c r="KAU40" s="27"/>
      <c r="KAV40" s="26"/>
      <c r="KAW40" s="27"/>
      <c r="KAX40" s="26"/>
      <c r="KAY40" s="27"/>
      <c r="KAZ40" s="26"/>
      <c r="KBA40" s="27"/>
      <c r="KBB40" s="26"/>
      <c r="KBC40" s="27"/>
      <c r="KBD40" s="26"/>
      <c r="KBE40" s="27"/>
      <c r="KBF40" s="26"/>
      <c r="KBG40" s="27"/>
      <c r="KBH40" s="26"/>
      <c r="KBI40" s="27"/>
      <c r="KBJ40" s="26"/>
      <c r="KBK40" s="27"/>
      <c r="KBL40" s="26"/>
      <c r="KBM40" s="27"/>
      <c r="KBN40" s="26"/>
      <c r="KBO40" s="27"/>
      <c r="KBP40" s="26"/>
      <c r="KBQ40" s="27"/>
      <c r="KBR40" s="26"/>
      <c r="KBS40" s="27"/>
      <c r="KBT40" s="26"/>
      <c r="KBU40" s="27"/>
      <c r="KBV40" s="26"/>
      <c r="KBW40" s="27"/>
      <c r="KBX40" s="26"/>
      <c r="KBY40" s="27"/>
      <c r="KBZ40" s="26"/>
      <c r="KCA40" s="27"/>
      <c r="KCB40" s="26"/>
      <c r="KCC40" s="27"/>
      <c r="KCD40" s="26"/>
      <c r="KCE40" s="27"/>
      <c r="KCF40" s="26"/>
      <c r="KCG40" s="27"/>
      <c r="KCH40" s="26"/>
      <c r="KCI40" s="27"/>
      <c r="KCJ40" s="26"/>
      <c r="KCK40" s="27"/>
      <c r="KCL40" s="26"/>
      <c r="KCM40" s="27"/>
      <c r="KCN40" s="26"/>
      <c r="KCO40" s="27"/>
      <c r="KCP40" s="26"/>
      <c r="KCQ40" s="27"/>
      <c r="KCR40" s="26"/>
      <c r="KCS40" s="27"/>
      <c r="KCT40" s="26"/>
      <c r="KCU40" s="27"/>
      <c r="KCV40" s="26"/>
      <c r="KCW40" s="27"/>
      <c r="KCX40" s="26"/>
      <c r="KCY40" s="27"/>
      <c r="KCZ40" s="26"/>
      <c r="KDA40" s="27"/>
      <c r="KDB40" s="26"/>
      <c r="KDC40" s="27"/>
      <c r="KDD40" s="26"/>
      <c r="KDE40" s="27"/>
      <c r="KDF40" s="26"/>
      <c r="KDG40" s="27"/>
      <c r="KDH40" s="26"/>
      <c r="KDI40" s="27"/>
      <c r="KDJ40" s="26"/>
      <c r="KDK40" s="27"/>
      <c r="KDL40" s="26"/>
      <c r="KDM40" s="27"/>
      <c r="KDN40" s="26"/>
      <c r="KDO40" s="27"/>
      <c r="KDP40" s="26"/>
      <c r="KDQ40" s="27"/>
      <c r="KDR40" s="26"/>
      <c r="KDS40" s="27"/>
      <c r="KDT40" s="26"/>
      <c r="KDU40" s="27"/>
      <c r="KDV40" s="26"/>
      <c r="KDW40" s="27"/>
      <c r="KDX40" s="26"/>
      <c r="KDY40" s="27"/>
      <c r="KDZ40" s="26"/>
      <c r="KEA40" s="27"/>
      <c r="KEB40" s="26"/>
      <c r="KEC40" s="27"/>
      <c r="KED40" s="26"/>
      <c r="KEE40" s="27"/>
      <c r="KEF40" s="26"/>
      <c r="KEG40" s="27"/>
      <c r="KEH40" s="26"/>
      <c r="KEI40" s="27"/>
      <c r="KEJ40" s="26"/>
      <c r="KEK40" s="27"/>
      <c r="KEL40" s="26"/>
      <c r="KEM40" s="27"/>
      <c r="KEN40" s="26"/>
      <c r="KEO40" s="27"/>
      <c r="KEP40" s="26"/>
      <c r="KEQ40" s="27"/>
      <c r="KER40" s="26"/>
      <c r="KES40" s="27"/>
      <c r="KET40" s="26"/>
      <c r="KEU40" s="27"/>
      <c r="KEV40" s="26"/>
      <c r="KEW40" s="27"/>
      <c r="KEX40" s="26"/>
      <c r="KEY40" s="27"/>
      <c r="KEZ40" s="26"/>
      <c r="KFA40" s="27"/>
      <c r="KFB40" s="26"/>
      <c r="KFC40" s="27"/>
      <c r="KFD40" s="26"/>
      <c r="KFE40" s="27"/>
      <c r="KFF40" s="26"/>
      <c r="KFG40" s="27"/>
      <c r="KFH40" s="26"/>
      <c r="KFI40" s="27"/>
      <c r="KFJ40" s="26"/>
      <c r="KFK40" s="27"/>
      <c r="KFL40" s="26"/>
      <c r="KFM40" s="27"/>
      <c r="KFN40" s="26"/>
      <c r="KFO40" s="27"/>
      <c r="KFP40" s="26"/>
      <c r="KFQ40" s="27"/>
      <c r="KFR40" s="26"/>
      <c r="KFS40" s="27"/>
      <c r="KFT40" s="26"/>
      <c r="KFU40" s="27"/>
      <c r="KFV40" s="26"/>
      <c r="KFW40" s="27"/>
      <c r="KFX40" s="26"/>
      <c r="KFY40" s="27"/>
      <c r="KFZ40" s="26"/>
      <c r="KGA40" s="27"/>
      <c r="KGB40" s="26"/>
      <c r="KGC40" s="27"/>
      <c r="KGD40" s="26"/>
      <c r="KGE40" s="27"/>
      <c r="KGF40" s="26"/>
      <c r="KGG40" s="27"/>
      <c r="KGH40" s="26"/>
      <c r="KGI40" s="27"/>
      <c r="KGJ40" s="26"/>
      <c r="KGK40" s="27"/>
      <c r="KGL40" s="26"/>
      <c r="KGM40" s="27"/>
      <c r="KGN40" s="26"/>
      <c r="KGO40" s="27"/>
      <c r="KGP40" s="26"/>
      <c r="KGQ40" s="27"/>
      <c r="KGR40" s="26"/>
      <c r="KGS40" s="27"/>
      <c r="KGT40" s="26"/>
      <c r="KGU40" s="27"/>
      <c r="KGV40" s="26"/>
      <c r="KGW40" s="27"/>
      <c r="KGX40" s="26"/>
      <c r="KGY40" s="27"/>
      <c r="KGZ40" s="26"/>
      <c r="KHA40" s="27"/>
      <c r="KHB40" s="26"/>
      <c r="KHC40" s="27"/>
      <c r="KHD40" s="26"/>
      <c r="KHE40" s="27"/>
      <c r="KHF40" s="26"/>
      <c r="KHG40" s="27"/>
      <c r="KHH40" s="26"/>
      <c r="KHI40" s="27"/>
      <c r="KHJ40" s="26"/>
      <c r="KHK40" s="27"/>
      <c r="KHL40" s="26"/>
      <c r="KHM40" s="27"/>
      <c r="KHN40" s="26"/>
      <c r="KHO40" s="27"/>
      <c r="KHP40" s="26"/>
      <c r="KHQ40" s="27"/>
      <c r="KHR40" s="26"/>
      <c r="KHS40" s="27"/>
      <c r="KHT40" s="26"/>
      <c r="KHU40" s="27"/>
      <c r="KHV40" s="26"/>
      <c r="KHW40" s="27"/>
      <c r="KHX40" s="26"/>
      <c r="KHY40" s="27"/>
      <c r="KHZ40" s="26"/>
      <c r="KIA40" s="27"/>
      <c r="KIB40" s="26"/>
      <c r="KIC40" s="27"/>
      <c r="KID40" s="26"/>
      <c r="KIE40" s="27"/>
      <c r="KIF40" s="26"/>
      <c r="KIG40" s="27"/>
      <c r="KIH40" s="26"/>
      <c r="KII40" s="27"/>
      <c r="KIJ40" s="26"/>
      <c r="KIK40" s="27"/>
      <c r="KIL40" s="26"/>
      <c r="KIM40" s="27"/>
      <c r="KIN40" s="26"/>
      <c r="KIO40" s="27"/>
      <c r="KIP40" s="26"/>
      <c r="KIQ40" s="27"/>
      <c r="KIR40" s="26"/>
      <c r="KIS40" s="27"/>
      <c r="KIT40" s="26"/>
      <c r="KIU40" s="27"/>
      <c r="KIV40" s="26"/>
      <c r="KIW40" s="27"/>
      <c r="KIX40" s="26"/>
      <c r="KIY40" s="27"/>
      <c r="KIZ40" s="26"/>
      <c r="KJA40" s="27"/>
      <c r="KJB40" s="26"/>
      <c r="KJC40" s="27"/>
      <c r="KJD40" s="26"/>
      <c r="KJE40" s="27"/>
      <c r="KJF40" s="26"/>
      <c r="KJG40" s="27"/>
      <c r="KJH40" s="26"/>
      <c r="KJI40" s="27"/>
      <c r="KJJ40" s="26"/>
      <c r="KJK40" s="27"/>
      <c r="KJL40" s="26"/>
      <c r="KJM40" s="27"/>
      <c r="KJN40" s="26"/>
      <c r="KJO40" s="27"/>
      <c r="KJP40" s="26"/>
      <c r="KJQ40" s="27"/>
      <c r="KJR40" s="26"/>
      <c r="KJS40" s="27"/>
      <c r="KJT40" s="26"/>
      <c r="KJU40" s="27"/>
      <c r="KJV40" s="26"/>
      <c r="KJW40" s="27"/>
      <c r="KJX40" s="26"/>
      <c r="KJY40" s="27"/>
      <c r="KJZ40" s="26"/>
      <c r="KKA40" s="27"/>
      <c r="KKB40" s="26"/>
      <c r="KKC40" s="27"/>
      <c r="KKD40" s="26"/>
      <c r="KKE40" s="27"/>
      <c r="KKF40" s="26"/>
      <c r="KKG40" s="27"/>
      <c r="KKH40" s="26"/>
      <c r="KKI40" s="27"/>
      <c r="KKJ40" s="26"/>
      <c r="KKK40" s="27"/>
      <c r="KKL40" s="26"/>
      <c r="KKM40" s="27"/>
      <c r="KKN40" s="26"/>
      <c r="KKO40" s="27"/>
      <c r="KKP40" s="26"/>
      <c r="KKQ40" s="27"/>
      <c r="KKR40" s="26"/>
      <c r="KKS40" s="27"/>
      <c r="KKT40" s="26"/>
      <c r="KKU40" s="27"/>
      <c r="KKV40" s="26"/>
      <c r="KKW40" s="27"/>
      <c r="KKX40" s="26"/>
      <c r="KKY40" s="27"/>
      <c r="KKZ40" s="26"/>
      <c r="KLA40" s="27"/>
      <c r="KLB40" s="26"/>
      <c r="KLC40" s="27"/>
      <c r="KLD40" s="26"/>
      <c r="KLE40" s="27"/>
      <c r="KLF40" s="26"/>
      <c r="KLG40" s="27"/>
      <c r="KLH40" s="26"/>
      <c r="KLI40" s="27"/>
      <c r="KLJ40" s="26"/>
      <c r="KLK40" s="27"/>
      <c r="KLL40" s="26"/>
      <c r="KLM40" s="27"/>
      <c r="KLN40" s="26"/>
      <c r="KLO40" s="27"/>
      <c r="KLP40" s="26"/>
      <c r="KLQ40" s="27"/>
      <c r="KLR40" s="26"/>
      <c r="KLS40" s="27"/>
      <c r="KLT40" s="26"/>
      <c r="KLU40" s="27"/>
      <c r="KLV40" s="26"/>
      <c r="KLW40" s="27"/>
      <c r="KLX40" s="26"/>
      <c r="KLY40" s="27"/>
      <c r="KLZ40" s="26"/>
      <c r="KMA40" s="27"/>
      <c r="KMB40" s="26"/>
      <c r="KMC40" s="27"/>
      <c r="KMD40" s="26"/>
      <c r="KME40" s="27"/>
      <c r="KMF40" s="26"/>
      <c r="KMG40" s="27"/>
      <c r="KMH40" s="26"/>
      <c r="KMI40" s="27"/>
      <c r="KMJ40" s="26"/>
      <c r="KMK40" s="27"/>
      <c r="KML40" s="26"/>
      <c r="KMM40" s="27"/>
      <c r="KMN40" s="26"/>
      <c r="KMO40" s="27"/>
      <c r="KMP40" s="26"/>
      <c r="KMQ40" s="27"/>
      <c r="KMR40" s="26"/>
      <c r="KMS40" s="27"/>
      <c r="KMT40" s="26"/>
      <c r="KMU40" s="27"/>
      <c r="KMV40" s="26"/>
      <c r="KMW40" s="27"/>
      <c r="KMX40" s="26"/>
      <c r="KMY40" s="27"/>
      <c r="KMZ40" s="26"/>
      <c r="KNA40" s="27"/>
      <c r="KNB40" s="26"/>
      <c r="KNC40" s="27"/>
      <c r="KND40" s="26"/>
      <c r="KNE40" s="27"/>
      <c r="KNF40" s="26"/>
      <c r="KNG40" s="27"/>
      <c r="KNH40" s="26"/>
      <c r="KNI40" s="27"/>
      <c r="KNJ40" s="26"/>
      <c r="KNK40" s="27"/>
      <c r="KNL40" s="26"/>
      <c r="KNM40" s="27"/>
      <c r="KNN40" s="26"/>
      <c r="KNO40" s="27"/>
      <c r="KNP40" s="26"/>
      <c r="KNQ40" s="27"/>
      <c r="KNR40" s="26"/>
      <c r="KNS40" s="27"/>
      <c r="KNT40" s="26"/>
      <c r="KNU40" s="27"/>
      <c r="KNV40" s="26"/>
      <c r="KNW40" s="27"/>
      <c r="KNX40" s="26"/>
      <c r="KNY40" s="27"/>
      <c r="KNZ40" s="26"/>
      <c r="KOA40" s="27"/>
      <c r="KOB40" s="26"/>
      <c r="KOC40" s="27"/>
      <c r="KOD40" s="26"/>
      <c r="KOE40" s="27"/>
      <c r="KOF40" s="26"/>
      <c r="KOG40" s="27"/>
      <c r="KOH40" s="26"/>
      <c r="KOI40" s="27"/>
      <c r="KOJ40" s="26"/>
      <c r="KOK40" s="27"/>
      <c r="KOL40" s="26"/>
      <c r="KOM40" s="27"/>
      <c r="KON40" s="26"/>
      <c r="KOO40" s="27"/>
      <c r="KOP40" s="26"/>
      <c r="KOQ40" s="27"/>
      <c r="KOR40" s="26"/>
      <c r="KOS40" s="27"/>
      <c r="KOT40" s="26"/>
      <c r="KOU40" s="27"/>
      <c r="KOV40" s="26"/>
      <c r="KOW40" s="27"/>
      <c r="KOX40" s="26"/>
      <c r="KOY40" s="27"/>
      <c r="KOZ40" s="26"/>
      <c r="KPA40" s="27"/>
      <c r="KPB40" s="26"/>
      <c r="KPC40" s="27"/>
      <c r="KPD40" s="26"/>
      <c r="KPE40" s="27"/>
      <c r="KPF40" s="26"/>
      <c r="KPG40" s="27"/>
      <c r="KPH40" s="26"/>
      <c r="KPI40" s="27"/>
      <c r="KPJ40" s="26"/>
      <c r="KPK40" s="27"/>
      <c r="KPL40" s="26"/>
      <c r="KPM40" s="27"/>
      <c r="KPN40" s="26"/>
      <c r="KPO40" s="27"/>
      <c r="KPP40" s="26"/>
      <c r="KPQ40" s="27"/>
      <c r="KPR40" s="26"/>
      <c r="KPS40" s="27"/>
      <c r="KPT40" s="26"/>
      <c r="KPU40" s="27"/>
      <c r="KPV40" s="26"/>
      <c r="KPW40" s="27"/>
      <c r="KPX40" s="26"/>
      <c r="KPY40" s="27"/>
      <c r="KPZ40" s="26"/>
      <c r="KQA40" s="27"/>
      <c r="KQB40" s="26"/>
      <c r="KQC40" s="27"/>
      <c r="KQD40" s="26"/>
      <c r="KQE40" s="27"/>
      <c r="KQF40" s="26"/>
      <c r="KQG40" s="27"/>
      <c r="KQH40" s="26"/>
      <c r="KQI40" s="27"/>
      <c r="KQJ40" s="26"/>
      <c r="KQK40" s="27"/>
      <c r="KQL40" s="26"/>
      <c r="KQM40" s="27"/>
      <c r="KQN40" s="26"/>
      <c r="KQO40" s="27"/>
      <c r="KQP40" s="26"/>
      <c r="KQQ40" s="27"/>
      <c r="KQR40" s="26"/>
      <c r="KQS40" s="27"/>
      <c r="KQT40" s="26"/>
      <c r="KQU40" s="27"/>
      <c r="KQV40" s="26"/>
      <c r="KQW40" s="27"/>
      <c r="KQX40" s="26"/>
      <c r="KQY40" s="27"/>
      <c r="KQZ40" s="26"/>
      <c r="KRA40" s="27"/>
      <c r="KRB40" s="26"/>
      <c r="KRC40" s="27"/>
      <c r="KRD40" s="26"/>
      <c r="KRE40" s="27"/>
      <c r="KRF40" s="26"/>
      <c r="KRG40" s="27"/>
      <c r="KRH40" s="26"/>
      <c r="KRI40" s="27"/>
      <c r="KRJ40" s="26"/>
      <c r="KRK40" s="27"/>
      <c r="KRL40" s="26"/>
      <c r="KRM40" s="27"/>
      <c r="KRN40" s="26"/>
      <c r="KRO40" s="27"/>
      <c r="KRP40" s="26"/>
      <c r="KRQ40" s="27"/>
      <c r="KRR40" s="26"/>
      <c r="KRS40" s="27"/>
      <c r="KRT40" s="26"/>
      <c r="KRU40" s="27"/>
      <c r="KRV40" s="26"/>
      <c r="KRW40" s="27"/>
      <c r="KRX40" s="26"/>
      <c r="KRY40" s="27"/>
      <c r="KRZ40" s="26"/>
      <c r="KSA40" s="27"/>
      <c r="KSB40" s="26"/>
      <c r="KSC40" s="27"/>
      <c r="KSD40" s="26"/>
      <c r="KSE40" s="27"/>
      <c r="KSF40" s="26"/>
      <c r="KSG40" s="27"/>
      <c r="KSH40" s="26"/>
      <c r="KSI40" s="27"/>
      <c r="KSJ40" s="26"/>
      <c r="KSK40" s="27"/>
      <c r="KSL40" s="26"/>
      <c r="KSM40" s="27"/>
      <c r="KSN40" s="26"/>
      <c r="KSO40" s="27"/>
      <c r="KSP40" s="26"/>
      <c r="KSQ40" s="27"/>
      <c r="KSR40" s="26"/>
      <c r="KSS40" s="27"/>
      <c r="KST40" s="26"/>
      <c r="KSU40" s="27"/>
      <c r="KSV40" s="26"/>
      <c r="KSW40" s="27"/>
      <c r="KSX40" s="26"/>
      <c r="KSY40" s="27"/>
      <c r="KSZ40" s="26"/>
      <c r="KTA40" s="27"/>
      <c r="KTB40" s="26"/>
      <c r="KTC40" s="27"/>
      <c r="KTD40" s="26"/>
      <c r="KTE40" s="27"/>
      <c r="KTF40" s="26"/>
      <c r="KTG40" s="27"/>
      <c r="KTH40" s="26"/>
      <c r="KTI40" s="27"/>
      <c r="KTJ40" s="26"/>
      <c r="KTK40" s="27"/>
      <c r="KTL40" s="26"/>
      <c r="KTM40" s="27"/>
      <c r="KTN40" s="26"/>
      <c r="KTO40" s="27"/>
      <c r="KTP40" s="26"/>
      <c r="KTQ40" s="27"/>
      <c r="KTR40" s="26"/>
      <c r="KTS40" s="27"/>
      <c r="KTT40" s="26"/>
      <c r="KTU40" s="27"/>
      <c r="KTV40" s="26"/>
      <c r="KTW40" s="27"/>
      <c r="KTX40" s="26"/>
      <c r="KTY40" s="27"/>
      <c r="KTZ40" s="26"/>
      <c r="KUA40" s="27"/>
      <c r="KUB40" s="26"/>
      <c r="KUC40" s="27"/>
      <c r="KUD40" s="26"/>
      <c r="KUE40" s="27"/>
      <c r="KUF40" s="26"/>
      <c r="KUG40" s="27"/>
      <c r="KUH40" s="26"/>
      <c r="KUI40" s="27"/>
      <c r="KUJ40" s="26"/>
      <c r="KUK40" s="27"/>
      <c r="KUL40" s="26"/>
      <c r="KUM40" s="27"/>
      <c r="KUN40" s="26"/>
      <c r="KUO40" s="27"/>
      <c r="KUP40" s="26"/>
      <c r="KUQ40" s="27"/>
      <c r="KUR40" s="26"/>
      <c r="KUS40" s="27"/>
      <c r="KUT40" s="26"/>
      <c r="KUU40" s="27"/>
      <c r="KUV40" s="26"/>
      <c r="KUW40" s="27"/>
      <c r="KUX40" s="26"/>
      <c r="KUY40" s="27"/>
      <c r="KUZ40" s="26"/>
      <c r="KVA40" s="27"/>
      <c r="KVB40" s="26"/>
      <c r="KVC40" s="27"/>
      <c r="KVD40" s="26"/>
      <c r="KVE40" s="27"/>
      <c r="KVF40" s="26"/>
      <c r="KVG40" s="27"/>
      <c r="KVH40" s="26"/>
      <c r="KVI40" s="27"/>
      <c r="KVJ40" s="26"/>
      <c r="KVK40" s="27"/>
      <c r="KVL40" s="26"/>
      <c r="KVM40" s="27"/>
      <c r="KVN40" s="26"/>
      <c r="KVO40" s="27"/>
      <c r="KVP40" s="26"/>
      <c r="KVQ40" s="27"/>
      <c r="KVR40" s="26"/>
      <c r="KVS40" s="27"/>
      <c r="KVT40" s="26"/>
      <c r="KVU40" s="27"/>
      <c r="KVV40" s="26"/>
      <c r="KVW40" s="27"/>
      <c r="KVX40" s="26"/>
      <c r="KVY40" s="27"/>
      <c r="KVZ40" s="26"/>
      <c r="KWA40" s="27"/>
      <c r="KWB40" s="26"/>
      <c r="KWC40" s="27"/>
      <c r="KWD40" s="26"/>
      <c r="KWE40" s="27"/>
      <c r="KWF40" s="26"/>
      <c r="KWG40" s="27"/>
      <c r="KWH40" s="26"/>
      <c r="KWI40" s="27"/>
      <c r="KWJ40" s="26"/>
      <c r="KWK40" s="27"/>
      <c r="KWL40" s="26"/>
      <c r="KWM40" s="27"/>
      <c r="KWN40" s="26"/>
      <c r="KWO40" s="27"/>
      <c r="KWP40" s="26"/>
      <c r="KWQ40" s="27"/>
      <c r="KWR40" s="26"/>
      <c r="KWS40" s="27"/>
      <c r="KWT40" s="26"/>
      <c r="KWU40" s="27"/>
      <c r="KWV40" s="26"/>
      <c r="KWW40" s="27"/>
      <c r="KWX40" s="26"/>
      <c r="KWY40" s="27"/>
      <c r="KWZ40" s="26"/>
      <c r="KXA40" s="27"/>
      <c r="KXB40" s="26"/>
      <c r="KXC40" s="27"/>
      <c r="KXD40" s="26"/>
      <c r="KXE40" s="27"/>
      <c r="KXF40" s="26"/>
      <c r="KXG40" s="27"/>
      <c r="KXH40" s="26"/>
      <c r="KXI40" s="27"/>
      <c r="KXJ40" s="26"/>
      <c r="KXK40" s="27"/>
      <c r="KXL40" s="26"/>
      <c r="KXM40" s="27"/>
      <c r="KXN40" s="26"/>
      <c r="KXO40" s="27"/>
      <c r="KXP40" s="26"/>
      <c r="KXQ40" s="27"/>
      <c r="KXR40" s="26"/>
      <c r="KXS40" s="27"/>
      <c r="KXT40" s="26"/>
      <c r="KXU40" s="27"/>
      <c r="KXV40" s="26"/>
      <c r="KXW40" s="27"/>
      <c r="KXX40" s="26"/>
      <c r="KXY40" s="27"/>
      <c r="KXZ40" s="26"/>
      <c r="KYA40" s="27"/>
      <c r="KYB40" s="26"/>
      <c r="KYC40" s="27"/>
      <c r="KYD40" s="26"/>
      <c r="KYE40" s="27"/>
      <c r="KYF40" s="26"/>
      <c r="KYG40" s="27"/>
      <c r="KYH40" s="26"/>
      <c r="KYI40" s="27"/>
      <c r="KYJ40" s="26"/>
      <c r="KYK40" s="27"/>
      <c r="KYL40" s="26"/>
      <c r="KYM40" s="27"/>
      <c r="KYN40" s="26"/>
      <c r="KYO40" s="27"/>
      <c r="KYP40" s="26"/>
      <c r="KYQ40" s="27"/>
      <c r="KYR40" s="26"/>
      <c r="KYS40" s="27"/>
      <c r="KYT40" s="26"/>
      <c r="KYU40" s="27"/>
      <c r="KYV40" s="26"/>
      <c r="KYW40" s="27"/>
      <c r="KYX40" s="26"/>
      <c r="KYY40" s="27"/>
      <c r="KYZ40" s="26"/>
      <c r="KZA40" s="27"/>
      <c r="KZB40" s="26"/>
      <c r="KZC40" s="27"/>
      <c r="KZD40" s="26"/>
      <c r="KZE40" s="27"/>
      <c r="KZF40" s="26"/>
      <c r="KZG40" s="27"/>
      <c r="KZH40" s="26"/>
      <c r="KZI40" s="27"/>
      <c r="KZJ40" s="26"/>
      <c r="KZK40" s="27"/>
      <c r="KZL40" s="26"/>
      <c r="KZM40" s="27"/>
      <c r="KZN40" s="26"/>
      <c r="KZO40" s="27"/>
      <c r="KZP40" s="26"/>
      <c r="KZQ40" s="27"/>
      <c r="KZR40" s="26"/>
      <c r="KZS40" s="27"/>
      <c r="KZT40" s="26"/>
      <c r="KZU40" s="27"/>
      <c r="KZV40" s="26"/>
      <c r="KZW40" s="27"/>
      <c r="KZX40" s="26"/>
      <c r="KZY40" s="27"/>
      <c r="KZZ40" s="26"/>
      <c r="LAA40" s="27"/>
      <c r="LAB40" s="26"/>
      <c r="LAC40" s="27"/>
      <c r="LAD40" s="26"/>
      <c r="LAE40" s="27"/>
      <c r="LAF40" s="26"/>
      <c r="LAG40" s="27"/>
      <c r="LAH40" s="26"/>
      <c r="LAI40" s="27"/>
      <c r="LAJ40" s="26"/>
      <c r="LAK40" s="27"/>
      <c r="LAL40" s="26"/>
      <c r="LAM40" s="27"/>
      <c r="LAN40" s="26"/>
      <c r="LAO40" s="27"/>
      <c r="LAP40" s="26"/>
      <c r="LAQ40" s="27"/>
      <c r="LAR40" s="26"/>
      <c r="LAS40" s="27"/>
      <c r="LAT40" s="26"/>
      <c r="LAU40" s="27"/>
      <c r="LAV40" s="26"/>
      <c r="LAW40" s="27"/>
      <c r="LAX40" s="26"/>
      <c r="LAY40" s="27"/>
      <c r="LAZ40" s="26"/>
      <c r="LBA40" s="27"/>
      <c r="LBB40" s="26"/>
      <c r="LBC40" s="27"/>
      <c r="LBD40" s="26"/>
      <c r="LBE40" s="27"/>
      <c r="LBF40" s="26"/>
      <c r="LBG40" s="27"/>
      <c r="LBH40" s="26"/>
      <c r="LBI40" s="27"/>
      <c r="LBJ40" s="26"/>
      <c r="LBK40" s="27"/>
      <c r="LBL40" s="26"/>
      <c r="LBM40" s="27"/>
      <c r="LBN40" s="26"/>
      <c r="LBO40" s="27"/>
      <c r="LBP40" s="26"/>
      <c r="LBQ40" s="27"/>
      <c r="LBR40" s="26"/>
      <c r="LBS40" s="27"/>
      <c r="LBT40" s="26"/>
      <c r="LBU40" s="27"/>
      <c r="LBV40" s="26"/>
      <c r="LBW40" s="27"/>
      <c r="LBX40" s="26"/>
      <c r="LBY40" s="27"/>
      <c r="LBZ40" s="26"/>
      <c r="LCA40" s="27"/>
      <c r="LCB40" s="26"/>
      <c r="LCC40" s="27"/>
      <c r="LCD40" s="26"/>
      <c r="LCE40" s="27"/>
      <c r="LCF40" s="26"/>
      <c r="LCG40" s="27"/>
      <c r="LCH40" s="26"/>
      <c r="LCI40" s="27"/>
      <c r="LCJ40" s="26"/>
      <c r="LCK40" s="27"/>
      <c r="LCL40" s="26"/>
      <c r="LCM40" s="27"/>
      <c r="LCN40" s="26"/>
      <c r="LCO40" s="27"/>
      <c r="LCP40" s="26"/>
      <c r="LCQ40" s="27"/>
      <c r="LCR40" s="26"/>
      <c r="LCS40" s="27"/>
      <c r="LCT40" s="26"/>
      <c r="LCU40" s="27"/>
      <c r="LCV40" s="26"/>
      <c r="LCW40" s="27"/>
      <c r="LCX40" s="26"/>
      <c r="LCY40" s="27"/>
      <c r="LCZ40" s="26"/>
      <c r="LDA40" s="27"/>
      <c r="LDB40" s="26"/>
      <c r="LDC40" s="27"/>
      <c r="LDD40" s="26"/>
      <c r="LDE40" s="27"/>
      <c r="LDF40" s="26"/>
      <c r="LDG40" s="27"/>
      <c r="LDH40" s="26"/>
      <c r="LDI40" s="27"/>
      <c r="LDJ40" s="26"/>
      <c r="LDK40" s="27"/>
      <c r="LDL40" s="26"/>
      <c r="LDM40" s="27"/>
      <c r="LDN40" s="26"/>
      <c r="LDO40" s="27"/>
      <c r="LDP40" s="26"/>
      <c r="LDQ40" s="27"/>
      <c r="LDR40" s="26"/>
      <c r="LDS40" s="27"/>
      <c r="LDT40" s="26"/>
      <c r="LDU40" s="27"/>
      <c r="LDV40" s="26"/>
      <c r="LDW40" s="27"/>
      <c r="LDX40" s="26"/>
      <c r="LDY40" s="27"/>
      <c r="LDZ40" s="26"/>
      <c r="LEA40" s="27"/>
      <c r="LEB40" s="26"/>
      <c r="LEC40" s="27"/>
      <c r="LED40" s="26"/>
      <c r="LEE40" s="27"/>
      <c r="LEF40" s="26"/>
      <c r="LEG40" s="27"/>
      <c r="LEH40" s="26"/>
      <c r="LEI40" s="27"/>
      <c r="LEJ40" s="26"/>
      <c r="LEK40" s="27"/>
      <c r="LEL40" s="26"/>
      <c r="LEM40" s="27"/>
      <c r="LEN40" s="26"/>
      <c r="LEO40" s="27"/>
      <c r="LEP40" s="26"/>
      <c r="LEQ40" s="27"/>
      <c r="LER40" s="26"/>
      <c r="LES40" s="27"/>
      <c r="LET40" s="26"/>
      <c r="LEU40" s="27"/>
      <c r="LEV40" s="26"/>
      <c r="LEW40" s="27"/>
      <c r="LEX40" s="26"/>
      <c r="LEY40" s="27"/>
      <c r="LEZ40" s="26"/>
      <c r="LFA40" s="27"/>
      <c r="LFB40" s="26"/>
      <c r="LFC40" s="27"/>
      <c r="LFD40" s="26"/>
      <c r="LFE40" s="27"/>
      <c r="LFF40" s="26"/>
      <c r="LFG40" s="27"/>
      <c r="LFH40" s="26"/>
      <c r="LFI40" s="27"/>
      <c r="LFJ40" s="26"/>
      <c r="LFK40" s="27"/>
      <c r="LFL40" s="26"/>
      <c r="LFM40" s="27"/>
      <c r="LFN40" s="26"/>
      <c r="LFO40" s="27"/>
      <c r="LFP40" s="26"/>
      <c r="LFQ40" s="27"/>
      <c r="LFR40" s="26"/>
      <c r="LFS40" s="27"/>
      <c r="LFT40" s="26"/>
      <c r="LFU40" s="27"/>
      <c r="LFV40" s="26"/>
      <c r="LFW40" s="27"/>
      <c r="LFX40" s="26"/>
      <c r="LFY40" s="27"/>
      <c r="LFZ40" s="26"/>
      <c r="LGA40" s="27"/>
      <c r="LGB40" s="26"/>
      <c r="LGC40" s="27"/>
      <c r="LGD40" s="26"/>
      <c r="LGE40" s="27"/>
      <c r="LGF40" s="26"/>
      <c r="LGG40" s="27"/>
      <c r="LGH40" s="26"/>
      <c r="LGI40" s="27"/>
      <c r="LGJ40" s="26"/>
      <c r="LGK40" s="27"/>
      <c r="LGL40" s="26"/>
      <c r="LGM40" s="27"/>
      <c r="LGN40" s="26"/>
      <c r="LGO40" s="27"/>
      <c r="LGP40" s="26"/>
      <c r="LGQ40" s="27"/>
      <c r="LGR40" s="26"/>
      <c r="LGS40" s="27"/>
      <c r="LGT40" s="26"/>
      <c r="LGU40" s="27"/>
      <c r="LGV40" s="26"/>
      <c r="LGW40" s="27"/>
      <c r="LGX40" s="26"/>
      <c r="LGY40" s="27"/>
      <c r="LGZ40" s="26"/>
      <c r="LHA40" s="27"/>
      <c r="LHB40" s="26"/>
      <c r="LHC40" s="27"/>
      <c r="LHD40" s="26"/>
      <c r="LHE40" s="27"/>
      <c r="LHF40" s="26"/>
      <c r="LHG40" s="27"/>
      <c r="LHH40" s="26"/>
      <c r="LHI40" s="27"/>
      <c r="LHJ40" s="26"/>
      <c r="LHK40" s="27"/>
      <c r="LHL40" s="26"/>
      <c r="LHM40" s="27"/>
      <c r="LHN40" s="26"/>
      <c r="LHO40" s="27"/>
      <c r="LHP40" s="26"/>
      <c r="LHQ40" s="27"/>
      <c r="LHR40" s="26"/>
      <c r="LHS40" s="27"/>
      <c r="LHT40" s="26"/>
      <c r="LHU40" s="27"/>
      <c r="LHV40" s="26"/>
      <c r="LHW40" s="27"/>
      <c r="LHX40" s="26"/>
      <c r="LHY40" s="27"/>
      <c r="LHZ40" s="26"/>
      <c r="LIA40" s="27"/>
      <c r="LIB40" s="26"/>
      <c r="LIC40" s="27"/>
      <c r="LID40" s="26"/>
      <c r="LIE40" s="27"/>
      <c r="LIF40" s="26"/>
      <c r="LIG40" s="27"/>
      <c r="LIH40" s="26"/>
      <c r="LII40" s="27"/>
      <c r="LIJ40" s="26"/>
      <c r="LIK40" s="27"/>
      <c r="LIL40" s="26"/>
      <c r="LIM40" s="27"/>
      <c r="LIN40" s="26"/>
      <c r="LIO40" s="27"/>
      <c r="LIP40" s="26"/>
      <c r="LIQ40" s="27"/>
      <c r="LIR40" s="26"/>
      <c r="LIS40" s="27"/>
      <c r="LIT40" s="26"/>
      <c r="LIU40" s="27"/>
      <c r="LIV40" s="26"/>
      <c r="LIW40" s="27"/>
      <c r="LIX40" s="26"/>
      <c r="LIY40" s="27"/>
      <c r="LIZ40" s="26"/>
      <c r="LJA40" s="27"/>
      <c r="LJB40" s="26"/>
      <c r="LJC40" s="27"/>
      <c r="LJD40" s="26"/>
      <c r="LJE40" s="27"/>
      <c r="LJF40" s="26"/>
      <c r="LJG40" s="27"/>
      <c r="LJH40" s="26"/>
      <c r="LJI40" s="27"/>
      <c r="LJJ40" s="26"/>
      <c r="LJK40" s="27"/>
      <c r="LJL40" s="26"/>
      <c r="LJM40" s="27"/>
      <c r="LJN40" s="26"/>
      <c r="LJO40" s="27"/>
      <c r="LJP40" s="26"/>
      <c r="LJQ40" s="27"/>
      <c r="LJR40" s="26"/>
      <c r="LJS40" s="27"/>
      <c r="LJT40" s="26"/>
      <c r="LJU40" s="27"/>
      <c r="LJV40" s="26"/>
      <c r="LJW40" s="27"/>
      <c r="LJX40" s="26"/>
      <c r="LJY40" s="27"/>
      <c r="LJZ40" s="26"/>
      <c r="LKA40" s="27"/>
      <c r="LKB40" s="26"/>
      <c r="LKC40" s="27"/>
      <c r="LKD40" s="26"/>
      <c r="LKE40" s="27"/>
      <c r="LKF40" s="26"/>
      <c r="LKG40" s="27"/>
      <c r="LKH40" s="26"/>
      <c r="LKI40" s="27"/>
      <c r="LKJ40" s="26"/>
      <c r="LKK40" s="27"/>
      <c r="LKL40" s="26"/>
      <c r="LKM40" s="27"/>
      <c r="LKN40" s="26"/>
      <c r="LKO40" s="27"/>
      <c r="LKP40" s="26"/>
      <c r="LKQ40" s="27"/>
      <c r="LKR40" s="26"/>
      <c r="LKS40" s="27"/>
      <c r="LKT40" s="26"/>
      <c r="LKU40" s="27"/>
      <c r="LKV40" s="26"/>
      <c r="LKW40" s="27"/>
      <c r="LKX40" s="26"/>
      <c r="LKY40" s="27"/>
      <c r="LKZ40" s="26"/>
      <c r="LLA40" s="27"/>
      <c r="LLB40" s="26"/>
      <c r="LLC40" s="27"/>
      <c r="LLD40" s="26"/>
      <c r="LLE40" s="27"/>
      <c r="LLF40" s="26"/>
      <c r="LLG40" s="27"/>
      <c r="LLH40" s="26"/>
      <c r="LLI40" s="27"/>
      <c r="LLJ40" s="26"/>
      <c r="LLK40" s="27"/>
      <c r="LLL40" s="26"/>
      <c r="LLM40" s="27"/>
      <c r="LLN40" s="26"/>
      <c r="LLO40" s="27"/>
      <c r="LLP40" s="26"/>
      <c r="LLQ40" s="27"/>
      <c r="LLR40" s="26"/>
      <c r="LLS40" s="27"/>
      <c r="LLT40" s="26"/>
      <c r="LLU40" s="27"/>
      <c r="LLV40" s="26"/>
      <c r="LLW40" s="27"/>
      <c r="LLX40" s="26"/>
      <c r="LLY40" s="27"/>
      <c r="LLZ40" s="26"/>
      <c r="LMA40" s="27"/>
      <c r="LMB40" s="26"/>
      <c r="LMC40" s="27"/>
      <c r="LMD40" s="26"/>
      <c r="LME40" s="27"/>
      <c r="LMF40" s="26"/>
      <c r="LMG40" s="27"/>
      <c r="LMH40" s="26"/>
      <c r="LMI40" s="27"/>
      <c r="LMJ40" s="26"/>
      <c r="LMK40" s="27"/>
      <c r="LML40" s="26"/>
      <c r="LMM40" s="27"/>
      <c r="LMN40" s="26"/>
      <c r="LMO40" s="27"/>
      <c r="LMP40" s="26"/>
      <c r="LMQ40" s="27"/>
      <c r="LMR40" s="26"/>
      <c r="LMS40" s="27"/>
      <c r="LMT40" s="26"/>
      <c r="LMU40" s="27"/>
      <c r="LMV40" s="26"/>
      <c r="LMW40" s="27"/>
      <c r="LMX40" s="26"/>
      <c r="LMY40" s="27"/>
      <c r="LMZ40" s="26"/>
      <c r="LNA40" s="27"/>
      <c r="LNB40" s="26"/>
      <c r="LNC40" s="27"/>
      <c r="LND40" s="26"/>
      <c r="LNE40" s="27"/>
      <c r="LNF40" s="26"/>
      <c r="LNG40" s="27"/>
      <c r="LNH40" s="26"/>
      <c r="LNI40" s="27"/>
      <c r="LNJ40" s="26"/>
      <c r="LNK40" s="27"/>
      <c r="LNL40" s="26"/>
      <c r="LNM40" s="27"/>
      <c r="LNN40" s="26"/>
      <c r="LNO40" s="27"/>
      <c r="LNP40" s="26"/>
      <c r="LNQ40" s="27"/>
      <c r="LNR40" s="26"/>
      <c r="LNS40" s="27"/>
      <c r="LNT40" s="26"/>
      <c r="LNU40" s="27"/>
      <c r="LNV40" s="26"/>
      <c r="LNW40" s="27"/>
      <c r="LNX40" s="26"/>
      <c r="LNY40" s="27"/>
      <c r="LNZ40" s="26"/>
      <c r="LOA40" s="27"/>
      <c r="LOB40" s="26"/>
      <c r="LOC40" s="27"/>
      <c r="LOD40" s="26"/>
      <c r="LOE40" s="27"/>
      <c r="LOF40" s="26"/>
      <c r="LOG40" s="27"/>
      <c r="LOH40" s="26"/>
      <c r="LOI40" s="27"/>
      <c r="LOJ40" s="26"/>
      <c r="LOK40" s="27"/>
      <c r="LOL40" s="26"/>
      <c r="LOM40" s="27"/>
      <c r="LON40" s="26"/>
      <c r="LOO40" s="27"/>
      <c r="LOP40" s="26"/>
      <c r="LOQ40" s="27"/>
      <c r="LOR40" s="26"/>
      <c r="LOS40" s="27"/>
      <c r="LOT40" s="26"/>
      <c r="LOU40" s="27"/>
      <c r="LOV40" s="26"/>
      <c r="LOW40" s="27"/>
      <c r="LOX40" s="26"/>
      <c r="LOY40" s="27"/>
      <c r="LOZ40" s="26"/>
      <c r="LPA40" s="27"/>
      <c r="LPB40" s="26"/>
      <c r="LPC40" s="27"/>
      <c r="LPD40" s="26"/>
      <c r="LPE40" s="27"/>
      <c r="LPF40" s="26"/>
      <c r="LPG40" s="27"/>
      <c r="LPH40" s="26"/>
      <c r="LPI40" s="27"/>
      <c r="LPJ40" s="26"/>
      <c r="LPK40" s="27"/>
      <c r="LPL40" s="26"/>
      <c r="LPM40" s="27"/>
      <c r="LPN40" s="26"/>
      <c r="LPO40" s="27"/>
      <c r="LPP40" s="26"/>
      <c r="LPQ40" s="27"/>
      <c r="LPR40" s="26"/>
      <c r="LPS40" s="27"/>
      <c r="LPT40" s="26"/>
      <c r="LPU40" s="27"/>
      <c r="LPV40" s="26"/>
      <c r="LPW40" s="27"/>
      <c r="LPX40" s="26"/>
      <c r="LPY40" s="27"/>
      <c r="LPZ40" s="26"/>
      <c r="LQA40" s="27"/>
      <c r="LQB40" s="26"/>
      <c r="LQC40" s="27"/>
      <c r="LQD40" s="26"/>
      <c r="LQE40" s="27"/>
      <c r="LQF40" s="26"/>
      <c r="LQG40" s="27"/>
      <c r="LQH40" s="26"/>
      <c r="LQI40" s="27"/>
      <c r="LQJ40" s="26"/>
      <c r="LQK40" s="27"/>
      <c r="LQL40" s="26"/>
      <c r="LQM40" s="27"/>
      <c r="LQN40" s="26"/>
      <c r="LQO40" s="27"/>
      <c r="LQP40" s="26"/>
      <c r="LQQ40" s="27"/>
      <c r="LQR40" s="26"/>
      <c r="LQS40" s="27"/>
      <c r="LQT40" s="26"/>
      <c r="LQU40" s="27"/>
      <c r="LQV40" s="26"/>
      <c r="LQW40" s="27"/>
      <c r="LQX40" s="26"/>
      <c r="LQY40" s="27"/>
      <c r="LQZ40" s="26"/>
      <c r="LRA40" s="27"/>
      <c r="LRB40" s="26"/>
      <c r="LRC40" s="27"/>
      <c r="LRD40" s="26"/>
      <c r="LRE40" s="27"/>
      <c r="LRF40" s="26"/>
      <c r="LRG40" s="27"/>
      <c r="LRH40" s="26"/>
      <c r="LRI40" s="27"/>
      <c r="LRJ40" s="26"/>
      <c r="LRK40" s="27"/>
      <c r="LRL40" s="26"/>
      <c r="LRM40" s="27"/>
      <c r="LRN40" s="26"/>
      <c r="LRO40" s="27"/>
      <c r="LRP40" s="26"/>
      <c r="LRQ40" s="27"/>
      <c r="LRR40" s="26"/>
      <c r="LRS40" s="27"/>
      <c r="LRT40" s="26"/>
      <c r="LRU40" s="27"/>
      <c r="LRV40" s="26"/>
      <c r="LRW40" s="27"/>
      <c r="LRX40" s="26"/>
      <c r="LRY40" s="27"/>
      <c r="LRZ40" s="26"/>
      <c r="LSA40" s="27"/>
      <c r="LSB40" s="26"/>
      <c r="LSC40" s="27"/>
      <c r="LSD40" s="26"/>
      <c r="LSE40" s="27"/>
      <c r="LSF40" s="26"/>
      <c r="LSG40" s="27"/>
      <c r="LSH40" s="26"/>
      <c r="LSI40" s="27"/>
      <c r="LSJ40" s="26"/>
      <c r="LSK40" s="27"/>
      <c r="LSL40" s="26"/>
      <c r="LSM40" s="27"/>
      <c r="LSN40" s="26"/>
      <c r="LSO40" s="27"/>
      <c r="LSP40" s="26"/>
      <c r="LSQ40" s="27"/>
      <c r="LSR40" s="26"/>
      <c r="LSS40" s="27"/>
      <c r="LST40" s="26"/>
      <c r="LSU40" s="27"/>
      <c r="LSV40" s="26"/>
      <c r="LSW40" s="27"/>
      <c r="LSX40" s="26"/>
      <c r="LSY40" s="27"/>
      <c r="LSZ40" s="26"/>
      <c r="LTA40" s="27"/>
      <c r="LTB40" s="26"/>
      <c r="LTC40" s="27"/>
      <c r="LTD40" s="26"/>
      <c r="LTE40" s="27"/>
      <c r="LTF40" s="26"/>
      <c r="LTG40" s="27"/>
      <c r="LTH40" s="26"/>
      <c r="LTI40" s="27"/>
      <c r="LTJ40" s="26"/>
      <c r="LTK40" s="27"/>
      <c r="LTL40" s="26"/>
      <c r="LTM40" s="27"/>
      <c r="LTN40" s="26"/>
      <c r="LTO40" s="27"/>
      <c r="LTP40" s="26"/>
      <c r="LTQ40" s="27"/>
      <c r="LTR40" s="26"/>
      <c r="LTS40" s="27"/>
      <c r="LTT40" s="26"/>
      <c r="LTU40" s="27"/>
      <c r="LTV40" s="26"/>
      <c r="LTW40" s="27"/>
      <c r="LTX40" s="26"/>
      <c r="LTY40" s="27"/>
      <c r="LTZ40" s="26"/>
      <c r="LUA40" s="27"/>
      <c r="LUB40" s="26"/>
      <c r="LUC40" s="27"/>
      <c r="LUD40" s="26"/>
      <c r="LUE40" s="27"/>
      <c r="LUF40" s="26"/>
      <c r="LUG40" s="27"/>
      <c r="LUH40" s="26"/>
      <c r="LUI40" s="27"/>
      <c r="LUJ40" s="26"/>
      <c r="LUK40" s="27"/>
      <c r="LUL40" s="26"/>
      <c r="LUM40" s="27"/>
      <c r="LUN40" s="26"/>
      <c r="LUO40" s="27"/>
      <c r="LUP40" s="26"/>
      <c r="LUQ40" s="27"/>
      <c r="LUR40" s="26"/>
      <c r="LUS40" s="27"/>
      <c r="LUT40" s="26"/>
      <c r="LUU40" s="27"/>
      <c r="LUV40" s="26"/>
      <c r="LUW40" s="27"/>
      <c r="LUX40" s="26"/>
      <c r="LUY40" s="27"/>
      <c r="LUZ40" s="26"/>
      <c r="LVA40" s="27"/>
      <c r="LVB40" s="26"/>
      <c r="LVC40" s="27"/>
      <c r="LVD40" s="26"/>
      <c r="LVE40" s="27"/>
      <c r="LVF40" s="26"/>
      <c r="LVG40" s="27"/>
      <c r="LVH40" s="26"/>
      <c r="LVI40" s="27"/>
      <c r="LVJ40" s="26"/>
      <c r="LVK40" s="27"/>
      <c r="LVL40" s="26"/>
      <c r="LVM40" s="27"/>
      <c r="LVN40" s="26"/>
      <c r="LVO40" s="27"/>
      <c r="LVP40" s="26"/>
      <c r="LVQ40" s="27"/>
      <c r="LVR40" s="26"/>
      <c r="LVS40" s="27"/>
      <c r="LVT40" s="26"/>
      <c r="LVU40" s="27"/>
      <c r="LVV40" s="26"/>
      <c r="LVW40" s="27"/>
      <c r="LVX40" s="26"/>
      <c r="LVY40" s="27"/>
      <c r="LVZ40" s="26"/>
      <c r="LWA40" s="27"/>
      <c r="LWB40" s="26"/>
      <c r="LWC40" s="27"/>
      <c r="LWD40" s="26"/>
      <c r="LWE40" s="27"/>
      <c r="LWF40" s="26"/>
      <c r="LWG40" s="27"/>
      <c r="LWH40" s="26"/>
      <c r="LWI40" s="27"/>
      <c r="LWJ40" s="26"/>
      <c r="LWK40" s="27"/>
      <c r="LWL40" s="26"/>
      <c r="LWM40" s="27"/>
      <c r="LWN40" s="26"/>
      <c r="LWO40" s="27"/>
      <c r="LWP40" s="26"/>
      <c r="LWQ40" s="27"/>
      <c r="LWR40" s="26"/>
      <c r="LWS40" s="27"/>
      <c r="LWT40" s="26"/>
      <c r="LWU40" s="27"/>
      <c r="LWV40" s="26"/>
      <c r="LWW40" s="27"/>
      <c r="LWX40" s="26"/>
      <c r="LWY40" s="27"/>
      <c r="LWZ40" s="26"/>
      <c r="LXA40" s="27"/>
      <c r="LXB40" s="26"/>
      <c r="LXC40" s="27"/>
      <c r="LXD40" s="26"/>
      <c r="LXE40" s="27"/>
      <c r="LXF40" s="26"/>
      <c r="LXG40" s="27"/>
      <c r="LXH40" s="26"/>
      <c r="LXI40" s="27"/>
      <c r="LXJ40" s="26"/>
      <c r="LXK40" s="27"/>
      <c r="LXL40" s="26"/>
      <c r="LXM40" s="27"/>
      <c r="LXN40" s="26"/>
      <c r="LXO40" s="27"/>
      <c r="LXP40" s="26"/>
      <c r="LXQ40" s="27"/>
      <c r="LXR40" s="26"/>
      <c r="LXS40" s="27"/>
      <c r="LXT40" s="26"/>
      <c r="LXU40" s="27"/>
      <c r="LXV40" s="26"/>
      <c r="LXW40" s="27"/>
      <c r="LXX40" s="26"/>
      <c r="LXY40" s="27"/>
      <c r="LXZ40" s="26"/>
      <c r="LYA40" s="27"/>
      <c r="LYB40" s="26"/>
      <c r="LYC40" s="27"/>
      <c r="LYD40" s="26"/>
      <c r="LYE40" s="27"/>
      <c r="LYF40" s="26"/>
      <c r="LYG40" s="27"/>
      <c r="LYH40" s="26"/>
      <c r="LYI40" s="27"/>
      <c r="LYJ40" s="26"/>
      <c r="LYK40" s="27"/>
      <c r="LYL40" s="26"/>
      <c r="LYM40" s="27"/>
      <c r="LYN40" s="26"/>
      <c r="LYO40" s="27"/>
      <c r="LYP40" s="26"/>
      <c r="LYQ40" s="27"/>
      <c r="LYR40" s="26"/>
      <c r="LYS40" s="27"/>
      <c r="LYT40" s="26"/>
      <c r="LYU40" s="27"/>
      <c r="LYV40" s="26"/>
      <c r="LYW40" s="27"/>
      <c r="LYX40" s="26"/>
      <c r="LYY40" s="27"/>
      <c r="LYZ40" s="26"/>
      <c r="LZA40" s="27"/>
      <c r="LZB40" s="26"/>
      <c r="LZC40" s="27"/>
      <c r="LZD40" s="26"/>
      <c r="LZE40" s="27"/>
      <c r="LZF40" s="26"/>
      <c r="LZG40" s="27"/>
      <c r="LZH40" s="26"/>
      <c r="LZI40" s="27"/>
      <c r="LZJ40" s="26"/>
      <c r="LZK40" s="27"/>
      <c r="LZL40" s="26"/>
      <c r="LZM40" s="27"/>
      <c r="LZN40" s="26"/>
      <c r="LZO40" s="27"/>
      <c r="LZP40" s="26"/>
      <c r="LZQ40" s="27"/>
      <c r="LZR40" s="26"/>
      <c r="LZS40" s="27"/>
      <c r="LZT40" s="26"/>
      <c r="LZU40" s="27"/>
      <c r="LZV40" s="26"/>
      <c r="LZW40" s="27"/>
      <c r="LZX40" s="26"/>
      <c r="LZY40" s="27"/>
      <c r="LZZ40" s="26"/>
      <c r="MAA40" s="27"/>
      <c r="MAB40" s="26"/>
      <c r="MAC40" s="27"/>
      <c r="MAD40" s="26"/>
      <c r="MAE40" s="27"/>
      <c r="MAF40" s="26"/>
      <c r="MAG40" s="27"/>
      <c r="MAH40" s="26"/>
      <c r="MAI40" s="27"/>
      <c r="MAJ40" s="26"/>
      <c r="MAK40" s="27"/>
      <c r="MAL40" s="26"/>
      <c r="MAM40" s="27"/>
      <c r="MAN40" s="26"/>
      <c r="MAO40" s="27"/>
      <c r="MAP40" s="26"/>
      <c r="MAQ40" s="27"/>
      <c r="MAR40" s="26"/>
      <c r="MAS40" s="27"/>
      <c r="MAT40" s="26"/>
      <c r="MAU40" s="27"/>
      <c r="MAV40" s="26"/>
      <c r="MAW40" s="27"/>
      <c r="MAX40" s="26"/>
      <c r="MAY40" s="27"/>
      <c r="MAZ40" s="26"/>
      <c r="MBA40" s="27"/>
      <c r="MBB40" s="26"/>
      <c r="MBC40" s="27"/>
      <c r="MBD40" s="26"/>
      <c r="MBE40" s="27"/>
      <c r="MBF40" s="26"/>
      <c r="MBG40" s="27"/>
      <c r="MBH40" s="26"/>
      <c r="MBI40" s="27"/>
      <c r="MBJ40" s="26"/>
      <c r="MBK40" s="27"/>
      <c r="MBL40" s="26"/>
      <c r="MBM40" s="27"/>
      <c r="MBN40" s="26"/>
      <c r="MBO40" s="27"/>
      <c r="MBP40" s="26"/>
      <c r="MBQ40" s="27"/>
      <c r="MBR40" s="26"/>
      <c r="MBS40" s="27"/>
      <c r="MBT40" s="26"/>
      <c r="MBU40" s="27"/>
      <c r="MBV40" s="26"/>
      <c r="MBW40" s="27"/>
      <c r="MBX40" s="26"/>
      <c r="MBY40" s="27"/>
      <c r="MBZ40" s="26"/>
      <c r="MCA40" s="27"/>
      <c r="MCB40" s="26"/>
      <c r="MCC40" s="27"/>
      <c r="MCD40" s="26"/>
      <c r="MCE40" s="27"/>
      <c r="MCF40" s="26"/>
      <c r="MCG40" s="27"/>
      <c r="MCH40" s="26"/>
      <c r="MCI40" s="27"/>
      <c r="MCJ40" s="26"/>
      <c r="MCK40" s="27"/>
      <c r="MCL40" s="26"/>
      <c r="MCM40" s="27"/>
      <c r="MCN40" s="26"/>
      <c r="MCO40" s="27"/>
      <c r="MCP40" s="26"/>
      <c r="MCQ40" s="27"/>
      <c r="MCR40" s="26"/>
      <c r="MCS40" s="27"/>
      <c r="MCT40" s="26"/>
      <c r="MCU40" s="27"/>
      <c r="MCV40" s="26"/>
      <c r="MCW40" s="27"/>
      <c r="MCX40" s="26"/>
      <c r="MCY40" s="27"/>
      <c r="MCZ40" s="26"/>
      <c r="MDA40" s="27"/>
      <c r="MDB40" s="26"/>
      <c r="MDC40" s="27"/>
      <c r="MDD40" s="26"/>
      <c r="MDE40" s="27"/>
      <c r="MDF40" s="26"/>
      <c r="MDG40" s="27"/>
      <c r="MDH40" s="26"/>
      <c r="MDI40" s="27"/>
      <c r="MDJ40" s="26"/>
      <c r="MDK40" s="27"/>
      <c r="MDL40" s="26"/>
      <c r="MDM40" s="27"/>
      <c r="MDN40" s="26"/>
      <c r="MDO40" s="27"/>
      <c r="MDP40" s="26"/>
      <c r="MDQ40" s="27"/>
      <c r="MDR40" s="26"/>
      <c r="MDS40" s="27"/>
      <c r="MDT40" s="26"/>
      <c r="MDU40" s="27"/>
      <c r="MDV40" s="26"/>
      <c r="MDW40" s="27"/>
      <c r="MDX40" s="26"/>
      <c r="MDY40" s="27"/>
      <c r="MDZ40" s="26"/>
      <c r="MEA40" s="27"/>
      <c r="MEB40" s="26"/>
      <c r="MEC40" s="27"/>
      <c r="MED40" s="26"/>
      <c r="MEE40" s="27"/>
      <c r="MEF40" s="26"/>
      <c r="MEG40" s="27"/>
      <c r="MEH40" s="26"/>
      <c r="MEI40" s="27"/>
      <c r="MEJ40" s="26"/>
      <c r="MEK40" s="27"/>
      <c r="MEL40" s="26"/>
      <c r="MEM40" s="27"/>
      <c r="MEN40" s="26"/>
      <c r="MEO40" s="27"/>
      <c r="MEP40" s="26"/>
      <c r="MEQ40" s="27"/>
      <c r="MER40" s="26"/>
      <c r="MES40" s="27"/>
      <c r="MET40" s="26"/>
      <c r="MEU40" s="27"/>
      <c r="MEV40" s="26"/>
      <c r="MEW40" s="27"/>
      <c r="MEX40" s="26"/>
      <c r="MEY40" s="27"/>
      <c r="MEZ40" s="26"/>
      <c r="MFA40" s="27"/>
      <c r="MFB40" s="26"/>
      <c r="MFC40" s="27"/>
      <c r="MFD40" s="26"/>
      <c r="MFE40" s="27"/>
      <c r="MFF40" s="26"/>
      <c r="MFG40" s="27"/>
      <c r="MFH40" s="26"/>
      <c r="MFI40" s="27"/>
      <c r="MFJ40" s="26"/>
      <c r="MFK40" s="27"/>
      <c r="MFL40" s="26"/>
      <c r="MFM40" s="27"/>
      <c r="MFN40" s="26"/>
      <c r="MFO40" s="27"/>
      <c r="MFP40" s="26"/>
      <c r="MFQ40" s="27"/>
      <c r="MFR40" s="26"/>
      <c r="MFS40" s="27"/>
      <c r="MFT40" s="26"/>
      <c r="MFU40" s="27"/>
      <c r="MFV40" s="26"/>
      <c r="MFW40" s="27"/>
      <c r="MFX40" s="26"/>
      <c r="MFY40" s="27"/>
      <c r="MFZ40" s="26"/>
      <c r="MGA40" s="27"/>
      <c r="MGB40" s="26"/>
      <c r="MGC40" s="27"/>
      <c r="MGD40" s="26"/>
      <c r="MGE40" s="27"/>
      <c r="MGF40" s="26"/>
      <c r="MGG40" s="27"/>
      <c r="MGH40" s="26"/>
      <c r="MGI40" s="27"/>
      <c r="MGJ40" s="26"/>
      <c r="MGK40" s="27"/>
      <c r="MGL40" s="26"/>
      <c r="MGM40" s="27"/>
      <c r="MGN40" s="26"/>
      <c r="MGO40" s="27"/>
      <c r="MGP40" s="26"/>
      <c r="MGQ40" s="27"/>
      <c r="MGR40" s="26"/>
      <c r="MGS40" s="27"/>
      <c r="MGT40" s="26"/>
      <c r="MGU40" s="27"/>
      <c r="MGV40" s="26"/>
      <c r="MGW40" s="27"/>
      <c r="MGX40" s="26"/>
      <c r="MGY40" s="27"/>
      <c r="MGZ40" s="26"/>
      <c r="MHA40" s="27"/>
      <c r="MHB40" s="26"/>
      <c r="MHC40" s="27"/>
      <c r="MHD40" s="26"/>
      <c r="MHE40" s="27"/>
      <c r="MHF40" s="26"/>
      <c r="MHG40" s="27"/>
      <c r="MHH40" s="26"/>
      <c r="MHI40" s="27"/>
      <c r="MHJ40" s="26"/>
      <c r="MHK40" s="27"/>
      <c r="MHL40" s="26"/>
      <c r="MHM40" s="27"/>
      <c r="MHN40" s="26"/>
      <c r="MHO40" s="27"/>
      <c r="MHP40" s="26"/>
      <c r="MHQ40" s="27"/>
      <c r="MHR40" s="26"/>
      <c r="MHS40" s="27"/>
      <c r="MHT40" s="26"/>
      <c r="MHU40" s="27"/>
      <c r="MHV40" s="26"/>
      <c r="MHW40" s="27"/>
      <c r="MHX40" s="26"/>
      <c r="MHY40" s="27"/>
      <c r="MHZ40" s="26"/>
      <c r="MIA40" s="27"/>
      <c r="MIB40" s="26"/>
      <c r="MIC40" s="27"/>
      <c r="MID40" s="26"/>
      <c r="MIE40" s="27"/>
      <c r="MIF40" s="26"/>
      <c r="MIG40" s="27"/>
      <c r="MIH40" s="26"/>
      <c r="MII40" s="27"/>
      <c r="MIJ40" s="26"/>
      <c r="MIK40" s="27"/>
      <c r="MIL40" s="26"/>
      <c r="MIM40" s="27"/>
      <c r="MIN40" s="26"/>
      <c r="MIO40" s="27"/>
      <c r="MIP40" s="26"/>
      <c r="MIQ40" s="27"/>
      <c r="MIR40" s="26"/>
      <c r="MIS40" s="27"/>
      <c r="MIT40" s="26"/>
      <c r="MIU40" s="27"/>
      <c r="MIV40" s="26"/>
      <c r="MIW40" s="27"/>
      <c r="MIX40" s="26"/>
      <c r="MIY40" s="27"/>
      <c r="MIZ40" s="26"/>
      <c r="MJA40" s="27"/>
      <c r="MJB40" s="26"/>
      <c r="MJC40" s="27"/>
      <c r="MJD40" s="26"/>
      <c r="MJE40" s="27"/>
      <c r="MJF40" s="26"/>
      <c r="MJG40" s="27"/>
      <c r="MJH40" s="26"/>
      <c r="MJI40" s="27"/>
      <c r="MJJ40" s="26"/>
      <c r="MJK40" s="27"/>
      <c r="MJL40" s="26"/>
      <c r="MJM40" s="27"/>
      <c r="MJN40" s="26"/>
      <c r="MJO40" s="27"/>
      <c r="MJP40" s="26"/>
      <c r="MJQ40" s="27"/>
      <c r="MJR40" s="26"/>
      <c r="MJS40" s="27"/>
      <c r="MJT40" s="26"/>
      <c r="MJU40" s="27"/>
      <c r="MJV40" s="26"/>
      <c r="MJW40" s="27"/>
      <c r="MJX40" s="26"/>
      <c r="MJY40" s="27"/>
      <c r="MJZ40" s="26"/>
      <c r="MKA40" s="27"/>
      <c r="MKB40" s="26"/>
      <c r="MKC40" s="27"/>
      <c r="MKD40" s="26"/>
      <c r="MKE40" s="27"/>
      <c r="MKF40" s="26"/>
      <c r="MKG40" s="27"/>
      <c r="MKH40" s="26"/>
      <c r="MKI40" s="27"/>
      <c r="MKJ40" s="26"/>
      <c r="MKK40" s="27"/>
      <c r="MKL40" s="26"/>
      <c r="MKM40" s="27"/>
      <c r="MKN40" s="26"/>
      <c r="MKO40" s="27"/>
      <c r="MKP40" s="26"/>
      <c r="MKQ40" s="27"/>
      <c r="MKR40" s="26"/>
      <c r="MKS40" s="27"/>
      <c r="MKT40" s="26"/>
      <c r="MKU40" s="27"/>
      <c r="MKV40" s="26"/>
      <c r="MKW40" s="27"/>
      <c r="MKX40" s="26"/>
      <c r="MKY40" s="27"/>
      <c r="MKZ40" s="26"/>
      <c r="MLA40" s="27"/>
      <c r="MLB40" s="26"/>
      <c r="MLC40" s="27"/>
      <c r="MLD40" s="26"/>
      <c r="MLE40" s="27"/>
      <c r="MLF40" s="26"/>
      <c r="MLG40" s="27"/>
      <c r="MLH40" s="26"/>
      <c r="MLI40" s="27"/>
      <c r="MLJ40" s="26"/>
      <c r="MLK40" s="27"/>
      <c r="MLL40" s="26"/>
      <c r="MLM40" s="27"/>
      <c r="MLN40" s="26"/>
      <c r="MLO40" s="27"/>
      <c r="MLP40" s="26"/>
      <c r="MLQ40" s="27"/>
      <c r="MLR40" s="26"/>
      <c r="MLS40" s="27"/>
      <c r="MLT40" s="26"/>
      <c r="MLU40" s="27"/>
      <c r="MLV40" s="26"/>
      <c r="MLW40" s="27"/>
      <c r="MLX40" s="26"/>
      <c r="MLY40" s="27"/>
      <c r="MLZ40" s="26"/>
      <c r="MMA40" s="27"/>
      <c r="MMB40" s="26"/>
      <c r="MMC40" s="27"/>
      <c r="MMD40" s="26"/>
      <c r="MME40" s="27"/>
      <c r="MMF40" s="26"/>
      <c r="MMG40" s="27"/>
      <c r="MMH40" s="26"/>
      <c r="MMI40" s="27"/>
      <c r="MMJ40" s="26"/>
      <c r="MMK40" s="27"/>
      <c r="MML40" s="26"/>
      <c r="MMM40" s="27"/>
      <c r="MMN40" s="26"/>
      <c r="MMO40" s="27"/>
      <c r="MMP40" s="26"/>
      <c r="MMQ40" s="27"/>
      <c r="MMR40" s="26"/>
      <c r="MMS40" s="27"/>
      <c r="MMT40" s="26"/>
      <c r="MMU40" s="27"/>
      <c r="MMV40" s="26"/>
      <c r="MMW40" s="27"/>
      <c r="MMX40" s="26"/>
      <c r="MMY40" s="27"/>
      <c r="MMZ40" s="26"/>
      <c r="MNA40" s="27"/>
      <c r="MNB40" s="26"/>
      <c r="MNC40" s="27"/>
      <c r="MND40" s="26"/>
      <c r="MNE40" s="27"/>
      <c r="MNF40" s="26"/>
      <c r="MNG40" s="27"/>
      <c r="MNH40" s="26"/>
      <c r="MNI40" s="27"/>
      <c r="MNJ40" s="26"/>
      <c r="MNK40" s="27"/>
      <c r="MNL40" s="26"/>
      <c r="MNM40" s="27"/>
      <c r="MNN40" s="26"/>
      <c r="MNO40" s="27"/>
      <c r="MNP40" s="26"/>
      <c r="MNQ40" s="27"/>
      <c r="MNR40" s="26"/>
      <c r="MNS40" s="27"/>
      <c r="MNT40" s="26"/>
      <c r="MNU40" s="27"/>
      <c r="MNV40" s="26"/>
      <c r="MNW40" s="27"/>
      <c r="MNX40" s="26"/>
      <c r="MNY40" s="27"/>
      <c r="MNZ40" s="26"/>
      <c r="MOA40" s="27"/>
      <c r="MOB40" s="26"/>
      <c r="MOC40" s="27"/>
      <c r="MOD40" s="26"/>
      <c r="MOE40" s="27"/>
      <c r="MOF40" s="26"/>
      <c r="MOG40" s="27"/>
      <c r="MOH40" s="26"/>
      <c r="MOI40" s="27"/>
      <c r="MOJ40" s="26"/>
      <c r="MOK40" s="27"/>
      <c r="MOL40" s="26"/>
      <c r="MOM40" s="27"/>
      <c r="MON40" s="26"/>
      <c r="MOO40" s="27"/>
      <c r="MOP40" s="26"/>
      <c r="MOQ40" s="27"/>
      <c r="MOR40" s="26"/>
      <c r="MOS40" s="27"/>
      <c r="MOT40" s="26"/>
      <c r="MOU40" s="27"/>
      <c r="MOV40" s="26"/>
      <c r="MOW40" s="27"/>
      <c r="MOX40" s="26"/>
      <c r="MOY40" s="27"/>
      <c r="MOZ40" s="26"/>
      <c r="MPA40" s="27"/>
      <c r="MPB40" s="26"/>
      <c r="MPC40" s="27"/>
      <c r="MPD40" s="26"/>
      <c r="MPE40" s="27"/>
      <c r="MPF40" s="26"/>
      <c r="MPG40" s="27"/>
      <c r="MPH40" s="26"/>
      <c r="MPI40" s="27"/>
      <c r="MPJ40" s="26"/>
      <c r="MPK40" s="27"/>
      <c r="MPL40" s="26"/>
      <c r="MPM40" s="27"/>
      <c r="MPN40" s="26"/>
      <c r="MPO40" s="27"/>
      <c r="MPP40" s="26"/>
      <c r="MPQ40" s="27"/>
      <c r="MPR40" s="26"/>
      <c r="MPS40" s="27"/>
      <c r="MPT40" s="26"/>
      <c r="MPU40" s="27"/>
      <c r="MPV40" s="26"/>
      <c r="MPW40" s="27"/>
      <c r="MPX40" s="26"/>
      <c r="MPY40" s="27"/>
      <c r="MPZ40" s="26"/>
      <c r="MQA40" s="27"/>
      <c r="MQB40" s="26"/>
      <c r="MQC40" s="27"/>
      <c r="MQD40" s="26"/>
      <c r="MQE40" s="27"/>
      <c r="MQF40" s="26"/>
      <c r="MQG40" s="27"/>
      <c r="MQH40" s="26"/>
      <c r="MQI40" s="27"/>
      <c r="MQJ40" s="26"/>
      <c r="MQK40" s="27"/>
      <c r="MQL40" s="26"/>
      <c r="MQM40" s="27"/>
      <c r="MQN40" s="26"/>
      <c r="MQO40" s="27"/>
      <c r="MQP40" s="26"/>
      <c r="MQQ40" s="27"/>
      <c r="MQR40" s="26"/>
      <c r="MQS40" s="27"/>
      <c r="MQT40" s="26"/>
      <c r="MQU40" s="27"/>
      <c r="MQV40" s="26"/>
      <c r="MQW40" s="27"/>
      <c r="MQX40" s="26"/>
      <c r="MQY40" s="27"/>
      <c r="MQZ40" s="26"/>
      <c r="MRA40" s="27"/>
      <c r="MRB40" s="26"/>
      <c r="MRC40" s="27"/>
      <c r="MRD40" s="26"/>
      <c r="MRE40" s="27"/>
      <c r="MRF40" s="26"/>
      <c r="MRG40" s="27"/>
      <c r="MRH40" s="26"/>
      <c r="MRI40" s="27"/>
      <c r="MRJ40" s="26"/>
      <c r="MRK40" s="27"/>
      <c r="MRL40" s="26"/>
      <c r="MRM40" s="27"/>
      <c r="MRN40" s="26"/>
      <c r="MRO40" s="27"/>
      <c r="MRP40" s="26"/>
      <c r="MRQ40" s="27"/>
      <c r="MRR40" s="26"/>
      <c r="MRS40" s="27"/>
      <c r="MRT40" s="26"/>
      <c r="MRU40" s="27"/>
      <c r="MRV40" s="26"/>
      <c r="MRW40" s="27"/>
      <c r="MRX40" s="26"/>
      <c r="MRY40" s="27"/>
      <c r="MRZ40" s="26"/>
      <c r="MSA40" s="27"/>
      <c r="MSB40" s="26"/>
      <c r="MSC40" s="27"/>
      <c r="MSD40" s="26"/>
      <c r="MSE40" s="27"/>
      <c r="MSF40" s="26"/>
      <c r="MSG40" s="27"/>
      <c r="MSH40" s="26"/>
      <c r="MSI40" s="27"/>
      <c r="MSJ40" s="26"/>
      <c r="MSK40" s="27"/>
      <c r="MSL40" s="26"/>
      <c r="MSM40" s="27"/>
      <c r="MSN40" s="26"/>
      <c r="MSO40" s="27"/>
      <c r="MSP40" s="26"/>
      <c r="MSQ40" s="27"/>
      <c r="MSR40" s="26"/>
      <c r="MSS40" s="27"/>
      <c r="MST40" s="26"/>
      <c r="MSU40" s="27"/>
      <c r="MSV40" s="26"/>
      <c r="MSW40" s="27"/>
      <c r="MSX40" s="26"/>
      <c r="MSY40" s="27"/>
      <c r="MSZ40" s="26"/>
      <c r="MTA40" s="27"/>
      <c r="MTB40" s="26"/>
      <c r="MTC40" s="27"/>
      <c r="MTD40" s="26"/>
      <c r="MTE40" s="27"/>
      <c r="MTF40" s="26"/>
      <c r="MTG40" s="27"/>
      <c r="MTH40" s="26"/>
      <c r="MTI40" s="27"/>
      <c r="MTJ40" s="26"/>
      <c r="MTK40" s="27"/>
      <c r="MTL40" s="26"/>
      <c r="MTM40" s="27"/>
      <c r="MTN40" s="26"/>
      <c r="MTO40" s="27"/>
      <c r="MTP40" s="26"/>
      <c r="MTQ40" s="27"/>
      <c r="MTR40" s="26"/>
      <c r="MTS40" s="27"/>
      <c r="MTT40" s="26"/>
      <c r="MTU40" s="27"/>
      <c r="MTV40" s="26"/>
      <c r="MTW40" s="27"/>
      <c r="MTX40" s="26"/>
      <c r="MTY40" s="27"/>
      <c r="MTZ40" s="26"/>
      <c r="MUA40" s="27"/>
      <c r="MUB40" s="26"/>
      <c r="MUC40" s="27"/>
      <c r="MUD40" s="26"/>
      <c r="MUE40" s="27"/>
      <c r="MUF40" s="26"/>
      <c r="MUG40" s="27"/>
      <c r="MUH40" s="26"/>
      <c r="MUI40" s="27"/>
      <c r="MUJ40" s="26"/>
      <c r="MUK40" s="27"/>
      <c r="MUL40" s="26"/>
      <c r="MUM40" s="27"/>
      <c r="MUN40" s="26"/>
      <c r="MUO40" s="27"/>
      <c r="MUP40" s="26"/>
      <c r="MUQ40" s="27"/>
      <c r="MUR40" s="26"/>
      <c r="MUS40" s="27"/>
      <c r="MUT40" s="26"/>
      <c r="MUU40" s="27"/>
      <c r="MUV40" s="26"/>
      <c r="MUW40" s="27"/>
      <c r="MUX40" s="26"/>
      <c r="MUY40" s="27"/>
      <c r="MUZ40" s="26"/>
      <c r="MVA40" s="27"/>
      <c r="MVB40" s="26"/>
      <c r="MVC40" s="27"/>
      <c r="MVD40" s="26"/>
      <c r="MVE40" s="27"/>
      <c r="MVF40" s="26"/>
      <c r="MVG40" s="27"/>
      <c r="MVH40" s="26"/>
      <c r="MVI40" s="27"/>
      <c r="MVJ40" s="26"/>
      <c r="MVK40" s="27"/>
      <c r="MVL40" s="26"/>
      <c r="MVM40" s="27"/>
      <c r="MVN40" s="26"/>
      <c r="MVO40" s="27"/>
      <c r="MVP40" s="26"/>
      <c r="MVQ40" s="27"/>
      <c r="MVR40" s="26"/>
      <c r="MVS40" s="27"/>
      <c r="MVT40" s="26"/>
      <c r="MVU40" s="27"/>
      <c r="MVV40" s="26"/>
      <c r="MVW40" s="27"/>
      <c r="MVX40" s="26"/>
      <c r="MVY40" s="27"/>
      <c r="MVZ40" s="26"/>
      <c r="MWA40" s="27"/>
      <c r="MWB40" s="26"/>
      <c r="MWC40" s="27"/>
      <c r="MWD40" s="26"/>
      <c r="MWE40" s="27"/>
      <c r="MWF40" s="26"/>
      <c r="MWG40" s="27"/>
      <c r="MWH40" s="26"/>
      <c r="MWI40" s="27"/>
      <c r="MWJ40" s="26"/>
      <c r="MWK40" s="27"/>
      <c r="MWL40" s="26"/>
      <c r="MWM40" s="27"/>
      <c r="MWN40" s="26"/>
      <c r="MWO40" s="27"/>
      <c r="MWP40" s="26"/>
      <c r="MWQ40" s="27"/>
      <c r="MWR40" s="26"/>
      <c r="MWS40" s="27"/>
      <c r="MWT40" s="26"/>
      <c r="MWU40" s="27"/>
      <c r="MWV40" s="26"/>
      <c r="MWW40" s="27"/>
      <c r="MWX40" s="26"/>
      <c r="MWY40" s="27"/>
      <c r="MWZ40" s="26"/>
      <c r="MXA40" s="27"/>
      <c r="MXB40" s="26"/>
      <c r="MXC40" s="27"/>
      <c r="MXD40" s="26"/>
      <c r="MXE40" s="27"/>
      <c r="MXF40" s="26"/>
      <c r="MXG40" s="27"/>
      <c r="MXH40" s="26"/>
      <c r="MXI40" s="27"/>
      <c r="MXJ40" s="26"/>
      <c r="MXK40" s="27"/>
      <c r="MXL40" s="26"/>
      <c r="MXM40" s="27"/>
      <c r="MXN40" s="26"/>
      <c r="MXO40" s="27"/>
      <c r="MXP40" s="26"/>
      <c r="MXQ40" s="27"/>
      <c r="MXR40" s="26"/>
      <c r="MXS40" s="27"/>
      <c r="MXT40" s="26"/>
      <c r="MXU40" s="27"/>
      <c r="MXV40" s="26"/>
      <c r="MXW40" s="27"/>
      <c r="MXX40" s="26"/>
      <c r="MXY40" s="27"/>
      <c r="MXZ40" s="26"/>
      <c r="MYA40" s="27"/>
      <c r="MYB40" s="26"/>
      <c r="MYC40" s="27"/>
      <c r="MYD40" s="26"/>
      <c r="MYE40" s="27"/>
      <c r="MYF40" s="26"/>
      <c r="MYG40" s="27"/>
      <c r="MYH40" s="26"/>
      <c r="MYI40" s="27"/>
      <c r="MYJ40" s="26"/>
      <c r="MYK40" s="27"/>
      <c r="MYL40" s="26"/>
      <c r="MYM40" s="27"/>
      <c r="MYN40" s="26"/>
      <c r="MYO40" s="27"/>
      <c r="MYP40" s="26"/>
      <c r="MYQ40" s="27"/>
      <c r="MYR40" s="26"/>
      <c r="MYS40" s="27"/>
      <c r="MYT40" s="26"/>
      <c r="MYU40" s="27"/>
      <c r="MYV40" s="26"/>
      <c r="MYW40" s="27"/>
      <c r="MYX40" s="26"/>
      <c r="MYY40" s="27"/>
      <c r="MYZ40" s="26"/>
      <c r="MZA40" s="27"/>
      <c r="MZB40" s="26"/>
      <c r="MZC40" s="27"/>
      <c r="MZD40" s="26"/>
      <c r="MZE40" s="27"/>
      <c r="MZF40" s="26"/>
      <c r="MZG40" s="27"/>
      <c r="MZH40" s="26"/>
      <c r="MZI40" s="27"/>
      <c r="MZJ40" s="26"/>
      <c r="MZK40" s="27"/>
      <c r="MZL40" s="26"/>
      <c r="MZM40" s="27"/>
      <c r="MZN40" s="26"/>
      <c r="MZO40" s="27"/>
      <c r="MZP40" s="26"/>
      <c r="MZQ40" s="27"/>
      <c r="MZR40" s="26"/>
      <c r="MZS40" s="27"/>
      <c r="MZT40" s="26"/>
      <c r="MZU40" s="27"/>
      <c r="MZV40" s="26"/>
      <c r="MZW40" s="27"/>
      <c r="MZX40" s="26"/>
      <c r="MZY40" s="27"/>
      <c r="MZZ40" s="26"/>
      <c r="NAA40" s="27"/>
      <c r="NAB40" s="26"/>
      <c r="NAC40" s="27"/>
      <c r="NAD40" s="26"/>
      <c r="NAE40" s="27"/>
      <c r="NAF40" s="26"/>
      <c r="NAG40" s="27"/>
      <c r="NAH40" s="26"/>
      <c r="NAI40" s="27"/>
      <c r="NAJ40" s="26"/>
      <c r="NAK40" s="27"/>
      <c r="NAL40" s="26"/>
      <c r="NAM40" s="27"/>
      <c r="NAN40" s="26"/>
      <c r="NAO40" s="27"/>
      <c r="NAP40" s="26"/>
      <c r="NAQ40" s="27"/>
      <c r="NAR40" s="26"/>
      <c r="NAS40" s="27"/>
      <c r="NAT40" s="26"/>
      <c r="NAU40" s="27"/>
      <c r="NAV40" s="26"/>
      <c r="NAW40" s="27"/>
      <c r="NAX40" s="26"/>
      <c r="NAY40" s="27"/>
      <c r="NAZ40" s="26"/>
      <c r="NBA40" s="27"/>
      <c r="NBB40" s="26"/>
      <c r="NBC40" s="27"/>
      <c r="NBD40" s="26"/>
      <c r="NBE40" s="27"/>
      <c r="NBF40" s="26"/>
      <c r="NBG40" s="27"/>
      <c r="NBH40" s="26"/>
      <c r="NBI40" s="27"/>
      <c r="NBJ40" s="26"/>
      <c r="NBK40" s="27"/>
      <c r="NBL40" s="26"/>
      <c r="NBM40" s="27"/>
      <c r="NBN40" s="26"/>
      <c r="NBO40" s="27"/>
      <c r="NBP40" s="26"/>
      <c r="NBQ40" s="27"/>
      <c r="NBR40" s="26"/>
      <c r="NBS40" s="27"/>
      <c r="NBT40" s="26"/>
      <c r="NBU40" s="27"/>
      <c r="NBV40" s="26"/>
      <c r="NBW40" s="27"/>
      <c r="NBX40" s="26"/>
      <c r="NBY40" s="27"/>
      <c r="NBZ40" s="26"/>
      <c r="NCA40" s="27"/>
      <c r="NCB40" s="26"/>
      <c r="NCC40" s="27"/>
      <c r="NCD40" s="26"/>
      <c r="NCE40" s="27"/>
      <c r="NCF40" s="26"/>
      <c r="NCG40" s="27"/>
      <c r="NCH40" s="26"/>
      <c r="NCI40" s="27"/>
      <c r="NCJ40" s="26"/>
      <c r="NCK40" s="27"/>
      <c r="NCL40" s="26"/>
      <c r="NCM40" s="27"/>
      <c r="NCN40" s="26"/>
      <c r="NCO40" s="27"/>
      <c r="NCP40" s="26"/>
      <c r="NCQ40" s="27"/>
      <c r="NCR40" s="26"/>
      <c r="NCS40" s="27"/>
      <c r="NCT40" s="26"/>
      <c r="NCU40" s="27"/>
      <c r="NCV40" s="26"/>
      <c r="NCW40" s="27"/>
      <c r="NCX40" s="26"/>
      <c r="NCY40" s="27"/>
      <c r="NCZ40" s="26"/>
      <c r="NDA40" s="27"/>
      <c r="NDB40" s="26"/>
      <c r="NDC40" s="27"/>
      <c r="NDD40" s="26"/>
      <c r="NDE40" s="27"/>
      <c r="NDF40" s="26"/>
      <c r="NDG40" s="27"/>
      <c r="NDH40" s="26"/>
      <c r="NDI40" s="27"/>
      <c r="NDJ40" s="26"/>
      <c r="NDK40" s="27"/>
      <c r="NDL40" s="26"/>
      <c r="NDM40" s="27"/>
      <c r="NDN40" s="26"/>
      <c r="NDO40" s="27"/>
      <c r="NDP40" s="26"/>
      <c r="NDQ40" s="27"/>
      <c r="NDR40" s="26"/>
      <c r="NDS40" s="27"/>
      <c r="NDT40" s="26"/>
      <c r="NDU40" s="27"/>
      <c r="NDV40" s="26"/>
      <c r="NDW40" s="27"/>
      <c r="NDX40" s="26"/>
      <c r="NDY40" s="27"/>
      <c r="NDZ40" s="26"/>
      <c r="NEA40" s="27"/>
      <c r="NEB40" s="26"/>
      <c r="NEC40" s="27"/>
      <c r="NED40" s="26"/>
      <c r="NEE40" s="27"/>
      <c r="NEF40" s="26"/>
      <c r="NEG40" s="27"/>
      <c r="NEH40" s="26"/>
      <c r="NEI40" s="27"/>
      <c r="NEJ40" s="26"/>
      <c r="NEK40" s="27"/>
      <c r="NEL40" s="26"/>
      <c r="NEM40" s="27"/>
      <c r="NEN40" s="26"/>
      <c r="NEO40" s="27"/>
      <c r="NEP40" s="26"/>
      <c r="NEQ40" s="27"/>
      <c r="NER40" s="26"/>
      <c r="NES40" s="27"/>
      <c r="NET40" s="26"/>
      <c r="NEU40" s="27"/>
      <c r="NEV40" s="26"/>
      <c r="NEW40" s="27"/>
      <c r="NEX40" s="26"/>
      <c r="NEY40" s="27"/>
      <c r="NEZ40" s="26"/>
      <c r="NFA40" s="27"/>
      <c r="NFB40" s="26"/>
      <c r="NFC40" s="27"/>
      <c r="NFD40" s="26"/>
      <c r="NFE40" s="27"/>
      <c r="NFF40" s="26"/>
      <c r="NFG40" s="27"/>
      <c r="NFH40" s="26"/>
      <c r="NFI40" s="27"/>
      <c r="NFJ40" s="26"/>
      <c r="NFK40" s="27"/>
      <c r="NFL40" s="26"/>
      <c r="NFM40" s="27"/>
      <c r="NFN40" s="26"/>
      <c r="NFO40" s="27"/>
      <c r="NFP40" s="26"/>
      <c r="NFQ40" s="27"/>
      <c r="NFR40" s="26"/>
      <c r="NFS40" s="27"/>
      <c r="NFT40" s="26"/>
      <c r="NFU40" s="27"/>
      <c r="NFV40" s="26"/>
      <c r="NFW40" s="27"/>
      <c r="NFX40" s="26"/>
      <c r="NFY40" s="27"/>
      <c r="NFZ40" s="26"/>
      <c r="NGA40" s="27"/>
      <c r="NGB40" s="26"/>
      <c r="NGC40" s="27"/>
      <c r="NGD40" s="26"/>
      <c r="NGE40" s="27"/>
      <c r="NGF40" s="26"/>
      <c r="NGG40" s="27"/>
      <c r="NGH40" s="26"/>
      <c r="NGI40" s="27"/>
      <c r="NGJ40" s="26"/>
      <c r="NGK40" s="27"/>
      <c r="NGL40" s="26"/>
      <c r="NGM40" s="27"/>
      <c r="NGN40" s="26"/>
      <c r="NGO40" s="27"/>
      <c r="NGP40" s="26"/>
      <c r="NGQ40" s="27"/>
      <c r="NGR40" s="26"/>
      <c r="NGS40" s="27"/>
      <c r="NGT40" s="26"/>
      <c r="NGU40" s="27"/>
      <c r="NGV40" s="26"/>
      <c r="NGW40" s="27"/>
      <c r="NGX40" s="26"/>
      <c r="NGY40" s="27"/>
      <c r="NGZ40" s="26"/>
      <c r="NHA40" s="27"/>
      <c r="NHB40" s="26"/>
      <c r="NHC40" s="27"/>
      <c r="NHD40" s="26"/>
      <c r="NHE40" s="27"/>
      <c r="NHF40" s="26"/>
      <c r="NHG40" s="27"/>
      <c r="NHH40" s="26"/>
      <c r="NHI40" s="27"/>
      <c r="NHJ40" s="26"/>
      <c r="NHK40" s="27"/>
      <c r="NHL40" s="26"/>
      <c r="NHM40" s="27"/>
      <c r="NHN40" s="26"/>
      <c r="NHO40" s="27"/>
      <c r="NHP40" s="26"/>
      <c r="NHQ40" s="27"/>
      <c r="NHR40" s="26"/>
      <c r="NHS40" s="27"/>
      <c r="NHT40" s="26"/>
      <c r="NHU40" s="27"/>
      <c r="NHV40" s="26"/>
      <c r="NHW40" s="27"/>
      <c r="NHX40" s="26"/>
      <c r="NHY40" s="27"/>
      <c r="NHZ40" s="26"/>
      <c r="NIA40" s="27"/>
      <c r="NIB40" s="26"/>
      <c r="NIC40" s="27"/>
      <c r="NID40" s="26"/>
      <c r="NIE40" s="27"/>
      <c r="NIF40" s="26"/>
      <c r="NIG40" s="27"/>
      <c r="NIH40" s="26"/>
      <c r="NII40" s="27"/>
      <c r="NIJ40" s="26"/>
      <c r="NIK40" s="27"/>
      <c r="NIL40" s="26"/>
      <c r="NIM40" s="27"/>
      <c r="NIN40" s="26"/>
      <c r="NIO40" s="27"/>
      <c r="NIP40" s="26"/>
      <c r="NIQ40" s="27"/>
      <c r="NIR40" s="26"/>
      <c r="NIS40" s="27"/>
      <c r="NIT40" s="26"/>
      <c r="NIU40" s="27"/>
      <c r="NIV40" s="26"/>
      <c r="NIW40" s="27"/>
      <c r="NIX40" s="26"/>
      <c r="NIY40" s="27"/>
      <c r="NIZ40" s="26"/>
      <c r="NJA40" s="27"/>
      <c r="NJB40" s="26"/>
      <c r="NJC40" s="27"/>
      <c r="NJD40" s="26"/>
      <c r="NJE40" s="27"/>
      <c r="NJF40" s="26"/>
      <c r="NJG40" s="27"/>
      <c r="NJH40" s="26"/>
      <c r="NJI40" s="27"/>
      <c r="NJJ40" s="26"/>
      <c r="NJK40" s="27"/>
      <c r="NJL40" s="26"/>
      <c r="NJM40" s="27"/>
      <c r="NJN40" s="26"/>
      <c r="NJO40" s="27"/>
      <c r="NJP40" s="26"/>
      <c r="NJQ40" s="27"/>
      <c r="NJR40" s="26"/>
      <c r="NJS40" s="27"/>
      <c r="NJT40" s="26"/>
      <c r="NJU40" s="27"/>
      <c r="NJV40" s="26"/>
      <c r="NJW40" s="27"/>
      <c r="NJX40" s="26"/>
      <c r="NJY40" s="27"/>
      <c r="NJZ40" s="26"/>
      <c r="NKA40" s="27"/>
      <c r="NKB40" s="26"/>
      <c r="NKC40" s="27"/>
      <c r="NKD40" s="26"/>
      <c r="NKE40" s="27"/>
      <c r="NKF40" s="26"/>
      <c r="NKG40" s="27"/>
      <c r="NKH40" s="26"/>
      <c r="NKI40" s="27"/>
      <c r="NKJ40" s="26"/>
      <c r="NKK40" s="27"/>
      <c r="NKL40" s="26"/>
      <c r="NKM40" s="27"/>
      <c r="NKN40" s="26"/>
      <c r="NKO40" s="27"/>
      <c r="NKP40" s="26"/>
      <c r="NKQ40" s="27"/>
      <c r="NKR40" s="26"/>
      <c r="NKS40" s="27"/>
      <c r="NKT40" s="26"/>
      <c r="NKU40" s="27"/>
      <c r="NKV40" s="26"/>
      <c r="NKW40" s="27"/>
      <c r="NKX40" s="26"/>
      <c r="NKY40" s="27"/>
      <c r="NKZ40" s="26"/>
      <c r="NLA40" s="27"/>
      <c r="NLB40" s="26"/>
      <c r="NLC40" s="27"/>
      <c r="NLD40" s="26"/>
      <c r="NLE40" s="27"/>
      <c r="NLF40" s="26"/>
      <c r="NLG40" s="27"/>
      <c r="NLH40" s="26"/>
      <c r="NLI40" s="27"/>
      <c r="NLJ40" s="26"/>
      <c r="NLK40" s="27"/>
      <c r="NLL40" s="26"/>
      <c r="NLM40" s="27"/>
      <c r="NLN40" s="26"/>
      <c r="NLO40" s="27"/>
      <c r="NLP40" s="26"/>
      <c r="NLQ40" s="27"/>
      <c r="NLR40" s="26"/>
      <c r="NLS40" s="27"/>
      <c r="NLT40" s="26"/>
      <c r="NLU40" s="27"/>
      <c r="NLV40" s="26"/>
      <c r="NLW40" s="27"/>
      <c r="NLX40" s="26"/>
      <c r="NLY40" s="27"/>
      <c r="NLZ40" s="26"/>
      <c r="NMA40" s="27"/>
      <c r="NMB40" s="26"/>
      <c r="NMC40" s="27"/>
      <c r="NMD40" s="26"/>
      <c r="NME40" s="27"/>
      <c r="NMF40" s="26"/>
      <c r="NMG40" s="27"/>
      <c r="NMH40" s="26"/>
      <c r="NMI40" s="27"/>
      <c r="NMJ40" s="26"/>
      <c r="NMK40" s="27"/>
      <c r="NML40" s="26"/>
      <c r="NMM40" s="27"/>
      <c r="NMN40" s="26"/>
      <c r="NMO40" s="27"/>
      <c r="NMP40" s="26"/>
      <c r="NMQ40" s="27"/>
      <c r="NMR40" s="26"/>
      <c r="NMS40" s="27"/>
      <c r="NMT40" s="26"/>
      <c r="NMU40" s="27"/>
      <c r="NMV40" s="26"/>
      <c r="NMW40" s="27"/>
      <c r="NMX40" s="26"/>
      <c r="NMY40" s="27"/>
      <c r="NMZ40" s="26"/>
      <c r="NNA40" s="27"/>
      <c r="NNB40" s="26"/>
      <c r="NNC40" s="27"/>
      <c r="NND40" s="26"/>
      <c r="NNE40" s="27"/>
      <c r="NNF40" s="26"/>
      <c r="NNG40" s="27"/>
      <c r="NNH40" s="26"/>
      <c r="NNI40" s="27"/>
      <c r="NNJ40" s="26"/>
      <c r="NNK40" s="27"/>
      <c r="NNL40" s="26"/>
      <c r="NNM40" s="27"/>
      <c r="NNN40" s="26"/>
      <c r="NNO40" s="27"/>
      <c r="NNP40" s="26"/>
      <c r="NNQ40" s="27"/>
      <c r="NNR40" s="26"/>
      <c r="NNS40" s="27"/>
      <c r="NNT40" s="26"/>
      <c r="NNU40" s="27"/>
      <c r="NNV40" s="26"/>
      <c r="NNW40" s="27"/>
      <c r="NNX40" s="26"/>
      <c r="NNY40" s="27"/>
      <c r="NNZ40" s="26"/>
      <c r="NOA40" s="27"/>
      <c r="NOB40" s="26"/>
      <c r="NOC40" s="27"/>
      <c r="NOD40" s="26"/>
      <c r="NOE40" s="27"/>
      <c r="NOF40" s="26"/>
      <c r="NOG40" s="27"/>
      <c r="NOH40" s="26"/>
      <c r="NOI40" s="27"/>
      <c r="NOJ40" s="26"/>
      <c r="NOK40" s="27"/>
      <c r="NOL40" s="26"/>
      <c r="NOM40" s="27"/>
      <c r="NON40" s="26"/>
      <c r="NOO40" s="27"/>
      <c r="NOP40" s="26"/>
      <c r="NOQ40" s="27"/>
      <c r="NOR40" s="26"/>
      <c r="NOS40" s="27"/>
      <c r="NOT40" s="26"/>
      <c r="NOU40" s="27"/>
      <c r="NOV40" s="26"/>
      <c r="NOW40" s="27"/>
      <c r="NOX40" s="26"/>
      <c r="NOY40" s="27"/>
      <c r="NOZ40" s="26"/>
      <c r="NPA40" s="27"/>
      <c r="NPB40" s="26"/>
      <c r="NPC40" s="27"/>
      <c r="NPD40" s="26"/>
      <c r="NPE40" s="27"/>
      <c r="NPF40" s="26"/>
      <c r="NPG40" s="27"/>
      <c r="NPH40" s="26"/>
      <c r="NPI40" s="27"/>
      <c r="NPJ40" s="26"/>
      <c r="NPK40" s="27"/>
      <c r="NPL40" s="26"/>
      <c r="NPM40" s="27"/>
      <c r="NPN40" s="26"/>
      <c r="NPO40" s="27"/>
      <c r="NPP40" s="26"/>
      <c r="NPQ40" s="27"/>
      <c r="NPR40" s="26"/>
      <c r="NPS40" s="27"/>
      <c r="NPT40" s="26"/>
      <c r="NPU40" s="27"/>
      <c r="NPV40" s="26"/>
      <c r="NPW40" s="27"/>
      <c r="NPX40" s="26"/>
      <c r="NPY40" s="27"/>
      <c r="NPZ40" s="26"/>
      <c r="NQA40" s="27"/>
      <c r="NQB40" s="26"/>
      <c r="NQC40" s="27"/>
      <c r="NQD40" s="26"/>
      <c r="NQE40" s="27"/>
      <c r="NQF40" s="26"/>
      <c r="NQG40" s="27"/>
      <c r="NQH40" s="26"/>
      <c r="NQI40" s="27"/>
      <c r="NQJ40" s="26"/>
      <c r="NQK40" s="27"/>
      <c r="NQL40" s="26"/>
      <c r="NQM40" s="27"/>
      <c r="NQN40" s="26"/>
      <c r="NQO40" s="27"/>
      <c r="NQP40" s="26"/>
      <c r="NQQ40" s="27"/>
      <c r="NQR40" s="26"/>
      <c r="NQS40" s="27"/>
      <c r="NQT40" s="26"/>
      <c r="NQU40" s="27"/>
      <c r="NQV40" s="26"/>
      <c r="NQW40" s="27"/>
      <c r="NQX40" s="26"/>
      <c r="NQY40" s="27"/>
      <c r="NQZ40" s="26"/>
      <c r="NRA40" s="27"/>
      <c r="NRB40" s="26"/>
      <c r="NRC40" s="27"/>
      <c r="NRD40" s="26"/>
      <c r="NRE40" s="27"/>
      <c r="NRF40" s="26"/>
      <c r="NRG40" s="27"/>
      <c r="NRH40" s="26"/>
      <c r="NRI40" s="27"/>
      <c r="NRJ40" s="26"/>
      <c r="NRK40" s="27"/>
      <c r="NRL40" s="26"/>
      <c r="NRM40" s="27"/>
      <c r="NRN40" s="26"/>
      <c r="NRO40" s="27"/>
      <c r="NRP40" s="26"/>
      <c r="NRQ40" s="27"/>
      <c r="NRR40" s="26"/>
      <c r="NRS40" s="27"/>
      <c r="NRT40" s="26"/>
      <c r="NRU40" s="27"/>
      <c r="NRV40" s="26"/>
      <c r="NRW40" s="27"/>
      <c r="NRX40" s="26"/>
      <c r="NRY40" s="27"/>
      <c r="NRZ40" s="26"/>
      <c r="NSA40" s="27"/>
      <c r="NSB40" s="26"/>
      <c r="NSC40" s="27"/>
      <c r="NSD40" s="26"/>
      <c r="NSE40" s="27"/>
      <c r="NSF40" s="26"/>
      <c r="NSG40" s="27"/>
      <c r="NSH40" s="26"/>
      <c r="NSI40" s="27"/>
      <c r="NSJ40" s="26"/>
      <c r="NSK40" s="27"/>
      <c r="NSL40" s="26"/>
      <c r="NSM40" s="27"/>
      <c r="NSN40" s="26"/>
      <c r="NSO40" s="27"/>
      <c r="NSP40" s="26"/>
      <c r="NSQ40" s="27"/>
      <c r="NSR40" s="26"/>
      <c r="NSS40" s="27"/>
      <c r="NST40" s="26"/>
      <c r="NSU40" s="27"/>
      <c r="NSV40" s="26"/>
      <c r="NSW40" s="27"/>
      <c r="NSX40" s="26"/>
      <c r="NSY40" s="27"/>
      <c r="NSZ40" s="26"/>
      <c r="NTA40" s="27"/>
      <c r="NTB40" s="26"/>
      <c r="NTC40" s="27"/>
      <c r="NTD40" s="26"/>
      <c r="NTE40" s="27"/>
      <c r="NTF40" s="26"/>
      <c r="NTG40" s="27"/>
      <c r="NTH40" s="26"/>
      <c r="NTI40" s="27"/>
      <c r="NTJ40" s="26"/>
      <c r="NTK40" s="27"/>
      <c r="NTL40" s="26"/>
      <c r="NTM40" s="27"/>
      <c r="NTN40" s="26"/>
      <c r="NTO40" s="27"/>
      <c r="NTP40" s="26"/>
      <c r="NTQ40" s="27"/>
      <c r="NTR40" s="26"/>
      <c r="NTS40" s="27"/>
      <c r="NTT40" s="26"/>
      <c r="NTU40" s="27"/>
      <c r="NTV40" s="26"/>
      <c r="NTW40" s="27"/>
      <c r="NTX40" s="26"/>
      <c r="NTY40" s="27"/>
      <c r="NTZ40" s="26"/>
      <c r="NUA40" s="27"/>
      <c r="NUB40" s="26"/>
      <c r="NUC40" s="27"/>
      <c r="NUD40" s="26"/>
      <c r="NUE40" s="27"/>
      <c r="NUF40" s="26"/>
      <c r="NUG40" s="27"/>
      <c r="NUH40" s="26"/>
      <c r="NUI40" s="27"/>
      <c r="NUJ40" s="26"/>
      <c r="NUK40" s="27"/>
      <c r="NUL40" s="26"/>
      <c r="NUM40" s="27"/>
      <c r="NUN40" s="26"/>
      <c r="NUO40" s="27"/>
      <c r="NUP40" s="26"/>
      <c r="NUQ40" s="27"/>
      <c r="NUR40" s="26"/>
      <c r="NUS40" s="27"/>
      <c r="NUT40" s="26"/>
      <c r="NUU40" s="27"/>
      <c r="NUV40" s="26"/>
      <c r="NUW40" s="27"/>
      <c r="NUX40" s="26"/>
      <c r="NUY40" s="27"/>
      <c r="NUZ40" s="26"/>
      <c r="NVA40" s="27"/>
      <c r="NVB40" s="26"/>
      <c r="NVC40" s="27"/>
      <c r="NVD40" s="26"/>
      <c r="NVE40" s="27"/>
      <c r="NVF40" s="26"/>
      <c r="NVG40" s="27"/>
      <c r="NVH40" s="26"/>
      <c r="NVI40" s="27"/>
      <c r="NVJ40" s="26"/>
      <c r="NVK40" s="27"/>
      <c r="NVL40" s="26"/>
      <c r="NVM40" s="27"/>
      <c r="NVN40" s="26"/>
      <c r="NVO40" s="27"/>
      <c r="NVP40" s="26"/>
      <c r="NVQ40" s="27"/>
      <c r="NVR40" s="26"/>
      <c r="NVS40" s="27"/>
      <c r="NVT40" s="26"/>
      <c r="NVU40" s="27"/>
      <c r="NVV40" s="26"/>
      <c r="NVW40" s="27"/>
      <c r="NVX40" s="26"/>
      <c r="NVY40" s="27"/>
      <c r="NVZ40" s="26"/>
      <c r="NWA40" s="27"/>
      <c r="NWB40" s="26"/>
      <c r="NWC40" s="27"/>
      <c r="NWD40" s="26"/>
      <c r="NWE40" s="27"/>
      <c r="NWF40" s="26"/>
      <c r="NWG40" s="27"/>
      <c r="NWH40" s="26"/>
      <c r="NWI40" s="27"/>
      <c r="NWJ40" s="26"/>
      <c r="NWK40" s="27"/>
      <c r="NWL40" s="26"/>
      <c r="NWM40" s="27"/>
      <c r="NWN40" s="26"/>
      <c r="NWO40" s="27"/>
      <c r="NWP40" s="26"/>
      <c r="NWQ40" s="27"/>
      <c r="NWR40" s="26"/>
      <c r="NWS40" s="27"/>
      <c r="NWT40" s="26"/>
      <c r="NWU40" s="27"/>
      <c r="NWV40" s="26"/>
      <c r="NWW40" s="27"/>
      <c r="NWX40" s="26"/>
      <c r="NWY40" s="27"/>
      <c r="NWZ40" s="26"/>
      <c r="NXA40" s="27"/>
      <c r="NXB40" s="26"/>
      <c r="NXC40" s="27"/>
      <c r="NXD40" s="26"/>
      <c r="NXE40" s="27"/>
      <c r="NXF40" s="26"/>
      <c r="NXG40" s="27"/>
      <c r="NXH40" s="26"/>
      <c r="NXI40" s="27"/>
      <c r="NXJ40" s="26"/>
      <c r="NXK40" s="27"/>
      <c r="NXL40" s="26"/>
      <c r="NXM40" s="27"/>
      <c r="NXN40" s="26"/>
      <c r="NXO40" s="27"/>
      <c r="NXP40" s="26"/>
      <c r="NXQ40" s="27"/>
      <c r="NXR40" s="26"/>
      <c r="NXS40" s="27"/>
      <c r="NXT40" s="26"/>
      <c r="NXU40" s="27"/>
      <c r="NXV40" s="26"/>
      <c r="NXW40" s="27"/>
      <c r="NXX40" s="26"/>
      <c r="NXY40" s="27"/>
      <c r="NXZ40" s="26"/>
      <c r="NYA40" s="27"/>
      <c r="NYB40" s="26"/>
      <c r="NYC40" s="27"/>
      <c r="NYD40" s="26"/>
      <c r="NYE40" s="27"/>
      <c r="NYF40" s="26"/>
      <c r="NYG40" s="27"/>
      <c r="NYH40" s="26"/>
      <c r="NYI40" s="27"/>
      <c r="NYJ40" s="26"/>
      <c r="NYK40" s="27"/>
      <c r="NYL40" s="26"/>
      <c r="NYM40" s="27"/>
      <c r="NYN40" s="26"/>
      <c r="NYO40" s="27"/>
      <c r="NYP40" s="26"/>
      <c r="NYQ40" s="27"/>
      <c r="NYR40" s="26"/>
      <c r="NYS40" s="27"/>
      <c r="NYT40" s="26"/>
      <c r="NYU40" s="27"/>
      <c r="NYV40" s="26"/>
      <c r="NYW40" s="27"/>
      <c r="NYX40" s="26"/>
      <c r="NYY40" s="27"/>
      <c r="NYZ40" s="26"/>
      <c r="NZA40" s="27"/>
      <c r="NZB40" s="26"/>
      <c r="NZC40" s="27"/>
      <c r="NZD40" s="26"/>
      <c r="NZE40" s="27"/>
      <c r="NZF40" s="26"/>
      <c r="NZG40" s="27"/>
      <c r="NZH40" s="26"/>
      <c r="NZI40" s="27"/>
      <c r="NZJ40" s="26"/>
      <c r="NZK40" s="27"/>
      <c r="NZL40" s="26"/>
      <c r="NZM40" s="27"/>
      <c r="NZN40" s="26"/>
      <c r="NZO40" s="27"/>
      <c r="NZP40" s="26"/>
      <c r="NZQ40" s="27"/>
      <c r="NZR40" s="26"/>
      <c r="NZS40" s="27"/>
      <c r="NZT40" s="26"/>
      <c r="NZU40" s="27"/>
      <c r="NZV40" s="26"/>
      <c r="NZW40" s="27"/>
      <c r="NZX40" s="26"/>
      <c r="NZY40" s="27"/>
      <c r="NZZ40" s="26"/>
      <c r="OAA40" s="27"/>
      <c r="OAB40" s="26"/>
      <c r="OAC40" s="27"/>
      <c r="OAD40" s="26"/>
      <c r="OAE40" s="27"/>
      <c r="OAF40" s="26"/>
      <c r="OAG40" s="27"/>
      <c r="OAH40" s="26"/>
      <c r="OAI40" s="27"/>
      <c r="OAJ40" s="26"/>
      <c r="OAK40" s="27"/>
      <c r="OAL40" s="26"/>
      <c r="OAM40" s="27"/>
      <c r="OAN40" s="26"/>
      <c r="OAO40" s="27"/>
      <c r="OAP40" s="26"/>
      <c r="OAQ40" s="27"/>
      <c r="OAR40" s="26"/>
      <c r="OAS40" s="27"/>
      <c r="OAT40" s="26"/>
      <c r="OAU40" s="27"/>
      <c r="OAV40" s="26"/>
      <c r="OAW40" s="27"/>
      <c r="OAX40" s="26"/>
      <c r="OAY40" s="27"/>
      <c r="OAZ40" s="26"/>
      <c r="OBA40" s="27"/>
      <c r="OBB40" s="26"/>
      <c r="OBC40" s="27"/>
      <c r="OBD40" s="26"/>
      <c r="OBE40" s="27"/>
      <c r="OBF40" s="26"/>
      <c r="OBG40" s="27"/>
      <c r="OBH40" s="26"/>
      <c r="OBI40" s="27"/>
      <c r="OBJ40" s="26"/>
      <c r="OBK40" s="27"/>
      <c r="OBL40" s="26"/>
      <c r="OBM40" s="27"/>
      <c r="OBN40" s="26"/>
      <c r="OBO40" s="27"/>
      <c r="OBP40" s="26"/>
      <c r="OBQ40" s="27"/>
      <c r="OBR40" s="26"/>
      <c r="OBS40" s="27"/>
      <c r="OBT40" s="26"/>
      <c r="OBU40" s="27"/>
      <c r="OBV40" s="26"/>
      <c r="OBW40" s="27"/>
      <c r="OBX40" s="26"/>
      <c r="OBY40" s="27"/>
      <c r="OBZ40" s="26"/>
      <c r="OCA40" s="27"/>
      <c r="OCB40" s="26"/>
      <c r="OCC40" s="27"/>
      <c r="OCD40" s="26"/>
      <c r="OCE40" s="27"/>
      <c r="OCF40" s="26"/>
      <c r="OCG40" s="27"/>
      <c r="OCH40" s="26"/>
      <c r="OCI40" s="27"/>
      <c r="OCJ40" s="26"/>
      <c r="OCK40" s="27"/>
      <c r="OCL40" s="26"/>
      <c r="OCM40" s="27"/>
      <c r="OCN40" s="26"/>
      <c r="OCO40" s="27"/>
      <c r="OCP40" s="26"/>
      <c r="OCQ40" s="27"/>
      <c r="OCR40" s="26"/>
      <c r="OCS40" s="27"/>
      <c r="OCT40" s="26"/>
      <c r="OCU40" s="27"/>
      <c r="OCV40" s="26"/>
      <c r="OCW40" s="27"/>
      <c r="OCX40" s="26"/>
      <c r="OCY40" s="27"/>
      <c r="OCZ40" s="26"/>
      <c r="ODA40" s="27"/>
      <c r="ODB40" s="26"/>
      <c r="ODC40" s="27"/>
      <c r="ODD40" s="26"/>
      <c r="ODE40" s="27"/>
      <c r="ODF40" s="26"/>
      <c r="ODG40" s="27"/>
      <c r="ODH40" s="26"/>
      <c r="ODI40" s="27"/>
      <c r="ODJ40" s="26"/>
      <c r="ODK40" s="27"/>
      <c r="ODL40" s="26"/>
      <c r="ODM40" s="27"/>
      <c r="ODN40" s="26"/>
      <c r="ODO40" s="27"/>
      <c r="ODP40" s="26"/>
      <c r="ODQ40" s="27"/>
      <c r="ODR40" s="26"/>
      <c r="ODS40" s="27"/>
      <c r="ODT40" s="26"/>
      <c r="ODU40" s="27"/>
      <c r="ODV40" s="26"/>
      <c r="ODW40" s="27"/>
      <c r="ODX40" s="26"/>
      <c r="ODY40" s="27"/>
      <c r="ODZ40" s="26"/>
      <c r="OEA40" s="27"/>
      <c r="OEB40" s="26"/>
      <c r="OEC40" s="27"/>
      <c r="OED40" s="26"/>
      <c r="OEE40" s="27"/>
      <c r="OEF40" s="26"/>
      <c r="OEG40" s="27"/>
      <c r="OEH40" s="26"/>
      <c r="OEI40" s="27"/>
      <c r="OEJ40" s="26"/>
      <c r="OEK40" s="27"/>
      <c r="OEL40" s="26"/>
      <c r="OEM40" s="27"/>
      <c r="OEN40" s="26"/>
      <c r="OEO40" s="27"/>
      <c r="OEP40" s="26"/>
      <c r="OEQ40" s="27"/>
      <c r="OER40" s="26"/>
      <c r="OES40" s="27"/>
      <c r="OET40" s="26"/>
      <c r="OEU40" s="27"/>
      <c r="OEV40" s="26"/>
      <c r="OEW40" s="27"/>
      <c r="OEX40" s="26"/>
      <c r="OEY40" s="27"/>
      <c r="OEZ40" s="26"/>
      <c r="OFA40" s="27"/>
      <c r="OFB40" s="26"/>
      <c r="OFC40" s="27"/>
      <c r="OFD40" s="26"/>
      <c r="OFE40" s="27"/>
      <c r="OFF40" s="26"/>
      <c r="OFG40" s="27"/>
      <c r="OFH40" s="26"/>
      <c r="OFI40" s="27"/>
      <c r="OFJ40" s="26"/>
      <c r="OFK40" s="27"/>
      <c r="OFL40" s="26"/>
      <c r="OFM40" s="27"/>
      <c r="OFN40" s="26"/>
      <c r="OFO40" s="27"/>
      <c r="OFP40" s="26"/>
      <c r="OFQ40" s="27"/>
      <c r="OFR40" s="26"/>
      <c r="OFS40" s="27"/>
      <c r="OFT40" s="26"/>
      <c r="OFU40" s="27"/>
      <c r="OFV40" s="26"/>
      <c r="OFW40" s="27"/>
      <c r="OFX40" s="26"/>
      <c r="OFY40" s="27"/>
      <c r="OFZ40" s="26"/>
      <c r="OGA40" s="27"/>
      <c r="OGB40" s="26"/>
      <c r="OGC40" s="27"/>
      <c r="OGD40" s="26"/>
      <c r="OGE40" s="27"/>
      <c r="OGF40" s="26"/>
      <c r="OGG40" s="27"/>
      <c r="OGH40" s="26"/>
      <c r="OGI40" s="27"/>
      <c r="OGJ40" s="26"/>
      <c r="OGK40" s="27"/>
      <c r="OGL40" s="26"/>
      <c r="OGM40" s="27"/>
      <c r="OGN40" s="26"/>
      <c r="OGO40" s="27"/>
      <c r="OGP40" s="26"/>
      <c r="OGQ40" s="27"/>
      <c r="OGR40" s="26"/>
      <c r="OGS40" s="27"/>
      <c r="OGT40" s="26"/>
      <c r="OGU40" s="27"/>
      <c r="OGV40" s="26"/>
      <c r="OGW40" s="27"/>
      <c r="OGX40" s="26"/>
      <c r="OGY40" s="27"/>
      <c r="OGZ40" s="26"/>
      <c r="OHA40" s="27"/>
      <c r="OHB40" s="26"/>
      <c r="OHC40" s="27"/>
      <c r="OHD40" s="26"/>
      <c r="OHE40" s="27"/>
      <c r="OHF40" s="26"/>
      <c r="OHG40" s="27"/>
      <c r="OHH40" s="26"/>
      <c r="OHI40" s="27"/>
      <c r="OHJ40" s="26"/>
      <c r="OHK40" s="27"/>
      <c r="OHL40" s="26"/>
      <c r="OHM40" s="27"/>
      <c r="OHN40" s="26"/>
      <c r="OHO40" s="27"/>
      <c r="OHP40" s="26"/>
      <c r="OHQ40" s="27"/>
      <c r="OHR40" s="26"/>
      <c r="OHS40" s="27"/>
      <c r="OHT40" s="26"/>
      <c r="OHU40" s="27"/>
      <c r="OHV40" s="26"/>
      <c r="OHW40" s="27"/>
      <c r="OHX40" s="26"/>
      <c r="OHY40" s="27"/>
      <c r="OHZ40" s="26"/>
      <c r="OIA40" s="27"/>
      <c r="OIB40" s="26"/>
      <c r="OIC40" s="27"/>
      <c r="OID40" s="26"/>
      <c r="OIE40" s="27"/>
      <c r="OIF40" s="26"/>
      <c r="OIG40" s="27"/>
      <c r="OIH40" s="26"/>
      <c r="OII40" s="27"/>
      <c r="OIJ40" s="26"/>
      <c r="OIK40" s="27"/>
      <c r="OIL40" s="26"/>
      <c r="OIM40" s="27"/>
      <c r="OIN40" s="26"/>
      <c r="OIO40" s="27"/>
      <c r="OIP40" s="26"/>
      <c r="OIQ40" s="27"/>
      <c r="OIR40" s="26"/>
      <c r="OIS40" s="27"/>
      <c r="OIT40" s="26"/>
      <c r="OIU40" s="27"/>
      <c r="OIV40" s="26"/>
      <c r="OIW40" s="27"/>
      <c r="OIX40" s="26"/>
      <c r="OIY40" s="27"/>
      <c r="OIZ40" s="26"/>
      <c r="OJA40" s="27"/>
      <c r="OJB40" s="26"/>
      <c r="OJC40" s="27"/>
      <c r="OJD40" s="26"/>
      <c r="OJE40" s="27"/>
      <c r="OJF40" s="26"/>
      <c r="OJG40" s="27"/>
      <c r="OJH40" s="26"/>
      <c r="OJI40" s="27"/>
      <c r="OJJ40" s="26"/>
      <c r="OJK40" s="27"/>
      <c r="OJL40" s="26"/>
      <c r="OJM40" s="27"/>
      <c r="OJN40" s="26"/>
      <c r="OJO40" s="27"/>
      <c r="OJP40" s="26"/>
      <c r="OJQ40" s="27"/>
      <c r="OJR40" s="26"/>
      <c r="OJS40" s="27"/>
      <c r="OJT40" s="26"/>
      <c r="OJU40" s="27"/>
      <c r="OJV40" s="26"/>
      <c r="OJW40" s="27"/>
      <c r="OJX40" s="26"/>
      <c r="OJY40" s="27"/>
      <c r="OJZ40" s="26"/>
      <c r="OKA40" s="27"/>
      <c r="OKB40" s="26"/>
      <c r="OKC40" s="27"/>
      <c r="OKD40" s="26"/>
      <c r="OKE40" s="27"/>
      <c r="OKF40" s="26"/>
      <c r="OKG40" s="27"/>
      <c r="OKH40" s="26"/>
      <c r="OKI40" s="27"/>
      <c r="OKJ40" s="26"/>
      <c r="OKK40" s="27"/>
      <c r="OKL40" s="26"/>
      <c r="OKM40" s="27"/>
      <c r="OKN40" s="26"/>
      <c r="OKO40" s="27"/>
      <c r="OKP40" s="26"/>
      <c r="OKQ40" s="27"/>
      <c r="OKR40" s="26"/>
      <c r="OKS40" s="27"/>
      <c r="OKT40" s="26"/>
      <c r="OKU40" s="27"/>
      <c r="OKV40" s="26"/>
      <c r="OKW40" s="27"/>
      <c r="OKX40" s="26"/>
      <c r="OKY40" s="27"/>
      <c r="OKZ40" s="26"/>
      <c r="OLA40" s="27"/>
      <c r="OLB40" s="26"/>
      <c r="OLC40" s="27"/>
      <c r="OLD40" s="26"/>
      <c r="OLE40" s="27"/>
      <c r="OLF40" s="26"/>
      <c r="OLG40" s="27"/>
      <c r="OLH40" s="26"/>
      <c r="OLI40" s="27"/>
      <c r="OLJ40" s="26"/>
      <c r="OLK40" s="27"/>
      <c r="OLL40" s="26"/>
      <c r="OLM40" s="27"/>
      <c r="OLN40" s="26"/>
      <c r="OLO40" s="27"/>
      <c r="OLP40" s="26"/>
      <c r="OLQ40" s="27"/>
      <c r="OLR40" s="26"/>
      <c r="OLS40" s="27"/>
      <c r="OLT40" s="26"/>
      <c r="OLU40" s="27"/>
      <c r="OLV40" s="26"/>
      <c r="OLW40" s="27"/>
      <c r="OLX40" s="26"/>
      <c r="OLY40" s="27"/>
      <c r="OLZ40" s="26"/>
      <c r="OMA40" s="27"/>
      <c r="OMB40" s="26"/>
      <c r="OMC40" s="27"/>
      <c r="OMD40" s="26"/>
      <c r="OME40" s="27"/>
      <c r="OMF40" s="26"/>
      <c r="OMG40" s="27"/>
      <c r="OMH40" s="26"/>
      <c r="OMI40" s="27"/>
      <c r="OMJ40" s="26"/>
      <c r="OMK40" s="27"/>
      <c r="OML40" s="26"/>
      <c r="OMM40" s="27"/>
      <c r="OMN40" s="26"/>
      <c r="OMO40" s="27"/>
      <c r="OMP40" s="26"/>
      <c r="OMQ40" s="27"/>
      <c r="OMR40" s="26"/>
      <c r="OMS40" s="27"/>
      <c r="OMT40" s="26"/>
      <c r="OMU40" s="27"/>
      <c r="OMV40" s="26"/>
      <c r="OMW40" s="27"/>
      <c r="OMX40" s="26"/>
      <c r="OMY40" s="27"/>
      <c r="OMZ40" s="26"/>
      <c r="ONA40" s="27"/>
      <c r="ONB40" s="26"/>
      <c r="ONC40" s="27"/>
      <c r="OND40" s="26"/>
      <c r="ONE40" s="27"/>
      <c r="ONF40" s="26"/>
      <c r="ONG40" s="27"/>
      <c r="ONH40" s="26"/>
      <c r="ONI40" s="27"/>
      <c r="ONJ40" s="26"/>
      <c r="ONK40" s="27"/>
      <c r="ONL40" s="26"/>
      <c r="ONM40" s="27"/>
      <c r="ONN40" s="26"/>
      <c r="ONO40" s="27"/>
      <c r="ONP40" s="26"/>
      <c r="ONQ40" s="27"/>
      <c r="ONR40" s="26"/>
      <c r="ONS40" s="27"/>
      <c r="ONT40" s="26"/>
      <c r="ONU40" s="27"/>
      <c r="ONV40" s="26"/>
      <c r="ONW40" s="27"/>
      <c r="ONX40" s="26"/>
      <c r="ONY40" s="27"/>
      <c r="ONZ40" s="26"/>
      <c r="OOA40" s="27"/>
      <c r="OOB40" s="26"/>
      <c r="OOC40" s="27"/>
      <c r="OOD40" s="26"/>
      <c r="OOE40" s="27"/>
      <c r="OOF40" s="26"/>
      <c r="OOG40" s="27"/>
      <c r="OOH40" s="26"/>
      <c r="OOI40" s="27"/>
      <c r="OOJ40" s="26"/>
      <c r="OOK40" s="27"/>
      <c r="OOL40" s="26"/>
      <c r="OOM40" s="27"/>
      <c r="OON40" s="26"/>
      <c r="OOO40" s="27"/>
      <c r="OOP40" s="26"/>
      <c r="OOQ40" s="27"/>
      <c r="OOR40" s="26"/>
      <c r="OOS40" s="27"/>
      <c r="OOT40" s="26"/>
      <c r="OOU40" s="27"/>
      <c r="OOV40" s="26"/>
      <c r="OOW40" s="27"/>
      <c r="OOX40" s="26"/>
      <c r="OOY40" s="27"/>
      <c r="OOZ40" s="26"/>
      <c r="OPA40" s="27"/>
      <c r="OPB40" s="26"/>
      <c r="OPC40" s="27"/>
      <c r="OPD40" s="26"/>
      <c r="OPE40" s="27"/>
      <c r="OPF40" s="26"/>
      <c r="OPG40" s="27"/>
      <c r="OPH40" s="26"/>
      <c r="OPI40" s="27"/>
      <c r="OPJ40" s="26"/>
      <c r="OPK40" s="27"/>
      <c r="OPL40" s="26"/>
      <c r="OPM40" s="27"/>
      <c r="OPN40" s="26"/>
      <c r="OPO40" s="27"/>
      <c r="OPP40" s="26"/>
      <c r="OPQ40" s="27"/>
      <c r="OPR40" s="26"/>
      <c r="OPS40" s="27"/>
      <c r="OPT40" s="26"/>
      <c r="OPU40" s="27"/>
      <c r="OPV40" s="26"/>
      <c r="OPW40" s="27"/>
      <c r="OPX40" s="26"/>
      <c r="OPY40" s="27"/>
      <c r="OPZ40" s="26"/>
      <c r="OQA40" s="27"/>
      <c r="OQB40" s="26"/>
      <c r="OQC40" s="27"/>
      <c r="OQD40" s="26"/>
      <c r="OQE40" s="27"/>
      <c r="OQF40" s="26"/>
      <c r="OQG40" s="27"/>
      <c r="OQH40" s="26"/>
      <c r="OQI40" s="27"/>
      <c r="OQJ40" s="26"/>
      <c r="OQK40" s="27"/>
      <c r="OQL40" s="26"/>
      <c r="OQM40" s="27"/>
      <c r="OQN40" s="26"/>
      <c r="OQO40" s="27"/>
      <c r="OQP40" s="26"/>
      <c r="OQQ40" s="27"/>
      <c r="OQR40" s="26"/>
      <c r="OQS40" s="27"/>
      <c r="OQT40" s="26"/>
      <c r="OQU40" s="27"/>
      <c r="OQV40" s="26"/>
      <c r="OQW40" s="27"/>
      <c r="OQX40" s="26"/>
      <c r="OQY40" s="27"/>
      <c r="OQZ40" s="26"/>
      <c r="ORA40" s="27"/>
      <c r="ORB40" s="26"/>
      <c r="ORC40" s="27"/>
      <c r="ORD40" s="26"/>
      <c r="ORE40" s="27"/>
      <c r="ORF40" s="26"/>
      <c r="ORG40" s="27"/>
      <c r="ORH40" s="26"/>
      <c r="ORI40" s="27"/>
      <c r="ORJ40" s="26"/>
      <c r="ORK40" s="27"/>
      <c r="ORL40" s="26"/>
      <c r="ORM40" s="27"/>
      <c r="ORN40" s="26"/>
      <c r="ORO40" s="27"/>
      <c r="ORP40" s="26"/>
      <c r="ORQ40" s="27"/>
      <c r="ORR40" s="26"/>
      <c r="ORS40" s="27"/>
      <c r="ORT40" s="26"/>
      <c r="ORU40" s="27"/>
      <c r="ORV40" s="26"/>
      <c r="ORW40" s="27"/>
      <c r="ORX40" s="26"/>
      <c r="ORY40" s="27"/>
      <c r="ORZ40" s="26"/>
      <c r="OSA40" s="27"/>
      <c r="OSB40" s="26"/>
      <c r="OSC40" s="27"/>
      <c r="OSD40" s="26"/>
      <c r="OSE40" s="27"/>
      <c r="OSF40" s="26"/>
      <c r="OSG40" s="27"/>
      <c r="OSH40" s="26"/>
      <c r="OSI40" s="27"/>
      <c r="OSJ40" s="26"/>
      <c r="OSK40" s="27"/>
      <c r="OSL40" s="26"/>
      <c r="OSM40" s="27"/>
      <c r="OSN40" s="26"/>
      <c r="OSO40" s="27"/>
      <c r="OSP40" s="26"/>
      <c r="OSQ40" s="27"/>
      <c r="OSR40" s="26"/>
      <c r="OSS40" s="27"/>
      <c r="OST40" s="26"/>
      <c r="OSU40" s="27"/>
      <c r="OSV40" s="26"/>
      <c r="OSW40" s="27"/>
      <c r="OSX40" s="26"/>
      <c r="OSY40" s="27"/>
      <c r="OSZ40" s="26"/>
      <c r="OTA40" s="27"/>
      <c r="OTB40" s="26"/>
      <c r="OTC40" s="27"/>
      <c r="OTD40" s="26"/>
      <c r="OTE40" s="27"/>
      <c r="OTF40" s="26"/>
      <c r="OTG40" s="27"/>
      <c r="OTH40" s="26"/>
      <c r="OTI40" s="27"/>
      <c r="OTJ40" s="26"/>
      <c r="OTK40" s="27"/>
      <c r="OTL40" s="26"/>
      <c r="OTM40" s="27"/>
      <c r="OTN40" s="26"/>
      <c r="OTO40" s="27"/>
      <c r="OTP40" s="26"/>
      <c r="OTQ40" s="27"/>
      <c r="OTR40" s="26"/>
      <c r="OTS40" s="27"/>
      <c r="OTT40" s="26"/>
      <c r="OTU40" s="27"/>
      <c r="OTV40" s="26"/>
      <c r="OTW40" s="27"/>
      <c r="OTX40" s="26"/>
      <c r="OTY40" s="27"/>
      <c r="OTZ40" s="26"/>
      <c r="OUA40" s="27"/>
      <c r="OUB40" s="26"/>
      <c r="OUC40" s="27"/>
      <c r="OUD40" s="26"/>
      <c r="OUE40" s="27"/>
      <c r="OUF40" s="26"/>
      <c r="OUG40" s="27"/>
      <c r="OUH40" s="26"/>
      <c r="OUI40" s="27"/>
      <c r="OUJ40" s="26"/>
      <c r="OUK40" s="27"/>
      <c r="OUL40" s="26"/>
      <c r="OUM40" s="27"/>
      <c r="OUN40" s="26"/>
      <c r="OUO40" s="27"/>
      <c r="OUP40" s="26"/>
      <c r="OUQ40" s="27"/>
      <c r="OUR40" s="26"/>
      <c r="OUS40" s="27"/>
      <c r="OUT40" s="26"/>
      <c r="OUU40" s="27"/>
      <c r="OUV40" s="26"/>
      <c r="OUW40" s="27"/>
      <c r="OUX40" s="26"/>
      <c r="OUY40" s="27"/>
      <c r="OUZ40" s="26"/>
      <c r="OVA40" s="27"/>
      <c r="OVB40" s="26"/>
      <c r="OVC40" s="27"/>
      <c r="OVD40" s="26"/>
      <c r="OVE40" s="27"/>
      <c r="OVF40" s="26"/>
      <c r="OVG40" s="27"/>
      <c r="OVH40" s="26"/>
      <c r="OVI40" s="27"/>
      <c r="OVJ40" s="26"/>
      <c r="OVK40" s="27"/>
      <c r="OVL40" s="26"/>
      <c r="OVM40" s="27"/>
      <c r="OVN40" s="26"/>
      <c r="OVO40" s="27"/>
      <c r="OVP40" s="26"/>
      <c r="OVQ40" s="27"/>
      <c r="OVR40" s="26"/>
      <c r="OVS40" s="27"/>
      <c r="OVT40" s="26"/>
      <c r="OVU40" s="27"/>
      <c r="OVV40" s="26"/>
      <c r="OVW40" s="27"/>
      <c r="OVX40" s="26"/>
      <c r="OVY40" s="27"/>
      <c r="OVZ40" s="26"/>
      <c r="OWA40" s="27"/>
      <c r="OWB40" s="26"/>
      <c r="OWC40" s="27"/>
      <c r="OWD40" s="26"/>
      <c r="OWE40" s="27"/>
      <c r="OWF40" s="26"/>
      <c r="OWG40" s="27"/>
      <c r="OWH40" s="26"/>
      <c r="OWI40" s="27"/>
      <c r="OWJ40" s="26"/>
      <c r="OWK40" s="27"/>
      <c r="OWL40" s="26"/>
      <c r="OWM40" s="27"/>
      <c r="OWN40" s="26"/>
      <c r="OWO40" s="27"/>
      <c r="OWP40" s="26"/>
      <c r="OWQ40" s="27"/>
      <c r="OWR40" s="26"/>
      <c r="OWS40" s="27"/>
      <c r="OWT40" s="26"/>
      <c r="OWU40" s="27"/>
      <c r="OWV40" s="26"/>
      <c r="OWW40" s="27"/>
      <c r="OWX40" s="26"/>
      <c r="OWY40" s="27"/>
      <c r="OWZ40" s="26"/>
      <c r="OXA40" s="27"/>
      <c r="OXB40" s="26"/>
      <c r="OXC40" s="27"/>
      <c r="OXD40" s="26"/>
      <c r="OXE40" s="27"/>
      <c r="OXF40" s="26"/>
      <c r="OXG40" s="27"/>
      <c r="OXH40" s="26"/>
      <c r="OXI40" s="27"/>
      <c r="OXJ40" s="26"/>
      <c r="OXK40" s="27"/>
      <c r="OXL40" s="26"/>
      <c r="OXM40" s="27"/>
      <c r="OXN40" s="26"/>
      <c r="OXO40" s="27"/>
      <c r="OXP40" s="26"/>
      <c r="OXQ40" s="27"/>
      <c r="OXR40" s="26"/>
      <c r="OXS40" s="27"/>
      <c r="OXT40" s="26"/>
      <c r="OXU40" s="27"/>
      <c r="OXV40" s="26"/>
      <c r="OXW40" s="27"/>
      <c r="OXX40" s="26"/>
      <c r="OXY40" s="27"/>
      <c r="OXZ40" s="26"/>
      <c r="OYA40" s="27"/>
      <c r="OYB40" s="26"/>
      <c r="OYC40" s="27"/>
      <c r="OYD40" s="26"/>
      <c r="OYE40" s="27"/>
      <c r="OYF40" s="26"/>
      <c r="OYG40" s="27"/>
      <c r="OYH40" s="26"/>
      <c r="OYI40" s="27"/>
      <c r="OYJ40" s="26"/>
      <c r="OYK40" s="27"/>
      <c r="OYL40" s="26"/>
      <c r="OYM40" s="27"/>
      <c r="OYN40" s="26"/>
      <c r="OYO40" s="27"/>
      <c r="OYP40" s="26"/>
      <c r="OYQ40" s="27"/>
      <c r="OYR40" s="26"/>
      <c r="OYS40" s="27"/>
      <c r="OYT40" s="26"/>
      <c r="OYU40" s="27"/>
      <c r="OYV40" s="26"/>
      <c r="OYW40" s="27"/>
      <c r="OYX40" s="26"/>
      <c r="OYY40" s="27"/>
      <c r="OYZ40" s="26"/>
      <c r="OZA40" s="27"/>
      <c r="OZB40" s="26"/>
      <c r="OZC40" s="27"/>
      <c r="OZD40" s="26"/>
      <c r="OZE40" s="27"/>
      <c r="OZF40" s="26"/>
      <c r="OZG40" s="27"/>
      <c r="OZH40" s="26"/>
      <c r="OZI40" s="27"/>
      <c r="OZJ40" s="26"/>
      <c r="OZK40" s="27"/>
      <c r="OZL40" s="26"/>
      <c r="OZM40" s="27"/>
      <c r="OZN40" s="26"/>
      <c r="OZO40" s="27"/>
      <c r="OZP40" s="26"/>
      <c r="OZQ40" s="27"/>
      <c r="OZR40" s="26"/>
      <c r="OZS40" s="27"/>
      <c r="OZT40" s="26"/>
      <c r="OZU40" s="27"/>
      <c r="OZV40" s="26"/>
      <c r="OZW40" s="27"/>
      <c r="OZX40" s="26"/>
      <c r="OZY40" s="27"/>
      <c r="OZZ40" s="26"/>
      <c r="PAA40" s="27"/>
      <c r="PAB40" s="26"/>
      <c r="PAC40" s="27"/>
      <c r="PAD40" s="26"/>
      <c r="PAE40" s="27"/>
      <c r="PAF40" s="26"/>
      <c r="PAG40" s="27"/>
      <c r="PAH40" s="26"/>
      <c r="PAI40" s="27"/>
      <c r="PAJ40" s="26"/>
      <c r="PAK40" s="27"/>
      <c r="PAL40" s="26"/>
      <c r="PAM40" s="27"/>
      <c r="PAN40" s="26"/>
      <c r="PAO40" s="27"/>
      <c r="PAP40" s="26"/>
      <c r="PAQ40" s="27"/>
      <c r="PAR40" s="26"/>
      <c r="PAS40" s="27"/>
      <c r="PAT40" s="26"/>
      <c r="PAU40" s="27"/>
      <c r="PAV40" s="26"/>
      <c r="PAW40" s="27"/>
      <c r="PAX40" s="26"/>
      <c r="PAY40" s="27"/>
      <c r="PAZ40" s="26"/>
      <c r="PBA40" s="27"/>
      <c r="PBB40" s="26"/>
      <c r="PBC40" s="27"/>
      <c r="PBD40" s="26"/>
      <c r="PBE40" s="27"/>
      <c r="PBF40" s="26"/>
      <c r="PBG40" s="27"/>
      <c r="PBH40" s="26"/>
      <c r="PBI40" s="27"/>
      <c r="PBJ40" s="26"/>
      <c r="PBK40" s="27"/>
      <c r="PBL40" s="26"/>
      <c r="PBM40" s="27"/>
      <c r="PBN40" s="26"/>
      <c r="PBO40" s="27"/>
      <c r="PBP40" s="26"/>
      <c r="PBQ40" s="27"/>
      <c r="PBR40" s="26"/>
      <c r="PBS40" s="27"/>
      <c r="PBT40" s="26"/>
      <c r="PBU40" s="27"/>
      <c r="PBV40" s="26"/>
      <c r="PBW40" s="27"/>
      <c r="PBX40" s="26"/>
      <c r="PBY40" s="27"/>
      <c r="PBZ40" s="26"/>
      <c r="PCA40" s="27"/>
      <c r="PCB40" s="26"/>
      <c r="PCC40" s="27"/>
      <c r="PCD40" s="26"/>
      <c r="PCE40" s="27"/>
      <c r="PCF40" s="26"/>
      <c r="PCG40" s="27"/>
      <c r="PCH40" s="26"/>
      <c r="PCI40" s="27"/>
      <c r="PCJ40" s="26"/>
      <c r="PCK40" s="27"/>
      <c r="PCL40" s="26"/>
      <c r="PCM40" s="27"/>
      <c r="PCN40" s="26"/>
      <c r="PCO40" s="27"/>
      <c r="PCP40" s="26"/>
      <c r="PCQ40" s="27"/>
      <c r="PCR40" s="26"/>
      <c r="PCS40" s="27"/>
      <c r="PCT40" s="26"/>
      <c r="PCU40" s="27"/>
      <c r="PCV40" s="26"/>
      <c r="PCW40" s="27"/>
      <c r="PCX40" s="26"/>
      <c r="PCY40" s="27"/>
      <c r="PCZ40" s="26"/>
      <c r="PDA40" s="27"/>
      <c r="PDB40" s="26"/>
      <c r="PDC40" s="27"/>
      <c r="PDD40" s="26"/>
      <c r="PDE40" s="27"/>
      <c r="PDF40" s="26"/>
      <c r="PDG40" s="27"/>
      <c r="PDH40" s="26"/>
      <c r="PDI40" s="27"/>
      <c r="PDJ40" s="26"/>
      <c r="PDK40" s="27"/>
      <c r="PDL40" s="26"/>
      <c r="PDM40" s="27"/>
      <c r="PDN40" s="26"/>
      <c r="PDO40" s="27"/>
      <c r="PDP40" s="26"/>
      <c r="PDQ40" s="27"/>
      <c r="PDR40" s="26"/>
      <c r="PDS40" s="27"/>
      <c r="PDT40" s="26"/>
      <c r="PDU40" s="27"/>
      <c r="PDV40" s="26"/>
      <c r="PDW40" s="27"/>
      <c r="PDX40" s="26"/>
      <c r="PDY40" s="27"/>
      <c r="PDZ40" s="26"/>
      <c r="PEA40" s="27"/>
      <c r="PEB40" s="26"/>
      <c r="PEC40" s="27"/>
      <c r="PED40" s="26"/>
      <c r="PEE40" s="27"/>
      <c r="PEF40" s="26"/>
      <c r="PEG40" s="27"/>
      <c r="PEH40" s="26"/>
      <c r="PEI40" s="27"/>
      <c r="PEJ40" s="26"/>
      <c r="PEK40" s="27"/>
      <c r="PEL40" s="26"/>
      <c r="PEM40" s="27"/>
      <c r="PEN40" s="26"/>
      <c r="PEO40" s="27"/>
      <c r="PEP40" s="26"/>
      <c r="PEQ40" s="27"/>
      <c r="PER40" s="26"/>
      <c r="PES40" s="27"/>
      <c r="PET40" s="26"/>
      <c r="PEU40" s="27"/>
      <c r="PEV40" s="26"/>
      <c r="PEW40" s="27"/>
      <c r="PEX40" s="26"/>
      <c r="PEY40" s="27"/>
      <c r="PEZ40" s="26"/>
      <c r="PFA40" s="27"/>
      <c r="PFB40" s="26"/>
      <c r="PFC40" s="27"/>
      <c r="PFD40" s="26"/>
      <c r="PFE40" s="27"/>
      <c r="PFF40" s="26"/>
      <c r="PFG40" s="27"/>
      <c r="PFH40" s="26"/>
      <c r="PFI40" s="27"/>
      <c r="PFJ40" s="26"/>
      <c r="PFK40" s="27"/>
      <c r="PFL40" s="26"/>
      <c r="PFM40" s="27"/>
      <c r="PFN40" s="26"/>
      <c r="PFO40" s="27"/>
      <c r="PFP40" s="26"/>
      <c r="PFQ40" s="27"/>
      <c r="PFR40" s="26"/>
      <c r="PFS40" s="27"/>
      <c r="PFT40" s="26"/>
      <c r="PFU40" s="27"/>
      <c r="PFV40" s="26"/>
      <c r="PFW40" s="27"/>
      <c r="PFX40" s="26"/>
      <c r="PFY40" s="27"/>
      <c r="PFZ40" s="26"/>
      <c r="PGA40" s="27"/>
      <c r="PGB40" s="26"/>
      <c r="PGC40" s="27"/>
      <c r="PGD40" s="26"/>
      <c r="PGE40" s="27"/>
      <c r="PGF40" s="26"/>
      <c r="PGG40" s="27"/>
      <c r="PGH40" s="26"/>
      <c r="PGI40" s="27"/>
      <c r="PGJ40" s="26"/>
      <c r="PGK40" s="27"/>
      <c r="PGL40" s="26"/>
      <c r="PGM40" s="27"/>
      <c r="PGN40" s="26"/>
      <c r="PGO40" s="27"/>
      <c r="PGP40" s="26"/>
      <c r="PGQ40" s="27"/>
      <c r="PGR40" s="26"/>
      <c r="PGS40" s="27"/>
      <c r="PGT40" s="26"/>
      <c r="PGU40" s="27"/>
      <c r="PGV40" s="26"/>
      <c r="PGW40" s="27"/>
      <c r="PGX40" s="26"/>
      <c r="PGY40" s="27"/>
      <c r="PGZ40" s="26"/>
      <c r="PHA40" s="27"/>
      <c r="PHB40" s="26"/>
      <c r="PHC40" s="27"/>
      <c r="PHD40" s="26"/>
      <c r="PHE40" s="27"/>
      <c r="PHF40" s="26"/>
      <c r="PHG40" s="27"/>
      <c r="PHH40" s="26"/>
      <c r="PHI40" s="27"/>
      <c r="PHJ40" s="26"/>
      <c r="PHK40" s="27"/>
      <c r="PHL40" s="26"/>
      <c r="PHM40" s="27"/>
      <c r="PHN40" s="26"/>
      <c r="PHO40" s="27"/>
      <c r="PHP40" s="26"/>
      <c r="PHQ40" s="27"/>
      <c r="PHR40" s="26"/>
      <c r="PHS40" s="27"/>
      <c r="PHT40" s="26"/>
      <c r="PHU40" s="27"/>
      <c r="PHV40" s="26"/>
      <c r="PHW40" s="27"/>
      <c r="PHX40" s="26"/>
      <c r="PHY40" s="27"/>
      <c r="PHZ40" s="26"/>
      <c r="PIA40" s="27"/>
      <c r="PIB40" s="26"/>
      <c r="PIC40" s="27"/>
      <c r="PID40" s="26"/>
      <c r="PIE40" s="27"/>
      <c r="PIF40" s="26"/>
      <c r="PIG40" s="27"/>
      <c r="PIH40" s="26"/>
      <c r="PII40" s="27"/>
      <c r="PIJ40" s="26"/>
      <c r="PIK40" s="27"/>
      <c r="PIL40" s="26"/>
      <c r="PIM40" s="27"/>
      <c r="PIN40" s="26"/>
      <c r="PIO40" s="27"/>
      <c r="PIP40" s="26"/>
      <c r="PIQ40" s="27"/>
      <c r="PIR40" s="26"/>
      <c r="PIS40" s="27"/>
      <c r="PIT40" s="26"/>
      <c r="PIU40" s="27"/>
      <c r="PIV40" s="26"/>
      <c r="PIW40" s="27"/>
      <c r="PIX40" s="26"/>
      <c r="PIY40" s="27"/>
      <c r="PIZ40" s="26"/>
      <c r="PJA40" s="27"/>
      <c r="PJB40" s="26"/>
      <c r="PJC40" s="27"/>
      <c r="PJD40" s="26"/>
      <c r="PJE40" s="27"/>
      <c r="PJF40" s="26"/>
      <c r="PJG40" s="27"/>
      <c r="PJH40" s="26"/>
      <c r="PJI40" s="27"/>
      <c r="PJJ40" s="26"/>
      <c r="PJK40" s="27"/>
      <c r="PJL40" s="26"/>
      <c r="PJM40" s="27"/>
      <c r="PJN40" s="26"/>
      <c r="PJO40" s="27"/>
      <c r="PJP40" s="26"/>
      <c r="PJQ40" s="27"/>
      <c r="PJR40" s="26"/>
      <c r="PJS40" s="27"/>
      <c r="PJT40" s="26"/>
      <c r="PJU40" s="27"/>
      <c r="PJV40" s="26"/>
      <c r="PJW40" s="27"/>
      <c r="PJX40" s="26"/>
      <c r="PJY40" s="27"/>
      <c r="PJZ40" s="26"/>
      <c r="PKA40" s="27"/>
      <c r="PKB40" s="26"/>
      <c r="PKC40" s="27"/>
      <c r="PKD40" s="26"/>
      <c r="PKE40" s="27"/>
      <c r="PKF40" s="26"/>
      <c r="PKG40" s="27"/>
      <c r="PKH40" s="26"/>
      <c r="PKI40" s="27"/>
      <c r="PKJ40" s="26"/>
      <c r="PKK40" s="27"/>
      <c r="PKL40" s="26"/>
      <c r="PKM40" s="27"/>
      <c r="PKN40" s="26"/>
      <c r="PKO40" s="27"/>
      <c r="PKP40" s="26"/>
      <c r="PKQ40" s="27"/>
      <c r="PKR40" s="26"/>
      <c r="PKS40" s="27"/>
      <c r="PKT40" s="26"/>
      <c r="PKU40" s="27"/>
      <c r="PKV40" s="26"/>
      <c r="PKW40" s="27"/>
      <c r="PKX40" s="26"/>
      <c r="PKY40" s="27"/>
      <c r="PKZ40" s="26"/>
      <c r="PLA40" s="27"/>
      <c r="PLB40" s="26"/>
      <c r="PLC40" s="27"/>
      <c r="PLD40" s="26"/>
      <c r="PLE40" s="27"/>
      <c r="PLF40" s="26"/>
      <c r="PLG40" s="27"/>
      <c r="PLH40" s="26"/>
      <c r="PLI40" s="27"/>
      <c r="PLJ40" s="26"/>
      <c r="PLK40" s="27"/>
      <c r="PLL40" s="26"/>
      <c r="PLM40" s="27"/>
      <c r="PLN40" s="26"/>
      <c r="PLO40" s="27"/>
      <c r="PLP40" s="26"/>
      <c r="PLQ40" s="27"/>
      <c r="PLR40" s="26"/>
      <c r="PLS40" s="27"/>
      <c r="PLT40" s="26"/>
      <c r="PLU40" s="27"/>
      <c r="PLV40" s="26"/>
      <c r="PLW40" s="27"/>
      <c r="PLX40" s="26"/>
      <c r="PLY40" s="27"/>
      <c r="PLZ40" s="26"/>
      <c r="PMA40" s="27"/>
      <c r="PMB40" s="26"/>
      <c r="PMC40" s="27"/>
      <c r="PMD40" s="26"/>
      <c r="PME40" s="27"/>
      <c r="PMF40" s="26"/>
      <c r="PMG40" s="27"/>
      <c r="PMH40" s="26"/>
      <c r="PMI40" s="27"/>
      <c r="PMJ40" s="26"/>
      <c r="PMK40" s="27"/>
      <c r="PML40" s="26"/>
      <c r="PMM40" s="27"/>
      <c r="PMN40" s="26"/>
      <c r="PMO40" s="27"/>
      <c r="PMP40" s="26"/>
      <c r="PMQ40" s="27"/>
      <c r="PMR40" s="26"/>
      <c r="PMS40" s="27"/>
      <c r="PMT40" s="26"/>
      <c r="PMU40" s="27"/>
      <c r="PMV40" s="26"/>
      <c r="PMW40" s="27"/>
      <c r="PMX40" s="26"/>
      <c r="PMY40" s="27"/>
      <c r="PMZ40" s="26"/>
      <c r="PNA40" s="27"/>
      <c r="PNB40" s="26"/>
      <c r="PNC40" s="27"/>
      <c r="PND40" s="26"/>
      <c r="PNE40" s="27"/>
      <c r="PNF40" s="26"/>
      <c r="PNG40" s="27"/>
      <c r="PNH40" s="26"/>
      <c r="PNI40" s="27"/>
      <c r="PNJ40" s="26"/>
      <c r="PNK40" s="27"/>
      <c r="PNL40" s="26"/>
      <c r="PNM40" s="27"/>
      <c r="PNN40" s="26"/>
      <c r="PNO40" s="27"/>
      <c r="PNP40" s="26"/>
      <c r="PNQ40" s="27"/>
      <c r="PNR40" s="26"/>
      <c r="PNS40" s="27"/>
      <c r="PNT40" s="26"/>
      <c r="PNU40" s="27"/>
      <c r="PNV40" s="26"/>
      <c r="PNW40" s="27"/>
      <c r="PNX40" s="26"/>
      <c r="PNY40" s="27"/>
      <c r="PNZ40" s="26"/>
      <c r="POA40" s="27"/>
      <c r="POB40" s="26"/>
      <c r="POC40" s="27"/>
      <c r="POD40" s="26"/>
      <c r="POE40" s="27"/>
      <c r="POF40" s="26"/>
      <c r="POG40" s="27"/>
      <c r="POH40" s="26"/>
      <c r="POI40" s="27"/>
      <c r="POJ40" s="26"/>
      <c r="POK40" s="27"/>
      <c r="POL40" s="26"/>
      <c r="POM40" s="27"/>
      <c r="PON40" s="26"/>
      <c r="POO40" s="27"/>
      <c r="POP40" s="26"/>
      <c r="POQ40" s="27"/>
      <c r="POR40" s="26"/>
      <c r="POS40" s="27"/>
      <c r="POT40" s="26"/>
      <c r="POU40" s="27"/>
      <c r="POV40" s="26"/>
      <c r="POW40" s="27"/>
      <c r="POX40" s="26"/>
      <c r="POY40" s="27"/>
      <c r="POZ40" s="26"/>
      <c r="PPA40" s="27"/>
      <c r="PPB40" s="26"/>
      <c r="PPC40" s="27"/>
      <c r="PPD40" s="26"/>
      <c r="PPE40" s="27"/>
      <c r="PPF40" s="26"/>
      <c r="PPG40" s="27"/>
      <c r="PPH40" s="26"/>
      <c r="PPI40" s="27"/>
      <c r="PPJ40" s="26"/>
      <c r="PPK40" s="27"/>
      <c r="PPL40" s="26"/>
      <c r="PPM40" s="27"/>
      <c r="PPN40" s="26"/>
      <c r="PPO40" s="27"/>
      <c r="PPP40" s="26"/>
      <c r="PPQ40" s="27"/>
      <c r="PPR40" s="26"/>
      <c r="PPS40" s="27"/>
      <c r="PPT40" s="26"/>
      <c r="PPU40" s="27"/>
      <c r="PPV40" s="26"/>
      <c r="PPW40" s="27"/>
      <c r="PPX40" s="26"/>
      <c r="PPY40" s="27"/>
      <c r="PPZ40" s="26"/>
      <c r="PQA40" s="27"/>
      <c r="PQB40" s="26"/>
      <c r="PQC40" s="27"/>
      <c r="PQD40" s="26"/>
      <c r="PQE40" s="27"/>
      <c r="PQF40" s="26"/>
      <c r="PQG40" s="27"/>
      <c r="PQH40" s="26"/>
      <c r="PQI40" s="27"/>
      <c r="PQJ40" s="26"/>
      <c r="PQK40" s="27"/>
      <c r="PQL40" s="26"/>
      <c r="PQM40" s="27"/>
      <c r="PQN40" s="26"/>
      <c r="PQO40" s="27"/>
      <c r="PQP40" s="26"/>
      <c r="PQQ40" s="27"/>
      <c r="PQR40" s="26"/>
      <c r="PQS40" s="27"/>
      <c r="PQT40" s="26"/>
      <c r="PQU40" s="27"/>
      <c r="PQV40" s="26"/>
      <c r="PQW40" s="27"/>
      <c r="PQX40" s="26"/>
      <c r="PQY40" s="27"/>
      <c r="PQZ40" s="26"/>
      <c r="PRA40" s="27"/>
      <c r="PRB40" s="26"/>
      <c r="PRC40" s="27"/>
      <c r="PRD40" s="26"/>
      <c r="PRE40" s="27"/>
      <c r="PRF40" s="26"/>
      <c r="PRG40" s="27"/>
      <c r="PRH40" s="26"/>
      <c r="PRI40" s="27"/>
      <c r="PRJ40" s="26"/>
      <c r="PRK40" s="27"/>
      <c r="PRL40" s="26"/>
      <c r="PRM40" s="27"/>
      <c r="PRN40" s="26"/>
      <c r="PRO40" s="27"/>
      <c r="PRP40" s="26"/>
      <c r="PRQ40" s="27"/>
      <c r="PRR40" s="26"/>
      <c r="PRS40" s="27"/>
      <c r="PRT40" s="26"/>
      <c r="PRU40" s="27"/>
      <c r="PRV40" s="26"/>
      <c r="PRW40" s="27"/>
      <c r="PRX40" s="26"/>
      <c r="PRY40" s="27"/>
      <c r="PRZ40" s="26"/>
      <c r="PSA40" s="27"/>
      <c r="PSB40" s="26"/>
      <c r="PSC40" s="27"/>
      <c r="PSD40" s="26"/>
      <c r="PSE40" s="27"/>
      <c r="PSF40" s="26"/>
      <c r="PSG40" s="27"/>
      <c r="PSH40" s="26"/>
      <c r="PSI40" s="27"/>
      <c r="PSJ40" s="26"/>
      <c r="PSK40" s="27"/>
      <c r="PSL40" s="26"/>
      <c r="PSM40" s="27"/>
      <c r="PSN40" s="26"/>
      <c r="PSO40" s="27"/>
      <c r="PSP40" s="26"/>
      <c r="PSQ40" s="27"/>
      <c r="PSR40" s="26"/>
      <c r="PSS40" s="27"/>
      <c r="PST40" s="26"/>
      <c r="PSU40" s="27"/>
      <c r="PSV40" s="26"/>
      <c r="PSW40" s="27"/>
      <c r="PSX40" s="26"/>
      <c r="PSY40" s="27"/>
      <c r="PSZ40" s="26"/>
      <c r="PTA40" s="27"/>
      <c r="PTB40" s="26"/>
      <c r="PTC40" s="27"/>
      <c r="PTD40" s="26"/>
      <c r="PTE40" s="27"/>
      <c r="PTF40" s="26"/>
      <c r="PTG40" s="27"/>
      <c r="PTH40" s="26"/>
      <c r="PTI40" s="27"/>
      <c r="PTJ40" s="26"/>
      <c r="PTK40" s="27"/>
      <c r="PTL40" s="26"/>
      <c r="PTM40" s="27"/>
      <c r="PTN40" s="26"/>
      <c r="PTO40" s="27"/>
      <c r="PTP40" s="26"/>
      <c r="PTQ40" s="27"/>
      <c r="PTR40" s="26"/>
      <c r="PTS40" s="27"/>
      <c r="PTT40" s="26"/>
      <c r="PTU40" s="27"/>
      <c r="PTV40" s="26"/>
      <c r="PTW40" s="27"/>
      <c r="PTX40" s="26"/>
      <c r="PTY40" s="27"/>
      <c r="PTZ40" s="26"/>
      <c r="PUA40" s="27"/>
      <c r="PUB40" s="26"/>
      <c r="PUC40" s="27"/>
      <c r="PUD40" s="26"/>
      <c r="PUE40" s="27"/>
      <c r="PUF40" s="26"/>
      <c r="PUG40" s="27"/>
      <c r="PUH40" s="26"/>
      <c r="PUI40" s="27"/>
      <c r="PUJ40" s="26"/>
      <c r="PUK40" s="27"/>
      <c r="PUL40" s="26"/>
      <c r="PUM40" s="27"/>
      <c r="PUN40" s="26"/>
      <c r="PUO40" s="27"/>
      <c r="PUP40" s="26"/>
      <c r="PUQ40" s="27"/>
      <c r="PUR40" s="26"/>
      <c r="PUS40" s="27"/>
      <c r="PUT40" s="26"/>
      <c r="PUU40" s="27"/>
      <c r="PUV40" s="26"/>
      <c r="PUW40" s="27"/>
      <c r="PUX40" s="26"/>
      <c r="PUY40" s="27"/>
      <c r="PUZ40" s="26"/>
      <c r="PVA40" s="27"/>
      <c r="PVB40" s="26"/>
      <c r="PVC40" s="27"/>
      <c r="PVD40" s="26"/>
      <c r="PVE40" s="27"/>
      <c r="PVF40" s="26"/>
      <c r="PVG40" s="27"/>
      <c r="PVH40" s="26"/>
      <c r="PVI40" s="27"/>
      <c r="PVJ40" s="26"/>
      <c r="PVK40" s="27"/>
      <c r="PVL40" s="26"/>
      <c r="PVM40" s="27"/>
      <c r="PVN40" s="26"/>
      <c r="PVO40" s="27"/>
      <c r="PVP40" s="26"/>
      <c r="PVQ40" s="27"/>
      <c r="PVR40" s="26"/>
      <c r="PVS40" s="27"/>
      <c r="PVT40" s="26"/>
      <c r="PVU40" s="27"/>
      <c r="PVV40" s="26"/>
      <c r="PVW40" s="27"/>
      <c r="PVX40" s="26"/>
      <c r="PVY40" s="27"/>
      <c r="PVZ40" s="26"/>
      <c r="PWA40" s="27"/>
      <c r="PWB40" s="26"/>
      <c r="PWC40" s="27"/>
      <c r="PWD40" s="26"/>
      <c r="PWE40" s="27"/>
      <c r="PWF40" s="26"/>
      <c r="PWG40" s="27"/>
      <c r="PWH40" s="26"/>
      <c r="PWI40" s="27"/>
      <c r="PWJ40" s="26"/>
      <c r="PWK40" s="27"/>
      <c r="PWL40" s="26"/>
      <c r="PWM40" s="27"/>
      <c r="PWN40" s="26"/>
      <c r="PWO40" s="27"/>
      <c r="PWP40" s="26"/>
      <c r="PWQ40" s="27"/>
      <c r="PWR40" s="26"/>
      <c r="PWS40" s="27"/>
      <c r="PWT40" s="26"/>
      <c r="PWU40" s="27"/>
      <c r="PWV40" s="26"/>
      <c r="PWW40" s="27"/>
      <c r="PWX40" s="26"/>
      <c r="PWY40" s="27"/>
      <c r="PWZ40" s="26"/>
      <c r="PXA40" s="27"/>
      <c r="PXB40" s="26"/>
      <c r="PXC40" s="27"/>
      <c r="PXD40" s="26"/>
      <c r="PXE40" s="27"/>
      <c r="PXF40" s="26"/>
      <c r="PXG40" s="27"/>
      <c r="PXH40" s="26"/>
      <c r="PXI40" s="27"/>
      <c r="PXJ40" s="26"/>
      <c r="PXK40" s="27"/>
      <c r="PXL40" s="26"/>
      <c r="PXM40" s="27"/>
      <c r="PXN40" s="26"/>
      <c r="PXO40" s="27"/>
      <c r="PXP40" s="26"/>
      <c r="PXQ40" s="27"/>
      <c r="PXR40" s="26"/>
      <c r="PXS40" s="27"/>
      <c r="PXT40" s="26"/>
      <c r="PXU40" s="27"/>
      <c r="PXV40" s="26"/>
      <c r="PXW40" s="27"/>
      <c r="PXX40" s="26"/>
      <c r="PXY40" s="27"/>
      <c r="PXZ40" s="26"/>
      <c r="PYA40" s="27"/>
      <c r="PYB40" s="26"/>
      <c r="PYC40" s="27"/>
      <c r="PYD40" s="26"/>
      <c r="PYE40" s="27"/>
      <c r="PYF40" s="26"/>
      <c r="PYG40" s="27"/>
      <c r="PYH40" s="26"/>
      <c r="PYI40" s="27"/>
      <c r="PYJ40" s="26"/>
      <c r="PYK40" s="27"/>
      <c r="PYL40" s="26"/>
      <c r="PYM40" s="27"/>
      <c r="PYN40" s="26"/>
      <c r="PYO40" s="27"/>
      <c r="PYP40" s="26"/>
      <c r="PYQ40" s="27"/>
      <c r="PYR40" s="26"/>
      <c r="PYS40" s="27"/>
      <c r="PYT40" s="26"/>
      <c r="PYU40" s="27"/>
      <c r="PYV40" s="26"/>
      <c r="PYW40" s="27"/>
      <c r="PYX40" s="26"/>
      <c r="PYY40" s="27"/>
      <c r="PYZ40" s="26"/>
      <c r="PZA40" s="27"/>
      <c r="PZB40" s="26"/>
      <c r="PZC40" s="27"/>
      <c r="PZD40" s="26"/>
      <c r="PZE40" s="27"/>
      <c r="PZF40" s="26"/>
      <c r="PZG40" s="27"/>
      <c r="PZH40" s="26"/>
      <c r="PZI40" s="27"/>
      <c r="PZJ40" s="26"/>
      <c r="PZK40" s="27"/>
      <c r="PZL40" s="26"/>
      <c r="PZM40" s="27"/>
      <c r="PZN40" s="26"/>
      <c r="PZO40" s="27"/>
      <c r="PZP40" s="26"/>
      <c r="PZQ40" s="27"/>
      <c r="PZR40" s="26"/>
      <c r="PZS40" s="27"/>
      <c r="PZT40" s="26"/>
      <c r="PZU40" s="27"/>
      <c r="PZV40" s="26"/>
      <c r="PZW40" s="27"/>
      <c r="PZX40" s="26"/>
      <c r="PZY40" s="27"/>
      <c r="PZZ40" s="26"/>
      <c r="QAA40" s="27"/>
      <c r="QAB40" s="26"/>
      <c r="QAC40" s="27"/>
      <c r="QAD40" s="26"/>
      <c r="QAE40" s="27"/>
      <c r="QAF40" s="26"/>
      <c r="QAG40" s="27"/>
      <c r="QAH40" s="26"/>
      <c r="QAI40" s="27"/>
      <c r="QAJ40" s="26"/>
      <c r="QAK40" s="27"/>
      <c r="QAL40" s="26"/>
      <c r="QAM40" s="27"/>
      <c r="QAN40" s="26"/>
      <c r="QAO40" s="27"/>
      <c r="QAP40" s="26"/>
      <c r="QAQ40" s="27"/>
      <c r="QAR40" s="26"/>
      <c r="QAS40" s="27"/>
      <c r="QAT40" s="26"/>
      <c r="QAU40" s="27"/>
      <c r="QAV40" s="26"/>
      <c r="QAW40" s="27"/>
      <c r="QAX40" s="26"/>
      <c r="QAY40" s="27"/>
      <c r="QAZ40" s="26"/>
      <c r="QBA40" s="27"/>
      <c r="QBB40" s="26"/>
      <c r="QBC40" s="27"/>
      <c r="QBD40" s="26"/>
      <c r="QBE40" s="27"/>
      <c r="QBF40" s="26"/>
      <c r="QBG40" s="27"/>
      <c r="QBH40" s="26"/>
      <c r="QBI40" s="27"/>
      <c r="QBJ40" s="26"/>
      <c r="QBK40" s="27"/>
      <c r="QBL40" s="26"/>
      <c r="QBM40" s="27"/>
      <c r="QBN40" s="26"/>
      <c r="QBO40" s="27"/>
      <c r="QBP40" s="26"/>
      <c r="QBQ40" s="27"/>
      <c r="QBR40" s="26"/>
      <c r="QBS40" s="27"/>
      <c r="QBT40" s="26"/>
      <c r="QBU40" s="27"/>
      <c r="QBV40" s="26"/>
      <c r="QBW40" s="27"/>
      <c r="QBX40" s="26"/>
      <c r="QBY40" s="27"/>
      <c r="QBZ40" s="26"/>
      <c r="QCA40" s="27"/>
      <c r="QCB40" s="26"/>
      <c r="QCC40" s="27"/>
      <c r="QCD40" s="26"/>
      <c r="QCE40" s="27"/>
      <c r="QCF40" s="26"/>
      <c r="QCG40" s="27"/>
      <c r="QCH40" s="26"/>
      <c r="QCI40" s="27"/>
      <c r="QCJ40" s="26"/>
      <c r="QCK40" s="27"/>
      <c r="QCL40" s="26"/>
      <c r="QCM40" s="27"/>
      <c r="QCN40" s="26"/>
      <c r="QCO40" s="27"/>
      <c r="QCP40" s="26"/>
      <c r="QCQ40" s="27"/>
      <c r="QCR40" s="26"/>
      <c r="QCS40" s="27"/>
      <c r="QCT40" s="26"/>
      <c r="QCU40" s="27"/>
      <c r="QCV40" s="26"/>
      <c r="QCW40" s="27"/>
      <c r="QCX40" s="26"/>
      <c r="QCY40" s="27"/>
      <c r="QCZ40" s="26"/>
      <c r="QDA40" s="27"/>
      <c r="QDB40" s="26"/>
      <c r="QDC40" s="27"/>
      <c r="QDD40" s="26"/>
      <c r="QDE40" s="27"/>
      <c r="QDF40" s="26"/>
      <c r="QDG40" s="27"/>
      <c r="QDH40" s="26"/>
      <c r="QDI40" s="27"/>
      <c r="QDJ40" s="26"/>
      <c r="QDK40" s="27"/>
      <c r="QDL40" s="26"/>
      <c r="QDM40" s="27"/>
      <c r="QDN40" s="26"/>
      <c r="QDO40" s="27"/>
      <c r="QDP40" s="26"/>
      <c r="QDQ40" s="27"/>
      <c r="QDR40" s="26"/>
      <c r="QDS40" s="27"/>
      <c r="QDT40" s="26"/>
      <c r="QDU40" s="27"/>
      <c r="QDV40" s="26"/>
      <c r="QDW40" s="27"/>
      <c r="QDX40" s="26"/>
      <c r="QDY40" s="27"/>
      <c r="QDZ40" s="26"/>
      <c r="QEA40" s="27"/>
      <c r="QEB40" s="26"/>
      <c r="QEC40" s="27"/>
      <c r="QED40" s="26"/>
      <c r="QEE40" s="27"/>
      <c r="QEF40" s="26"/>
      <c r="QEG40" s="27"/>
      <c r="QEH40" s="26"/>
      <c r="QEI40" s="27"/>
      <c r="QEJ40" s="26"/>
      <c r="QEK40" s="27"/>
      <c r="QEL40" s="26"/>
      <c r="QEM40" s="27"/>
      <c r="QEN40" s="26"/>
      <c r="QEO40" s="27"/>
      <c r="QEP40" s="26"/>
      <c r="QEQ40" s="27"/>
      <c r="QER40" s="26"/>
      <c r="QES40" s="27"/>
      <c r="QET40" s="26"/>
      <c r="QEU40" s="27"/>
      <c r="QEV40" s="26"/>
      <c r="QEW40" s="27"/>
      <c r="QEX40" s="26"/>
      <c r="QEY40" s="27"/>
      <c r="QEZ40" s="26"/>
      <c r="QFA40" s="27"/>
      <c r="QFB40" s="26"/>
      <c r="QFC40" s="27"/>
      <c r="QFD40" s="26"/>
      <c r="QFE40" s="27"/>
      <c r="QFF40" s="26"/>
      <c r="QFG40" s="27"/>
      <c r="QFH40" s="26"/>
      <c r="QFI40" s="27"/>
      <c r="QFJ40" s="26"/>
      <c r="QFK40" s="27"/>
      <c r="QFL40" s="26"/>
      <c r="QFM40" s="27"/>
      <c r="QFN40" s="26"/>
      <c r="QFO40" s="27"/>
      <c r="QFP40" s="26"/>
      <c r="QFQ40" s="27"/>
      <c r="QFR40" s="26"/>
      <c r="QFS40" s="27"/>
      <c r="QFT40" s="26"/>
      <c r="QFU40" s="27"/>
      <c r="QFV40" s="26"/>
      <c r="QFW40" s="27"/>
      <c r="QFX40" s="26"/>
      <c r="QFY40" s="27"/>
      <c r="QFZ40" s="26"/>
      <c r="QGA40" s="27"/>
      <c r="QGB40" s="26"/>
      <c r="QGC40" s="27"/>
      <c r="QGD40" s="26"/>
      <c r="QGE40" s="27"/>
      <c r="QGF40" s="26"/>
      <c r="QGG40" s="27"/>
      <c r="QGH40" s="26"/>
      <c r="QGI40" s="27"/>
      <c r="QGJ40" s="26"/>
      <c r="QGK40" s="27"/>
      <c r="QGL40" s="26"/>
      <c r="QGM40" s="27"/>
      <c r="QGN40" s="26"/>
      <c r="QGO40" s="27"/>
      <c r="QGP40" s="26"/>
      <c r="QGQ40" s="27"/>
      <c r="QGR40" s="26"/>
      <c r="QGS40" s="27"/>
      <c r="QGT40" s="26"/>
      <c r="QGU40" s="27"/>
      <c r="QGV40" s="26"/>
      <c r="QGW40" s="27"/>
      <c r="QGX40" s="26"/>
      <c r="QGY40" s="27"/>
      <c r="QGZ40" s="26"/>
      <c r="QHA40" s="27"/>
      <c r="QHB40" s="26"/>
      <c r="QHC40" s="27"/>
      <c r="QHD40" s="26"/>
      <c r="QHE40" s="27"/>
      <c r="QHF40" s="26"/>
      <c r="QHG40" s="27"/>
      <c r="QHH40" s="26"/>
      <c r="QHI40" s="27"/>
      <c r="QHJ40" s="26"/>
      <c r="QHK40" s="27"/>
      <c r="QHL40" s="26"/>
      <c r="QHM40" s="27"/>
      <c r="QHN40" s="26"/>
      <c r="QHO40" s="27"/>
      <c r="QHP40" s="26"/>
      <c r="QHQ40" s="27"/>
      <c r="QHR40" s="26"/>
      <c r="QHS40" s="27"/>
      <c r="QHT40" s="26"/>
      <c r="QHU40" s="27"/>
      <c r="QHV40" s="26"/>
      <c r="QHW40" s="27"/>
      <c r="QHX40" s="26"/>
      <c r="QHY40" s="27"/>
      <c r="QHZ40" s="26"/>
      <c r="QIA40" s="27"/>
      <c r="QIB40" s="26"/>
      <c r="QIC40" s="27"/>
      <c r="QID40" s="26"/>
      <c r="QIE40" s="27"/>
      <c r="QIF40" s="26"/>
      <c r="QIG40" s="27"/>
      <c r="QIH40" s="26"/>
      <c r="QII40" s="27"/>
      <c r="QIJ40" s="26"/>
      <c r="QIK40" s="27"/>
      <c r="QIL40" s="26"/>
      <c r="QIM40" s="27"/>
      <c r="QIN40" s="26"/>
      <c r="QIO40" s="27"/>
      <c r="QIP40" s="26"/>
      <c r="QIQ40" s="27"/>
      <c r="QIR40" s="26"/>
      <c r="QIS40" s="27"/>
      <c r="QIT40" s="26"/>
      <c r="QIU40" s="27"/>
      <c r="QIV40" s="26"/>
      <c r="QIW40" s="27"/>
      <c r="QIX40" s="26"/>
      <c r="QIY40" s="27"/>
      <c r="QIZ40" s="26"/>
      <c r="QJA40" s="27"/>
      <c r="QJB40" s="26"/>
      <c r="QJC40" s="27"/>
      <c r="QJD40" s="26"/>
      <c r="QJE40" s="27"/>
      <c r="QJF40" s="26"/>
      <c r="QJG40" s="27"/>
      <c r="QJH40" s="26"/>
      <c r="QJI40" s="27"/>
      <c r="QJJ40" s="26"/>
      <c r="QJK40" s="27"/>
      <c r="QJL40" s="26"/>
      <c r="QJM40" s="27"/>
      <c r="QJN40" s="26"/>
      <c r="QJO40" s="27"/>
      <c r="QJP40" s="26"/>
      <c r="QJQ40" s="27"/>
      <c r="QJR40" s="26"/>
      <c r="QJS40" s="27"/>
      <c r="QJT40" s="26"/>
      <c r="QJU40" s="27"/>
      <c r="QJV40" s="26"/>
      <c r="QJW40" s="27"/>
      <c r="QJX40" s="26"/>
      <c r="QJY40" s="27"/>
      <c r="QJZ40" s="26"/>
      <c r="QKA40" s="27"/>
      <c r="QKB40" s="26"/>
      <c r="QKC40" s="27"/>
      <c r="QKD40" s="26"/>
      <c r="QKE40" s="27"/>
      <c r="QKF40" s="26"/>
      <c r="QKG40" s="27"/>
      <c r="QKH40" s="26"/>
      <c r="QKI40" s="27"/>
      <c r="QKJ40" s="26"/>
      <c r="QKK40" s="27"/>
      <c r="QKL40" s="26"/>
      <c r="QKM40" s="27"/>
      <c r="QKN40" s="26"/>
      <c r="QKO40" s="27"/>
      <c r="QKP40" s="26"/>
      <c r="QKQ40" s="27"/>
      <c r="QKR40" s="26"/>
      <c r="QKS40" s="27"/>
      <c r="QKT40" s="26"/>
      <c r="QKU40" s="27"/>
      <c r="QKV40" s="26"/>
      <c r="QKW40" s="27"/>
      <c r="QKX40" s="26"/>
      <c r="QKY40" s="27"/>
      <c r="QKZ40" s="26"/>
      <c r="QLA40" s="27"/>
      <c r="QLB40" s="26"/>
      <c r="QLC40" s="27"/>
      <c r="QLD40" s="26"/>
      <c r="QLE40" s="27"/>
      <c r="QLF40" s="26"/>
      <c r="QLG40" s="27"/>
      <c r="QLH40" s="26"/>
      <c r="QLI40" s="27"/>
      <c r="QLJ40" s="26"/>
      <c r="QLK40" s="27"/>
      <c r="QLL40" s="26"/>
      <c r="QLM40" s="27"/>
      <c r="QLN40" s="26"/>
      <c r="QLO40" s="27"/>
      <c r="QLP40" s="26"/>
      <c r="QLQ40" s="27"/>
      <c r="QLR40" s="26"/>
      <c r="QLS40" s="27"/>
      <c r="QLT40" s="26"/>
      <c r="QLU40" s="27"/>
      <c r="QLV40" s="26"/>
      <c r="QLW40" s="27"/>
      <c r="QLX40" s="26"/>
      <c r="QLY40" s="27"/>
      <c r="QLZ40" s="26"/>
      <c r="QMA40" s="27"/>
      <c r="QMB40" s="26"/>
      <c r="QMC40" s="27"/>
      <c r="QMD40" s="26"/>
      <c r="QME40" s="27"/>
      <c r="QMF40" s="26"/>
      <c r="QMG40" s="27"/>
      <c r="QMH40" s="26"/>
      <c r="QMI40" s="27"/>
      <c r="QMJ40" s="26"/>
      <c r="QMK40" s="27"/>
      <c r="QML40" s="26"/>
      <c r="QMM40" s="27"/>
      <c r="QMN40" s="26"/>
      <c r="QMO40" s="27"/>
      <c r="QMP40" s="26"/>
      <c r="QMQ40" s="27"/>
      <c r="QMR40" s="26"/>
      <c r="QMS40" s="27"/>
      <c r="QMT40" s="26"/>
      <c r="QMU40" s="27"/>
      <c r="QMV40" s="26"/>
      <c r="QMW40" s="27"/>
      <c r="QMX40" s="26"/>
      <c r="QMY40" s="27"/>
      <c r="QMZ40" s="26"/>
      <c r="QNA40" s="27"/>
      <c r="QNB40" s="26"/>
      <c r="QNC40" s="27"/>
      <c r="QND40" s="26"/>
      <c r="QNE40" s="27"/>
      <c r="QNF40" s="26"/>
      <c r="QNG40" s="27"/>
      <c r="QNH40" s="26"/>
      <c r="QNI40" s="27"/>
      <c r="QNJ40" s="26"/>
      <c r="QNK40" s="27"/>
      <c r="QNL40" s="26"/>
      <c r="QNM40" s="27"/>
      <c r="QNN40" s="26"/>
      <c r="QNO40" s="27"/>
      <c r="QNP40" s="26"/>
      <c r="QNQ40" s="27"/>
      <c r="QNR40" s="26"/>
      <c r="QNS40" s="27"/>
      <c r="QNT40" s="26"/>
      <c r="QNU40" s="27"/>
      <c r="QNV40" s="26"/>
      <c r="QNW40" s="27"/>
      <c r="QNX40" s="26"/>
      <c r="QNY40" s="27"/>
      <c r="QNZ40" s="26"/>
      <c r="QOA40" s="27"/>
      <c r="QOB40" s="26"/>
      <c r="QOC40" s="27"/>
      <c r="QOD40" s="26"/>
      <c r="QOE40" s="27"/>
      <c r="QOF40" s="26"/>
      <c r="QOG40" s="27"/>
      <c r="QOH40" s="26"/>
      <c r="QOI40" s="27"/>
      <c r="QOJ40" s="26"/>
      <c r="QOK40" s="27"/>
      <c r="QOL40" s="26"/>
      <c r="QOM40" s="27"/>
      <c r="QON40" s="26"/>
      <c r="QOO40" s="27"/>
      <c r="QOP40" s="26"/>
      <c r="QOQ40" s="27"/>
      <c r="QOR40" s="26"/>
      <c r="QOS40" s="27"/>
      <c r="QOT40" s="26"/>
      <c r="QOU40" s="27"/>
      <c r="QOV40" s="26"/>
      <c r="QOW40" s="27"/>
      <c r="QOX40" s="26"/>
      <c r="QOY40" s="27"/>
      <c r="QOZ40" s="26"/>
      <c r="QPA40" s="27"/>
      <c r="QPB40" s="26"/>
      <c r="QPC40" s="27"/>
      <c r="QPD40" s="26"/>
      <c r="QPE40" s="27"/>
      <c r="QPF40" s="26"/>
      <c r="QPG40" s="27"/>
      <c r="QPH40" s="26"/>
      <c r="QPI40" s="27"/>
      <c r="QPJ40" s="26"/>
      <c r="QPK40" s="27"/>
      <c r="QPL40" s="26"/>
      <c r="QPM40" s="27"/>
      <c r="QPN40" s="26"/>
      <c r="QPO40" s="27"/>
      <c r="QPP40" s="26"/>
      <c r="QPQ40" s="27"/>
      <c r="QPR40" s="26"/>
      <c r="QPS40" s="27"/>
      <c r="QPT40" s="26"/>
      <c r="QPU40" s="27"/>
      <c r="QPV40" s="26"/>
      <c r="QPW40" s="27"/>
      <c r="QPX40" s="26"/>
      <c r="QPY40" s="27"/>
      <c r="QPZ40" s="26"/>
      <c r="QQA40" s="27"/>
      <c r="QQB40" s="26"/>
      <c r="QQC40" s="27"/>
      <c r="QQD40" s="26"/>
      <c r="QQE40" s="27"/>
      <c r="QQF40" s="26"/>
      <c r="QQG40" s="27"/>
      <c r="QQH40" s="26"/>
      <c r="QQI40" s="27"/>
      <c r="QQJ40" s="26"/>
      <c r="QQK40" s="27"/>
      <c r="QQL40" s="26"/>
      <c r="QQM40" s="27"/>
      <c r="QQN40" s="26"/>
      <c r="QQO40" s="27"/>
      <c r="QQP40" s="26"/>
      <c r="QQQ40" s="27"/>
      <c r="QQR40" s="26"/>
      <c r="QQS40" s="27"/>
      <c r="QQT40" s="26"/>
      <c r="QQU40" s="27"/>
      <c r="QQV40" s="26"/>
      <c r="QQW40" s="27"/>
      <c r="QQX40" s="26"/>
      <c r="QQY40" s="27"/>
      <c r="QQZ40" s="26"/>
      <c r="QRA40" s="27"/>
      <c r="QRB40" s="26"/>
      <c r="QRC40" s="27"/>
      <c r="QRD40" s="26"/>
      <c r="QRE40" s="27"/>
      <c r="QRF40" s="26"/>
      <c r="QRG40" s="27"/>
      <c r="QRH40" s="26"/>
      <c r="QRI40" s="27"/>
      <c r="QRJ40" s="26"/>
      <c r="QRK40" s="27"/>
      <c r="QRL40" s="26"/>
      <c r="QRM40" s="27"/>
      <c r="QRN40" s="26"/>
      <c r="QRO40" s="27"/>
      <c r="QRP40" s="26"/>
      <c r="QRQ40" s="27"/>
      <c r="QRR40" s="26"/>
      <c r="QRS40" s="27"/>
      <c r="QRT40" s="26"/>
      <c r="QRU40" s="27"/>
      <c r="QRV40" s="26"/>
      <c r="QRW40" s="27"/>
      <c r="QRX40" s="26"/>
      <c r="QRY40" s="27"/>
      <c r="QRZ40" s="26"/>
      <c r="QSA40" s="27"/>
      <c r="QSB40" s="26"/>
      <c r="QSC40" s="27"/>
      <c r="QSD40" s="26"/>
      <c r="QSE40" s="27"/>
      <c r="QSF40" s="26"/>
      <c r="QSG40" s="27"/>
      <c r="QSH40" s="26"/>
      <c r="QSI40" s="27"/>
      <c r="QSJ40" s="26"/>
      <c r="QSK40" s="27"/>
      <c r="QSL40" s="26"/>
      <c r="QSM40" s="27"/>
      <c r="QSN40" s="26"/>
      <c r="QSO40" s="27"/>
      <c r="QSP40" s="26"/>
      <c r="QSQ40" s="27"/>
      <c r="QSR40" s="26"/>
      <c r="QSS40" s="27"/>
      <c r="QST40" s="26"/>
      <c r="QSU40" s="27"/>
      <c r="QSV40" s="26"/>
      <c r="QSW40" s="27"/>
      <c r="QSX40" s="26"/>
      <c r="QSY40" s="27"/>
      <c r="QSZ40" s="26"/>
      <c r="QTA40" s="27"/>
      <c r="QTB40" s="26"/>
      <c r="QTC40" s="27"/>
      <c r="QTD40" s="26"/>
      <c r="QTE40" s="27"/>
      <c r="QTF40" s="26"/>
      <c r="QTG40" s="27"/>
      <c r="QTH40" s="26"/>
      <c r="QTI40" s="27"/>
      <c r="QTJ40" s="26"/>
      <c r="QTK40" s="27"/>
      <c r="QTL40" s="26"/>
      <c r="QTM40" s="27"/>
      <c r="QTN40" s="26"/>
      <c r="QTO40" s="27"/>
      <c r="QTP40" s="26"/>
      <c r="QTQ40" s="27"/>
      <c r="QTR40" s="26"/>
      <c r="QTS40" s="27"/>
      <c r="QTT40" s="26"/>
      <c r="QTU40" s="27"/>
      <c r="QTV40" s="26"/>
      <c r="QTW40" s="27"/>
      <c r="QTX40" s="26"/>
      <c r="QTY40" s="27"/>
      <c r="QTZ40" s="26"/>
      <c r="QUA40" s="27"/>
      <c r="QUB40" s="26"/>
      <c r="QUC40" s="27"/>
      <c r="QUD40" s="26"/>
      <c r="QUE40" s="27"/>
      <c r="QUF40" s="26"/>
      <c r="QUG40" s="27"/>
      <c r="QUH40" s="26"/>
      <c r="QUI40" s="27"/>
      <c r="QUJ40" s="26"/>
      <c r="QUK40" s="27"/>
      <c r="QUL40" s="26"/>
      <c r="QUM40" s="27"/>
      <c r="QUN40" s="26"/>
      <c r="QUO40" s="27"/>
      <c r="QUP40" s="26"/>
      <c r="QUQ40" s="27"/>
      <c r="QUR40" s="26"/>
      <c r="QUS40" s="27"/>
      <c r="QUT40" s="26"/>
      <c r="QUU40" s="27"/>
      <c r="QUV40" s="26"/>
      <c r="QUW40" s="27"/>
      <c r="QUX40" s="26"/>
      <c r="QUY40" s="27"/>
      <c r="QUZ40" s="26"/>
      <c r="QVA40" s="27"/>
      <c r="QVB40" s="26"/>
      <c r="QVC40" s="27"/>
      <c r="QVD40" s="26"/>
      <c r="QVE40" s="27"/>
      <c r="QVF40" s="26"/>
      <c r="QVG40" s="27"/>
      <c r="QVH40" s="26"/>
      <c r="QVI40" s="27"/>
      <c r="QVJ40" s="26"/>
      <c r="QVK40" s="27"/>
      <c r="QVL40" s="26"/>
      <c r="QVM40" s="27"/>
      <c r="QVN40" s="26"/>
      <c r="QVO40" s="27"/>
      <c r="QVP40" s="26"/>
      <c r="QVQ40" s="27"/>
      <c r="QVR40" s="26"/>
      <c r="QVS40" s="27"/>
      <c r="QVT40" s="26"/>
      <c r="QVU40" s="27"/>
      <c r="QVV40" s="26"/>
      <c r="QVW40" s="27"/>
      <c r="QVX40" s="26"/>
      <c r="QVY40" s="27"/>
      <c r="QVZ40" s="26"/>
      <c r="QWA40" s="27"/>
      <c r="QWB40" s="26"/>
      <c r="QWC40" s="27"/>
      <c r="QWD40" s="26"/>
      <c r="QWE40" s="27"/>
      <c r="QWF40" s="26"/>
      <c r="QWG40" s="27"/>
      <c r="QWH40" s="26"/>
      <c r="QWI40" s="27"/>
      <c r="QWJ40" s="26"/>
      <c r="QWK40" s="27"/>
      <c r="QWL40" s="26"/>
      <c r="QWM40" s="27"/>
      <c r="QWN40" s="26"/>
      <c r="QWO40" s="27"/>
      <c r="QWP40" s="26"/>
      <c r="QWQ40" s="27"/>
      <c r="QWR40" s="26"/>
      <c r="QWS40" s="27"/>
      <c r="QWT40" s="26"/>
      <c r="QWU40" s="27"/>
      <c r="QWV40" s="26"/>
      <c r="QWW40" s="27"/>
      <c r="QWX40" s="26"/>
      <c r="QWY40" s="27"/>
      <c r="QWZ40" s="26"/>
      <c r="QXA40" s="27"/>
      <c r="QXB40" s="26"/>
      <c r="QXC40" s="27"/>
      <c r="QXD40" s="26"/>
      <c r="QXE40" s="27"/>
      <c r="QXF40" s="26"/>
      <c r="QXG40" s="27"/>
      <c r="QXH40" s="26"/>
      <c r="QXI40" s="27"/>
      <c r="QXJ40" s="26"/>
      <c r="QXK40" s="27"/>
      <c r="QXL40" s="26"/>
      <c r="QXM40" s="27"/>
      <c r="QXN40" s="26"/>
      <c r="QXO40" s="27"/>
      <c r="QXP40" s="26"/>
      <c r="QXQ40" s="27"/>
      <c r="QXR40" s="26"/>
      <c r="QXS40" s="27"/>
      <c r="QXT40" s="26"/>
      <c r="QXU40" s="27"/>
      <c r="QXV40" s="26"/>
      <c r="QXW40" s="27"/>
      <c r="QXX40" s="26"/>
      <c r="QXY40" s="27"/>
      <c r="QXZ40" s="26"/>
      <c r="QYA40" s="27"/>
      <c r="QYB40" s="26"/>
      <c r="QYC40" s="27"/>
      <c r="QYD40" s="26"/>
      <c r="QYE40" s="27"/>
      <c r="QYF40" s="26"/>
      <c r="QYG40" s="27"/>
      <c r="QYH40" s="26"/>
      <c r="QYI40" s="27"/>
      <c r="QYJ40" s="26"/>
      <c r="QYK40" s="27"/>
      <c r="QYL40" s="26"/>
      <c r="QYM40" s="27"/>
      <c r="QYN40" s="26"/>
      <c r="QYO40" s="27"/>
      <c r="QYP40" s="26"/>
      <c r="QYQ40" s="27"/>
      <c r="QYR40" s="26"/>
      <c r="QYS40" s="27"/>
      <c r="QYT40" s="26"/>
      <c r="QYU40" s="27"/>
      <c r="QYV40" s="26"/>
      <c r="QYW40" s="27"/>
      <c r="QYX40" s="26"/>
      <c r="QYY40" s="27"/>
      <c r="QYZ40" s="26"/>
      <c r="QZA40" s="27"/>
      <c r="QZB40" s="26"/>
      <c r="QZC40" s="27"/>
      <c r="QZD40" s="26"/>
      <c r="QZE40" s="27"/>
      <c r="QZF40" s="26"/>
      <c r="QZG40" s="27"/>
      <c r="QZH40" s="26"/>
      <c r="QZI40" s="27"/>
      <c r="QZJ40" s="26"/>
      <c r="QZK40" s="27"/>
      <c r="QZL40" s="26"/>
      <c r="QZM40" s="27"/>
      <c r="QZN40" s="26"/>
      <c r="QZO40" s="27"/>
      <c r="QZP40" s="26"/>
      <c r="QZQ40" s="27"/>
      <c r="QZR40" s="26"/>
      <c r="QZS40" s="27"/>
      <c r="QZT40" s="26"/>
      <c r="QZU40" s="27"/>
      <c r="QZV40" s="26"/>
      <c r="QZW40" s="27"/>
      <c r="QZX40" s="26"/>
      <c r="QZY40" s="27"/>
      <c r="QZZ40" s="26"/>
      <c r="RAA40" s="27"/>
      <c r="RAB40" s="26"/>
      <c r="RAC40" s="27"/>
      <c r="RAD40" s="26"/>
      <c r="RAE40" s="27"/>
      <c r="RAF40" s="26"/>
      <c r="RAG40" s="27"/>
      <c r="RAH40" s="26"/>
      <c r="RAI40" s="27"/>
      <c r="RAJ40" s="26"/>
      <c r="RAK40" s="27"/>
      <c r="RAL40" s="26"/>
      <c r="RAM40" s="27"/>
      <c r="RAN40" s="26"/>
      <c r="RAO40" s="27"/>
      <c r="RAP40" s="26"/>
      <c r="RAQ40" s="27"/>
      <c r="RAR40" s="26"/>
      <c r="RAS40" s="27"/>
      <c r="RAT40" s="26"/>
      <c r="RAU40" s="27"/>
      <c r="RAV40" s="26"/>
      <c r="RAW40" s="27"/>
      <c r="RAX40" s="26"/>
      <c r="RAY40" s="27"/>
      <c r="RAZ40" s="26"/>
      <c r="RBA40" s="27"/>
      <c r="RBB40" s="26"/>
      <c r="RBC40" s="27"/>
      <c r="RBD40" s="26"/>
      <c r="RBE40" s="27"/>
      <c r="RBF40" s="26"/>
      <c r="RBG40" s="27"/>
      <c r="RBH40" s="26"/>
      <c r="RBI40" s="27"/>
      <c r="RBJ40" s="26"/>
      <c r="RBK40" s="27"/>
      <c r="RBL40" s="26"/>
      <c r="RBM40" s="27"/>
      <c r="RBN40" s="26"/>
      <c r="RBO40" s="27"/>
      <c r="RBP40" s="26"/>
      <c r="RBQ40" s="27"/>
      <c r="RBR40" s="26"/>
      <c r="RBS40" s="27"/>
      <c r="RBT40" s="26"/>
      <c r="RBU40" s="27"/>
      <c r="RBV40" s="26"/>
      <c r="RBW40" s="27"/>
      <c r="RBX40" s="26"/>
      <c r="RBY40" s="27"/>
      <c r="RBZ40" s="26"/>
      <c r="RCA40" s="27"/>
      <c r="RCB40" s="26"/>
      <c r="RCC40" s="27"/>
      <c r="RCD40" s="26"/>
      <c r="RCE40" s="27"/>
      <c r="RCF40" s="26"/>
      <c r="RCG40" s="27"/>
      <c r="RCH40" s="26"/>
      <c r="RCI40" s="27"/>
      <c r="RCJ40" s="26"/>
      <c r="RCK40" s="27"/>
      <c r="RCL40" s="26"/>
      <c r="RCM40" s="27"/>
      <c r="RCN40" s="26"/>
      <c r="RCO40" s="27"/>
      <c r="RCP40" s="26"/>
      <c r="RCQ40" s="27"/>
      <c r="RCR40" s="26"/>
      <c r="RCS40" s="27"/>
      <c r="RCT40" s="26"/>
      <c r="RCU40" s="27"/>
      <c r="RCV40" s="26"/>
      <c r="RCW40" s="27"/>
      <c r="RCX40" s="26"/>
      <c r="RCY40" s="27"/>
      <c r="RCZ40" s="26"/>
      <c r="RDA40" s="27"/>
      <c r="RDB40" s="26"/>
      <c r="RDC40" s="27"/>
      <c r="RDD40" s="26"/>
      <c r="RDE40" s="27"/>
      <c r="RDF40" s="26"/>
      <c r="RDG40" s="27"/>
      <c r="RDH40" s="26"/>
      <c r="RDI40" s="27"/>
      <c r="RDJ40" s="26"/>
      <c r="RDK40" s="27"/>
      <c r="RDL40" s="26"/>
      <c r="RDM40" s="27"/>
      <c r="RDN40" s="26"/>
      <c r="RDO40" s="27"/>
      <c r="RDP40" s="26"/>
      <c r="RDQ40" s="27"/>
      <c r="RDR40" s="26"/>
      <c r="RDS40" s="27"/>
      <c r="RDT40" s="26"/>
      <c r="RDU40" s="27"/>
      <c r="RDV40" s="26"/>
      <c r="RDW40" s="27"/>
      <c r="RDX40" s="26"/>
      <c r="RDY40" s="27"/>
      <c r="RDZ40" s="26"/>
      <c r="REA40" s="27"/>
      <c r="REB40" s="26"/>
      <c r="REC40" s="27"/>
      <c r="RED40" s="26"/>
      <c r="REE40" s="27"/>
      <c r="REF40" s="26"/>
      <c r="REG40" s="27"/>
      <c r="REH40" s="26"/>
      <c r="REI40" s="27"/>
      <c r="REJ40" s="26"/>
      <c r="REK40" s="27"/>
      <c r="REL40" s="26"/>
      <c r="REM40" s="27"/>
      <c r="REN40" s="26"/>
      <c r="REO40" s="27"/>
      <c r="REP40" s="26"/>
      <c r="REQ40" s="27"/>
      <c r="RER40" s="26"/>
      <c r="RES40" s="27"/>
      <c r="RET40" s="26"/>
      <c r="REU40" s="27"/>
      <c r="REV40" s="26"/>
      <c r="REW40" s="27"/>
      <c r="REX40" s="26"/>
      <c r="REY40" s="27"/>
      <c r="REZ40" s="26"/>
      <c r="RFA40" s="27"/>
      <c r="RFB40" s="26"/>
      <c r="RFC40" s="27"/>
      <c r="RFD40" s="26"/>
      <c r="RFE40" s="27"/>
      <c r="RFF40" s="26"/>
      <c r="RFG40" s="27"/>
      <c r="RFH40" s="26"/>
      <c r="RFI40" s="27"/>
      <c r="RFJ40" s="26"/>
      <c r="RFK40" s="27"/>
      <c r="RFL40" s="26"/>
      <c r="RFM40" s="27"/>
      <c r="RFN40" s="26"/>
      <c r="RFO40" s="27"/>
      <c r="RFP40" s="26"/>
      <c r="RFQ40" s="27"/>
      <c r="RFR40" s="26"/>
      <c r="RFS40" s="27"/>
      <c r="RFT40" s="26"/>
      <c r="RFU40" s="27"/>
      <c r="RFV40" s="26"/>
      <c r="RFW40" s="27"/>
      <c r="RFX40" s="26"/>
      <c r="RFY40" s="27"/>
      <c r="RFZ40" s="26"/>
      <c r="RGA40" s="27"/>
      <c r="RGB40" s="26"/>
      <c r="RGC40" s="27"/>
      <c r="RGD40" s="26"/>
      <c r="RGE40" s="27"/>
      <c r="RGF40" s="26"/>
      <c r="RGG40" s="27"/>
      <c r="RGH40" s="26"/>
      <c r="RGI40" s="27"/>
      <c r="RGJ40" s="26"/>
      <c r="RGK40" s="27"/>
      <c r="RGL40" s="26"/>
      <c r="RGM40" s="27"/>
      <c r="RGN40" s="26"/>
      <c r="RGO40" s="27"/>
      <c r="RGP40" s="26"/>
      <c r="RGQ40" s="27"/>
      <c r="RGR40" s="26"/>
      <c r="RGS40" s="27"/>
      <c r="RGT40" s="26"/>
      <c r="RGU40" s="27"/>
      <c r="RGV40" s="26"/>
      <c r="RGW40" s="27"/>
      <c r="RGX40" s="26"/>
      <c r="RGY40" s="27"/>
      <c r="RGZ40" s="26"/>
      <c r="RHA40" s="27"/>
      <c r="RHB40" s="26"/>
      <c r="RHC40" s="27"/>
      <c r="RHD40" s="26"/>
      <c r="RHE40" s="27"/>
      <c r="RHF40" s="26"/>
      <c r="RHG40" s="27"/>
      <c r="RHH40" s="26"/>
      <c r="RHI40" s="27"/>
      <c r="RHJ40" s="26"/>
      <c r="RHK40" s="27"/>
      <c r="RHL40" s="26"/>
      <c r="RHM40" s="27"/>
      <c r="RHN40" s="26"/>
      <c r="RHO40" s="27"/>
      <c r="RHP40" s="26"/>
      <c r="RHQ40" s="27"/>
      <c r="RHR40" s="26"/>
      <c r="RHS40" s="27"/>
      <c r="RHT40" s="26"/>
      <c r="RHU40" s="27"/>
      <c r="RHV40" s="26"/>
      <c r="RHW40" s="27"/>
      <c r="RHX40" s="26"/>
      <c r="RHY40" s="27"/>
      <c r="RHZ40" s="26"/>
      <c r="RIA40" s="27"/>
      <c r="RIB40" s="26"/>
      <c r="RIC40" s="27"/>
      <c r="RID40" s="26"/>
      <c r="RIE40" s="27"/>
      <c r="RIF40" s="26"/>
      <c r="RIG40" s="27"/>
      <c r="RIH40" s="26"/>
      <c r="RII40" s="27"/>
      <c r="RIJ40" s="26"/>
      <c r="RIK40" s="27"/>
      <c r="RIL40" s="26"/>
      <c r="RIM40" s="27"/>
      <c r="RIN40" s="26"/>
      <c r="RIO40" s="27"/>
      <c r="RIP40" s="26"/>
      <c r="RIQ40" s="27"/>
      <c r="RIR40" s="26"/>
      <c r="RIS40" s="27"/>
      <c r="RIT40" s="26"/>
      <c r="RIU40" s="27"/>
      <c r="RIV40" s="26"/>
      <c r="RIW40" s="27"/>
      <c r="RIX40" s="26"/>
      <c r="RIY40" s="27"/>
      <c r="RIZ40" s="26"/>
      <c r="RJA40" s="27"/>
      <c r="RJB40" s="26"/>
      <c r="RJC40" s="27"/>
      <c r="RJD40" s="26"/>
      <c r="RJE40" s="27"/>
      <c r="RJF40" s="26"/>
      <c r="RJG40" s="27"/>
      <c r="RJH40" s="26"/>
      <c r="RJI40" s="27"/>
      <c r="RJJ40" s="26"/>
      <c r="RJK40" s="27"/>
      <c r="RJL40" s="26"/>
      <c r="RJM40" s="27"/>
      <c r="RJN40" s="26"/>
      <c r="RJO40" s="27"/>
      <c r="RJP40" s="26"/>
      <c r="RJQ40" s="27"/>
      <c r="RJR40" s="26"/>
      <c r="RJS40" s="27"/>
      <c r="RJT40" s="26"/>
      <c r="RJU40" s="27"/>
      <c r="RJV40" s="26"/>
      <c r="RJW40" s="27"/>
      <c r="RJX40" s="26"/>
      <c r="RJY40" s="27"/>
      <c r="RJZ40" s="26"/>
      <c r="RKA40" s="27"/>
      <c r="RKB40" s="26"/>
      <c r="RKC40" s="27"/>
      <c r="RKD40" s="26"/>
      <c r="RKE40" s="27"/>
      <c r="RKF40" s="26"/>
      <c r="RKG40" s="27"/>
      <c r="RKH40" s="26"/>
      <c r="RKI40" s="27"/>
      <c r="RKJ40" s="26"/>
      <c r="RKK40" s="27"/>
      <c r="RKL40" s="26"/>
      <c r="RKM40" s="27"/>
      <c r="RKN40" s="26"/>
      <c r="RKO40" s="27"/>
      <c r="RKP40" s="26"/>
      <c r="RKQ40" s="27"/>
      <c r="RKR40" s="26"/>
      <c r="RKS40" s="27"/>
      <c r="RKT40" s="26"/>
      <c r="RKU40" s="27"/>
      <c r="RKV40" s="26"/>
      <c r="RKW40" s="27"/>
      <c r="RKX40" s="26"/>
      <c r="RKY40" s="27"/>
      <c r="RKZ40" s="26"/>
      <c r="RLA40" s="27"/>
      <c r="RLB40" s="26"/>
      <c r="RLC40" s="27"/>
      <c r="RLD40" s="26"/>
      <c r="RLE40" s="27"/>
      <c r="RLF40" s="26"/>
      <c r="RLG40" s="27"/>
      <c r="RLH40" s="26"/>
      <c r="RLI40" s="27"/>
      <c r="RLJ40" s="26"/>
      <c r="RLK40" s="27"/>
      <c r="RLL40" s="26"/>
      <c r="RLM40" s="27"/>
      <c r="RLN40" s="26"/>
      <c r="RLO40" s="27"/>
      <c r="RLP40" s="26"/>
      <c r="RLQ40" s="27"/>
      <c r="RLR40" s="26"/>
      <c r="RLS40" s="27"/>
      <c r="RLT40" s="26"/>
      <c r="RLU40" s="27"/>
      <c r="RLV40" s="26"/>
      <c r="RLW40" s="27"/>
      <c r="RLX40" s="26"/>
      <c r="RLY40" s="27"/>
      <c r="RLZ40" s="26"/>
      <c r="RMA40" s="27"/>
      <c r="RMB40" s="26"/>
      <c r="RMC40" s="27"/>
      <c r="RMD40" s="26"/>
      <c r="RME40" s="27"/>
      <c r="RMF40" s="26"/>
      <c r="RMG40" s="27"/>
      <c r="RMH40" s="26"/>
      <c r="RMI40" s="27"/>
      <c r="RMJ40" s="26"/>
      <c r="RMK40" s="27"/>
      <c r="RML40" s="26"/>
      <c r="RMM40" s="27"/>
      <c r="RMN40" s="26"/>
      <c r="RMO40" s="27"/>
      <c r="RMP40" s="26"/>
      <c r="RMQ40" s="27"/>
      <c r="RMR40" s="26"/>
      <c r="RMS40" s="27"/>
      <c r="RMT40" s="26"/>
      <c r="RMU40" s="27"/>
      <c r="RMV40" s="26"/>
      <c r="RMW40" s="27"/>
      <c r="RMX40" s="26"/>
      <c r="RMY40" s="27"/>
      <c r="RMZ40" s="26"/>
      <c r="RNA40" s="27"/>
      <c r="RNB40" s="26"/>
      <c r="RNC40" s="27"/>
      <c r="RND40" s="26"/>
      <c r="RNE40" s="27"/>
      <c r="RNF40" s="26"/>
      <c r="RNG40" s="27"/>
      <c r="RNH40" s="26"/>
      <c r="RNI40" s="27"/>
      <c r="RNJ40" s="26"/>
      <c r="RNK40" s="27"/>
      <c r="RNL40" s="26"/>
      <c r="RNM40" s="27"/>
      <c r="RNN40" s="26"/>
      <c r="RNO40" s="27"/>
      <c r="RNP40" s="26"/>
      <c r="RNQ40" s="27"/>
      <c r="RNR40" s="26"/>
      <c r="RNS40" s="27"/>
      <c r="RNT40" s="26"/>
      <c r="RNU40" s="27"/>
      <c r="RNV40" s="26"/>
      <c r="RNW40" s="27"/>
      <c r="RNX40" s="26"/>
      <c r="RNY40" s="27"/>
      <c r="RNZ40" s="26"/>
      <c r="ROA40" s="27"/>
      <c r="ROB40" s="26"/>
      <c r="ROC40" s="27"/>
      <c r="ROD40" s="26"/>
      <c r="ROE40" s="27"/>
      <c r="ROF40" s="26"/>
      <c r="ROG40" s="27"/>
      <c r="ROH40" s="26"/>
      <c r="ROI40" s="27"/>
      <c r="ROJ40" s="26"/>
      <c r="ROK40" s="27"/>
      <c r="ROL40" s="26"/>
      <c r="ROM40" s="27"/>
      <c r="RON40" s="26"/>
      <c r="ROO40" s="27"/>
      <c r="ROP40" s="26"/>
      <c r="ROQ40" s="27"/>
      <c r="ROR40" s="26"/>
      <c r="ROS40" s="27"/>
      <c r="ROT40" s="26"/>
      <c r="ROU40" s="27"/>
      <c r="ROV40" s="26"/>
      <c r="ROW40" s="27"/>
      <c r="ROX40" s="26"/>
      <c r="ROY40" s="27"/>
      <c r="ROZ40" s="26"/>
      <c r="RPA40" s="27"/>
      <c r="RPB40" s="26"/>
      <c r="RPC40" s="27"/>
      <c r="RPD40" s="26"/>
      <c r="RPE40" s="27"/>
      <c r="RPF40" s="26"/>
      <c r="RPG40" s="27"/>
      <c r="RPH40" s="26"/>
      <c r="RPI40" s="27"/>
      <c r="RPJ40" s="26"/>
      <c r="RPK40" s="27"/>
      <c r="RPL40" s="26"/>
      <c r="RPM40" s="27"/>
      <c r="RPN40" s="26"/>
      <c r="RPO40" s="27"/>
      <c r="RPP40" s="26"/>
      <c r="RPQ40" s="27"/>
      <c r="RPR40" s="26"/>
      <c r="RPS40" s="27"/>
      <c r="RPT40" s="26"/>
      <c r="RPU40" s="27"/>
      <c r="RPV40" s="26"/>
      <c r="RPW40" s="27"/>
      <c r="RPX40" s="26"/>
      <c r="RPY40" s="27"/>
      <c r="RPZ40" s="26"/>
      <c r="RQA40" s="27"/>
      <c r="RQB40" s="26"/>
      <c r="RQC40" s="27"/>
      <c r="RQD40" s="26"/>
      <c r="RQE40" s="27"/>
      <c r="RQF40" s="26"/>
      <c r="RQG40" s="27"/>
      <c r="RQH40" s="26"/>
      <c r="RQI40" s="27"/>
      <c r="RQJ40" s="26"/>
      <c r="RQK40" s="27"/>
      <c r="RQL40" s="26"/>
      <c r="RQM40" s="27"/>
      <c r="RQN40" s="26"/>
      <c r="RQO40" s="27"/>
      <c r="RQP40" s="26"/>
      <c r="RQQ40" s="27"/>
      <c r="RQR40" s="26"/>
      <c r="RQS40" s="27"/>
      <c r="RQT40" s="26"/>
      <c r="RQU40" s="27"/>
      <c r="RQV40" s="26"/>
      <c r="RQW40" s="27"/>
      <c r="RQX40" s="26"/>
      <c r="RQY40" s="27"/>
      <c r="RQZ40" s="26"/>
      <c r="RRA40" s="27"/>
      <c r="RRB40" s="26"/>
      <c r="RRC40" s="27"/>
      <c r="RRD40" s="26"/>
      <c r="RRE40" s="27"/>
      <c r="RRF40" s="26"/>
      <c r="RRG40" s="27"/>
      <c r="RRH40" s="26"/>
      <c r="RRI40" s="27"/>
      <c r="RRJ40" s="26"/>
      <c r="RRK40" s="27"/>
      <c r="RRL40" s="26"/>
      <c r="RRM40" s="27"/>
      <c r="RRN40" s="26"/>
      <c r="RRO40" s="27"/>
      <c r="RRP40" s="26"/>
      <c r="RRQ40" s="27"/>
      <c r="RRR40" s="26"/>
      <c r="RRS40" s="27"/>
      <c r="RRT40" s="26"/>
      <c r="RRU40" s="27"/>
      <c r="RRV40" s="26"/>
      <c r="RRW40" s="27"/>
      <c r="RRX40" s="26"/>
      <c r="RRY40" s="27"/>
      <c r="RRZ40" s="26"/>
      <c r="RSA40" s="27"/>
      <c r="RSB40" s="26"/>
      <c r="RSC40" s="27"/>
      <c r="RSD40" s="26"/>
      <c r="RSE40" s="27"/>
      <c r="RSF40" s="26"/>
      <c r="RSG40" s="27"/>
      <c r="RSH40" s="26"/>
      <c r="RSI40" s="27"/>
      <c r="RSJ40" s="26"/>
      <c r="RSK40" s="27"/>
      <c r="RSL40" s="26"/>
      <c r="RSM40" s="27"/>
      <c r="RSN40" s="26"/>
      <c r="RSO40" s="27"/>
      <c r="RSP40" s="26"/>
      <c r="RSQ40" s="27"/>
      <c r="RSR40" s="26"/>
      <c r="RSS40" s="27"/>
      <c r="RST40" s="26"/>
      <c r="RSU40" s="27"/>
      <c r="RSV40" s="26"/>
      <c r="RSW40" s="27"/>
      <c r="RSX40" s="26"/>
      <c r="RSY40" s="27"/>
      <c r="RSZ40" s="26"/>
      <c r="RTA40" s="27"/>
      <c r="RTB40" s="26"/>
      <c r="RTC40" s="27"/>
      <c r="RTD40" s="26"/>
      <c r="RTE40" s="27"/>
      <c r="RTF40" s="26"/>
      <c r="RTG40" s="27"/>
      <c r="RTH40" s="26"/>
      <c r="RTI40" s="27"/>
      <c r="RTJ40" s="26"/>
      <c r="RTK40" s="27"/>
      <c r="RTL40" s="26"/>
      <c r="RTM40" s="27"/>
      <c r="RTN40" s="26"/>
      <c r="RTO40" s="27"/>
      <c r="RTP40" s="26"/>
      <c r="RTQ40" s="27"/>
      <c r="RTR40" s="26"/>
      <c r="RTS40" s="27"/>
      <c r="RTT40" s="26"/>
      <c r="RTU40" s="27"/>
      <c r="RTV40" s="26"/>
      <c r="RTW40" s="27"/>
      <c r="RTX40" s="26"/>
      <c r="RTY40" s="27"/>
      <c r="RTZ40" s="26"/>
      <c r="RUA40" s="27"/>
      <c r="RUB40" s="26"/>
      <c r="RUC40" s="27"/>
      <c r="RUD40" s="26"/>
      <c r="RUE40" s="27"/>
      <c r="RUF40" s="26"/>
      <c r="RUG40" s="27"/>
      <c r="RUH40" s="26"/>
      <c r="RUI40" s="27"/>
      <c r="RUJ40" s="26"/>
      <c r="RUK40" s="27"/>
      <c r="RUL40" s="26"/>
      <c r="RUM40" s="27"/>
      <c r="RUN40" s="26"/>
      <c r="RUO40" s="27"/>
      <c r="RUP40" s="26"/>
      <c r="RUQ40" s="27"/>
      <c r="RUR40" s="26"/>
      <c r="RUS40" s="27"/>
      <c r="RUT40" s="26"/>
      <c r="RUU40" s="27"/>
      <c r="RUV40" s="26"/>
      <c r="RUW40" s="27"/>
      <c r="RUX40" s="26"/>
      <c r="RUY40" s="27"/>
      <c r="RUZ40" s="26"/>
      <c r="RVA40" s="27"/>
      <c r="RVB40" s="26"/>
      <c r="RVC40" s="27"/>
      <c r="RVD40" s="26"/>
      <c r="RVE40" s="27"/>
      <c r="RVF40" s="26"/>
      <c r="RVG40" s="27"/>
      <c r="RVH40" s="26"/>
      <c r="RVI40" s="27"/>
      <c r="RVJ40" s="26"/>
      <c r="RVK40" s="27"/>
      <c r="RVL40" s="26"/>
      <c r="RVM40" s="27"/>
      <c r="RVN40" s="26"/>
      <c r="RVO40" s="27"/>
      <c r="RVP40" s="26"/>
      <c r="RVQ40" s="27"/>
      <c r="RVR40" s="26"/>
      <c r="RVS40" s="27"/>
      <c r="RVT40" s="26"/>
      <c r="RVU40" s="27"/>
      <c r="RVV40" s="26"/>
      <c r="RVW40" s="27"/>
      <c r="RVX40" s="26"/>
      <c r="RVY40" s="27"/>
      <c r="RVZ40" s="26"/>
      <c r="RWA40" s="27"/>
      <c r="RWB40" s="26"/>
      <c r="RWC40" s="27"/>
      <c r="RWD40" s="26"/>
      <c r="RWE40" s="27"/>
      <c r="RWF40" s="26"/>
      <c r="RWG40" s="27"/>
      <c r="RWH40" s="26"/>
      <c r="RWI40" s="27"/>
      <c r="RWJ40" s="26"/>
      <c r="RWK40" s="27"/>
      <c r="RWL40" s="26"/>
      <c r="RWM40" s="27"/>
      <c r="RWN40" s="26"/>
      <c r="RWO40" s="27"/>
      <c r="RWP40" s="26"/>
      <c r="RWQ40" s="27"/>
      <c r="RWR40" s="26"/>
      <c r="RWS40" s="27"/>
      <c r="RWT40" s="26"/>
      <c r="RWU40" s="27"/>
      <c r="RWV40" s="26"/>
      <c r="RWW40" s="27"/>
      <c r="RWX40" s="26"/>
      <c r="RWY40" s="27"/>
      <c r="RWZ40" s="26"/>
      <c r="RXA40" s="27"/>
      <c r="RXB40" s="26"/>
      <c r="RXC40" s="27"/>
      <c r="RXD40" s="26"/>
      <c r="RXE40" s="27"/>
      <c r="RXF40" s="26"/>
      <c r="RXG40" s="27"/>
      <c r="RXH40" s="26"/>
      <c r="RXI40" s="27"/>
      <c r="RXJ40" s="26"/>
      <c r="RXK40" s="27"/>
      <c r="RXL40" s="26"/>
      <c r="RXM40" s="27"/>
      <c r="RXN40" s="26"/>
      <c r="RXO40" s="27"/>
      <c r="RXP40" s="26"/>
      <c r="RXQ40" s="27"/>
      <c r="RXR40" s="26"/>
      <c r="RXS40" s="27"/>
      <c r="RXT40" s="26"/>
      <c r="RXU40" s="27"/>
      <c r="RXV40" s="26"/>
      <c r="RXW40" s="27"/>
      <c r="RXX40" s="26"/>
      <c r="RXY40" s="27"/>
      <c r="RXZ40" s="26"/>
      <c r="RYA40" s="27"/>
      <c r="RYB40" s="26"/>
      <c r="RYC40" s="27"/>
      <c r="RYD40" s="26"/>
      <c r="RYE40" s="27"/>
      <c r="RYF40" s="26"/>
      <c r="RYG40" s="27"/>
      <c r="RYH40" s="26"/>
      <c r="RYI40" s="27"/>
      <c r="RYJ40" s="26"/>
      <c r="RYK40" s="27"/>
      <c r="RYL40" s="26"/>
      <c r="RYM40" s="27"/>
      <c r="RYN40" s="26"/>
      <c r="RYO40" s="27"/>
      <c r="RYP40" s="26"/>
      <c r="RYQ40" s="27"/>
      <c r="RYR40" s="26"/>
      <c r="RYS40" s="27"/>
      <c r="RYT40" s="26"/>
      <c r="RYU40" s="27"/>
      <c r="RYV40" s="26"/>
      <c r="RYW40" s="27"/>
      <c r="RYX40" s="26"/>
      <c r="RYY40" s="27"/>
      <c r="RYZ40" s="26"/>
      <c r="RZA40" s="27"/>
      <c r="RZB40" s="26"/>
      <c r="RZC40" s="27"/>
      <c r="RZD40" s="26"/>
      <c r="RZE40" s="27"/>
      <c r="RZF40" s="26"/>
      <c r="RZG40" s="27"/>
      <c r="RZH40" s="26"/>
      <c r="RZI40" s="27"/>
      <c r="RZJ40" s="26"/>
      <c r="RZK40" s="27"/>
      <c r="RZL40" s="26"/>
      <c r="RZM40" s="27"/>
      <c r="RZN40" s="26"/>
      <c r="RZO40" s="27"/>
      <c r="RZP40" s="26"/>
      <c r="RZQ40" s="27"/>
      <c r="RZR40" s="26"/>
      <c r="RZS40" s="27"/>
      <c r="RZT40" s="26"/>
      <c r="RZU40" s="27"/>
      <c r="RZV40" s="26"/>
      <c r="RZW40" s="27"/>
      <c r="RZX40" s="26"/>
      <c r="RZY40" s="27"/>
      <c r="RZZ40" s="26"/>
      <c r="SAA40" s="27"/>
      <c r="SAB40" s="26"/>
      <c r="SAC40" s="27"/>
      <c r="SAD40" s="26"/>
      <c r="SAE40" s="27"/>
      <c r="SAF40" s="26"/>
      <c r="SAG40" s="27"/>
      <c r="SAH40" s="26"/>
      <c r="SAI40" s="27"/>
      <c r="SAJ40" s="26"/>
      <c r="SAK40" s="27"/>
      <c r="SAL40" s="26"/>
      <c r="SAM40" s="27"/>
      <c r="SAN40" s="26"/>
      <c r="SAO40" s="27"/>
      <c r="SAP40" s="26"/>
      <c r="SAQ40" s="27"/>
      <c r="SAR40" s="26"/>
      <c r="SAS40" s="27"/>
      <c r="SAT40" s="26"/>
      <c r="SAU40" s="27"/>
      <c r="SAV40" s="26"/>
      <c r="SAW40" s="27"/>
      <c r="SAX40" s="26"/>
      <c r="SAY40" s="27"/>
      <c r="SAZ40" s="26"/>
      <c r="SBA40" s="27"/>
      <c r="SBB40" s="26"/>
      <c r="SBC40" s="27"/>
      <c r="SBD40" s="26"/>
      <c r="SBE40" s="27"/>
      <c r="SBF40" s="26"/>
      <c r="SBG40" s="27"/>
      <c r="SBH40" s="26"/>
      <c r="SBI40" s="27"/>
      <c r="SBJ40" s="26"/>
      <c r="SBK40" s="27"/>
      <c r="SBL40" s="26"/>
      <c r="SBM40" s="27"/>
      <c r="SBN40" s="26"/>
      <c r="SBO40" s="27"/>
      <c r="SBP40" s="26"/>
      <c r="SBQ40" s="27"/>
      <c r="SBR40" s="26"/>
      <c r="SBS40" s="27"/>
      <c r="SBT40" s="26"/>
      <c r="SBU40" s="27"/>
      <c r="SBV40" s="26"/>
      <c r="SBW40" s="27"/>
      <c r="SBX40" s="26"/>
      <c r="SBY40" s="27"/>
      <c r="SBZ40" s="26"/>
      <c r="SCA40" s="27"/>
      <c r="SCB40" s="26"/>
      <c r="SCC40" s="27"/>
      <c r="SCD40" s="26"/>
      <c r="SCE40" s="27"/>
      <c r="SCF40" s="26"/>
      <c r="SCG40" s="27"/>
      <c r="SCH40" s="26"/>
      <c r="SCI40" s="27"/>
      <c r="SCJ40" s="26"/>
      <c r="SCK40" s="27"/>
      <c r="SCL40" s="26"/>
      <c r="SCM40" s="27"/>
      <c r="SCN40" s="26"/>
      <c r="SCO40" s="27"/>
      <c r="SCP40" s="26"/>
      <c r="SCQ40" s="27"/>
      <c r="SCR40" s="26"/>
      <c r="SCS40" s="27"/>
      <c r="SCT40" s="26"/>
      <c r="SCU40" s="27"/>
      <c r="SCV40" s="26"/>
      <c r="SCW40" s="27"/>
      <c r="SCX40" s="26"/>
      <c r="SCY40" s="27"/>
      <c r="SCZ40" s="26"/>
      <c r="SDA40" s="27"/>
      <c r="SDB40" s="26"/>
      <c r="SDC40" s="27"/>
      <c r="SDD40" s="26"/>
      <c r="SDE40" s="27"/>
      <c r="SDF40" s="26"/>
      <c r="SDG40" s="27"/>
      <c r="SDH40" s="26"/>
      <c r="SDI40" s="27"/>
      <c r="SDJ40" s="26"/>
      <c r="SDK40" s="27"/>
      <c r="SDL40" s="26"/>
      <c r="SDM40" s="27"/>
      <c r="SDN40" s="26"/>
      <c r="SDO40" s="27"/>
      <c r="SDP40" s="26"/>
      <c r="SDQ40" s="27"/>
      <c r="SDR40" s="26"/>
      <c r="SDS40" s="27"/>
      <c r="SDT40" s="26"/>
      <c r="SDU40" s="27"/>
      <c r="SDV40" s="26"/>
      <c r="SDW40" s="27"/>
      <c r="SDX40" s="26"/>
      <c r="SDY40" s="27"/>
      <c r="SDZ40" s="26"/>
      <c r="SEA40" s="27"/>
      <c r="SEB40" s="26"/>
      <c r="SEC40" s="27"/>
      <c r="SED40" s="26"/>
      <c r="SEE40" s="27"/>
      <c r="SEF40" s="26"/>
      <c r="SEG40" s="27"/>
      <c r="SEH40" s="26"/>
      <c r="SEI40" s="27"/>
      <c r="SEJ40" s="26"/>
      <c r="SEK40" s="27"/>
      <c r="SEL40" s="26"/>
      <c r="SEM40" s="27"/>
      <c r="SEN40" s="26"/>
      <c r="SEO40" s="27"/>
      <c r="SEP40" s="26"/>
      <c r="SEQ40" s="27"/>
      <c r="SER40" s="26"/>
      <c r="SES40" s="27"/>
      <c r="SET40" s="26"/>
      <c r="SEU40" s="27"/>
      <c r="SEV40" s="26"/>
      <c r="SEW40" s="27"/>
      <c r="SEX40" s="26"/>
      <c r="SEY40" s="27"/>
      <c r="SEZ40" s="26"/>
      <c r="SFA40" s="27"/>
      <c r="SFB40" s="26"/>
      <c r="SFC40" s="27"/>
      <c r="SFD40" s="26"/>
      <c r="SFE40" s="27"/>
      <c r="SFF40" s="26"/>
      <c r="SFG40" s="27"/>
      <c r="SFH40" s="26"/>
      <c r="SFI40" s="27"/>
      <c r="SFJ40" s="26"/>
      <c r="SFK40" s="27"/>
      <c r="SFL40" s="26"/>
      <c r="SFM40" s="27"/>
      <c r="SFN40" s="26"/>
      <c r="SFO40" s="27"/>
      <c r="SFP40" s="26"/>
      <c r="SFQ40" s="27"/>
      <c r="SFR40" s="26"/>
      <c r="SFS40" s="27"/>
      <c r="SFT40" s="26"/>
      <c r="SFU40" s="27"/>
      <c r="SFV40" s="26"/>
      <c r="SFW40" s="27"/>
      <c r="SFX40" s="26"/>
      <c r="SFY40" s="27"/>
      <c r="SFZ40" s="26"/>
      <c r="SGA40" s="27"/>
      <c r="SGB40" s="26"/>
      <c r="SGC40" s="27"/>
      <c r="SGD40" s="26"/>
      <c r="SGE40" s="27"/>
      <c r="SGF40" s="26"/>
      <c r="SGG40" s="27"/>
      <c r="SGH40" s="26"/>
      <c r="SGI40" s="27"/>
      <c r="SGJ40" s="26"/>
      <c r="SGK40" s="27"/>
      <c r="SGL40" s="26"/>
      <c r="SGM40" s="27"/>
      <c r="SGN40" s="26"/>
      <c r="SGO40" s="27"/>
      <c r="SGP40" s="26"/>
      <c r="SGQ40" s="27"/>
      <c r="SGR40" s="26"/>
      <c r="SGS40" s="27"/>
      <c r="SGT40" s="26"/>
      <c r="SGU40" s="27"/>
      <c r="SGV40" s="26"/>
      <c r="SGW40" s="27"/>
      <c r="SGX40" s="26"/>
      <c r="SGY40" s="27"/>
      <c r="SGZ40" s="26"/>
      <c r="SHA40" s="27"/>
      <c r="SHB40" s="26"/>
      <c r="SHC40" s="27"/>
      <c r="SHD40" s="26"/>
      <c r="SHE40" s="27"/>
      <c r="SHF40" s="26"/>
      <c r="SHG40" s="27"/>
      <c r="SHH40" s="26"/>
      <c r="SHI40" s="27"/>
      <c r="SHJ40" s="26"/>
      <c r="SHK40" s="27"/>
      <c r="SHL40" s="26"/>
      <c r="SHM40" s="27"/>
      <c r="SHN40" s="26"/>
      <c r="SHO40" s="27"/>
      <c r="SHP40" s="26"/>
      <c r="SHQ40" s="27"/>
      <c r="SHR40" s="26"/>
      <c r="SHS40" s="27"/>
      <c r="SHT40" s="26"/>
      <c r="SHU40" s="27"/>
      <c r="SHV40" s="26"/>
      <c r="SHW40" s="27"/>
      <c r="SHX40" s="26"/>
      <c r="SHY40" s="27"/>
      <c r="SHZ40" s="26"/>
      <c r="SIA40" s="27"/>
      <c r="SIB40" s="26"/>
      <c r="SIC40" s="27"/>
      <c r="SID40" s="26"/>
      <c r="SIE40" s="27"/>
      <c r="SIF40" s="26"/>
      <c r="SIG40" s="27"/>
      <c r="SIH40" s="26"/>
      <c r="SII40" s="27"/>
      <c r="SIJ40" s="26"/>
      <c r="SIK40" s="27"/>
      <c r="SIL40" s="26"/>
      <c r="SIM40" s="27"/>
      <c r="SIN40" s="26"/>
      <c r="SIO40" s="27"/>
      <c r="SIP40" s="26"/>
      <c r="SIQ40" s="27"/>
      <c r="SIR40" s="26"/>
      <c r="SIS40" s="27"/>
      <c r="SIT40" s="26"/>
      <c r="SIU40" s="27"/>
      <c r="SIV40" s="26"/>
      <c r="SIW40" s="27"/>
      <c r="SIX40" s="26"/>
      <c r="SIY40" s="27"/>
      <c r="SIZ40" s="26"/>
      <c r="SJA40" s="27"/>
      <c r="SJB40" s="26"/>
      <c r="SJC40" s="27"/>
      <c r="SJD40" s="26"/>
      <c r="SJE40" s="27"/>
      <c r="SJF40" s="26"/>
      <c r="SJG40" s="27"/>
      <c r="SJH40" s="26"/>
      <c r="SJI40" s="27"/>
      <c r="SJJ40" s="26"/>
      <c r="SJK40" s="27"/>
      <c r="SJL40" s="26"/>
      <c r="SJM40" s="27"/>
      <c r="SJN40" s="26"/>
      <c r="SJO40" s="27"/>
      <c r="SJP40" s="26"/>
      <c r="SJQ40" s="27"/>
      <c r="SJR40" s="26"/>
      <c r="SJS40" s="27"/>
      <c r="SJT40" s="26"/>
      <c r="SJU40" s="27"/>
      <c r="SJV40" s="26"/>
      <c r="SJW40" s="27"/>
      <c r="SJX40" s="26"/>
      <c r="SJY40" s="27"/>
      <c r="SJZ40" s="26"/>
      <c r="SKA40" s="27"/>
      <c r="SKB40" s="26"/>
      <c r="SKC40" s="27"/>
      <c r="SKD40" s="26"/>
      <c r="SKE40" s="27"/>
      <c r="SKF40" s="26"/>
      <c r="SKG40" s="27"/>
      <c r="SKH40" s="26"/>
      <c r="SKI40" s="27"/>
      <c r="SKJ40" s="26"/>
      <c r="SKK40" s="27"/>
      <c r="SKL40" s="26"/>
      <c r="SKM40" s="27"/>
      <c r="SKN40" s="26"/>
      <c r="SKO40" s="27"/>
      <c r="SKP40" s="26"/>
      <c r="SKQ40" s="27"/>
      <c r="SKR40" s="26"/>
      <c r="SKS40" s="27"/>
      <c r="SKT40" s="26"/>
      <c r="SKU40" s="27"/>
      <c r="SKV40" s="26"/>
      <c r="SKW40" s="27"/>
      <c r="SKX40" s="26"/>
      <c r="SKY40" s="27"/>
      <c r="SKZ40" s="26"/>
      <c r="SLA40" s="27"/>
      <c r="SLB40" s="26"/>
      <c r="SLC40" s="27"/>
      <c r="SLD40" s="26"/>
      <c r="SLE40" s="27"/>
      <c r="SLF40" s="26"/>
      <c r="SLG40" s="27"/>
      <c r="SLH40" s="26"/>
      <c r="SLI40" s="27"/>
      <c r="SLJ40" s="26"/>
      <c r="SLK40" s="27"/>
      <c r="SLL40" s="26"/>
      <c r="SLM40" s="27"/>
      <c r="SLN40" s="26"/>
      <c r="SLO40" s="27"/>
      <c r="SLP40" s="26"/>
      <c r="SLQ40" s="27"/>
      <c r="SLR40" s="26"/>
      <c r="SLS40" s="27"/>
      <c r="SLT40" s="26"/>
      <c r="SLU40" s="27"/>
      <c r="SLV40" s="26"/>
      <c r="SLW40" s="27"/>
      <c r="SLX40" s="26"/>
      <c r="SLY40" s="27"/>
      <c r="SLZ40" s="26"/>
      <c r="SMA40" s="27"/>
      <c r="SMB40" s="26"/>
      <c r="SMC40" s="27"/>
      <c r="SMD40" s="26"/>
      <c r="SME40" s="27"/>
      <c r="SMF40" s="26"/>
      <c r="SMG40" s="27"/>
      <c r="SMH40" s="26"/>
      <c r="SMI40" s="27"/>
      <c r="SMJ40" s="26"/>
      <c r="SMK40" s="27"/>
      <c r="SML40" s="26"/>
      <c r="SMM40" s="27"/>
      <c r="SMN40" s="26"/>
      <c r="SMO40" s="27"/>
      <c r="SMP40" s="26"/>
      <c r="SMQ40" s="27"/>
      <c r="SMR40" s="26"/>
      <c r="SMS40" s="27"/>
      <c r="SMT40" s="26"/>
      <c r="SMU40" s="27"/>
      <c r="SMV40" s="26"/>
      <c r="SMW40" s="27"/>
      <c r="SMX40" s="26"/>
      <c r="SMY40" s="27"/>
      <c r="SMZ40" s="26"/>
      <c r="SNA40" s="27"/>
      <c r="SNB40" s="26"/>
      <c r="SNC40" s="27"/>
      <c r="SND40" s="26"/>
      <c r="SNE40" s="27"/>
      <c r="SNF40" s="26"/>
      <c r="SNG40" s="27"/>
      <c r="SNH40" s="26"/>
      <c r="SNI40" s="27"/>
      <c r="SNJ40" s="26"/>
      <c r="SNK40" s="27"/>
      <c r="SNL40" s="26"/>
      <c r="SNM40" s="27"/>
      <c r="SNN40" s="26"/>
      <c r="SNO40" s="27"/>
      <c r="SNP40" s="26"/>
      <c r="SNQ40" s="27"/>
      <c r="SNR40" s="26"/>
      <c r="SNS40" s="27"/>
      <c r="SNT40" s="26"/>
      <c r="SNU40" s="27"/>
      <c r="SNV40" s="26"/>
      <c r="SNW40" s="27"/>
      <c r="SNX40" s="26"/>
      <c r="SNY40" s="27"/>
      <c r="SNZ40" s="26"/>
      <c r="SOA40" s="27"/>
      <c r="SOB40" s="26"/>
      <c r="SOC40" s="27"/>
      <c r="SOD40" s="26"/>
      <c r="SOE40" s="27"/>
      <c r="SOF40" s="26"/>
      <c r="SOG40" s="27"/>
      <c r="SOH40" s="26"/>
      <c r="SOI40" s="27"/>
      <c r="SOJ40" s="26"/>
      <c r="SOK40" s="27"/>
      <c r="SOL40" s="26"/>
      <c r="SOM40" s="27"/>
      <c r="SON40" s="26"/>
      <c r="SOO40" s="27"/>
      <c r="SOP40" s="26"/>
      <c r="SOQ40" s="27"/>
      <c r="SOR40" s="26"/>
      <c r="SOS40" s="27"/>
      <c r="SOT40" s="26"/>
      <c r="SOU40" s="27"/>
      <c r="SOV40" s="26"/>
      <c r="SOW40" s="27"/>
      <c r="SOX40" s="26"/>
      <c r="SOY40" s="27"/>
      <c r="SOZ40" s="26"/>
      <c r="SPA40" s="27"/>
      <c r="SPB40" s="26"/>
      <c r="SPC40" s="27"/>
      <c r="SPD40" s="26"/>
      <c r="SPE40" s="27"/>
      <c r="SPF40" s="26"/>
      <c r="SPG40" s="27"/>
      <c r="SPH40" s="26"/>
      <c r="SPI40" s="27"/>
      <c r="SPJ40" s="26"/>
      <c r="SPK40" s="27"/>
      <c r="SPL40" s="26"/>
      <c r="SPM40" s="27"/>
      <c r="SPN40" s="26"/>
      <c r="SPO40" s="27"/>
      <c r="SPP40" s="26"/>
      <c r="SPQ40" s="27"/>
      <c r="SPR40" s="26"/>
      <c r="SPS40" s="27"/>
      <c r="SPT40" s="26"/>
      <c r="SPU40" s="27"/>
      <c r="SPV40" s="26"/>
      <c r="SPW40" s="27"/>
      <c r="SPX40" s="26"/>
      <c r="SPY40" s="27"/>
      <c r="SPZ40" s="26"/>
      <c r="SQA40" s="27"/>
      <c r="SQB40" s="26"/>
      <c r="SQC40" s="27"/>
      <c r="SQD40" s="26"/>
      <c r="SQE40" s="27"/>
      <c r="SQF40" s="26"/>
      <c r="SQG40" s="27"/>
      <c r="SQH40" s="26"/>
      <c r="SQI40" s="27"/>
      <c r="SQJ40" s="26"/>
      <c r="SQK40" s="27"/>
      <c r="SQL40" s="26"/>
      <c r="SQM40" s="27"/>
      <c r="SQN40" s="26"/>
      <c r="SQO40" s="27"/>
      <c r="SQP40" s="26"/>
      <c r="SQQ40" s="27"/>
      <c r="SQR40" s="26"/>
      <c r="SQS40" s="27"/>
      <c r="SQT40" s="26"/>
      <c r="SQU40" s="27"/>
      <c r="SQV40" s="26"/>
      <c r="SQW40" s="27"/>
      <c r="SQX40" s="26"/>
      <c r="SQY40" s="27"/>
      <c r="SQZ40" s="26"/>
      <c r="SRA40" s="27"/>
      <c r="SRB40" s="26"/>
      <c r="SRC40" s="27"/>
      <c r="SRD40" s="26"/>
      <c r="SRE40" s="27"/>
      <c r="SRF40" s="26"/>
      <c r="SRG40" s="27"/>
      <c r="SRH40" s="26"/>
      <c r="SRI40" s="27"/>
      <c r="SRJ40" s="26"/>
      <c r="SRK40" s="27"/>
      <c r="SRL40" s="26"/>
      <c r="SRM40" s="27"/>
      <c r="SRN40" s="26"/>
      <c r="SRO40" s="27"/>
      <c r="SRP40" s="26"/>
      <c r="SRQ40" s="27"/>
      <c r="SRR40" s="26"/>
      <c r="SRS40" s="27"/>
      <c r="SRT40" s="26"/>
      <c r="SRU40" s="27"/>
      <c r="SRV40" s="26"/>
      <c r="SRW40" s="27"/>
      <c r="SRX40" s="26"/>
      <c r="SRY40" s="27"/>
      <c r="SRZ40" s="26"/>
      <c r="SSA40" s="27"/>
      <c r="SSB40" s="26"/>
      <c r="SSC40" s="27"/>
      <c r="SSD40" s="26"/>
      <c r="SSE40" s="27"/>
      <c r="SSF40" s="26"/>
      <c r="SSG40" s="27"/>
      <c r="SSH40" s="26"/>
      <c r="SSI40" s="27"/>
      <c r="SSJ40" s="26"/>
      <c r="SSK40" s="27"/>
      <c r="SSL40" s="26"/>
      <c r="SSM40" s="27"/>
      <c r="SSN40" s="26"/>
      <c r="SSO40" s="27"/>
      <c r="SSP40" s="26"/>
      <c r="SSQ40" s="27"/>
      <c r="SSR40" s="26"/>
      <c r="SSS40" s="27"/>
      <c r="SST40" s="26"/>
      <c r="SSU40" s="27"/>
      <c r="SSV40" s="26"/>
      <c r="SSW40" s="27"/>
      <c r="SSX40" s="26"/>
      <c r="SSY40" s="27"/>
      <c r="SSZ40" s="26"/>
      <c r="STA40" s="27"/>
      <c r="STB40" s="26"/>
      <c r="STC40" s="27"/>
      <c r="STD40" s="26"/>
      <c r="STE40" s="27"/>
      <c r="STF40" s="26"/>
      <c r="STG40" s="27"/>
      <c r="STH40" s="26"/>
      <c r="STI40" s="27"/>
      <c r="STJ40" s="26"/>
      <c r="STK40" s="27"/>
      <c r="STL40" s="26"/>
      <c r="STM40" s="27"/>
      <c r="STN40" s="26"/>
      <c r="STO40" s="27"/>
      <c r="STP40" s="26"/>
      <c r="STQ40" s="27"/>
      <c r="STR40" s="26"/>
      <c r="STS40" s="27"/>
      <c r="STT40" s="26"/>
      <c r="STU40" s="27"/>
      <c r="STV40" s="26"/>
      <c r="STW40" s="27"/>
      <c r="STX40" s="26"/>
      <c r="STY40" s="27"/>
      <c r="STZ40" s="26"/>
      <c r="SUA40" s="27"/>
      <c r="SUB40" s="26"/>
      <c r="SUC40" s="27"/>
      <c r="SUD40" s="26"/>
      <c r="SUE40" s="27"/>
      <c r="SUF40" s="26"/>
      <c r="SUG40" s="27"/>
      <c r="SUH40" s="26"/>
      <c r="SUI40" s="27"/>
      <c r="SUJ40" s="26"/>
      <c r="SUK40" s="27"/>
      <c r="SUL40" s="26"/>
      <c r="SUM40" s="27"/>
      <c r="SUN40" s="26"/>
      <c r="SUO40" s="27"/>
      <c r="SUP40" s="26"/>
      <c r="SUQ40" s="27"/>
      <c r="SUR40" s="26"/>
      <c r="SUS40" s="27"/>
      <c r="SUT40" s="26"/>
      <c r="SUU40" s="27"/>
      <c r="SUV40" s="26"/>
      <c r="SUW40" s="27"/>
      <c r="SUX40" s="26"/>
      <c r="SUY40" s="27"/>
      <c r="SUZ40" s="26"/>
      <c r="SVA40" s="27"/>
      <c r="SVB40" s="26"/>
      <c r="SVC40" s="27"/>
      <c r="SVD40" s="26"/>
      <c r="SVE40" s="27"/>
      <c r="SVF40" s="26"/>
      <c r="SVG40" s="27"/>
      <c r="SVH40" s="26"/>
      <c r="SVI40" s="27"/>
      <c r="SVJ40" s="26"/>
      <c r="SVK40" s="27"/>
      <c r="SVL40" s="26"/>
      <c r="SVM40" s="27"/>
      <c r="SVN40" s="26"/>
      <c r="SVO40" s="27"/>
      <c r="SVP40" s="26"/>
      <c r="SVQ40" s="27"/>
      <c r="SVR40" s="26"/>
      <c r="SVS40" s="27"/>
      <c r="SVT40" s="26"/>
      <c r="SVU40" s="27"/>
      <c r="SVV40" s="26"/>
      <c r="SVW40" s="27"/>
      <c r="SVX40" s="26"/>
      <c r="SVY40" s="27"/>
      <c r="SVZ40" s="26"/>
      <c r="SWA40" s="27"/>
      <c r="SWB40" s="26"/>
      <c r="SWC40" s="27"/>
      <c r="SWD40" s="26"/>
      <c r="SWE40" s="27"/>
      <c r="SWF40" s="26"/>
      <c r="SWG40" s="27"/>
      <c r="SWH40" s="26"/>
      <c r="SWI40" s="27"/>
      <c r="SWJ40" s="26"/>
      <c r="SWK40" s="27"/>
      <c r="SWL40" s="26"/>
      <c r="SWM40" s="27"/>
      <c r="SWN40" s="26"/>
      <c r="SWO40" s="27"/>
      <c r="SWP40" s="26"/>
      <c r="SWQ40" s="27"/>
      <c r="SWR40" s="26"/>
      <c r="SWS40" s="27"/>
      <c r="SWT40" s="26"/>
      <c r="SWU40" s="27"/>
      <c r="SWV40" s="26"/>
      <c r="SWW40" s="27"/>
      <c r="SWX40" s="26"/>
      <c r="SWY40" s="27"/>
      <c r="SWZ40" s="26"/>
      <c r="SXA40" s="27"/>
      <c r="SXB40" s="26"/>
      <c r="SXC40" s="27"/>
      <c r="SXD40" s="26"/>
      <c r="SXE40" s="27"/>
      <c r="SXF40" s="26"/>
      <c r="SXG40" s="27"/>
      <c r="SXH40" s="26"/>
      <c r="SXI40" s="27"/>
      <c r="SXJ40" s="26"/>
      <c r="SXK40" s="27"/>
      <c r="SXL40" s="26"/>
      <c r="SXM40" s="27"/>
      <c r="SXN40" s="26"/>
      <c r="SXO40" s="27"/>
      <c r="SXP40" s="26"/>
      <c r="SXQ40" s="27"/>
      <c r="SXR40" s="26"/>
      <c r="SXS40" s="27"/>
      <c r="SXT40" s="26"/>
      <c r="SXU40" s="27"/>
      <c r="SXV40" s="26"/>
      <c r="SXW40" s="27"/>
      <c r="SXX40" s="26"/>
      <c r="SXY40" s="27"/>
      <c r="SXZ40" s="26"/>
      <c r="SYA40" s="27"/>
      <c r="SYB40" s="26"/>
      <c r="SYC40" s="27"/>
      <c r="SYD40" s="26"/>
      <c r="SYE40" s="27"/>
      <c r="SYF40" s="26"/>
      <c r="SYG40" s="27"/>
      <c r="SYH40" s="26"/>
      <c r="SYI40" s="27"/>
      <c r="SYJ40" s="26"/>
      <c r="SYK40" s="27"/>
      <c r="SYL40" s="26"/>
      <c r="SYM40" s="27"/>
      <c r="SYN40" s="26"/>
      <c r="SYO40" s="27"/>
      <c r="SYP40" s="26"/>
      <c r="SYQ40" s="27"/>
      <c r="SYR40" s="26"/>
      <c r="SYS40" s="27"/>
      <c r="SYT40" s="26"/>
      <c r="SYU40" s="27"/>
      <c r="SYV40" s="26"/>
      <c r="SYW40" s="27"/>
      <c r="SYX40" s="26"/>
      <c r="SYY40" s="27"/>
      <c r="SYZ40" s="26"/>
      <c r="SZA40" s="27"/>
      <c r="SZB40" s="26"/>
      <c r="SZC40" s="27"/>
      <c r="SZD40" s="26"/>
      <c r="SZE40" s="27"/>
      <c r="SZF40" s="26"/>
      <c r="SZG40" s="27"/>
      <c r="SZH40" s="26"/>
      <c r="SZI40" s="27"/>
      <c r="SZJ40" s="26"/>
      <c r="SZK40" s="27"/>
      <c r="SZL40" s="26"/>
      <c r="SZM40" s="27"/>
      <c r="SZN40" s="26"/>
      <c r="SZO40" s="27"/>
      <c r="SZP40" s="26"/>
      <c r="SZQ40" s="27"/>
      <c r="SZR40" s="26"/>
      <c r="SZS40" s="27"/>
      <c r="SZT40" s="26"/>
      <c r="SZU40" s="27"/>
      <c r="SZV40" s="26"/>
      <c r="SZW40" s="27"/>
      <c r="SZX40" s="26"/>
      <c r="SZY40" s="27"/>
      <c r="SZZ40" s="26"/>
      <c r="TAA40" s="27"/>
      <c r="TAB40" s="26"/>
      <c r="TAC40" s="27"/>
      <c r="TAD40" s="26"/>
      <c r="TAE40" s="27"/>
      <c r="TAF40" s="26"/>
      <c r="TAG40" s="27"/>
      <c r="TAH40" s="26"/>
      <c r="TAI40" s="27"/>
      <c r="TAJ40" s="26"/>
      <c r="TAK40" s="27"/>
      <c r="TAL40" s="26"/>
      <c r="TAM40" s="27"/>
      <c r="TAN40" s="26"/>
      <c r="TAO40" s="27"/>
      <c r="TAP40" s="26"/>
      <c r="TAQ40" s="27"/>
      <c r="TAR40" s="26"/>
      <c r="TAS40" s="27"/>
      <c r="TAT40" s="26"/>
      <c r="TAU40" s="27"/>
      <c r="TAV40" s="26"/>
      <c r="TAW40" s="27"/>
      <c r="TAX40" s="26"/>
      <c r="TAY40" s="27"/>
      <c r="TAZ40" s="26"/>
      <c r="TBA40" s="27"/>
      <c r="TBB40" s="26"/>
      <c r="TBC40" s="27"/>
      <c r="TBD40" s="26"/>
      <c r="TBE40" s="27"/>
      <c r="TBF40" s="26"/>
      <c r="TBG40" s="27"/>
      <c r="TBH40" s="26"/>
      <c r="TBI40" s="27"/>
      <c r="TBJ40" s="26"/>
      <c r="TBK40" s="27"/>
      <c r="TBL40" s="26"/>
      <c r="TBM40" s="27"/>
      <c r="TBN40" s="26"/>
      <c r="TBO40" s="27"/>
      <c r="TBP40" s="26"/>
      <c r="TBQ40" s="27"/>
      <c r="TBR40" s="26"/>
      <c r="TBS40" s="27"/>
      <c r="TBT40" s="26"/>
      <c r="TBU40" s="27"/>
      <c r="TBV40" s="26"/>
      <c r="TBW40" s="27"/>
      <c r="TBX40" s="26"/>
      <c r="TBY40" s="27"/>
      <c r="TBZ40" s="26"/>
      <c r="TCA40" s="27"/>
      <c r="TCB40" s="26"/>
      <c r="TCC40" s="27"/>
      <c r="TCD40" s="26"/>
      <c r="TCE40" s="27"/>
      <c r="TCF40" s="26"/>
      <c r="TCG40" s="27"/>
      <c r="TCH40" s="26"/>
      <c r="TCI40" s="27"/>
      <c r="TCJ40" s="26"/>
      <c r="TCK40" s="27"/>
      <c r="TCL40" s="26"/>
      <c r="TCM40" s="27"/>
      <c r="TCN40" s="26"/>
      <c r="TCO40" s="27"/>
      <c r="TCP40" s="26"/>
      <c r="TCQ40" s="27"/>
      <c r="TCR40" s="26"/>
      <c r="TCS40" s="27"/>
      <c r="TCT40" s="26"/>
      <c r="TCU40" s="27"/>
      <c r="TCV40" s="26"/>
      <c r="TCW40" s="27"/>
      <c r="TCX40" s="26"/>
      <c r="TCY40" s="27"/>
      <c r="TCZ40" s="26"/>
      <c r="TDA40" s="27"/>
      <c r="TDB40" s="26"/>
      <c r="TDC40" s="27"/>
      <c r="TDD40" s="26"/>
      <c r="TDE40" s="27"/>
      <c r="TDF40" s="26"/>
      <c r="TDG40" s="27"/>
      <c r="TDH40" s="26"/>
      <c r="TDI40" s="27"/>
      <c r="TDJ40" s="26"/>
      <c r="TDK40" s="27"/>
      <c r="TDL40" s="26"/>
      <c r="TDM40" s="27"/>
      <c r="TDN40" s="26"/>
      <c r="TDO40" s="27"/>
      <c r="TDP40" s="26"/>
      <c r="TDQ40" s="27"/>
      <c r="TDR40" s="26"/>
      <c r="TDS40" s="27"/>
      <c r="TDT40" s="26"/>
      <c r="TDU40" s="27"/>
      <c r="TDV40" s="26"/>
      <c r="TDW40" s="27"/>
      <c r="TDX40" s="26"/>
      <c r="TDY40" s="27"/>
      <c r="TDZ40" s="26"/>
      <c r="TEA40" s="27"/>
      <c r="TEB40" s="26"/>
      <c r="TEC40" s="27"/>
      <c r="TED40" s="26"/>
      <c r="TEE40" s="27"/>
      <c r="TEF40" s="26"/>
      <c r="TEG40" s="27"/>
      <c r="TEH40" s="26"/>
      <c r="TEI40" s="27"/>
      <c r="TEJ40" s="26"/>
      <c r="TEK40" s="27"/>
      <c r="TEL40" s="26"/>
      <c r="TEM40" s="27"/>
      <c r="TEN40" s="26"/>
      <c r="TEO40" s="27"/>
      <c r="TEP40" s="26"/>
      <c r="TEQ40" s="27"/>
      <c r="TER40" s="26"/>
      <c r="TES40" s="27"/>
      <c r="TET40" s="26"/>
      <c r="TEU40" s="27"/>
      <c r="TEV40" s="26"/>
      <c r="TEW40" s="27"/>
      <c r="TEX40" s="26"/>
      <c r="TEY40" s="27"/>
      <c r="TEZ40" s="26"/>
      <c r="TFA40" s="27"/>
      <c r="TFB40" s="26"/>
      <c r="TFC40" s="27"/>
      <c r="TFD40" s="26"/>
      <c r="TFE40" s="27"/>
      <c r="TFF40" s="26"/>
      <c r="TFG40" s="27"/>
      <c r="TFH40" s="26"/>
      <c r="TFI40" s="27"/>
      <c r="TFJ40" s="26"/>
      <c r="TFK40" s="27"/>
      <c r="TFL40" s="26"/>
      <c r="TFM40" s="27"/>
      <c r="TFN40" s="26"/>
      <c r="TFO40" s="27"/>
      <c r="TFP40" s="26"/>
      <c r="TFQ40" s="27"/>
      <c r="TFR40" s="26"/>
      <c r="TFS40" s="27"/>
      <c r="TFT40" s="26"/>
      <c r="TFU40" s="27"/>
      <c r="TFV40" s="26"/>
      <c r="TFW40" s="27"/>
      <c r="TFX40" s="26"/>
      <c r="TFY40" s="27"/>
      <c r="TFZ40" s="26"/>
      <c r="TGA40" s="27"/>
      <c r="TGB40" s="26"/>
      <c r="TGC40" s="27"/>
      <c r="TGD40" s="26"/>
      <c r="TGE40" s="27"/>
      <c r="TGF40" s="26"/>
      <c r="TGG40" s="27"/>
      <c r="TGH40" s="26"/>
      <c r="TGI40" s="27"/>
      <c r="TGJ40" s="26"/>
      <c r="TGK40" s="27"/>
      <c r="TGL40" s="26"/>
      <c r="TGM40" s="27"/>
      <c r="TGN40" s="26"/>
      <c r="TGO40" s="27"/>
      <c r="TGP40" s="26"/>
      <c r="TGQ40" s="27"/>
      <c r="TGR40" s="26"/>
      <c r="TGS40" s="27"/>
      <c r="TGT40" s="26"/>
      <c r="TGU40" s="27"/>
      <c r="TGV40" s="26"/>
      <c r="TGW40" s="27"/>
      <c r="TGX40" s="26"/>
      <c r="TGY40" s="27"/>
      <c r="TGZ40" s="26"/>
      <c r="THA40" s="27"/>
      <c r="THB40" s="26"/>
      <c r="THC40" s="27"/>
      <c r="THD40" s="26"/>
      <c r="THE40" s="27"/>
      <c r="THF40" s="26"/>
      <c r="THG40" s="27"/>
      <c r="THH40" s="26"/>
      <c r="THI40" s="27"/>
      <c r="THJ40" s="26"/>
      <c r="THK40" s="27"/>
      <c r="THL40" s="26"/>
      <c r="THM40" s="27"/>
      <c r="THN40" s="26"/>
      <c r="THO40" s="27"/>
      <c r="THP40" s="26"/>
      <c r="THQ40" s="27"/>
      <c r="THR40" s="26"/>
      <c r="THS40" s="27"/>
      <c r="THT40" s="26"/>
      <c r="THU40" s="27"/>
      <c r="THV40" s="26"/>
      <c r="THW40" s="27"/>
      <c r="THX40" s="26"/>
      <c r="THY40" s="27"/>
      <c r="THZ40" s="26"/>
      <c r="TIA40" s="27"/>
      <c r="TIB40" s="26"/>
      <c r="TIC40" s="27"/>
      <c r="TID40" s="26"/>
      <c r="TIE40" s="27"/>
      <c r="TIF40" s="26"/>
      <c r="TIG40" s="27"/>
      <c r="TIH40" s="26"/>
      <c r="TII40" s="27"/>
      <c r="TIJ40" s="26"/>
      <c r="TIK40" s="27"/>
      <c r="TIL40" s="26"/>
      <c r="TIM40" s="27"/>
      <c r="TIN40" s="26"/>
      <c r="TIO40" s="27"/>
      <c r="TIP40" s="26"/>
      <c r="TIQ40" s="27"/>
      <c r="TIR40" s="26"/>
      <c r="TIS40" s="27"/>
      <c r="TIT40" s="26"/>
      <c r="TIU40" s="27"/>
      <c r="TIV40" s="26"/>
      <c r="TIW40" s="27"/>
      <c r="TIX40" s="26"/>
      <c r="TIY40" s="27"/>
      <c r="TIZ40" s="26"/>
      <c r="TJA40" s="27"/>
      <c r="TJB40" s="26"/>
      <c r="TJC40" s="27"/>
      <c r="TJD40" s="26"/>
      <c r="TJE40" s="27"/>
      <c r="TJF40" s="26"/>
      <c r="TJG40" s="27"/>
      <c r="TJH40" s="26"/>
      <c r="TJI40" s="27"/>
      <c r="TJJ40" s="26"/>
      <c r="TJK40" s="27"/>
      <c r="TJL40" s="26"/>
      <c r="TJM40" s="27"/>
      <c r="TJN40" s="26"/>
      <c r="TJO40" s="27"/>
      <c r="TJP40" s="26"/>
      <c r="TJQ40" s="27"/>
      <c r="TJR40" s="26"/>
      <c r="TJS40" s="27"/>
      <c r="TJT40" s="26"/>
      <c r="TJU40" s="27"/>
      <c r="TJV40" s="26"/>
      <c r="TJW40" s="27"/>
      <c r="TJX40" s="26"/>
      <c r="TJY40" s="27"/>
      <c r="TJZ40" s="26"/>
      <c r="TKA40" s="27"/>
      <c r="TKB40" s="26"/>
      <c r="TKC40" s="27"/>
      <c r="TKD40" s="26"/>
      <c r="TKE40" s="27"/>
      <c r="TKF40" s="26"/>
      <c r="TKG40" s="27"/>
      <c r="TKH40" s="26"/>
      <c r="TKI40" s="27"/>
      <c r="TKJ40" s="26"/>
      <c r="TKK40" s="27"/>
      <c r="TKL40" s="26"/>
      <c r="TKM40" s="27"/>
      <c r="TKN40" s="26"/>
      <c r="TKO40" s="27"/>
      <c r="TKP40" s="26"/>
      <c r="TKQ40" s="27"/>
      <c r="TKR40" s="26"/>
      <c r="TKS40" s="27"/>
      <c r="TKT40" s="26"/>
      <c r="TKU40" s="27"/>
      <c r="TKV40" s="26"/>
      <c r="TKW40" s="27"/>
      <c r="TKX40" s="26"/>
      <c r="TKY40" s="27"/>
      <c r="TKZ40" s="26"/>
      <c r="TLA40" s="27"/>
      <c r="TLB40" s="26"/>
      <c r="TLC40" s="27"/>
      <c r="TLD40" s="26"/>
      <c r="TLE40" s="27"/>
      <c r="TLF40" s="26"/>
      <c r="TLG40" s="27"/>
      <c r="TLH40" s="26"/>
      <c r="TLI40" s="27"/>
      <c r="TLJ40" s="26"/>
      <c r="TLK40" s="27"/>
      <c r="TLL40" s="26"/>
      <c r="TLM40" s="27"/>
      <c r="TLN40" s="26"/>
      <c r="TLO40" s="27"/>
      <c r="TLP40" s="26"/>
      <c r="TLQ40" s="27"/>
      <c r="TLR40" s="26"/>
      <c r="TLS40" s="27"/>
      <c r="TLT40" s="26"/>
      <c r="TLU40" s="27"/>
      <c r="TLV40" s="26"/>
      <c r="TLW40" s="27"/>
      <c r="TLX40" s="26"/>
      <c r="TLY40" s="27"/>
      <c r="TLZ40" s="26"/>
      <c r="TMA40" s="27"/>
      <c r="TMB40" s="26"/>
      <c r="TMC40" s="27"/>
      <c r="TMD40" s="26"/>
      <c r="TME40" s="27"/>
      <c r="TMF40" s="26"/>
      <c r="TMG40" s="27"/>
      <c r="TMH40" s="26"/>
      <c r="TMI40" s="27"/>
      <c r="TMJ40" s="26"/>
      <c r="TMK40" s="27"/>
      <c r="TML40" s="26"/>
      <c r="TMM40" s="27"/>
      <c r="TMN40" s="26"/>
      <c r="TMO40" s="27"/>
      <c r="TMP40" s="26"/>
      <c r="TMQ40" s="27"/>
      <c r="TMR40" s="26"/>
      <c r="TMS40" s="27"/>
      <c r="TMT40" s="26"/>
      <c r="TMU40" s="27"/>
      <c r="TMV40" s="26"/>
      <c r="TMW40" s="27"/>
      <c r="TMX40" s="26"/>
      <c r="TMY40" s="27"/>
      <c r="TMZ40" s="26"/>
      <c r="TNA40" s="27"/>
      <c r="TNB40" s="26"/>
      <c r="TNC40" s="27"/>
      <c r="TND40" s="26"/>
      <c r="TNE40" s="27"/>
      <c r="TNF40" s="26"/>
      <c r="TNG40" s="27"/>
      <c r="TNH40" s="26"/>
      <c r="TNI40" s="27"/>
      <c r="TNJ40" s="26"/>
      <c r="TNK40" s="27"/>
      <c r="TNL40" s="26"/>
      <c r="TNM40" s="27"/>
      <c r="TNN40" s="26"/>
      <c r="TNO40" s="27"/>
      <c r="TNP40" s="26"/>
      <c r="TNQ40" s="27"/>
      <c r="TNR40" s="26"/>
      <c r="TNS40" s="27"/>
      <c r="TNT40" s="26"/>
      <c r="TNU40" s="27"/>
      <c r="TNV40" s="26"/>
      <c r="TNW40" s="27"/>
      <c r="TNX40" s="26"/>
      <c r="TNY40" s="27"/>
      <c r="TNZ40" s="26"/>
      <c r="TOA40" s="27"/>
      <c r="TOB40" s="26"/>
      <c r="TOC40" s="27"/>
      <c r="TOD40" s="26"/>
      <c r="TOE40" s="27"/>
      <c r="TOF40" s="26"/>
      <c r="TOG40" s="27"/>
      <c r="TOH40" s="26"/>
      <c r="TOI40" s="27"/>
      <c r="TOJ40" s="26"/>
      <c r="TOK40" s="27"/>
      <c r="TOL40" s="26"/>
      <c r="TOM40" s="27"/>
      <c r="TON40" s="26"/>
      <c r="TOO40" s="27"/>
      <c r="TOP40" s="26"/>
      <c r="TOQ40" s="27"/>
      <c r="TOR40" s="26"/>
      <c r="TOS40" s="27"/>
      <c r="TOT40" s="26"/>
      <c r="TOU40" s="27"/>
      <c r="TOV40" s="26"/>
      <c r="TOW40" s="27"/>
      <c r="TOX40" s="26"/>
      <c r="TOY40" s="27"/>
      <c r="TOZ40" s="26"/>
      <c r="TPA40" s="27"/>
      <c r="TPB40" s="26"/>
      <c r="TPC40" s="27"/>
      <c r="TPD40" s="26"/>
      <c r="TPE40" s="27"/>
      <c r="TPF40" s="26"/>
      <c r="TPG40" s="27"/>
      <c r="TPH40" s="26"/>
      <c r="TPI40" s="27"/>
      <c r="TPJ40" s="26"/>
      <c r="TPK40" s="27"/>
      <c r="TPL40" s="26"/>
      <c r="TPM40" s="27"/>
      <c r="TPN40" s="26"/>
      <c r="TPO40" s="27"/>
      <c r="TPP40" s="26"/>
      <c r="TPQ40" s="27"/>
      <c r="TPR40" s="26"/>
      <c r="TPS40" s="27"/>
      <c r="TPT40" s="26"/>
      <c r="TPU40" s="27"/>
      <c r="TPV40" s="26"/>
      <c r="TPW40" s="27"/>
      <c r="TPX40" s="26"/>
      <c r="TPY40" s="27"/>
      <c r="TPZ40" s="26"/>
      <c r="TQA40" s="27"/>
      <c r="TQB40" s="26"/>
      <c r="TQC40" s="27"/>
      <c r="TQD40" s="26"/>
      <c r="TQE40" s="27"/>
      <c r="TQF40" s="26"/>
      <c r="TQG40" s="27"/>
      <c r="TQH40" s="26"/>
      <c r="TQI40" s="27"/>
      <c r="TQJ40" s="26"/>
      <c r="TQK40" s="27"/>
      <c r="TQL40" s="26"/>
      <c r="TQM40" s="27"/>
      <c r="TQN40" s="26"/>
      <c r="TQO40" s="27"/>
      <c r="TQP40" s="26"/>
      <c r="TQQ40" s="27"/>
      <c r="TQR40" s="26"/>
      <c r="TQS40" s="27"/>
      <c r="TQT40" s="26"/>
      <c r="TQU40" s="27"/>
      <c r="TQV40" s="26"/>
      <c r="TQW40" s="27"/>
      <c r="TQX40" s="26"/>
      <c r="TQY40" s="27"/>
      <c r="TQZ40" s="26"/>
      <c r="TRA40" s="27"/>
      <c r="TRB40" s="26"/>
      <c r="TRC40" s="27"/>
      <c r="TRD40" s="26"/>
      <c r="TRE40" s="27"/>
      <c r="TRF40" s="26"/>
      <c r="TRG40" s="27"/>
      <c r="TRH40" s="26"/>
      <c r="TRI40" s="27"/>
      <c r="TRJ40" s="26"/>
      <c r="TRK40" s="27"/>
      <c r="TRL40" s="26"/>
      <c r="TRM40" s="27"/>
      <c r="TRN40" s="26"/>
      <c r="TRO40" s="27"/>
      <c r="TRP40" s="26"/>
      <c r="TRQ40" s="27"/>
      <c r="TRR40" s="26"/>
      <c r="TRS40" s="27"/>
      <c r="TRT40" s="26"/>
      <c r="TRU40" s="27"/>
      <c r="TRV40" s="26"/>
      <c r="TRW40" s="27"/>
      <c r="TRX40" s="26"/>
      <c r="TRY40" s="27"/>
      <c r="TRZ40" s="26"/>
      <c r="TSA40" s="27"/>
      <c r="TSB40" s="26"/>
      <c r="TSC40" s="27"/>
      <c r="TSD40" s="26"/>
      <c r="TSE40" s="27"/>
      <c r="TSF40" s="26"/>
      <c r="TSG40" s="27"/>
      <c r="TSH40" s="26"/>
      <c r="TSI40" s="27"/>
      <c r="TSJ40" s="26"/>
      <c r="TSK40" s="27"/>
      <c r="TSL40" s="26"/>
      <c r="TSM40" s="27"/>
      <c r="TSN40" s="26"/>
      <c r="TSO40" s="27"/>
      <c r="TSP40" s="26"/>
      <c r="TSQ40" s="27"/>
      <c r="TSR40" s="26"/>
      <c r="TSS40" s="27"/>
      <c r="TST40" s="26"/>
      <c r="TSU40" s="27"/>
      <c r="TSV40" s="26"/>
      <c r="TSW40" s="27"/>
      <c r="TSX40" s="26"/>
      <c r="TSY40" s="27"/>
      <c r="TSZ40" s="26"/>
      <c r="TTA40" s="27"/>
      <c r="TTB40" s="26"/>
      <c r="TTC40" s="27"/>
      <c r="TTD40" s="26"/>
      <c r="TTE40" s="27"/>
      <c r="TTF40" s="26"/>
      <c r="TTG40" s="27"/>
      <c r="TTH40" s="26"/>
      <c r="TTI40" s="27"/>
      <c r="TTJ40" s="26"/>
      <c r="TTK40" s="27"/>
      <c r="TTL40" s="26"/>
      <c r="TTM40" s="27"/>
      <c r="TTN40" s="26"/>
      <c r="TTO40" s="27"/>
      <c r="TTP40" s="26"/>
      <c r="TTQ40" s="27"/>
      <c r="TTR40" s="26"/>
      <c r="TTS40" s="27"/>
      <c r="TTT40" s="26"/>
      <c r="TTU40" s="27"/>
      <c r="TTV40" s="26"/>
      <c r="TTW40" s="27"/>
      <c r="TTX40" s="26"/>
      <c r="TTY40" s="27"/>
      <c r="TTZ40" s="26"/>
      <c r="TUA40" s="27"/>
      <c r="TUB40" s="26"/>
      <c r="TUC40" s="27"/>
      <c r="TUD40" s="26"/>
      <c r="TUE40" s="27"/>
      <c r="TUF40" s="26"/>
      <c r="TUG40" s="27"/>
      <c r="TUH40" s="26"/>
      <c r="TUI40" s="27"/>
      <c r="TUJ40" s="26"/>
      <c r="TUK40" s="27"/>
      <c r="TUL40" s="26"/>
      <c r="TUM40" s="27"/>
      <c r="TUN40" s="26"/>
      <c r="TUO40" s="27"/>
      <c r="TUP40" s="26"/>
      <c r="TUQ40" s="27"/>
      <c r="TUR40" s="26"/>
      <c r="TUS40" s="27"/>
      <c r="TUT40" s="26"/>
      <c r="TUU40" s="27"/>
      <c r="TUV40" s="26"/>
      <c r="TUW40" s="27"/>
      <c r="TUX40" s="26"/>
      <c r="TUY40" s="27"/>
      <c r="TUZ40" s="26"/>
      <c r="TVA40" s="27"/>
      <c r="TVB40" s="26"/>
      <c r="TVC40" s="27"/>
      <c r="TVD40" s="26"/>
      <c r="TVE40" s="27"/>
      <c r="TVF40" s="26"/>
      <c r="TVG40" s="27"/>
      <c r="TVH40" s="26"/>
      <c r="TVI40" s="27"/>
      <c r="TVJ40" s="26"/>
      <c r="TVK40" s="27"/>
      <c r="TVL40" s="26"/>
      <c r="TVM40" s="27"/>
      <c r="TVN40" s="26"/>
      <c r="TVO40" s="27"/>
      <c r="TVP40" s="26"/>
      <c r="TVQ40" s="27"/>
      <c r="TVR40" s="26"/>
      <c r="TVS40" s="27"/>
      <c r="TVT40" s="26"/>
      <c r="TVU40" s="27"/>
      <c r="TVV40" s="26"/>
      <c r="TVW40" s="27"/>
      <c r="TVX40" s="26"/>
      <c r="TVY40" s="27"/>
      <c r="TVZ40" s="26"/>
      <c r="TWA40" s="27"/>
      <c r="TWB40" s="26"/>
      <c r="TWC40" s="27"/>
      <c r="TWD40" s="26"/>
      <c r="TWE40" s="27"/>
      <c r="TWF40" s="26"/>
      <c r="TWG40" s="27"/>
      <c r="TWH40" s="26"/>
      <c r="TWI40" s="27"/>
      <c r="TWJ40" s="26"/>
      <c r="TWK40" s="27"/>
      <c r="TWL40" s="26"/>
      <c r="TWM40" s="27"/>
      <c r="TWN40" s="26"/>
      <c r="TWO40" s="27"/>
      <c r="TWP40" s="26"/>
      <c r="TWQ40" s="27"/>
      <c r="TWR40" s="26"/>
      <c r="TWS40" s="27"/>
      <c r="TWT40" s="26"/>
      <c r="TWU40" s="27"/>
      <c r="TWV40" s="26"/>
      <c r="TWW40" s="27"/>
      <c r="TWX40" s="26"/>
      <c r="TWY40" s="27"/>
      <c r="TWZ40" s="26"/>
      <c r="TXA40" s="27"/>
      <c r="TXB40" s="26"/>
      <c r="TXC40" s="27"/>
      <c r="TXD40" s="26"/>
      <c r="TXE40" s="27"/>
      <c r="TXF40" s="26"/>
      <c r="TXG40" s="27"/>
      <c r="TXH40" s="26"/>
      <c r="TXI40" s="27"/>
      <c r="TXJ40" s="26"/>
      <c r="TXK40" s="27"/>
      <c r="TXL40" s="26"/>
      <c r="TXM40" s="27"/>
      <c r="TXN40" s="26"/>
      <c r="TXO40" s="27"/>
      <c r="TXP40" s="26"/>
      <c r="TXQ40" s="27"/>
      <c r="TXR40" s="26"/>
      <c r="TXS40" s="27"/>
      <c r="TXT40" s="26"/>
      <c r="TXU40" s="27"/>
      <c r="TXV40" s="26"/>
      <c r="TXW40" s="27"/>
      <c r="TXX40" s="26"/>
      <c r="TXY40" s="27"/>
      <c r="TXZ40" s="26"/>
      <c r="TYA40" s="27"/>
      <c r="TYB40" s="26"/>
      <c r="TYC40" s="27"/>
      <c r="TYD40" s="26"/>
      <c r="TYE40" s="27"/>
      <c r="TYF40" s="26"/>
      <c r="TYG40" s="27"/>
      <c r="TYH40" s="26"/>
      <c r="TYI40" s="27"/>
      <c r="TYJ40" s="26"/>
      <c r="TYK40" s="27"/>
      <c r="TYL40" s="26"/>
      <c r="TYM40" s="27"/>
      <c r="TYN40" s="26"/>
      <c r="TYO40" s="27"/>
      <c r="TYP40" s="26"/>
      <c r="TYQ40" s="27"/>
      <c r="TYR40" s="26"/>
      <c r="TYS40" s="27"/>
      <c r="TYT40" s="26"/>
      <c r="TYU40" s="27"/>
      <c r="TYV40" s="26"/>
      <c r="TYW40" s="27"/>
      <c r="TYX40" s="26"/>
      <c r="TYY40" s="27"/>
      <c r="TYZ40" s="26"/>
      <c r="TZA40" s="27"/>
      <c r="TZB40" s="26"/>
      <c r="TZC40" s="27"/>
      <c r="TZD40" s="26"/>
      <c r="TZE40" s="27"/>
      <c r="TZF40" s="26"/>
      <c r="TZG40" s="27"/>
      <c r="TZH40" s="26"/>
      <c r="TZI40" s="27"/>
      <c r="TZJ40" s="26"/>
      <c r="TZK40" s="27"/>
      <c r="TZL40" s="26"/>
      <c r="TZM40" s="27"/>
      <c r="TZN40" s="26"/>
      <c r="TZO40" s="27"/>
      <c r="TZP40" s="26"/>
      <c r="TZQ40" s="27"/>
      <c r="TZR40" s="26"/>
      <c r="TZS40" s="27"/>
      <c r="TZT40" s="26"/>
      <c r="TZU40" s="27"/>
      <c r="TZV40" s="26"/>
      <c r="TZW40" s="27"/>
      <c r="TZX40" s="26"/>
      <c r="TZY40" s="27"/>
      <c r="TZZ40" s="26"/>
      <c r="UAA40" s="27"/>
      <c r="UAB40" s="26"/>
      <c r="UAC40" s="27"/>
      <c r="UAD40" s="26"/>
      <c r="UAE40" s="27"/>
      <c r="UAF40" s="26"/>
      <c r="UAG40" s="27"/>
      <c r="UAH40" s="26"/>
      <c r="UAI40" s="27"/>
      <c r="UAJ40" s="26"/>
      <c r="UAK40" s="27"/>
      <c r="UAL40" s="26"/>
      <c r="UAM40" s="27"/>
      <c r="UAN40" s="26"/>
      <c r="UAO40" s="27"/>
      <c r="UAP40" s="26"/>
      <c r="UAQ40" s="27"/>
      <c r="UAR40" s="26"/>
      <c r="UAS40" s="27"/>
      <c r="UAT40" s="26"/>
      <c r="UAU40" s="27"/>
      <c r="UAV40" s="26"/>
      <c r="UAW40" s="27"/>
      <c r="UAX40" s="26"/>
      <c r="UAY40" s="27"/>
      <c r="UAZ40" s="26"/>
      <c r="UBA40" s="27"/>
      <c r="UBB40" s="26"/>
      <c r="UBC40" s="27"/>
      <c r="UBD40" s="26"/>
      <c r="UBE40" s="27"/>
      <c r="UBF40" s="26"/>
      <c r="UBG40" s="27"/>
      <c r="UBH40" s="26"/>
      <c r="UBI40" s="27"/>
      <c r="UBJ40" s="26"/>
      <c r="UBK40" s="27"/>
      <c r="UBL40" s="26"/>
      <c r="UBM40" s="27"/>
      <c r="UBN40" s="26"/>
      <c r="UBO40" s="27"/>
      <c r="UBP40" s="26"/>
      <c r="UBQ40" s="27"/>
      <c r="UBR40" s="26"/>
      <c r="UBS40" s="27"/>
      <c r="UBT40" s="26"/>
      <c r="UBU40" s="27"/>
      <c r="UBV40" s="26"/>
      <c r="UBW40" s="27"/>
      <c r="UBX40" s="26"/>
      <c r="UBY40" s="27"/>
      <c r="UBZ40" s="26"/>
      <c r="UCA40" s="27"/>
      <c r="UCB40" s="26"/>
      <c r="UCC40" s="27"/>
      <c r="UCD40" s="26"/>
      <c r="UCE40" s="27"/>
      <c r="UCF40" s="26"/>
      <c r="UCG40" s="27"/>
      <c r="UCH40" s="26"/>
      <c r="UCI40" s="27"/>
      <c r="UCJ40" s="26"/>
      <c r="UCK40" s="27"/>
      <c r="UCL40" s="26"/>
      <c r="UCM40" s="27"/>
      <c r="UCN40" s="26"/>
      <c r="UCO40" s="27"/>
      <c r="UCP40" s="26"/>
      <c r="UCQ40" s="27"/>
      <c r="UCR40" s="26"/>
      <c r="UCS40" s="27"/>
      <c r="UCT40" s="26"/>
      <c r="UCU40" s="27"/>
      <c r="UCV40" s="26"/>
      <c r="UCW40" s="27"/>
      <c r="UCX40" s="26"/>
      <c r="UCY40" s="27"/>
      <c r="UCZ40" s="26"/>
      <c r="UDA40" s="27"/>
      <c r="UDB40" s="26"/>
      <c r="UDC40" s="27"/>
      <c r="UDD40" s="26"/>
      <c r="UDE40" s="27"/>
      <c r="UDF40" s="26"/>
      <c r="UDG40" s="27"/>
      <c r="UDH40" s="26"/>
      <c r="UDI40" s="27"/>
      <c r="UDJ40" s="26"/>
      <c r="UDK40" s="27"/>
      <c r="UDL40" s="26"/>
      <c r="UDM40" s="27"/>
      <c r="UDN40" s="26"/>
      <c r="UDO40" s="27"/>
      <c r="UDP40" s="26"/>
      <c r="UDQ40" s="27"/>
      <c r="UDR40" s="26"/>
      <c r="UDS40" s="27"/>
      <c r="UDT40" s="26"/>
      <c r="UDU40" s="27"/>
      <c r="UDV40" s="26"/>
      <c r="UDW40" s="27"/>
      <c r="UDX40" s="26"/>
      <c r="UDY40" s="27"/>
      <c r="UDZ40" s="26"/>
      <c r="UEA40" s="27"/>
      <c r="UEB40" s="26"/>
      <c r="UEC40" s="27"/>
      <c r="UED40" s="26"/>
      <c r="UEE40" s="27"/>
      <c r="UEF40" s="26"/>
      <c r="UEG40" s="27"/>
      <c r="UEH40" s="26"/>
      <c r="UEI40" s="27"/>
      <c r="UEJ40" s="26"/>
      <c r="UEK40" s="27"/>
      <c r="UEL40" s="26"/>
      <c r="UEM40" s="27"/>
      <c r="UEN40" s="26"/>
      <c r="UEO40" s="27"/>
      <c r="UEP40" s="26"/>
      <c r="UEQ40" s="27"/>
      <c r="UER40" s="26"/>
      <c r="UES40" s="27"/>
      <c r="UET40" s="26"/>
      <c r="UEU40" s="27"/>
      <c r="UEV40" s="26"/>
      <c r="UEW40" s="27"/>
      <c r="UEX40" s="26"/>
      <c r="UEY40" s="27"/>
      <c r="UEZ40" s="26"/>
      <c r="UFA40" s="27"/>
      <c r="UFB40" s="26"/>
      <c r="UFC40" s="27"/>
      <c r="UFD40" s="26"/>
      <c r="UFE40" s="27"/>
      <c r="UFF40" s="26"/>
      <c r="UFG40" s="27"/>
      <c r="UFH40" s="26"/>
      <c r="UFI40" s="27"/>
      <c r="UFJ40" s="26"/>
      <c r="UFK40" s="27"/>
      <c r="UFL40" s="26"/>
      <c r="UFM40" s="27"/>
      <c r="UFN40" s="26"/>
      <c r="UFO40" s="27"/>
      <c r="UFP40" s="26"/>
      <c r="UFQ40" s="27"/>
      <c r="UFR40" s="26"/>
      <c r="UFS40" s="27"/>
      <c r="UFT40" s="26"/>
      <c r="UFU40" s="27"/>
      <c r="UFV40" s="26"/>
      <c r="UFW40" s="27"/>
      <c r="UFX40" s="26"/>
      <c r="UFY40" s="27"/>
      <c r="UFZ40" s="26"/>
      <c r="UGA40" s="27"/>
      <c r="UGB40" s="26"/>
      <c r="UGC40" s="27"/>
      <c r="UGD40" s="26"/>
      <c r="UGE40" s="27"/>
      <c r="UGF40" s="26"/>
      <c r="UGG40" s="27"/>
      <c r="UGH40" s="26"/>
      <c r="UGI40" s="27"/>
      <c r="UGJ40" s="26"/>
      <c r="UGK40" s="27"/>
      <c r="UGL40" s="26"/>
      <c r="UGM40" s="27"/>
      <c r="UGN40" s="26"/>
      <c r="UGO40" s="27"/>
      <c r="UGP40" s="26"/>
      <c r="UGQ40" s="27"/>
      <c r="UGR40" s="26"/>
      <c r="UGS40" s="27"/>
      <c r="UGT40" s="26"/>
      <c r="UGU40" s="27"/>
      <c r="UGV40" s="26"/>
      <c r="UGW40" s="27"/>
      <c r="UGX40" s="26"/>
      <c r="UGY40" s="27"/>
      <c r="UGZ40" s="26"/>
      <c r="UHA40" s="27"/>
      <c r="UHB40" s="26"/>
      <c r="UHC40" s="27"/>
      <c r="UHD40" s="26"/>
      <c r="UHE40" s="27"/>
      <c r="UHF40" s="26"/>
      <c r="UHG40" s="27"/>
      <c r="UHH40" s="26"/>
      <c r="UHI40" s="27"/>
      <c r="UHJ40" s="26"/>
      <c r="UHK40" s="27"/>
      <c r="UHL40" s="26"/>
      <c r="UHM40" s="27"/>
      <c r="UHN40" s="26"/>
      <c r="UHO40" s="27"/>
      <c r="UHP40" s="26"/>
      <c r="UHQ40" s="27"/>
      <c r="UHR40" s="26"/>
      <c r="UHS40" s="27"/>
      <c r="UHT40" s="26"/>
      <c r="UHU40" s="27"/>
      <c r="UHV40" s="26"/>
      <c r="UHW40" s="27"/>
      <c r="UHX40" s="26"/>
      <c r="UHY40" s="27"/>
      <c r="UHZ40" s="26"/>
      <c r="UIA40" s="27"/>
      <c r="UIB40" s="26"/>
      <c r="UIC40" s="27"/>
      <c r="UID40" s="26"/>
      <c r="UIE40" s="27"/>
      <c r="UIF40" s="26"/>
      <c r="UIG40" s="27"/>
      <c r="UIH40" s="26"/>
      <c r="UII40" s="27"/>
      <c r="UIJ40" s="26"/>
      <c r="UIK40" s="27"/>
      <c r="UIL40" s="26"/>
      <c r="UIM40" s="27"/>
      <c r="UIN40" s="26"/>
      <c r="UIO40" s="27"/>
      <c r="UIP40" s="26"/>
      <c r="UIQ40" s="27"/>
      <c r="UIR40" s="26"/>
      <c r="UIS40" s="27"/>
      <c r="UIT40" s="26"/>
      <c r="UIU40" s="27"/>
      <c r="UIV40" s="26"/>
      <c r="UIW40" s="27"/>
      <c r="UIX40" s="26"/>
      <c r="UIY40" s="27"/>
      <c r="UIZ40" s="26"/>
      <c r="UJA40" s="27"/>
      <c r="UJB40" s="26"/>
      <c r="UJC40" s="27"/>
      <c r="UJD40" s="26"/>
      <c r="UJE40" s="27"/>
      <c r="UJF40" s="26"/>
      <c r="UJG40" s="27"/>
      <c r="UJH40" s="26"/>
      <c r="UJI40" s="27"/>
      <c r="UJJ40" s="26"/>
      <c r="UJK40" s="27"/>
      <c r="UJL40" s="26"/>
      <c r="UJM40" s="27"/>
      <c r="UJN40" s="26"/>
      <c r="UJO40" s="27"/>
      <c r="UJP40" s="26"/>
      <c r="UJQ40" s="27"/>
      <c r="UJR40" s="26"/>
      <c r="UJS40" s="27"/>
      <c r="UJT40" s="26"/>
      <c r="UJU40" s="27"/>
      <c r="UJV40" s="26"/>
      <c r="UJW40" s="27"/>
      <c r="UJX40" s="26"/>
      <c r="UJY40" s="27"/>
      <c r="UJZ40" s="26"/>
      <c r="UKA40" s="27"/>
      <c r="UKB40" s="26"/>
      <c r="UKC40" s="27"/>
      <c r="UKD40" s="26"/>
      <c r="UKE40" s="27"/>
      <c r="UKF40" s="26"/>
      <c r="UKG40" s="27"/>
      <c r="UKH40" s="26"/>
      <c r="UKI40" s="27"/>
      <c r="UKJ40" s="26"/>
      <c r="UKK40" s="27"/>
      <c r="UKL40" s="26"/>
      <c r="UKM40" s="27"/>
      <c r="UKN40" s="26"/>
      <c r="UKO40" s="27"/>
      <c r="UKP40" s="26"/>
      <c r="UKQ40" s="27"/>
      <c r="UKR40" s="26"/>
      <c r="UKS40" s="27"/>
      <c r="UKT40" s="26"/>
      <c r="UKU40" s="27"/>
      <c r="UKV40" s="26"/>
      <c r="UKW40" s="27"/>
      <c r="UKX40" s="26"/>
      <c r="UKY40" s="27"/>
      <c r="UKZ40" s="26"/>
      <c r="ULA40" s="27"/>
      <c r="ULB40" s="26"/>
      <c r="ULC40" s="27"/>
      <c r="ULD40" s="26"/>
      <c r="ULE40" s="27"/>
      <c r="ULF40" s="26"/>
      <c r="ULG40" s="27"/>
      <c r="ULH40" s="26"/>
      <c r="ULI40" s="27"/>
      <c r="ULJ40" s="26"/>
      <c r="ULK40" s="27"/>
      <c r="ULL40" s="26"/>
      <c r="ULM40" s="27"/>
      <c r="ULN40" s="26"/>
      <c r="ULO40" s="27"/>
      <c r="ULP40" s="26"/>
      <c r="ULQ40" s="27"/>
      <c r="ULR40" s="26"/>
      <c r="ULS40" s="27"/>
      <c r="ULT40" s="26"/>
      <c r="ULU40" s="27"/>
      <c r="ULV40" s="26"/>
      <c r="ULW40" s="27"/>
      <c r="ULX40" s="26"/>
      <c r="ULY40" s="27"/>
      <c r="ULZ40" s="26"/>
      <c r="UMA40" s="27"/>
      <c r="UMB40" s="26"/>
      <c r="UMC40" s="27"/>
      <c r="UMD40" s="26"/>
      <c r="UME40" s="27"/>
      <c r="UMF40" s="26"/>
      <c r="UMG40" s="27"/>
      <c r="UMH40" s="26"/>
      <c r="UMI40" s="27"/>
      <c r="UMJ40" s="26"/>
      <c r="UMK40" s="27"/>
      <c r="UML40" s="26"/>
      <c r="UMM40" s="27"/>
      <c r="UMN40" s="26"/>
      <c r="UMO40" s="27"/>
      <c r="UMP40" s="26"/>
      <c r="UMQ40" s="27"/>
      <c r="UMR40" s="26"/>
      <c r="UMS40" s="27"/>
      <c r="UMT40" s="26"/>
      <c r="UMU40" s="27"/>
      <c r="UMV40" s="26"/>
      <c r="UMW40" s="27"/>
      <c r="UMX40" s="26"/>
      <c r="UMY40" s="27"/>
      <c r="UMZ40" s="26"/>
      <c r="UNA40" s="27"/>
      <c r="UNB40" s="26"/>
      <c r="UNC40" s="27"/>
      <c r="UND40" s="26"/>
      <c r="UNE40" s="27"/>
      <c r="UNF40" s="26"/>
      <c r="UNG40" s="27"/>
      <c r="UNH40" s="26"/>
      <c r="UNI40" s="27"/>
      <c r="UNJ40" s="26"/>
      <c r="UNK40" s="27"/>
      <c r="UNL40" s="26"/>
      <c r="UNM40" s="27"/>
      <c r="UNN40" s="26"/>
      <c r="UNO40" s="27"/>
      <c r="UNP40" s="26"/>
      <c r="UNQ40" s="27"/>
      <c r="UNR40" s="26"/>
      <c r="UNS40" s="27"/>
      <c r="UNT40" s="26"/>
      <c r="UNU40" s="27"/>
      <c r="UNV40" s="26"/>
      <c r="UNW40" s="27"/>
      <c r="UNX40" s="26"/>
      <c r="UNY40" s="27"/>
      <c r="UNZ40" s="26"/>
      <c r="UOA40" s="27"/>
      <c r="UOB40" s="26"/>
      <c r="UOC40" s="27"/>
      <c r="UOD40" s="26"/>
      <c r="UOE40" s="27"/>
      <c r="UOF40" s="26"/>
      <c r="UOG40" s="27"/>
      <c r="UOH40" s="26"/>
      <c r="UOI40" s="27"/>
      <c r="UOJ40" s="26"/>
      <c r="UOK40" s="27"/>
      <c r="UOL40" s="26"/>
      <c r="UOM40" s="27"/>
      <c r="UON40" s="26"/>
      <c r="UOO40" s="27"/>
      <c r="UOP40" s="26"/>
      <c r="UOQ40" s="27"/>
      <c r="UOR40" s="26"/>
      <c r="UOS40" s="27"/>
      <c r="UOT40" s="26"/>
      <c r="UOU40" s="27"/>
      <c r="UOV40" s="26"/>
      <c r="UOW40" s="27"/>
      <c r="UOX40" s="26"/>
      <c r="UOY40" s="27"/>
      <c r="UOZ40" s="26"/>
      <c r="UPA40" s="27"/>
      <c r="UPB40" s="26"/>
      <c r="UPC40" s="27"/>
      <c r="UPD40" s="26"/>
      <c r="UPE40" s="27"/>
      <c r="UPF40" s="26"/>
      <c r="UPG40" s="27"/>
      <c r="UPH40" s="26"/>
      <c r="UPI40" s="27"/>
      <c r="UPJ40" s="26"/>
      <c r="UPK40" s="27"/>
      <c r="UPL40" s="26"/>
      <c r="UPM40" s="27"/>
      <c r="UPN40" s="26"/>
      <c r="UPO40" s="27"/>
      <c r="UPP40" s="26"/>
      <c r="UPQ40" s="27"/>
      <c r="UPR40" s="26"/>
      <c r="UPS40" s="27"/>
      <c r="UPT40" s="26"/>
      <c r="UPU40" s="27"/>
      <c r="UPV40" s="26"/>
      <c r="UPW40" s="27"/>
      <c r="UPX40" s="26"/>
      <c r="UPY40" s="27"/>
      <c r="UPZ40" s="26"/>
      <c r="UQA40" s="27"/>
      <c r="UQB40" s="26"/>
      <c r="UQC40" s="27"/>
      <c r="UQD40" s="26"/>
      <c r="UQE40" s="27"/>
      <c r="UQF40" s="26"/>
      <c r="UQG40" s="27"/>
      <c r="UQH40" s="26"/>
      <c r="UQI40" s="27"/>
      <c r="UQJ40" s="26"/>
      <c r="UQK40" s="27"/>
      <c r="UQL40" s="26"/>
      <c r="UQM40" s="27"/>
      <c r="UQN40" s="26"/>
      <c r="UQO40" s="27"/>
      <c r="UQP40" s="26"/>
      <c r="UQQ40" s="27"/>
      <c r="UQR40" s="26"/>
      <c r="UQS40" s="27"/>
      <c r="UQT40" s="26"/>
      <c r="UQU40" s="27"/>
      <c r="UQV40" s="26"/>
      <c r="UQW40" s="27"/>
      <c r="UQX40" s="26"/>
      <c r="UQY40" s="27"/>
      <c r="UQZ40" s="26"/>
      <c r="URA40" s="27"/>
      <c r="URB40" s="26"/>
      <c r="URC40" s="27"/>
      <c r="URD40" s="26"/>
      <c r="URE40" s="27"/>
      <c r="URF40" s="26"/>
      <c r="URG40" s="27"/>
      <c r="URH40" s="26"/>
      <c r="URI40" s="27"/>
      <c r="URJ40" s="26"/>
      <c r="URK40" s="27"/>
      <c r="URL40" s="26"/>
      <c r="URM40" s="27"/>
      <c r="URN40" s="26"/>
      <c r="URO40" s="27"/>
      <c r="URP40" s="26"/>
      <c r="URQ40" s="27"/>
      <c r="URR40" s="26"/>
      <c r="URS40" s="27"/>
      <c r="URT40" s="26"/>
      <c r="URU40" s="27"/>
      <c r="URV40" s="26"/>
      <c r="URW40" s="27"/>
      <c r="URX40" s="26"/>
      <c r="URY40" s="27"/>
      <c r="URZ40" s="26"/>
      <c r="USA40" s="27"/>
      <c r="USB40" s="26"/>
      <c r="USC40" s="27"/>
      <c r="USD40" s="26"/>
      <c r="USE40" s="27"/>
      <c r="USF40" s="26"/>
      <c r="USG40" s="27"/>
      <c r="USH40" s="26"/>
      <c r="USI40" s="27"/>
      <c r="USJ40" s="26"/>
      <c r="USK40" s="27"/>
      <c r="USL40" s="26"/>
      <c r="USM40" s="27"/>
      <c r="USN40" s="26"/>
      <c r="USO40" s="27"/>
      <c r="USP40" s="26"/>
      <c r="USQ40" s="27"/>
      <c r="USR40" s="26"/>
      <c r="USS40" s="27"/>
      <c r="UST40" s="26"/>
      <c r="USU40" s="27"/>
      <c r="USV40" s="26"/>
      <c r="USW40" s="27"/>
      <c r="USX40" s="26"/>
      <c r="USY40" s="27"/>
      <c r="USZ40" s="26"/>
      <c r="UTA40" s="27"/>
      <c r="UTB40" s="26"/>
      <c r="UTC40" s="27"/>
      <c r="UTD40" s="26"/>
      <c r="UTE40" s="27"/>
      <c r="UTF40" s="26"/>
      <c r="UTG40" s="27"/>
      <c r="UTH40" s="26"/>
      <c r="UTI40" s="27"/>
      <c r="UTJ40" s="26"/>
      <c r="UTK40" s="27"/>
      <c r="UTL40" s="26"/>
      <c r="UTM40" s="27"/>
      <c r="UTN40" s="26"/>
      <c r="UTO40" s="27"/>
      <c r="UTP40" s="26"/>
      <c r="UTQ40" s="27"/>
      <c r="UTR40" s="26"/>
      <c r="UTS40" s="27"/>
      <c r="UTT40" s="26"/>
      <c r="UTU40" s="27"/>
      <c r="UTV40" s="26"/>
      <c r="UTW40" s="27"/>
      <c r="UTX40" s="26"/>
      <c r="UTY40" s="27"/>
      <c r="UTZ40" s="26"/>
      <c r="UUA40" s="27"/>
      <c r="UUB40" s="26"/>
      <c r="UUC40" s="27"/>
      <c r="UUD40" s="26"/>
      <c r="UUE40" s="27"/>
      <c r="UUF40" s="26"/>
      <c r="UUG40" s="27"/>
      <c r="UUH40" s="26"/>
      <c r="UUI40" s="27"/>
      <c r="UUJ40" s="26"/>
      <c r="UUK40" s="27"/>
      <c r="UUL40" s="26"/>
      <c r="UUM40" s="27"/>
      <c r="UUN40" s="26"/>
      <c r="UUO40" s="27"/>
      <c r="UUP40" s="26"/>
      <c r="UUQ40" s="27"/>
      <c r="UUR40" s="26"/>
      <c r="UUS40" s="27"/>
      <c r="UUT40" s="26"/>
      <c r="UUU40" s="27"/>
      <c r="UUV40" s="26"/>
      <c r="UUW40" s="27"/>
      <c r="UUX40" s="26"/>
      <c r="UUY40" s="27"/>
      <c r="UUZ40" s="26"/>
      <c r="UVA40" s="27"/>
      <c r="UVB40" s="26"/>
      <c r="UVC40" s="27"/>
      <c r="UVD40" s="26"/>
      <c r="UVE40" s="27"/>
      <c r="UVF40" s="26"/>
      <c r="UVG40" s="27"/>
      <c r="UVH40" s="26"/>
      <c r="UVI40" s="27"/>
      <c r="UVJ40" s="26"/>
      <c r="UVK40" s="27"/>
      <c r="UVL40" s="26"/>
      <c r="UVM40" s="27"/>
      <c r="UVN40" s="26"/>
      <c r="UVO40" s="27"/>
      <c r="UVP40" s="26"/>
      <c r="UVQ40" s="27"/>
      <c r="UVR40" s="26"/>
      <c r="UVS40" s="27"/>
      <c r="UVT40" s="26"/>
      <c r="UVU40" s="27"/>
      <c r="UVV40" s="26"/>
      <c r="UVW40" s="27"/>
      <c r="UVX40" s="26"/>
      <c r="UVY40" s="27"/>
      <c r="UVZ40" s="26"/>
      <c r="UWA40" s="27"/>
      <c r="UWB40" s="26"/>
      <c r="UWC40" s="27"/>
      <c r="UWD40" s="26"/>
      <c r="UWE40" s="27"/>
      <c r="UWF40" s="26"/>
      <c r="UWG40" s="27"/>
      <c r="UWH40" s="26"/>
      <c r="UWI40" s="27"/>
      <c r="UWJ40" s="26"/>
      <c r="UWK40" s="27"/>
      <c r="UWL40" s="26"/>
      <c r="UWM40" s="27"/>
      <c r="UWN40" s="26"/>
      <c r="UWO40" s="27"/>
      <c r="UWP40" s="26"/>
      <c r="UWQ40" s="27"/>
      <c r="UWR40" s="26"/>
      <c r="UWS40" s="27"/>
      <c r="UWT40" s="26"/>
      <c r="UWU40" s="27"/>
      <c r="UWV40" s="26"/>
      <c r="UWW40" s="27"/>
      <c r="UWX40" s="26"/>
      <c r="UWY40" s="27"/>
      <c r="UWZ40" s="26"/>
      <c r="UXA40" s="27"/>
      <c r="UXB40" s="26"/>
      <c r="UXC40" s="27"/>
      <c r="UXD40" s="26"/>
      <c r="UXE40" s="27"/>
      <c r="UXF40" s="26"/>
      <c r="UXG40" s="27"/>
      <c r="UXH40" s="26"/>
      <c r="UXI40" s="27"/>
      <c r="UXJ40" s="26"/>
      <c r="UXK40" s="27"/>
      <c r="UXL40" s="26"/>
      <c r="UXM40" s="27"/>
      <c r="UXN40" s="26"/>
      <c r="UXO40" s="27"/>
      <c r="UXP40" s="26"/>
      <c r="UXQ40" s="27"/>
      <c r="UXR40" s="26"/>
      <c r="UXS40" s="27"/>
      <c r="UXT40" s="26"/>
      <c r="UXU40" s="27"/>
      <c r="UXV40" s="26"/>
      <c r="UXW40" s="27"/>
      <c r="UXX40" s="26"/>
      <c r="UXY40" s="27"/>
      <c r="UXZ40" s="26"/>
      <c r="UYA40" s="27"/>
      <c r="UYB40" s="26"/>
      <c r="UYC40" s="27"/>
      <c r="UYD40" s="26"/>
      <c r="UYE40" s="27"/>
      <c r="UYF40" s="26"/>
      <c r="UYG40" s="27"/>
      <c r="UYH40" s="26"/>
      <c r="UYI40" s="27"/>
      <c r="UYJ40" s="26"/>
      <c r="UYK40" s="27"/>
      <c r="UYL40" s="26"/>
      <c r="UYM40" s="27"/>
      <c r="UYN40" s="26"/>
      <c r="UYO40" s="27"/>
      <c r="UYP40" s="26"/>
      <c r="UYQ40" s="27"/>
      <c r="UYR40" s="26"/>
      <c r="UYS40" s="27"/>
      <c r="UYT40" s="26"/>
      <c r="UYU40" s="27"/>
      <c r="UYV40" s="26"/>
      <c r="UYW40" s="27"/>
      <c r="UYX40" s="26"/>
      <c r="UYY40" s="27"/>
      <c r="UYZ40" s="26"/>
      <c r="UZA40" s="27"/>
      <c r="UZB40" s="26"/>
      <c r="UZC40" s="27"/>
      <c r="UZD40" s="26"/>
      <c r="UZE40" s="27"/>
      <c r="UZF40" s="26"/>
      <c r="UZG40" s="27"/>
      <c r="UZH40" s="26"/>
      <c r="UZI40" s="27"/>
      <c r="UZJ40" s="26"/>
      <c r="UZK40" s="27"/>
      <c r="UZL40" s="26"/>
      <c r="UZM40" s="27"/>
      <c r="UZN40" s="26"/>
      <c r="UZO40" s="27"/>
      <c r="UZP40" s="26"/>
      <c r="UZQ40" s="27"/>
      <c r="UZR40" s="26"/>
      <c r="UZS40" s="27"/>
      <c r="UZT40" s="26"/>
      <c r="UZU40" s="27"/>
      <c r="UZV40" s="26"/>
      <c r="UZW40" s="27"/>
      <c r="UZX40" s="26"/>
      <c r="UZY40" s="27"/>
      <c r="UZZ40" s="26"/>
      <c r="VAA40" s="27"/>
      <c r="VAB40" s="26"/>
      <c r="VAC40" s="27"/>
      <c r="VAD40" s="26"/>
      <c r="VAE40" s="27"/>
      <c r="VAF40" s="26"/>
      <c r="VAG40" s="27"/>
      <c r="VAH40" s="26"/>
      <c r="VAI40" s="27"/>
      <c r="VAJ40" s="26"/>
      <c r="VAK40" s="27"/>
      <c r="VAL40" s="26"/>
      <c r="VAM40" s="27"/>
      <c r="VAN40" s="26"/>
      <c r="VAO40" s="27"/>
      <c r="VAP40" s="26"/>
      <c r="VAQ40" s="27"/>
      <c r="VAR40" s="26"/>
      <c r="VAS40" s="27"/>
      <c r="VAT40" s="26"/>
      <c r="VAU40" s="27"/>
      <c r="VAV40" s="26"/>
      <c r="VAW40" s="27"/>
      <c r="VAX40" s="26"/>
      <c r="VAY40" s="27"/>
      <c r="VAZ40" s="26"/>
      <c r="VBA40" s="27"/>
      <c r="VBB40" s="26"/>
      <c r="VBC40" s="27"/>
      <c r="VBD40" s="26"/>
      <c r="VBE40" s="27"/>
      <c r="VBF40" s="26"/>
      <c r="VBG40" s="27"/>
      <c r="VBH40" s="26"/>
      <c r="VBI40" s="27"/>
      <c r="VBJ40" s="26"/>
      <c r="VBK40" s="27"/>
      <c r="VBL40" s="26"/>
      <c r="VBM40" s="27"/>
      <c r="VBN40" s="26"/>
      <c r="VBO40" s="27"/>
      <c r="VBP40" s="26"/>
      <c r="VBQ40" s="27"/>
      <c r="VBR40" s="26"/>
      <c r="VBS40" s="27"/>
      <c r="VBT40" s="26"/>
      <c r="VBU40" s="27"/>
      <c r="VBV40" s="26"/>
      <c r="VBW40" s="27"/>
      <c r="VBX40" s="26"/>
      <c r="VBY40" s="27"/>
      <c r="VBZ40" s="26"/>
      <c r="VCA40" s="27"/>
      <c r="VCB40" s="26"/>
      <c r="VCC40" s="27"/>
      <c r="VCD40" s="26"/>
      <c r="VCE40" s="27"/>
      <c r="VCF40" s="26"/>
      <c r="VCG40" s="27"/>
      <c r="VCH40" s="26"/>
      <c r="VCI40" s="27"/>
      <c r="VCJ40" s="26"/>
      <c r="VCK40" s="27"/>
      <c r="VCL40" s="26"/>
      <c r="VCM40" s="27"/>
      <c r="VCN40" s="26"/>
      <c r="VCO40" s="27"/>
      <c r="VCP40" s="26"/>
      <c r="VCQ40" s="27"/>
      <c r="VCR40" s="26"/>
      <c r="VCS40" s="27"/>
      <c r="VCT40" s="26"/>
      <c r="VCU40" s="27"/>
      <c r="VCV40" s="26"/>
      <c r="VCW40" s="27"/>
      <c r="VCX40" s="26"/>
      <c r="VCY40" s="27"/>
      <c r="VCZ40" s="26"/>
      <c r="VDA40" s="27"/>
      <c r="VDB40" s="26"/>
      <c r="VDC40" s="27"/>
      <c r="VDD40" s="26"/>
      <c r="VDE40" s="27"/>
      <c r="VDF40" s="26"/>
      <c r="VDG40" s="27"/>
      <c r="VDH40" s="26"/>
      <c r="VDI40" s="27"/>
      <c r="VDJ40" s="26"/>
      <c r="VDK40" s="27"/>
      <c r="VDL40" s="26"/>
      <c r="VDM40" s="27"/>
      <c r="VDN40" s="26"/>
      <c r="VDO40" s="27"/>
      <c r="VDP40" s="26"/>
      <c r="VDQ40" s="27"/>
      <c r="VDR40" s="26"/>
      <c r="VDS40" s="27"/>
      <c r="VDT40" s="26"/>
      <c r="VDU40" s="27"/>
      <c r="VDV40" s="26"/>
      <c r="VDW40" s="27"/>
      <c r="VDX40" s="26"/>
      <c r="VDY40" s="27"/>
      <c r="VDZ40" s="26"/>
      <c r="VEA40" s="27"/>
      <c r="VEB40" s="26"/>
      <c r="VEC40" s="27"/>
      <c r="VED40" s="26"/>
      <c r="VEE40" s="27"/>
      <c r="VEF40" s="26"/>
      <c r="VEG40" s="27"/>
      <c r="VEH40" s="26"/>
      <c r="VEI40" s="27"/>
      <c r="VEJ40" s="26"/>
      <c r="VEK40" s="27"/>
      <c r="VEL40" s="26"/>
      <c r="VEM40" s="27"/>
      <c r="VEN40" s="26"/>
      <c r="VEO40" s="27"/>
      <c r="VEP40" s="26"/>
      <c r="VEQ40" s="27"/>
      <c r="VER40" s="26"/>
      <c r="VES40" s="27"/>
      <c r="VET40" s="26"/>
      <c r="VEU40" s="27"/>
      <c r="VEV40" s="26"/>
      <c r="VEW40" s="27"/>
      <c r="VEX40" s="26"/>
      <c r="VEY40" s="27"/>
      <c r="VEZ40" s="26"/>
      <c r="VFA40" s="27"/>
      <c r="VFB40" s="26"/>
      <c r="VFC40" s="27"/>
      <c r="VFD40" s="26"/>
      <c r="VFE40" s="27"/>
      <c r="VFF40" s="26"/>
      <c r="VFG40" s="27"/>
      <c r="VFH40" s="26"/>
      <c r="VFI40" s="27"/>
      <c r="VFJ40" s="26"/>
      <c r="VFK40" s="27"/>
      <c r="VFL40" s="26"/>
      <c r="VFM40" s="27"/>
      <c r="VFN40" s="26"/>
      <c r="VFO40" s="27"/>
      <c r="VFP40" s="26"/>
      <c r="VFQ40" s="27"/>
      <c r="VFR40" s="26"/>
      <c r="VFS40" s="27"/>
      <c r="VFT40" s="26"/>
      <c r="VFU40" s="27"/>
      <c r="VFV40" s="26"/>
      <c r="VFW40" s="27"/>
      <c r="VFX40" s="26"/>
      <c r="VFY40" s="27"/>
      <c r="VFZ40" s="26"/>
      <c r="VGA40" s="27"/>
      <c r="VGB40" s="26"/>
      <c r="VGC40" s="27"/>
      <c r="VGD40" s="26"/>
      <c r="VGE40" s="27"/>
      <c r="VGF40" s="26"/>
      <c r="VGG40" s="27"/>
      <c r="VGH40" s="26"/>
      <c r="VGI40" s="27"/>
      <c r="VGJ40" s="26"/>
      <c r="VGK40" s="27"/>
      <c r="VGL40" s="26"/>
      <c r="VGM40" s="27"/>
      <c r="VGN40" s="26"/>
      <c r="VGO40" s="27"/>
      <c r="VGP40" s="26"/>
      <c r="VGQ40" s="27"/>
      <c r="VGR40" s="26"/>
      <c r="VGS40" s="27"/>
      <c r="VGT40" s="26"/>
      <c r="VGU40" s="27"/>
      <c r="VGV40" s="26"/>
      <c r="VGW40" s="27"/>
      <c r="VGX40" s="26"/>
      <c r="VGY40" s="27"/>
      <c r="VGZ40" s="26"/>
      <c r="VHA40" s="27"/>
      <c r="VHB40" s="26"/>
      <c r="VHC40" s="27"/>
      <c r="VHD40" s="26"/>
      <c r="VHE40" s="27"/>
      <c r="VHF40" s="26"/>
      <c r="VHG40" s="27"/>
      <c r="VHH40" s="26"/>
      <c r="VHI40" s="27"/>
      <c r="VHJ40" s="26"/>
      <c r="VHK40" s="27"/>
      <c r="VHL40" s="26"/>
      <c r="VHM40" s="27"/>
      <c r="VHN40" s="26"/>
      <c r="VHO40" s="27"/>
      <c r="VHP40" s="26"/>
      <c r="VHQ40" s="27"/>
      <c r="VHR40" s="26"/>
      <c r="VHS40" s="27"/>
      <c r="VHT40" s="26"/>
      <c r="VHU40" s="27"/>
      <c r="VHV40" s="26"/>
      <c r="VHW40" s="27"/>
      <c r="VHX40" s="26"/>
      <c r="VHY40" s="27"/>
      <c r="VHZ40" s="26"/>
      <c r="VIA40" s="27"/>
      <c r="VIB40" s="26"/>
      <c r="VIC40" s="27"/>
      <c r="VID40" s="26"/>
      <c r="VIE40" s="27"/>
      <c r="VIF40" s="26"/>
      <c r="VIG40" s="27"/>
      <c r="VIH40" s="26"/>
      <c r="VII40" s="27"/>
      <c r="VIJ40" s="26"/>
      <c r="VIK40" s="27"/>
      <c r="VIL40" s="26"/>
      <c r="VIM40" s="27"/>
      <c r="VIN40" s="26"/>
      <c r="VIO40" s="27"/>
      <c r="VIP40" s="26"/>
      <c r="VIQ40" s="27"/>
      <c r="VIR40" s="26"/>
      <c r="VIS40" s="27"/>
      <c r="VIT40" s="26"/>
      <c r="VIU40" s="27"/>
      <c r="VIV40" s="26"/>
      <c r="VIW40" s="27"/>
      <c r="VIX40" s="26"/>
      <c r="VIY40" s="27"/>
      <c r="VIZ40" s="26"/>
      <c r="VJA40" s="27"/>
      <c r="VJB40" s="26"/>
      <c r="VJC40" s="27"/>
      <c r="VJD40" s="26"/>
      <c r="VJE40" s="27"/>
      <c r="VJF40" s="26"/>
      <c r="VJG40" s="27"/>
      <c r="VJH40" s="26"/>
      <c r="VJI40" s="27"/>
      <c r="VJJ40" s="26"/>
      <c r="VJK40" s="27"/>
      <c r="VJL40" s="26"/>
      <c r="VJM40" s="27"/>
      <c r="VJN40" s="26"/>
      <c r="VJO40" s="27"/>
      <c r="VJP40" s="26"/>
      <c r="VJQ40" s="27"/>
      <c r="VJR40" s="26"/>
      <c r="VJS40" s="27"/>
      <c r="VJT40" s="26"/>
      <c r="VJU40" s="27"/>
      <c r="VJV40" s="26"/>
      <c r="VJW40" s="27"/>
      <c r="VJX40" s="26"/>
      <c r="VJY40" s="27"/>
      <c r="VJZ40" s="26"/>
      <c r="VKA40" s="27"/>
      <c r="VKB40" s="26"/>
      <c r="VKC40" s="27"/>
      <c r="VKD40" s="26"/>
      <c r="VKE40" s="27"/>
      <c r="VKF40" s="26"/>
      <c r="VKG40" s="27"/>
      <c r="VKH40" s="26"/>
      <c r="VKI40" s="27"/>
      <c r="VKJ40" s="26"/>
      <c r="VKK40" s="27"/>
      <c r="VKL40" s="26"/>
      <c r="VKM40" s="27"/>
      <c r="VKN40" s="26"/>
      <c r="VKO40" s="27"/>
      <c r="VKP40" s="26"/>
      <c r="VKQ40" s="27"/>
      <c r="VKR40" s="26"/>
      <c r="VKS40" s="27"/>
      <c r="VKT40" s="26"/>
      <c r="VKU40" s="27"/>
      <c r="VKV40" s="26"/>
      <c r="VKW40" s="27"/>
      <c r="VKX40" s="26"/>
      <c r="VKY40" s="27"/>
      <c r="VKZ40" s="26"/>
      <c r="VLA40" s="27"/>
      <c r="VLB40" s="26"/>
      <c r="VLC40" s="27"/>
      <c r="VLD40" s="26"/>
      <c r="VLE40" s="27"/>
      <c r="VLF40" s="26"/>
      <c r="VLG40" s="27"/>
      <c r="VLH40" s="26"/>
      <c r="VLI40" s="27"/>
      <c r="VLJ40" s="26"/>
      <c r="VLK40" s="27"/>
      <c r="VLL40" s="26"/>
      <c r="VLM40" s="27"/>
      <c r="VLN40" s="26"/>
      <c r="VLO40" s="27"/>
      <c r="VLP40" s="26"/>
      <c r="VLQ40" s="27"/>
      <c r="VLR40" s="26"/>
      <c r="VLS40" s="27"/>
      <c r="VLT40" s="26"/>
      <c r="VLU40" s="27"/>
      <c r="VLV40" s="26"/>
      <c r="VLW40" s="27"/>
      <c r="VLX40" s="26"/>
      <c r="VLY40" s="27"/>
      <c r="VLZ40" s="26"/>
      <c r="VMA40" s="27"/>
      <c r="VMB40" s="26"/>
      <c r="VMC40" s="27"/>
      <c r="VMD40" s="26"/>
      <c r="VME40" s="27"/>
      <c r="VMF40" s="26"/>
      <c r="VMG40" s="27"/>
      <c r="VMH40" s="26"/>
      <c r="VMI40" s="27"/>
      <c r="VMJ40" s="26"/>
      <c r="VMK40" s="27"/>
      <c r="VML40" s="26"/>
      <c r="VMM40" s="27"/>
      <c r="VMN40" s="26"/>
      <c r="VMO40" s="27"/>
      <c r="VMP40" s="26"/>
      <c r="VMQ40" s="27"/>
      <c r="VMR40" s="26"/>
      <c r="VMS40" s="27"/>
      <c r="VMT40" s="26"/>
      <c r="VMU40" s="27"/>
      <c r="VMV40" s="26"/>
      <c r="VMW40" s="27"/>
      <c r="VMX40" s="26"/>
      <c r="VMY40" s="27"/>
      <c r="VMZ40" s="26"/>
      <c r="VNA40" s="27"/>
      <c r="VNB40" s="26"/>
      <c r="VNC40" s="27"/>
      <c r="VND40" s="26"/>
      <c r="VNE40" s="27"/>
      <c r="VNF40" s="26"/>
      <c r="VNG40" s="27"/>
      <c r="VNH40" s="26"/>
      <c r="VNI40" s="27"/>
      <c r="VNJ40" s="26"/>
      <c r="VNK40" s="27"/>
      <c r="VNL40" s="26"/>
      <c r="VNM40" s="27"/>
      <c r="VNN40" s="26"/>
      <c r="VNO40" s="27"/>
      <c r="VNP40" s="26"/>
      <c r="VNQ40" s="27"/>
      <c r="VNR40" s="26"/>
      <c r="VNS40" s="27"/>
      <c r="VNT40" s="26"/>
      <c r="VNU40" s="27"/>
      <c r="VNV40" s="26"/>
      <c r="VNW40" s="27"/>
      <c r="VNX40" s="26"/>
      <c r="VNY40" s="27"/>
      <c r="VNZ40" s="26"/>
      <c r="VOA40" s="27"/>
      <c r="VOB40" s="26"/>
      <c r="VOC40" s="27"/>
      <c r="VOD40" s="26"/>
      <c r="VOE40" s="27"/>
      <c r="VOF40" s="26"/>
      <c r="VOG40" s="27"/>
      <c r="VOH40" s="26"/>
      <c r="VOI40" s="27"/>
      <c r="VOJ40" s="26"/>
      <c r="VOK40" s="27"/>
      <c r="VOL40" s="26"/>
      <c r="VOM40" s="27"/>
      <c r="VON40" s="26"/>
      <c r="VOO40" s="27"/>
      <c r="VOP40" s="26"/>
      <c r="VOQ40" s="27"/>
      <c r="VOR40" s="26"/>
      <c r="VOS40" s="27"/>
      <c r="VOT40" s="26"/>
      <c r="VOU40" s="27"/>
      <c r="VOV40" s="26"/>
      <c r="VOW40" s="27"/>
      <c r="VOX40" s="26"/>
      <c r="VOY40" s="27"/>
      <c r="VOZ40" s="26"/>
      <c r="VPA40" s="27"/>
      <c r="VPB40" s="26"/>
      <c r="VPC40" s="27"/>
      <c r="VPD40" s="26"/>
      <c r="VPE40" s="27"/>
      <c r="VPF40" s="26"/>
      <c r="VPG40" s="27"/>
      <c r="VPH40" s="26"/>
      <c r="VPI40" s="27"/>
      <c r="VPJ40" s="26"/>
      <c r="VPK40" s="27"/>
      <c r="VPL40" s="26"/>
      <c r="VPM40" s="27"/>
      <c r="VPN40" s="26"/>
      <c r="VPO40" s="27"/>
      <c r="VPP40" s="26"/>
      <c r="VPQ40" s="27"/>
      <c r="VPR40" s="26"/>
      <c r="VPS40" s="27"/>
      <c r="VPT40" s="26"/>
      <c r="VPU40" s="27"/>
      <c r="VPV40" s="26"/>
      <c r="VPW40" s="27"/>
      <c r="VPX40" s="26"/>
      <c r="VPY40" s="27"/>
      <c r="VPZ40" s="26"/>
      <c r="VQA40" s="27"/>
      <c r="VQB40" s="26"/>
      <c r="VQC40" s="27"/>
      <c r="VQD40" s="26"/>
      <c r="VQE40" s="27"/>
      <c r="VQF40" s="26"/>
      <c r="VQG40" s="27"/>
      <c r="VQH40" s="26"/>
      <c r="VQI40" s="27"/>
      <c r="VQJ40" s="26"/>
      <c r="VQK40" s="27"/>
      <c r="VQL40" s="26"/>
      <c r="VQM40" s="27"/>
      <c r="VQN40" s="26"/>
      <c r="VQO40" s="27"/>
      <c r="VQP40" s="26"/>
      <c r="VQQ40" s="27"/>
      <c r="VQR40" s="26"/>
      <c r="VQS40" s="27"/>
      <c r="VQT40" s="26"/>
      <c r="VQU40" s="27"/>
      <c r="VQV40" s="26"/>
      <c r="VQW40" s="27"/>
      <c r="VQX40" s="26"/>
      <c r="VQY40" s="27"/>
      <c r="VQZ40" s="26"/>
      <c r="VRA40" s="27"/>
      <c r="VRB40" s="26"/>
      <c r="VRC40" s="27"/>
      <c r="VRD40" s="26"/>
      <c r="VRE40" s="27"/>
      <c r="VRF40" s="26"/>
      <c r="VRG40" s="27"/>
      <c r="VRH40" s="26"/>
      <c r="VRI40" s="27"/>
      <c r="VRJ40" s="26"/>
      <c r="VRK40" s="27"/>
      <c r="VRL40" s="26"/>
      <c r="VRM40" s="27"/>
      <c r="VRN40" s="26"/>
      <c r="VRO40" s="27"/>
      <c r="VRP40" s="26"/>
      <c r="VRQ40" s="27"/>
      <c r="VRR40" s="26"/>
      <c r="VRS40" s="27"/>
      <c r="VRT40" s="26"/>
      <c r="VRU40" s="27"/>
      <c r="VRV40" s="26"/>
      <c r="VRW40" s="27"/>
      <c r="VRX40" s="26"/>
      <c r="VRY40" s="27"/>
      <c r="VRZ40" s="26"/>
      <c r="VSA40" s="27"/>
      <c r="VSB40" s="26"/>
      <c r="VSC40" s="27"/>
      <c r="VSD40" s="26"/>
      <c r="VSE40" s="27"/>
      <c r="VSF40" s="26"/>
      <c r="VSG40" s="27"/>
      <c r="VSH40" s="26"/>
      <c r="VSI40" s="27"/>
      <c r="VSJ40" s="26"/>
      <c r="VSK40" s="27"/>
      <c r="VSL40" s="26"/>
      <c r="VSM40" s="27"/>
      <c r="VSN40" s="26"/>
      <c r="VSO40" s="27"/>
      <c r="VSP40" s="26"/>
      <c r="VSQ40" s="27"/>
      <c r="VSR40" s="26"/>
      <c r="VSS40" s="27"/>
      <c r="VST40" s="26"/>
      <c r="VSU40" s="27"/>
      <c r="VSV40" s="26"/>
      <c r="VSW40" s="27"/>
      <c r="VSX40" s="26"/>
      <c r="VSY40" s="27"/>
      <c r="VSZ40" s="26"/>
      <c r="VTA40" s="27"/>
      <c r="VTB40" s="26"/>
      <c r="VTC40" s="27"/>
      <c r="VTD40" s="26"/>
      <c r="VTE40" s="27"/>
      <c r="VTF40" s="26"/>
      <c r="VTG40" s="27"/>
      <c r="VTH40" s="26"/>
      <c r="VTI40" s="27"/>
      <c r="VTJ40" s="26"/>
      <c r="VTK40" s="27"/>
      <c r="VTL40" s="26"/>
      <c r="VTM40" s="27"/>
      <c r="VTN40" s="26"/>
      <c r="VTO40" s="27"/>
      <c r="VTP40" s="26"/>
      <c r="VTQ40" s="27"/>
      <c r="VTR40" s="26"/>
      <c r="VTS40" s="27"/>
      <c r="VTT40" s="26"/>
      <c r="VTU40" s="27"/>
      <c r="VTV40" s="26"/>
      <c r="VTW40" s="27"/>
      <c r="VTX40" s="26"/>
      <c r="VTY40" s="27"/>
      <c r="VTZ40" s="26"/>
      <c r="VUA40" s="27"/>
      <c r="VUB40" s="26"/>
      <c r="VUC40" s="27"/>
      <c r="VUD40" s="26"/>
      <c r="VUE40" s="27"/>
      <c r="VUF40" s="26"/>
      <c r="VUG40" s="27"/>
      <c r="VUH40" s="26"/>
      <c r="VUI40" s="27"/>
      <c r="VUJ40" s="26"/>
      <c r="VUK40" s="27"/>
      <c r="VUL40" s="26"/>
      <c r="VUM40" s="27"/>
      <c r="VUN40" s="26"/>
      <c r="VUO40" s="27"/>
      <c r="VUP40" s="26"/>
      <c r="VUQ40" s="27"/>
      <c r="VUR40" s="26"/>
      <c r="VUS40" s="27"/>
      <c r="VUT40" s="26"/>
      <c r="VUU40" s="27"/>
      <c r="VUV40" s="26"/>
      <c r="VUW40" s="27"/>
      <c r="VUX40" s="26"/>
      <c r="VUY40" s="27"/>
      <c r="VUZ40" s="26"/>
      <c r="VVA40" s="27"/>
      <c r="VVB40" s="26"/>
      <c r="VVC40" s="27"/>
      <c r="VVD40" s="26"/>
      <c r="VVE40" s="27"/>
      <c r="VVF40" s="26"/>
      <c r="VVG40" s="27"/>
      <c r="VVH40" s="26"/>
      <c r="VVI40" s="27"/>
      <c r="VVJ40" s="26"/>
      <c r="VVK40" s="27"/>
      <c r="VVL40" s="26"/>
      <c r="VVM40" s="27"/>
      <c r="VVN40" s="26"/>
      <c r="VVO40" s="27"/>
      <c r="VVP40" s="26"/>
      <c r="VVQ40" s="27"/>
      <c r="VVR40" s="26"/>
      <c r="VVS40" s="27"/>
      <c r="VVT40" s="26"/>
      <c r="VVU40" s="27"/>
      <c r="VVV40" s="26"/>
      <c r="VVW40" s="27"/>
      <c r="VVX40" s="26"/>
      <c r="VVY40" s="27"/>
      <c r="VVZ40" s="26"/>
      <c r="VWA40" s="27"/>
      <c r="VWB40" s="26"/>
      <c r="VWC40" s="27"/>
      <c r="VWD40" s="26"/>
      <c r="VWE40" s="27"/>
      <c r="VWF40" s="26"/>
      <c r="VWG40" s="27"/>
      <c r="VWH40" s="26"/>
      <c r="VWI40" s="27"/>
      <c r="VWJ40" s="26"/>
      <c r="VWK40" s="27"/>
      <c r="VWL40" s="26"/>
      <c r="VWM40" s="27"/>
      <c r="VWN40" s="26"/>
      <c r="VWO40" s="27"/>
      <c r="VWP40" s="26"/>
      <c r="VWQ40" s="27"/>
      <c r="VWR40" s="26"/>
      <c r="VWS40" s="27"/>
      <c r="VWT40" s="26"/>
      <c r="VWU40" s="27"/>
      <c r="VWV40" s="26"/>
      <c r="VWW40" s="27"/>
      <c r="VWX40" s="26"/>
      <c r="VWY40" s="27"/>
      <c r="VWZ40" s="26"/>
      <c r="VXA40" s="27"/>
      <c r="VXB40" s="26"/>
      <c r="VXC40" s="27"/>
      <c r="VXD40" s="26"/>
      <c r="VXE40" s="27"/>
      <c r="VXF40" s="26"/>
      <c r="VXG40" s="27"/>
      <c r="VXH40" s="26"/>
      <c r="VXI40" s="27"/>
      <c r="VXJ40" s="26"/>
      <c r="VXK40" s="27"/>
      <c r="VXL40" s="26"/>
      <c r="VXM40" s="27"/>
      <c r="VXN40" s="26"/>
      <c r="VXO40" s="27"/>
      <c r="VXP40" s="26"/>
      <c r="VXQ40" s="27"/>
      <c r="VXR40" s="26"/>
      <c r="VXS40" s="27"/>
      <c r="VXT40" s="26"/>
      <c r="VXU40" s="27"/>
      <c r="VXV40" s="26"/>
      <c r="VXW40" s="27"/>
      <c r="VXX40" s="26"/>
      <c r="VXY40" s="27"/>
      <c r="VXZ40" s="26"/>
      <c r="VYA40" s="27"/>
      <c r="VYB40" s="26"/>
      <c r="VYC40" s="27"/>
      <c r="VYD40" s="26"/>
      <c r="VYE40" s="27"/>
      <c r="VYF40" s="26"/>
      <c r="VYG40" s="27"/>
      <c r="VYH40" s="26"/>
      <c r="VYI40" s="27"/>
      <c r="VYJ40" s="26"/>
      <c r="VYK40" s="27"/>
      <c r="VYL40" s="26"/>
      <c r="VYM40" s="27"/>
      <c r="VYN40" s="26"/>
      <c r="VYO40" s="27"/>
      <c r="VYP40" s="26"/>
      <c r="VYQ40" s="27"/>
      <c r="VYR40" s="26"/>
      <c r="VYS40" s="27"/>
      <c r="VYT40" s="26"/>
      <c r="VYU40" s="27"/>
      <c r="VYV40" s="26"/>
      <c r="VYW40" s="27"/>
      <c r="VYX40" s="26"/>
      <c r="VYY40" s="27"/>
      <c r="VYZ40" s="26"/>
      <c r="VZA40" s="27"/>
      <c r="VZB40" s="26"/>
      <c r="VZC40" s="27"/>
      <c r="VZD40" s="26"/>
      <c r="VZE40" s="27"/>
      <c r="VZF40" s="26"/>
      <c r="VZG40" s="27"/>
      <c r="VZH40" s="26"/>
      <c r="VZI40" s="27"/>
      <c r="VZJ40" s="26"/>
      <c r="VZK40" s="27"/>
      <c r="VZL40" s="26"/>
      <c r="VZM40" s="27"/>
      <c r="VZN40" s="26"/>
      <c r="VZO40" s="27"/>
      <c r="VZP40" s="26"/>
      <c r="VZQ40" s="27"/>
      <c r="VZR40" s="26"/>
      <c r="VZS40" s="27"/>
      <c r="VZT40" s="26"/>
      <c r="VZU40" s="27"/>
      <c r="VZV40" s="26"/>
      <c r="VZW40" s="27"/>
      <c r="VZX40" s="26"/>
      <c r="VZY40" s="27"/>
      <c r="VZZ40" s="26"/>
      <c r="WAA40" s="27"/>
      <c r="WAB40" s="26"/>
      <c r="WAC40" s="27"/>
      <c r="WAD40" s="26"/>
      <c r="WAE40" s="27"/>
      <c r="WAF40" s="26"/>
      <c r="WAG40" s="27"/>
      <c r="WAH40" s="26"/>
      <c r="WAI40" s="27"/>
      <c r="WAJ40" s="26"/>
      <c r="WAK40" s="27"/>
      <c r="WAL40" s="26"/>
      <c r="WAM40" s="27"/>
      <c r="WAN40" s="26"/>
      <c r="WAO40" s="27"/>
      <c r="WAP40" s="26"/>
      <c r="WAQ40" s="27"/>
      <c r="WAR40" s="26"/>
      <c r="WAS40" s="27"/>
      <c r="WAT40" s="26"/>
      <c r="WAU40" s="27"/>
      <c r="WAV40" s="26"/>
      <c r="WAW40" s="27"/>
      <c r="WAX40" s="26"/>
      <c r="WAY40" s="27"/>
      <c r="WAZ40" s="26"/>
      <c r="WBA40" s="27"/>
      <c r="WBB40" s="26"/>
      <c r="WBC40" s="27"/>
      <c r="WBD40" s="26"/>
      <c r="WBE40" s="27"/>
      <c r="WBF40" s="26"/>
      <c r="WBG40" s="27"/>
      <c r="WBH40" s="26"/>
      <c r="WBI40" s="27"/>
      <c r="WBJ40" s="26"/>
      <c r="WBK40" s="27"/>
      <c r="WBL40" s="26"/>
      <c r="WBM40" s="27"/>
      <c r="WBN40" s="26"/>
      <c r="WBO40" s="27"/>
      <c r="WBP40" s="26"/>
      <c r="WBQ40" s="27"/>
      <c r="WBR40" s="26"/>
      <c r="WBS40" s="27"/>
      <c r="WBT40" s="26"/>
      <c r="WBU40" s="27"/>
      <c r="WBV40" s="26"/>
      <c r="WBW40" s="27"/>
      <c r="WBX40" s="26"/>
      <c r="WBY40" s="27"/>
      <c r="WBZ40" s="26"/>
      <c r="WCA40" s="27"/>
      <c r="WCB40" s="26"/>
      <c r="WCC40" s="27"/>
      <c r="WCD40" s="26"/>
      <c r="WCE40" s="27"/>
      <c r="WCF40" s="26"/>
      <c r="WCG40" s="27"/>
      <c r="WCH40" s="26"/>
      <c r="WCI40" s="27"/>
      <c r="WCJ40" s="26"/>
      <c r="WCK40" s="27"/>
      <c r="WCL40" s="26"/>
      <c r="WCM40" s="27"/>
      <c r="WCN40" s="26"/>
      <c r="WCO40" s="27"/>
      <c r="WCP40" s="26"/>
      <c r="WCQ40" s="27"/>
      <c r="WCR40" s="26"/>
      <c r="WCS40" s="27"/>
      <c r="WCT40" s="26"/>
      <c r="WCU40" s="27"/>
      <c r="WCV40" s="26"/>
      <c r="WCW40" s="27"/>
      <c r="WCX40" s="26"/>
      <c r="WCY40" s="27"/>
      <c r="WCZ40" s="26"/>
      <c r="WDA40" s="27"/>
      <c r="WDB40" s="26"/>
      <c r="WDC40" s="27"/>
      <c r="WDD40" s="26"/>
      <c r="WDE40" s="27"/>
      <c r="WDF40" s="26"/>
      <c r="WDG40" s="27"/>
      <c r="WDH40" s="26"/>
      <c r="WDI40" s="27"/>
      <c r="WDJ40" s="26"/>
      <c r="WDK40" s="27"/>
      <c r="WDL40" s="26"/>
      <c r="WDM40" s="27"/>
      <c r="WDN40" s="26"/>
      <c r="WDO40" s="27"/>
      <c r="WDP40" s="26"/>
      <c r="WDQ40" s="27"/>
      <c r="WDR40" s="26"/>
      <c r="WDS40" s="27"/>
      <c r="WDT40" s="26"/>
      <c r="WDU40" s="27"/>
      <c r="WDV40" s="26"/>
      <c r="WDW40" s="27"/>
      <c r="WDX40" s="26"/>
      <c r="WDY40" s="27"/>
      <c r="WDZ40" s="26"/>
      <c r="WEA40" s="27"/>
      <c r="WEB40" s="26"/>
      <c r="WEC40" s="27"/>
      <c r="WED40" s="26"/>
      <c r="WEE40" s="27"/>
      <c r="WEF40" s="26"/>
      <c r="WEG40" s="27"/>
      <c r="WEH40" s="26"/>
      <c r="WEI40" s="27"/>
      <c r="WEJ40" s="26"/>
      <c r="WEK40" s="27"/>
      <c r="WEL40" s="26"/>
      <c r="WEM40" s="27"/>
      <c r="WEN40" s="26"/>
      <c r="WEO40" s="27"/>
      <c r="WEP40" s="26"/>
      <c r="WEQ40" s="27"/>
      <c r="WER40" s="26"/>
      <c r="WES40" s="27"/>
      <c r="WET40" s="26"/>
      <c r="WEU40" s="27"/>
      <c r="WEV40" s="26"/>
      <c r="WEW40" s="27"/>
      <c r="WEX40" s="26"/>
      <c r="WEY40" s="27"/>
      <c r="WEZ40" s="26"/>
      <c r="WFA40" s="27"/>
      <c r="WFB40" s="26"/>
      <c r="WFC40" s="27"/>
      <c r="WFD40" s="26"/>
      <c r="WFE40" s="27"/>
      <c r="WFF40" s="26"/>
      <c r="WFG40" s="27"/>
      <c r="WFH40" s="26"/>
      <c r="WFI40" s="27"/>
      <c r="WFJ40" s="26"/>
      <c r="WFK40" s="27"/>
      <c r="WFL40" s="26"/>
      <c r="WFM40" s="27"/>
      <c r="WFN40" s="26"/>
      <c r="WFO40" s="27"/>
      <c r="WFP40" s="26"/>
      <c r="WFQ40" s="27"/>
      <c r="WFR40" s="26"/>
      <c r="WFS40" s="27"/>
      <c r="WFT40" s="26"/>
      <c r="WFU40" s="27"/>
      <c r="WFV40" s="26"/>
      <c r="WFW40" s="27"/>
      <c r="WFX40" s="26"/>
      <c r="WFY40" s="27"/>
      <c r="WFZ40" s="26"/>
      <c r="WGA40" s="27"/>
      <c r="WGB40" s="26"/>
      <c r="WGC40" s="27"/>
      <c r="WGD40" s="26"/>
      <c r="WGE40" s="27"/>
      <c r="WGF40" s="26"/>
      <c r="WGG40" s="27"/>
      <c r="WGH40" s="26"/>
      <c r="WGI40" s="27"/>
      <c r="WGJ40" s="26"/>
      <c r="WGK40" s="27"/>
      <c r="WGL40" s="26"/>
      <c r="WGM40" s="27"/>
      <c r="WGN40" s="26"/>
      <c r="WGO40" s="27"/>
      <c r="WGP40" s="26"/>
      <c r="WGQ40" s="27"/>
      <c r="WGR40" s="26"/>
      <c r="WGS40" s="27"/>
      <c r="WGT40" s="26"/>
      <c r="WGU40" s="27"/>
      <c r="WGV40" s="26"/>
      <c r="WGW40" s="27"/>
      <c r="WGX40" s="26"/>
      <c r="WGY40" s="27"/>
      <c r="WGZ40" s="26"/>
      <c r="WHA40" s="27"/>
      <c r="WHB40" s="26"/>
      <c r="WHC40" s="27"/>
      <c r="WHD40" s="26"/>
      <c r="WHE40" s="27"/>
      <c r="WHF40" s="26"/>
      <c r="WHG40" s="27"/>
      <c r="WHH40" s="26"/>
      <c r="WHI40" s="27"/>
      <c r="WHJ40" s="26"/>
      <c r="WHK40" s="27"/>
      <c r="WHL40" s="26"/>
      <c r="WHM40" s="27"/>
      <c r="WHN40" s="26"/>
      <c r="WHO40" s="27"/>
      <c r="WHP40" s="26"/>
      <c r="WHQ40" s="27"/>
      <c r="WHR40" s="26"/>
      <c r="WHS40" s="27"/>
      <c r="WHT40" s="26"/>
      <c r="WHU40" s="27"/>
      <c r="WHV40" s="26"/>
      <c r="WHW40" s="27"/>
      <c r="WHX40" s="26"/>
      <c r="WHY40" s="27"/>
      <c r="WHZ40" s="26"/>
      <c r="WIA40" s="27"/>
      <c r="WIB40" s="26"/>
      <c r="WIC40" s="27"/>
      <c r="WID40" s="26"/>
      <c r="WIE40" s="27"/>
      <c r="WIF40" s="26"/>
      <c r="WIG40" s="27"/>
      <c r="WIH40" s="26"/>
      <c r="WII40" s="27"/>
      <c r="WIJ40" s="26"/>
      <c r="WIK40" s="27"/>
      <c r="WIL40" s="26"/>
      <c r="WIM40" s="27"/>
      <c r="WIN40" s="26"/>
      <c r="WIO40" s="27"/>
      <c r="WIP40" s="26"/>
      <c r="WIQ40" s="27"/>
      <c r="WIR40" s="26"/>
      <c r="WIS40" s="27"/>
      <c r="WIT40" s="26"/>
      <c r="WIU40" s="27"/>
      <c r="WIV40" s="26"/>
      <c r="WIW40" s="27"/>
      <c r="WIX40" s="26"/>
      <c r="WIY40" s="27"/>
      <c r="WIZ40" s="26"/>
      <c r="WJA40" s="27"/>
      <c r="WJB40" s="26"/>
      <c r="WJC40" s="27"/>
      <c r="WJD40" s="26"/>
      <c r="WJE40" s="27"/>
      <c r="WJF40" s="26"/>
      <c r="WJG40" s="27"/>
      <c r="WJH40" s="26"/>
      <c r="WJI40" s="27"/>
      <c r="WJJ40" s="26"/>
      <c r="WJK40" s="27"/>
      <c r="WJL40" s="26"/>
      <c r="WJM40" s="27"/>
      <c r="WJN40" s="26"/>
      <c r="WJO40" s="27"/>
      <c r="WJP40" s="26"/>
      <c r="WJQ40" s="27"/>
      <c r="WJR40" s="26"/>
      <c r="WJS40" s="27"/>
      <c r="WJT40" s="26"/>
      <c r="WJU40" s="27"/>
      <c r="WJV40" s="26"/>
      <c r="WJW40" s="27"/>
      <c r="WJX40" s="26"/>
      <c r="WJY40" s="27"/>
      <c r="WJZ40" s="26"/>
      <c r="WKA40" s="27"/>
      <c r="WKB40" s="26"/>
      <c r="WKC40" s="27"/>
      <c r="WKD40" s="26"/>
      <c r="WKE40" s="27"/>
      <c r="WKF40" s="26"/>
      <c r="WKG40" s="27"/>
      <c r="WKH40" s="26"/>
      <c r="WKI40" s="27"/>
      <c r="WKJ40" s="26"/>
      <c r="WKK40" s="27"/>
      <c r="WKL40" s="26"/>
      <c r="WKM40" s="27"/>
      <c r="WKN40" s="26"/>
      <c r="WKO40" s="27"/>
      <c r="WKP40" s="26"/>
      <c r="WKQ40" s="27"/>
      <c r="WKR40" s="26"/>
      <c r="WKS40" s="27"/>
      <c r="WKT40" s="26"/>
      <c r="WKU40" s="27"/>
      <c r="WKV40" s="26"/>
      <c r="WKW40" s="27"/>
      <c r="WKX40" s="26"/>
      <c r="WKY40" s="27"/>
      <c r="WKZ40" s="26"/>
      <c r="WLA40" s="27"/>
      <c r="WLB40" s="26"/>
      <c r="WLC40" s="27"/>
      <c r="WLD40" s="26"/>
      <c r="WLE40" s="27"/>
      <c r="WLF40" s="26"/>
      <c r="WLG40" s="27"/>
      <c r="WLH40" s="26"/>
      <c r="WLI40" s="27"/>
      <c r="WLJ40" s="26"/>
      <c r="WLK40" s="27"/>
      <c r="WLL40" s="26"/>
      <c r="WLM40" s="27"/>
      <c r="WLN40" s="26"/>
      <c r="WLO40" s="27"/>
      <c r="WLP40" s="26"/>
      <c r="WLQ40" s="27"/>
      <c r="WLR40" s="26"/>
      <c r="WLS40" s="27"/>
      <c r="WLT40" s="26"/>
      <c r="WLU40" s="27"/>
      <c r="WLV40" s="26"/>
      <c r="WLW40" s="27"/>
      <c r="WLX40" s="26"/>
      <c r="WLY40" s="27"/>
      <c r="WLZ40" s="26"/>
      <c r="WMA40" s="27"/>
      <c r="WMB40" s="26"/>
      <c r="WMC40" s="27"/>
      <c r="WMD40" s="26"/>
      <c r="WME40" s="27"/>
      <c r="WMF40" s="26"/>
      <c r="WMG40" s="27"/>
      <c r="WMH40" s="26"/>
      <c r="WMI40" s="27"/>
      <c r="WMJ40" s="26"/>
      <c r="WMK40" s="27"/>
      <c r="WML40" s="26"/>
      <c r="WMM40" s="27"/>
      <c r="WMN40" s="26"/>
      <c r="WMO40" s="27"/>
      <c r="WMP40" s="26"/>
      <c r="WMQ40" s="27"/>
      <c r="WMR40" s="26"/>
      <c r="WMS40" s="27"/>
      <c r="WMT40" s="26"/>
      <c r="WMU40" s="27"/>
      <c r="WMV40" s="26"/>
      <c r="WMW40" s="27"/>
      <c r="WMX40" s="26"/>
      <c r="WMY40" s="27"/>
      <c r="WMZ40" s="26"/>
      <c r="WNA40" s="27"/>
      <c r="WNB40" s="26"/>
      <c r="WNC40" s="27"/>
      <c r="WND40" s="26"/>
      <c r="WNE40" s="27"/>
      <c r="WNF40" s="26"/>
      <c r="WNG40" s="27"/>
      <c r="WNH40" s="26"/>
      <c r="WNI40" s="27"/>
      <c r="WNJ40" s="26"/>
      <c r="WNK40" s="27"/>
      <c r="WNL40" s="26"/>
      <c r="WNM40" s="27"/>
      <c r="WNN40" s="26"/>
      <c r="WNO40" s="27"/>
      <c r="WNP40" s="26"/>
      <c r="WNQ40" s="27"/>
      <c r="WNR40" s="26"/>
      <c r="WNS40" s="27"/>
      <c r="WNT40" s="26"/>
      <c r="WNU40" s="27"/>
      <c r="WNV40" s="26"/>
      <c r="WNW40" s="27"/>
      <c r="WNX40" s="26"/>
      <c r="WNY40" s="27"/>
      <c r="WNZ40" s="26"/>
      <c r="WOA40" s="27"/>
      <c r="WOB40" s="26"/>
      <c r="WOC40" s="27"/>
      <c r="WOD40" s="26"/>
      <c r="WOE40" s="27"/>
      <c r="WOF40" s="26"/>
      <c r="WOG40" s="27"/>
      <c r="WOH40" s="26"/>
      <c r="WOI40" s="27"/>
      <c r="WOJ40" s="26"/>
      <c r="WOK40" s="27"/>
      <c r="WOL40" s="26"/>
      <c r="WOM40" s="27"/>
      <c r="WON40" s="26"/>
      <c r="WOO40" s="27"/>
      <c r="WOP40" s="26"/>
      <c r="WOQ40" s="27"/>
      <c r="WOR40" s="26"/>
      <c r="WOS40" s="27"/>
      <c r="WOT40" s="26"/>
      <c r="WOU40" s="27"/>
      <c r="WOV40" s="26"/>
      <c r="WOW40" s="27"/>
      <c r="WOX40" s="26"/>
      <c r="WOY40" s="27"/>
      <c r="WOZ40" s="26"/>
      <c r="WPA40" s="27"/>
      <c r="WPB40" s="26"/>
      <c r="WPC40" s="27"/>
      <c r="WPD40" s="26"/>
      <c r="WPE40" s="27"/>
      <c r="WPF40" s="26"/>
      <c r="WPG40" s="27"/>
      <c r="WPH40" s="26"/>
      <c r="WPI40" s="27"/>
      <c r="WPJ40" s="26"/>
      <c r="WPK40" s="27"/>
      <c r="WPL40" s="26"/>
      <c r="WPM40" s="27"/>
      <c r="WPN40" s="26"/>
      <c r="WPO40" s="27"/>
      <c r="WPP40" s="26"/>
      <c r="WPQ40" s="27"/>
      <c r="WPR40" s="26"/>
      <c r="WPS40" s="27"/>
      <c r="WPT40" s="26"/>
      <c r="WPU40" s="27"/>
      <c r="WPV40" s="26"/>
      <c r="WPW40" s="27"/>
      <c r="WPX40" s="26"/>
      <c r="WPY40" s="27"/>
      <c r="WPZ40" s="26"/>
      <c r="WQA40" s="27"/>
      <c r="WQB40" s="26"/>
      <c r="WQC40" s="27"/>
      <c r="WQD40" s="26"/>
      <c r="WQE40" s="27"/>
      <c r="WQF40" s="26"/>
      <c r="WQG40" s="27"/>
      <c r="WQH40" s="26"/>
      <c r="WQI40" s="27"/>
      <c r="WQJ40" s="26"/>
      <c r="WQK40" s="27"/>
      <c r="WQL40" s="26"/>
      <c r="WQM40" s="27"/>
      <c r="WQN40" s="26"/>
      <c r="WQO40" s="27"/>
      <c r="WQP40" s="26"/>
      <c r="WQQ40" s="27"/>
      <c r="WQR40" s="26"/>
      <c r="WQS40" s="27"/>
      <c r="WQT40" s="26"/>
      <c r="WQU40" s="27"/>
      <c r="WQV40" s="26"/>
      <c r="WQW40" s="27"/>
      <c r="WQX40" s="26"/>
      <c r="WQY40" s="27"/>
      <c r="WQZ40" s="26"/>
      <c r="WRA40" s="27"/>
      <c r="WRB40" s="26"/>
      <c r="WRC40" s="27"/>
      <c r="WRD40" s="26"/>
      <c r="WRE40" s="27"/>
      <c r="WRF40" s="26"/>
      <c r="WRG40" s="27"/>
      <c r="WRH40" s="26"/>
      <c r="WRI40" s="27"/>
      <c r="WRJ40" s="26"/>
      <c r="WRK40" s="27"/>
      <c r="WRL40" s="26"/>
      <c r="WRM40" s="27"/>
      <c r="WRN40" s="26"/>
      <c r="WRO40" s="27"/>
      <c r="WRP40" s="26"/>
      <c r="WRQ40" s="27"/>
      <c r="WRR40" s="26"/>
      <c r="WRS40" s="27"/>
      <c r="WRT40" s="26"/>
      <c r="WRU40" s="27"/>
      <c r="WRV40" s="26"/>
      <c r="WRW40" s="27"/>
      <c r="WRX40" s="26"/>
      <c r="WRY40" s="27"/>
      <c r="WRZ40" s="26"/>
      <c r="WSA40" s="27"/>
      <c r="WSB40" s="26"/>
      <c r="WSC40" s="27"/>
      <c r="WSD40" s="26"/>
      <c r="WSE40" s="27"/>
      <c r="WSF40" s="26"/>
      <c r="WSG40" s="27"/>
      <c r="WSH40" s="26"/>
      <c r="WSI40" s="27"/>
      <c r="WSJ40" s="26"/>
      <c r="WSK40" s="27"/>
      <c r="WSL40" s="26"/>
      <c r="WSM40" s="27"/>
      <c r="WSN40" s="26"/>
      <c r="WSO40" s="27"/>
      <c r="WSP40" s="26"/>
      <c r="WSQ40" s="27"/>
      <c r="WSR40" s="26"/>
      <c r="WSS40" s="27"/>
      <c r="WST40" s="26"/>
      <c r="WSU40" s="27"/>
      <c r="WSV40" s="26"/>
      <c r="WSW40" s="27"/>
      <c r="WSX40" s="26"/>
      <c r="WSY40" s="27"/>
      <c r="WSZ40" s="26"/>
      <c r="WTA40" s="27"/>
      <c r="WTB40" s="26"/>
      <c r="WTC40" s="27"/>
      <c r="WTD40" s="26"/>
      <c r="WTE40" s="27"/>
      <c r="WTF40" s="26"/>
      <c r="WTG40" s="27"/>
      <c r="WTH40" s="26"/>
      <c r="WTI40" s="27"/>
      <c r="WTJ40" s="26"/>
      <c r="WTK40" s="27"/>
      <c r="WTL40" s="26"/>
      <c r="WTM40" s="27"/>
      <c r="WTN40" s="26"/>
      <c r="WTO40" s="27"/>
      <c r="WTP40" s="26"/>
      <c r="WTQ40" s="27"/>
      <c r="WTR40" s="26"/>
      <c r="WTS40" s="27"/>
      <c r="WTT40" s="26"/>
      <c r="WTU40" s="27"/>
      <c r="WTV40" s="26"/>
      <c r="WTW40" s="27"/>
      <c r="WTX40" s="26"/>
      <c r="WTY40" s="27"/>
      <c r="WTZ40" s="26"/>
      <c r="WUA40" s="27"/>
      <c r="WUB40" s="26"/>
      <c r="WUC40" s="27"/>
      <c r="WUD40" s="26"/>
      <c r="WUE40" s="27"/>
      <c r="WUF40" s="26"/>
      <c r="WUG40" s="27"/>
      <c r="WUH40" s="26"/>
      <c r="WUI40" s="27"/>
      <c r="WUJ40" s="26"/>
      <c r="WUK40" s="27"/>
      <c r="WUL40" s="26"/>
      <c r="WUM40" s="27"/>
      <c r="WUN40" s="26"/>
      <c r="WUO40" s="27"/>
      <c r="WUP40" s="26"/>
      <c r="WUQ40" s="27"/>
      <c r="WUR40" s="26"/>
      <c r="WUS40" s="27"/>
      <c r="WUT40" s="26"/>
      <c r="WUU40" s="27"/>
      <c r="WUV40" s="26"/>
      <c r="WUW40" s="27"/>
      <c r="WUX40" s="26"/>
      <c r="WUY40" s="27"/>
      <c r="WUZ40" s="26"/>
      <c r="WVA40" s="27"/>
      <c r="WVB40" s="26"/>
      <c r="WVC40" s="27"/>
      <c r="WVD40" s="26"/>
      <c r="WVE40" s="27"/>
      <c r="WVF40" s="26"/>
      <c r="WVG40" s="27"/>
      <c r="WVH40" s="26"/>
      <c r="WVI40" s="27"/>
      <c r="WVJ40" s="26"/>
      <c r="WVK40" s="27"/>
      <c r="WVL40" s="26"/>
      <c r="WVM40" s="27"/>
      <c r="WVN40" s="26"/>
      <c r="WVO40" s="27"/>
      <c r="WVP40" s="26"/>
      <c r="WVQ40" s="27"/>
      <c r="WVR40" s="26"/>
      <c r="WVS40" s="27"/>
      <c r="WVT40" s="26"/>
      <c r="WVU40" s="27"/>
      <c r="WVV40" s="26"/>
      <c r="WVW40" s="27"/>
      <c r="WVX40" s="26"/>
      <c r="WVY40" s="27"/>
      <c r="WVZ40" s="26"/>
      <c r="WWA40" s="27"/>
      <c r="WWB40" s="26"/>
      <c r="WWC40" s="27"/>
      <c r="WWD40" s="26"/>
      <c r="WWE40" s="27"/>
      <c r="WWF40" s="26"/>
      <c r="WWG40" s="27"/>
      <c r="WWH40" s="26"/>
      <c r="WWI40" s="27"/>
      <c r="WWJ40" s="26"/>
      <c r="WWK40" s="27"/>
      <c r="WWL40" s="26"/>
      <c r="WWM40" s="27"/>
      <c r="WWN40" s="26"/>
      <c r="WWO40" s="27"/>
      <c r="WWP40" s="26"/>
      <c r="WWQ40" s="27"/>
      <c r="WWR40" s="26"/>
      <c r="WWS40" s="27"/>
      <c r="WWT40" s="26"/>
      <c r="WWU40" s="27"/>
      <c r="WWV40" s="26"/>
      <c r="WWW40" s="27"/>
      <c r="WWX40" s="26"/>
      <c r="WWY40" s="27"/>
      <c r="WWZ40" s="26"/>
      <c r="WXA40" s="27"/>
      <c r="WXB40" s="26"/>
      <c r="WXC40" s="27"/>
      <c r="WXD40" s="26"/>
      <c r="WXE40" s="27"/>
      <c r="WXF40" s="26"/>
      <c r="WXG40" s="27"/>
      <c r="WXH40" s="26"/>
      <c r="WXI40" s="27"/>
      <c r="WXJ40" s="26"/>
      <c r="WXK40" s="27"/>
      <c r="WXL40" s="26"/>
      <c r="WXM40" s="27"/>
      <c r="WXN40" s="26"/>
      <c r="WXO40" s="27"/>
      <c r="WXP40" s="26"/>
      <c r="WXQ40" s="27"/>
      <c r="WXR40" s="26"/>
      <c r="WXS40" s="27"/>
      <c r="WXT40" s="26"/>
      <c r="WXU40" s="27"/>
      <c r="WXV40" s="26"/>
      <c r="WXW40" s="27"/>
      <c r="WXX40" s="26"/>
      <c r="WXY40" s="27"/>
      <c r="WXZ40" s="26"/>
      <c r="WYA40" s="27"/>
      <c r="WYB40" s="26"/>
      <c r="WYC40" s="27"/>
      <c r="WYD40" s="26"/>
      <c r="WYE40" s="27"/>
      <c r="WYF40" s="26"/>
      <c r="WYG40" s="27"/>
      <c r="WYH40" s="26"/>
      <c r="WYI40" s="27"/>
      <c r="WYJ40" s="26"/>
      <c r="WYK40" s="27"/>
      <c r="WYL40" s="26"/>
      <c r="WYM40" s="27"/>
      <c r="WYN40" s="26"/>
      <c r="WYO40" s="27"/>
      <c r="WYP40" s="26"/>
      <c r="WYQ40" s="27"/>
      <c r="WYR40" s="26"/>
      <c r="WYS40" s="27"/>
      <c r="WYT40" s="26"/>
      <c r="WYU40" s="27"/>
      <c r="WYV40" s="26"/>
      <c r="WYW40" s="27"/>
      <c r="WYX40" s="26"/>
      <c r="WYY40" s="27"/>
      <c r="WYZ40" s="26"/>
      <c r="WZA40" s="27"/>
      <c r="WZB40" s="26"/>
      <c r="WZC40" s="27"/>
      <c r="WZD40" s="26"/>
      <c r="WZE40" s="27"/>
      <c r="WZF40" s="26"/>
      <c r="WZG40" s="27"/>
      <c r="WZH40" s="26"/>
      <c r="WZI40" s="27"/>
      <c r="WZJ40" s="26"/>
      <c r="WZK40" s="27"/>
      <c r="WZL40" s="26"/>
      <c r="WZM40" s="27"/>
      <c r="WZN40" s="26"/>
      <c r="WZO40" s="27"/>
      <c r="WZP40" s="26"/>
      <c r="WZQ40" s="27"/>
      <c r="WZR40" s="26"/>
      <c r="WZS40" s="27"/>
      <c r="WZT40" s="26"/>
      <c r="WZU40" s="27"/>
      <c r="WZV40" s="26"/>
      <c r="WZW40" s="27"/>
      <c r="WZX40" s="26"/>
      <c r="WZY40" s="27"/>
      <c r="WZZ40" s="26"/>
      <c r="XAA40" s="27"/>
      <c r="XAB40" s="26"/>
      <c r="XAC40" s="27"/>
      <c r="XAD40" s="26"/>
      <c r="XAE40" s="27"/>
      <c r="XAF40" s="26"/>
      <c r="XAG40" s="27"/>
      <c r="XAH40" s="26"/>
      <c r="XAI40" s="27"/>
      <c r="XAJ40" s="26"/>
      <c r="XAK40" s="27"/>
      <c r="XAL40" s="26"/>
      <c r="XAM40" s="27"/>
      <c r="XAN40" s="26"/>
      <c r="XAO40" s="27"/>
      <c r="XAP40" s="26"/>
      <c r="XAQ40" s="27"/>
      <c r="XAR40" s="26"/>
      <c r="XAS40" s="27"/>
      <c r="XAT40" s="26"/>
      <c r="XAU40" s="27"/>
      <c r="XAV40" s="26"/>
      <c r="XAW40" s="27"/>
      <c r="XAX40" s="26"/>
      <c r="XAY40" s="27"/>
      <c r="XAZ40" s="26"/>
      <c r="XBA40" s="27"/>
      <c r="XBB40" s="26"/>
      <c r="XBC40" s="27"/>
      <c r="XBD40" s="26"/>
      <c r="XBE40" s="27"/>
      <c r="XBF40" s="26"/>
      <c r="XBG40" s="27"/>
      <c r="XBH40" s="26"/>
      <c r="XBI40" s="27"/>
      <c r="XBJ40" s="26"/>
      <c r="XBK40" s="27"/>
      <c r="XBL40" s="26"/>
      <c r="XBM40" s="27"/>
      <c r="XBN40" s="26"/>
      <c r="XBO40" s="27"/>
      <c r="XBP40" s="26"/>
      <c r="XBQ40" s="27"/>
      <c r="XBR40" s="26"/>
      <c r="XBS40" s="27"/>
      <c r="XBT40" s="26"/>
      <c r="XBU40" s="27"/>
      <c r="XBV40" s="26"/>
      <c r="XBW40" s="27"/>
      <c r="XBX40" s="26"/>
      <c r="XBY40" s="27"/>
      <c r="XBZ40" s="26"/>
      <c r="XCA40" s="27"/>
      <c r="XCB40" s="26"/>
      <c r="XCC40" s="27"/>
      <c r="XCD40" s="26"/>
      <c r="XCE40" s="27"/>
      <c r="XCF40" s="26"/>
      <c r="XCG40" s="27"/>
      <c r="XCH40" s="26"/>
      <c r="XCI40" s="27"/>
      <c r="XCJ40" s="26"/>
      <c r="XCK40" s="27"/>
      <c r="XCL40" s="26"/>
      <c r="XCM40" s="27"/>
      <c r="XCN40" s="26"/>
      <c r="XCO40" s="27"/>
      <c r="XCP40" s="26"/>
      <c r="XCQ40" s="27"/>
      <c r="XCR40" s="26"/>
      <c r="XCS40" s="27"/>
      <c r="XCT40" s="26"/>
      <c r="XCU40" s="27"/>
      <c r="XCV40" s="26"/>
      <c r="XCW40" s="27"/>
      <c r="XCX40" s="26"/>
      <c r="XCY40" s="27"/>
      <c r="XCZ40" s="26"/>
      <c r="XDA40" s="27"/>
      <c r="XDB40" s="26"/>
      <c r="XDC40" s="27"/>
      <c r="XDD40" s="26"/>
      <c r="XDE40" s="27"/>
      <c r="XDF40" s="26"/>
      <c r="XDG40" s="27"/>
      <c r="XDH40" s="26"/>
      <c r="XDI40" s="27"/>
      <c r="XDJ40" s="26"/>
      <c r="XDK40" s="27"/>
      <c r="XDL40" s="26"/>
      <c r="XDM40" s="27"/>
      <c r="XDN40" s="26"/>
      <c r="XDO40" s="27"/>
      <c r="XDP40" s="26"/>
      <c r="XDQ40" s="27"/>
      <c r="XDR40" s="26"/>
      <c r="XDS40" s="27"/>
      <c r="XDT40" s="26"/>
      <c r="XDU40" s="27"/>
      <c r="XDV40" s="26"/>
      <c r="XDW40" s="27"/>
      <c r="XDX40" s="26"/>
      <c r="XDY40" s="27"/>
      <c r="XDZ40" s="26"/>
      <c r="XEA40" s="27"/>
      <c r="XEB40" s="26"/>
      <c r="XEC40" s="27"/>
      <c r="XED40" s="26"/>
      <c r="XEE40" s="27"/>
      <c r="XEF40" s="26"/>
      <c r="XEG40" s="27"/>
      <c r="XEH40" s="26"/>
      <c r="XEI40" s="27"/>
      <c r="XEJ40" s="26"/>
      <c r="XEK40" s="27"/>
      <c r="XEL40" s="26"/>
      <c r="XEM40" s="27"/>
      <c r="XEN40" s="26"/>
      <c r="XEO40" s="27"/>
      <c r="XEP40" s="26"/>
      <c r="XEQ40" s="27"/>
      <c r="XER40" s="26"/>
      <c r="XES40" s="27"/>
      <c r="XET40" s="26"/>
      <c r="XEU40" s="27"/>
    </row>
    <row r="41" spans="2:16375" s="28" customFormat="1" ht="56" customHeight="1" thickBot="1">
      <c r="B41" s="35"/>
      <c r="C41" s="332" t="s">
        <v>5</v>
      </c>
      <c r="D41" s="39">
        <f>记录仪!$D$11</f>
        <v>2.1709999999999998</v>
      </c>
      <c r="E41" s="37" t="s">
        <v>16</v>
      </c>
      <c r="F41" s="1213">
        <f>INDEX(神经网络!$F$10:$BN$70,MATCH(ROUND(卓尔金历!D46*2,1)/2,神经网络!$D$10:$D$70,0),MATCH(ROUND(卓尔金历!D44*2,1)/2,神经网络!$F$8:$BN$8,0))</f>
        <v>1.4844080769528709</v>
      </c>
      <c r="G41" s="1214"/>
      <c r="H41" s="499">
        <f>(F41+H42)/2</f>
        <v>1.7506671276030206</v>
      </c>
      <c r="I41" s="34" t="s">
        <v>246</v>
      </c>
      <c r="J41" s="29"/>
      <c r="K41" s="297"/>
      <c r="L41" s="240"/>
      <c r="M41" s="240"/>
      <c r="N41" s="240"/>
      <c r="O41" s="34"/>
      <c r="P41" s="34"/>
      <c r="Q41" s="34"/>
      <c r="R41" s="34"/>
      <c r="S41" s="34"/>
      <c r="T41" s="34"/>
      <c r="U41" s="34"/>
      <c r="V41" s="240"/>
      <c r="W41" s="240"/>
      <c r="X41" s="240"/>
      <c r="Y41" s="297"/>
      <c r="Z41" s="29"/>
      <c r="AA41" s="30"/>
      <c r="AB41" s="29"/>
      <c r="AC41" s="30"/>
      <c r="AD41" s="29"/>
      <c r="AE41" s="30"/>
      <c r="AF41" s="29"/>
      <c r="AG41" s="30"/>
      <c r="AH41" s="29"/>
      <c r="AI41" s="30"/>
      <c r="AJ41" s="29"/>
      <c r="AK41" s="30"/>
      <c r="AL41" s="29"/>
      <c r="AM41" s="30"/>
      <c r="AN41" s="29"/>
      <c r="AO41" s="30"/>
      <c r="AP41" s="29"/>
      <c r="AQ41" s="30"/>
      <c r="AR41" s="29"/>
      <c r="AS41" s="30"/>
      <c r="AT41" s="29"/>
      <c r="AU41" s="30"/>
      <c r="AV41" s="29"/>
      <c r="AW41" s="30"/>
      <c r="AX41" s="29"/>
      <c r="AY41" s="30"/>
      <c r="AZ41" s="29"/>
      <c r="BA41" s="30"/>
      <c r="BB41" s="29"/>
      <c r="BC41" s="30"/>
      <c r="BD41" s="29"/>
      <c r="BE41" s="30"/>
      <c r="BF41" s="29"/>
      <c r="BG41" s="30"/>
      <c r="BH41" s="29"/>
      <c r="BI41" s="30"/>
      <c r="BJ41" s="29"/>
      <c r="BK41" s="30"/>
      <c r="BL41" s="29"/>
      <c r="BM41" s="30"/>
      <c r="BN41" s="29"/>
      <c r="BO41" s="30"/>
      <c r="BP41" s="29"/>
      <c r="BQ41" s="30"/>
      <c r="BR41" s="29"/>
      <c r="BS41" s="30"/>
      <c r="BT41" s="29"/>
      <c r="BU41" s="30"/>
      <c r="BV41" s="29"/>
      <c r="BW41" s="30"/>
      <c r="BX41" s="29"/>
      <c r="BY41" s="30"/>
      <c r="BZ41" s="29"/>
      <c r="CA41" s="30"/>
      <c r="CB41" s="29"/>
      <c r="CC41" s="30"/>
      <c r="CD41" s="29"/>
      <c r="CE41" s="30"/>
      <c r="CF41" s="29"/>
      <c r="CG41" s="30"/>
      <c r="CH41" s="29"/>
      <c r="CI41" s="30"/>
      <c r="CJ41" s="29"/>
      <c r="CK41" s="30"/>
      <c r="CL41" s="29"/>
      <c r="CM41" s="30"/>
      <c r="CN41" s="29"/>
      <c r="CO41" s="30"/>
      <c r="CP41" s="29"/>
      <c r="CQ41" s="30"/>
      <c r="CR41" s="29"/>
      <c r="CS41" s="30"/>
      <c r="CT41" s="29"/>
      <c r="CU41" s="30"/>
      <c r="CV41" s="29"/>
      <c r="CW41" s="30"/>
      <c r="CX41" s="29"/>
      <c r="CY41" s="30"/>
      <c r="CZ41" s="29"/>
      <c r="DA41" s="30"/>
      <c r="DB41" s="29"/>
      <c r="DC41" s="30"/>
      <c r="DD41" s="29"/>
      <c r="DE41" s="30"/>
      <c r="DF41" s="29"/>
      <c r="DG41" s="30"/>
      <c r="DH41" s="29"/>
      <c r="DI41" s="30"/>
      <c r="DJ41" s="29"/>
      <c r="DK41" s="30"/>
      <c r="DL41" s="29"/>
      <c r="DM41" s="30"/>
      <c r="DN41" s="29"/>
      <c r="DO41" s="30"/>
      <c r="DP41" s="29"/>
      <c r="DQ41" s="30"/>
      <c r="DR41" s="29"/>
      <c r="DS41" s="30"/>
      <c r="DT41" s="29"/>
      <c r="DU41" s="30"/>
      <c r="DV41" s="29"/>
      <c r="DW41" s="30"/>
      <c r="DX41" s="29"/>
      <c r="DY41" s="30"/>
      <c r="DZ41" s="29"/>
      <c r="EA41" s="30"/>
      <c r="EB41" s="29"/>
      <c r="EC41" s="30"/>
      <c r="ED41" s="29"/>
      <c r="EE41" s="30"/>
      <c r="EF41" s="29"/>
      <c r="EG41" s="30"/>
      <c r="EH41" s="29"/>
      <c r="EI41" s="30"/>
      <c r="EJ41" s="29"/>
      <c r="EK41" s="30"/>
      <c r="EL41" s="29"/>
      <c r="EM41" s="30"/>
      <c r="EN41" s="29"/>
      <c r="EO41" s="30"/>
      <c r="EP41" s="29"/>
      <c r="EQ41" s="30"/>
      <c r="ER41" s="29"/>
      <c r="ES41" s="30"/>
      <c r="ET41" s="29"/>
      <c r="EU41" s="30"/>
      <c r="EV41" s="29"/>
      <c r="EW41" s="30"/>
      <c r="EX41" s="29"/>
      <c r="EY41" s="30"/>
      <c r="EZ41" s="29"/>
      <c r="FA41" s="30"/>
      <c r="FB41" s="29"/>
      <c r="FC41" s="30"/>
      <c r="FD41" s="29"/>
      <c r="FE41" s="30"/>
      <c r="FF41" s="29"/>
      <c r="FG41" s="30"/>
      <c r="FH41" s="29"/>
      <c r="FI41" s="30"/>
      <c r="FJ41" s="29"/>
      <c r="FK41" s="30"/>
      <c r="FL41" s="29"/>
      <c r="FM41" s="30"/>
      <c r="FN41" s="29"/>
      <c r="FO41" s="30"/>
      <c r="FP41" s="29"/>
      <c r="FQ41" s="30"/>
      <c r="FR41" s="29"/>
      <c r="FS41" s="30"/>
      <c r="FT41" s="29"/>
      <c r="FU41" s="30"/>
      <c r="FV41" s="29"/>
      <c r="FW41" s="30"/>
      <c r="FX41" s="29"/>
      <c r="FY41" s="30"/>
      <c r="FZ41" s="29"/>
      <c r="GA41" s="30"/>
      <c r="GB41" s="29"/>
      <c r="GC41" s="30"/>
      <c r="GD41" s="29"/>
      <c r="GE41" s="30"/>
      <c r="GF41" s="29"/>
      <c r="GG41" s="30"/>
      <c r="GH41" s="29"/>
      <c r="GI41" s="30"/>
      <c r="GJ41" s="29"/>
      <c r="GK41" s="30"/>
      <c r="GL41" s="29"/>
      <c r="GM41" s="30"/>
      <c r="GN41" s="29"/>
      <c r="GO41" s="30"/>
      <c r="GP41" s="29"/>
      <c r="GQ41" s="30"/>
      <c r="GR41" s="29"/>
      <c r="GS41" s="30"/>
      <c r="GT41" s="29"/>
      <c r="GU41" s="30"/>
      <c r="GV41" s="29"/>
      <c r="GW41" s="30"/>
      <c r="GX41" s="29"/>
      <c r="GY41" s="30"/>
      <c r="GZ41" s="29"/>
      <c r="HA41" s="30"/>
      <c r="HB41" s="29"/>
      <c r="HC41" s="30"/>
      <c r="HD41" s="29"/>
      <c r="HE41" s="30"/>
      <c r="HF41" s="29"/>
      <c r="HG41" s="30"/>
      <c r="HH41" s="29"/>
      <c r="HI41" s="30"/>
      <c r="HJ41" s="29"/>
      <c r="HK41" s="30"/>
      <c r="HL41" s="29"/>
      <c r="HM41" s="30"/>
      <c r="HN41" s="29"/>
      <c r="HO41" s="30"/>
      <c r="HP41" s="29"/>
      <c r="HQ41" s="30"/>
      <c r="HR41" s="29"/>
      <c r="HS41" s="30"/>
      <c r="HT41" s="29"/>
      <c r="HU41" s="30"/>
      <c r="HV41" s="29"/>
      <c r="HW41" s="30"/>
      <c r="HX41" s="29"/>
      <c r="HY41" s="30"/>
      <c r="HZ41" s="29"/>
      <c r="IA41" s="30"/>
      <c r="IB41" s="29"/>
      <c r="IC41" s="30"/>
      <c r="ID41" s="29"/>
      <c r="IE41" s="30"/>
      <c r="IF41" s="29"/>
      <c r="IG41" s="30"/>
      <c r="IH41" s="29"/>
      <c r="II41" s="30"/>
      <c r="IJ41" s="29"/>
      <c r="IK41" s="30"/>
      <c r="IL41" s="29"/>
      <c r="IM41" s="30"/>
      <c r="IN41" s="29"/>
      <c r="IO41" s="30"/>
      <c r="IP41" s="29"/>
      <c r="IQ41" s="30"/>
      <c r="IR41" s="29"/>
      <c r="IS41" s="30"/>
      <c r="IT41" s="29"/>
      <c r="IU41" s="30"/>
      <c r="IV41" s="29"/>
      <c r="IW41" s="30"/>
      <c r="IX41" s="29"/>
      <c r="IY41" s="30"/>
      <c r="IZ41" s="29"/>
      <c r="JA41" s="30"/>
      <c r="JB41" s="29"/>
      <c r="JC41" s="30"/>
      <c r="JD41" s="29"/>
      <c r="JE41" s="30"/>
      <c r="JF41" s="29"/>
      <c r="JG41" s="30"/>
      <c r="JH41" s="29"/>
      <c r="JI41" s="30"/>
      <c r="JJ41" s="29"/>
      <c r="JK41" s="30"/>
      <c r="JL41" s="29"/>
      <c r="JM41" s="30"/>
      <c r="JN41" s="29"/>
      <c r="JO41" s="30"/>
      <c r="JP41" s="29"/>
      <c r="JQ41" s="30"/>
      <c r="JR41" s="29"/>
      <c r="JS41" s="30"/>
      <c r="JT41" s="29"/>
      <c r="JU41" s="30"/>
      <c r="JV41" s="29"/>
      <c r="JW41" s="30"/>
      <c r="JX41" s="29"/>
      <c r="JY41" s="30"/>
      <c r="JZ41" s="29"/>
      <c r="KA41" s="30"/>
      <c r="KB41" s="29"/>
      <c r="KC41" s="30"/>
      <c r="KD41" s="29"/>
      <c r="KE41" s="30"/>
      <c r="KF41" s="29"/>
      <c r="KG41" s="30"/>
      <c r="KH41" s="29"/>
      <c r="KI41" s="30"/>
      <c r="KJ41" s="29"/>
      <c r="KK41" s="30"/>
      <c r="KL41" s="29"/>
      <c r="KM41" s="30"/>
      <c r="KN41" s="29"/>
      <c r="KO41" s="30"/>
      <c r="KP41" s="29"/>
      <c r="KQ41" s="30"/>
      <c r="KR41" s="29"/>
      <c r="KS41" s="30"/>
      <c r="KT41" s="29"/>
      <c r="KU41" s="30"/>
      <c r="KV41" s="29"/>
      <c r="KW41" s="30"/>
      <c r="KX41" s="29"/>
      <c r="KY41" s="30"/>
      <c r="KZ41" s="29"/>
      <c r="LA41" s="30"/>
      <c r="LB41" s="29"/>
      <c r="LC41" s="30"/>
      <c r="LD41" s="29"/>
      <c r="LE41" s="30"/>
      <c r="LF41" s="29"/>
      <c r="LG41" s="30"/>
      <c r="LH41" s="29"/>
      <c r="LI41" s="30"/>
      <c r="LJ41" s="29"/>
      <c r="LK41" s="30"/>
      <c r="LL41" s="29"/>
      <c r="LM41" s="30"/>
      <c r="LN41" s="29"/>
      <c r="LO41" s="30"/>
      <c r="LP41" s="29"/>
      <c r="LQ41" s="30"/>
      <c r="LR41" s="29"/>
      <c r="LS41" s="30"/>
      <c r="LT41" s="29"/>
      <c r="LU41" s="30"/>
      <c r="LV41" s="29"/>
      <c r="LW41" s="30"/>
      <c r="LX41" s="29"/>
      <c r="LY41" s="30"/>
      <c r="LZ41" s="29"/>
      <c r="MA41" s="30"/>
      <c r="MB41" s="29"/>
      <c r="MC41" s="30"/>
      <c r="MD41" s="29"/>
      <c r="ME41" s="30"/>
      <c r="MF41" s="29"/>
      <c r="MG41" s="30"/>
      <c r="MH41" s="29"/>
      <c r="MI41" s="30"/>
      <c r="MJ41" s="29"/>
      <c r="MK41" s="30"/>
      <c r="ML41" s="29"/>
      <c r="MM41" s="30"/>
      <c r="MN41" s="29"/>
      <c r="MO41" s="30"/>
      <c r="MP41" s="29"/>
      <c r="MQ41" s="30"/>
      <c r="MR41" s="29"/>
      <c r="MS41" s="30"/>
      <c r="MT41" s="29"/>
      <c r="MU41" s="30"/>
      <c r="MV41" s="29"/>
      <c r="MW41" s="30"/>
      <c r="MX41" s="29"/>
      <c r="MY41" s="30"/>
      <c r="MZ41" s="29"/>
      <c r="NA41" s="30"/>
      <c r="NB41" s="29"/>
      <c r="NC41" s="30"/>
      <c r="ND41" s="29"/>
      <c r="NE41" s="30"/>
      <c r="NF41" s="29"/>
      <c r="NG41" s="30"/>
      <c r="NH41" s="29"/>
      <c r="NI41" s="30"/>
      <c r="NJ41" s="29"/>
      <c r="NK41" s="30"/>
      <c r="NL41" s="29"/>
      <c r="NM41" s="30"/>
      <c r="NN41" s="29"/>
      <c r="NO41" s="30"/>
      <c r="NP41" s="29"/>
      <c r="NQ41" s="30"/>
      <c r="NR41" s="29"/>
      <c r="NS41" s="30"/>
      <c r="NT41" s="29"/>
      <c r="NU41" s="30"/>
      <c r="NV41" s="29"/>
      <c r="NW41" s="30"/>
      <c r="NX41" s="29"/>
      <c r="NY41" s="30"/>
      <c r="NZ41" s="29"/>
      <c r="OA41" s="30"/>
      <c r="OB41" s="29"/>
      <c r="OC41" s="30"/>
      <c r="OD41" s="29"/>
      <c r="OE41" s="30"/>
      <c r="OF41" s="29"/>
      <c r="OG41" s="30"/>
      <c r="OH41" s="29"/>
      <c r="OI41" s="30"/>
      <c r="OJ41" s="29"/>
      <c r="OK41" s="30"/>
      <c r="OL41" s="29"/>
      <c r="OM41" s="30"/>
      <c r="ON41" s="29"/>
      <c r="OO41" s="30"/>
      <c r="OP41" s="29"/>
      <c r="OQ41" s="30"/>
      <c r="OR41" s="29"/>
      <c r="OS41" s="30"/>
      <c r="OT41" s="29"/>
      <c r="OU41" s="30"/>
      <c r="OV41" s="29"/>
      <c r="OW41" s="30"/>
      <c r="OX41" s="29"/>
      <c r="OY41" s="30"/>
      <c r="OZ41" s="29"/>
      <c r="PA41" s="30"/>
      <c r="PB41" s="29"/>
      <c r="PC41" s="30"/>
      <c r="PD41" s="29"/>
      <c r="PE41" s="30"/>
      <c r="PF41" s="29"/>
      <c r="PG41" s="30"/>
      <c r="PH41" s="29"/>
      <c r="PI41" s="30"/>
      <c r="PJ41" s="29"/>
      <c r="PK41" s="30"/>
      <c r="PL41" s="29"/>
      <c r="PM41" s="30"/>
      <c r="PN41" s="29"/>
      <c r="PO41" s="30"/>
      <c r="PP41" s="29"/>
      <c r="PQ41" s="30"/>
      <c r="PR41" s="29"/>
      <c r="PS41" s="30"/>
      <c r="PT41" s="29"/>
      <c r="PU41" s="30"/>
      <c r="PV41" s="29"/>
      <c r="PW41" s="30"/>
      <c r="PX41" s="29"/>
      <c r="PY41" s="30"/>
      <c r="PZ41" s="29"/>
      <c r="QA41" s="30"/>
      <c r="QB41" s="29"/>
      <c r="QC41" s="30"/>
      <c r="QD41" s="29"/>
      <c r="QE41" s="30"/>
      <c r="QF41" s="29"/>
      <c r="QG41" s="30"/>
      <c r="QH41" s="29"/>
      <c r="QI41" s="30"/>
      <c r="QJ41" s="29"/>
      <c r="QK41" s="30"/>
      <c r="QL41" s="29"/>
      <c r="QM41" s="30"/>
      <c r="QN41" s="29"/>
      <c r="QO41" s="30"/>
      <c r="QP41" s="29"/>
      <c r="QQ41" s="30"/>
      <c r="QR41" s="29"/>
      <c r="QS41" s="30"/>
      <c r="QT41" s="29"/>
      <c r="QU41" s="30"/>
      <c r="QV41" s="29"/>
      <c r="QW41" s="30"/>
      <c r="QX41" s="29"/>
      <c r="QY41" s="30"/>
      <c r="QZ41" s="29"/>
      <c r="RA41" s="30"/>
      <c r="RB41" s="29"/>
      <c r="RC41" s="30"/>
      <c r="RD41" s="29"/>
      <c r="RE41" s="30"/>
      <c r="RF41" s="29"/>
      <c r="RG41" s="30"/>
      <c r="RH41" s="29"/>
      <c r="RI41" s="30"/>
      <c r="RJ41" s="29"/>
      <c r="RK41" s="30"/>
      <c r="RL41" s="29"/>
      <c r="RM41" s="30"/>
      <c r="RN41" s="29"/>
      <c r="RO41" s="30"/>
      <c r="RP41" s="29"/>
      <c r="RQ41" s="30"/>
      <c r="RR41" s="29"/>
      <c r="RS41" s="30"/>
      <c r="RT41" s="29"/>
      <c r="RU41" s="30"/>
      <c r="RV41" s="29"/>
      <c r="RW41" s="30"/>
      <c r="RX41" s="29"/>
      <c r="RY41" s="30"/>
      <c r="RZ41" s="29"/>
      <c r="SA41" s="30"/>
      <c r="SB41" s="29"/>
      <c r="SC41" s="30"/>
      <c r="SD41" s="29"/>
      <c r="SE41" s="30"/>
      <c r="SF41" s="29"/>
      <c r="SG41" s="30"/>
      <c r="SH41" s="29"/>
      <c r="SI41" s="30"/>
      <c r="SJ41" s="29"/>
      <c r="SK41" s="30"/>
      <c r="SL41" s="29"/>
      <c r="SM41" s="30"/>
      <c r="SN41" s="29"/>
      <c r="SO41" s="30"/>
      <c r="SP41" s="29"/>
      <c r="SQ41" s="30"/>
      <c r="SR41" s="29"/>
      <c r="SS41" s="30"/>
      <c r="ST41" s="29"/>
      <c r="SU41" s="30"/>
      <c r="SV41" s="29"/>
      <c r="SW41" s="30"/>
      <c r="SX41" s="29"/>
      <c r="SY41" s="30"/>
      <c r="SZ41" s="29"/>
      <c r="TA41" s="30"/>
      <c r="TB41" s="29"/>
      <c r="TC41" s="30"/>
      <c r="TD41" s="29"/>
      <c r="TE41" s="30"/>
      <c r="TF41" s="29"/>
      <c r="TG41" s="30"/>
      <c r="TH41" s="29"/>
      <c r="TI41" s="30"/>
      <c r="TJ41" s="29"/>
      <c r="TK41" s="30"/>
      <c r="TL41" s="29"/>
      <c r="TM41" s="30"/>
      <c r="TN41" s="29"/>
      <c r="TO41" s="30"/>
      <c r="TP41" s="29"/>
      <c r="TQ41" s="30"/>
      <c r="TR41" s="29"/>
      <c r="TS41" s="30"/>
      <c r="TT41" s="29"/>
      <c r="TU41" s="30"/>
      <c r="TV41" s="29"/>
      <c r="TW41" s="30"/>
      <c r="TX41" s="29"/>
      <c r="TY41" s="30"/>
      <c r="TZ41" s="29"/>
      <c r="UA41" s="30"/>
      <c r="UB41" s="29"/>
      <c r="UC41" s="30"/>
      <c r="UD41" s="29"/>
      <c r="UE41" s="30"/>
      <c r="UF41" s="29"/>
      <c r="UG41" s="30"/>
      <c r="UH41" s="29"/>
      <c r="UI41" s="30"/>
      <c r="UJ41" s="29"/>
      <c r="UK41" s="30"/>
      <c r="UL41" s="29"/>
      <c r="UM41" s="30"/>
      <c r="UN41" s="29"/>
      <c r="UO41" s="30"/>
      <c r="UP41" s="29"/>
      <c r="UQ41" s="30"/>
      <c r="UR41" s="29"/>
      <c r="US41" s="30"/>
      <c r="UT41" s="29"/>
      <c r="UU41" s="30"/>
      <c r="UV41" s="29"/>
      <c r="UW41" s="30"/>
      <c r="UX41" s="29"/>
      <c r="UY41" s="30"/>
      <c r="UZ41" s="29"/>
      <c r="VA41" s="30"/>
      <c r="VB41" s="29"/>
      <c r="VC41" s="30"/>
      <c r="VD41" s="29"/>
      <c r="VE41" s="30"/>
      <c r="VF41" s="29"/>
      <c r="VG41" s="30"/>
      <c r="VH41" s="29"/>
      <c r="VI41" s="30"/>
      <c r="VJ41" s="29"/>
      <c r="VK41" s="30"/>
      <c r="VL41" s="29"/>
      <c r="VM41" s="30"/>
      <c r="VN41" s="29"/>
      <c r="VO41" s="30"/>
      <c r="VP41" s="29"/>
      <c r="VQ41" s="30"/>
      <c r="VR41" s="29"/>
      <c r="VS41" s="30"/>
      <c r="VT41" s="29"/>
      <c r="VU41" s="30"/>
      <c r="VV41" s="29"/>
      <c r="VW41" s="30"/>
      <c r="VX41" s="29"/>
      <c r="VY41" s="30"/>
      <c r="VZ41" s="29"/>
      <c r="WA41" s="30"/>
      <c r="WB41" s="29"/>
      <c r="WC41" s="30"/>
      <c r="WD41" s="29"/>
      <c r="WE41" s="30"/>
      <c r="WF41" s="29"/>
      <c r="WG41" s="30"/>
      <c r="WH41" s="29"/>
      <c r="WI41" s="30"/>
      <c r="WJ41" s="29"/>
      <c r="WK41" s="30"/>
      <c r="WL41" s="29"/>
      <c r="WM41" s="30"/>
      <c r="WN41" s="29"/>
      <c r="WO41" s="30"/>
      <c r="WP41" s="29"/>
      <c r="WQ41" s="30"/>
      <c r="WR41" s="29"/>
      <c r="WS41" s="30"/>
      <c r="WT41" s="29"/>
      <c r="WU41" s="30"/>
      <c r="WV41" s="29"/>
      <c r="WW41" s="30"/>
      <c r="WX41" s="29"/>
      <c r="WY41" s="30"/>
      <c r="WZ41" s="29"/>
      <c r="XA41" s="30"/>
      <c r="XB41" s="29"/>
      <c r="XC41" s="30"/>
      <c r="XD41" s="29"/>
      <c r="XE41" s="30"/>
      <c r="XF41" s="29"/>
      <c r="XG41" s="30"/>
      <c r="XH41" s="29"/>
      <c r="XI41" s="30"/>
      <c r="XJ41" s="29"/>
      <c r="XK41" s="30"/>
      <c r="XL41" s="29"/>
      <c r="XM41" s="30"/>
      <c r="XN41" s="29"/>
      <c r="XO41" s="30"/>
      <c r="XP41" s="29"/>
      <c r="XQ41" s="30"/>
      <c r="XR41" s="29"/>
      <c r="XS41" s="30"/>
      <c r="XT41" s="29"/>
      <c r="XU41" s="30"/>
      <c r="XV41" s="29"/>
      <c r="XW41" s="30"/>
      <c r="XX41" s="29"/>
      <c r="XY41" s="30"/>
      <c r="XZ41" s="29"/>
      <c r="YA41" s="30"/>
      <c r="YB41" s="29"/>
      <c r="YC41" s="30"/>
      <c r="YD41" s="29"/>
      <c r="YE41" s="30"/>
      <c r="YF41" s="29"/>
      <c r="YG41" s="30"/>
      <c r="YH41" s="29"/>
      <c r="YI41" s="30"/>
      <c r="YJ41" s="29"/>
      <c r="YK41" s="30"/>
      <c r="YL41" s="29"/>
      <c r="YM41" s="30"/>
      <c r="YN41" s="29"/>
      <c r="YO41" s="30"/>
      <c r="YP41" s="29"/>
      <c r="YQ41" s="30"/>
      <c r="YR41" s="29"/>
      <c r="YS41" s="30"/>
      <c r="YT41" s="29"/>
      <c r="YU41" s="30"/>
      <c r="YV41" s="29"/>
      <c r="YW41" s="30"/>
      <c r="YX41" s="29"/>
      <c r="YY41" s="30"/>
      <c r="YZ41" s="29"/>
      <c r="ZA41" s="30"/>
      <c r="ZB41" s="29"/>
      <c r="ZC41" s="30"/>
      <c r="ZD41" s="29"/>
      <c r="ZE41" s="30"/>
      <c r="ZF41" s="29"/>
      <c r="ZG41" s="30"/>
      <c r="ZH41" s="29"/>
      <c r="ZI41" s="30"/>
      <c r="ZJ41" s="29"/>
      <c r="ZK41" s="30"/>
      <c r="ZL41" s="29"/>
      <c r="ZM41" s="30"/>
      <c r="ZN41" s="29"/>
      <c r="ZO41" s="30"/>
      <c r="ZP41" s="29"/>
      <c r="ZQ41" s="30"/>
      <c r="ZR41" s="29"/>
      <c r="ZS41" s="30"/>
      <c r="ZT41" s="29"/>
      <c r="ZU41" s="30"/>
      <c r="ZV41" s="29"/>
      <c r="ZW41" s="30"/>
      <c r="ZX41" s="29"/>
      <c r="ZY41" s="30"/>
      <c r="ZZ41" s="29"/>
      <c r="AAA41" s="30"/>
      <c r="AAB41" s="29"/>
      <c r="AAC41" s="30"/>
      <c r="AAD41" s="29"/>
      <c r="AAE41" s="30"/>
      <c r="AAF41" s="29"/>
      <c r="AAG41" s="30"/>
      <c r="AAH41" s="29"/>
      <c r="AAI41" s="30"/>
      <c r="AAJ41" s="29"/>
      <c r="AAK41" s="30"/>
      <c r="AAL41" s="29"/>
      <c r="AAM41" s="30"/>
      <c r="AAN41" s="29"/>
      <c r="AAO41" s="30"/>
      <c r="AAP41" s="29"/>
      <c r="AAQ41" s="30"/>
      <c r="AAR41" s="29"/>
      <c r="AAS41" s="30"/>
      <c r="AAT41" s="29"/>
      <c r="AAU41" s="30"/>
      <c r="AAV41" s="29"/>
      <c r="AAW41" s="30"/>
      <c r="AAX41" s="29"/>
      <c r="AAY41" s="30"/>
      <c r="AAZ41" s="29"/>
      <c r="ABA41" s="30"/>
      <c r="ABB41" s="29"/>
      <c r="ABC41" s="30"/>
      <c r="ABD41" s="29"/>
      <c r="ABE41" s="30"/>
      <c r="ABF41" s="29"/>
      <c r="ABG41" s="30"/>
      <c r="ABH41" s="29"/>
      <c r="ABI41" s="30"/>
      <c r="ABJ41" s="29"/>
      <c r="ABK41" s="30"/>
      <c r="ABL41" s="29"/>
      <c r="ABM41" s="30"/>
      <c r="ABN41" s="29"/>
      <c r="ABO41" s="30"/>
      <c r="ABP41" s="29"/>
      <c r="ABQ41" s="30"/>
      <c r="ABR41" s="29"/>
      <c r="ABS41" s="30"/>
      <c r="ABT41" s="29"/>
      <c r="ABU41" s="30"/>
      <c r="ABV41" s="29"/>
      <c r="ABW41" s="30"/>
      <c r="ABX41" s="29"/>
      <c r="ABY41" s="30"/>
      <c r="ABZ41" s="29"/>
      <c r="ACA41" s="30"/>
      <c r="ACB41" s="29"/>
      <c r="ACC41" s="30"/>
      <c r="ACD41" s="29"/>
      <c r="ACE41" s="30"/>
      <c r="ACF41" s="29"/>
      <c r="ACG41" s="30"/>
      <c r="ACH41" s="29"/>
      <c r="ACI41" s="30"/>
      <c r="ACJ41" s="29"/>
      <c r="ACK41" s="30"/>
      <c r="ACL41" s="29"/>
      <c r="ACM41" s="30"/>
      <c r="ACN41" s="29"/>
      <c r="ACO41" s="30"/>
      <c r="ACP41" s="29"/>
      <c r="ACQ41" s="30"/>
      <c r="ACR41" s="29"/>
      <c r="ACS41" s="30"/>
      <c r="ACT41" s="29"/>
      <c r="ACU41" s="30"/>
      <c r="ACV41" s="29"/>
      <c r="ACW41" s="30"/>
      <c r="ACX41" s="29"/>
      <c r="ACY41" s="30"/>
      <c r="ACZ41" s="29"/>
      <c r="ADA41" s="30"/>
      <c r="ADB41" s="29"/>
      <c r="ADC41" s="30"/>
      <c r="ADD41" s="29"/>
      <c r="ADE41" s="30"/>
      <c r="ADF41" s="29"/>
      <c r="ADG41" s="30"/>
      <c r="ADH41" s="29"/>
      <c r="ADI41" s="30"/>
      <c r="ADJ41" s="29"/>
      <c r="ADK41" s="30"/>
      <c r="ADL41" s="29"/>
      <c r="ADM41" s="30"/>
      <c r="ADN41" s="29"/>
      <c r="ADO41" s="30"/>
      <c r="ADP41" s="29"/>
      <c r="ADQ41" s="30"/>
      <c r="ADR41" s="29"/>
      <c r="ADS41" s="30"/>
      <c r="ADT41" s="29"/>
      <c r="ADU41" s="30"/>
      <c r="ADV41" s="29"/>
      <c r="ADW41" s="30"/>
      <c r="ADX41" s="29"/>
      <c r="ADY41" s="30"/>
      <c r="ADZ41" s="29"/>
      <c r="AEA41" s="30"/>
      <c r="AEB41" s="29"/>
      <c r="AEC41" s="30"/>
      <c r="AED41" s="29"/>
      <c r="AEE41" s="30"/>
      <c r="AEF41" s="29"/>
      <c r="AEG41" s="30"/>
      <c r="AEH41" s="29"/>
      <c r="AEI41" s="30"/>
      <c r="AEJ41" s="29"/>
      <c r="AEK41" s="30"/>
      <c r="AEL41" s="29"/>
      <c r="AEM41" s="30"/>
      <c r="AEN41" s="29"/>
      <c r="AEO41" s="30"/>
      <c r="AEP41" s="29"/>
      <c r="AEQ41" s="30"/>
      <c r="AER41" s="29"/>
      <c r="AES41" s="30"/>
      <c r="AET41" s="29"/>
      <c r="AEU41" s="30"/>
      <c r="AEV41" s="29"/>
      <c r="AEW41" s="30"/>
      <c r="AEX41" s="29"/>
      <c r="AEY41" s="30"/>
      <c r="AEZ41" s="29"/>
      <c r="AFA41" s="30"/>
      <c r="AFB41" s="29"/>
      <c r="AFC41" s="30"/>
      <c r="AFD41" s="29"/>
      <c r="AFE41" s="30"/>
      <c r="AFF41" s="29"/>
      <c r="AFG41" s="30"/>
      <c r="AFH41" s="29"/>
      <c r="AFI41" s="30"/>
      <c r="AFJ41" s="29"/>
      <c r="AFK41" s="30"/>
      <c r="AFL41" s="29"/>
      <c r="AFM41" s="30"/>
      <c r="AFN41" s="29"/>
      <c r="AFO41" s="30"/>
      <c r="AFP41" s="29"/>
      <c r="AFQ41" s="30"/>
      <c r="AFR41" s="29"/>
      <c r="AFS41" s="30"/>
      <c r="AFT41" s="29"/>
      <c r="AFU41" s="30"/>
      <c r="AFV41" s="29"/>
      <c r="AFW41" s="30"/>
      <c r="AFX41" s="29"/>
      <c r="AFY41" s="30"/>
      <c r="AFZ41" s="29"/>
      <c r="AGA41" s="30"/>
      <c r="AGB41" s="29"/>
      <c r="AGC41" s="30"/>
      <c r="AGD41" s="29"/>
      <c r="AGE41" s="30"/>
      <c r="AGF41" s="29"/>
      <c r="AGG41" s="30"/>
      <c r="AGH41" s="29"/>
      <c r="AGI41" s="30"/>
      <c r="AGJ41" s="29"/>
      <c r="AGK41" s="30"/>
      <c r="AGL41" s="29"/>
      <c r="AGM41" s="30"/>
      <c r="AGN41" s="29"/>
      <c r="AGO41" s="30"/>
      <c r="AGP41" s="29"/>
      <c r="AGQ41" s="30"/>
      <c r="AGR41" s="29"/>
      <c r="AGS41" s="30"/>
      <c r="AGT41" s="29"/>
      <c r="AGU41" s="30"/>
      <c r="AGV41" s="29"/>
      <c r="AGW41" s="30"/>
      <c r="AGX41" s="29"/>
      <c r="AGY41" s="30"/>
      <c r="AGZ41" s="29"/>
      <c r="AHA41" s="30"/>
      <c r="AHB41" s="29"/>
      <c r="AHC41" s="30"/>
      <c r="AHD41" s="29"/>
      <c r="AHE41" s="30"/>
      <c r="AHF41" s="29"/>
      <c r="AHG41" s="30"/>
      <c r="AHH41" s="29"/>
      <c r="AHI41" s="30"/>
      <c r="AHJ41" s="29"/>
      <c r="AHK41" s="30"/>
      <c r="AHL41" s="29"/>
      <c r="AHM41" s="30"/>
      <c r="AHN41" s="29"/>
      <c r="AHO41" s="30"/>
      <c r="AHP41" s="29"/>
      <c r="AHQ41" s="30"/>
      <c r="AHR41" s="29"/>
      <c r="AHS41" s="30"/>
      <c r="AHT41" s="29"/>
      <c r="AHU41" s="30"/>
      <c r="AHV41" s="29"/>
      <c r="AHW41" s="30"/>
      <c r="AHX41" s="29"/>
      <c r="AHY41" s="30"/>
      <c r="AHZ41" s="29"/>
      <c r="AIA41" s="30"/>
      <c r="AIB41" s="29"/>
      <c r="AIC41" s="30"/>
      <c r="AID41" s="29"/>
      <c r="AIE41" s="30"/>
      <c r="AIF41" s="29"/>
      <c r="AIG41" s="30"/>
      <c r="AIH41" s="29"/>
      <c r="AII41" s="30"/>
      <c r="AIJ41" s="29"/>
      <c r="AIK41" s="30"/>
      <c r="AIL41" s="29"/>
      <c r="AIM41" s="30"/>
      <c r="AIN41" s="29"/>
      <c r="AIO41" s="30"/>
      <c r="AIP41" s="29"/>
      <c r="AIQ41" s="30"/>
      <c r="AIR41" s="29"/>
      <c r="AIS41" s="30"/>
      <c r="AIT41" s="29"/>
      <c r="AIU41" s="30"/>
      <c r="AIV41" s="29"/>
      <c r="AIW41" s="30"/>
      <c r="AIX41" s="29"/>
      <c r="AIY41" s="30"/>
      <c r="AIZ41" s="29"/>
      <c r="AJA41" s="30"/>
      <c r="AJB41" s="29"/>
      <c r="AJC41" s="30"/>
      <c r="AJD41" s="29"/>
      <c r="AJE41" s="30"/>
      <c r="AJF41" s="29"/>
      <c r="AJG41" s="30"/>
      <c r="AJH41" s="29"/>
      <c r="AJI41" s="30"/>
      <c r="AJJ41" s="29"/>
      <c r="AJK41" s="30"/>
      <c r="AJL41" s="29"/>
      <c r="AJM41" s="30"/>
      <c r="AJN41" s="29"/>
      <c r="AJO41" s="30"/>
      <c r="AJP41" s="29"/>
      <c r="AJQ41" s="30"/>
      <c r="AJR41" s="29"/>
      <c r="AJS41" s="30"/>
      <c r="AJT41" s="29"/>
      <c r="AJU41" s="30"/>
      <c r="AJV41" s="29"/>
      <c r="AJW41" s="30"/>
      <c r="AJX41" s="29"/>
      <c r="AJY41" s="30"/>
      <c r="AJZ41" s="29"/>
      <c r="AKA41" s="30"/>
      <c r="AKB41" s="29"/>
      <c r="AKC41" s="30"/>
      <c r="AKD41" s="29"/>
      <c r="AKE41" s="30"/>
      <c r="AKF41" s="29"/>
      <c r="AKG41" s="30"/>
      <c r="AKH41" s="29"/>
      <c r="AKI41" s="30"/>
      <c r="AKJ41" s="29"/>
      <c r="AKK41" s="30"/>
      <c r="AKL41" s="29"/>
      <c r="AKM41" s="30"/>
      <c r="AKN41" s="29"/>
      <c r="AKO41" s="30"/>
      <c r="AKP41" s="29"/>
      <c r="AKQ41" s="30"/>
      <c r="AKR41" s="29"/>
      <c r="AKS41" s="30"/>
      <c r="AKT41" s="29"/>
      <c r="AKU41" s="30"/>
      <c r="AKV41" s="29"/>
      <c r="AKW41" s="30"/>
      <c r="AKX41" s="29"/>
      <c r="AKY41" s="30"/>
      <c r="AKZ41" s="29"/>
      <c r="ALA41" s="30"/>
      <c r="ALB41" s="29"/>
      <c r="ALC41" s="30"/>
      <c r="ALD41" s="29"/>
      <c r="ALE41" s="30"/>
      <c r="ALF41" s="29"/>
      <c r="ALG41" s="30"/>
      <c r="ALH41" s="29"/>
      <c r="ALI41" s="30"/>
      <c r="ALJ41" s="29"/>
      <c r="ALK41" s="30"/>
      <c r="ALL41" s="29"/>
      <c r="ALM41" s="30"/>
      <c r="ALN41" s="29"/>
      <c r="ALO41" s="30"/>
      <c r="ALP41" s="29"/>
      <c r="ALQ41" s="30"/>
      <c r="ALR41" s="29"/>
      <c r="ALS41" s="30"/>
      <c r="ALT41" s="29"/>
      <c r="ALU41" s="30"/>
      <c r="ALV41" s="29"/>
      <c r="ALW41" s="30"/>
      <c r="ALX41" s="29"/>
      <c r="ALY41" s="30"/>
      <c r="ALZ41" s="29"/>
      <c r="AMA41" s="30"/>
      <c r="AMB41" s="29"/>
      <c r="AMC41" s="30"/>
      <c r="AMD41" s="29"/>
      <c r="AME41" s="30"/>
      <c r="AMF41" s="29"/>
      <c r="AMG41" s="30"/>
      <c r="AMH41" s="29"/>
      <c r="AMI41" s="30"/>
      <c r="AMJ41" s="29"/>
      <c r="AMK41" s="30"/>
      <c r="AML41" s="29"/>
      <c r="AMM41" s="30"/>
      <c r="AMN41" s="29"/>
      <c r="AMO41" s="30"/>
      <c r="AMP41" s="29"/>
      <c r="AMQ41" s="30"/>
      <c r="AMR41" s="29"/>
      <c r="AMS41" s="30"/>
      <c r="AMT41" s="29"/>
      <c r="AMU41" s="30"/>
      <c r="AMV41" s="29"/>
      <c r="AMW41" s="30"/>
      <c r="AMX41" s="29"/>
      <c r="AMY41" s="30"/>
      <c r="AMZ41" s="29"/>
      <c r="ANA41" s="30"/>
      <c r="ANB41" s="29"/>
      <c r="ANC41" s="30"/>
      <c r="AND41" s="29"/>
      <c r="ANE41" s="30"/>
      <c r="ANF41" s="29"/>
      <c r="ANG41" s="30"/>
      <c r="ANH41" s="29"/>
      <c r="ANI41" s="30"/>
      <c r="ANJ41" s="29"/>
      <c r="ANK41" s="30"/>
      <c r="ANL41" s="29"/>
      <c r="ANM41" s="30"/>
      <c r="ANN41" s="29"/>
      <c r="ANO41" s="30"/>
      <c r="ANP41" s="29"/>
      <c r="ANQ41" s="30"/>
      <c r="ANR41" s="29"/>
      <c r="ANS41" s="30"/>
      <c r="ANT41" s="29"/>
      <c r="ANU41" s="30"/>
      <c r="ANV41" s="29"/>
      <c r="ANW41" s="30"/>
      <c r="ANX41" s="29"/>
      <c r="ANY41" s="30"/>
      <c r="ANZ41" s="29"/>
      <c r="AOA41" s="30"/>
      <c r="AOB41" s="29"/>
      <c r="AOC41" s="30"/>
      <c r="AOD41" s="29"/>
      <c r="AOE41" s="30"/>
      <c r="AOF41" s="29"/>
      <c r="AOG41" s="30"/>
      <c r="AOH41" s="29"/>
      <c r="AOI41" s="30"/>
      <c r="AOJ41" s="29"/>
      <c r="AOK41" s="30"/>
      <c r="AOL41" s="29"/>
      <c r="AOM41" s="30"/>
      <c r="AON41" s="29"/>
      <c r="AOO41" s="30"/>
      <c r="AOP41" s="29"/>
      <c r="AOQ41" s="30"/>
      <c r="AOR41" s="29"/>
      <c r="AOS41" s="30"/>
      <c r="AOT41" s="29"/>
      <c r="AOU41" s="30"/>
      <c r="AOV41" s="29"/>
      <c r="AOW41" s="30"/>
      <c r="AOX41" s="29"/>
      <c r="AOY41" s="30"/>
      <c r="AOZ41" s="29"/>
      <c r="APA41" s="30"/>
      <c r="APB41" s="29"/>
      <c r="APC41" s="30"/>
      <c r="APD41" s="29"/>
      <c r="APE41" s="30"/>
      <c r="APF41" s="29"/>
      <c r="APG41" s="30"/>
      <c r="APH41" s="29"/>
      <c r="API41" s="30"/>
      <c r="APJ41" s="29"/>
      <c r="APK41" s="30"/>
      <c r="APL41" s="29"/>
      <c r="APM41" s="30"/>
      <c r="APN41" s="29"/>
      <c r="APO41" s="30"/>
      <c r="APP41" s="29"/>
      <c r="APQ41" s="30"/>
      <c r="APR41" s="29"/>
      <c r="APS41" s="30"/>
      <c r="APT41" s="29"/>
      <c r="APU41" s="30"/>
      <c r="APV41" s="29"/>
      <c r="APW41" s="30"/>
      <c r="APX41" s="29"/>
      <c r="APY41" s="30"/>
      <c r="APZ41" s="29"/>
      <c r="AQA41" s="30"/>
      <c r="AQB41" s="29"/>
      <c r="AQC41" s="30"/>
      <c r="AQD41" s="29"/>
      <c r="AQE41" s="30"/>
      <c r="AQF41" s="29"/>
      <c r="AQG41" s="30"/>
      <c r="AQH41" s="29"/>
      <c r="AQI41" s="30"/>
      <c r="AQJ41" s="29"/>
      <c r="AQK41" s="30"/>
      <c r="AQL41" s="29"/>
      <c r="AQM41" s="30"/>
      <c r="AQN41" s="29"/>
      <c r="AQO41" s="30"/>
      <c r="AQP41" s="29"/>
      <c r="AQQ41" s="30"/>
      <c r="AQR41" s="29"/>
      <c r="AQS41" s="30"/>
      <c r="AQT41" s="29"/>
      <c r="AQU41" s="30"/>
      <c r="AQV41" s="29"/>
      <c r="AQW41" s="30"/>
      <c r="AQX41" s="29"/>
      <c r="AQY41" s="30"/>
      <c r="AQZ41" s="29"/>
      <c r="ARA41" s="30"/>
      <c r="ARB41" s="29"/>
      <c r="ARC41" s="30"/>
      <c r="ARD41" s="29"/>
      <c r="ARE41" s="30"/>
      <c r="ARF41" s="29"/>
      <c r="ARG41" s="30"/>
      <c r="ARH41" s="29"/>
      <c r="ARI41" s="30"/>
      <c r="ARJ41" s="29"/>
      <c r="ARK41" s="30"/>
      <c r="ARL41" s="29"/>
      <c r="ARM41" s="30"/>
      <c r="ARN41" s="29"/>
      <c r="ARO41" s="30"/>
      <c r="ARP41" s="29"/>
      <c r="ARQ41" s="30"/>
      <c r="ARR41" s="29"/>
      <c r="ARS41" s="30"/>
      <c r="ART41" s="29"/>
      <c r="ARU41" s="30"/>
      <c r="ARV41" s="29"/>
      <c r="ARW41" s="30"/>
      <c r="ARX41" s="29"/>
      <c r="ARY41" s="30"/>
      <c r="ARZ41" s="29"/>
      <c r="ASA41" s="30"/>
      <c r="ASB41" s="29"/>
      <c r="ASC41" s="30"/>
      <c r="ASD41" s="29"/>
      <c r="ASE41" s="30"/>
      <c r="ASF41" s="29"/>
      <c r="ASG41" s="30"/>
      <c r="ASH41" s="29"/>
      <c r="ASI41" s="30"/>
      <c r="ASJ41" s="29"/>
      <c r="ASK41" s="30"/>
      <c r="ASL41" s="29"/>
      <c r="ASM41" s="30"/>
      <c r="ASN41" s="29"/>
      <c r="ASO41" s="30"/>
      <c r="ASP41" s="29"/>
      <c r="ASQ41" s="30"/>
      <c r="ASR41" s="29"/>
      <c r="ASS41" s="30"/>
      <c r="AST41" s="29"/>
      <c r="ASU41" s="30"/>
      <c r="ASV41" s="29"/>
      <c r="ASW41" s="30"/>
      <c r="ASX41" s="29"/>
      <c r="ASY41" s="30"/>
      <c r="ASZ41" s="29"/>
      <c r="ATA41" s="30"/>
      <c r="ATB41" s="29"/>
      <c r="ATC41" s="30"/>
      <c r="ATD41" s="29"/>
      <c r="ATE41" s="30"/>
      <c r="ATF41" s="29"/>
      <c r="ATG41" s="30"/>
      <c r="ATH41" s="29"/>
      <c r="ATI41" s="30"/>
      <c r="ATJ41" s="29"/>
      <c r="ATK41" s="30"/>
      <c r="ATL41" s="29"/>
      <c r="ATM41" s="30"/>
      <c r="ATN41" s="29"/>
      <c r="ATO41" s="30"/>
      <c r="ATP41" s="29"/>
      <c r="ATQ41" s="30"/>
      <c r="ATR41" s="29"/>
      <c r="ATS41" s="30"/>
      <c r="ATT41" s="29"/>
      <c r="ATU41" s="30"/>
      <c r="ATV41" s="29"/>
      <c r="ATW41" s="30"/>
      <c r="ATX41" s="29"/>
      <c r="ATY41" s="30"/>
      <c r="ATZ41" s="29"/>
      <c r="AUA41" s="30"/>
      <c r="AUB41" s="29"/>
      <c r="AUC41" s="30"/>
      <c r="AUD41" s="29"/>
      <c r="AUE41" s="30"/>
      <c r="AUF41" s="29"/>
      <c r="AUG41" s="30"/>
      <c r="AUH41" s="29"/>
      <c r="AUI41" s="30"/>
      <c r="AUJ41" s="29"/>
      <c r="AUK41" s="30"/>
      <c r="AUL41" s="29"/>
      <c r="AUM41" s="30"/>
      <c r="AUN41" s="29"/>
      <c r="AUO41" s="30"/>
      <c r="AUP41" s="29"/>
      <c r="AUQ41" s="30"/>
      <c r="AUR41" s="29"/>
      <c r="AUS41" s="30"/>
      <c r="AUT41" s="29"/>
      <c r="AUU41" s="30"/>
      <c r="AUV41" s="29"/>
      <c r="AUW41" s="30"/>
      <c r="AUX41" s="29"/>
      <c r="AUY41" s="30"/>
      <c r="AUZ41" s="29"/>
      <c r="AVA41" s="30"/>
      <c r="AVB41" s="29"/>
      <c r="AVC41" s="30"/>
      <c r="AVD41" s="29"/>
      <c r="AVE41" s="30"/>
      <c r="AVF41" s="29"/>
      <c r="AVG41" s="30"/>
      <c r="AVH41" s="29"/>
      <c r="AVI41" s="30"/>
      <c r="AVJ41" s="29"/>
      <c r="AVK41" s="30"/>
      <c r="AVL41" s="29"/>
      <c r="AVM41" s="30"/>
      <c r="AVN41" s="29"/>
      <c r="AVO41" s="30"/>
      <c r="AVP41" s="29"/>
      <c r="AVQ41" s="30"/>
      <c r="AVR41" s="29"/>
      <c r="AVS41" s="30"/>
      <c r="AVT41" s="29"/>
      <c r="AVU41" s="30"/>
      <c r="AVV41" s="29"/>
      <c r="AVW41" s="30"/>
      <c r="AVX41" s="29"/>
      <c r="AVY41" s="30"/>
      <c r="AVZ41" s="29"/>
      <c r="AWA41" s="30"/>
      <c r="AWB41" s="29"/>
      <c r="AWC41" s="30"/>
      <c r="AWD41" s="29"/>
      <c r="AWE41" s="30"/>
      <c r="AWF41" s="29"/>
      <c r="AWG41" s="30"/>
      <c r="AWH41" s="29"/>
      <c r="AWI41" s="30"/>
      <c r="AWJ41" s="29"/>
      <c r="AWK41" s="30"/>
      <c r="AWL41" s="29"/>
      <c r="AWM41" s="30"/>
      <c r="AWN41" s="29"/>
      <c r="AWO41" s="30"/>
      <c r="AWP41" s="29"/>
      <c r="AWQ41" s="30"/>
      <c r="AWR41" s="29"/>
      <c r="AWS41" s="30"/>
      <c r="AWT41" s="29"/>
      <c r="AWU41" s="30"/>
      <c r="AWV41" s="29"/>
      <c r="AWW41" s="30"/>
      <c r="AWX41" s="29"/>
      <c r="AWY41" s="30"/>
      <c r="AWZ41" s="29"/>
      <c r="AXA41" s="30"/>
      <c r="AXB41" s="29"/>
      <c r="AXC41" s="30"/>
      <c r="AXD41" s="29"/>
      <c r="AXE41" s="30"/>
      <c r="AXF41" s="29"/>
      <c r="AXG41" s="30"/>
      <c r="AXH41" s="29"/>
      <c r="AXI41" s="30"/>
      <c r="AXJ41" s="29"/>
      <c r="AXK41" s="30"/>
      <c r="AXL41" s="29"/>
      <c r="AXM41" s="30"/>
      <c r="AXN41" s="29"/>
      <c r="AXO41" s="30"/>
      <c r="AXP41" s="29"/>
      <c r="AXQ41" s="30"/>
      <c r="AXR41" s="29"/>
      <c r="AXS41" s="30"/>
      <c r="AXT41" s="29"/>
      <c r="AXU41" s="30"/>
      <c r="AXV41" s="29"/>
      <c r="AXW41" s="30"/>
      <c r="AXX41" s="29"/>
      <c r="AXY41" s="30"/>
      <c r="AXZ41" s="29"/>
      <c r="AYA41" s="30"/>
      <c r="AYB41" s="29"/>
      <c r="AYC41" s="30"/>
      <c r="AYD41" s="29"/>
      <c r="AYE41" s="30"/>
      <c r="AYF41" s="29"/>
      <c r="AYG41" s="30"/>
      <c r="AYH41" s="29"/>
      <c r="AYI41" s="30"/>
      <c r="AYJ41" s="29"/>
      <c r="AYK41" s="30"/>
      <c r="AYL41" s="29"/>
      <c r="AYM41" s="30"/>
      <c r="AYN41" s="29"/>
      <c r="AYO41" s="30"/>
      <c r="AYP41" s="29"/>
      <c r="AYQ41" s="30"/>
      <c r="AYR41" s="29"/>
      <c r="AYS41" s="30"/>
      <c r="AYT41" s="29"/>
      <c r="AYU41" s="30"/>
      <c r="AYV41" s="29"/>
      <c r="AYW41" s="30"/>
      <c r="AYX41" s="29"/>
      <c r="AYY41" s="30"/>
      <c r="AYZ41" s="29"/>
      <c r="AZA41" s="30"/>
      <c r="AZB41" s="29"/>
      <c r="AZC41" s="30"/>
      <c r="AZD41" s="29"/>
      <c r="AZE41" s="30"/>
      <c r="AZF41" s="29"/>
      <c r="AZG41" s="30"/>
      <c r="AZH41" s="29"/>
      <c r="AZI41" s="30"/>
      <c r="AZJ41" s="29"/>
      <c r="AZK41" s="30"/>
      <c r="AZL41" s="29"/>
      <c r="AZM41" s="30"/>
      <c r="AZN41" s="29"/>
      <c r="AZO41" s="30"/>
      <c r="AZP41" s="29"/>
      <c r="AZQ41" s="30"/>
      <c r="AZR41" s="29"/>
      <c r="AZS41" s="30"/>
      <c r="AZT41" s="29"/>
      <c r="AZU41" s="30"/>
      <c r="AZV41" s="29"/>
      <c r="AZW41" s="30"/>
      <c r="AZX41" s="29"/>
      <c r="AZY41" s="30"/>
      <c r="AZZ41" s="29"/>
      <c r="BAA41" s="30"/>
      <c r="BAB41" s="29"/>
      <c r="BAC41" s="30"/>
      <c r="BAD41" s="29"/>
      <c r="BAE41" s="30"/>
      <c r="BAF41" s="29"/>
      <c r="BAG41" s="30"/>
      <c r="BAH41" s="29"/>
      <c r="BAI41" s="30"/>
      <c r="BAJ41" s="29"/>
      <c r="BAK41" s="30"/>
      <c r="BAL41" s="29"/>
      <c r="BAM41" s="30"/>
      <c r="BAN41" s="29"/>
      <c r="BAO41" s="30"/>
      <c r="BAP41" s="29"/>
      <c r="BAQ41" s="30"/>
      <c r="BAR41" s="29"/>
      <c r="BAS41" s="30"/>
      <c r="BAT41" s="29"/>
      <c r="BAU41" s="30"/>
      <c r="BAV41" s="29"/>
      <c r="BAW41" s="30"/>
      <c r="BAX41" s="29"/>
      <c r="BAY41" s="30"/>
      <c r="BAZ41" s="29"/>
      <c r="BBA41" s="30"/>
      <c r="BBB41" s="29"/>
      <c r="BBC41" s="30"/>
      <c r="BBD41" s="29"/>
      <c r="BBE41" s="30"/>
      <c r="BBF41" s="29"/>
      <c r="BBG41" s="30"/>
      <c r="BBH41" s="29"/>
      <c r="BBI41" s="30"/>
      <c r="BBJ41" s="29"/>
      <c r="BBK41" s="30"/>
      <c r="BBL41" s="29"/>
      <c r="BBM41" s="30"/>
      <c r="BBN41" s="29"/>
      <c r="BBO41" s="30"/>
      <c r="BBP41" s="29"/>
      <c r="BBQ41" s="30"/>
      <c r="BBR41" s="29"/>
      <c r="BBS41" s="30"/>
      <c r="BBT41" s="29"/>
      <c r="BBU41" s="30"/>
      <c r="BBV41" s="29"/>
      <c r="BBW41" s="30"/>
      <c r="BBX41" s="29"/>
      <c r="BBY41" s="30"/>
      <c r="BBZ41" s="29"/>
      <c r="BCA41" s="30"/>
      <c r="BCB41" s="29"/>
      <c r="BCC41" s="30"/>
      <c r="BCD41" s="29"/>
      <c r="BCE41" s="30"/>
      <c r="BCF41" s="29"/>
      <c r="BCG41" s="30"/>
      <c r="BCH41" s="29"/>
      <c r="BCI41" s="30"/>
      <c r="BCJ41" s="29"/>
      <c r="BCK41" s="30"/>
      <c r="BCL41" s="29"/>
      <c r="BCM41" s="30"/>
      <c r="BCN41" s="29"/>
      <c r="BCO41" s="30"/>
      <c r="BCP41" s="29"/>
      <c r="BCQ41" s="30"/>
      <c r="BCR41" s="29"/>
      <c r="BCS41" s="30"/>
      <c r="BCT41" s="29"/>
      <c r="BCU41" s="30"/>
      <c r="BCV41" s="29"/>
      <c r="BCW41" s="30"/>
      <c r="BCX41" s="29"/>
      <c r="BCY41" s="30"/>
      <c r="BCZ41" s="29"/>
      <c r="BDA41" s="30"/>
      <c r="BDB41" s="29"/>
      <c r="BDC41" s="30"/>
      <c r="BDD41" s="29"/>
      <c r="BDE41" s="30"/>
      <c r="BDF41" s="29"/>
      <c r="BDG41" s="30"/>
      <c r="BDH41" s="29"/>
      <c r="BDI41" s="30"/>
      <c r="BDJ41" s="29"/>
      <c r="BDK41" s="30"/>
      <c r="BDL41" s="29"/>
      <c r="BDM41" s="30"/>
      <c r="BDN41" s="29"/>
      <c r="BDO41" s="30"/>
      <c r="BDP41" s="29"/>
      <c r="BDQ41" s="30"/>
      <c r="BDR41" s="29"/>
      <c r="BDS41" s="30"/>
      <c r="BDT41" s="29"/>
      <c r="BDU41" s="30"/>
      <c r="BDV41" s="29"/>
      <c r="BDW41" s="30"/>
      <c r="BDX41" s="29"/>
      <c r="BDY41" s="30"/>
      <c r="BDZ41" s="29"/>
      <c r="BEA41" s="30"/>
      <c r="BEB41" s="29"/>
      <c r="BEC41" s="30"/>
      <c r="BED41" s="29"/>
      <c r="BEE41" s="30"/>
      <c r="BEF41" s="29"/>
      <c r="BEG41" s="30"/>
      <c r="BEH41" s="29"/>
      <c r="BEI41" s="30"/>
      <c r="BEJ41" s="29"/>
      <c r="BEK41" s="30"/>
      <c r="BEL41" s="29"/>
      <c r="BEM41" s="30"/>
      <c r="BEN41" s="29"/>
      <c r="BEO41" s="30"/>
      <c r="BEP41" s="29"/>
      <c r="BEQ41" s="30"/>
      <c r="BER41" s="29"/>
      <c r="BES41" s="30"/>
      <c r="BET41" s="29"/>
      <c r="BEU41" s="30"/>
      <c r="BEV41" s="29"/>
      <c r="BEW41" s="30"/>
      <c r="BEX41" s="29"/>
      <c r="BEY41" s="30"/>
      <c r="BEZ41" s="29"/>
      <c r="BFA41" s="30"/>
      <c r="BFB41" s="29"/>
      <c r="BFC41" s="30"/>
      <c r="BFD41" s="29"/>
      <c r="BFE41" s="30"/>
      <c r="BFF41" s="29"/>
      <c r="BFG41" s="30"/>
      <c r="BFH41" s="29"/>
      <c r="BFI41" s="30"/>
      <c r="BFJ41" s="29"/>
      <c r="BFK41" s="30"/>
      <c r="BFL41" s="29"/>
      <c r="BFM41" s="30"/>
      <c r="BFN41" s="29"/>
      <c r="BFO41" s="30"/>
      <c r="BFP41" s="29"/>
      <c r="BFQ41" s="30"/>
      <c r="BFR41" s="29"/>
      <c r="BFS41" s="30"/>
      <c r="BFT41" s="29"/>
      <c r="BFU41" s="30"/>
      <c r="BFV41" s="29"/>
      <c r="BFW41" s="30"/>
      <c r="BFX41" s="29"/>
      <c r="BFY41" s="30"/>
      <c r="BFZ41" s="29"/>
      <c r="BGA41" s="30"/>
      <c r="BGB41" s="29"/>
      <c r="BGC41" s="30"/>
      <c r="BGD41" s="29"/>
      <c r="BGE41" s="30"/>
      <c r="BGF41" s="29"/>
      <c r="BGG41" s="30"/>
      <c r="BGH41" s="29"/>
      <c r="BGI41" s="30"/>
      <c r="BGJ41" s="29"/>
      <c r="BGK41" s="30"/>
      <c r="BGL41" s="29"/>
      <c r="BGM41" s="30"/>
      <c r="BGN41" s="29"/>
      <c r="BGO41" s="30"/>
      <c r="BGP41" s="29"/>
      <c r="BGQ41" s="30"/>
      <c r="BGR41" s="29"/>
      <c r="BGS41" s="30"/>
      <c r="BGT41" s="29"/>
      <c r="BGU41" s="30"/>
      <c r="BGV41" s="29"/>
      <c r="BGW41" s="30"/>
      <c r="BGX41" s="29"/>
      <c r="BGY41" s="30"/>
      <c r="BGZ41" s="29"/>
      <c r="BHA41" s="30"/>
      <c r="BHB41" s="29"/>
      <c r="BHC41" s="30"/>
      <c r="BHD41" s="29"/>
      <c r="BHE41" s="30"/>
      <c r="BHF41" s="29"/>
      <c r="BHG41" s="30"/>
      <c r="BHH41" s="29"/>
      <c r="BHI41" s="30"/>
      <c r="BHJ41" s="29"/>
      <c r="BHK41" s="30"/>
      <c r="BHL41" s="29"/>
      <c r="BHM41" s="30"/>
      <c r="BHN41" s="29"/>
      <c r="BHO41" s="30"/>
      <c r="BHP41" s="29"/>
      <c r="BHQ41" s="30"/>
      <c r="BHR41" s="29"/>
      <c r="BHS41" s="30"/>
      <c r="BHT41" s="29"/>
      <c r="BHU41" s="30"/>
      <c r="BHV41" s="29"/>
      <c r="BHW41" s="30"/>
      <c r="BHX41" s="29"/>
      <c r="BHY41" s="30"/>
      <c r="BHZ41" s="29"/>
      <c r="BIA41" s="30"/>
      <c r="BIB41" s="29"/>
      <c r="BIC41" s="30"/>
      <c r="BID41" s="29"/>
      <c r="BIE41" s="30"/>
      <c r="BIF41" s="29"/>
      <c r="BIG41" s="30"/>
      <c r="BIH41" s="29"/>
      <c r="BII41" s="30"/>
      <c r="BIJ41" s="29"/>
      <c r="BIK41" s="30"/>
      <c r="BIL41" s="29"/>
      <c r="BIM41" s="30"/>
      <c r="BIN41" s="29"/>
      <c r="BIO41" s="30"/>
      <c r="BIP41" s="29"/>
      <c r="BIQ41" s="30"/>
      <c r="BIR41" s="29"/>
      <c r="BIS41" s="30"/>
      <c r="BIT41" s="29"/>
      <c r="BIU41" s="30"/>
      <c r="BIV41" s="29"/>
      <c r="BIW41" s="30"/>
      <c r="BIX41" s="29"/>
      <c r="BIY41" s="30"/>
      <c r="BIZ41" s="29"/>
      <c r="BJA41" s="30"/>
      <c r="BJB41" s="29"/>
      <c r="BJC41" s="30"/>
      <c r="BJD41" s="29"/>
      <c r="BJE41" s="30"/>
      <c r="BJF41" s="29"/>
      <c r="BJG41" s="30"/>
      <c r="BJH41" s="29"/>
      <c r="BJI41" s="30"/>
      <c r="BJJ41" s="29"/>
      <c r="BJK41" s="30"/>
      <c r="BJL41" s="29"/>
      <c r="BJM41" s="30"/>
      <c r="BJN41" s="29"/>
      <c r="BJO41" s="30"/>
      <c r="BJP41" s="29"/>
      <c r="BJQ41" s="30"/>
      <c r="BJR41" s="29"/>
      <c r="BJS41" s="30"/>
      <c r="BJT41" s="29"/>
      <c r="BJU41" s="30"/>
      <c r="BJV41" s="29"/>
      <c r="BJW41" s="30"/>
      <c r="BJX41" s="29"/>
      <c r="BJY41" s="30"/>
      <c r="BJZ41" s="29"/>
      <c r="BKA41" s="30"/>
      <c r="BKB41" s="29"/>
      <c r="BKC41" s="30"/>
      <c r="BKD41" s="29"/>
      <c r="BKE41" s="30"/>
      <c r="BKF41" s="29"/>
      <c r="BKG41" s="30"/>
      <c r="BKH41" s="29"/>
      <c r="BKI41" s="30"/>
      <c r="BKJ41" s="29"/>
      <c r="BKK41" s="30"/>
      <c r="BKL41" s="29"/>
      <c r="BKM41" s="30"/>
      <c r="BKN41" s="29"/>
      <c r="BKO41" s="30"/>
      <c r="BKP41" s="29"/>
      <c r="BKQ41" s="30"/>
      <c r="BKR41" s="29"/>
      <c r="BKS41" s="30"/>
      <c r="BKT41" s="29"/>
      <c r="BKU41" s="30"/>
      <c r="BKV41" s="29"/>
      <c r="BKW41" s="30"/>
      <c r="BKX41" s="29"/>
      <c r="BKY41" s="30"/>
      <c r="BKZ41" s="29"/>
      <c r="BLA41" s="30"/>
      <c r="BLB41" s="29"/>
      <c r="BLC41" s="30"/>
      <c r="BLD41" s="29"/>
      <c r="BLE41" s="30"/>
      <c r="BLF41" s="29"/>
      <c r="BLG41" s="30"/>
      <c r="BLH41" s="29"/>
      <c r="BLI41" s="30"/>
      <c r="BLJ41" s="29"/>
      <c r="BLK41" s="30"/>
      <c r="BLL41" s="29"/>
      <c r="BLM41" s="30"/>
      <c r="BLN41" s="29"/>
      <c r="BLO41" s="30"/>
      <c r="BLP41" s="29"/>
      <c r="BLQ41" s="30"/>
      <c r="BLR41" s="29"/>
      <c r="BLS41" s="30"/>
      <c r="BLT41" s="29"/>
      <c r="BLU41" s="30"/>
      <c r="BLV41" s="29"/>
      <c r="BLW41" s="30"/>
      <c r="BLX41" s="29"/>
      <c r="BLY41" s="30"/>
      <c r="BLZ41" s="29"/>
      <c r="BMA41" s="30"/>
      <c r="BMB41" s="29"/>
      <c r="BMC41" s="30"/>
      <c r="BMD41" s="29"/>
      <c r="BME41" s="30"/>
      <c r="BMF41" s="29"/>
      <c r="BMG41" s="30"/>
      <c r="BMH41" s="29"/>
      <c r="BMI41" s="30"/>
      <c r="BMJ41" s="29"/>
      <c r="BMK41" s="30"/>
      <c r="BML41" s="29"/>
      <c r="BMM41" s="30"/>
      <c r="BMN41" s="29"/>
      <c r="BMO41" s="30"/>
      <c r="BMP41" s="29"/>
      <c r="BMQ41" s="30"/>
      <c r="BMR41" s="29"/>
      <c r="BMS41" s="30"/>
      <c r="BMT41" s="29"/>
      <c r="BMU41" s="30"/>
      <c r="BMV41" s="29"/>
      <c r="BMW41" s="30"/>
      <c r="BMX41" s="29"/>
      <c r="BMY41" s="30"/>
      <c r="BMZ41" s="29"/>
      <c r="BNA41" s="30"/>
      <c r="BNB41" s="29"/>
      <c r="BNC41" s="30"/>
      <c r="BND41" s="29"/>
      <c r="BNE41" s="30"/>
      <c r="BNF41" s="29"/>
      <c r="BNG41" s="30"/>
      <c r="BNH41" s="29"/>
      <c r="BNI41" s="30"/>
      <c r="BNJ41" s="29"/>
      <c r="BNK41" s="30"/>
      <c r="BNL41" s="29"/>
      <c r="BNM41" s="30"/>
      <c r="BNN41" s="29"/>
      <c r="BNO41" s="30"/>
      <c r="BNP41" s="29"/>
      <c r="BNQ41" s="30"/>
      <c r="BNR41" s="29"/>
      <c r="BNS41" s="30"/>
      <c r="BNT41" s="29"/>
      <c r="BNU41" s="30"/>
      <c r="BNV41" s="29"/>
      <c r="BNW41" s="30"/>
      <c r="BNX41" s="29"/>
      <c r="BNY41" s="30"/>
      <c r="BNZ41" s="29"/>
      <c r="BOA41" s="30"/>
      <c r="BOB41" s="29"/>
      <c r="BOC41" s="30"/>
      <c r="BOD41" s="29"/>
      <c r="BOE41" s="30"/>
      <c r="BOF41" s="29"/>
      <c r="BOG41" s="30"/>
      <c r="BOH41" s="29"/>
      <c r="BOI41" s="30"/>
      <c r="BOJ41" s="29"/>
      <c r="BOK41" s="30"/>
      <c r="BOL41" s="29"/>
      <c r="BOM41" s="30"/>
      <c r="BON41" s="29"/>
      <c r="BOO41" s="30"/>
      <c r="BOP41" s="29"/>
      <c r="BOQ41" s="30"/>
      <c r="BOR41" s="29"/>
      <c r="BOS41" s="30"/>
      <c r="BOT41" s="29"/>
      <c r="BOU41" s="30"/>
      <c r="BOV41" s="29"/>
      <c r="BOW41" s="30"/>
      <c r="BOX41" s="29"/>
      <c r="BOY41" s="30"/>
      <c r="BOZ41" s="29"/>
      <c r="BPA41" s="30"/>
      <c r="BPB41" s="29"/>
      <c r="BPC41" s="30"/>
      <c r="BPD41" s="29"/>
      <c r="BPE41" s="30"/>
      <c r="BPF41" s="29"/>
      <c r="BPG41" s="30"/>
      <c r="BPH41" s="29"/>
      <c r="BPI41" s="30"/>
      <c r="BPJ41" s="29"/>
      <c r="BPK41" s="30"/>
      <c r="BPL41" s="29"/>
      <c r="BPM41" s="30"/>
      <c r="BPN41" s="29"/>
      <c r="BPO41" s="30"/>
      <c r="BPP41" s="29"/>
      <c r="BPQ41" s="30"/>
      <c r="BPR41" s="29"/>
      <c r="BPS41" s="30"/>
      <c r="BPT41" s="29"/>
      <c r="BPU41" s="30"/>
      <c r="BPV41" s="29"/>
      <c r="BPW41" s="30"/>
      <c r="BPX41" s="29"/>
      <c r="BPY41" s="30"/>
      <c r="BPZ41" s="29"/>
      <c r="BQA41" s="30"/>
      <c r="BQB41" s="29"/>
      <c r="BQC41" s="30"/>
      <c r="BQD41" s="29"/>
      <c r="BQE41" s="30"/>
      <c r="BQF41" s="29"/>
      <c r="BQG41" s="30"/>
      <c r="BQH41" s="29"/>
      <c r="BQI41" s="30"/>
      <c r="BQJ41" s="29"/>
      <c r="BQK41" s="30"/>
      <c r="BQL41" s="29"/>
      <c r="BQM41" s="30"/>
      <c r="BQN41" s="29"/>
      <c r="BQO41" s="30"/>
      <c r="BQP41" s="29"/>
      <c r="BQQ41" s="30"/>
      <c r="BQR41" s="29"/>
      <c r="BQS41" s="30"/>
      <c r="BQT41" s="29"/>
      <c r="BQU41" s="30"/>
      <c r="BQV41" s="29"/>
      <c r="BQW41" s="30"/>
      <c r="BQX41" s="29"/>
      <c r="BQY41" s="30"/>
      <c r="BQZ41" s="29"/>
      <c r="BRA41" s="30"/>
      <c r="BRB41" s="29"/>
      <c r="BRC41" s="30"/>
      <c r="BRD41" s="29"/>
      <c r="BRE41" s="30"/>
      <c r="BRF41" s="29"/>
      <c r="BRG41" s="30"/>
      <c r="BRH41" s="29"/>
      <c r="BRI41" s="30"/>
      <c r="BRJ41" s="29"/>
      <c r="BRK41" s="30"/>
      <c r="BRL41" s="29"/>
      <c r="BRM41" s="30"/>
      <c r="BRN41" s="29"/>
      <c r="BRO41" s="30"/>
      <c r="BRP41" s="29"/>
      <c r="BRQ41" s="30"/>
      <c r="BRR41" s="29"/>
      <c r="BRS41" s="30"/>
      <c r="BRT41" s="29"/>
      <c r="BRU41" s="30"/>
      <c r="BRV41" s="29"/>
      <c r="BRW41" s="30"/>
      <c r="BRX41" s="29"/>
      <c r="BRY41" s="30"/>
      <c r="BRZ41" s="29"/>
      <c r="BSA41" s="30"/>
      <c r="BSB41" s="29"/>
      <c r="BSC41" s="30"/>
      <c r="BSD41" s="29"/>
      <c r="BSE41" s="30"/>
      <c r="BSF41" s="29"/>
      <c r="BSG41" s="30"/>
      <c r="BSH41" s="29"/>
      <c r="BSI41" s="30"/>
      <c r="BSJ41" s="29"/>
      <c r="BSK41" s="30"/>
      <c r="BSL41" s="29"/>
      <c r="BSM41" s="30"/>
      <c r="BSN41" s="29"/>
      <c r="BSO41" s="30"/>
      <c r="BSP41" s="29"/>
      <c r="BSQ41" s="30"/>
      <c r="BSR41" s="29"/>
      <c r="BSS41" s="30"/>
      <c r="BST41" s="29"/>
      <c r="BSU41" s="30"/>
      <c r="BSV41" s="29"/>
      <c r="BSW41" s="30"/>
      <c r="BSX41" s="29"/>
      <c r="BSY41" s="30"/>
      <c r="BSZ41" s="29"/>
      <c r="BTA41" s="30"/>
      <c r="BTB41" s="29"/>
      <c r="BTC41" s="30"/>
      <c r="BTD41" s="29"/>
      <c r="BTE41" s="30"/>
      <c r="BTF41" s="29"/>
      <c r="BTG41" s="30"/>
      <c r="BTH41" s="29"/>
      <c r="BTI41" s="30"/>
      <c r="BTJ41" s="29"/>
      <c r="BTK41" s="30"/>
      <c r="BTL41" s="29"/>
      <c r="BTM41" s="30"/>
      <c r="BTN41" s="29"/>
      <c r="BTO41" s="30"/>
      <c r="BTP41" s="29"/>
      <c r="BTQ41" s="30"/>
      <c r="BTR41" s="29"/>
      <c r="BTS41" s="30"/>
      <c r="BTT41" s="29"/>
      <c r="BTU41" s="30"/>
      <c r="BTV41" s="29"/>
      <c r="BTW41" s="30"/>
      <c r="BTX41" s="29"/>
      <c r="BTY41" s="30"/>
      <c r="BTZ41" s="29"/>
      <c r="BUA41" s="30"/>
      <c r="BUB41" s="29"/>
      <c r="BUC41" s="30"/>
      <c r="BUD41" s="29"/>
      <c r="BUE41" s="30"/>
      <c r="BUF41" s="29"/>
      <c r="BUG41" s="30"/>
      <c r="BUH41" s="29"/>
      <c r="BUI41" s="30"/>
      <c r="BUJ41" s="29"/>
      <c r="BUK41" s="30"/>
      <c r="BUL41" s="29"/>
      <c r="BUM41" s="30"/>
      <c r="BUN41" s="29"/>
      <c r="BUO41" s="30"/>
      <c r="BUP41" s="29"/>
      <c r="BUQ41" s="30"/>
      <c r="BUR41" s="29"/>
      <c r="BUS41" s="30"/>
      <c r="BUT41" s="29"/>
      <c r="BUU41" s="30"/>
      <c r="BUV41" s="29"/>
      <c r="BUW41" s="30"/>
      <c r="BUX41" s="29"/>
      <c r="BUY41" s="30"/>
      <c r="BUZ41" s="29"/>
      <c r="BVA41" s="30"/>
      <c r="BVB41" s="29"/>
      <c r="BVC41" s="30"/>
      <c r="BVD41" s="29"/>
      <c r="BVE41" s="30"/>
      <c r="BVF41" s="29"/>
      <c r="BVG41" s="30"/>
      <c r="BVH41" s="29"/>
      <c r="BVI41" s="30"/>
      <c r="BVJ41" s="29"/>
      <c r="BVK41" s="30"/>
      <c r="BVL41" s="29"/>
      <c r="BVM41" s="30"/>
      <c r="BVN41" s="29"/>
      <c r="BVO41" s="30"/>
      <c r="BVP41" s="29"/>
      <c r="BVQ41" s="30"/>
      <c r="BVR41" s="29"/>
      <c r="BVS41" s="30"/>
      <c r="BVT41" s="29"/>
      <c r="BVU41" s="30"/>
      <c r="BVV41" s="29"/>
      <c r="BVW41" s="30"/>
      <c r="BVX41" s="29"/>
      <c r="BVY41" s="30"/>
      <c r="BVZ41" s="29"/>
      <c r="BWA41" s="30"/>
      <c r="BWB41" s="29"/>
      <c r="BWC41" s="30"/>
      <c r="BWD41" s="29"/>
      <c r="BWE41" s="30"/>
      <c r="BWF41" s="29"/>
      <c r="BWG41" s="30"/>
      <c r="BWH41" s="29"/>
      <c r="BWI41" s="30"/>
      <c r="BWJ41" s="29"/>
      <c r="BWK41" s="30"/>
      <c r="BWL41" s="29"/>
      <c r="BWM41" s="30"/>
      <c r="BWN41" s="29"/>
      <c r="BWO41" s="30"/>
      <c r="BWP41" s="29"/>
      <c r="BWQ41" s="30"/>
      <c r="BWR41" s="29"/>
      <c r="BWS41" s="30"/>
      <c r="BWT41" s="29"/>
      <c r="BWU41" s="30"/>
      <c r="BWV41" s="29"/>
      <c r="BWW41" s="30"/>
      <c r="BWX41" s="29"/>
      <c r="BWY41" s="30"/>
      <c r="BWZ41" s="29"/>
      <c r="BXA41" s="30"/>
      <c r="BXB41" s="29"/>
      <c r="BXC41" s="30"/>
      <c r="BXD41" s="29"/>
      <c r="BXE41" s="30"/>
      <c r="BXF41" s="29"/>
      <c r="BXG41" s="30"/>
      <c r="BXH41" s="29"/>
      <c r="BXI41" s="30"/>
      <c r="BXJ41" s="29"/>
      <c r="BXK41" s="30"/>
      <c r="BXL41" s="29"/>
      <c r="BXM41" s="30"/>
      <c r="BXN41" s="29"/>
      <c r="BXO41" s="30"/>
      <c r="BXP41" s="29"/>
      <c r="BXQ41" s="30"/>
      <c r="BXR41" s="29"/>
      <c r="BXS41" s="30"/>
      <c r="BXT41" s="29"/>
      <c r="BXU41" s="30"/>
      <c r="BXV41" s="29"/>
      <c r="BXW41" s="30"/>
      <c r="BXX41" s="29"/>
      <c r="BXY41" s="30"/>
      <c r="BXZ41" s="29"/>
      <c r="BYA41" s="30"/>
      <c r="BYB41" s="29"/>
      <c r="BYC41" s="30"/>
      <c r="BYD41" s="29"/>
      <c r="BYE41" s="30"/>
      <c r="BYF41" s="29"/>
      <c r="BYG41" s="30"/>
      <c r="BYH41" s="29"/>
      <c r="BYI41" s="30"/>
      <c r="BYJ41" s="29"/>
      <c r="BYK41" s="30"/>
      <c r="BYL41" s="29"/>
      <c r="BYM41" s="30"/>
      <c r="BYN41" s="29"/>
      <c r="BYO41" s="30"/>
      <c r="BYP41" s="29"/>
      <c r="BYQ41" s="30"/>
      <c r="BYR41" s="29"/>
      <c r="BYS41" s="30"/>
      <c r="BYT41" s="29"/>
      <c r="BYU41" s="30"/>
      <c r="BYV41" s="29"/>
      <c r="BYW41" s="30"/>
      <c r="BYX41" s="29"/>
      <c r="BYY41" s="30"/>
      <c r="BYZ41" s="29"/>
      <c r="BZA41" s="30"/>
      <c r="BZB41" s="29"/>
      <c r="BZC41" s="30"/>
      <c r="BZD41" s="29"/>
      <c r="BZE41" s="30"/>
      <c r="BZF41" s="29"/>
      <c r="BZG41" s="30"/>
      <c r="BZH41" s="29"/>
      <c r="BZI41" s="30"/>
      <c r="BZJ41" s="29"/>
      <c r="BZK41" s="30"/>
      <c r="BZL41" s="29"/>
      <c r="BZM41" s="30"/>
      <c r="BZN41" s="29"/>
      <c r="BZO41" s="30"/>
      <c r="BZP41" s="29"/>
      <c r="BZQ41" s="30"/>
      <c r="BZR41" s="29"/>
      <c r="BZS41" s="30"/>
      <c r="BZT41" s="29"/>
      <c r="BZU41" s="30"/>
      <c r="BZV41" s="29"/>
      <c r="BZW41" s="30"/>
      <c r="BZX41" s="29"/>
      <c r="BZY41" s="30"/>
      <c r="BZZ41" s="29"/>
      <c r="CAA41" s="30"/>
      <c r="CAB41" s="29"/>
      <c r="CAC41" s="30"/>
      <c r="CAD41" s="29"/>
      <c r="CAE41" s="30"/>
      <c r="CAF41" s="29"/>
      <c r="CAG41" s="30"/>
      <c r="CAH41" s="29"/>
      <c r="CAI41" s="30"/>
      <c r="CAJ41" s="29"/>
      <c r="CAK41" s="30"/>
      <c r="CAL41" s="29"/>
      <c r="CAM41" s="30"/>
      <c r="CAN41" s="29"/>
      <c r="CAO41" s="30"/>
      <c r="CAP41" s="29"/>
      <c r="CAQ41" s="30"/>
      <c r="CAR41" s="29"/>
      <c r="CAS41" s="30"/>
      <c r="CAT41" s="29"/>
      <c r="CAU41" s="30"/>
      <c r="CAV41" s="29"/>
      <c r="CAW41" s="30"/>
      <c r="CAX41" s="29"/>
      <c r="CAY41" s="30"/>
      <c r="CAZ41" s="29"/>
      <c r="CBA41" s="30"/>
      <c r="CBB41" s="29"/>
      <c r="CBC41" s="30"/>
      <c r="CBD41" s="29"/>
      <c r="CBE41" s="30"/>
      <c r="CBF41" s="29"/>
      <c r="CBG41" s="30"/>
      <c r="CBH41" s="29"/>
      <c r="CBI41" s="30"/>
      <c r="CBJ41" s="29"/>
      <c r="CBK41" s="30"/>
      <c r="CBL41" s="29"/>
      <c r="CBM41" s="30"/>
      <c r="CBN41" s="29"/>
      <c r="CBO41" s="30"/>
      <c r="CBP41" s="29"/>
      <c r="CBQ41" s="30"/>
      <c r="CBR41" s="29"/>
      <c r="CBS41" s="30"/>
      <c r="CBT41" s="29"/>
      <c r="CBU41" s="30"/>
      <c r="CBV41" s="29"/>
      <c r="CBW41" s="30"/>
      <c r="CBX41" s="29"/>
      <c r="CBY41" s="30"/>
      <c r="CBZ41" s="29"/>
      <c r="CCA41" s="30"/>
      <c r="CCB41" s="29"/>
      <c r="CCC41" s="30"/>
      <c r="CCD41" s="29"/>
      <c r="CCE41" s="30"/>
      <c r="CCF41" s="29"/>
      <c r="CCG41" s="30"/>
      <c r="CCH41" s="29"/>
      <c r="CCI41" s="30"/>
      <c r="CCJ41" s="29"/>
      <c r="CCK41" s="30"/>
      <c r="CCL41" s="29"/>
      <c r="CCM41" s="30"/>
      <c r="CCN41" s="29"/>
      <c r="CCO41" s="30"/>
      <c r="CCP41" s="29"/>
      <c r="CCQ41" s="30"/>
      <c r="CCR41" s="29"/>
      <c r="CCS41" s="30"/>
      <c r="CCT41" s="29"/>
      <c r="CCU41" s="30"/>
      <c r="CCV41" s="29"/>
      <c r="CCW41" s="30"/>
      <c r="CCX41" s="29"/>
      <c r="CCY41" s="30"/>
      <c r="CCZ41" s="29"/>
      <c r="CDA41" s="30"/>
      <c r="CDB41" s="29"/>
      <c r="CDC41" s="30"/>
      <c r="CDD41" s="29"/>
      <c r="CDE41" s="30"/>
      <c r="CDF41" s="29"/>
      <c r="CDG41" s="30"/>
      <c r="CDH41" s="29"/>
      <c r="CDI41" s="30"/>
      <c r="CDJ41" s="29"/>
      <c r="CDK41" s="30"/>
      <c r="CDL41" s="29"/>
      <c r="CDM41" s="30"/>
      <c r="CDN41" s="29"/>
      <c r="CDO41" s="30"/>
      <c r="CDP41" s="29"/>
      <c r="CDQ41" s="30"/>
      <c r="CDR41" s="29"/>
      <c r="CDS41" s="30"/>
      <c r="CDT41" s="29"/>
      <c r="CDU41" s="30"/>
      <c r="CDV41" s="29"/>
      <c r="CDW41" s="30"/>
      <c r="CDX41" s="29"/>
      <c r="CDY41" s="30"/>
      <c r="CDZ41" s="29"/>
      <c r="CEA41" s="30"/>
      <c r="CEB41" s="29"/>
      <c r="CEC41" s="30"/>
      <c r="CED41" s="29"/>
      <c r="CEE41" s="30"/>
      <c r="CEF41" s="29"/>
      <c r="CEG41" s="30"/>
      <c r="CEH41" s="29"/>
      <c r="CEI41" s="30"/>
      <c r="CEJ41" s="29"/>
      <c r="CEK41" s="30"/>
      <c r="CEL41" s="29"/>
      <c r="CEM41" s="30"/>
      <c r="CEN41" s="29"/>
      <c r="CEO41" s="30"/>
      <c r="CEP41" s="29"/>
      <c r="CEQ41" s="30"/>
      <c r="CER41" s="29"/>
      <c r="CES41" s="30"/>
      <c r="CET41" s="29"/>
      <c r="CEU41" s="30"/>
      <c r="CEV41" s="29"/>
      <c r="CEW41" s="30"/>
      <c r="CEX41" s="29"/>
      <c r="CEY41" s="30"/>
      <c r="CEZ41" s="29"/>
      <c r="CFA41" s="30"/>
      <c r="CFB41" s="29"/>
      <c r="CFC41" s="30"/>
      <c r="CFD41" s="29"/>
      <c r="CFE41" s="30"/>
      <c r="CFF41" s="29"/>
      <c r="CFG41" s="30"/>
      <c r="CFH41" s="29"/>
      <c r="CFI41" s="30"/>
      <c r="CFJ41" s="29"/>
      <c r="CFK41" s="30"/>
      <c r="CFL41" s="29"/>
      <c r="CFM41" s="30"/>
      <c r="CFN41" s="29"/>
      <c r="CFO41" s="30"/>
      <c r="CFP41" s="29"/>
      <c r="CFQ41" s="30"/>
      <c r="CFR41" s="29"/>
      <c r="CFS41" s="30"/>
      <c r="CFT41" s="29"/>
      <c r="CFU41" s="30"/>
      <c r="CFV41" s="29"/>
      <c r="CFW41" s="30"/>
      <c r="CFX41" s="29"/>
      <c r="CFY41" s="30"/>
      <c r="CFZ41" s="29"/>
      <c r="CGA41" s="30"/>
      <c r="CGB41" s="29"/>
      <c r="CGC41" s="30"/>
      <c r="CGD41" s="29"/>
      <c r="CGE41" s="30"/>
      <c r="CGF41" s="29"/>
      <c r="CGG41" s="30"/>
      <c r="CGH41" s="29"/>
      <c r="CGI41" s="30"/>
      <c r="CGJ41" s="29"/>
      <c r="CGK41" s="30"/>
      <c r="CGL41" s="29"/>
      <c r="CGM41" s="30"/>
      <c r="CGN41" s="29"/>
      <c r="CGO41" s="30"/>
      <c r="CGP41" s="29"/>
      <c r="CGQ41" s="30"/>
      <c r="CGR41" s="29"/>
      <c r="CGS41" s="30"/>
      <c r="CGT41" s="29"/>
      <c r="CGU41" s="30"/>
      <c r="CGV41" s="29"/>
      <c r="CGW41" s="30"/>
      <c r="CGX41" s="29"/>
      <c r="CGY41" s="30"/>
      <c r="CGZ41" s="29"/>
      <c r="CHA41" s="30"/>
      <c r="CHB41" s="29"/>
      <c r="CHC41" s="30"/>
      <c r="CHD41" s="29"/>
      <c r="CHE41" s="30"/>
      <c r="CHF41" s="29"/>
      <c r="CHG41" s="30"/>
      <c r="CHH41" s="29"/>
      <c r="CHI41" s="30"/>
      <c r="CHJ41" s="29"/>
      <c r="CHK41" s="30"/>
      <c r="CHL41" s="29"/>
      <c r="CHM41" s="30"/>
      <c r="CHN41" s="29"/>
      <c r="CHO41" s="30"/>
      <c r="CHP41" s="29"/>
      <c r="CHQ41" s="30"/>
      <c r="CHR41" s="29"/>
      <c r="CHS41" s="30"/>
      <c r="CHT41" s="29"/>
      <c r="CHU41" s="30"/>
      <c r="CHV41" s="29"/>
      <c r="CHW41" s="30"/>
      <c r="CHX41" s="29"/>
      <c r="CHY41" s="30"/>
      <c r="CHZ41" s="29"/>
      <c r="CIA41" s="30"/>
      <c r="CIB41" s="29"/>
      <c r="CIC41" s="30"/>
      <c r="CID41" s="29"/>
      <c r="CIE41" s="30"/>
      <c r="CIF41" s="29"/>
      <c r="CIG41" s="30"/>
      <c r="CIH41" s="29"/>
      <c r="CII41" s="30"/>
      <c r="CIJ41" s="29"/>
      <c r="CIK41" s="30"/>
      <c r="CIL41" s="29"/>
      <c r="CIM41" s="30"/>
      <c r="CIN41" s="29"/>
      <c r="CIO41" s="30"/>
      <c r="CIP41" s="29"/>
      <c r="CIQ41" s="30"/>
      <c r="CIR41" s="29"/>
      <c r="CIS41" s="30"/>
      <c r="CIT41" s="29"/>
      <c r="CIU41" s="30"/>
      <c r="CIV41" s="29"/>
      <c r="CIW41" s="30"/>
      <c r="CIX41" s="29"/>
      <c r="CIY41" s="30"/>
      <c r="CIZ41" s="29"/>
      <c r="CJA41" s="30"/>
      <c r="CJB41" s="29"/>
      <c r="CJC41" s="30"/>
      <c r="CJD41" s="29"/>
      <c r="CJE41" s="30"/>
      <c r="CJF41" s="29"/>
      <c r="CJG41" s="30"/>
      <c r="CJH41" s="29"/>
      <c r="CJI41" s="30"/>
      <c r="CJJ41" s="29"/>
      <c r="CJK41" s="30"/>
      <c r="CJL41" s="29"/>
      <c r="CJM41" s="30"/>
      <c r="CJN41" s="29"/>
      <c r="CJO41" s="30"/>
      <c r="CJP41" s="29"/>
      <c r="CJQ41" s="30"/>
      <c r="CJR41" s="29"/>
      <c r="CJS41" s="30"/>
      <c r="CJT41" s="29"/>
      <c r="CJU41" s="30"/>
      <c r="CJV41" s="29"/>
      <c r="CJW41" s="30"/>
      <c r="CJX41" s="29"/>
      <c r="CJY41" s="30"/>
      <c r="CJZ41" s="29"/>
      <c r="CKA41" s="30"/>
      <c r="CKB41" s="29"/>
      <c r="CKC41" s="30"/>
      <c r="CKD41" s="29"/>
      <c r="CKE41" s="30"/>
      <c r="CKF41" s="29"/>
      <c r="CKG41" s="30"/>
      <c r="CKH41" s="29"/>
      <c r="CKI41" s="30"/>
      <c r="CKJ41" s="29"/>
      <c r="CKK41" s="30"/>
      <c r="CKL41" s="29"/>
      <c r="CKM41" s="30"/>
      <c r="CKN41" s="29"/>
      <c r="CKO41" s="30"/>
      <c r="CKP41" s="29"/>
      <c r="CKQ41" s="30"/>
      <c r="CKR41" s="29"/>
      <c r="CKS41" s="30"/>
      <c r="CKT41" s="29"/>
      <c r="CKU41" s="30"/>
      <c r="CKV41" s="29"/>
      <c r="CKW41" s="30"/>
      <c r="CKX41" s="29"/>
      <c r="CKY41" s="30"/>
      <c r="CKZ41" s="29"/>
      <c r="CLA41" s="30"/>
      <c r="CLB41" s="29"/>
      <c r="CLC41" s="30"/>
      <c r="CLD41" s="29"/>
      <c r="CLE41" s="30"/>
      <c r="CLF41" s="29"/>
      <c r="CLG41" s="30"/>
      <c r="CLH41" s="29"/>
      <c r="CLI41" s="30"/>
      <c r="CLJ41" s="29"/>
      <c r="CLK41" s="30"/>
      <c r="CLL41" s="29"/>
      <c r="CLM41" s="30"/>
      <c r="CLN41" s="29"/>
      <c r="CLO41" s="30"/>
      <c r="CLP41" s="29"/>
      <c r="CLQ41" s="30"/>
      <c r="CLR41" s="29"/>
      <c r="CLS41" s="30"/>
      <c r="CLT41" s="29"/>
      <c r="CLU41" s="30"/>
      <c r="CLV41" s="29"/>
      <c r="CLW41" s="30"/>
      <c r="CLX41" s="29"/>
      <c r="CLY41" s="30"/>
      <c r="CLZ41" s="29"/>
      <c r="CMA41" s="30"/>
      <c r="CMB41" s="29"/>
      <c r="CMC41" s="30"/>
      <c r="CMD41" s="29"/>
      <c r="CME41" s="30"/>
      <c r="CMF41" s="29"/>
      <c r="CMG41" s="30"/>
      <c r="CMH41" s="29"/>
      <c r="CMI41" s="30"/>
      <c r="CMJ41" s="29"/>
      <c r="CMK41" s="30"/>
      <c r="CML41" s="29"/>
      <c r="CMM41" s="30"/>
      <c r="CMN41" s="29"/>
      <c r="CMO41" s="30"/>
      <c r="CMP41" s="29"/>
      <c r="CMQ41" s="30"/>
      <c r="CMR41" s="29"/>
      <c r="CMS41" s="30"/>
      <c r="CMT41" s="29"/>
      <c r="CMU41" s="30"/>
      <c r="CMV41" s="29"/>
      <c r="CMW41" s="30"/>
      <c r="CMX41" s="29"/>
      <c r="CMY41" s="30"/>
      <c r="CMZ41" s="29"/>
      <c r="CNA41" s="30"/>
      <c r="CNB41" s="29"/>
      <c r="CNC41" s="30"/>
      <c r="CND41" s="29"/>
      <c r="CNE41" s="30"/>
      <c r="CNF41" s="29"/>
      <c r="CNG41" s="30"/>
      <c r="CNH41" s="29"/>
      <c r="CNI41" s="30"/>
      <c r="CNJ41" s="29"/>
      <c r="CNK41" s="30"/>
      <c r="CNL41" s="29"/>
      <c r="CNM41" s="30"/>
      <c r="CNN41" s="29"/>
      <c r="CNO41" s="30"/>
      <c r="CNP41" s="29"/>
      <c r="CNQ41" s="30"/>
      <c r="CNR41" s="29"/>
      <c r="CNS41" s="30"/>
      <c r="CNT41" s="29"/>
      <c r="CNU41" s="30"/>
      <c r="CNV41" s="29"/>
      <c r="CNW41" s="30"/>
      <c r="CNX41" s="29"/>
      <c r="CNY41" s="30"/>
      <c r="CNZ41" s="29"/>
      <c r="COA41" s="30"/>
      <c r="COB41" s="29"/>
      <c r="COC41" s="30"/>
      <c r="COD41" s="29"/>
      <c r="COE41" s="30"/>
      <c r="COF41" s="29"/>
      <c r="COG41" s="30"/>
      <c r="COH41" s="29"/>
      <c r="COI41" s="30"/>
      <c r="COJ41" s="29"/>
      <c r="COK41" s="30"/>
      <c r="COL41" s="29"/>
      <c r="COM41" s="30"/>
      <c r="CON41" s="29"/>
      <c r="COO41" s="30"/>
      <c r="COP41" s="29"/>
      <c r="COQ41" s="30"/>
      <c r="COR41" s="29"/>
      <c r="COS41" s="30"/>
      <c r="COT41" s="29"/>
      <c r="COU41" s="30"/>
      <c r="COV41" s="29"/>
      <c r="COW41" s="30"/>
      <c r="COX41" s="29"/>
      <c r="COY41" s="30"/>
      <c r="COZ41" s="29"/>
      <c r="CPA41" s="30"/>
      <c r="CPB41" s="29"/>
      <c r="CPC41" s="30"/>
      <c r="CPD41" s="29"/>
      <c r="CPE41" s="30"/>
      <c r="CPF41" s="29"/>
      <c r="CPG41" s="30"/>
      <c r="CPH41" s="29"/>
      <c r="CPI41" s="30"/>
      <c r="CPJ41" s="29"/>
      <c r="CPK41" s="30"/>
      <c r="CPL41" s="29"/>
      <c r="CPM41" s="30"/>
      <c r="CPN41" s="29"/>
      <c r="CPO41" s="30"/>
      <c r="CPP41" s="29"/>
      <c r="CPQ41" s="30"/>
      <c r="CPR41" s="29"/>
      <c r="CPS41" s="30"/>
      <c r="CPT41" s="29"/>
      <c r="CPU41" s="30"/>
      <c r="CPV41" s="29"/>
      <c r="CPW41" s="30"/>
      <c r="CPX41" s="29"/>
      <c r="CPY41" s="30"/>
      <c r="CPZ41" s="29"/>
      <c r="CQA41" s="30"/>
      <c r="CQB41" s="29"/>
      <c r="CQC41" s="30"/>
      <c r="CQD41" s="29"/>
      <c r="CQE41" s="30"/>
      <c r="CQF41" s="29"/>
      <c r="CQG41" s="30"/>
      <c r="CQH41" s="29"/>
      <c r="CQI41" s="30"/>
      <c r="CQJ41" s="29"/>
      <c r="CQK41" s="30"/>
      <c r="CQL41" s="29"/>
      <c r="CQM41" s="30"/>
      <c r="CQN41" s="29"/>
      <c r="CQO41" s="30"/>
      <c r="CQP41" s="29"/>
      <c r="CQQ41" s="30"/>
      <c r="CQR41" s="29"/>
      <c r="CQS41" s="30"/>
      <c r="CQT41" s="29"/>
      <c r="CQU41" s="30"/>
      <c r="CQV41" s="29"/>
      <c r="CQW41" s="30"/>
      <c r="CQX41" s="29"/>
      <c r="CQY41" s="30"/>
      <c r="CQZ41" s="29"/>
      <c r="CRA41" s="30"/>
      <c r="CRB41" s="29"/>
      <c r="CRC41" s="30"/>
      <c r="CRD41" s="29"/>
      <c r="CRE41" s="30"/>
      <c r="CRF41" s="29"/>
      <c r="CRG41" s="30"/>
      <c r="CRH41" s="29"/>
      <c r="CRI41" s="30"/>
      <c r="CRJ41" s="29"/>
      <c r="CRK41" s="30"/>
      <c r="CRL41" s="29"/>
      <c r="CRM41" s="30"/>
      <c r="CRN41" s="29"/>
      <c r="CRO41" s="30"/>
      <c r="CRP41" s="29"/>
      <c r="CRQ41" s="30"/>
      <c r="CRR41" s="29"/>
      <c r="CRS41" s="30"/>
      <c r="CRT41" s="29"/>
      <c r="CRU41" s="30"/>
      <c r="CRV41" s="29"/>
      <c r="CRW41" s="30"/>
      <c r="CRX41" s="29"/>
      <c r="CRY41" s="30"/>
      <c r="CRZ41" s="29"/>
      <c r="CSA41" s="30"/>
      <c r="CSB41" s="29"/>
      <c r="CSC41" s="30"/>
      <c r="CSD41" s="29"/>
      <c r="CSE41" s="30"/>
      <c r="CSF41" s="29"/>
      <c r="CSG41" s="30"/>
      <c r="CSH41" s="29"/>
      <c r="CSI41" s="30"/>
      <c r="CSJ41" s="29"/>
      <c r="CSK41" s="30"/>
      <c r="CSL41" s="29"/>
      <c r="CSM41" s="30"/>
      <c r="CSN41" s="29"/>
      <c r="CSO41" s="30"/>
      <c r="CSP41" s="29"/>
      <c r="CSQ41" s="30"/>
      <c r="CSR41" s="29"/>
      <c r="CSS41" s="30"/>
      <c r="CST41" s="29"/>
      <c r="CSU41" s="30"/>
      <c r="CSV41" s="29"/>
      <c r="CSW41" s="30"/>
      <c r="CSX41" s="29"/>
      <c r="CSY41" s="30"/>
      <c r="CSZ41" s="29"/>
      <c r="CTA41" s="30"/>
      <c r="CTB41" s="29"/>
      <c r="CTC41" s="30"/>
      <c r="CTD41" s="29"/>
      <c r="CTE41" s="30"/>
      <c r="CTF41" s="29"/>
      <c r="CTG41" s="30"/>
      <c r="CTH41" s="29"/>
      <c r="CTI41" s="30"/>
      <c r="CTJ41" s="29"/>
      <c r="CTK41" s="30"/>
      <c r="CTL41" s="29"/>
      <c r="CTM41" s="30"/>
      <c r="CTN41" s="29"/>
      <c r="CTO41" s="30"/>
      <c r="CTP41" s="29"/>
      <c r="CTQ41" s="30"/>
      <c r="CTR41" s="29"/>
      <c r="CTS41" s="30"/>
      <c r="CTT41" s="29"/>
      <c r="CTU41" s="30"/>
      <c r="CTV41" s="29"/>
      <c r="CTW41" s="30"/>
      <c r="CTX41" s="29"/>
      <c r="CTY41" s="30"/>
      <c r="CTZ41" s="29"/>
      <c r="CUA41" s="30"/>
      <c r="CUB41" s="29"/>
      <c r="CUC41" s="30"/>
      <c r="CUD41" s="29"/>
      <c r="CUE41" s="30"/>
      <c r="CUF41" s="29"/>
      <c r="CUG41" s="30"/>
      <c r="CUH41" s="29"/>
      <c r="CUI41" s="30"/>
      <c r="CUJ41" s="29"/>
      <c r="CUK41" s="30"/>
      <c r="CUL41" s="29"/>
      <c r="CUM41" s="30"/>
      <c r="CUN41" s="29"/>
      <c r="CUO41" s="30"/>
      <c r="CUP41" s="29"/>
      <c r="CUQ41" s="30"/>
      <c r="CUR41" s="29"/>
      <c r="CUS41" s="30"/>
      <c r="CUT41" s="29"/>
      <c r="CUU41" s="30"/>
      <c r="CUV41" s="29"/>
      <c r="CUW41" s="30"/>
      <c r="CUX41" s="29"/>
      <c r="CUY41" s="30"/>
      <c r="CUZ41" s="29"/>
      <c r="CVA41" s="30"/>
      <c r="CVB41" s="29"/>
      <c r="CVC41" s="30"/>
      <c r="CVD41" s="29"/>
      <c r="CVE41" s="30"/>
      <c r="CVF41" s="29"/>
      <c r="CVG41" s="30"/>
      <c r="CVH41" s="29"/>
      <c r="CVI41" s="30"/>
      <c r="CVJ41" s="29"/>
      <c r="CVK41" s="30"/>
      <c r="CVL41" s="29"/>
      <c r="CVM41" s="30"/>
      <c r="CVN41" s="29"/>
      <c r="CVO41" s="30"/>
      <c r="CVP41" s="29"/>
      <c r="CVQ41" s="30"/>
      <c r="CVR41" s="29"/>
      <c r="CVS41" s="30"/>
      <c r="CVT41" s="29"/>
      <c r="CVU41" s="30"/>
      <c r="CVV41" s="29"/>
      <c r="CVW41" s="30"/>
      <c r="CVX41" s="29"/>
      <c r="CVY41" s="30"/>
      <c r="CVZ41" s="29"/>
      <c r="CWA41" s="30"/>
      <c r="CWB41" s="29"/>
      <c r="CWC41" s="30"/>
      <c r="CWD41" s="29"/>
      <c r="CWE41" s="30"/>
      <c r="CWF41" s="29"/>
      <c r="CWG41" s="30"/>
      <c r="CWH41" s="29"/>
      <c r="CWI41" s="30"/>
      <c r="CWJ41" s="29"/>
      <c r="CWK41" s="30"/>
      <c r="CWL41" s="29"/>
      <c r="CWM41" s="30"/>
      <c r="CWN41" s="29"/>
      <c r="CWO41" s="30"/>
      <c r="CWP41" s="29"/>
      <c r="CWQ41" s="30"/>
      <c r="CWR41" s="29"/>
      <c r="CWS41" s="30"/>
      <c r="CWT41" s="29"/>
      <c r="CWU41" s="30"/>
      <c r="CWV41" s="29"/>
      <c r="CWW41" s="30"/>
      <c r="CWX41" s="29"/>
      <c r="CWY41" s="30"/>
      <c r="CWZ41" s="29"/>
      <c r="CXA41" s="30"/>
      <c r="CXB41" s="29"/>
      <c r="CXC41" s="30"/>
      <c r="CXD41" s="29"/>
      <c r="CXE41" s="30"/>
      <c r="CXF41" s="29"/>
      <c r="CXG41" s="30"/>
      <c r="CXH41" s="29"/>
      <c r="CXI41" s="30"/>
      <c r="CXJ41" s="29"/>
      <c r="CXK41" s="30"/>
      <c r="CXL41" s="29"/>
      <c r="CXM41" s="30"/>
      <c r="CXN41" s="29"/>
      <c r="CXO41" s="30"/>
      <c r="CXP41" s="29"/>
      <c r="CXQ41" s="30"/>
      <c r="CXR41" s="29"/>
      <c r="CXS41" s="30"/>
      <c r="CXT41" s="29"/>
      <c r="CXU41" s="30"/>
      <c r="CXV41" s="29"/>
      <c r="CXW41" s="30"/>
      <c r="CXX41" s="29"/>
      <c r="CXY41" s="30"/>
      <c r="CXZ41" s="29"/>
      <c r="CYA41" s="30"/>
      <c r="CYB41" s="29"/>
      <c r="CYC41" s="30"/>
      <c r="CYD41" s="29"/>
      <c r="CYE41" s="30"/>
      <c r="CYF41" s="29"/>
      <c r="CYG41" s="30"/>
      <c r="CYH41" s="29"/>
      <c r="CYI41" s="30"/>
      <c r="CYJ41" s="29"/>
      <c r="CYK41" s="30"/>
      <c r="CYL41" s="29"/>
      <c r="CYM41" s="30"/>
      <c r="CYN41" s="29"/>
      <c r="CYO41" s="30"/>
      <c r="CYP41" s="29"/>
      <c r="CYQ41" s="30"/>
      <c r="CYR41" s="29"/>
      <c r="CYS41" s="30"/>
      <c r="CYT41" s="29"/>
      <c r="CYU41" s="30"/>
      <c r="CYV41" s="29"/>
      <c r="CYW41" s="30"/>
      <c r="CYX41" s="29"/>
      <c r="CYY41" s="30"/>
      <c r="CYZ41" s="29"/>
      <c r="CZA41" s="30"/>
      <c r="CZB41" s="29"/>
      <c r="CZC41" s="30"/>
      <c r="CZD41" s="29"/>
      <c r="CZE41" s="30"/>
      <c r="CZF41" s="29"/>
      <c r="CZG41" s="30"/>
      <c r="CZH41" s="29"/>
      <c r="CZI41" s="30"/>
      <c r="CZJ41" s="29"/>
      <c r="CZK41" s="30"/>
      <c r="CZL41" s="29"/>
      <c r="CZM41" s="30"/>
      <c r="CZN41" s="29"/>
      <c r="CZO41" s="30"/>
      <c r="CZP41" s="29"/>
      <c r="CZQ41" s="30"/>
      <c r="CZR41" s="29"/>
      <c r="CZS41" s="30"/>
      <c r="CZT41" s="29"/>
      <c r="CZU41" s="30"/>
      <c r="CZV41" s="29"/>
      <c r="CZW41" s="30"/>
      <c r="CZX41" s="29"/>
      <c r="CZY41" s="30"/>
      <c r="CZZ41" s="29"/>
      <c r="DAA41" s="30"/>
      <c r="DAB41" s="29"/>
      <c r="DAC41" s="30"/>
      <c r="DAD41" s="29"/>
      <c r="DAE41" s="30"/>
      <c r="DAF41" s="29"/>
      <c r="DAG41" s="30"/>
      <c r="DAH41" s="29"/>
      <c r="DAI41" s="30"/>
      <c r="DAJ41" s="29"/>
      <c r="DAK41" s="30"/>
      <c r="DAL41" s="29"/>
      <c r="DAM41" s="30"/>
      <c r="DAN41" s="29"/>
      <c r="DAO41" s="30"/>
      <c r="DAP41" s="29"/>
      <c r="DAQ41" s="30"/>
      <c r="DAR41" s="29"/>
      <c r="DAS41" s="30"/>
      <c r="DAT41" s="29"/>
      <c r="DAU41" s="30"/>
      <c r="DAV41" s="29"/>
      <c r="DAW41" s="30"/>
      <c r="DAX41" s="29"/>
      <c r="DAY41" s="30"/>
      <c r="DAZ41" s="29"/>
      <c r="DBA41" s="30"/>
      <c r="DBB41" s="29"/>
      <c r="DBC41" s="30"/>
      <c r="DBD41" s="29"/>
      <c r="DBE41" s="30"/>
      <c r="DBF41" s="29"/>
      <c r="DBG41" s="30"/>
      <c r="DBH41" s="29"/>
      <c r="DBI41" s="30"/>
      <c r="DBJ41" s="29"/>
      <c r="DBK41" s="30"/>
      <c r="DBL41" s="29"/>
      <c r="DBM41" s="30"/>
      <c r="DBN41" s="29"/>
      <c r="DBO41" s="30"/>
      <c r="DBP41" s="29"/>
      <c r="DBQ41" s="30"/>
      <c r="DBR41" s="29"/>
      <c r="DBS41" s="30"/>
      <c r="DBT41" s="29"/>
      <c r="DBU41" s="30"/>
      <c r="DBV41" s="29"/>
      <c r="DBW41" s="30"/>
      <c r="DBX41" s="29"/>
      <c r="DBY41" s="30"/>
      <c r="DBZ41" s="29"/>
      <c r="DCA41" s="30"/>
      <c r="DCB41" s="29"/>
      <c r="DCC41" s="30"/>
      <c r="DCD41" s="29"/>
      <c r="DCE41" s="30"/>
      <c r="DCF41" s="29"/>
      <c r="DCG41" s="30"/>
      <c r="DCH41" s="29"/>
      <c r="DCI41" s="30"/>
      <c r="DCJ41" s="29"/>
      <c r="DCK41" s="30"/>
      <c r="DCL41" s="29"/>
      <c r="DCM41" s="30"/>
      <c r="DCN41" s="29"/>
      <c r="DCO41" s="30"/>
      <c r="DCP41" s="29"/>
      <c r="DCQ41" s="30"/>
      <c r="DCR41" s="29"/>
      <c r="DCS41" s="30"/>
      <c r="DCT41" s="29"/>
      <c r="DCU41" s="30"/>
      <c r="DCV41" s="29"/>
      <c r="DCW41" s="30"/>
      <c r="DCX41" s="29"/>
      <c r="DCY41" s="30"/>
      <c r="DCZ41" s="29"/>
      <c r="DDA41" s="30"/>
      <c r="DDB41" s="29"/>
      <c r="DDC41" s="30"/>
      <c r="DDD41" s="29"/>
      <c r="DDE41" s="30"/>
      <c r="DDF41" s="29"/>
      <c r="DDG41" s="30"/>
      <c r="DDH41" s="29"/>
      <c r="DDI41" s="30"/>
      <c r="DDJ41" s="29"/>
      <c r="DDK41" s="30"/>
      <c r="DDL41" s="29"/>
      <c r="DDM41" s="30"/>
      <c r="DDN41" s="29"/>
      <c r="DDO41" s="30"/>
      <c r="DDP41" s="29"/>
      <c r="DDQ41" s="30"/>
      <c r="DDR41" s="29"/>
      <c r="DDS41" s="30"/>
      <c r="DDT41" s="29"/>
      <c r="DDU41" s="30"/>
      <c r="DDV41" s="29"/>
      <c r="DDW41" s="30"/>
      <c r="DDX41" s="29"/>
      <c r="DDY41" s="30"/>
      <c r="DDZ41" s="29"/>
      <c r="DEA41" s="30"/>
      <c r="DEB41" s="29"/>
      <c r="DEC41" s="30"/>
      <c r="DED41" s="29"/>
      <c r="DEE41" s="30"/>
      <c r="DEF41" s="29"/>
      <c r="DEG41" s="30"/>
      <c r="DEH41" s="29"/>
      <c r="DEI41" s="30"/>
      <c r="DEJ41" s="29"/>
      <c r="DEK41" s="30"/>
      <c r="DEL41" s="29"/>
      <c r="DEM41" s="30"/>
      <c r="DEN41" s="29"/>
      <c r="DEO41" s="30"/>
      <c r="DEP41" s="29"/>
      <c r="DEQ41" s="30"/>
      <c r="DER41" s="29"/>
      <c r="DES41" s="30"/>
      <c r="DET41" s="29"/>
      <c r="DEU41" s="30"/>
      <c r="DEV41" s="29"/>
      <c r="DEW41" s="30"/>
      <c r="DEX41" s="29"/>
      <c r="DEY41" s="30"/>
      <c r="DEZ41" s="29"/>
      <c r="DFA41" s="30"/>
      <c r="DFB41" s="29"/>
      <c r="DFC41" s="30"/>
      <c r="DFD41" s="29"/>
      <c r="DFE41" s="30"/>
      <c r="DFF41" s="29"/>
      <c r="DFG41" s="30"/>
      <c r="DFH41" s="29"/>
      <c r="DFI41" s="30"/>
      <c r="DFJ41" s="29"/>
      <c r="DFK41" s="30"/>
      <c r="DFL41" s="29"/>
      <c r="DFM41" s="30"/>
      <c r="DFN41" s="29"/>
      <c r="DFO41" s="30"/>
      <c r="DFP41" s="29"/>
      <c r="DFQ41" s="30"/>
      <c r="DFR41" s="29"/>
      <c r="DFS41" s="30"/>
      <c r="DFT41" s="29"/>
      <c r="DFU41" s="30"/>
      <c r="DFV41" s="29"/>
      <c r="DFW41" s="30"/>
      <c r="DFX41" s="29"/>
      <c r="DFY41" s="30"/>
      <c r="DFZ41" s="29"/>
      <c r="DGA41" s="30"/>
      <c r="DGB41" s="29"/>
      <c r="DGC41" s="30"/>
      <c r="DGD41" s="29"/>
      <c r="DGE41" s="30"/>
      <c r="DGF41" s="29"/>
      <c r="DGG41" s="30"/>
      <c r="DGH41" s="29"/>
      <c r="DGI41" s="30"/>
      <c r="DGJ41" s="29"/>
      <c r="DGK41" s="30"/>
      <c r="DGL41" s="29"/>
      <c r="DGM41" s="30"/>
      <c r="DGN41" s="29"/>
      <c r="DGO41" s="30"/>
      <c r="DGP41" s="29"/>
      <c r="DGQ41" s="30"/>
      <c r="DGR41" s="29"/>
      <c r="DGS41" s="30"/>
      <c r="DGT41" s="29"/>
      <c r="DGU41" s="30"/>
      <c r="DGV41" s="29"/>
      <c r="DGW41" s="30"/>
      <c r="DGX41" s="29"/>
      <c r="DGY41" s="30"/>
      <c r="DGZ41" s="29"/>
      <c r="DHA41" s="30"/>
      <c r="DHB41" s="29"/>
      <c r="DHC41" s="30"/>
      <c r="DHD41" s="29"/>
      <c r="DHE41" s="30"/>
      <c r="DHF41" s="29"/>
      <c r="DHG41" s="30"/>
      <c r="DHH41" s="29"/>
      <c r="DHI41" s="30"/>
      <c r="DHJ41" s="29"/>
      <c r="DHK41" s="30"/>
      <c r="DHL41" s="29"/>
      <c r="DHM41" s="30"/>
      <c r="DHN41" s="29"/>
      <c r="DHO41" s="30"/>
      <c r="DHP41" s="29"/>
      <c r="DHQ41" s="30"/>
      <c r="DHR41" s="29"/>
      <c r="DHS41" s="30"/>
      <c r="DHT41" s="29"/>
      <c r="DHU41" s="30"/>
      <c r="DHV41" s="29"/>
      <c r="DHW41" s="30"/>
      <c r="DHX41" s="29"/>
      <c r="DHY41" s="30"/>
      <c r="DHZ41" s="29"/>
      <c r="DIA41" s="30"/>
      <c r="DIB41" s="29"/>
      <c r="DIC41" s="30"/>
      <c r="DID41" s="29"/>
      <c r="DIE41" s="30"/>
      <c r="DIF41" s="29"/>
      <c r="DIG41" s="30"/>
      <c r="DIH41" s="29"/>
      <c r="DII41" s="30"/>
      <c r="DIJ41" s="29"/>
      <c r="DIK41" s="30"/>
      <c r="DIL41" s="29"/>
      <c r="DIM41" s="30"/>
      <c r="DIN41" s="29"/>
      <c r="DIO41" s="30"/>
      <c r="DIP41" s="29"/>
      <c r="DIQ41" s="30"/>
      <c r="DIR41" s="29"/>
      <c r="DIS41" s="30"/>
      <c r="DIT41" s="29"/>
      <c r="DIU41" s="30"/>
      <c r="DIV41" s="29"/>
      <c r="DIW41" s="30"/>
      <c r="DIX41" s="29"/>
      <c r="DIY41" s="30"/>
      <c r="DIZ41" s="29"/>
      <c r="DJA41" s="30"/>
      <c r="DJB41" s="29"/>
      <c r="DJC41" s="30"/>
      <c r="DJD41" s="29"/>
      <c r="DJE41" s="30"/>
      <c r="DJF41" s="29"/>
      <c r="DJG41" s="30"/>
      <c r="DJH41" s="29"/>
      <c r="DJI41" s="30"/>
      <c r="DJJ41" s="29"/>
      <c r="DJK41" s="30"/>
      <c r="DJL41" s="29"/>
      <c r="DJM41" s="30"/>
      <c r="DJN41" s="29"/>
      <c r="DJO41" s="30"/>
      <c r="DJP41" s="29"/>
      <c r="DJQ41" s="30"/>
      <c r="DJR41" s="29"/>
      <c r="DJS41" s="30"/>
      <c r="DJT41" s="29"/>
      <c r="DJU41" s="30"/>
      <c r="DJV41" s="29"/>
      <c r="DJW41" s="30"/>
      <c r="DJX41" s="29"/>
      <c r="DJY41" s="30"/>
      <c r="DJZ41" s="29"/>
      <c r="DKA41" s="30"/>
      <c r="DKB41" s="29"/>
      <c r="DKC41" s="30"/>
      <c r="DKD41" s="29"/>
      <c r="DKE41" s="30"/>
      <c r="DKF41" s="29"/>
      <c r="DKG41" s="30"/>
      <c r="DKH41" s="29"/>
      <c r="DKI41" s="30"/>
      <c r="DKJ41" s="29"/>
      <c r="DKK41" s="30"/>
      <c r="DKL41" s="29"/>
      <c r="DKM41" s="30"/>
      <c r="DKN41" s="29"/>
      <c r="DKO41" s="30"/>
      <c r="DKP41" s="29"/>
      <c r="DKQ41" s="30"/>
      <c r="DKR41" s="29"/>
      <c r="DKS41" s="30"/>
      <c r="DKT41" s="29"/>
      <c r="DKU41" s="30"/>
      <c r="DKV41" s="29"/>
      <c r="DKW41" s="30"/>
      <c r="DKX41" s="29"/>
      <c r="DKY41" s="30"/>
      <c r="DKZ41" s="29"/>
      <c r="DLA41" s="30"/>
      <c r="DLB41" s="29"/>
      <c r="DLC41" s="30"/>
      <c r="DLD41" s="29"/>
      <c r="DLE41" s="30"/>
      <c r="DLF41" s="29"/>
      <c r="DLG41" s="30"/>
      <c r="DLH41" s="29"/>
      <c r="DLI41" s="30"/>
      <c r="DLJ41" s="29"/>
      <c r="DLK41" s="30"/>
      <c r="DLL41" s="29"/>
      <c r="DLM41" s="30"/>
      <c r="DLN41" s="29"/>
      <c r="DLO41" s="30"/>
      <c r="DLP41" s="29"/>
      <c r="DLQ41" s="30"/>
      <c r="DLR41" s="29"/>
      <c r="DLS41" s="30"/>
      <c r="DLT41" s="29"/>
      <c r="DLU41" s="30"/>
      <c r="DLV41" s="29"/>
      <c r="DLW41" s="30"/>
      <c r="DLX41" s="29"/>
      <c r="DLY41" s="30"/>
      <c r="DLZ41" s="29"/>
      <c r="DMA41" s="30"/>
      <c r="DMB41" s="29"/>
      <c r="DMC41" s="30"/>
      <c r="DMD41" s="29"/>
      <c r="DME41" s="30"/>
      <c r="DMF41" s="29"/>
      <c r="DMG41" s="30"/>
      <c r="DMH41" s="29"/>
      <c r="DMI41" s="30"/>
      <c r="DMJ41" s="29"/>
      <c r="DMK41" s="30"/>
      <c r="DML41" s="29"/>
      <c r="DMM41" s="30"/>
      <c r="DMN41" s="29"/>
      <c r="DMO41" s="30"/>
      <c r="DMP41" s="29"/>
      <c r="DMQ41" s="30"/>
      <c r="DMR41" s="29"/>
      <c r="DMS41" s="30"/>
      <c r="DMT41" s="29"/>
      <c r="DMU41" s="30"/>
      <c r="DMV41" s="29"/>
      <c r="DMW41" s="30"/>
      <c r="DMX41" s="29"/>
      <c r="DMY41" s="30"/>
      <c r="DMZ41" s="29"/>
      <c r="DNA41" s="30"/>
      <c r="DNB41" s="29"/>
      <c r="DNC41" s="30"/>
      <c r="DND41" s="29"/>
      <c r="DNE41" s="30"/>
      <c r="DNF41" s="29"/>
      <c r="DNG41" s="30"/>
      <c r="DNH41" s="29"/>
      <c r="DNI41" s="30"/>
      <c r="DNJ41" s="29"/>
      <c r="DNK41" s="30"/>
      <c r="DNL41" s="29"/>
      <c r="DNM41" s="30"/>
      <c r="DNN41" s="29"/>
      <c r="DNO41" s="30"/>
      <c r="DNP41" s="29"/>
      <c r="DNQ41" s="30"/>
      <c r="DNR41" s="29"/>
      <c r="DNS41" s="30"/>
      <c r="DNT41" s="29"/>
      <c r="DNU41" s="30"/>
      <c r="DNV41" s="29"/>
      <c r="DNW41" s="30"/>
      <c r="DNX41" s="29"/>
      <c r="DNY41" s="30"/>
      <c r="DNZ41" s="29"/>
      <c r="DOA41" s="30"/>
      <c r="DOB41" s="29"/>
      <c r="DOC41" s="30"/>
      <c r="DOD41" s="29"/>
      <c r="DOE41" s="30"/>
      <c r="DOF41" s="29"/>
      <c r="DOG41" s="30"/>
      <c r="DOH41" s="29"/>
      <c r="DOI41" s="30"/>
      <c r="DOJ41" s="29"/>
      <c r="DOK41" s="30"/>
      <c r="DOL41" s="29"/>
      <c r="DOM41" s="30"/>
      <c r="DON41" s="29"/>
      <c r="DOO41" s="30"/>
      <c r="DOP41" s="29"/>
      <c r="DOQ41" s="30"/>
      <c r="DOR41" s="29"/>
      <c r="DOS41" s="30"/>
      <c r="DOT41" s="29"/>
      <c r="DOU41" s="30"/>
      <c r="DOV41" s="29"/>
      <c r="DOW41" s="30"/>
      <c r="DOX41" s="29"/>
      <c r="DOY41" s="30"/>
      <c r="DOZ41" s="29"/>
      <c r="DPA41" s="30"/>
      <c r="DPB41" s="29"/>
      <c r="DPC41" s="30"/>
      <c r="DPD41" s="29"/>
      <c r="DPE41" s="30"/>
      <c r="DPF41" s="29"/>
      <c r="DPG41" s="30"/>
      <c r="DPH41" s="29"/>
      <c r="DPI41" s="30"/>
      <c r="DPJ41" s="29"/>
      <c r="DPK41" s="30"/>
      <c r="DPL41" s="29"/>
      <c r="DPM41" s="30"/>
      <c r="DPN41" s="29"/>
      <c r="DPO41" s="30"/>
      <c r="DPP41" s="29"/>
      <c r="DPQ41" s="30"/>
      <c r="DPR41" s="29"/>
      <c r="DPS41" s="30"/>
      <c r="DPT41" s="29"/>
      <c r="DPU41" s="30"/>
      <c r="DPV41" s="29"/>
      <c r="DPW41" s="30"/>
      <c r="DPX41" s="29"/>
      <c r="DPY41" s="30"/>
      <c r="DPZ41" s="29"/>
      <c r="DQA41" s="30"/>
      <c r="DQB41" s="29"/>
      <c r="DQC41" s="30"/>
      <c r="DQD41" s="29"/>
      <c r="DQE41" s="30"/>
      <c r="DQF41" s="29"/>
      <c r="DQG41" s="30"/>
      <c r="DQH41" s="29"/>
      <c r="DQI41" s="30"/>
      <c r="DQJ41" s="29"/>
      <c r="DQK41" s="30"/>
      <c r="DQL41" s="29"/>
      <c r="DQM41" s="30"/>
      <c r="DQN41" s="29"/>
      <c r="DQO41" s="30"/>
      <c r="DQP41" s="29"/>
      <c r="DQQ41" s="30"/>
      <c r="DQR41" s="29"/>
      <c r="DQS41" s="30"/>
      <c r="DQT41" s="29"/>
      <c r="DQU41" s="30"/>
      <c r="DQV41" s="29"/>
      <c r="DQW41" s="30"/>
      <c r="DQX41" s="29"/>
      <c r="DQY41" s="30"/>
      <c r="DQZ41" s="29"/>
      <c r="DRA41" s="30"/>
      <c r="DRB41" s="29"/>
      <c r="DRC41" s="30"/>
      <c r="DRD41" s="29"/>
      <c r="DRE41" s="30"/>
      <c r="DRF41" s="29"/>
      <c r="DRG41" s="30"/>
      <c r="DRH41" s="29"/>
      <c r="DRI41" s="30"/>
      <c r="DRJ41" s="29"/>
      <c r="DRK41" s="30"/>
      <c r="DRL41" s="29"/>
      <c r="DRM41" s="30"/>
      <c r="DRN41" s="29"/>
      <c r="DRO41" s="30"/>
      <c r="DRP41" s="29"/>
      <c r="DRQ41" s="30"/>
      <c r="DRR41" s="29"/>
      <c r="DRS41" s="30"/>
      <c r="DRT41" s="29"/>
      <c r="DRU41" s="30"/>
      <c r="DRV41" s="29"/>
      <c r="DRW41" s="30"/>
      <c r="DRX41" s="29"/>
      <c r="DRY41" s="30"/>
      <c r="DRZ41" s="29"/>
      <c r="DSA41" s="30"/>
      <c r="DSB41" s="29"/>
      <c r="DSC41" s="30"/>
      <c r="DSD41" s="29"/>
      <c r="DSE41" s="30"/>
      <c r="DSF41" s="29"/>
      <c r="DSG41" s="30"/>
      <c r="DSH41" s="29"/>
      <c r="DSI41" s="30"/>
      <c r="DSJ41" s="29"/>
      <c r="DSK41" s="30"/>
      <c r="DSL41" s="29"/>
      <c r="DSM41" s="30"/>
      <c r="DSN41" s="29"/>
      <c r="DSO41" s="30"/>
      <c r="DSP41" s="29"/>
      <c r="DSQ41" s="30"/>
      <c r="DSR41" s="29"/>
      <c r="DSS41" s="30"/>
      <c r="DST41" s="29"/>
      <c r="DSU41" s="30"/>
      <c r="DSV41" s="29"/>
      <c r="DSW41" s="30"/>
      <c r="DSX41" s="29"/>
      <c r="DSY41" s="30"/>
      <c r="DSZ41" s="29"/>
      <c r="DTA41" s="30"/>
      <c r="DTB41" s="29"/>
      <c r="DTC41" s="30"/>
      <c r="DTD41" s="29"/>
      <c r="DTE41" s="30"/>
      <c r="DTF41" s="29"/>
      <c r="DTG41" s="30"/>
      <c r="DTH41" s="29"/>
      <c r="DTI41" s="30"/>
      <c r="DTJ41" s="29"/>
      <c r="DTK41" s="30"/>
      <c r="DTL41" s="29"/>
      <c r="DTM41" s="30"/>
      <c r="DTN41" s="29"/>
      <c r="DTO41" s="30"/>
      <c r="DTP41" s="29"/>
      <c r="DTQ41" s="30"/>
      <c r="DTR41" s="29"/>
      <c r="DTS41" s="30"/>
      <c r="DTT41" s="29"/>
      <c r="DTU41" s="30"/>
      <c r="DTV41" s="29"/>
      <c r="DTW41" s="30"/>
      <c r="DTX41" s="29"/>
      <c r="DTY41" s="30"/>
      <c r="DTZ41" s="29"/>
      <c r="DUA41" s="30"/>
      <c r="DUB41" s="29"/>
      <c r="DUC41" s="30"/>
      <c r="DUD41" s="29"/>
      <c r="DUE41" s="30"/>
      <c r="DUF41" s="29"/>
      <c r="DUG41" s="30"/>
      <c r="DUH41" s="29"/>
      <c r="DUI41" s="30"/>
      <c r="DUJ41" s="29"/>
      <c r="DUK41" s="30"/>
      <c r="DUL41" s="29"/>
      <c r="DUM41" s="30"/>
      <c r="DUN41" s="29"/>
      <c r="DUO41" s="30"/>
      <c r="DUP41" s="29"/>
      <c r="DUQ41" s="30"/>
      <c r="DUR41" s="29"/>
      <c r="DUS41" s="30"/>
      <c r="DUT41" s="29"/>
      <c r="DUU41" s="30"/>
      <c r="DUV41" s="29"/>
      <c r="DUW41" s="30"/>
      <c r="DUX41" s="29"/>
      <c r="DUY41" s="30"/>
      <c r="DUZ41" s="29"/>
      <c r="DVA41" s="30"/>
      <c r="DVB41" s="29"/>
      <c r="DVC41" s="30"/>
      <c r="DVD41" s="29"/>
      <c r="DVE41" s="30"/>
      <c r="DVF41" s="29"/>
      <c r="DVG41" s="30"/>
      <c r="DVH41" s="29"/>
      <c r="DVI41" s="30"/>
      <c r="DVJ41" s="29"/>
      <c r="DVK41" s="30"/>
      <c r="DVL41" s="29"/>
      <c r="DVM41" s="30"/>
      <c r="DVN41" s="29"/>
      <c r="DVO41" s="30"/>
      <c r="DVP41" s="29"/>
      <c r="DVQ41" s="30"/>
      <c r="DVR41" s="29"/>
      <c r="DVS41" s="30"/>
      <c r="DVT41" s="29"/>
      <c r="DVU41" s="30"/>
      <c r="DVV41" s="29"/>
      <c r="DVW41" s="30"/>
      <c r="DVX41" s="29"/>
      <c r="DVY41" s="30"/>
      <c r="DVZ41" s="29"/>
      <c r="DWA41" s="30"/>
      <c r="DWB41" s="29"/>
      <c r="DWC41" s="30"/>
      <c r="DWD41" s="29"/>
      <c r="DWE41" s="30"/>
      <c r="DWF41" s="29"/>
      <c r="DWG41" s="30"/>
      <c r="DWH41" s="29"/>
      <c r="DWI41" s="30"/>
      <c r="DWJ41" s="29"/>
      <c r="DWK41" s="30"/>
      <c r="DWL41" s="29"/>
      <c r="DWM41" s="30"/>
      <c r="DWN41" s="29"/>
      <c r="DWO41" s="30"/>
      <c r="DWP41" s="29"/>
      <c r="DWQ41" s="30"/>
      <c r="DWR41" s="29"/>
      <c r="DWS41" s="30"/>
      <c r="DWT41" s="29"/>
      <c r="DWU41" s="30"/>
      <c r="DWV41" s="29"/>
      <c r="DWW41" s="30"/>
      <c r="DWX41" s="29"/>
      <c r="DWY41" s="30"/>
      <c r="DWZ41" s="29"/>
      <c r="DXA41" s="30"/>
      <c r="DXB41" s="29"/>
      <c r="DXC41" s="30"/>
      <c r="DXD41" s="29"/>
      <c r="DXE41" s="30"/>
      <c r="DXF41" s="29"/>
      <c r="DXG41" s="30"/>
      <c r="DXH41" s="29"/>
      <c r="DXI41" s="30"/>
      <c r="DXJ41" s="29"/>
      <c r="DXK41" s="30"/>
      <c r="DXL41" s="29"/>
      <c r="DXM41" s="30"/>
      <c r="DXN41" s="29"/>
      <c r="DXO41" s="30"/>
      <c r="DXP41" s="29"/>
      <c r="DXQ41" s="30"/>
      <c r="DXR41" s="29"/>
      <c r="DXS41" s="30"/>
      <c r="DXT41" s="29"/>
      <c r="DXU41" s="30"/>
      <c r="DXV41" s="29"/>
      <c r="DXW41" s="30"/>
      <c r="DXX41" s="29"/>
      <c r="DXY41" s="30"/>
      <c r="DXZ41" s="29"/>
      <c r="DYA41" s="30"/>
      <c r="DYB41" s="29"/>
      <c r="DYC41" s="30"/>
      <c r="DYD41" s="29"/>
      <c r="DYE41" s="30"/>
      <c r="DYF41" s="29"/>
      <c r="DYG41" s="30"/>
      <c r="DYH41" s="29"/>
      <c r="DYI41" s="30"/>
      <c r="DYJ41" s="29"/>
      <c r="DYK41" s="30"/>
      <c r="DYL41" s="29"/>
      <c r="DYM41" s="30"/>
      <c r="DYN41" s="29"/>
      <c r="DYO41" s="30"/>
      <c r="DYP41" s="29"/>
      <c r="DYQ41" s="30"/>
      <c r="DYR41" s="29"/>
      <c r="DYS41" s="30"/>
      <c r="DYT41" s="29"/>
      <c r="DYU41" s="30"/>
      <c r="DYV41" s="29"/>
      <c r="DYW41" s="30"/>
      <c r="DYX41" s="29"/>
      <c r="DYY41" s="30"/>
      <c r="DYZ41" s="29"/>
      <c r="DZA41" s="30"/>
      <c r="DZB41" s="29"/>
      <c r="DZC41" s="30"/>
      <c r="DZD41" s="29"/>
      <c r="DZE41" s="30"/>
      <c r="DZF41" s="29"/>
      <c r="DZG41" s="30"/>
      <c r="DZH41" s="29"/>
      <c r="DZI41" s="30"/>
      <c r="DZJ41" s="29"/>
      <c r="DZK41" s="30"/>
      <c r="DZL41" s="29"/>
      <c r="DZM41" s="30"/>
      <c r="DZN41" s="29"/>
      <c r="DZO41" s="30"/>
      <c r="DZP41" s="29"/>
      <c r="DZQ41" s="30"/>
      <c r="DZR41" s="29"/>
      <c r="DZS41" s="30"/>
      <c r="DZT41" s="29"/>
      <c r="DZU41" s="30"/>
      <c r="DZV41" s="29"/>
      <c r="DZW41" s="30"/>
      <c r="DZX41" s="29"/>
      <c r="DZY41" s="30"/>
      <c r="DZZ41" s="29"/>
      <c r="EAA41" s="30"/>
      <c r="EAB41" s="29"/>
      <c r="EAC41" s="30"/>
      <c r="EAD41" s="29"/>
      <c r="EAE41" s="30"/>
      <c r="EAF41" s="29"/>
      <c r="EAG41" s="30"/>
      <c r="EAH41" s="29"/>
      <c r="EAI41" s="30"/>
      <c r="EAJ41" s="29"/>
      <c r="EAK41" s="30"/>
      <c r="EAL41" s="29"/>
      <c r="EAM41" s="30"/>
      <c r="EAN41" s="29"/>
      <c r="EAO41" s="30"/>
      <c r="EAP41" s="29"/>
      <c r="EAQ41" s="30"/>
      <c r="EAR41" s="29"/>
      <c r="EAS41" s="30"/>
      <c r="EAT41" s="29"/>
      <c r="EAU41" s="30"/>
      <c r="EAV41" s="29"/>
      <c r="EAW41" s="30"/>
      <c r="EAX41" s="29"/>
      <c r="EAY41" s="30"/>
      <c r="EAZ41" s="29"/>
      <c r="EBA41" s="30"/>
      <c r="EBB41" s="29"/>
      <c r="EBC41" s="30"/>
      <c r="EBD41" s="29"/>
      <c r="EBE41" s="30"/>
      <c r="EBF41" s="29"/>
      <c r="EBG41" s="30"/>
      <c r="EBH41" s="29"/>
      <c r="EBI41" s="30"/>
      <c r="EBJ41" s="29"/>
      <c r="EBK41" s="30"/>
      <c r="EBL41" s="29"/>
      <c r="EBM41" s="30"/>
      <c r="EBN41" s="29"/>
      <c r="EBO41" s="30"/>
      <c r="EBP41" s="29"/>
      <c r="EBQ41" s="30"/>
      <c r="EBR41" s="29"/>
      <c r="EBS41" s="30"/>
      <c r="EBT41" s="29"/>
      <c r="EBU41" s="30"/>
      <c r="EBV41" s="29"/>
      <c r="EBW41" s="30"/>
      <c r="EBX41" s="29"/>
      <c r="EBY41" s="30"/>
      <c r="EBZ41" s="29"/>
      <c r="ECA41" s="30"/>
      <c r="ECB41" s="29"/>
      <c r="ECC41" s="30"/>
      <c r="ECD41" s="29"/>
      <c r="ECE41" s="30"/>
      <c r="ECF41" s="29"/>
      <c r="ECG41" s="30"/>
      <c r="ECH41" s="29"/>
      <c r="ECI41" s="30"/>
      <c r="ECJ41" s="29"/>
      <c r="ECK41" s="30"/>
      <c r="ECL41" s="29"/>
      <c r="ECM41" s="30"/>
      <c r="ECN41" s="29"/>
      <c r="ECO41" s="30"/>
      <c r="ECP41" s="29"/>
      <c r="ECQ41" s="30"/>
      <c r="ECR41" s="29"/>
      <c r="ECS41" s="30"/>
      <c r="ECT41" s="29"/>
      <c r="ECU41" s="30"/>
      <c r="ECV41" s="29"/>
      <c r="ECW41" s="30"/>
      <c r="ECX41" s="29"/>
      <c r="ECY41" s="30"/>
      <c r="ECZ41" s="29"/>
      <c r="EDA41" s="30"/>
      <c r="EDB41" s="29"/>
      <c r="EDC41" s="30"/>
      <c r="EDD41" s="29"/>
      <c r="EDE41" s="30"/>
      <c r="EDF41" s="29"/>
      <c r="EDG41" s="30"/>
      <c r="EDH41" s="29"/>
      <c r="EDI41" s="30"/>
      <c r="EDJ41" s="29"/>
      <c r="EDK41" s="30"/>
      <c r="EDL41" s="29"/>
      <c r="EDM41" s="30"/>
      <c r="EDN41" s="29"/>
      <c r="EDO41" s="30"/>
      <c r="EDP41" s="29"/>
      <c r="EDQ41" s="30"/>
      <c r="EDR41" s="29"/>
      <c r="EDS41" s="30"/>
      <c r="EDT41" s="29"/>
      <c r="EDU41" s="30"/>
      <c r="EDV41" s="29"/>
      <c r="EDW41" s="30"/>
      <c r="EDX41" s="29"/>
      <c r="EDY41" s="30"/>
      <c r="EDZ41" s="29"/>
      <c r="EEA41" s="30"/>
      <c r="EEB41" s="29"/>
      <c r="EEC41" s="30"/>
      <c r="EED41" s="29"/>
      <c r="EEE41" s="30"/>
      <c r="EEF41" s="29"/>
      <c r="EEG41" s="30"/>
      <c r="EEH41" s="29"/>
      <c r="EEI41" s="30"/>
      <c r="EEJ41" s="29"/>
      <c r="EEK41" s="30"/>
      <c r="EEL41" s="29"/>
      <c r="EEM41" s="30"/>
      <c r="EEN41" s="29"/>
      <c r="EEO41" s="30"/>
      <c r="EEP41" s="29"/>
      <c r="EEQ41" s="30"/>
      <c r="EER41" s="29"/>
      <c r="EES41" s="30"/>
      <c r="EET41" s="29"/>
      <c r="EEU41" s="30"/>
      <c r="EEV41" s="29"/>
      <c r="EEW41" s="30"/>
      <c r="EEX41" s="29"/>
      <c r="EEY41" s="30"/>
      <c r="EEZ41" s="29"/>
      <c r="EFA41" s="30"/>
      <c r="EFB41" s="29"/>
      <c r="EFC41" s="30"/>
      <c r="EFD41" s="29"/>
      <c r="EFE41" s="30"/>
      <c r="EFF41" s="29"/>
      <c r="EFG41" s="30"/>
      <c r="EFH41" s="29"/>
      <c r="EFI41" s="30"/>
      <c r="EFJ41" s="29"/>
      <c r="EFK41" s="30"/>
      <c r="EFL41" s="29"/>
      <c r="EFM41" s="30"/>
      <c r="EFN41" s="29"/>
      <c r="EFO41" s="30"/>
      <c r="EFP41" s="29"/>
      <c r="EFQ41" s="30"/>
      <c r="EFR41" s="29"/>
      <c r="EFS41" s="30"/>
      <c r="EFT41" s="29"/>
      <c r="EFU41" s="30"/>
      <c r="EFV41" s="29"/>
      <c r="EFW41" s="30"/>
      <c r="EFX41" s="29"/>
      <c r="EFY41" s="30"/>
      <c r="EFZ41" s="29"/>
      <c r="EGA41" s="30"/>
      <c r="EGB41" s="29"/>
      <c r="EGC41" s="30"/>
      <c r="EGD41" s="29"/>
      <c r="EGE41" s="30"/>
      <c r="EGF41" s="29"/>
      <c r="EGG41" s="30"/>
      <c r="EGH41" s="29"/>
      <c r="EGI41" s="30"/>
      <c r="EGJ41" s="29"/>
      <c r="EGK41" s="30"/>
      <c r="EGL41" s="29"/>
      <c r="EGM41" s="30"/>
      <c r="EGN41" s="29"/>
      <c r="EGO41" s="30"/>
      <c r="EGP41" s="29"/>
      <c r="EGQ41" s="30"/>
      <c r="EGR41" s="29"/>
      <c r="EGS41" s="30"/>
      <c r="EGT41" s="29"/>
      <c r="EGU41" s="30"/>
      <c r="EGV41" s="29"/>
      <c r="EGW41" s="30"/>
      <c r="EGX41" s="29"/>
      <c r="EGY41" s="30"/>
      <c r="EGZ41" s="29"/>
      <c r="EHA41" s="30"/>
      <c r="EHB41" s="29"/>
      <c r="EHC41" s="30"/>
      <c r="EHD41" s="29"/>
      <c r="EHE41" s="30"/>
      <c r="EHF41" s="29"/>
      <c r="EHG41" s="30"/>
      <c r="EHH41" s="29"/>
      <c r="EHI41" s="30"/>
      <c r="EHJ41" s="29"/>
      <c r="EHK41" s="30"/>
      <c r="EHL41" s="29"/>
      <c r="EHM41" s="30"/>
      <c r="EHN41" s="29"/>
      <c r="EHO41" s="30"/>
      <c r="EHP41" s="29"/>
      <c r="EHQ41" s="30"/>
      <c r="EHR41" s="29"/>
      <c r="EHS41" s="30"/>
      <c r="EHT41" s="29"/>
      <c r="EHU41" s="30"/>
      <c r="EHV41" s="29"/>
      <c r="EHW41" s="30"/>
      <c r="EHX41" s="29"/>
      <c r="EHY41" s="30"/>
      <c r="EHZ41" s="29"/>
      <c r="EIA41" s="30"/>
      <c r="EIB41" s="29"/>
      <c r="EIC41" s="30"/>
      <c r="EID41" s="29"/>
      <c r="EIE41" s="30"/>
      <c r="EIF41" s="29"/>
      <c r="EIG41" s="30"/>
      <c r="EIH41" s="29"/>
      <c r="EII41" s="30"/>
      <c r="EIJ41" s="29"/>
      <c r="EIK41" s="30"/>
      <c r="EIL41" s="29"/>
      <c r="EIM41" s="30"/>
      <c r="EIN41" s="29"/>
      <c r="EIO41" s="30"/>
      <c r="EIP41" s="29"/>
      <c r="EIQ41" s="30"/>
      <c r="EIR41" s="29"/>
      <c r="EIS41" s="30"/>
      <c r="EIT41" s="29"/>
      <c r="EIU41" s="30"/>
      <c r="EIV41" s="29"/>
      <c r="EIW41" s="30"/>
      <c r="EIX41" s="29"/>
      <c r="EIY41" s="30"/>
      <c r="EIZ41" s="29"/>
      <c r="EJA41" s="30"/>
      <c r="EJB41" s="29"/>
      <c r="EJC41" s="30"/>
      <c r="EJD41" s="29"/>
      <c r="EJE41" s="30"/>
      <c r="EJF41" s="29"/>
      <c r="EJG41" s="30"/>
      <c r="EJH41" s="29"/>
      <c r="EJI41" s="30"/>
      <c r="EJJ41" s="29"/>
      <c r="EJK41" s="30"/>
      <c r="EJL41" s="29"/>
      <c r="EJM41" s="30"/>
      <c r="EJN41" s="29"/>
      <c r="EJO41" s="30"/>
      <c r="EJP41" s="29"/>
      <c r="EJQ41" s="30"/>
      <c r="EJR41" s="29"/>
      <c r="EJS41" s="30"/>
      <c r="EJT41" s="29"/>
      <c r="EJU41" s="30"/>
      <c r="EJV41" s="29"/>
      <c r="EJW41" s="30"/>
      <c r="EJX41" s="29"/>
      <c r="EJY41" s="30"/>
      <c r="EJZ41" s="29"/>
      <c r="EKA41" s="30"/>
      <c r="EKB41" s="29"/>
      <c r="EKC41" s="30"/>
      <c r="EKD41" s="29"/>
      <c r="EKE41" s="30"/>
      <c r="EKF41" s="29"/>
      <c r="EKG41" s="30"/>
      <c r="EKH41" s="29"/>
      <c r="EKI41" s="30"/>
      <c r="EKJ41" s="29"/>
      <c r="EKK41" s="30"/>
      <c r="EKL41" s="29"/>
      <c r="EKM41" s="30"/>
      <c r="EKN41" s="29"/>
      <c r="EKO41" s="30"/>
      <c r="EKP41" s="29"/>
      <c r="EKQ41" s="30"/>
      <c r="EKR41" s="29"/>
      <c r="EKS41" s="30"/>
      <c r="EKT41" s="29"/>
      <c r="EKU41" s="30"/>
      <c r="EKV41" s="29"/>
      <c r="EKW41" s="30"/>
      <c r="EKX41" s="29"/>
      <c r="EKY41" s="30"/>
      <c r="EKZ41" s="29"/>
      <c r="ELA41" s="30"/>
      <c r="ELB41" s="29"/>
      <c r="ELC41" s="30"/>
      <c r="ELD41" s="29"/>
      <c r="ELE41" s="30"/>
      <c r="ELF41" s="29"/>
      <c r="ELG41" s="30"/>
      <c r="ELH41" s="29"/>
      <c r="ELI41" s="30"/>
      <c r="ELJ41" s="29"/>
      <c r="ELK41" s="30"/>
      <c r="ELL41" s="29"/>
      <c r="ELM41" s="30"/>
      <c r="ELN41" s="29"/>
      <c r="ELO41" s="30"/>
      <c r="ELP41" s="29"/>
      <c r="ELQ41" s="30"/>
      <c r="ELR41" s="29"/>
      <c r="ELS41" s="30"/>
      <c r="ELT41" s="29"/>
      <c r="ELU41" s="30"/>
      <c r="ELV41" s="29"/>
      <c r="ELW41" s="30"/>
      <c r="ELX41" s="29"/>
      <c r="ELY41" s="30"/>
      <c r="ELZ41" s="29"/>
      <c r="EMA41" s="30"/>
      <c r="EMB41" s="29"/>
      <c r="EMC41" s="30"/>
      <c r="EMD41" s="29"/>
      <c r="EME41" s="30"/>
      <c r="EMF41" s="29"/>
      <c r="EMG41" s="30"/>
      <c r="EMH41" s="29"/>
      <c r="EMI41" s="30"/>
      <c r="EMJ41" s="29"/>
      <c r="EMK41" s="30"/>
      <c r="EML41" s="29"/>
      <c r="EMM41" s="30"/>
      <c r="EMN41" s="29"/>
      <c r="EMO41" s="30"/>
      <c r="EMP41" s="29"/>
      <c r="EMQ41" s="30"/>
      <c r="EMR41" s="29"/>
      <c r="EMS41" s="30"/>
      <c r="EMT41" s="29"/>
      <c r="EMU41" s="30"/>
      <c r="EMV41" s="29"/>
      <c r="EMW41" s="30"/>
      <c r="EMX41" s="29"/>
      <c r="EMY41" s="30"/>
      <c r="EMZ41" s="29"/>
      <c r="ENA41" s="30"/>
      <c r="ENB41" s="29"/>
      <c r="ENC41" s="30"/>
      <c r="END41" s="29"/>
      <c r="ENE41" s="30"/>
      <c r="ENF41" s="29"/>
      <c r="ENG41" s="30"/>
      <c r="ENH41" s="29"/>
      <c r="ENI41" s="30"/>
      <c r="ENJ41" s="29"/>
      <c r="ENK41" s="30"/>
      <c r="ENL41" s="29"/>
      <c r="ENM41" s="30"/>
      <c r="ENN41" s="29"/>
      <c r="ENO41" s="30"/>
      <c r="ENP41" s="29"/>
      <c r="ENQ41" s="30"/>
      <c r="ENR41" s="29"/>
      <c r="ENS41" s="30"/>
      <c r="ENT41" s="29"/>
      <c r="ENU41" s="30"/>
      <c r="ENV41" s="29"/>
      <c r="ENW41" s="30"/>
      <c r="ENX41" s="29"/>
      <c r="ENY41" s="30"/>
      <c r="ENZ41" s="29"/>
      <c r="EOA41" s="30"/>
      <c r="EOB41" s="29"/>
      <c r="EOC41" s="30"/>
      <c r="EOD41" s="29"/>
      <c r="EOE41" s="30"/>
      <c r="EOF41" s="29"/>
      <c r="EOG41" s="30"/>
      <c r="EOH41" s="29"/>
      <c r="EOI41" s="30"/>
      <c r="EOJ41" s="29"/>
      <c r="EOK41" s="30"/>
      <c r="EOL41" s="29"/>
      <c r="EOM41" s="30"/>
      <c r="EON41" s="29"/>
      <c r="EOO41" s="30"/>
      <c r="EOP41" s="29"/>
      <c r="EOQ41" s="30"/>
      <c r="EOR41" s="29"/>
      <c r="EOS41" s="30"/>
      <c r="EOT41" s="29"/>
      <c r="EOU41" s="30"/>
      <c r="EOV41" s="29"/>
      <c r="EOW41" s="30"/>
      <c r="EOX41" s="29"/>
      <c r="EOY41" s="30"/>
      <c r="EOZ41" s="29"/>
      <c r="EPA41" s="30"/>
      <c r="EPB41" s="29"/>
      <c r="EPC41" s="30"/>
      <c r="EPD41" s="29"/>
      <c r="EPE41" s="30"/>
      <c r="EPF41" s="29"/>
      <c r="EPG41" s="30"/>
      <c r="EPH41" s="29"/>
      <c r="EPI41" s="30"/>
      <c r="EPJ41" s="29"/>
      <c r="EPK41" s="30"/>
      <c r="EPL41" s="29"/>
      <c r="EPM41" s="30"/>
      <c r="EPN41" s="29"/>
      <c r="EPO41" s="30"/>
      <c r="EPP41" s="29"/>
      <c r="EPQ41" s="30"/>
      <c r="EPR41" s="29"/>
      <c r="EPS41" s="30"/>
      <c r="EPT41" s="29"/>
      <c r="EPU41" s="30"/>
      <c r="EPV41" s="29"/>
      <c r="EPW41" s="30"/>
      <c r="EPX41" s="29"/>
      <c r="EPY41" s="30"/>
      <c r="EPZ41" s="29"/>
      <c r="EQA41" s="30"/>
      <c r="EQB41" s="29"/>
      <c r="EQC41" s="30"/>
      <c r="EQD41" s="29"/>
      <c r="EQE41" s="30"/>
      <c r="EQF41" s="29"/>
      <c r="EQG41" s="30"/>
      <c r="EQH41" s="29"/>
      <c r="EQI41" s="30"/>
      <c r="EQJ41" s="29"/>
      <c r="EQK41" s="30"/>
      <c r="EQL41" s="29"/>
      <c r="EQM41" s="30"/>
      <c r="EQN41" s="29"/>
      <c r="EQO41" s="30"/>
      <c r="EQP41" s="29"/>
      <c r="EQQ41" s="30"/>
      <c r="EQR41" s="29"/>
      <c r="EQS41" s="30"/>
      <c r="EQT41" s="29"/>
      <c r="EQU41" s="30"/>
      <c r="EQV41" s="29"/>
      <c r="EQW41" s="30"/>
      <c r="EQX41" s="29"/>
      <c r="EQY41" s="30"/>
      <c r="EQZ41" s="29"/>
      <c r="ERA41" s="30"/>
      <c r="ERB41" s="29"/>
      <c r="ERC41" s="30"/>
      <c r="ERD41" s="29"/>
      <c r="ERE41" s="30"/>
      <c r="ERF41" s="29"/>
      <c r="ERG41" s="30"/>
      <c r="ERH41" s="29"/>
      <c r="ERI41" s="30"/>
      <c r="ERJ41" s="29"/>
      <c r="ERK41" s="30"/>
      <c r="ERL41" s="29"/>
      <c r="ERM41" s="30"/>
      <c r="ERN41" s="29"/>
      <c r="ERO41" s="30"/>
      <c r="ERP41" s="29"/>
      <c r="ERQ41" s="30"/>
      <c r="ERR41" s="29"/>
      <c r="ERS41" s="30"/>
      <c r="ERT41" s="29"/>
      <c r="ERU41" s="30"/>
      <c r="ERV41" s="29"/>
      <c r="ERW41" s="30"/>
      <c r="ERX41" s="29"/>
      <c r="ERY41" s="30"/>
      <c r="ERZ41" s="29"/>
      <c r="ESA41" s="30"/>
      <c r="ESB41" s="29"/>
      <c r="ESC41" s="30"/>
      <c r="ESD41" s="29"/>
      <c r="ESE41" s="30"/>
      <c r="ESF41" s="29"/>
      <c r="ESG41" s="30"/>
      <c r="ESH41" s="29"/>
      <c r="ESI41" s="30"/>
      <c r="ESJ41" s="29"/>
      <c r="ESK41" s="30"/>
      <c r="ESL41" s="29"/>
      <c r="ESM41" s="30"/>
      <c r="ESN41" s="29"/>
      <c r="ESO41" s="30"/>
      <c r="ESP41" s="29"/>
      <c r="ESQ41" s="30"/>
      <c r="ESR41" s="29"/>
      <c r="ESS41" s="30"/>
      <c r="EST41" s="29"/>
      <c r="ESU41" s="30"/>
      <c r="ESV41" s="29"/>
      <c r="ESW41" s="30"/>
      <c r="ESX41" s="29"/>
      <c r="ESY41" s="30"/>
      <c r="ESZ41" s="29"/>
      <c r="ETA41" s="30"/>
      <c r="ETB41" s="29"/>
      <c r="ETC41" s="30"/>
      <c r="ETD41" s="29"/>
      <c r="ETE41" s="30"/>
      <c r="ETF41" s="29"/>
      <c r="ETG41" s="30"/>
      <c r="ETH41" s="29"/>
      <c r="ETI41" s="30"/>
      <c r="ETJ41" s="29"/>
      <c r="ETK41" s="30"/>
      <c r="ETL41" s="29"/>
      <c r="ETM41" s="30"/>
      <c r="ETN41" s="29"/>
      <c r="ETO41" s="30"/>
      <c r="ETP41" s="29"/>
      <c r="ETQ41" s="30"/>
      <c r="ETR41" s="29"/>
      <c r="ETS41" s="30"/>
      <c r="ETT41" s="29"/>
      <c r="ETU41" s="30"/>
      <c r="ETV41" s="29"/>
      <c r="ETW41" s="30"/>
      <c r="ETX41" s="29"/>
      <c r="ETY41" s="30"/>
      <c r="ETZ41" s="29"/>
      <c r="EUA41" s="30"/>
      <c r="EUB41" s="29"/>
      <c r="EUC41" s="30"/>
      <c r="EUD41" s="29"/>
      <c r="EUE41" s="30"/>
      <c r="EUF41" s="29"/>
      <c r="EUG41" s="30"/>
      <c r="EUH41" s="29"/>
      <c r="EUI41" s="30"/>
      <c r="EUJ41" s="29"/>
      <c r="EUK41" s="30"/>
      <c r="EUL41" s="29"/>
      <c r="EUM41" s="30"/>
      <c r="EUN41" s="29"/>
      <c r="EUO41" s="30"/>
      <c r="EUP41" s="29"/>
      <c r="EUQ41" s="30"/>
      <c r="EUR41" s="29"/>
      <c r="EUS41" s="30"/>
      <c r="EUT41" s="29"/>
      <c r="EUU41" s="30"/>
      <c r="EUV41" s="29"/>
      <c r="EUW41" s="30"/>
      <c r="EUX41" s="29"/>
      <c r="EUY41" s="30"/>
      <c r="EUZ41" s="29"/>
      <c r="EVA41" s="30"/>
      <c r="EVB41" s="29"/>
      <c r="EVC41" s="30"/>
      <c r="EVD41" s="29"/>
      <c r="EVE41" s="30"/>
      <c r="EVF41" s="29"/>
      <c r="EVG41" s="30"/>
      <c r="EVH41" s="29"/>
      <c r="EVI41" s="30"/>
      <c r="EVJ41" s="29"/>
      <c r="EVK41" s="30"/>
      <c r="EVL41" s="29"/>
      <c r="EVM41" s="30"/>
      <c r="EVN41" s="29"/>
      <c r="EVO41" s="30"/>
      <c r="EVP41" s="29"/>
      <c r="EVQ41" s="30"/>
      <c r="EVR41" s="29"/>
      <c r="EVS41" s="30"/>
      <c r="EVT41" s="29"/>
      <c r="EVU41" s="30"/>
      <c r="EVV41" s="29"/>
      <c r="EVW41" s="30"/>
      <c r="EVX41" s="29"/>
      <c r="EVY41" s="30"/>
      <c r="EVZ41" s="29"/>
      <c r="EWA41" s="30"/>
      <c r="EWB41" s="29"/>
      <c r="EWC41" s="30"/>
      <c r="EWD41" s="29"/>
      <c r="EWE41" s="30"/>
      <c r="EWF41" s="29"/>
      <c r="EWG41" s="30"/>
      <c r="EWH41" s="29"/>
      <c r="EWI41" s="30"/>
      <c r="EWJ41" s="29"/>
      <c r="EWK41" s="30"/>
      <c r="EWL41" s="29"/>
      <c r="EWM41" s="30"/>
      <c r="EWN41" s="29"/>
      <c r="EWO41" s="30"/>
      <c r="EWP41" s="29"/>
      <c r="EWQ41" s="30"/>
      <c r="EWR41" s="29"/>
      <c r="EWS41" s="30"/>
      <c r="EWT41" s="29"/>
      <c r="EWU41" s="30"/>
      <c r="EWV41" s="29"/>
      <c r="EWW41" s="30"/>
      <c r="EWX41" s="29"/>
      <c r="EWY41" s="30"/>
      <c r="EWZ41" s="29"/>
      <c r="EXA41" s="30"/>
      <c r="EXB41" s="29"/>
      <c r="EXC41" s="30"/>
      <c r="EXD41" s="29"/>
      <c r="EXE41" s="30"/>
      <c r="EXF41" s="29"/>
      <c r="EXG41" s="30"/>
      <c r="EXH41" s="29"/>
      <c r="EXI41" s="30"/>
      <c r="EXJ41" s="29"/>
      <c r="EXK41" s="30"/>
      <c r="EXL41" s="29"/>
      <c r="EXM41" s="30"/>
      <c r="EXN41" s="29"/>
      <c r="EXO41" s="30"/>
      <c r="EXP41" s="29"/>
      <c r="EXQ41" s="30"/>
      <c r="EXR41" s="29"/>
      <c r="EXS41" s="30"/>
      <c r="EXT41" s="29"/>
      <c r="EXU41" s="30"/>
      <c r="EXV41" s="29"/>
      <c r="EXW41" s="30"/>
      <c r="EXX41" s="29"/>
      <c r="EXY41" s="30"/>
      <c r="EXZ41" s="29"/>
      <c r="EYA41" s="30"/>
      <c r="EYB41" s="29"/>
      <c r="EYC41" s="30"/>
      <c r="EYD41" s="29"/>
      <c r="EYE41" s="30"/>
      <c r="EYF41" s="29"/>
      <c r="EYG41" s="30"/>
      <c r="EYH41" s="29"/>
      <c r="EYI41" s="30"/>
      <c r="EYJ41" s="29"/>
      <c r="EYK41" s="30"/>
      <c r="EYL41" s="29"/>
      <c r="EYM41" s="30"/>
      <c r="EYN41" s="29"/>
      <c r="EYO41" s="30"/>
      <c r="EYP41" s="29"/>
      <c r="EYQ41" s="30"/>
      <c r="EYR41" s="29"/>
      <c r="EYS41" s="30"/>
      <c r="EYT41" s="29"/>
      <c r="EYU41" s="30"/>
      <c r="EYV41" s="29"/>
      <c r="EYW41" s="30"/>
      <c r="EYX41" s="29"/>
      <c r="EYY41" s="30"/>
      <c r="EYZ41" s="29"/>
      <c r="EZA41" s="30"/>
      <c r="EZB41" s="29"/>
      <c r="EZC41" s="30"/>
      <c r="EZD41" s="29"/>
      <c r="EZE41" s="30"/>
      <c r="EZF41" s="29"/>
      <c r="EZG41" s="30"/>
      <c r="EZH41" s="29"/>
      <c r="EZI41" s="30"/>
      <c r="EZJ41" s="29"/>
      <c r="EZK41" s="30"/>
      <c r="EZL41" s="29"/>
      <c r="EZM41" s="30"/>
      <c r="EZN41" s="29"/>
      <c r="EZO41" s="30"/>
      <c r="EZP41" s="29"/>
      <c r="EZQ41" s="30"/>
      <c r="EZR41" s="29"/>
      <c r="EZS41" s="30"/>
      <c r="EZT41" s="29"/>
      <c r="EZU41" s="30"/>
      <c r="EZV41" s="29"/>
      <c r="EZW41" s="30"/>
      <c r="EZX41" s="29"/>
      <c r="EZY41" s="30"/>
      <c r="EZZ41" s="29"/>
      <c r="FAA41" s="30"/>
      <c r="FAB41" s="29"/>
      <c r="FAC41" s="30"/>
      <c r="FAD41" s="29"/>
      <c r="FAE41" s="30"/>
      <c r="FAF41" s="29"/>
      <c r="FAG41" s="30"/>
      <c r="FAH41" s="29"/>
      <c r="FAI41" s="30"/>
      <c r="FAJ41" s="29"/>
      <c r="FAK41" s="30"/>
      <c r="FAL41" s="29"/>
      <c r="FAM41" s="30"/>
      <c r="FAN41" s="29"/>
      <c r="FAO41" s="30"/>
      <c r="FAP41" s="29"/>
      <c r="FAQ41" s="30"/>
      <c r="FAR41" s="29"/>
      <c r="FAS41" s="30"/>
      <c r="FAT41" s="29"/>
      <c r="FAU41" s="30"/>
      <c r="FAV41" s="29"/>
      <c r="FAW41" s="30"/>
      <c r="FAX41" s="29"/>
      <c r="FAY41" s="30"/>
      <c r="FAZ41" s="29"/>
      <c r="FBA41" s="30"/>
      <c r="FBB41" s="29"/>
      <c r="FBC41" s="30"/>
      <c r="FBD41" s="29"/>
      <c r="FBE41" s="30"/>
      <c r="FBF41" s="29"/>
      <c r="FBG41" s="30"/>
      <c r="FBH41" s="29"/>
      <c r="FBI41" s="30"/>
      <c r="FBJ41" s="29"/>
      <c r="FBK41" s="30"/>
      <c r="FBL41" s="29"/>
      <c r="FBM41" s="30"/>
      <c r="FBN41" s="29"/>
      <c r="FBO41" s="30"/>
      <c r="FBP41" s="29"/>
      <c r="FBQ41" s="30"/>
      <c r="FBR41" s="29"/>
      <c r="FBS41" s="30"/>
      <c r="FBT41" s="29"/>
      <c r="FBU41" s="30"/>
      <c r="FBV41" s="29"/>
      <c r="FBW41" s="30"/>
      <c r="FBX41" s="29"/>
      <c r="FBY41" s="30"/>
      <c r="FBZ41" s="29"/>
      <c r="FCA41" s="30"/>
      <c r="FCB41" s="29"/>
      <c r="FCC41" s="30"/>
      <c r="FCD41" s="29"/>
      <c r="FCE41" s="30"/>
      <c r="FCF41" s="29"/>
      <c r="FCG41" s="30"/>
      <c r="FCH41" s="29"/>
      <c r="FCI41" s="30"/>
      <c r="FCJ41" s="29"/>
      <c r="FCK41" s="30"/>
      <c r="FCL41" s="29"/>
      <c r="FCM41" s="30"/>
      <c r="FCN41" s="29"/>
      <c r="FCO41" s="30"/>
      <c r="FCP41" s="29"/>
      <c r="FCQ41" s="30"/>
      <c r="FCR41" s="29"/>
      <c r="FCS41" s="30"/>
      <c r="FCT41" s="29"/>
      <c r="FCU41" s="30"/>
      <c r="FCV41" s="29"/>
      <c r="FCW41" s="30"/>
      <c r="FCX41" s="29"/>
      <c r="FCY41" s="30"/>
      <c r="FCZ41" s="29"/>
      <c r="FDA41" s="30"/>
      <c r="FDB41" s="29"/>
      <c r="FDC41" s="30"/>
      <c r="FDD41" s="29"/>
      <c r="FDE41" s="30"/>
      <c r="FDF41" s="29"/>
      <c r="FDG41" s="30"/>
      <c r="FDH41" s="29"/>
      <c r="FDI41" s="30"/>
      <c r="FDJ41" s="29"/>
      <c r="FDK41" s="30"/>
      <c r="FDL41" s="29"/>
      <c r="FDM41" s="30"/>
      <c r="FDN41" s="29"/>
      <c r="FDO41" s="30"/>
      <c r="FDP41" s="29"/>
      <c r="FDQ41" s="30"/>
      <c r="FDR41" s="29"/>
      <c r="FDS41" s="30"/>
      <c r="FDT41" s="29"/>
      <c r="FDU41" s="30"/>
      <c r="FDV41" s="29"/>
      <c r="FDW41" s="30"/>
      <c r="FDX41" s="29"/>
      <c r="FDY41" s="30"/>
      <c r="FDZ41" s="29"/>
      <c r="FEA41" s="30"/>
      <c r="FEB41" s="29"/>
      <c r="FEC41" s="30"/>
      <c r="FED41" s="29"/>
      <c r="FEE41" s="30"/>
      <c r="FEF41" s="29"/>
      <c r="FEG41" s="30"/>
      <c r="FEH41" s="29"/>
      <c r="FEI41" s="30"/>
      <c r="FEJ41" s="29"/>
      <c r="FEK41" s="30"/>
      <c r="FEL41" s="29"/>
      <c r="FEM41" s="30"/>
      <c r="FEN41" s="29"/>
      <c r="FEO41" s="30"/>
      <c r="FEP41" s="29"/>
      <c r="FEQ41" s="30"/>
      <c r="FER41" s="29"/>
      <c r="FES41" s="30"/>
      <c r="FET41" s="29"/>
      <c r="FEU41" s="30"/>
      <c r="FEV41" s="29"/>
      <c r="FEW41" s="30"/>
      <c r="FEX41" s="29"/>
      <c r="FEY41" s="30"/>
      <c r="FEZ41" s="29"/>
      <c r="FFA41" s="30"/>
      <c r="FFB41" s="29"/>
      <c r="FFC41" s="30"/>
      <c r="FFD41" s="29"/>
      <c r="FFE41" s="30"/>
      <c r="FFF41" s="29"/>
      <c r="FFG41" s="30"/>
      <c r="FFH41" s="29"/>
      <c r="FFI41" s="30"/>
      <c r="FFJ41" s="29"/>
      <c r="FFK41" s="30"/>
      <c r="FFL41" s="29"/>
      <c r="FFM41" s="30"/>
      <c r="FFN41" s="29"/>
      <c r="FFO41" s="30"/>
      <c r="FFP41" s="29"/>
      <c r="FFQ41" s="30"/>
      <c r="FFR41" s="29"/>
      <c r="FFS41" s="30"/>
      <c r="FFT41" s="29"/>
      <c r="FFU41" s="30"/>
      <c r="FFV41" s="29"/>
      <c r="FFW41" s="30"/>
      <c r="FFX41" s="29"/>
      <c r="FFY41" s="30"/>
      <c r="FFZ41" s="29"/>
      <c r="FGA41" s="30"/>
      <c r="FGB41" s="29"/>
      <c r="FGC41" s="30"/>
      <c r="FGD41" s="29"/>
      <c r="FGE41" s="30"/>
      <c r="FGF41" s="29"/>
      <c r="FGG41" s="30"/>
      <c r="FGH41" s="29"/>
      <c r="FGI41" s="30"/>
      <c r="FGJ41" s="29"/>
      <c r="FGK41" s="30"/>
      <c r="FGL41" s="29"/>
      <c r="FGM41" s="30"/>
      <c r="FGN41" s="29"/>
      <c r="FGO41" s="30"/>
      <c r="FGP41" s="29"/>
      <c r="FGQ41" s="30"/>
      <c r="FGR41" s="29"/>
      <c r="FGS41" s="30"/>
      <c r="FGT41" s="29"/>
      <c r="FGU41" s="30"/>
      <c r="FGV41" s="29"/>
      <c r="FGW41" s="30"/>
      <c r="FGX41" s="29"/>
      <c r="FGY41" s="30"/>
      <c r="FGZ41" s="29"/>
      <c r="FHA41" s="30"/>
      <c r="FHB41" s="29"/>
      <c r="FHC41" s="30"/>
      <c r="FHD41" s="29"/>
      <c r="FHE41" s="30"/>
      <c r="FHF41" s="29"/>
      <c r="FHG41" s="30"/>
      <c r="FHH41" s="29"/>
      <c r="FHI41" s="30"/>
      <c r="FHJ41" s="29"/>
      <c r="FHK41" s="30"/>
      <c r="FHL41" s="29"/>
      <c r="FHM41" s="30"/>
      <c r="FHN41" s="29"/>
      <c r="FHO41" s="30"/>
      <c r="FHP41" s="29"/>
      <c r="FHQ41" s="30"/>
      <c r="FHR41" s="29"/>
      <c r="FHS41" s="30"/>
      <c r="FHT41" s="29"/>
      <c r="FHU41" s="30"/>
      <c r="FHV41" s="29"/>
      <c r="FHW41" s="30"/>
      <c r="FHX41" s="29"/>
      <c r="FHY41" s="30"/>
      <c r="FHZ41" s="29"/>
      <c r="FIA41" s="30"/>
      <c r="FIB41" s="29"/>
      <c r="FIC41" s="30"/>
      <c r="FID41" s="29"/>
      <c r="FIE41" s="30"/>
      <c r="FIF41" s="29"/>
      <c r="FIG41" s="30"/>
      <c r="FIH41" s="29"/>
      <c r="FII41" s="30"/>
      <c r="FIJ41" s="29"/>
      <c r="FIK41" s="30"/>
      <c r="FIL41" s="29"/>
      <c r="FIM41" s="30"/>
      <c r="FIN41" s="29"/>
      <c r="FIO41" s="30"/>
      <c r="FIP41" s="29"/>
      <c r="FIQ41" s="30"/>
      <c r="FIR41" s="29"/>
      <c r="FIS41" s="30"/>
      <c r="FIT41" s="29"/>
      <c r="FIU41" s="30"/>
      <c r="FIV41" s="29"/>
      <c r="FIW41" s="30"/>
      <c r="FIX41" s="29"/>
      <c r="FIY41" s="30"/>
      <c r="FIZ41" s="29"/>
      <c r="FJA41" s="30"/>
      <c r="FJB41" s="29"/>
      <c r="FJC41" s="30"/>
      <c r="FJD41" s="29"/>
      <c r="FJE41" s="30"/>
      <c r="FJF41" s="29"/>
      <c r="FJG41" s="30"/>
      <c r="FJH41" s="29"/>
      <c r="FJI41" s="30"/>
      <c r="FJJ41" s="29"/>
      <c r="FJK41" s="30"/>
      <c r="FJL41" s="29"/>
      <c r="FJM41" s="30"/>
      <c r="FJN41" s="29"/>
      <c r="FJO41" s="30"/>
      <c r="FJP41" s="29"/>
      <c r="FJQ41" s="30"/>
      <c r="FJR41" s="29"/>
      <c r="FJS41" s="30"/>
      <c r="FJT41" s="29"/>
      <c r="FJU41" s="30"/>
      <c r="FJV41" s="29"/>
      <c r="FJW41" s="30"/>
      <c r="FJX41" s="29"/>
      <c r="FJY41" s="30"/>
      <c r="FJZ41" s="29"/>
      <c r="FKA41" s="30"/>
      <c r="FKB41" s="29"/>
      <c r="FKC41" s="30"/>
      <c r="FKD41" s="29"/>
      <c r="FKE41" s="30"/>
      <c r="FKF41" s="29"/>
      <c r="FKG41" s="30"/>
      <c r="FKH41" s="29"/>
      <c r="FKI41" s="30"/>
      <c r="FKJ41" s="29"/>
      <c r="FKK41" s="30"/>
      <c r="FKL41" s="29"/>
      <c r="FKM41" s="30"/>
      <c r="FKN41" s="29"/>
      <c r="FKO41" s="30"/>
      <c r="FKP41" s="29"/>
      <c r="FKQ41" s="30"/>
      <c r="FKR41" s="29"/>
      <c r="FKS41" s="30"/>
      <c r="FKT41" s="29"/>
      <c r="FKU41" s="30"/>
      <c r="FKV41" s="29"/>
      <c r="FKW41" s="30"/>
      <c r="FKX41" s="29"/>
      <c r="FKY41" s="30"/>
      <c r="FKZ41" s="29"/>
      <c r="FLA41" s="30"/>
      <c r="FLB41" s="29"/>
      <c r="FLC41" s="30"/>
      <c r="FLD41" s="29"/>
      <c r="FLE41" s="30"/>
      <c r="FLF41" s="29"/>
      <c r="FLG41" s="30"/>
      <c r="FLH41" s="29"/>
      <c r="FLI41" s="30"/>
      <c r="FLJ41" s="29"/>
      <c r="FLK41" s="30"/>
      <c r="FLL41" s="29"/>
      <c r="FLM41" s="30"/>
      <c r="FLN41" s="29"/>
      <c r="FLO41" s="30"/>
      <c r="FLP41" s="29"/>
      <c r="FLQ41" s="30"/>
      <c r="FLR41" s="29"/>
      <c r="FLS41" s="30"/>
      <c r="FLT41" s="29"/>
      <c r="FLU41" s="30"/>
      <c r="FLV41" s="29"/>
      <c r="FLW41" s="30"/>
      <c r="FLX41" s="29"/>
      <c r="FLY41" s="30"/>
      <c r="FLZ41" s="29"/>
      <c r="FMA41" s="30"/>
      <c r="FMB41" s="29"/>
      <c r="FMC41" s="30"/>
      <c r="FMD41" s="29"/>
      <c r="FME41" s="30"/>
      <c r="FMF41" s="29"/>
      <c r="FMG41" s="30"/>
      <c r="FMH41" s="29"/>
      <c r="FMI41" s="30"/>
      <c r="FMJ41" s="29"/>
      <c r="FMK41" s="30"/>
      <c r="FML41" s="29"/>
      <c r="FMM41" s="30"/>
      <c r="FMN41" s="29"/>
      <c r="FMO41" s="30"/>
      <c r="FMP41" s="29"/>
      <c r="FMQ41" s="30"/>
      <c r="FMR41" s="29"/>
      <c r="FMS41" s="30"/>
      <c r="FMT41" s="29"/>
      <c r="FMU41" s="30"/>
      <c r="FMV41" s="29"/>
      <c r="FMW41" s="30"/>
      <c r="FMX41" s="29"/>
      <c r="FMY41" s="30"/>
      <c r="FMZ41" s="29"/>
      <c r="FNA41" s="30"/>
      <c r="FNB41" s="29"/>
      <c r="FNC41" s="30"/>
      <c r="FND41" s="29"/>
      <c r="FNE41" s="30"/>
      <c r="FNF41" s="29"/>
      <c r="FNG41" s="30"/>
      <c r="FNH41" s="29"/>
      <c r="FNI41" s="30"/>
      <c r="FNJ41" s="29"/>
      <c r="FNK41" s="30"/>
      <c r="FNL41" s="29"/>
      <c r="FNM41" s="30"/>
      <c r="FNN41" s="29"/>
      <c r="FNO41" s="30"/>
      <c r="FNP41" s="29"/>
      <c r="FNQ41" s="30"/>
      <c r="FNR41" s="29"/>
      <c r="FNS41" s="30"/>
      <c r="FNT41" s="29"/>
      <c r="FNU41" s="30"/>
      <c r="FNV41" s="29"/>
      <c r="FNW41" s="30"/>
      <c r="FNX41" s="29"/>
      <c r="FNY41" s="30"/>
      <c r="FNZ41" s="29"/>
      <c r="FOA41" s="30"/>
      <c r="FOB41" s="29"/>
      <c r="FOC41" s="30"/>
      <c r="FOD41" s="29"/>
      <c r="FOE41" s="30"/>
      <c r="FOF41" s="29"/>
      <c r="FOG41" s="30"/>
      <c r="FOH41" s="29"/>
      <c r="FOI41" s="30"/>
      <c r="FOJ41" s="29"/>
      <c r="FOK41" s="30"/>
      <c r="FOL41" s="29"/>
      <c r="FOM41" s="30"/>
      <c r="FON41" s="29"/>
      <c r="FOO41" s="30"/>
      <c r="FOP41" s="29"/>
      <c r="FOQ41" s="30"/>
      <c r="FOR41" s="29"/>
      <c r="FOS41" s="30"/>
      <c r="FOT41" s="29"/>
      <c r="FOU41" s="30"/>
      <c r="FOV41" s="29"/>
      <c r="FOW41" s="30"/>
      <c r="FOX41" s="29"/>
      <c r="FOY41" s="30"/>
      <c r="FOZ41" s="29"/>
      <c r="FPA41" s="30"/>
      <c r="FPB41" s="29"/>
      <c r="FPC41" s="30"/>
      <c r="FPD41" s="29"/>
      <c r="FPE41" s="30"/>
      <c r="FPF41" s="29"/>
      <c r="FPG41" s="30"/>
      <c r="FPH41" s="29"/>
      <c r="FPI41" s="30"/>
      <c r="FPJ41" s="29"/>
      <c r="FPK41" s="30"/>
      <c r="FPL41" s="29"/>
      <c r="FPM41" s="30"/>
      <c r="FPN41" s="29"/>
      <c r="FPO41" s="30"/>
      <c r="FPP41" s="29"/>
      <c r="FPQ41" s="30"/>
      <c r="FPR41" s="29"/>
      <c r="FPS41" s="30"/>
      <c r="FPT41" s="29"/>
      <c r="FPU41" s="30"/>
      <c r="FPV41" s="29"/>
      <c r="FPW41" s="30"/>
      <c r="FPX41" s="29"/>
      <c r="FPY41" s="30"/>
      <c r="FPZ41" s="29"/>
      <c r="FQA41" s="30"/>
      <c r="FQB41" s="29"/>
      <c r="FQC41" s="30"/>
      <c r="FQD41" s="29"/>
      <c r="FQE41" s="30"/>
      <c r="FQF41" s="29"/>
      <c r="FQG41" s="30"/>
      <c r="FQH41" s="29"/>
      <c r="FQI41" s="30"/>
      <c r="FQJ41" s="29"/>
      <c r="FQK41" s="30"/>
      <c r="FQL41" s="29"/>
      <c r="FQM41" s="30"/>
      <c r="FQN41" s="29"/>
      <c r="FQO41" s="30"/>
      <c r="FQP41" s="29"/>
      <c r="FQQ41" s="30"/>
      <c r="FQR41" s="29"/>
      <c r="FQS41" s="30"/>
      <c r="FQT41" s="29"/>
      <c r="FQU41" s="30"/>
      <c r="FQV41" s="29"/>
      <c r="FQW41" s="30"/>
      <c r="FQX41" s="29"/>
      <c r="FQY41" s="30"/>
      <c r="FQZ41" s="29"/>
      <c r="FRA41" s="30"/>
      <c r="FRB41" s="29"/>
      <c r="FRC41" s="30"/>
      <c r="FRD41" s="29"/>
      <c r="FRE41" s="30"/>
      <c r="FRF41" s="29"/>
      <c r="FRG41" s="30"/>
      <c r="FRH41" s="29"/>
      <c r="FRI41" s="30"/>
      <c r="FRJ41" s="29"/>
      <c r="FRK41" s="30"/>
      <c r="FRL41" s="29"/>
      <c r="FRM41" s="30"/>
      <c r="FRN41" s="29"/>
      <c r="FRO41" s="30"/>
      <c r="FRP41" s="29"/>
      <c r="FRQ41" s="30"/>
      <c r="FRR41" s="29"/>
      <c r="FRS41" s="30"/>
      <c r="FRT41" s="29"/>
      <c r="FRU41" s="30"/>
      <c r="FRV41" s="29"/>
      <c r="FRW41" s="30"/>
      <c r="FRX41" s="29"/>
      <c r="FRY41" s="30"/>
      <c r="FRZ41" s="29"/>
      <c r="FSA41" s="30"/>
      <c r="FSB41" s="29"/>
      <c r="FSC41" s="30"/>
      <c r="FSD41" s="29"/>
      <c r="FSE41" s="30"/>
      <c r="FSF41" s="29"/>
      <c r="FSG41" s="30"/>
      <c r="FSH41" s="29"/>
      <c r="FSI41" s="30"/>
      <c r="FSJ41" s="29"/>
      <c r="FSK41" s="30"/>
      <c r="FSL41" s="29"/>
      <c r="FSM41" s="30"/>
      <c r="FSN41" s="29"/>
      <c r="FSO41" s="30"/>
      <c r="FSP41" s="29"/>
      <c r="FSQ41" s="30"/>
      <c r="FSR41" s="29"/>
      <c r="FSS41" s="30"/>
      <c r="FST41" s="29"/>
      <c r="FSU41" s="30"/>
      <c r="FSV41" s="29"/>
      <c r="FSW41" s="30"/>
      <c r="FSX41" s="29"/>
      <c r="FSY41" s="30"/>
      <c r="FSZ41" s="29"/>
      <c r="FTA41" s="30"/>
      <c r="FTB41" s="29"/>
      <c r="FTC41" s="30"/>
      <c r="FTD41" s="29"/>
      <c r="FTE41" s="30"/>
      <c r="FTF41" s="29"/>
      <c r="FTG41" s="30"/>
      <c r="FTH41" s="29"/>
      <c r="FTI41" s="30"/>
      <c r="FTJ41" s="29"/>
      <c r="FTK41" s="30"/>
      <c r="FTL41" s="29"/>
      <c r="FTM41" s="30"/>
      <c r="FTN41" s="29"/>
      <c r="FTO41" s="30"/>
      <c r="FTP41" s="29"/>
      <c r="FTQ41" s="30"/>
      <c r="FTR41" s="29"/>
      <c r="FTS41" s="30"/>
      <c r="FTT41" s="29"/>
      <c r="FTU41" s="30"/>
      <c r="FTV41" s="29"/>
      <c r="FTW41" s="30"/>
      <c r="FTX41" s="29"/>
      <c r="FTY41" s="30"/>
      <c r="FTZ41" s="29"/>
      <c r="FUA41" s="30"/>
      <c r="FUB41" s="29"/>
      <c r="FUC41" s="30"/>
      <c r="FUD41" s="29"/>
      <c r="FUE41" s="30"/>
      <c r="FUF41" s="29"/>
      <c r="FUG41" s="30"/>
      <c r="FUH41" s="29"/>
      <c r="FUI41" s="30"/>
      <c r="FUJ41" s="29"/>
      <c r="FUK41" s="30"/>
      <c r="FUL41" s="29"/>
      <c r="FUM41" s="30"/>
      <c r="FUN41" s="29"/>
      <c r="FUO41" s="30"/>
      <c r="FUP41" s="29"/>
      <c r="FUQ41" s="30"/>
      <c r="FUR41" s="29"/>
      <c r="FUS41" s="30"/>
      <c r="FUT41" s="29"/>
      <c r="FUU41" s="30"/>
      <c r="FUV41" s="29"/>
      <c r="FUW41" s="30"/>
      <c r="FUX41" s="29"/>
      <c r="FUY41" s="30"/>
      <c r="FUZ41" s="29"/>
      <c r="FVA41" s="30"/>
      <c r="FVB41" s="29"/>
      <c r="FVC41" s="30"/>
      <c r="FVD41" s="29"/>
      <c r="FVE41" s="30"/>
      <c r="FVF41" s="29"/>
      <c r="FVG41" s="30"/>
      <c r="FVH41" s="29"/>
      <c r="FVI41" s="30"/>
      <c r="FVJ41" s="29"/>
      <c r="FVK41" s="30"/>
      <c r="FVL41" s="29"/>
      <c r="FVM41" s="30"/>
      <c r="FVN41" s="29"/>
      <c r="FVO41" s="30"/>
      <c r="FVP41" s="29"/>
      <c r="FVQ41" s="30"/>
      <c r="FVR41" s="29"/>
      <c r="FVS41" s="30"/>
      <c r="FVT41" s="29"/>
      <c r="FVU41" s="30"/>
      <c r="FVV41" s="29"/>
      <c r="FVW41" s="30"/>
      <c r="FVX41" s="29"/>
      <c r="FVY41" s="30"/>
      <c r="FVZ41" s="29"/>
      <c r="FWA41" s="30"/>
      <c r="FWB41" s="29"/>
      <c r="FWC41" s="30"/>
      <c r="FWD41" s="29"/>
      <c r="FWE41" s="30"/>
      <c r="FWF41" s="29"/>
      <c r="FWG41" s="30"/>
      <c r="FWH41" s="29"/>
      <c r="FWI41" s="30"/>
      <c r="FWJ41" s="29"/>
      <c r="FWK41" s="30"/>
      <c r="FWL41" s="29"/>
      <c r="FWM41" s="30"/>
      <c r="FWN41" s="29"/>
      <c r="FWO41" s="30"/>
      <c r="FWP41" s="29"/>
      <c r="FWQ41" s="30"/>
      <c r="FWR41" s="29"/>
      <c r="FWS41" s="30"/>
      <c r="FWT41" s="29"/>
      <c r="FWU41" s="30"/>
      <c r="FWV41" s="29"/>
      <c r="FWW41" s="30"/>
      <c r="FWX41" s="29"/>
      <c r="FWY41" s="30"/>
      <c r="FWZ41" s="29"/>
      <c r="FXA41" s="30"/>
      <c r="FXB41" s="29"/>
      <c r="FXC41" s="30"/>
      <c r="FXD41" s="29"/>
      <c r="FXE41" s="30"/>
      <c r="FXF41" s="29"/>
      <c r="FXG41" s="30"/>
      <c r="FXH41" s="29"/>
      <c r="FXI41" s="30"/>
      <c r="FXJ41" s="29"/>
      <c r="FXK41" s="30"/>
      <c r="FXL41" s="29"/>
      <c r="FXM41" s="30"/>
      <c r="FXN41" s="29"/>
      <c r="FXO41" s="30"/>
      <c r="FXP41" s="29"/>
      <c r="FXQ41" s="30"/>
      <c r="FXR41" s="29"/>
      <c r="FXS41" s="30"/>
      <c r="FXT41" s="29"/>
      <c r="FXU41" s="30"/>
      <c r="FXV41" s="29"/>
      <c r="FXW41" s="30"/>
      <c r="FXX41" s="29"/>
      <c r="FXY41" s="30"/>
      <c r="FXZ41" s="29"/>
      <c r="FYA41" s="30"/>
      <c r="FYB41" s="29"/>
      <c r="FYC41" s="30"/>
      <c r="FYD41" s="29"/>
      <c r="FYE41" s="30"/>
      <c r="FYF41" s="29"/>
      <c r="FYG41" s="30"/>
      <c r="FYH41" s="29"/>
      <c r="FYI41" s="30"/>
      <c r="FYJ41" s="29"/>
      <c r="FYK41" s="30"/>
      <c r="FYL41" s="29"/>
      <c r="FYM41" s="30"/>
      <c r="FYN41" s="29"/>
      <c r="FYO41" s="30"/>
      <c r="FYP41" s="29"/>
      <c r="FYQ41" s="30"/>
      <c r="FYR41" s="29"/>
      <c r="FYS41" s="30"/>
      <c r="FYT41" s="29"/>
      <c r="FYU41" s="30"/>
      <c r="FYV41" s="29"/>
      <c r="FYW41" s="30"/>
      <c r="FYX41" s="29"/>
      <c r="FYY41" s="30"/>
      <c r="FYZ41" s="29"/>
      <c r="FZA41" s="30"/>
      <c r="FZB41" s="29"/>
      <c r="FZC41" s="30"/>
      <c r="FZD41" s="29"/>
      <c r="FZE41" s="30"/>
      <c r="FZF41" s="29"/>
      <c r="FZG41" s="30"/>
      <c r="FZH41" s="29"/>
      <c r="FZI41" s="30"/>
      <c r="FZJ41" s="29"/>
      <c r="FZK41" s="30"/>
      <c r="FZL41" s="29"/>
      <c r="FZM41" s="30"/>
      <c r="FZN41" s="29"/>
      <c r="FZO41" s="30"/>
      <c r="FZP41" s="29"/>
      <c r="FZQ41" s="30"/>
      <c r="FZR41" s="29"/>
      <c r="FZS41" s="30"/>
      <c r="FZT41" s="29"/>
      <c r="FZU41" s="30"/>
      <c r="FZV41" s="29"/>
      <c r="FZW41" s="30"/>
      <c r="FZX41" s="29"/>
      <c r="FZY41" s="30"/>
      <c r="FZZ41" s="29"/>
      <c r="GAA41" s="30"/>
      <c r="GAB41" s="29"/>
      <c r="GAC41" s="30"/>
      <c r="GAD41" s="29"/>
      <c r="GAE41" s="30"/>
      <c r="GAF41" s="29"/>
      <c r="GAG41" s="30"/>
      <c r="GAH41" s="29"/>
      <c r="GAI41" s="30"/>
      <c r="GAJ41" s="29"/>
      <c r="GAK41" s="30"/>
      <c r="GAL41" s="29"/>
      <c r="GAM41" s="30"/>
      <c r="GAN41" s="29"/>
      <c r="GAO41" s="30"/>
      <c r="GAP41" s="29"/>
      <c r="GAQ41" s="30"/>
      <c r="GAR41" s="29"/>
      <c r="GAS41" s="30"/>
      <c r="GAT41" s="29"/>
      <c r="GAU41" s="30"/>
      <c r="GAV41" s="29"/>
      <c r="GAW41" s="30"/>
      <c r="GAX41" s="29"/>
      <c r="GAY41" s="30"/>
      <c r="GAZ41" s="29"/>
      <c r="GBA41" s="30"/>
      <c r="GBB41" s="29"/>
      <c r="GBC41" s="30"/>
      <c r="GBD41" s="29"/>
      <c r="GBE41" s="30"/>
      <c r="GBF41" s="29"/>
      <c r="GBG41" s="30"/>
      <c r="GBH41" s="29"/>
      <c r="GBI41" s="30"/>
      <c r="GBJ41" s="29"/>
      <c r="GBK41" s="30"/>
      <c r="GBL41" s="29"/>
      <c r="GBM41" s="30"/>
      <c r="GBN41" s="29"/>
      <c r="GBO41" s="30"/>
      <c r="GBP41" s="29"/>
      <c r="GBQ41" s="30"/>
      <c r="GBR41" s="29"/>
      <c r="GBS41" s="30"/>
      <c r="GBT41" s="29"/>
      <c r="GBU41" s="30"/>
      <c r="GBV41" s="29"/>
      <c r="GBW41" s="30"/>
      <c r="GBX41" s="29"/>
      <c r="GBY41" s="30"/>
      <c r="GBZ41" s="29"/>
      <c r="GCA41" s="30"/>
      <c r="GCB41" s="29"/>
      <c r="GCC41" s="30"/>
      <c r="GCD41" s="29"/>
      <c r="GCE41" s="30"/>
      <c r="GCF41" s="29"/>
      <c r="GCG41" s="30"/>
      <c r="GCH41" s="29"/>
      <c r="GCI41" s="30"/>
      <c r="GCJ41" s="29"/>
      <c r="GCK41" s="30"/>
      <c r="GCL41" s="29"/>
      <c r="GCM41" s="30"/>
      <c r="GCN41" s="29"/>
      <c r="GCO41" s="30"/>
      <c r="GCP41" s="29"/>
      <c r="GCQ41" s="30"/>
      <c r="GCR41" s="29"/>
      <c r="GCS41" s="30"/>
      <c r="GCT41" s="29"/>
      <c r="GCU41" s="30"/>
      <c r="GCV41" s="29"/>
      <c r="GCW41" s="30"/>
      <c r="GCX41" s="29"/>
      <c r="GCY41" s="30"/>
      <c r="GCZ41" s="29"/>
      <c r="GDA41" s="30"/>
      <c r="GDB41" s="29"/>
      <c r="GDC41" s="30"/>
      <c r="GDD41" s="29"/>
      <c r="GDE41" s="30"/>
      <c r="GDF41" s="29"/>
      <c r="GDG41" s="30"/>
      <c r="GDH41" s="29"/>
      <c r="GDI41" s="30"/>
      <c r="GDJ41" s="29"/>
      <c r="GDK41" s="30"/>
      <c r="GDL41" s="29"/>
      <c r="GDM41" s="30"/>
      <c r="GDN41" s="29"/>
      <c r="GDO41" s="30"/>
      <c r="GDP41" s="29"/>
      <c r="GDQ41" s="30"/>
      <c r="GDR41" s="29"/>
      <c r="GDS41" s="30"/>
      <c r="GDT41" s="29"/>
      <c r="GDU41" s="30"/>
      <c r="GDV41" s="29"/>
      <c r="GDW41" s="30"/>
      <c r="GDX41" s="29"/>
      <c r="GDY41" s="30"/>
      <c r="GDZ41" s="29"/>
      <c r="GEA41" s="30"/>
      <c r="GEB41" s="29"/>
      <c r="GEC41" s="30"/>
      <c r="GED41" s="29"/>
      <c r="GEE41" s="30"/>
      <c r="GEF41" s="29"/>
      <c r="GEG41" s="30"/>
      <c r="GEH41" s="29"/>
      <c r="GEI41" s="30"/>
      <c r="GEJ41" s="29"/>
      <c r="GEK41" s="30"/>
      <c r="GEL41" s="29"/>
      <c r="GEM41" s="30"/>
      <c r="GEN41" s="29"/>
      <c r="GEO41" s="30"/>
      <c r="GEP41" s="29"/>
      <c r="GEQ41" s="30"/>
      <c r="GER41" s="29"/>
      <c r="GES41" s="30"/>
      <c r="GET41" s="29"/>
      <c r="GEU41" s="30"/>
      <c r="GEV41" s="29"/>
      <c r="GEW41" s="30"/>
      <c r="GEX41" s="29"/>
      <c r="GEY41" s="30"/>
      <c r="GEZ41" s="29"/>
      <c r="GFA41" s="30"/>
      <c r="GFB41" s="29"/>
      <c r="GFC41" s="30"/>
      <c r="GFD41" s="29"/>
      <c r="GFE41" s="30"/>
      <c r="GFF41" s="29"/>
      <c r="GFG41" s="30"/>
      <c r="GFH41" s="29"/>
      <c r="GFI41" s="30"/>
      <c r="GFJ41" s="29"/>
      <c r="GFK41" s="30"/>
      <c r="GFL41" s="29"/>
      <c r="GFM41" s="30"/>
      <c r="GFN41" s="29"/>
      <c r="GFO41" s="30"/>
      <c r="GFP41" s="29"/>
      <c r="GFQ41" s="30"/>
      <c r="GFR41" s="29"/>
      <c r="GFS41" s="30"/>
      <c r="GFT41" s="29"/>
      <c r="GFU41" s="30"/>
      <c r="GFV41" s="29"/>
      <c r="GFW41" s="30"/>
      <c r="GFX41" s="29"/>
      <c r="GFY41" s="30"/>
      <c r="GFZ41" s="29"/>
      <c r="GGA41" s="30"/>
      <c r="GGB41" s="29"/>
      <c r="GGC41" s="30"/>
      <c r="GGD41" s="29"/>
      <c r="GGE41" s="30"/>
      <c r="GGF41" s="29"/>
      <c r="GGG41" s="30"/>
      <c r="GGH41" s="29"/>
      <c r="GGI41" s="30"/>
      <c r="GGJ41" s="29"/>
      <c r="GGK41" s="30"/>
      <c r="GGL41" s="29"/>
      <c r="GGM41" s="30"/>
      <c r="GGN41" s="29"/>
      <c r="GGO41" s="30"/>
      <c r="GGP41" s="29"/>
      <c r="GGQ41" s="30"/>
      <c r="GGR41" s="29"/>
      <c r="GGS41" s="30"/>
      <c r="GGT41" s="29"/>
      <c r="GGU41" s="30"/>
      <c r="GGV41" s="29"/>
      <c r="GGW41" s="30"/>
      <c r="GGX41" s="29"/>
      <c r="GGY41" s="30"/>
      <c r="GGZ41" s="29"/>
      <c r="GHA41" s="30"/>
      <c r="GHB41" s="29"/>
      <c r="GHC41" s="30"/>
      <c r="GHD41" s="29"/>
      <c r="GHE41" s="30"/>
      <c r="GHF41" s="29"/>
      <c r="GHG41" s="30"/>
      <c r="GHH41" s="29"/>
      <c r="GHI41" s="30"/>
      <c r="GHJ41" s="29"/>
      <c r="GHK41" s="30"/>
      <c r="GHL41" s="29"/>
      <c r="GHM41" s="30"/>
      <c r="GHN41" s="29"/>
      <c r="GHO41" s="30"/>
      <c r="GHP41" s="29"/>
      <c r="GHQ41" s="30"/>
      <c r="GHR41" s="29"/>
      <c r="GHS41" s="30"/>
      <c r="GHT41" s="29"/>
      <c r="GHU41" s="30"/>
      <c r="GHV41" s="29"/>
      <c r="GHW41" s="30"/>
      <c r="GHX41" s="29"/>
      <c r="GHY41" s="30"/>
      <c r="GHZ41" s="29"/>
      <c r="GIA41" s="30"/>
      <c r="GIB41" s="29"/>
      <c r="GIC41" s="30"/>
      <c r="GID41" s="29"/>
      <c r="GIE41" s="30"/>
      <c r="GIF41" s="29"/>
      <c r="GIG41" s="30"/>
      <c r="GIH41" s="29"/>
      <c r="GII41" s="30"/>
      <c r="GIJ41" s="29"/>
      <c r="GIK41" s="30"/>
      <c r="GIL41" s="29"/>
      <c r="GIM41" s="30"/>
      <c r="GIN41" s="29"/>
      <c r="GIO41" s="30"/>
      <c r="GIP41" s="29"/>
      <c r="GIQ41" s="30"/>
      <c r="GIR41" s="29"/>
      <c r="GIS41" s="30"/>
      <c r="GIT41" s="29"/>
      <c r="GIU41" s="30"/>
      <c r="GIV41" s="29"/>
      <c r="GIW41" s="30"/>
      <c r="GIX41" s="29"/>
      <c r="GIY41" s="30"/>
      <c r="GIZ41" s="29"/>
      <c r="GJA41" s="30"/>
      <c r="GJB41" s="29"/>
      <c r="GJC41" s="30"/>
      <c r="GJD41" s="29"/>
      <c r="GJE41" s="30"/>
      <c r="GJF41" s="29"/>
      <c r="GJG41" s="30"/>
      <c r="GJH41" s="29"/>
      <c r="GJI41" s="30"/>
      <c r="GJJ41" s="29"/>
      <c r="GJK41" s="30"/>
      <c r="GJL41" s="29"/>
      <c r="GJM41" s="30"/>
      <c r="GJN41" s="29"/>
      <c r="GJO41" s="30"/>
      <c r="GJP41" s="29"/>
      <c r="GJQ41" s="30"/>
      <c r="GJR41" s="29"/>
      <c r="GJS41" s="30"/>
      <c r="GJT41" s="29"/>
      <c r="GJU41" s="30"/>
      <c r="GJV41" s="29"/>
      <c r="GJW41" s="30"/>
      <c r="GJX41" s="29"/>
      <c r="GJY41" s="30"/>
      <c r="GJZ41" s="29"/>
      <c r="GKA41" s="30"/>
      <c r="GKB41" s="29"/>
      <c r="GKC41" s="30"/>
      <c r="GKD41" s="29"/>
      <c r="GKE41" s="30"/>
      <c r="GKF41" s="29"/>
      <c r="GKG41" s="30"/>
      <c r="GKH41" s="29"/>
      <c r="GKI41" s="30"/>
      <c r="GKJ41" s="29"/>
      <c r="GKK41" s="30"/>
      <c r="GKL41" s="29"/>
      <c r="GKM41" s="30"/>
      <c r="GKN41" s="29"/>
      <c r="GKO41" s="30"/>
      <c r="GKP41" s="29"/>
      <c r="GKQ41" s="30"/>
      <c r="GKR41" s="29"/>
      <c r="GKS41" s="30"/>
      <c r="GKT41" s="29"/>
      <c r="GKU41" s="30"/>
      <c r="GKV41" s="29"/>
      <c r="GKW41" s="30"/>
      <c r="GKX41" s="29"/>
      <c r="GKY41" s="30"/>
      <c r="GKZ41" s="29"/>
      <c r="GLA41" s="30"/>
      <c r="GLB41" s="29"/>
      <c r="GLC41" s="30"/>
      <c r="GLD41" s="29"/>
      <c r="GLE41" s="30"/>
      <c r="GLF41" s="29"/>
      <c r="GLG41" s="30"/>
      <c r="GLH41" s="29"/>
      <c r="GLI41" s="30"/>
      <c r="GLJ41" s="29"/>
      <c r="GLK41" s="30"/>
      <c r="GLL41" s="29"/>
      <c r="GLM41" s="30"/>
      <c r="GLN41" s="29"/>
      <c r="GLO41" s="30"/>
      <c r="GLP41" s="29"/>
      <c r="GLQ41" s="30"/>
      <c r="GLR41" s="29"/>
      <c r="GLS41" s="30"/>
      <c r="GLT41" s="29"/>
      <c r="GLU41" s="30"/>
      <c r="GLV41" s="29"/>
      <c r="GLW41" s="30"/>
      <c r="GLX41" s="29"/>
      <c r="GLY41" s="30"/>
      <c r="GLZ41" s="29"/>
      <c r="GMA41" s="30"/>
      <c r="GMB41" s="29"/>
      <c r="GMC41" s="30"/>
      <c r="GMD41" s="29"/>
      <c r="GME41" s="30"/>
      <c r="GMF41" s="29"/>
      <c r="GMG41" s="30"/>
      <c r="GMH41" s="29"/>
      <c r="GMI41" s="30"/>
      <c r="GMJ41" s="29"/>
      <c r="GMK41" s="30"/>
      <c r="GML41" s="29"/>
      <c r="GMM41" s="30"/>
      <c r="GMN41" s="29"/>
      <c r="GMO41" s="30"/>
      <c r="GMP41" s="29"/>
      <c r="GMQ41" s="30"/>
      <c r="GMR41" s="29"/>
      <c r="GMS41" s="30"/>
      <c r="GMT41" s="29"/>
      <c r="GMU41" s="30"/>
      <c r="GMV41" s="29"/>
      <c r="GMW41" s="30"/>
      <c r="GMX41" s="29"/>
      <c r="GMY41" s="30"/>
      <c r="GMZ41" s="29"/>
      <c r="GNA41" s="30"/>
      <c r="GNB41" s="29"/>
      <c r="GNC41" s="30"/>
      <c r="GND41" s="29"/>
      <c r="GNE41" s="30"/>
      <c r="GNF41" s="29"/>
      <c r="GNG41" s="30"/>
      <c r="GNH41" s="29"/>
      <c r="GNI41" s="30"/>
      <c r="GNJ41" s="29"/>
      <c r="GNK41" s="30"/>
      <c r="GNL41" s="29"/>
      <c r="GNM41" s="30"/>
      <c r="GNN41" s="29"/>
      <c r="GNO41" s="30"/>
      <c r="GNP41" s="29"/>
      <c r="GNQ41" s="30"/>
      <c r="GNR41" s="29"/>
      <c r="GNS41" s="30"/>
      <c r="GNT41" s="29"/>
      <c r="GNU41" s="30"/>
      <c r="GNV41" s="29"/>
      <c r="GNW41" s="30"/>
      <c r="GNX41" s="29"/>
      <c r="GNY41" s="30"/>
      <c r="GNZ41" s="29"/>
      <c r="GOA41" s="30"/>
      <c r="GOB41" s="29"/>
      <c r="GOC41" s="30"/>
      <c r="GOD41" s="29"/>
      <c r="GOE41" s="30"/>
      <c r="GOF41" s="29"/>
      <c r="GOG41" s="30"/>
      <c r="GOH41" s="29"/>
      <c r="GOI41" s="30"/>
      <c r="GOJ41" s="29"/>
      <c r="GOK41" s="30"/>
      <c r="GOL41" s="29"/>
      <c r="GOM41" s="30"/>
      <c r="GON41" s="29"/>
      <c r="GOO41" s="30"/>
      <c r="GOP41" s="29"/>
      <c r="GOQ41" s="30"/>
      <c r="GOR41" s="29"/>
      <c r="GOS41" s="30"/>
      <c r="GOT41" s="29"/>
      <c r="GOU41" s="30"/>
      <c r="GOV41" s="29"/>
      <c r="GOW41" s="30"/>
      <c r="GOX41" s="29"/>
      <c r="GOY41" s="30"/>
      <c r="GOZ41" s="29"/>
      <c r="GPA41" s="30"/>
      <c r="GPB41" s="29"/>
      <c r="GPC41" s="30"/>
      <c r="GPD41" s="29"/>
      <c r="GPE41" s="30"/>
      <c r="GPF41" s="29"/>
      <c r="GPG41" s="30"/>
      <c r="GPH41" s="29"/>
      <c r="GPI41" s="30"/>
      <c r="GPJ41" s="29"/>
      <c r="GPK41" s="30"/>
      <c r="GPL41" s="29"/>
      <c r="GPM41" s="30"/>
      <c r="GPN41" s="29"/>
      <c r="GPO41" s="30"/>
      <c r="GPP41" s="29"/>
      <c r="GPQ41" s="30"/>
      <c r="GPR41" s="29"/>
      <c r="GPS41" s="30"/>
      <c r="GPT41" s="29"/>
      <c r="GPU41" s="30"/>
      <c r="GPV41" s="29"/>
      <c r="GPW41" s="30"/>
      <c r="GPX41" s="29"/>
      <c r="GPY41" s="30"/>
      <c r="GPZ41" s="29"/>
      <c r="GQA41" s="30"/>
      <c r="GQB41" s="29"/>
      <c r="GQC41" s="30"/>
      <c r="GQD41" s="29"/>
      <c r="GQE41" s="30"/>
      <c r="GQF41" s="29"/>
      <c r="GQG41" s="30"/>
      <c r="GQH41" s="29"/>
      <c r="GQI41" s="30"/>
      <c r="GQJ41" s="29"/>
      <c r="GQK41" s="30"/>
      <c r="GQL41" s="29"/>
      <c r="GQM41" s="30"/>
      <c r="GQN41" s="29"/>
      <c r="GQO41" s="30"/>
      <c r="GQP41" s="29"/>
      <c r="GQQ41" s="30"/>
      <c r="GQR41" s="29"/>
      <c r="GQS41" s="30"/>
      <c r="GQT41" s="29"/>
      <c r="GQU41" s="30"/>
      <c r="GQV41" s="29"/>
      <c r="GQW41" s="30"/>
      <c r="GQX41" s="29"/>
      <c r="GQY41" s="30"/>
      <c r="GQZ41" s="29"/>
      <c r="GRA41" s="30"/>
      <c r="GRB41" s="29"/>
      <c r="GRC41" s="30"/>
      <c r="GRD41" s="29"/>
      <c r="GRE41" s="30"/>
      <c r="GRF41" s="29"/>
      <c r="GRG41" s="30"/>
      <c r="GRH41" s="29"/>
      <c r="GRI41" s="30"/>
      <c r="GRJ41" s="29"/>
      <c r="GRK41" s="30"/>
      <c r="GRL41" s="29"/>
      <c r="GRM41" s="30"/>
      <c r="GRN41" s="29"/>
      <c r="GRO41" s="30"/>
      <c r="GRP41" s="29"/>
      <c r="GRQ41" s="30"/>
      <c r="GRR41" s="29"/>
      <c r="GRS41" s="30"/>
      <c r="GRT41" s="29"/>
      <c r="GRU41" s="30"/>
      <c r="GRV41" s="29"/>
      <c r="GRW41" s="30"/>
      <c r="GRX41" s="29"/>
      <c r="GRY41" s="30"/>
      <c r="GRZ41" s="29"/>
      <c r="GSA41" s="30"/>
      <c r="GSB41" s="29"/>
      <c r="GSC41" s="30"/>
      <c r="GSD41" s="29"/>
      <c r="GSE41" s="30"/>
      <c r="GSF41" s="29"/>
      <c r="GSG41" s="30"/>
      <c r="GSH41" s="29"/>
      <c r="GSI41" s="30"/>
      <c r="GSJ41" s="29"/>
      <c r="GSK41" s="30"/>
      <c r="GSL41" s="29"/>
      <c r="GSM41" s="30"/>
      <c r="GSN41" s="29"/>
      <c r="GSO41" s="30"/>
      <c r="GSP41" s="29"/>
      <c r="GSQ41" s="30"/>
      <c r="GSR41" s="29"/>
      <c r="GSS41" s="30"/>
      <c r="GST41" s="29"/>
      <c r="GSU41" s="30"/>
      <c r="GSV41" s="29"/>
      <c r="GSW41" s="30"/>
      <c r="GSX41" s="29"/>
      <c r="GSY41" s="30"/>
      <c r="GSZ41" s="29"/>
      <c r="GTA41" s="30"/>
      <c r="GTB41" s="29"/>
      <c r="GTC41" s="30"/>
      <c r="GTD41" s="29"/>
      <c r="GTE41" s="30"/>
      <c r="GTF41" s="29"/>
      <c r="GTG41" s="30"/>
      <c r="GTH41" s="29"/>
      <c r="GTI41" s="30"/>
      <c r="GTJ41" s="29"/>
      <c r="GTK41" s="30"/>
      <c r="GTL41" s="29"/>
      <c r="GTM41" s="30"/>
      <c r="GTN41" s="29"/>
      <c r="GTO41" s="30"/>
      <c r="GTP41" s="29"/>
      <c r="GTQ41" s="30"/>
      <c r="GTR41" s="29"/>
      <c r="GTS41" s="30"/>
      <c r="GTT41" s="29"/>
      <c r="GTU41" s="30"/>
      <c r="GTV41" s="29"/>
      <c r="GTW41" s="30"/>
      <c r="GTX41" s="29"/>
      <c r="GTY41" s="30"/>
      <c r="GTZ41" s="29"/>
      <c r="GUA41" s="30"/>
      <c r="GUB41" s="29"/>
      <c r="GUC41" s="30"/>
      <c r="GUD41" s="29"/>
      <c r="GUE41" s="30"/>
      <c r="GUF41" s="29"/>
      <c r="GUG41" s="30"/>
      <c r="GUH41" s="29"/>
      <c r="GUI41" s="30"/>
      <c r="GUJ41" s="29"/>
      <c r="GUK41" s="30"/>
      <c r="GUL41" s="29"/>
      <c r="GUM41" s="30"/>
      <c r="GUN41" s="29"/>
      <c r="GUO41" s="30"/>
      <c r="GUP41" s="29"/>
      <c r="GUQ41" s="30"/>
      <c r="GUR41" s="29"/>
      <c r="GUS41" s="30"/>
      <c r="GUT41" s="29"/>
      <c r="GUU41" s="30"/>
      <c r="GUV41" s="29"/>
      <c r="GUW41" s="30"/>
      <c r="GUX41" s="29"/>
      <c r="GUY41" s="30"/>
      <c r="GUZ41" s="29"/>
      <c r="GVA41" s="30"/>
      <c r="GVB41" s="29"/>
      <c r="GVC41" s="30"/>
      <c r="GVD41" s="29"/>
      <c r="GVE41" s="30"/>
      <c r="GVF41" s="29"/>
      <c r="GVG41" s="30"/>
      <c r="GVH41" s="29"/>
      <c r="GVI41" s="30"/>
      <c r="GVJ41" s="29"/>
      <c r="GVK41" s="30"/>
      <c r="GVL41" s="29"/>
      <c r="GVM41" s="30"/>
      <c r="GVN41" s="29"/>
      <c r="GVO41" s="30"/>
      <c r="GVP41" s="29"/>
      <c r="GVQ41" s="30"/>
      <c r="GVR41" s="29"/>
      <c r="GVS41" s="30"/>
      <c r="GVT41" s="29"/>
      <c r="GVU41" s="30"/>
      <c r="GVV41" s="29"/>
      <c r="GVW41" s="30"/>
      <c r="GVX41" s="29"/>
      <c r="GVY41" s="30"/>
      <c r="GVZ41" s="29"/>
      <c r="GWA41" s="30"/>
      <c r="GWB41" s="29"/>
      <c r="GWC41" s="30"/>
      <c r="GWD41" s="29"/>
      <c r="GWE41" s="30"/>
      <c r="GWF41" s="29"/>
      <c r="GWG41" s="30"/>
      <c r="GWH41" s="29"/>
      <c r="GWI41" s="30"/>
      <c r="GWJ41" s="29"/>
      <c r="GWK41" s="30"/>
      <c r="GWL41" s="29"/>
      <c r="GWM41" s="30"/>
      <c r="GWN41" s="29"/>
      <c r="GWO41" s="30"/>
      <c r="GWP41" s="29"/>
      <c r="GWQ41" s="30"/>
      <c r="GWR41" s="29"/>
      <c r="GWS41" s="30"/>
      <c r="GWT41" s="29"/>
      <c r="GWU41" s="30"/>
      <c r="GWV41" s="29"/>
      <c r="GWW41" s="30"/>
      <c r="GWX41" s="29"/>
      <c r="GWY41" s="30"/>
      <c r="GWZ41" s="29"/>
      <c r="GXA41" s="30"/>
      <c r="GXB41" s="29"/>
      <c r="GXC41" s="30"/>
      <c r="GXD41" s="29"/>
      <c r="GXE41" s="30"/>
      <c r="GXF41" s="29"/>
      <c r="GXG41" s="30"/>
      <c r="GXH41" s="29"/>
      <c r="GXI41" s="30"/>
      <c r="GXJ41" s="29"/>
      <c r="GXK41" s="30"/>
      <c r="GXL41" s="29"/>
      <c r="GXM41" s="30"/>
      <c r="GXN41" s="29"/>
      <c r="GXO41" s="30"/>
      <c r="GXP41" s="29"/>
      <c r="GXQ41" s="30"/>
      <c r="GXR41" s="29"/>
      <c r="GXS41" s="30"/>
      <c r="GXT41" s="29"/>
      <c r="GXU41" s="30"/>
      <c r="GXV41" s="29"/>
      <c r="GXW41" s="30"/>
      <c r="GXX41" s="29"/>
      <c r="GXY41" s="30"/>
      <c r="GXZ41" s="29"/>
      <c r="GYA41" s="30"/>
      <c r="GYB41" s="29"/>
      <c r="GYC41" s="30"/>
      <c r="GYD41" s="29"/>
      <c r="GYE41" s="30"/>
      <c r="GYF41" s="29"/>
      <c r="GYG41" s="30"/>
      <c r="GYH41" s="29"/>
      <c r="GYI41" s="30"/>
      <c r="GYJ41" s="29"/>
      <c r="GYK41" s="30"/>
      <c r="GYL41" s="29"/>
      <c r="GYM41" s="30"/>
      <c r="GYN41" s="29"/>
      <c r="GYO41" s="30"/>
      <c r="GYP41" s="29"/>
      <c r="GYQ41" s="30"/>
      <c r="GYR41" s="29"/>
      <c r="GYS41" s="30"/>
      <c r="GYT41" s="29"/>
      <c r="GYU41" s="30"/>
      <c r="GYV41" s="29"/>
      <c r="GYW41" s="30"/>
      <c r="GYX41" s="29"/>
      <c r="GYY41" s="30"/>
      <c r="GYZ41" s="29"/>
      <c r="GZA41" s="30"/>
      <c r="GZB41" s="29"/>
      <c r="GZC41" s="30"/>
      <c r="GZD41" s="29"/>
      <c r="GZE41" s="30"/>
      <c r="GZF41" s="29"/>
      <c r="GZG41" s="30"/>
      <c r="GZH41" s="29"/>
      <c r="GZI41" s="30"/>
      <c r="GZJ41" s="29"/>
      <c r="GZK41" s="30"/>
      <c r="GZL41" s="29"/>
      <c r="GZM41" s="30"/>
      <c r="GZN41" s="29"/>
      <c r="GZO41" s="30"/>
      <c r="GZP41" s="29"/>
      <c r="GZQ41" s="30"/>
      <c r="GZR41" s="29"/>
      <c r="GZS41" s="30"/>
      <c r="GZT41" s="29"/>
      <c r="GZU41" s="30"/>
      <c r="GZV41" s="29"/>
      <c r="GZW41" s="30"/>
      <c r="GZX41" s="29"/>
      <c r="GZY41" s="30"/>
      <c r="GZZ41" s="29"/>
      <c r="HAA41" s="30"/>
      <c r="HAB41" s="29"/>
      <c r="HAC41" s="30"/>
      <c r="HAD41" s="29"/>
      <c r="HAE41" s="30"/>
      <c r="HAF41" s="29"/>
      <c r="HAG41" s="30"/>
      <c r="HAH41" s="29"/>
      <c r="HAI41" s="30"/>
      <c r="HAJ41" s="29"/>
      <c r="HAK41" s="30"/>
      <c r="HAL41" s="29"/>
      <c r="HAM41" s="30"/>
      <c r="HAN41" s="29"/>
      <c r="HAO41" s="30"/>
      <c r="HAP41" s="29"/>
      <c r="HAQ41" s="30"/>
      <c r="HAR41" s="29"/>
      <c r="HAS41" s="30"/>
      <c r="HAT41" s="29"/>
      <c r="HAU41" s="30"/>
      <c r="HAV41" s="29"/>
      <c r="HAW41" s="30"/>
      <c r="HAX41" s="29"/>
      <c r="HAY41" s="30"/>
      <c r="HAZ41" s="29"/>
      <c r="HBA41" s="30"/>
      <c r="HBB41" s="29"/>
      <c r="HBC41" s="30"/>
      <c r="HBD41" s="29"/>
      <c r="HBE41" s="30"/>
      <c r="HBF41" s="29"/>
      <c r="HBG41" s="30"/>
      <c r="HBH41" s="29"/>
      <c r="HBI41" s="30"/>
      <c r="HBJ41" s="29"/>
      <c r="HBK41" s="30"/>
      <c r="HBL41" s="29"/>
      <c r="HBM41" s="30"/>
      <c r="HBN41" s="29"/>
      <c r="HBO41" s="30"/>
      <c r="HBP41" s="29"/>
      <c r="HBQ41" s="30"/>
      <c r="HBR41" s="29"/>
      <c r="HBS41" s="30"/>
      <c r="HBT41" s="29"/>
      <c r="HBU41" s="30"/>
      <c r="HBV41" s="29"/>
      <c r="HBW41" s="30"/>
      <c r="HBX41" s="29"/>
      <c r="HBY41" s="30"/>
      <c r="HBZ41" s="29"/>
      <c r="HCA41" s="30"/>
      <c r="HCB41" s="29"/>
      <c r="HCC41" s="30"/>
      <c r="HCD41" s="29"/>
      <c r="HCE41" s="30"/>
      <c r="HCF41" s="29"/>
      <c r="HCG41" s="30"/>
      <c r="HCH41" s="29"/>
      <c r="HCI41" s="30"/>
      <c r="HCJ41" s="29"/>
      <c r="HCK41" s="30"/>
      <c r="HCL41" s="29"/>
      <c r="HCM41" s="30"/>
      <c r="HCN41" s="29"/>
      <c r="HCO41" s="30"/>
      <c r="HCP41" s="29"/>
      <c r="HCQ41" s="30"/>
      <c r="HCR41" s="29"/>
      <c r="HCS41" s="30"/>
      <c r="HCT41" s="29"/>
      <c r="HCU41" s="30"/>
      <c r="HCV41" s="29"/>
      <c r="HCW41" s="30"/>
      <c r="HCX41" s="29"/>
      <c r="HCY41" s="30"/>
      <c r="HCZ41" s="29"/>
      <c r="HDA41" s="30"/>
      <c r="HDB41" s="29"/>
      <c r="HDC41" s="30"/>
      <c r="HDD41" s="29"/>
      <c r="HDE41" s="30"/>
      <c r="HDF41" s="29"/>
      <c r="HDG41" s="30"/>
      <c r="HDH41" s="29"/>
      <c r="HDI41" s="30"/>
      <c r="HDJ41" s="29"/>
      <c r="HDK41" s="30"/>
      <c r="HDL41" s="29"/>
      <c r="HDM41" s="30"/>
      <c r="HDN41" s="29"/>
      <c r="HDO41" s="30"/>
      <c r="HDP41" s="29"/>
      <c r="HDQ41" s="30"/>
      <c r="HDR41" s="29"/>
      <c r="HDS41" s="30"/>
      <c r="HDT41" s="29"/>
      <c r="HDU41" s="30"/>
      <c r="HDV41" s="29"/>
      <c r="HDW41" s="30"/>
      <c r="HDX41" s="29"/>
      <c r="HDY41" s="30"/>
      <c r="HDZ41" s="29"/>
      <c r="HEA41" s="30"/>
      <c r="HEB41" s="29"/>
      <c r="HEC41" s="30"/>
      <c r="HED41" s="29"/>
      <c r="HEE41" s="30"/>
      <c r="HEF41" s="29"/>
      <c r="HEG41" s="30"/>
      <c r="HEH41" s="29"/>
      <c r="HEI41" s="30"/>
      <c r="HEJ41" s="29"/>
      <c r="HEK41" s="30"/>
      <c r="HEL41" s="29"/>
      <c r="HEM41" s="30"/>
      <c r="HEN41" s="29"/>
      <c r="HEO41" s="30"/>
      <c r="HEP41" s="29"/>
      <c r="HEQ41" s="30"/>
      <c r="HER41" s="29"/>
      <c r="HES41" s="30"/>
      <c r="HET41" s="29"/>
      <c r="HEU41" s="30"/>
      <c r="HEV41" s="29"/>
      <c r="HEW41" s="30"/>
      <c r="HEX41" s="29"/>
      <c r="HEY41" s="30"/>
      <c r="HEZ41" s="29"/>
      <c r="HFA41" s="30"/>
      <c r="HFB41" s="29"/>
      <c r="HFC41" s="30"/>
      <c r="HFD41" s="29"/>
      <c r="HFE41" s="30"/>
      <c r="HFF41" s="29"/>
      <c r="HFG41" s="30"/>
      <c r="HFH41" s="29"/>
      <c r="HFI41" s="30"/>
      <c r="HFJ41" s="29"/>
      <c r="HFK41" s="30"/>
      <c r="HFL41" s="29"/>
      <c r="HFM41" s="30"/>
      <c r="HFN41" s="29"/>
      <c r="HFO41" s="30"/>
      <c r="HFP41" s="29"/>
      <c r="HFQ41" s="30"/>
      <c r="HFR41" s="29"/>
      <c r="HFS41" s="30"/>
      <c r="HFT41" s="29"/>
      <c r="HFU41" s="30"/>
      <c r="HFV41" s="29"/>
      <c r="HFW41" s="30"/>
      <c r="HFX41" s="29"/>
      <c r="HFY41" s="30"/>
      <c r="HFZ41" s="29"/>
      <c r="HGA41" s="30"/>
      <c r="HGB41" s="29"/>
      <c r="HGC41" s="30"/>
      <c r="HGD41" s="29"/>
      <c r="HGE41" s="30"/>
      <c r="HGF41" s="29"/>
      <c r="HGG41" s="30"/>
      <c r="HGH41" s="29"/>
      <c r="HGI41" s="30"/>
      <c r="HGJ41" s="29"/>
      <c r="HGK41" s="30"/>
      <c r="HGL41" s="29"/>
      <c r="HGM41" s="30"/>
      <c r="HGN41" s="29"/>
      <c r="HGO41" s="30"/>
      <c r="HGP41" s="29"/>
      <c r="HGQ41" s="30"/>
      <c r="HGR41" s="29"/>
      <c r="HGS41" s="30"/>
      <c r="HGT41" s="29"/>
      <c r="HGU41" s="30"/>
      <c r="HGV41" s="29"/>
      <c r="HGW41" s="30"/>
      <c r="HGX41" s="29"/>
      <c r="HGY41" s="30"/>
      <c r="HGZ41" s="29"/>
      <c r="HHA41" s="30"/>
      <c r="HHB41" s="29"/>
      <c r="HHC41" s="30"/>
      <c r="HHD41" s="29"/>
      <c r="HHE41" s="30"/>
      <c r="HHF41" s="29"/>
      <c r="HHG41" s="30"/>
      <c r="HHH41" s="29"/>
      <c r="HHI41" s="30"/>
      <c r="HHJ41" s="29"/>
      <c r="HHK41" s="30"/>
      <c r="HHL41" s="29"/>
      <c r="HHM41" s="30"/>
      <c r="HHN41" s="29"/>
      <c r="HHO41" s="30"/>
      <c r="HHP41" s="29"/>
      <c r="HHQ41" s="30"/>
      <c r="HHR41" s="29"/>
      <c r="HHS41" s="30"/>
      <c r="HHT41" s="29"/>
      <c r="HHU41" s="30"/>
      <c r="HHV41" s="29"/>
      <c r="HHW41" s="30"/>
      <c r="HHX41" s="29"/>
      <c r="HHY41" s="30"/>
      <c r="HHZ41" s="29"/>
      <c r="HIA41" s="30"/>
      <c r="HIB41" s="29"/>
      <c r="HIC41" s="30"/>
      <c r="HID41" s="29"/>
      <c r="HIE41" s="30"/>
      <c r="HIF41" s="29"/>
      <c r="HIG41" s="30"/>
      <c r="HIH41" s="29"/>
      <c r="HII41" s="30"/>
      <c r="HIJ41" s="29"/>
      <c r="HIK41" s="30"/>
      <c r="HIL41" s="29"/>
      <c r="HIM41" s="30"/>
      <c r="HIN41" s="29"/>
      <c r="HIO41" s="30"/>
      <c r="HIP41" s="29"/>
      <c r="HIQ41" s="30"/>
      <c r="HIR41" s="29"/>
      <c r="HIS41" s="30"/>
      <c r="HIT41" s="29"/>
      <c r="HIU41" s="30"/>
      <c r="HIV41" s="29"/>
      <c r="HIW41" s="30"/>
      <c r="HIX41" s="29"/>
      <c r="HIY41" s="30"/>
      <c r="HIZ41" s="29"/>
      <c r="HJA41" s="30"/>
      <c r="HJB41" s="29"/>
      <c r="HJC41" s="30"/>
      <c r="HJD41" s="29"/>
      <c r="HJE41" s="30"/>
      <c r="HJF41" s="29"/>
      <c r="HJG41" s="30"/>
      <c r="HJH41" s="29"/>
      <c r="HJI41" s="30"/>
      <c r="HJJ41" s="29"/>
      <c r="HJK41" s="30"/>
      <c r="HJL41" s="29"/>
      <c r="HJM41" s="30"/>
      <c r="HJN41" s="29"/>
      <c r="HJO41" s="30"/>
      <c r="HJP41" s="29"/>
      <c r="HJQ41" s="30"/>
      <c r="HJR41" s="29"/>
      <c r="HJS41" s="30"/>
      <c r="HJT41" s="29"/>
      <c r="HJU41" s="30"/>
      <c r="HJV41" s="29"/>
      <c r="HJW41" s="30"/>
      <c r="HJX41" s="29"/>
      <c r="HJY41" s="30"/>
      <c r="HJZ41" s="29"/>
      <c r="HKA41" s="30"/>
      <c r="HKB41" s="29"/>
      <c r="HKC41" s="30"/>
      <c r="HKD41" s="29"/>
      <c r="HKE41" s="30"/>
      <c r="HKF41" s="29"/>
      <c r="HKG41" s="30"/>
      <c r="HKH41" s="29"/>
      <c r="HKI41" s="30"/>
      <c r="HKJ41" s="29"/>
      <c r="HKK41" s="30"/>
      <c r="HKL41" s="29"/>
      <c r="HKM41" s="30"/>
      <c r="HKN41" s="29"/>
      <c r="HKO41" s="30"/>
      <c r="HKP41" s="29"/>
      <c r="HKQ41" s="30"/>
      <c r="HKR41" s="29"/>
      <c r="HKS41" s="30"/>
      <c r="HKT41" s="29"/>
      <c r="HKU41" s="30"/>
      <c r="HKV41" s="29"/>
      <c r="HKW41" s="30"/>
      <c r="HKX41" s="29"/>
      <c r="HKY41" s="30"/>
      <c r="HKZ41" s="29"/>
      <c r="HLA41" s="30"/>
      <c r="HLB41" s="29"/>
      <c r="HLC41" s="30"/>
      <c r="HLD41" s="29"/>
      <c r="HLE41" s="30"/>
      <c r="HLF41" s="29"/>
      <c r="HLG41" s="30"/>
      <c r="HLH41" s="29"/>
      <c r="HLI41" s="30"/>
      <c r="HLJ41" s="29"/>
      <c r="HLK41" s="30"/>
      <c r="HLL41" s="29"/>
      <c r="HLM41" s="30"/>
      <c r="HLN41" s="29"/>
      <c r="HLO41" s="30"/>
      <c r="HLP41" s="29"/>
      <c r="HLQ41" s="30"/>
      <c r="HLR41" s="29"/>
      <c r="HLS41" s="30"/>
      <c r="HLT41" s="29"/>
      <c r="HLU41" s="30"/>
      <c r="HLV41" s="29"/>
      <c r="HLW41" s="30"/>
      <c r="HLX41" s="29"/>
      <c r="HLY41" s="30"/>
      <c r="HLZ41" s="29"/>
      <c r="HMA41" s="30"/>
      <c r="HMB41" s="29"/>
      <c r="HMC41" s="30"/>
      <c r="HMD41" s="29"/>
      <c r="HME41" s="30"/>
      <c r="HMF41" s="29"/>
      <c r="HMG41" s="30"/>
      <c r="HMH41" s="29"/>
      <c r="HMI41" s="30"/>
      <c r="HMJ41" s="29"/>
      <c r="HMK41" s="30"/>
      <c r="HML41" s="29"/>
      <c r="HMM41" s="30"/>
      <c r="HMN41" s="29"/>
      <c r="HMO41" s="30"/>
      <c r="HMP41" s="29"/>
      <c r="HMQ41" s="30"/>
      <c r="HMR41" s="29"/>
      <c r="HMS41" s="30"/>
      <c r="HMT41" s="29"/>
      <c r="HMU41" s="30"/>
      <c r="HMV41" s="29"/>
      <c r="HMW41" s="30"/>
      <c r="HMX41" s="29"/>
      <c r="HMY41" s="30"/>
      <c r="HMZ41" s="29"/>
      <c r="HNA41" s="30"/>
      <c r="HNB41" s="29"/>
      <c r="HNC41" s="30"/>
      <c r="HND41" s="29"/>
      <c r="HNE41" s="30"/>
      <c r="HNF41" s="29"/>
      <c r="HNG41" s="30"/>
      <c r="HNH41" s="29"/>
      <c r="HNI41" s="30"/>
      <c r="HNJ41" s="29"/>
      <c r="HNK41" s="30"/>
      <c r="HNL41" s="29"/>
      <c r="HNM41" s="30"/>
      <c r="HNN41" s="29"/>
      <c r="HNO41" s="30"/>
      <c r="HNP41" s="29"/>
      <c r="HNQ41" s="30"/>
      <c r="HNR41" s="29"/>
      <c r="HNS41" s="30"/>
      <c r="HNT41" s="29"/>
      <c r="HNU41" s="30"/>
      <c r="HNV41" s="29"/>
      <c r="HNW41" s="30"/>
      <c r="HNX41" s="29"/>
      <c r="HNY41" s="30"/>
      <c r="HNZ41" s="29"/>
      <c r="HOA41" s="30"/>
      <c r="HOB41" s="29"/>
      <c r="HOC41" s="30"/>
      <c r="HOD41" s="29"/>
      <c r="HOE41" s="30"/>
      <c r="HOF41" s="29"/>
      <c r="HOG41" s="30"/>
      <c r="HOH41" s="29"/>
      <c r="HOI41" s="30"/>
      <c r="HOJ41" s="29"/>
      <c r="HOK41" s="30"/>
      <c r="HOL41" s="29"/>
      <c r="HOM41" s="30"/>
      <c r="HON41" s="29"/>
      <c r="HOO41" s="30"/>
      <c r="HOP41" s="29"/>
      <c r="HOQ41" s="30"/>
      <c r="HOR41" s="29"/>
      <c r="HOS41" s="30"/>
      <c r="HOT41" s="29"/>
      <c r="HOU41" s="30"/>
      <c r="HOV41" s="29"/>
      <c r="HOW41" s="30"/>
      <c r="HOX41" s="29"/>
      <c r="HOY41" s="30"/>
      <c r="HOZ41" s="29"/>
      <c r="HPA41" s="30"/>
      <c r="HPB41" s="29"/>
      <c r="HPC41" s="30"/>
      <c r="HPD41" s="29"/>
      <c r="HPE41" s="30"/>
      <c r="HPF41" s="29"/>
      <c r="HPG41" s="30"/>
      <c r="HPH41" s="29"/>
      <c r="HPI41" s="30"/>
      <c r="HPJ41" s="29"/>
      <c r="HPK41" s="30"/>
      <c r="HPL41" s="29"/>
      <c r="HPM41" s="30"/>
      <c r="HPN41" s="29"/>
      <c r="HPO41" s="30"/>
      <c r="HPP41" s="29"/>
      <c r="HPQ41" s="30"/>
      <c r="HPR41" s="29"/>
      <c r="HPS41" s="30"/>
      <c r="HPT41" s="29"/>
      <c r="HPU41" s="30"/>
      <c r="HPV41" s="29"/>
      <c r="HPW41" s="30"/>
      <c r="HPX41" s="29"/>
      <c r="HPY41" s="30"/>
      <c r="HPZ41" s="29"/>
      <c r="HQA41" s="30"/>
      <c r="HQB41" s="29"/>
      <c r="HQC41" s="30"/>
      <c r="HQD41" s="29"/>
      <c r="HQE41" s="30"/>
      <c r="HQF41" s="29"/>
      <c r="HQG41" s="30"/>
      <c r="HQH41" s="29"/>
      <c r="HQI41" s="30"/>
      <c r="HQJ41" s="29"/>
      <c r="HQK41" s="30"/>
      <c r="HQL41" s="29"/>
      <c r="HQM41" s="30"/>
      <c r="HQN41" s="29"/>
      <c r="HQO41" s="30"/>
      <c r="HQP41" s="29"/>
      <c r="HQQ41" s="30"/>
      <c r="HQR41" s="29"/>
      <c r="HQS41" s="30"/>
      <c r="HQT41" s="29"/>
      <c r="HQU41" s="30"/>
      <c r="HQV41" s="29"/>
      <c r="HQW41" s="30"/>
      <c r="HQX41" s="29"/>
      <c r="HQY41" s="30"/>
      <c r="HQZ41" s="29"/>
      <c r="HRA41" s="30"/>
      <c r="HRB41" s="29"/>
      <c r="HRC41" s="30"/>
      <c r="HRD41" s="29"/>
      <c r="HRE41" s="30"/>
      <c r="HRF41" s="29"/>
      <c r="HRG41" s="30"/>
      <c r="HRH41" s="29"/>
      <c r="HRI41" s="30"/>
      <c r="HRJ41" s="29"/>
      <c r="HRK41" s="30"/>
      <c r="HRL41" s="29"/>
      <c r="HRM41" s="30"/>
      <c r="HRN41" s="29"/>
      <c r="HRO41" s="30"/>
      <c r="HRP41" s="29"/>
      <c r="HRQ41" s="30"/>
      <c r="HRR41" s="29"/>
      <c r="HRS41" s="30"/>
      <c r="HRT41" s="29"/>
      <c r="HRU41" s="30"/>
      <c r="HRV41" s="29"/>
      <c r="HRW41" s="30"/>
      <c r="HRX41" s="29"/>
      <c r="HRY41" s="30"/>
      <c r="HRZ41" s="29"/>
      <c r="HSA41" s="30"/>
      <c r="HSB41" s="29"/>
      <c r="HSC41" s="30"/>
      <c r="HSD41" s="29"/>
      <c r="HSE41" s="30"/>
      <c r="HSF41" s="29"/>
      <c r="HSG41" s="30"/>
      <c r="HSH41" s="29"/>
      <c r="HSI41" s="30"/>
      <c r="HSJ41" s="29"/>
      <c r="HSK41" s="30"/>
      <c r="HSL41" s="29"/>
      <c r="HSM41" s="30"/>
      <c r="HSN41" s="29"/>
      <c r="HSO41" s="30"/>
      <c r="HSP41" s="29"/>
      <c r="HSQ41" s="30"/>
      <c r="HSR41" s="29"/>
      <c r="HSS41" s="30"/>
      <c r="HST41" s="29"/>
      <c r="HSU41" s="30"/>
      <c r="HSV41" s="29"/>
      <c r="HSW41" s="30"/>
      <c r="HSX41" s="29"/>
      <c r="HSY41" s="30"/>
      <c r="HSZ41" s="29"/>
      <c r="HTA41" s="30"/>
      <c r="HTB41" s="29"/>
      <c r="HTC41" s="30"/>
      <c r="HTD41" s="29"/>
      <c r="HTE41" s="30"/>
      <c r="HTF41" s="29"/>
      <c r="HTG41" s="30"/>
      <c r="HTH41" s="29"/>
      <c r="HTI41" s="30"/>
      <c r="HTJ41" s="29"/>
      <c r="HTK41" s="30"/>
      <c r="HTL41" s="29"/>
      <c r="HTM41" s="30"/>
      <c r="HTN41" s="29"/>
      <c r="HTO41" s="30"/>
      <c r="HTP41" s="29"/>
      <c r="HTQ41" s="30"/>
      <c r="HTR41" s="29"/>
      <c r="HTS41" s="30"/>
      <c r="HTT41" s="29"/>
      <c r="HTU41" s="30"/>
      <c r="HTV41" s="29"/>
      <c r="HTW41" s="30"/>
      <c r="HTX41" s="29"/>
      <c r="HTY41" s="30"/>
      <c r="HTZ41" s="29"/>
      <c r="HUA41" s="30"/>
      <c r="HUB41" s="29"/>
      <c r="HUC41" s="30"/>
      <c r="HUD41" s="29"/>
      <c r="HUE41" s="30"/>
      <c r="HUF41" s="29"/>
      <c r="HUG41" s="30"/>
      <c r="HUH41" s="29"/>
      <c r="HUI41" s="30"/>
      <c r="HUJ41" s="29"/>
      <c r="HUK41" s="30"/>
      <c r="HUL41" s="29"/>
      <c r="HUM41" s="30"/>
      <c r="HUN41" s="29"/>
      <c r="HUO41" s="30"/>
      <c r="HUP41" s="29"/>
      <c r="HUQ41" s="30"/>
      <c r="HUR41" s="29"/>
      <c r="HUS41" s="30"/>
      <c r="HUT41" s="29"/>
      <c r="HUU41" s="30"/>
      <c r="HUV41" s="29"/>
      <c r="HUW41" s="30"/>
      <c r="HUX41" s="29"/>
      <c r="HUY41" s="30"/>
      <c r="HUZ41" s="29"/>
      <c r="HVA41" s="30"/>
      <c r="HVB41" s="29"/>
      <c r="HVC41" s="30"/>
      <c r="HVD41" s="29"/>
      <c r="HVE41" s="30"/>
      <c r="HVF41" s="29"/>
      <c r="HVG41" s="30"/>
      <c r="HVH41" s="29"/>
      <c r="HVI41" s="30"/>
      <c r="HVJ41" s="29"/>
      <c r="HVK41" s="30"/>
      <c r="HVL41" s="29"/>
      <c r="HVM41" s="30"/>
      <c r="HVN41" s="29"/>
      <c r="HVO41" s="30"/>
      <c r="HVP41" s="29"/>
      <c r="HVQ41" s="30"/>
      <c r="HVR41" s="29"/>
      <c r="HVS41" s="30"/>
      <c r="HVT41" s="29"/>
      <c r="HVU41" s="30"/>
      <c r="HVV41" s="29"/>
      <c r="HVW41" s="30"/>
      <c r="HVX41" s="29"/>
      <c r="HVY41" s="30"/>
      <c r="HVZ41" s="29"/>
      <c r="HWA41" s="30"/>
      <c r="HWB41" s="29"/>
      <c r="HWC41" s="30"/>
      <c r="HWD41" s="29"/>
      <c r="HWE41" s="30"/>
      <c r="HWF41" s="29"/>
      <c r="HWG41" s="30"/>
      <c r="HWH41" s="29"/>
      <c r="HWI41" s="30"/>
      <c r="HWJ41" s="29"/>
      <c r="HWK41" s="30"/>
      <c r="HWL41" s="29"/>
      <c r="HWM41" s="30"/>
      <c r="HWN41" s="29"/>
      <c r="HWO41" s="30"/>
      <c r="HWP41" s="29"/>
      <c r="HWQ41" s="30"/>
      <c r="HWR41" s="29"/>
      <c r="HWS41" s="30"/>
      <c r="HWT41" s="29"/>
      <c r="HWU41" s="30"/>
      <c r="HWV41" s="29"/>
      <c r="HWW41" s="30"/>
      <c r="HWX41" s="29"/>
      <c r="HWY41" s="30"/>
      <c r="HWZ41" s="29"/>
      <c r="HXA41" s="30"/>
      <c r="HXB41" s="29"/>
      <c r="HXC41" s="30"/>
      <c r="HXD41" s="29"/>
      <c r="HXE41" s="30"/>
      <c r="HXF41" s="29"/>
      <c r="HXG41" s="30"/>
      <c r="HXH41" s="29"/>
      <c r="HXI41" s="30"/>
      <c r="HXJ41" s="29"/>
      <c r="HXK41" s="30"/>
      <c r="HXL41" s="29"/>
      <c r="HXM41" s="30"/>
      <c r="HXN41" s="29"/>
      <c r="HXO41" s="30"/>
      <c r="HXP41" s="29"/>
      <c r="HXQ41" s="30"/>
      <c r="HXR41" s="29"/>
      <c r="HXS41" s="30"/>
      <c r="HXT41" s="29"/>
      <c r="HXU41" s="30"/>
      <c r="HXV41" s="29"/>
      <c r="HXW41" s="30"/>
      <c r="HXX41" s="29"/>
      <c r="HXY41" s="30"/>
      <c r="HXZ41" s="29"/>
      <c r="HYA41" s="30"/>
      <c r="HYB41" s="29"/>
      <c r="HYC41" s="30"/>
      <c r="HYD41" s="29"/>
      <c r="HYE41" s="30"/>
      <c r="HYF41" s="29"/>
      <c r="HYG41" s="30"/>
      <c r="HYH41" s="29"/>
      <c r="HYI41" s="30"/>
      <c r="HYJ41" s="29"/>
      <c r="HYK41" s="30"/>
      <c r="HYL41" s="29"/>
      <c r="HYM41" s="30"/>
      <c r="HYN41" s="29"/>
      <c r="HYO41" s="30"/>
      <c r="HYP41" s="29"/>
      <c r="HYQ41" s="30"/>
      <c r="HYR41" s="29"/>
      <c r="HYS41" s="30"/>
      <c r="HYT41" s="29"/>
      <c r="HYU41" s="30"/>
      <c r="HYV41" s="29"/>
      <c r="HYW41" s="30"/>
      <c r="HYX41" s="29"/>
      <c r="HYY41" s="30"/>
      <c r="HYZ41" s="29"/>
      <c r="HZA41" s="30"/>
      <c r="HZB41" s="29"/>
      <c r="HZC41" s="30"/>
      <c r="HZD41" s="29"/>
      <c r="HZE41" s="30"/>
      <c r="HZF41" s="29"/>
      <c r="HZG41" s="30"/>
      <c r="HZH41" s="29"/>
      <c r="HZI41" s="30"/>
      <c r="HZJ41" s="29"/>
      <c r="HZK41" s="30"/>
      <c r="HZL41" s="29"/>
      <c r="HZM41" s="30"/>
      <c r="HZN41" s="29"/>
      <c r="HZO41" s="30"/>
      <c r="HZP41" s="29"/>
      <c r="HZQ41" s="30"/>
      <c r="HZR41" s="29"/>
      <c r="HZS41" s="30"/>
      <c r="HZT41" s="29"/>
      <c r="HZU41" s="30"/>
      <c r="HZV41" s="29"/>
      <c r="HZW41" s="30"/>
      <c r="HZX41" s="29"/>
      <c r="HZY41" s="30"/>
      <c r="HZZ41" s="29"/>
      <c r="IAA41" s="30"/>
      <c r="IAB41" s="29"/>
      <c r="IAC41" s="30"/>
      <c r="IAD41" s="29"/>
      <c r="IAE41" s="30"/>
      <c r="IAF41" s="29"/>
      <c r="IAG41" s="30"/>
      <c r="IAH41" s="29"/>
      <c r="IAI41" s="30"/>
      <c r="IAJ41" s="29"/>
      <c r="IAK41" s="30"/>
      <c r="IAL41" s="29"/>
      <c r="IAM41" s="30"/>
      <c r="IAN41" s="29"/>
      <c r="IAO41" s="30"/>
      <c r="IAP41" s="29"/>
      <c r="IAQ41" s="30"/>
      <c r="IAR41" s="29"/>
      <c r="IAS41" s="30"/>
      <c r="IAT41" s="29"/>
      <c r="IAU41" s="30"/>
      <c r="IAV41" s="29"/>
      <c r="IAW41" s="30"/>
      <c r="IAX41" s="29"/>
      <c r="IAY41" s="30"/>
      <c r="IAZ41" s="29"/>
      <c r="IBA41" s="30"/>
      <c r="IBB41" s="29"/>
      <c r="IBC41" s="30"/>
      <c r="IBD41" s="29"/>
      <c r="IBE41" s="30"/>
      <c r="IBF41" s="29"/>
      <c r="IBG41" s="30"/>
      <c r="IBH41" s="29"/>
      <c r="IBI41" s="30"/>
      <c r="IBJ41" s="29"/>
      <c r="IBK41" s="30"/>
      <c r="IBL41" s="29"/>
      <c r="IBM41" s="30"/>
      <c r="IBN41" s="29"/>
      <c r="IBO41" s="30"/>
      <c r="IBP41" s="29"/>
      <c r="IBQ41" s="30"/>
      <c r="IBR41" s="29"/>
      <c r="IBS41" s="30"/>
      <c r="IBT41" s="29"/>
      <c r="IBU41" s="30"/>
      <c r="IBV41" s="29"/>
      <c r="IBW41" s="30"/>
      <c r="IBX41" s="29"/>
      <c r="IBY41" s="30"/>
      <c r="IBZ41" s="29"/>
      <c r="ICA41" s="30"/>
      <c r="ICB41" s="29"/>
      <c r="ICC41" s="30"/>
      <c r="ICD41" s="29"/>
      <c r="ICE41" s="30"/>
      <c r="ICF41" s="29"/>
      <c r="ICG41" s="30"/>
      <c r="ICH41" s="29"/>
      <c r="ICI41" s="30"/>
      <c r="ICJ41" s="29"/>
      <c r="ICK41" s="30"/>
      <c r="ICL41" s="29"/>
      <c r="ICM41" s="30"/>
      <c r="ICN41" s="29"/>
      <c r="ICO41" s="30"/>
      <c r="ICP41" s="29"/>
      <c r="ICQ41" s="30"/>
      <c r="ICR41" s="29"/>
      <c r="ICS41" s="30"/>
      <c r="ICT41" s="29"/>
      <c r="ICU41" s="30"/>
      <c r="ICV41" s="29"/>
      <c r="ICW41" s="30"/>
      <c r="ICX41" s="29"/>
      <c r="ICY41" s="30"/>
      <c r="ICZ41" s="29"/>
      <c r="IDA41" s="30"/>
      <c r="IDB41" s="29"/>
      <c r="IDC41" s="30"/>
      <c r="IDD41" s="29"/>
      <c r="IDE41" s="30"/>
      <c r="IDF41" s="29"/>
      <c r="IDG41" s="30"/>
      <c r="IDH41" s="29"/>
      <c r="IDI41" s="30"/>
      <c r="IDJ41" s="29"/>
      <c r="IDK41" s="30"/>
      <c r="IDL41" s="29"/>
      <c r="IDM41" s="30"/>
      <c r="IDN41" s="29"/>
      <c r="IDO41" s="30"/>
      <c r="IDP41" s="29"/>
      <c r="IDQ41" s="30"/>
      <c r="IDR41" s="29"/>
      <c r="IDS41" s="30"/>
      <c r="IDT41" s="29"/>
      <c r="IDU41" s="30"/>
      <c r="IDV41" s="29"/>
      <c r="IDW41" s="30"/>
      <c r="IDX41" s="29"/>
      <c r="IDY41" s="30"/>
      <c r="IDZ41" s="29"/>
      <c r="IEA41" s="30"/>
      <c r="IEB41" s="29"/>
      <c r="IEC41" s="30"/>
      <c r="IED41" s="29"/>
      <c r="IEE41" s="30"/>
      <c r="IEF41" s="29"/>
      <c r="IEG41" s="30"/>
      <c r="IEH41" s="29"/>
      <c r="IEI41" s="30"/>
      <c r="IEJ41" s="29"/>
      <c r="IEK41" s="30"/>
      <c r="IEL41" s="29"/>
      <c r="IEM41" s="30"/>
      <c r="IEN41" s="29"/>
      <c r="IEO41" s="30"/>
      <c r="IEP41" s="29"/>
      <c r="IEQ41" s="30"/>
      <c r="IER41" s="29"/>
      <c r="IES41" s="30"/>
      <c r="IET41" s="29"/>
      <c r="IEU41" s="30"/>
      <c r="IEV41" s="29"/>
      <c r="IEW41" s="30"/>
      <c r="IEX41" s="29"/>
      <c r="IEY41" s="30"/>
      <c r="IEZ41" s="29"/>
      <c r="IFA41" s="30"/>
      <c r="IFB41" s="29"/>
      <c r="IFC41" s="30"/>
      <c r="IFD41" s="29"/>
      <c r="IFE41" s="30"/>
      <c r="IFF41" s="29"/>
      <c r="IFG41" s="30"/>
      <c r="IFH41" s="29"/>
      <c r="IFI41" s="30"/>
      <c r="IFJ41" s="29"/>
      <c r="IFK41" s="30"/>
      <c r="IFL41" s="29"/>
      <c r="IFM41" s="30"/>
      <c r="IFN41" s="29"/>
      <c r="IFO41" s="30"/>
      <c r="IFP41" s="29"/>
      <c r="IFQ41" s="30"/>
      <c r="IFR41" s="29"/>
      <c r="IFS41" s="30"/>
      <c r="IFT41" s="29"/>
      <c r="IFU41" s="30"/>
      <c r="IFV41" s="29"/>
      <c r="IFW41" s="30"/>
      <c r="IFX41" s="29"/>
      <c r="IFY41" s="30"/>
      <c r="IFZ41" s="29"/>
      <c r="IGA41" s="30"/>
      <c r="IGB41" s="29"/>
      <c r="IGC41" s="30"/>
      <c r="IGD41" s="29"/>
      <c r="IGE41" s="30"/>
      <c r="IGF41" s="29"/>
      <c r="IGG41" s="30"/>
      <c r="IGH41" s="29"/>
      <c r="IGI41" s="30"/>
      <c r="IGJ41" s="29"/>
      <c r="IGK41" s="30"/>
      <c r="IGL41" s="29"/>
      <c r="IGM41" s="30"/>
      <c r="IGN41" s="29"/>
      <c r="IGO41" s="30"/>
      <c r="IGP41" s="29"/>
      <c r="IGQ41" s="30"/>
      <c r="IGR41" s="29"/>
      <c r="IGS41" s="30"/>
      <c r="IGT41" s="29"/>
      <c r="IGU41" s="30"/>
      <c r="IGV41" s="29"/>
      <c r="IGW41" s="30"/>
      <c r="IGX41" s="29"/>
      <c r="IGY41" s="30"/>
      <c r="IGZ41" s="29"/>
      <c r="IHA41" s="30"/>
      <c r="IHB41" s="29"/>
      <c r="IHC41" s="30"/>
      <c r="IHD41" s="29"/>
      <c r="IHE41" s="30"/>
      <c r="IHF41" s="29"/>
      <c r="IHG41" s="30"/>
      <c r="IHH41" s="29"/>
      <c r="IHI41" s="30"/>
      <c r="IHJ41" s="29"/>
      <c r="IHK41" s="30"/>
      <c r="IHL41" s="29"/>
      <c r="IHM41" s="30"/>
      <c r="IHN41" s="29"/>
      <c r="IHO41" s="30"/>
      <c r="IHP41" s="29"/>
      <c r="IHQ41" s="30"/>
      <c r="IHR41" s="29"/>
      <c r="IHS41" s="30"/>
      <c r="IHT41" s="29"/>
      <c r="IHU41" s="30"/>
      <c r="IHV41" s="29"/>
      <c r="IHW41" s="30"/>
      <c r="IHX41" s="29"/>
      <c r="IHY41" s="30"/>
      <c r="IHZ41" s="29"/>
      <c r="IIA41" s="30"/>
      <c r="IIB41" s="29"/>
      <c r="IIC41" s="30"/>
      <c r="IID41" s="29"/>
      <c r="IIE41" s="30"/>
      <c r="IIF41" s="29"/>
      <c r="IIG41" s="30"/>
      <c r="IIH41" s="29"/>
      <c r="III41" s="30"/>
      <c r="IIJ41" s="29"/>
      <c r="IIK41" s="30"/>
      <c r="IIL41" s="29"/>
      <c r="IIM41" s="30"/>
      <c r="IIN41" s="29"/>
      <c r="IIO41" s="30"/>
      <c r="IIP41" s="29"/>
      <c r="IIQ41" s="30"/>
      <c r="IIR41" s="29"/>
      <c r="IIS41" s="30"/>
      <c r="IIT41" s="29"/>
      <c r="IIU41" s="30"/>
      <c r="IIV41" s="29"/>
      <c r="IIW41" s="30"/>
      <c r="IIX41" s="29"/>
      <c r="IIY41" s="30"/>
      <c r="IIZ41" s="29"/>
      <c r="IJA41" s="30"/>
      <c r="IJB41" s="29"/>
      <c r="IJC41" s="30"/>
      <c r="IJD41" s="29"/>
      <c r="IJE41" s="30"/>
      <c r="IJF41" s="29"/>
      <c r="IJG41" s="30"/>
      <c r="IJH41" s="29"/>
      <c r="IJI41" s="30"/>
      <c r="IJJ41" s="29"/>
      <c r="IJK41" s="30"/>
      <c r="IJL41" s="29"/>
      <c r="IJM41" s="30"/>
      <c r="IJN41" s="29"/>
      <c r="IJO41" s="30"/>
      <c r="IJP41" s="29"/>
      <c r="IJQ41" s="30"/>
      <c r="IJR41" s="29"/>
      <c r="IJS41" s="30"/>
      <c r="IJT41" s="29"/>
      <c r="IJU41" s="30"/>
      <c r="IJV41" s="29"/>
      <c r="IJW41" s="30"/>
      <c r="IJX41" s="29"/>
      <c r="IJY41" s="30"/>
      <c r="IJZ41" s="29"/>
      <c r="IKA41" s="30"/>
      <c r="IKB41" s="29"/>
      <c r="IKC41" s="30"/>
      <c r="IKD41" s="29"/>
      <c r="IKE41" s="30"/>
      <c r="IKF41" s="29"/>
      <c r="IKG41" s="30"/>
      <c r="IKH41" s="29"/>
      <c r="IKI41" s="30"/>
      <c r="IKJ41" s="29"/>
      <c r="IKK41" s="30"/>
      <c r="IKL41" s="29"/>
      <c r="IKM41" s="30"/>
      <c r="IKN41" s="29"/>
      <c r="IKO41" s="30"/>
      <c r="IKP41" s="29"/>
      <c r="IKQ41" s="30"/>
      <c r="IKR41" s="29"/>
      <c r="IKS41" s="30"/>
      <c r="IKT41" s="29"/>
      <c r="IKU41" s="30"/>
      <c r="IKV41" s="29"/>
      <c r="IKW41" s="30"/>
      <c r="IKX41" s="29"/>
      <c r="IKY41" s="30"/>
      <c r="IKZ41" s="29"/>
      <c r="ILA41" s="30"/>
      <c r="ILB41" s="29"/>
      <c r="ILC41" s="30"/>
      <c r="ILD41" s="29"/>
      <c r="ILE41" s="30"/>
      <c r="ILF41" s="29"/>
      <c r="ILG41" s="30"/>
      <c r="ILH41" s="29"/>
      <c r="ILI41" s="30"/>
      <c r="ILJ41" s="29"/>
      <c r="ILK41" s="30"/>
      <c r="ILL41" s="29"/>
      <c r="ILM41" s="30"/>
      <c r="ILN41" s="29"/>
      <c r="ILO41" s="30"/>
      <c r="ILP41" s="29"/>
      <c r="ILQ41" s="30"/>
      <c r="ILR41" s="29"/>
      <c r="ILS41" s="30"/>
      <c r="ILT41" s="29"/>
      <c r="ILU41" s="30"/>
      <c r="ILV41" s="29"/>
      <c r="ILW41" s="30"/>
      <c r="ILX41" s="29"/>
      <c r="ILY41" s="30"/>
      <c r="ILZ41" s="29"/>
      <c r="IMA41" s="30"/>
      <c r="IMB41" s="29"/>
      <c r="IMC41" s="30"/>
      <c r="IMD41" s="29"/>
      <c r="IME41" s="30"/>
      <c r="IMF41" s="29"/>
      <c r="IMG41" s="30"/>
      <c r="IMH41" s="29"/>
      <c r="IMI41" s="30"/>
      <c r="IMJ41" s="29"/>
      <c r="IMK41" s="30"/>
      <c r="IML41" s="29"/>
      <c r="IMM41" s="30"/>
      <c r="IMN41" s="29"/>
      <c r="IMO41" s="30"/>
      <c r="IMP41" s="29"/>
      <c r="IMQ41" s="30"/>
      <c r="IMR41" s="29"/>
      <c r="IMS41" s="30"/>
      <c r="IMT41" s="29"/>
      <c r="IMU41" s="30"/>
      <c r="IMV41" s="29"/>
      <c r="IMW41" s="30"/>
      <c r="IMX41" s="29"/>
      <c r="IMY41" s="30"/>
      <c r="IMZ41" s="29"/>
      <c r="INA41" s="30"/>
      <c r="INB41" s="29"/>
      <c r="INC41" s="30"/>
      <c r="IND41" s="29"/>
      <c r="INE41" s="30"/>
      <c r="INF41" s="29"/>
      <c r="ING41" s="30"/>
      <c r="INH41" s="29"/>
      <c r="INI41" s="30"/>
      <c r="INJ41" s="29"/>
      <c r="INK41" s="30"/>
      <c r="INL41" s="29"/>
      <c r="INM41" s="30"/>
      <c r="INN41" s="29"/>
      <c r="INO41" s="30"/>
      <c r="INP41" s="29"/>
      <c r="INQ41" s="30"/>
      <c r="INR41" s="29"/>
      <c r="INS41" s="30"/>
      <c r="INT41" s="29"/>
      <c r="INU41" s="30"/>
      <c r="INV41" s="29"/>
      <c r="INW41" s="30"/>
      <c r="INX41" s="29"/>
      <c r="INY41" s="30"/>
      <c r="INZ41" s="29"/>
      <c r="IOA41" s="30"/>
      <c r="IOB41" s="29"/>
      <c r="IOC41" s="30"/>
      <c r="IOD41" s="29"/>
      <c r="IOE41" s="30"/>
      <c r="IOF41" s="29"/>
      <c r="IOG41" s="30"/>
      <c r="IOH41" s="29"/>
      <c r="IOI41" s="30"/>
      <c r="IOJ41" s="29"/>
      <c r="IOK41" s="30"/>
      <c r="IOL41" s="29"/>
      <c r="IOM41" s="30"/>
      <c r="ION41" s="29"/>
      <c r="IOO41" s="30"/>
      <c r="IOP41" s="29"/>
      <c r="IOQ41" s="30"/>
      <c r="IOR41" s="29"/>
      <c r="IOS41" s="30"/>
      <c r="IOT41" s="29"/>
      <c r="IOU41" s="30"/>
      <c r="IOV41" s="29"/>
      <c r="IOW41" s="30"/>
      <c r="IOX41" s="29"/>
      <c r="IOY41" s="30"/>
      <c r="IOZ41" s="29"/>
      <c r="IPA41" s="30"/>
      <c r="IPB41" s="29"/>
      <c r="IPC41" s="30"/>
      <c r="IPD41" s="29"/>
      <c r="IPE41" s="30"/>
      <c r="IPF41" s="29"/>
      <c r="IPG41" s="30"/>
      <c r="IPH41" s="29"/>
      <c r="IPI41" s="30"/>
      <c r="IPJ41" s="29"/>
      <c r="IPK41" s="30"/>
      <c r="IPL41" s="29"/>
      <c r="IPM41" s="30"/>
      <c r="IPN41" s="29"/>
      <c r="IPO41" s="30"/>
      <c r="IPP41" s="29"/>
      <c r="IPQ41" s="30"/>
      <c r="IPR41" s="29"/>
      <c r="IPS41" s="30"/>
      <c r="IPT41" s="29"/>
      <c r="IPU41" s="30"/>
      <c r="IPV41" s="29"/>
      <c r="IPW41" s="30"/>
      <c r="IPX41" s="29"/>
      <c r="IPY41" s="30"/>
      <c r="IPZ41" s="29"/>
      <c r="IQA41" s="30"/>
      <c r="IQB41" s="29"/>
      <c r="IQC41" s="30"/>
      <c r="IQD41" s="29"/>
      <c r="IQE41" s="30"/>
      <c r="IQF41" s="29"/>
      <c r="IQG41" s="30"/>
      <c r="IQH41" s="29"/>
      <c r="IQI41" s="30"/>
      <c r="IQJ41" s="29"/>
      <c r="IQK41" s="30"/>
      <c r="IQL41" s="29"/>
      <c r="IQM41" s="30"/>
      <c r="IQN41" s="29"/>
      <c r="IQO41" s="30"/>
      <c r="IQP41" s="29"/>
      <c r="IQQ41" s="30"/>
      <c r="IQR41" s="29"/>
      <c r="IQS41" s="30"/>
      <c r="IQT41" s="29"/>
      <c r="IQU41" s="30"/>
      <c r="IQV41" s="29"/>
      <c r="IQW41" s="30"/>
      <c r="IQX41" s="29"/>
      <c r="IQY41" s="30"/>
      <c r="IQZ41" s="29"/>
      <c r="IRA41" s="30"/>
      <c r="IRB41" s="29"/>
      <c r="IRC41" s="30"/>
      <c r="IRD41" s="29"/>
      <c r="IRE41" s="30"/>
      <c r="IRF41" s="29"/>
      <c r="IRG41" s="30"/>
      <c r="IRH41" s="29"/>
      <c r="IRI41" s="30"/>
      <c r="IRJ41" s="29"/>
      <c r="IRK41" s="30"/>
      <c r="IRL41" s="29"/>
      <c r="IRM41" s="30"/>
      <c r="IRN41" s="29"/>
      <c r="IRO41" s="30"/>
      <c r="IRP41" s="29"/>
      <c r="IRQ41" s="30"/>
      <c r="IRR41" s="29"/>
      <c r="IRS41" s="30"/>
      <c r="IRT41" s="29"/>
      <c r="IRU41" s="30"/>
      <c r="IRV41" s="29"/>
      <c r="IRW41" s="30"/>
      <c r="IRX41" s="29"/>
      <c r="IRY41" s="30"/>
      <c r="IRZ41" s="29"/>
      <c r="ISA41" s="30"/>
      <c r="ISB41" s="29"/>
      <c r="ISC41" s="30"/>
      <c r="ISD41" s="29"/>
      <c r="ISE41" s="30"/>
      <c r="ISF41" s="29"/>
      <c r="ISG41" s="30"/>
      <c r="ISH41" s="29"/>
      <c r="ISI41" s="30"/>
      <c r="ISJ41" s="29"/>
      <c r="ISK41" s="30"/>
      <c r="ISL41" s="29"/>
      <c r="ISM41" s="30"/>
      <c r="ISN41" s="29"/>
      <c r="ISO41" s="30"/>
      <c r="ISP41" s="29"/>
      <c r="ISQ41" s="30"/>
      <c r="ISR41" s="29"/>
      <c r="ISS41" s="30"/>
      <c r="IST41" s="29"/>
      <c r="ISU41" s="30"/>
      <c r="ISV41" s="29"/>
      <c r="ISW41" s="30"/>
      <c r="ISX41" s="29"/>
      <c r="ISY41" s="30"/>
      <c r="ISZ41" s="29"/>
      <c r="ITA41" s="30"/>
      <c r="ITB41" s="29"/>
      <c r="ITC41" s="30"/>
      <c r="ITD41" s="29"/>
      <c r="ITE41" s="30"/>
      <c r="ITF41" s="29"/>
      <c r="ITG41" s="30"/>
      <c r="ITH41" s="29"/>
      <c r="ITI41" s="30"/>
      <c r="ITJ41" s="29"/>
      <c r="ITK41" s="30"/>
      <c r="ITL41" s="29"/>
      <c r="ITM41" s="30"/>
      <c r="ITN41" s="29"/>
      <c r="ITO41" s="30"/>
      <c r="ITP41" s="29"/>
      <c r="ITQ41" s="30"/>
      <c r="ITR41" s="29"/>
      <c r="ITS41" s="30"/>
      <c r="ITT41" s="29"/>
      <c r="ITU41" s="30"/>
      <c r="ITV41" s="29"/>
      <c r="ITW41" s="30"/>
      <c r="ITX41" s="29"/>
      <c r="ITY41" s="30"/>
      <c r="ITZ41" s="29"/>
      <c r="IUA41" s="30"/>
      <c r="IUB41" s="29"/>
      <c r="IUC41" s="30"/>
      <c r="IUD41" s="29"/>
      <c r="IUE41" s="30"/>
      <c r="IUF41" s="29"/>
      <c r="IUG41" s="30"/>
      <c r="IUH41" s="29"/>
      <c r="IUI41" s="30"/>
      <c r="IUJ41" s="29"/>
      <c r="IUK41" s="30"/>
      <c r="IUL41" s="29"/>
      <c r="IUM41" s="30"/>
      <c r="IUN41" s="29"/>
      <c r="IUO41" s="30"/>
      <c r="IUP41" s="29"/>
      <c r="IUQ41" s="30"/>
      <c r="IUR41" s="29"/>
      <c r="IUS41" s="30"/>
      <c r="IUT41" s="29"/>
      <c r="IUU41" s="30"/>
      <c r="IUV41" s="29"/>
      <c r="IUW41" s="30"/>
      <c r="IUX41" s="29"/>
      <c r="IUY41" s="30"/>
      <c r="IUZ41" s="29"/>
      <c r="IVA41" s="30"/>
      <c r="IVB41" s="29"/>
      <c r="IVC41" s="30"/>
      <c r="IVD41" s="29"/>
      <c r="IVE41" s="30"/>
      <c r="IVF41" s="29"/>
      <c r="IVG41" s="30"/>
      <c r="IVH41" s="29"/>
      <c r="IVI41" s="30"/>
      <c r="IVJ41" s="29"/>
      <c r="IVK41" s="30"/>
      <c r="IVL41" s="29"/>
      <c r="IVM41" s="30"/>
      <c r="IVN41" s="29"/>
      <c r="IVO41" s="30"/>
      <c r="IVP41" s="29"/>
      <c r="IVQ41" s="30"/>
      <c r="IVR41" s="29"/>
      <c r="IVS41" s="30"/>
      <c r="IVT41" s="29"/>
      <c r="IVU41" s="30"/>
      <c r="IVV41" s="29"/>
      <c r="IVW41" s="30"/>
      <c r="IVX41" s="29"/>
      <c r="IVY41" s="30"/>
      <c r="IVZ41" s="29"/>
      <c r="IWA41" s="30"/>
      <c r="IWB41" s="29"/>
      <c r="IWC41" s="30"/>
      <c r="IWD41" s="29"/>
      <c r="IWE41" s="30"/>
      <c r="IWF41" s="29"/>
      <c r="IWG41" s="30"/>
      <c r="IWH41" s="29"/>
      <c r="IWI41" s="30"/>
      <c r="IWJ41" s="29"/>
      <c r="IWK41" s="30"/>
      <c r="IWL41" s="29"/>
      <c r="IWM41" s="30"/>
      <c r="IWN41" s="29"/>
      <c r="IWO41" s="30"/>
      <c r="IWP41" s="29"/>
      <c r="IWQ41" s="30"/>
      <c r="IWR41" s="29"/>
      <c r="IWS41" s="30"/>
      <c r="IWT41" s="29"/>
      <c r="IWU41" s="30"/>
      <c r="IWV41" s="29"/>
      <c r="IWW41" s="30"/>
      <c r="IWX41" s="29"/>
      <c r="IWY41" s="30"/>
      <c r="IWZ41" s="29"/>
      <c r="IXA41" s="30"/>
      <c r="IXB41" s="29"/>
      <c r="IXC41" s="30"/>
      <c r="IXD41" s="29"/>
      <c r="IXE41" s="30"/>
      <c r="IXF41" s="29"/>
      <c r="IXG41" s="30"/>
      <c r="IXH41" s="29"/>
      <c r="IXI41" s="30"/>
      <c r="IXJ41" s="29"/>
      <c r="IXK41" s="30"/>
      <c r="IXL41" s="29"/>
      <c r="IXM41" s="30"/>
      <c r="IXN41" s="29"/>
      <c r="IXO41" s="30"/>
      <c r="IXP41" s="29"/>
      <c r="IXQ41" s="30"/>
      <c r="IXR41" s="29"/>
      <c r="IXS41" s="30"/>
      <c r="IXT41" s="29"/>
      <c r="IXU41" s="30"/>
      <c r="IXV41" s="29"/>
      <c r="IXW41" s="30"/>
      <c r="IXX41" s="29"/>
      <c r="IXY41" s="30"/>
      <c r="IXZ41" s="29"/>
      <c r="IYA41" s="30"/>
      <c r="IYB41" s="29"/>
      <c r="IYC41" s="30"/>
      <c r="IYD41" s="29"/>
      <c r="IYE41" s="30"/>
      <c r="IYF41" s="29"/>
      <c r="IYG41" s="30"/>
      <c r="IYH41" s="29"/>
      <c r="IYI41" s="30"/>
      <c r="IYJ41" s="29"/>
      <c r="IYK41" s="30"/>
      <c r="IYL41" s="29"/>
      <c r="IYM41" s="30"/>
      <c r="IYN41" s="29"/>
      <c r="IYO41" s="30"/>
      <c r="IYP41" s="29"/>
      <c r="IYQ41" s="30"/>
      <c r="IYR41" s="29"/>
      <c r="IYS41" s="30"/>
      <c r="IYT41" s="29"/>
      <c r="IYU41" s="30"/>
      <c r="IYV41" s="29"/>
      <c r="IYW41" s="30"/>
      <c r="IYX41" s="29"/>
      <c r="IYY41" s="30"/>
      <c r="IYZ41" s="29"/>
      <c r="IZA41" s="30"/>
      <c r="IZB41" s="29"/>
      <c r="IZC41" s="30"/>
      <c r="IZD41" s="29"/>
      <c r="IZE41" s="30"/>
      <c r="IZF41" s="29"/>
      <c r="IZG41" s="30"/>
      <c r="IZH41" s="29"/>
      <c r="IZI41" s="30"/>
      <c r="IZJ41" s="29"/>
      <c r="IZK41" s="30"/>
      <c r="IZL41" s="29"/>
      <c r="IZM41" s="30"/>
      <c r="IZN41" s="29"/>
      <c r="IZO41" s="30"/>
      <c r="IZP41" s="29"/>
      <c r="IZQ41" s="30"/>
      <c r="IZR41" s="29"/>
      <c r="IZS41" s="30"/>
      <c r="IZT41" s="29"/>
      <c r="IZU41" s="30"/>
      <c r="IZV41" s="29"/>
      <c r="IZW41" s="30"/>
      <c r="IZX41" s="29"/>
      <c r="IZY41" s="30"/>
      <c r="IZZ41" s="29"/>
      <c r="JAA41" s="30"/>
      <c r="JAB41" s="29"/>
      <c r="JAC41" s="30"/>
      <c r="JAD41" s="29"/>
      <c r="JAE41" s="30"/>
      <c r="JAF41" s="29"/>
      <c r="JAG41" s="30"/>
      <c r="JAH41" s="29"/>
      <c r="JAI41" s="30"/>
      <c r="JAJ41" s="29"/>
      <c r="JAK41" s="30"/>
      <c r="JAL41" s="29"/>
      <c r="JAM41" s="30"/>
      <c r="JAN41" s="29"/>
      <c r="JAO41" s="30"/>
      <c r="JAP41" s="29"/>
      <c r="JAQ41" s="30"/>
      <c r="JAR41" s="29"/>
      <c r="JAS41" s="30"/>
      <c r="JAT41" s="29"/>
      <c r="JAU41" s="30"/>
      <c r="JAV41" s="29"/>
      <c r="JAW41" s="30"/>
      <c r="JAX41" s="29"/>
      <c r="JAY41" s="30"/>
      <c r="JAZ41" s="29"/>
      <c r="JBA41" s="30"/>
      <c r="JBB41" s="29"/>
      <c r="JBC41" s="30"/>
      <c r="JBD41" s="29"/>
      <c r="JBE41" s="30"/>
      <c r="JBF41" s="29"/>
      <c r="JBG41" s="30"/>
      <c r="JBH41" s="29"/>
      <c r="JBI41" s="30"/>
      <c r="JBJ41" s="29"/>
      <c r="JBK41" s="30"/>
      <c r="JBL41" s="29"/>
      <c r="JBM41" s="30"/>
      <c r="JBN41" s="29"/>
      <c r="JBO41" s="30"/>
      <c r="JBP41" s="29"/>
      <c r="JBQ41" s="30"/>
      <c r="JBR41" s="29"/>
      <c r="JBS41" s="30"/>
      <c r="JBT41" s="29"/>
      <c r="JBU41" s="30"/>
      <c r="JBV41" s="29"/>
      <c r="JBW41" s="30"/>
      <c r="JBX41" s="29"/>
      <c r="JBY41" s="30"/>
      <c r="JBZ41" s="29"/>
      <c r="JCA41" s="30"/>
      <c r="JCB41" s="29"/>
      <c r="JCC41" s="30"/>
      <c r="JCD41" s="29"/>
      <c r="JCE41" s="30"/>
      <c r="JCF41" s="29"/>
      <c r="JCG41" s="30"/>
      <c r="JCH41" s="29"/>
      <c r="JCI41" s="30"/>
      <c r="JCJ41" s="29"/>
      <c r="JCK41" s="30"/>
      <c r="JCL41" s="29"/>
      <c r="JCM41" s="30"/>
      <c r="JCN41" s="29"/>
      <c r="JCO41" s="30"/>
      <c r="JCP41" s="29"/>
      <c r="JCQ41" s="30"/>
      <c r="JCR41" s="29"/>
      <c r="JCS41" s="30"/>
      <c r="JCT41" s="29"/>
      <c r="JCU41" s="30"/>
      <c r="JCV41" s="29"/>
      <c r="JCW41" s="30"/>
      <c r="JCX41" s="29"/>
      <c r="JCY41" s="30"/>
      <c r="JCZ41" s="29"/>
      <c r="JDA41" s="30"/>
      <c r="JDB41" s="29"/>
      <c r="JDC41" s="30"/>
      <c r="JDD41" s="29"/>
      <c r="JDE41" s="30"/>
      <c r="JDF41" s="29"/>
      <c r="JDG41" s="30"/>
      <c r="JDH41" s="29"/>
      <c r="JDI41" s="30"/>
      <c r="JDJ41" s="29"/>
      <c r="JDK41" s="30"/>
      <c r="JDL41" s="29"/>
      <c r="JDM41" s="30"/>
      <c r="JDN41" s="29"/>
      <c r="JDO41" s="30"/>
      <c r="JDP41" s="29"/>
      <c r="JDQ41" s="30"/>
      <c r="JDR41" s="29"/>
      <c r="JDS41" s="30"/>
      <c r="JDT41" s="29"/>
      <c r="JDU41" s="30"/>
      <c r="JDV41" s="29"/>
      <c r="JDW41" s="30"/>
      <c r="JDX41" s="29"/>
      <c r="JDY41" s="30"/>
      <c r="JDZ41" s="29"/>
      <c r="JEA41" s="30"/>
      <c r="JEB41" s="29"/>
      <c r="JEC41" s="30"/>
      <c r="JED41" s="29"/>
      <c r="JEE41" s="30"/>
      <c r="JEF41" s="29"/>
      <c r="JEG41" s="30"/>
      <c r="JEH41" s="29"/>
      <c r="JEI41" s="30"/>
      <c r="JEJ41" s="29"/>
      <c r="JEK41" s="30"/>
      <c r="JEL41" s="29"/>
      <c r="JEM41" s="30"/>
      <c r="JEN41" s="29"/>
      <c r="JEO41" s="30"/>
      <c r="JEP41" s="29"/>
      <c r="JEQ41" s="30"/>
      <c r="JER41" s="29"/>
      <c r="JES41" s="30"/>
      <c r="JET41" s="29"/>
      <c r="JEU41" s="30"/>
      <c r="JEV41" s="29"/>
      <c r="JEW41" s="30"/>
      <c r="JEX41" s="29"/>
      <c r="JEY41" s="30"/>
      <c r="JEZ41" s="29"/>
      <c r="JFA41" s="30"/>
      <c r="JFB41" s="29"/>
      <c r="JFC41" s="30"/>
      <c r="JFD41" s="29"/>
      <c r="JFE41" s="30"/>
      <c r="JFF41" s="29"/>
      <c r="JFG41" s="30"/>
      <c r="JFH41" s="29"/>
      <c r="JFI41" s="30"/>
      <c r="JFJ41" s="29"/>
      <c r="JFK41" s="30"/>
      <c r="JFL41" s="29"/>
      <c r="JFM41" s="30"/>
      <c r="JFN41" s="29"/>
      <c r="JFO41" s="30"/>
      <c r="JFP41" s="29"/>
      <c r="JFQ41" s="30"/>
      <c r="JFR41" s="29"/>
      <c r="JFS41" s="30"/>
      <c r="JFT41" s="29"/>
      <c r="JFU41" s="30"/>
      <c r="JFV41" s="29"/>
      <c r="JFW41" s="30"/>
      <c r="JFX41" s="29"/>
      <c r="JFY41" s="30"/>
      <c r="JFZ41" s="29"/>
      <c r="JGA41" s="30"/>
      <c r="JGB41" s="29"/>
      <c r="JGC41" s="30"/>
      <c r="JGD41" s="29"/>
      <c r="JGE41" s="30"/>
      <c r="JGF41" s="29"/>
      <c r="JGG41" s="30"/>
      <c r="JGH41" s="29"/>
      <c r="JGI41" s="30"/>
      <c r="JGJ41" s="29"/>
      <c r="JGK41" s="30"/>
      <c r="JGL41" s="29"/>
      <c r="JGM41" s="30"/>
      <c r="JGN41" s="29"/>
      <c r="JGO41" s="30"/>
      <c r="JGP41" s="29"/>
      <c r="JGQ41" s="30"/>
      <c r="JGR41" s="29"/>
      <c r="JGS41" s="30"/>
      <c r="JGT41" s="29"/>
      <c r="JGU41" s="30"/>
      <c r="JGV41" s="29"/>
      <c r="JGW41" s="30"/>
      <c r="JGX41" s="29"/>
      <c r="JGY41" s="30"/>
      <c r="JGZ41" s="29"/>
      <c r="JHA41" s="30"/>
      <c r="JHB41" s="29"/>
      <c r="JHC41" s="30"/>
      <c r="JHD41" s="29"/>
      <c r="JHE41" s="30"/>
      <c r="JHF41" s="29"/>
      <c r="JHG41" s="30"/>
      <c r="JHH41" s="29"/>
      <c r="JHI41" s="30"/>
      <c r="JHJ41" s="29"/>
      <c r="JHK41" s="30"/>
      <c r="JHL41" s="29"/>
      <c r="JHM41" s="30"/>
      <c r="JHN41" s="29"/>
      <c r="JHO41" s="30"/>
      <c r="JHP41" s="29"/>
      <c r="JHQ41" s="30"/>
      <c r="JHR41" s="29"/>
      <c r="JHS41" s="30"/>
      <c r="JHT41" s="29"/>
      <c r="JHU41" s="30"/>
      <c r="JHV41" s="29"/>
      <c r="JHW41" s="30"/>
      <c r="JHX41" s="29"/>
      <c r="JHY41" s="30"/>
      <c r="JHZ41" s="29"/>
      <c r="JIA41" s="30"/>
      <c r="JIB41" s="29"/>
      <c r="JIC41" s="30"/>
      <c r="JID41" s="29"/>
      <c r="JIE41" s="30"/>
      <c r="JIF41" s="29"/>
      <c r="JIG41" s="30"/>
      <c r="JIH41" s="29"/>
      <c r="JII41" s="30"/>
      <c r="JIJ41" s="29"/>
      <c r="JIK41" s="30"/>
      <c r="JIL41" s="29"/>
      <c r="JIM41" s="30"/>
      <c r="JIN41" s="29"/>
      <c r="JIO41" s="30"/>
      <c r="JIP41" s="29"/>
      <c r="JIQ41" s="30"/>
      <c r="JIR41" s="29"/>
      <c r="JIS41" s="30"/>
      <c r="JIT41" s="29"/>
      <c r="JIU41" s="30"/>
      <c r="JIV41" s="29"/>
      <c r="JIW41" s="30"/>
      <c r="JIX41" s="29"/>
      <c r="JIY41" s="30"/>
      <c r="JIZ41" s="29"/>
      <c r="JJA41" s="30"/>
      <c r="JJB41" s="29"/>
      <c r="JJC41" s="30"/>
      <c r="JJD41" s="29"/>
      <c r="JJE41" s="30"/>
      <c r="JJF41" s="29"/>
      <c r="JJG41" s="30"/>
      <c r="JJH41" s="29"/>
      <c r="JJI41" s="30"/>
      <c r="JJJ41" s="29"/>
      <c r="JJK41" s="30"/>
      <c r="JJL41" s="29"/>
      <c r="JJM41" s="30"/>
      <c r="JJN41" s="29"/>
      <c r="JJO41" s="30"/>
      <c r="JJP41" s="29"/>
      <c r="JJQ41" s="30"/>
      <c r="JJR41" s="29"/>
      <c r="JJS41" s="30"/>
      <c r="JJT41" s="29"/>
      <c r="JJU41" s="30"/>
      <c r="JJV41" s="29"/>
      <c r="JJW41" s="30"/>
      <c r="JJX41" s="29"/>
      <c r="JJY41" s="30"/>
      <c r="JJZ41" s="29"/>
      <c r="JKA41" s="30"/>
      <c r="JKB41" s="29"/>
      <c r="JKC41" s="30"/>
      <c r="JKD41" s="29"/>
      <c r="JKE41" s="30"/>
      <c r="JKF41" s="29"/>
      <c r="JKG41" s="30"/>
      <c r="JKH41" s="29"/>
      <c r="JKI41" s="30"/>
      <c r="JKJ41" s="29"/>
      <c r="JKK41" s="30"/>
      <c r="JKL41" s="29"/>
      <c r="JKM41" s="30"/>
      <c r="JKN41" s="29"/>
      <c r="JKO41" s="30"/>
      <c r="JKP41" s="29"/>
      <c r="JKQ41" s="30"/>
      <c r="JKR41" s="29"/>
      <c r="JKS41" s="30"/>
      <c r="JKT41" s="29"/>
      <c r="JKU41" s="30"/>
      <c r="JKV41" s="29"/>
      <c r="JKW41" s="30"/>
      <c r="JKX41" s="29"/>
      <c r="JKY41" s="30"/>
      <c r="JKZ41" s="29"/>
      <c r="JLA41" s="30"/>
      <c r="JLB41" s="29"/>
      <c r="JLC41" s="30"/>
      <c r="JLD41" s="29"/>
      <c r="JLE41" s="30"/>
      <c r="JLF41" s="29"/>
      <c r="JLG41" s="30"/>
      <c r="JLH41" s="29"/>
      <c r="JLI41" s="30"/>
      <c r="JLJ41" s="29"/>
      <c r="JLK41" s="30"/>
      <c r="JLL41" s="29"/>
      <c r="JLM41" s="30"/>
      <c r="JLN41" s="29"/>
      <c r="JLO41" s="30"/>
      <c r="JLP41" s="29"/>
      <c r="JLQ41" s="30"/>
      <c r="JLR41" s="29"/>
      <c r="JLS41" s="30"/>
      <c r="JLT41" s="29"/>
      <c r="JLU41" s="30"/>
      <c r="JLV41" s="29"/>
      <c r="JLW41" s="30"/>
      <c r="JLX41" s="29"/>
      <c r="JLY41" s="30"/>
      <c r="JLZ41" s="29"/>
      <c r="JMA41" s="30"/>
      <c r="JMB41" s="29"/>
      <c r="JMC41" s="30"/>
      <c r="JMD41" s="29"/>
      <c r="JME41" s="30"/>
      <c r="JMF41" s="29"/>
      <c r="JMG41" s="30"/>
      <c r="JMH41" s="29"/>
      <c r="JMI41" s="30"/>
      <c r="JMJ41" s="29"/>
      <c r="JMK41" s="30"/>
      <c r="JML41" s="29"/>
      <c r="JMM41" s="30"/>
      <c r="JMN41" s="29"/>
      <c r="JMO41" s="30"/>
      <c r="JMP41" s="29"/>
      <c r="JMQ41" s="30"/>
      <c r="JMR41" s="29"/>
      <c r="JMS41" s="30"/>
      <c r="JMT41" s="29"/>
      <c r="JMU41" s="30"/>
      <c r="JMV41" s="29"/>
      <c r="JMW41" s="30"/>
      <c r="JMX41" s="29"/>
      <c r="JMY41" s="30"/>
      <c r="JMZ41" s="29"/>
      <c r="JNA41" s="30"/>
      <c r="JNB41" s="29"/>
      <c r="JNC41" s="30"/>
      <c r="JND41" s="29"/>
      <c r="JNE41" s="30"/>
      <c r="JNF41" s="29"/>
      <c r="JNG41" s="30"/>
      <c r="JNH41" s="29"/>
      <c r="JNI41" s="30"/>
      <c r="JNJ41" s="29"/>
      <c r="JNK41" s="30"/>
      <c r="JNL41" s="29"/>
      <c r="JNM41" s="30"/>
      <c r="JNN41" s="29"/>
      <c r="JNO41" s="30"/>
      <c r="JNP41" s="29"/>
      <c r="JNQ41" s="30"/>
      <c r="JNR41" s="29"/>
      <c r="JNS41" s="30"/>
      <c r="JNT41" s="29"/>
      <c r="JNU41" s="30"/>
      <c r="JNV41" s="29"/>
      <c r="JNW41" s="30"/>
      <c r="JNX41" s="29"/>
      <c r="JNY41" s="30"/>
      <c r="JNZ41" s="29"/>
      <c r="JOA41" s="30"/>
      <c r="JOB41" s="29"/>
      <c r="JOC41" s="30"/>
      <c r="JOD41" s="29"/>
      <c r="JOE41" s="30"/>
      <c r="JOF41" s="29"/>
      <c r="JOG41" s="30"/>
      <c r="JOH41" s="29"/>
      <c r="JOI41" s="30"/>
      <c r="JOJ41" s="29"/>
      <c r="JOK41" s="30"/>
      <c r="JOL41" s="29"/>
      <c r="JOM41" s="30"/>
      <c r="JON41" s="29"/>
      <c r="JOO41" s="30"/>
      <c r="JOP41" s="29"/>
      <c r="JOQ41" s="30"/>
      <c r="JOR41" s="29"/>
      <c r="JOS41" s="30"/>
      <c r="JOT41" s="29"/>
      <c r="JOU41" s="30"/>
      <c r="JOV41" s="29"/>
      <c r="JOW41" s="30"/>
      <c r="JOX41" s="29"/>
      <c r="JOY41" s="30"/>
      <c r="JOZ41" s="29"/>
      <c r="JPA41" s="30"/>
      <c r="JPB41" s="29"/>
      <c r="JPC41" s="30"/>
      <c r="JPD41" s="29"/>
      <c r="JPE41" s="30"/>
      <c r="JPF41" s="29"/>
      <c r="JPG41" s="30"/>
      <c r="JPH41" s="29"/>
      <c r="JPI41" s="30"/>
      <c r="JPJ41" s="29"/>
      <c r="JPK41" s="30"/>
      <c r="JPL41" s="29"/>
      <c r="JPM41" s="30"/>
      <c r="JPN41" s="29"/>
      <c r="JPO41" s="30"/>
      <c r="JPP41" s="29"/>
      <c r="JPQ41" s="30"/>
      <c r="JPR41" s="29"/>
      <c r="JPS41" s="30"/>
      <c r="JPT41" s="29"/>
      <c r="JPU41" s="30"/>
      <c r="JPV41" s="29"/>
      <c r="JPW41" s="30"/>
      <c r="JPX41" s="29"/>
      <c r="JPY41" s="30"/>
      <c r="JPZ41" s="29"/>
      <c r="JQA41" s="30"/>
      <c r="JQB41" s="29"/>
      <c r="JQC41" s="30"/>
      <c r="JQD41" s="29"/>
      <c r="JQE41" s="30"/>
      <c r="JQF41" s="29"/>
      <c r="JQG41" s="30"/>
      <c r="JQH41" s="29"/>
      <c r="JQI41" s="30"/>
      <c r="JQJ41" s="29"/>
      <c r="JQK41" s="30"/>
      <c r="JQL41" s="29"/>
      <c r="JQM41" s="30"/>
      <c r="JQN41" s="29"/>
      <c r="JQO41" s="30"/>
      <c r="JQP41" s="29"/>
      <c r="JQQ41" s="30"/>
      <c r="JQR41" s="29"/>
      <c r="JQS41" s="30"/>
      <c r="JQT41" s="29"/>
      <c r="JQU41" s="30"/>
      <c r="JQV41" s="29"/>
      <c r="JQW41" s="30"/>
      <c r="JQX41" s="29"/>
      <c r="JQY41" s="30"/>
      <c r="JQZ41" s="29"/>
      <c r="JRA41" s="30"/>
      <c r="JRB41" s="29"/>
      <c r="JRC41" s="30"/>
      <c r="JRD41" s="29"/>
      <c r="JRE41" s="30"/>
      <c r="JRF41" s="29"/>
      <c r="JRG41" s="30"/>
      <c r="JRH41" s="29"/>
      <c r="JRI41" s="30"/>
      <c r="JRJ41" s="29"/>
      <c r="JRK41" s="30"/>
      <c r="JRL41" s="29"/>
      <c r="JRM41" s="30"/>
      <c r="JRN41" s="29"/>
      <c r="JRO41" s="30"/>
      <c r="JRP41" s="29"/>
      <c r="JRQ41" s="30"/>
      <c r="JRR41" s="29"/>
      <c r="JRS41" s="30"/>
      <c r="JRT41" s="29"/>
      <c r="JRU41" s="30"/>
      <c r="JRV41" s="29"/>
      <c r="JRW41" s="30"/>
      <c r="JRX41" s="29"/>
      <c r="JRY41" s="30"/>
      <c r="JRZ41" s="29"/>
      <c r="JSA41" s="30"/>
      <c r="JSB41" s="29"/>
      <c r="JSC41" s="30"/>
      <c r="JSD41" s="29"/>
      <c r="JSE41" s="30"/>
      <c r="JSF41" s="29"/>
      <c r="JSG41" s="30"/>
      <c r="JSH41" s="29"/>
      <c r="JSI41" s="30"/>
      <c r="JSJ41" s="29"/>
      <c r="JSK41" s="30"/>
      <c r="JSL41" s="29"/>
      <c r="JSM41" s="30"/>
      <c r="JSN41" s="29"/>
      <c r="JSO41" s="30"/>
      <c r="JSP41" s="29"/>
      <c r="JSQ41" s="30"/>
      <c r="JSR41" s="29"/>
      <c r="JSS41" s="30"/>
      <c r="JST41" s="29"/>
      <c r="JSU41" s="30"/>
      <c r="JSV41" s="29"/>
      <c r="JSW41" s="30"/>
      <c r="JSX41" s="29"/>
      <c r="JSY41" s="30"/>
      <c r="JSZ41" s="29"/>
      <c r="JTA41" s="30"/>
      <c r="JTB41" s="29"/>
      <c r="JTC41" s="30"/>
      <c r="JTD41" s="29"/>
      <c r="JTE41" s="30"/>
      <c r="JTF41" s="29"/>
      <c r="JTG41" s="30"/>
      <c r="JTH41" s="29"/>
      <c r="JTI41" s="30"/>
      <c r="JTJ41" s="29"/>
      <c r="JTK41" s="30"/>
      <c r="JTL41" s="29"/>
      <c r="JTM41" s="30"/>
      <c r="JTN41" s="29"/>
      <c r="JTO41" s="30"/>
      <c r="JTP41" s="29"/>
      <c r="JTQ41" s="30"/>
      <c r="JTR41" s="29"/>
      <c r="JTS41" s="30"/>
      <c r="JTT41" s="29"/>
      <c r="JTU41" s="30"/>
      <c r="JTV41" s="29"/>
      <c r="JTW41" s="30"/>
      <c r="JTX41" s="29"/>
      <c r="JTY41" s="30"/>
      <c r="JTZ41" s="29"/>
      <c r="JUA41" s="30"/>
      <c r="JUB41" s="29"/>
      <c r="JUC41" s="30"/>
      <c r="JUD41" s="29"/>
      <c r="JUE41" s="30"/>
      <c r="JUF41" s="29"/>
      <c r="JUG41" s="30"/>
      <c r="JUH41" s="29"/>
      <c r="JUI41" s="30"/>
      <c r="JUJ41" s="29"/>
      <c r="JUK41" s="30"/>
      <c r="JUL41" s="29"/>
      <c r="JUM41" s="30"/>
      <c r="JUN41" s="29"/>
      <c r="JUO41" s="30"/>
      <c r="JUP41" s="29"/>
      <c r="JUQ41" s="30"/>
      <c r="JUR41" s="29"/>
      <c r="JUS41" s="30"/>
      <c r="JUT41" s="29"/>
      <c r="JUU41" s="30"/>
      <c r="JUV41" s="29"/>
      <c r="JUW41" s="30"/>
      <c r="JUX41" s="29"/>
      <c r="JUY41" s="30"/>
      <c r="JUZ41" s="29"/>
      <c r="JVA41" s="30"/>
      <c r="JVB41" s="29"/>
      <c r="JVC41" s="30"/>
      <c r="JVD41" s="29"/>
      <c r="JVE41" s="30"/>
      <c r="JVF41" s="29"/>
      <c r="JVG41" s="30"/>
      <c r="JVH41" s="29"/>
      <c r="JVI41" s="30"/>
      <c r="JVJ41" s="29"/>
      <c r="JVK41" s="30"/>
      <c r="JVL41" s="29"/>
      <c r="JVM41" s="30"/>
      <c r="JVN41" s="29"/>
      <c r="JVO41" s="30"/>
      <c r="JVP41" s="29"/>
      <c r="JVQ41" s="30"/>
      <c r="JVR41" s="29"/>
      <c r="JVS41" s="30"/>
      <c r="JVT41" s="29"/>
      <c r="JVU41" s="30"/>
      <c r="JVV41" s="29"/>
      <c r="JVW41" s="30"/>
      <c r="JVX41" s="29"/>
      <c r="JVY41" s="30"/>
      <c r="JVZ41" s="29"/>
      <c r="JWA41" s="30"/>
      <c r="JWB41" s="29"/>
      <c r="JWC41" s="30"/>
      <c r="JWD41" s="29"/>
      <c r="JWE41" s="30"/>
      <c r="JWF41" s="29"/>
      <c r="JWG41" s="30"/>
      <c r="JWH41" s="29"/>
      <c r="JWI41" s="30"/>
      <c r="JWJ41" s="29"/>
      <c r="JWK41" s="30"/>
      <c r="JWL41" s="29"/>
      <c r="JWM41" s="30"/>
      <c r="JWN41" s="29"/>
      <c r="JWO41" s="30"/>
      <c r="JWP41" s="29"/>
      <c r="JWQ41" s="30"/>
      <c r="JWR41" s="29"/>
      <c r="JWS41" s="30"/>
      <c r="JWT41" s="29"/>
      <c r="JWU41" s="30"/>
      <c r="JWV41" s="29"/>
      <c r="JWW41" s="30"/>
      <c r="JWX41" s="29"/>
      <c r="JWY41" s="30"/>
      <c r="JWZ41" s="29"/>
      <c r="JXA41" s="30"/>
      <c r="JXB41" s="29"/>
      <c r="JXC41" s="30"/>
      <c r="JXD41" s="29"/>
      <c r="JXE41" s="30"/>
      <c r="JXF41" s="29"/>
      <c r="JXG41" s="30"/>
      <c r="JXH41" s="29"/>
      <c r="JXI41" s="30"/>
      <c r="JXJ41" s="29"/>
      <c r="JXK41" s="30"/>
      <c r="JXL41" s="29"/>
      <c r="JXM41" s="30"/>
      <c r="JXN41" s="29"/>
      <c r="JXO41" s="30"/>
      <c r="JXP41" s="29"/>
      <c r="JXQ41" s="30"/>
      <c r="JXR41" s="29"/>
      <c r="JXS41" s="30"/>
      <c r="JXT41" s="29"/>
      <c r="JXU41" s="30"/>
      <c r="JXV41" s="29"/>
      <c r="JXW41" s="30"/>
      <c r="JXX41" s="29"/>
      <c r="JXY41" s="30"/>
      <c r="JXZ41" s="29"/>
      <c r="JYA41" s="30"/>
      <c r="JYB41" s="29"/>
      <c r="JYC41" s="30"/>
      <c r="JYD41" s="29"/>
      <c r="JYE41" s="30"/>
      <c r="JYF41" s="29"/>
      <c r="JYG41" s="30"/>
      <c r="JYH41" s="29"/>
      <c r="JYI41" s="30"/>
      <c r="JYJ41" s="29"/>
      <c r="JYK41" s="30"/>
      <c r="JYL41" s="29"/>
      <c r="JYM41" s="30"/>
      <c r="JYN41" s="29"/>
      <c r="JYO41" s="30"/>
      <c r="JYP41" s="29"/>
      <c r="JYQ41" s="30"/>
      <c r="JYR41" s="29"/>
      <c r="JYS41" s="30"/>
      <c r="JYT41" s="29"/>
      <c r="JYU41" s="30"/>
      <c r="JYV41" s="29"/>
      <c r="JYW41" s="30"/>
      <c r="JYX41" s="29"/>
      <c r="JYY41" s="30"/>
      <c r="JYZ41" s="29"/>
      <c r="JZA41" s="30"/>
      <c r="JZB41" s="29"/>
      <c r="JZC41" s="30"/>
      <c r="JZD41" s="29"/>
      <c r="JZE41" s="30"/>
      <c r="JZF41" s="29"/>
      <c r="JZG41" s="30"/>
      <c r="JZH41" s="29"/>
      <c r="JZI41" s="30"/>
      <c r="JZJ41" s="29"/>
      <c r="JZK41" s="30"/>
      <c r="JZL41" s="29"/>
      <c r="JZM41" s="30"/>
      <c r="JZN41" s="29"/>
      <c r="JZO41" s="30"/>
      <c r="JZP41" s="29"/>
      <c r="JZQ41" s="30"/>
      <c r="JZR41" s="29"/>
      <c r="JZS41" s="30"/>
      <c r="JZT41" s="29"/>
      <c r="JZU41" s="30"/>
      <c r="JZV41" s="29"/>
      <c r="JZW41" s="30"/>
      <c r="JZX41" s="29"/>
      <c r="JZY41" s="30"/>
      <c r="JZZ41" s="29"/>
      <c r="KAA41" s="30"/>
      <c r="KAB41" s="29"/>
      <c r="KAC41" s="30"/>
      <c r="KAD41" s="29"/>
      <c r="KAE41" s="30"/>
      <c r="KAF41" s="29"/>
      <c r="KAG41" s="30"/>
      <c r="KAH41" s="29"/>
      <c r="KAI41" s="30"/>
      <c r="KAJ41" s="29"/>
      <c r="KAK41" s="30"/>
      <c r="KAL41" s="29"/>
      <c r="KAM41" s="30"/>
      <c r="KAN41" s="29"/>
      <c r="KAO41" s="30"/>
      <c r="KAP41" s="29"/>
      <c r="KAQ41" s="30"/>
      <c r="KAR41" s="29"/>
      <c r="KAS41" s="30"/>
      <c r="KAT41" s="29"/>
      <c r="KAU41" s="30"/>
      <c r="KAV41" s="29"/>
      <c r="KAW41" s="30"/>
      <c r="KAX41" s="29"/>
      <c r="KAY41" s="30"/>
      <c r="KAZ41" s="29"/>
      <c r="KBA41" s="30"/>
      <c r="KBB41" s="29"/>
      <c r="KBC41" s="30"/>
      <c r="KBD41" s="29"/>
      <c r="KBE41" s="30"/>
      <c r="KBF41" s="29"/>
      <c r="KBG41" s="30"/>
      <c r="KBH41" s="29"/>
      <c r="KBI41" s="30"/>
      <c r="KBJ41" s="29"/>
      <c r="KBK41" s="30"/>
      <c r="KBL41" s="29"/>
      <c r="KBM41" s="30"/>
      <c r="KBN41" s="29"/>
      <c r="KBO41" s="30"/>
      <c r="KBP41" s="29"/>
      <c r="KBQ41" s="30"/>
      <c r="KBR41" s="29"/>
      <c r="KBS41" s="30"/>
      <c r="KBT41" s="29"/>
      <c r="KBU41" s="30"/>
      <c r="KBV41" s="29"/>
      <c r="KBW41" s="30"/>
      <c r="KBX41" s="29"/>
      <c r="KBY41" s="30"/>
      <c r="KBZ41" s="29"/>
      <c r="KCA41" s="30"/>
      <c r="KCB41" s="29"/>
      <c r="KCC41" s="30"/>
      <c r="KCD41" s="29"/>
      <c r="KCE41" s="30"/>
      <c r="KCF41" s="29"/>
      <c r="KCG41" s="30"/>
      <c r="KCH41" s="29"/>
      <c r="KCI41" s="30"/>
      <c r="KCJ41" s="29"/>
      <c r="KCK41" s="30"/>
      <c r="KCL41" s="29"/>
      <c r="KCM41" s="30"/>
      <c r="KCN41" s="29"/>
      <c r="KCO41" s="30"/>
      <c r="KCP41" s="29"/>
      <c r="KCQ41" s="30"/>
      <c r="KCR41" s="29"/>
      <c r="KCS41" s="30"/>
      <c r="KCT41" s="29"/>
      <c r="KCU41" s="30"/>
      <c r="KCV41" s="29"/>
      <c r="KCW41" s="30"/>
      <c r="KCX41" s="29"/>
      <c r="KCY41" s="30"/>
      <c r="KCZ41" s="29"/>
      <c r="KDA41" s="30"/>
      <c r="KDB41" s="29"/>
      <c r="KDC41" s="30"/>
      <c r="KDD41" s="29"/>
      <c r="KDE41" s="30"/>
      <c r="KDF41" s="29"/>
      <c r="KDG41" s="30"/>
      <c r="KDH41" s="29"/>
      <c r="KDI41" s="30"/>
      <c r="KDJ41" s="29"/>
      <c r="KDK41" s="30"/>
      <c r="KDL41" s="29"/>
      <c r="KDM41" s="30"/>
      <c r="KDN41" s="29"/>
      <c r="KDO41" s="30"/>
      <c r="KDP41" s="29"/>
      <c r="KDQ41" s="30"/>
      <c r="KDR41" s="29"/>
      <c r="KDS41" s="30"/>
      <c r="KDT41" s="29"/>
      <c r="KDU41" s="30"/>
      <c r="KDV41" s="29"/>
      <c r="KDW41" s="30"/>
      <c r="KDX41" s="29"/>
      <c r="KDY41" s="30"/>
      <c r="KDZ41" s="29"/>
      <c r="KEA41" s="30"/>
      <c r="KEB41" s="29"/>
      <c r="KEC41" s="30"/>
      <c r="KED41" s="29"/>
      <c r="KEE41" s="30"/>
      <c r="KEF41" s="29"/>
      <c r="KEG41" s="30"/>
      <c r="KEH41" s="29"/>
      <c r="KEI41" s="30"/>
      <c r="KEJ41" s="29"/>
      <c r="KEK41" s="30"/>
      <c r="KEL41" s="29"/>
      <c r="KEM41" s="30"/>
      <c r="KEN41" s="29"/>
      <c r="KEO41" s="30"/>
      <c r="KEP41" s="29"/>
      <c r="KEQ41" s="30"/>
      <c r="KER41" s="29"/>
      <c r="KES41" s="30"/>
      <c r="KET41" s="29"/>
      <c r="KEU41" s="30"/>
      <c r="KEV41" s="29"/>
      <c r="KEW41" s="30"/>
      <c r="KEX41" s="29"/>
      <c r="KEY41" s="30"/>
      <c r="KEZ41" s="29"/>
      <c r="KFA41" s="30"/>
      <c r="KFB41" s="29"/>
      <c r="KFC41" s="30"/>
      <c r="KFD41" s="29"/>
      <c r="KFE41" s="30"/>
      <c r="KFF41" s="29"/>
      <c r="KFG41" s="30"/>
      <c r="KFH41" s="29"/>
      <c r="KFI41" s="30"/>
      <c r="KFJ41" s="29"/>
      <c r="KFK41" s="30"/>
      <c r="KFL41" s="29"/>
      <c r="KFM41" s="30"/>
      <c r="KFN41" s="29"/>
      <c r="KFO41" s="30"/>
      <c r="KFP41" s="29"/>
      <c r="KFQ41" s="30"/>
      <c r="KFR41" s="29"/>
      <c r="KFS41" s="30"/>
      <c r="KFT41" s="29"/>
      <c r="KFU41" s="30"/>
      <c r="KFV41" s="29"/>
      <c r="KFW41" s="30"/>
      <c r="KFX41" s="29"/>
      <c r="KFY41" s="30"/>
      <c r="KFZ41" s="29"/>
      <c r="KGA41" s="30"/>
      <c r="KGB41" s="29"/>
      <c r="KGC41" s="30"/>
      <c r="KGD41" s="29"/>
      <c r="KGE41" s="30"/>
      <c r="KGF41" s="29"/>
      <c r="KGG41" s="30"/>
      <c r="KGH41" s="29"/>
      <c r="KGI41" s="30"/>
      <c r="KGJ41" s="29"/>
      <c r="KGK41" s="30"/>
      <c r="KGL41" s="29"/>
      <c r="KGM41" s="30"/>
      <c r="KGN41" s="29"/>
      <c r="KGO41" s="30"/>
      <c r="KGP41" s="29"/>
      <c r="KGQ41" s="30"/>
      <c r="KGR41" s="29"/>
      <c r="KGS41" s="30"/>
      <c r="KGT41" s="29"/>
      <c r="KGU41" s="30"/>
      <c r="KGV41" s="29"/>
      <c r="KGW41" s="30"/>
      <c r="KGX41" s="29"/>
      <c r="KGY41" s="30"/>
      <c r="KGZ41" s="29"/>
      <c r="KHA41" s="30"/>
      <c r="KHB41" s="29"/>
      <c r="KHC41" s="30"/>
      <c r="KHD41" s="29"/>
      <c r="KHE41" s="30"/>
      <c r="KHF41" s="29"/>
      <c r="KHG41" s="30"/>
      <c r="KHH41" s="29"/>
      <c r="KHI41" s="30"/>
      <c r="KHJ41" s="29"/>
      <c r="KHK41" s="30"/>
      <c r="KHL41" s="29"/>
      <c r="KHM41" s="30"/>
      <c r="KHN41" s="29"/>
      <c r="KHO41" s="30"/>
      <c r="KHP41" s="29"/>
      <c r="KHQ41" s="30"/>
      <c r="KHR41" s="29"/>
      <c r="KHS41" s="30"/>
      <c r="KHT41" s="29"/>
      <c r="KHU41" s="30"/>
      <c r="KHV41" s="29"/>
      <c r="KHW41" s="30"/>
      <c r="KHX41" s="29"/>
      <c r="KHY41" s="30"/>
      <c r="KHZ41" s="29"/>
      <c r="KIA41" s="30"/>
      <c r="KIB41" s="29"/>
      <c r="KIC41" s="30"/>
      <c r="KID41" s="29"/>
      <c r="KIE41" s="30"/>
      <c r="KIF41" s="29"/>
      <c r="KIG41" s="30"/>
      <c r="KIH41" s="29"/>
      <c r="KII41" s="30"/>
      <c r="KIJ41" s="29"/>
      <c r="KIK41" s="30"/>
      <c r="KIL41" s="29"/>
      <c r="KIM41" s="30"/>
      <c r="KIN41" s="29"/>
      <c r="KIO41" s="30"/>
      <c r="KIP41" s="29"/>
      <c r="KIQ41" s="30"/>
      <c r="KIR41" s="29"/>
      <c r="KIS41" s="30"/>
      <c r="KIT41" s="29"/>
      <c r="KIU41" s="30"/>
      <c r="KIV41" s="29"/>
      <c r="KIW41" s="30"/>
      <c r="KIX41" s="29"/>
      <c r="KIY41" s="30"/>
      <c r="KIZ41" s="29"/>
      <c r="KJA41" s="30"/>
      <c r="KJB41" s="29"/>
      <c r="KJC41" s="30"/>
      <c r="KJD41" s="29"/>
      <c r="KJE41" s="30"/>
      <c r="KJF41" s="29"/>
      <c r="KJG41" s="30"/>
      <c r="KJH41" s="29"/>
      <c r="KJI41" s="30"/>
      <c r="KJJ41" s="29"/>
      <c r="KJK41" s="30"/>
      <c r="KJL41" s="29"/>
      <c r="KJM41" s="30"/>
      <c r="KJN41" s="29"/>
      <c r="KJO41" s="30"/>
      <c r="KJP41" s="29"/>
      <c r="KJQ41" s="30"/>
      <c r="KJR41" s="29"/>
      <c r="KJS41" s="30"/>
      <c r="KJT41" s="29"/>
      <c r="KJU41" s="30"/>
      <c r="KJV41" s="29"/>
      <c r="KJW41" s="30"/>
      <c r="KJX41" s="29"/>
      <c r="KJY41" s="30"/>
      <c r="KJZ41" s="29"/>
      <c r="KKA41" s="30"/>
      <c r="KKB41" s="29"/>
      <c r="KKC41" s="30"/>
      <c r="KKD41" s="29"/>
      <c r="KKE41" s="30"/>
      <c r="KKF41" s="29"/>
      <c r="KKG41" s="30"/>
      <c r="KKH41" s="29"/>
      <c r="KKI41" s="30"/>
      <c r="KKJ41" s="29"/>
      <c r="KKK41" s="30"/>
      <c r="KKL41" s="29"/>
      <c r="KKM41" s="30"/>
      <c r="KKN41" s="29"/>
      <c r="KKO41" s="30"/>
      <c r="KKP41" s="29"/>
      <c r="KKQ41" s="30"/>
      <c r="KKR41" s="29"/>
      <c r="KKS41" s="30"/>
      <c r="KKT41" s="29"/>
      <c r="KKU41" s="30"/>
      <c r="KKV41" s="29"/>
      <c r="KKW41" s="30"/>
      <c r="KKX41" s="29"/>
      <c r="KKY41" s="30"/>
      <c r="KKZ41" s="29"/>
      <c r="KLA41" s="30"/>
      <c r="KLB41" s="29"/>
      <c r="KLC41" s="30"/>
      <c r="KLD41" s="29"/>
      <c r="KLE41" s="30"/>
      <c r="KLF41" s="29"/>
      <c r="KLG41" s="30"/>
      <c r="KLH41" s="29"/>
      <c r="KLI41" s="30"/>
      <c r="KLJ41" s="29"/>
      <c r="KLK41" s="30"/>
      <c r="KLL41" s="29"/>
      <c r="KLM41" s="30"/>
      <c r="KLN41" s="29"/>
      <c r="KLO41" s="30"/>
      <c r="KLP41" s="29"/>
      <c r="KLQ41" s="30"/>
      <c r="KLR41" s="29"/>
      <c r="KLS41" s="30"/>
      <c r="KLT41" s="29"/>
      <c r="KLU41" s="30"/>
      <c r="KLV41" s="29"/>
      <c r="KLW41" s="30"/>
      <c r="KLX41" s="29"/>
      <c r="KLY41" s="30"/>
      <c r="KLZ41" s="29"/>
      <c r="KMA41" s="30"/>
      <c r="KMB41" s="29"/>
      <c r="KMC41" s="30"/>
      <c r="KMD41" s="29"/>
      <c r="KME41" s="30"/>
      <c r="KMF41" s="29"/>
      <c r="KMG41" s="30"/>
      <c r="KMH41" s="29"/>
      <c r="KMI41" s="30"/>
      <c r="KMJ41" s="29"/>
      <c r="KMK41" s="30"/>
      <c r="KML41" s="29"/>
      <c r="KMM41" s="30"/>
      <c r="KMN41" s="29"/>
      <c r="KMO41" s="30"/>
      <c r="KMP41" s="29"/>
      <c r="KMQ41" s="30"/>
      <c r="KMR41" s="29"/>
      <c r="KMS41" s="30"/>
      <c r="KMT41" s="29"/>
      <c r="KMU41" s="30"/>
      <c r="KMV41" s="29"/>
      <c r="KMW41" s="30"/>
      <c r="KMX41" s="29"/>
      <c r="KMY41" s="30"/>
      <c r="KMZ41" s="29"/>
      <c r="KNA41" s="30"/>
      <c r="KNB41" s="29"/>
      <c r="KNC41" s="30"/>
      <c r="KND41" s="29"/>
      <c r="KNE41" s="30"/>
      <c r="KNF41" s="29"/>
      <c r="KNG41" s="30"/>
      <c r="KNH41" s="29"/>
      <c r="KNI41" s="30"/>
      <c r="KNJ41" s="29"/>
      <c r="KNK41" s="30"/>
      <c r="KNL41" s="29"/>
      <c r="KNM41" s="30"/>
      <c r="KNN41" s="29"/>
      <c r="KNO41" s="30"/>
      <c r="KNP41" s="29"/>
      <c r="KNQ41" s="30"/>
      <c r="KNR41" s="29"/>
      <c r="KNS41" s="30"/>
      <c r="KNT41" s="29"/>
      <c r="KNU41" s="30"/>
      <c r="KNV41" s="29"/>
      <c r="KNW41" s="30"/>
      <c r="KNX41" s="29"/>
      <c r="KNY41" s="30"/>
      <c r="KNZ41" s="29"/>
      <c r="KOA41" s="30"/>
      <c r="KOB41" s="29"/>
      <c r="KOC41" s="30"/>
      <c r="KOD41" s="29"/>
      <c r="KOE41" s="30"/>
      <c r="KOF41" s="29"/>
      <c r="KOG41" s="30"/>
      <c r="KOH41" s="29"/>
      <c r="KOI41" s="30"/>
      <c r="KOJ41" s="29"/>
      <c r="KOK41" s="30"/>
      <c r="KOL41" s="29"/>
      <c r="KOM41" s="30"/>
      <c r="KON41" s="29"/>
      <c r="KOO41" s="30"/>
      <c r="KOP41" s="29"/>
      <c r="KOQ41" s="30"/>
      <c r="KOR41" s="29"/>
      <c r="KOS41" s="30"/>
      <c r="KOT41" s="29"/>
      <c r="KOU41" s="30"/>
      <c r="KOV41" s="29"/>
      <c r="KOW41" s="30"/>
      <c r="KOX41" s="29"/>
      <c r="KOY41" s="30"/>
      <c r="KOZ41" s="29"/>
      <c r="KPA41" s="30"/>
      <c r="KPB41" s="29"/>
      <c r="KPC41" s="30"/>
      <c r="KPD41" s="29"/>
      <c r="KPE41" s="30"/>
      <c r="KPF41" s="29"/>
      <c r="KPG41" s="30"/>
      <c r="KPH41" s="29"/>
      <c r="KPI41" s="30"/>
      <c r="KPJ41" s="29"/>
      <c r="KPK41" s="30"/>
      <c r="KPL41" s="29"/>
      <c r="KPM41" s="30"/>
      <c r="KPN41" s="29"/>
      <c r="KPO41" s="30"/>
      <c r="KPP41" s="29"/>
      <c r="KPQ41" s="30"/>
      <c r="KPR41" s="29"/>
      <c r="KPS41" s="30"/>
      <c r="KPT41" s="29"/>
      <c r="KPU41" s="30"/>
      <c r="KPV41" s="29"/>
      <c r="KPW41" s="30"/>
      <c r="KPX41" s="29"/>
      <c r="KPY41" s="30"/>
      <c r="KPZ41" s="29"/>
      <c r="KQA41" s="30"/>
      <c r="KQB41" s="29"/>
      <c r="KQC41" s="30"/>
      <c r="KQD41" s="29"/>
      <c r="KQE41" s="30"/>
      <c r="KQF41" s="29"/>
      <c r="KQG41" s="30"/>
      <c r="KQH41" s="29"/>
      <c r="KQI41" s="30"/>
      <c r="KQJ41" s="29"/>
      <c r="KQK41" s="30"/>
      <c r="KQL41" s="29"/>
      <c r="KQM41" s="30"/>
      <c r="KQN41" s="29"/>
      <c r="KQO41" s="30"/>
      <c r="KQP41" s="29"/>
      <c r="KQQ41" s="30"/>
      <c r="KQR41" s="29"/>
      <c r="KQS41" s="30"/>
      <c r="KQT41" s="29"/>
      <c r="KQU41" s="30"/>
      <c r="KQV41" s="29"/>
      <c r="KQW41" s="30"/>
      <c r="KQX41" s="29"/>
      <c r="KQY41" s="30"/>
      <c r="KQZ41" s="29"/>
      <c r="KRA41" s="30"/>
      <c r="KRB41" s="29"/>
      <c r="KRC41" s="30"/>
      <c r="KRD41" s="29"/>
      <c r="KRE41" s="30"/>
      <c r="KRF41" s="29"/>
      <c r="KRG41" s="30"/>
      <c r="KRH41" s="29"/>
      <c r="KRI41" s="30"/>
      <c r="KRJ41" s="29"/>
      <c r="KRK41" s="30"/>
      <c r="KRL41" s="29"/>
      <c r="KRM41" s="30"/>
      <c r="KRN41" s="29"/>
      <c r="KRO41" s="30"/>
      <c r="KRP41" s="29"/>
      <c r="KRQ41" s="30"/>
      <c r="KRR41" s="29"/>
      <c r="KRS41" s="30"/>
      <c r="KRT41" s="29"/>
      <c r="KRU41" s="30"/>
      <c r="KRV41" s="29"/>
      <c r="KRW41" s="30"/>
      <c r="KRX41" s="29"/>
      <c r="KRY41" s="30"/>
      <c r="KRZ41" s="29"/>
      <c r="KSA41" s="30"/>
      <c r="KSB41" s="29"/>
      <c r="KSC41" s="30"/>
      <c r="KSD41" s="29"/>
      <c r="KSE41" s="30"/>
      <c r="KSF41" s="29"/>
      <c r="KSG41" s="30"/>
      <c r="KSH41" s="29"/>
      <c r="KSI41" s="30"/>
      <c r="KSJ41" s="29"/>
      <c r="KSK41" s="30"/>
      <c r="KSL41" s="29"/>
      <c r="KSM41" s="30"/>
      <c r="KSN41" s="29"/>
      <c r="KSO41" s="30"/>
      <c r="KSP41" s="29"/>
      <c r="KSQ41" s="30"/>
      <c r="KSR41" s="29"/>
      <c r="KSS41" s="30"/>
      <c r="KST41" s="29"/>
      <c r="KSU41" s="30"/>
      <c r="KSV41" s="29"/>
      <c r="KSW41" s="30"/>
      <c r="KSX41" s="29"/>
      <c r="KSY41" s="30"/>
      <c r="KSZ41" s="29"/>
      <c r="KTA41" s="30"/>
      <c r="KTB41" s="29"/>
      <c r="KTC41" s="30"/>
      <c r="KTD41" s="29"/>
      <c r="KTE41" s="30"/>
      <c r="KTF41" s="29"/>
      <c r="KTG41" s="30"/>
      <c r="KTH41" s="29"/>
      <c r="KTI41" s="30"/>
      <c r="KTJ41" s="29"/>
      <c r="KTK41" s="30"/>
      <c r="KTL41" s="29"/>
      <c r="KTM41" s="30"/>
      <c r="KTN41" s="29"/>
      <c r="KTO41" s="30"/>
      <c r="KTP41" s="29"/>
      <c r="KTQ41" s="30"/>
      <c r="KTR41" s="29"/>
      <c r="KTS41" s="30"/>
      <c r="KTT41" s="29"/>
      <c r="KTU41" s="30"/>
      <c r="KTV41" s="29"/>
      <c r="KTW41" s="30"/>
      <c r="KTX41" s="29"/>
      <c r="KTY41" s="30"/>
      <c r="KTZ41" s="29"/>
      <c r="KUA41" s="30"/>
      <c r="KUB41" s="29"/>
      <c r="KUC41" s="30"/>
      <c r="KUD41" s="29"/>
      <c r="KUE41" s="30"/>
      <c r="KUF41" s="29"/>
      <c r="KUG41" s="30"/>
      <c r="KUH41" s="29"/>
      <c r="KUI41" s="30"/>
      <c r="KUJ41" s="29"/>
      <c r="KUK41" s="30"/>
      <c r="KUL41" s="29"/>
      <c r="KUM41" s="30"/>
      <c r="KUN41" s="29"/>
      <c r="KUO41" s="30"/>
      <c r="KUP41" s="29"/>
      <c r="KUQ41" s="30"/>
      <c r="KUR41" s="29"/>
      <c r="KUS41" s="30"/>
      <c r="KUT41" s="29"/>
      <c r="KUU41" s="30"/>
      <c r="KUV41" s="29"/>
      <c r="KUW41" s="30"/>
      <c r="KUX41" s="29"/>
      <c r="KUY41" s="30"/>
      <c r="KUZ41" s="29"/>
      <c r="KVA41" s="30"/>
      <c r="KVB41" s="29"/>
      <c r="KVC41" s="30"/>
      <c r="KVD41" s="29"/>
      <c r="KVE41" s="30"/>
      <c r="KVF41" s="29"/>
      <c r="KVG41" s="30"/>
      <c r="KVH41" s="29"/>
      <c r="KVI41" s="30"/>
      <c r="KVJ41" s="29"/>
      <c r="KVK41" s="30"/>
      <c r="KVL41" s="29"/>
      <c r="KVM41" s="30"/>
      <c r="KVN41" s="29"/>
      <c r="KVO41" s="30"/>
      <c r="KVP41" s="29"/>
      <c r="KVQ41" s="30"/>
      <c r="KVR41" s="29"/>
      <c r="KVS41" s="30"/>
      <c r="KVT41" s="29"/>
      <c r="KVU41" s="30"/>
      <c r="KVV41" s="29"/>
      <c r="KVW41" s="30"/>
      <c r="KVX41" s="29"/>
      <c r="KVY41" s="30"/>
      <c r="KVZ41" s="29"/>
      <c r="KWA41" s="30"/>
      <c r="KWB41" s="29"/>
      <c r="KWC41" s="30"/>
      <c r="KWD41" s="29"/>
      <c r="KWE41" s="30"/>
      <c r="KWF41" s="29"/>
      <c r="KWG41" s="30"/>
      <c r="KWH41" s="29"/>
      <c r="KWI41" s="30"/>
      <c r="KWJ41" s="29"/>
      <c r="KWK41" s="30"/>
      <c r="KWL41" s="29"/>
      <c r="KWM41" s="30"/>
      <c r="KWN41" s="29"/>
      <c r="KWO41" s="30"/>
      <c r="KWP41" s="29"/>
      <c r="KWQ41" s="30"/>
      <c r="KWR41" s="29"/>
      <c r="KWS41" s="30"/>
      <c r="KWT41" s="29"/>
      <c r="KWU41" s="30"/>
      <c r="KWV41" s="29"/>
      <c r="KWW41" s="30"/>
      <c r="KWX41" s="29"/>
      <c r="KWY41" s="30"/>
      <c r="KWZ41" s="29"/>
      <c r="KXA41" s="30"/>
      <c r="KXB41" s="29"/>
      <c r="KXC41" s="30"/>
      <c r="KXD41" s="29"/>
      <c r="KXE41" s="30"/>
      <c r="KXF41" s="29"/>
      <c r="KXG41" s="30"/>
      <c r="KXH41" s="29"/>
      <c r="KXI41" s="30"/>
      <c r="KXJ41" s="29"/>
      <c r="KXK41" s="30"/>
      <c r="KXL41" s="29"/>
      <c r="KXM41" s="30"/>
      <c r="KXN41" s="29"/>
      <c r="KXO41" s="30"/>
      <c r="KXP41" s="29"/>
      <c r="KXQ41" s="30"/>
      <c r="KXR41" s="29"/>
      <c r="KXS41" s="30"/>
      <c r="KXT41" s="29"/>
      <c r="KXU41" s="30"/>
      <c r="KXV41" s="29"/>
      <c r="KXW41" s="30"/>
      <c r="KXX41" s="29"/>
      <c r="KXY41" s="30"/>
      <c r="KXZ41" s="29"/>
      <c r="KYA41" s="30"/>
      <c r="KYB41" s="29"/>
      <c r="KYC41" s="30"/>
      <c r="KYD41" s="29"/>
      <c r="KYE41" s="30"/>
      <c r="KYF41" s="29"/>
      <c r="KYG41" s="30"/>
      <c r="KYH41" s="29"/>
      <c r="KYI41" s="30"/>
      <c r="KYJ41" s="29"/>
      <c r="KYK41" s="30"/>
      <c r="KYL41" s="29"/>
      <c r="KYM41" s="30"/>
      <c r="KYN41" s="29"/>
      <c r="KYO41" s="30"/>
      <c r="KYP41" s="29"/>
      <c r="KYQ41" s="30"/>
      <c r="KYR41" s="29"/>
      <c r="KYS41" s="30"/>
      <c r="KYT41" s="29"/>
      <c r="KYU41" s="30"/>
      <c r="KYV41" s="29"/>
      <c r="KYW41" s="30"/>
      <c r="KYX41" s="29"/>
      <c r="KYY41" s="30"/>
      <c r="KYZ41" s="29"/>
      <c r="KZA41" s="30"/>
      <c r="KZB41" s="29"/>
      <c r="KZC41" s="30"/>
      <c r="KZD41" s="29"/>
      <c r="KZE41" s="30"/>
      <c r="KZF41" s="29"/>
      <c r="KZG41" s="30"/>
      <c r="KZH41" s="29"/>
      <c r="KZI41" s="30"/>
      <c r="KZJ41" s="29"/>
      <c r="KZK41" s="30"/>
      <c r="KZL41" s="29"/>
      <c r="KZM41" s="30"/>
      <c r="KZN41" s="29"/>
      <c r="KZO41" s="30"/>
      <c r="KZP41" s="29"/>
      <c r="KZQ41" s="30"/>
      <c r="KZR41" s="29"/>
      <c r="KZS41" s="30"/>
      <c r="KZT41" s="29"/>
      <c r="KZU41" s="30"/>
      <c r="KZV41" s="29"/>
      <c r="KZW41" s="30"/>
      <c r="KZX41" s="29"/>
      <c r="KZY41" s="30"/>
      <c r="KZZ41" s="29"/>
      <c r="LAA41" s="30"/>
      <c r="LAB41" s="29"/>
      <c r="LAC41" s="30"/>
      <c r="LAD41" s="29"/>
      <c r="LAE41" s="30"/>
      <c r="LAF41" s="29"/>
      <c r="LAG41" s="30"/>
      <c r="LAH41" s="29"/>
      <c r="LAI41" s="30"/>
      <c r="LAJ41" s="29"/>
      <c r="LAK41" s="30"/>
      <c r="LAL41" s="29"/>
      <c r="LAM41" s="30"/>
      <c r="LAN41" s="29"/>
      <c r="LAO41" s="30"/>
      <c r="LAP41" s="29"/>
      <c r="LAQ41" s="30"/>
      <c r="LAR41" s="29"/>
      <c r="LAS41" s="30"/>
      <c r="LAT41" s="29"/>
      <c r="LAU41" s="30"/>
      <c r="LAV41" s="29"/>
      <c r="LAW41" s="30"/>
      <c r="LAX41" s="29"/>
      <c r="LAY41" s="30"/>
      <c r="LAZ41" s="29"/>
      <c r="LBA41" s="30"/>
      <c r="LBB41" s="29"/>
      <c r="LBC41" s="30"/>
      <c r="LBD41" s="29"/>
      <c r="LBE41" s="30"/>
      <c r="LBF41" s="29"/>
      <c r="LBG41" s="30"/>
      <c r="LBH41" s="29"/>
      <c r="LBI41" s="30"/>
      <c r="LBJ41" s="29"/>
      <c r="LBK41" s="30"/>
      <c r="LBL41" s="29"/>
      <c r="LBM41" s="30"/>
      <c r="LBN41" s="29"/>
      <c r="LBO41" s="30"/>
      <c r="LBP41" s="29"/>
      <c r="LBQ41" s="30"/>
      <c r="LBR41" s="29"/>
      <c r="LBS41" s="30"/>
      <c r="LBT41" s="29"/>
      <c r="LBU41" s="30"/>
      <c r="LBV41" s="29"/>
      <c r="LBW41" s="30"/>
      <c r="LBX41" s="29"/>
      <c r="LBY41" s="30"/>
      <c r="LBZ41" s="29"/>
      <c r="LCA41" s="30"/>
      <c r="LCB41" s="29"/>
      <c r="LCC41" s="30"/>
      <c r="LCD41" s="29"/>
      <c r="LCE41" s="30"/>
      <c r="LCF41" s="29"/>
      <c r="LCG41" s="30"/>
      <c r="LCH41" s="29"/>
      <c r="LCI41" s="30"/>
      <c r="LCJ41" s="29"/>
      <c r="LCK41" s="30"/>
      <c r="LCL41" s="29"/>
      <c r="LCM41" s="30"/>
      <c r="LCN41" s="29"/>
      <c r="LCO41" s="30"/>
      <c r="LCP41" s="29"/>
      <c r="LCQ41" s="30"/>
      <c r="LCR41" s="29"/>
      <c r="LCS41" s="30"/>
      <c r="LCT41" s="29"/>
      <c r="LCU41" s="30"/>
      <c r="LCV41" s="29"/>
      <c r="LCW41" s="30"/>
      <c r="LCX41" s="29"/>
      <c r="LCY41" s="30"/>
      <c r="LCZ41" s="29"/>
      <c r="LDA41" s="30"/>
      <c r="LDB41" s="29"/>
      <c r="LDC41" s="30"/>
      <c r="LDD41" s="29"/>
      <c r="LDE41" s="30"/>
      <c r="LDF41" s="29"/>
      <c r="LDG41" s="30"/>
      <c r="LDH41" s="29"/>
      <c r="LDI41" s="30"/>
      <c r="LDJ41" s="29"/>
      <c r="LDK41" s="30"/>
      <c r="LDL41" s="29"/>
      <c r="LDM41" s="30"/>
      <c r="LDN41" s="29"/>
      <c r="LDO41" s="30"/>
      <c r="LDP41" s="29"/>
      <c r="LDQ41" s="30"/>
      <c r="LDR41" s="29"/>
      <c r="LDS41" s="30"/>
      <c r="LDT41" s="29"/>
      <c r="LDU41" s="30"/>
      <c r="LDV41" s="29"/>
      <c r="LDW41" s="30"/>
      <c r="LDX41" s="29"/>
      <c r="LDY41" s="30"/>
      <c r="LDZ41" s="29"/>
      <c r="LEA41" s="30"/>
      <c r="LEB41" s="29"/>
      <c r="LEC41" s="30"/>
      <c r="LED41" s="29"/>
      <c r="LEE41" s="30"/>
      <c r="LEF41" s="29"/>
      <c r="LEG41" s="30"/>
      <c r="LEH41" s="29"/>
      <c r="LEI41" s="30"/>
      <c r="LEJ41" s="29"/>
      <c r="LEK41" s="30"/>
      <c r="LEL41" s="29"/>
      <c r="LEM41" s="30"/>
      <c r="LEN41" s="29"/>
      <c r="LEO41" s="30"/>
      <c r="LEP41" s="29"/>
      <c r="LEQ41" s="30"/>
      <c r="LER41" s="29"/>
      <c r="LES41" s="30"/>
      <c r="LET41" s="29"/>
      <c r="LEU41" s="30"/>
      <c r="LEV41" s="29"/>
      <c r="LEW41" s="30"/>
      <c r="LEX41" s="29"/>
      <c r="LEY41" s="30"/>
      <c r="LEZ41" s="29"/>
      <c r="LFA41" s="30"/>
      <c r="LFB41" s="29"/>
      <c r="LFC41" s="30"/>
      <c r="LFD41" s="29"/>
      <c r="LFE41" s="30"/>
      <c r="LFF41" s="29"/>
      <c r="LFG41" s="30"/>
      <c r="LFH41" s="29"/>
      <c r="LFI41" s="30"/>
      <c r="LFJ41" s="29"/>
      <c r="LFK41" s="30"/>
      <c r="LFL41" s="29"/>
      <c r="LFM41" s="30"/>
      <c r="LFN41" s="29"/>
      <c r="LFO41" s="30"/>
      <c r="LFP41" s="29"/>
      <c r="LFQ41" s="30"/>
      <c r="LFR41" s="29"/>
      <c r="LFS41" s="30"/>
      <c r="LFT41" s="29"/>
      <c r="LFU41" s="30"/>
      <c r="LFV41" s="29"/>
      <c r="LFW41" s="30"/>
      <c r="LFX41" s="29"/>
      <c r="LFY41" s="30"/>
      <c r="LFZ41" s="29"/>
      <c r="LGA41" s="30"/>
      <c r="LGB41" s="29"/>
      <c r="LGC41" s="30"/>
      <c r="LGD41" s="29"/>
      <c r="LGE41" s="30"/>
      <c r="LGF41" s="29"/>
      <c r="LGG41" s="30"/>
      <c r="LGH41" s="29"/>
      <c r="LGI41" s="30"/>
      <c r="LGJ41" s="29"/>
      <c r="LGK41" s="30"/>
      <c r="LGL41" s="29"/>
      <c r="LGM41" s="30"/>
      <c r="LGN41" s="29"/>
      <c r="LGO41" s="30"/>
      <c r="LGP41" s="29"/>
      <c r="LGQ41" s="30"/>
      <c r="LGR41" s="29"/>
      <c r="LGS41" s="30"/>
      <c r="LGT41" s="29"/>
      <c r="LGU41" s="30"/>
      <c r="LGV41" s="29"/>
      <c r="LGW41" s="30"/>
      <c r="LGX41" s="29"/>
      <c r="LGY41" s="30"/>
      <c r="LGZ41" s="29"/>
      <c r="LHA41" s="30"/>
      <c r="LHB41" s="29"/>
      <c r="LHC41" s="30"/>
      <c r="LHD41" s="29"/>
      <c r="LHE41" s="30"/>
      <c r="LHF41" s="29"/>
      <c r="LHG41" s="30"/>
      <c r="LHH41" s="29"/>
      <c r="LHI41" s="30"/>
      <c r="LHJ41" s="29"/>
      <c r="LHK41" s="30"/>
      <c r="LHL41" s="29"/>
      <c r="LHM41" s="30"/>
      <c r="LHN41" s="29"/>
      <c r="LHO41" s="30"/>
      <c r="LHP41" s="29"/>
      <c r="LHQ41" s="30"/>
      <c r="LHR41" s="29"/>
      <c r="LHS41" s="30"/>
      <c r="LHT41" s="29"/>
      <c r="LHU41" s="30"/>
      <c r="LHV41" s="29"/>
      <c r="LHW41" s="30"/>
      <c r="LHX41" s="29"/>
      <c r="LHY41" s="30"/>
      <c r="LHZ41" s="29"/>
      <c r="LIA41" s="30"/>
      <c r="LIB41" s="29"/>
      <c r="LIC41" s="30"/>
      <c r="LID41" s="29"/>
      <c r="LIE41" s="30"/>
      <c r="LIF41" s="29"/>
      <c r="LIG41" s="30"/>
      <c r="LIH41" s="29"/>
      <c r="LII41" s="30"/>
      <c r="LIJ41" s="29"/>
      <c r="LIK41" s="30"/>
      <c r="LIL41" s="29"/>
      <c r="LIM41" s="30"/>
      <c r="LIN41" s="29"/>
      <c r="LIO41" s="30"/>
      <c r="LIP41" s="29"/>
      <c r="LIQ41" s="30"/>
      <c r="LIR41" s="29"/>
      <c r="LIS41" s="30"/>
      <c r="LIT41" s="29"/>
      <c r="LIU41" s="30"/>
      <c r="LIV41" s="29"/>
      <c r="LIW41" s="30"/>
      <c r="LIX41" s="29"/>
      <c r="LIY41" s="30"/>
      <c r="LIZ41" s="29"/>
      <c r="LJA41" s="30"/>
      <c r="LJB41" s="29"/>
      <c r="LJC41" s="30"/>
      <c r="LJD41" s="29"/>
      <c r="LJE41" s="30"/>
      <c r="LJF41" s="29"/>
      <c r="LJG41" s="30"/>
      <c r="LJH41" s="29"/>
      <c r="LJI41" s="30"/>
      <c r="LJJ41" s="29"/>
      <c r="LJK41" s="30"/>
      <c r="LJL41" s="29"/>
      <c r="LJM41" s="30"/>
      <c r="LJN41" s="29"/>
      <c r="LJO41" s="30"/>
      <c r="LJP41" s="29"/>
      <c r="LJQ41" s="30"/>
      <c r="LJR41" s="29"/>
      <c r="LJS41" s="30"/>
      <c r="LJT41" s="29"/>
      <c r="LJU41" s="30"/>
      <c r="LJV41" s="29"/>
      <c r="LJW41" s="30"/>
      <c r="LJX41" s="29"/>
      <c r="LJY41" s="30"/>
      <c r="LJZ41" s="29"/>
      <c r="LKA41" s="30"/>
      <c r="LKB41" s="29"/>
      <c r="LKC41" s="30"/>
      <c r="LKD41" s="29"/>
      <c r="LKE41" s="30"/>
      <c r="LKF41" s="29"/>
      <c r="LKG41" s="30"/>
      <c r="LKH41" s="29"/>
      <c r="LKI41" s="30"/>
      <c r="LKJ41" s="29"/>
      <c r="LKK41" s="30"/>
      <c r="LKL41" s="29"/>
      <c r="LKM41" s="30"/>
      <c r="LKN41" s="29"/>
      <c r="LKO41" s="30"/>
      <c r="LKP41" s="29"/>
      <c r="LKQ41" s="30"/>
      <c r="LKR41" s="29"/>
      <c r="LKS41" s="30"/>
      <c r="LKT41" s="29"/>
      <c r="LKU41" s="30"/>
      <c r="LKV41" s="29"/>
      <c r="LKW41" s="30"/>
      <c r="LKX41" s="29"/>
      <c r="LKY41" s="30"/>
      <c r="LKZ41" s="29"/>
      <c r="LLA41" s="30"/>
      <c r="LLB41" s="29"/>
      <c r="LLC41" s="30"/>
      <c r="LLD41" s="29"/>
      <c r="LLE41" s="30"/>
      <c r="LLF41" s="29"/>
      <c r="LLG41" s="30"/>
      <c r="LLH41" s="29"/>
      <c r="LLI41" s="30"/>
      <c r="LLJ41" s="29"/>
      <c r="LLK41" s="30"/>
      <c r="LLL41" s="29"/>
      <c r="LLM41" s="30"/>
      <c r="LLN41" s="29"/>
      <c r="LLO41" s="30"/>
      <c r="LLP41" s="29"/>
      <c r="LLQ41" s="30"/>
      <c r="LLR41" s="29"/>
      <c r="LLS41" s="30"/>
      <c r="LLT41" s="29"/>
      <c r="LLU41" s="30"/>
      <c r="LLV41" s="29"/>
      <c r="LLW41" s="30"/>
      <c r="LLX41" s="29"/>
      <c r="LLY41" s="30"/>
      <c r="LLZ41" s="29"/>
      <c r="LMA41" s="30"/>
      <c r="LMB41" s="29"/>
      <c r="LMC41" s="30"/>
      <c r="LMD41" s="29"/>
      <c r="LME41" s="30"/>
      <c r="LMF41" s="29"/>
      <c r="LMG41" s="30"/>
      <c r="LMH41" s="29"/>
      <c r="LMI41" s="30"/>
      <c r="LMJ41" s="29"/>
      <c r="LMK41" s="30"/>
      <c r="LML41" s="29"/>
      <c r="LMM41" s="30"/>
      <c r="LMN41" s="29"/>
      <c r="LMO41" s="30"/>
      <c r="LMP41" s="29"/>
      <c r="LMQ41" s="30"/>
      <c r="LMR41" s="29"/>
      <c r="LMS41" s="30"/>
      <c r="LMT41" s="29"/>
      <c r="LMU41" s="30"/>
      <c r="LMV41" s="29"/>
      <c r="LMW41" s="30"/>
      <c r="LMX41" s="29"/>
      <c r="LMY41" s="30"/>
      <c r="LMZ41" s="29"/>
      <c r="LNA41" s="30"/>
      <c r="LNB41" s="29"/>
      <c r="LNC41" s="30"/>
      <c r="LND41" s="29"/>
      <c r="LNE41" s="30"/>
      <c r="LNF41" s="29"/>
      <c r="LNG41" s="30"/>
      <c r="LNH41" s="29"/>
      <c r="LNI41" s="30"/>
      <c r="LNJ41" s="29"/>
      <c r="LNK41" s="30"/>
      <c r="LNL41" s="29"/>
      <c r="LNM41" s="30"/>
      <c r="LNN41" s="29"/>
      <c r="LNO41" s="30"/>
      <c r="LNP41" s="29"/>
      <c r="LNQ41" s="30"/>
      <c r="LNR41" s="29"/>
      <c r="LNS41" s="30"/>
      <c r="LNT41" s="29"/>
      <c r="LNU41" s="30"/>
      <c r="LNV41" s="29"/>
      <c r="LNW41" s="30"/>
      <c r="LNX41" s="29"/>
      <c r="LNY41" s="30"/>
      <c r="LNZ41" s="29"/>
      <c r="LOA41" s="30"/>
      <c r="LOB41" s="29"/>
      <c r="LOC41" s="30"/>
      <c r="LOD41" s="29"/>
      <c r="LOE41" s="30"/>
      <c r="LOF41" s="29"/>
      <c r="LOG41" s="30"/>
      <c r="LOH41" s="29"/>
      <c r="LOI41" s="30"/>
      <c r="LOJ41" s="29"/>
      <c r="LOK41" s="30"/>
      <c r="LOL41" s="29"/>
      <c r="LOM41" s="30"/>
      <c r="LON41" s="29"/>
      <c r="LOO41" s="30"/>
      <c r="LOP41" s="29"/>
      <c r="LOQ41" s="30"/>
      <c r="LOR41" s="29"/>
      <c r="LOS41" s="30"/>
      <c r="LOT41" s="29"/>
      <c r="LOU41" s="30"/>
      <c r="LOV41" s="29"/>
      <c r="LOW41" s="30"/>
      <c r="LOX41" s="29"/>
      <c r="LOY41" s="30"/>
      <c r="LOZ41" s="29"/>
      <c r="LPA41" s="30"/>
      <c r="LPB41" s="29"/>
      <c r="LPC41" s="30"/>
      <c r="LPD41" s="29"/>
      <c r="LPE41" s="30"/>
      <c r="LPF41" s="29"/>
      <c r="LPG41" s="30"/>
      <c r="LPH41" s="29"/>
      <c r="LPI41" s="30"/>
      <c r="LPJ41" s="29"/>
      <c r="LPK41" s="30"/>
      <c r="LPL41" s="29"/>
      <c r="LPM41" s="30"/>
      <c r="LPN41" s="29"/>
      <c r="LPO41" s="30"/>
      <c r="LPP41" s="29"/>
      <c r="LPQ41" s="30"/>
      <c r="LPR41" s="29"/>
      <c r="LPS41" s="30"/>
      <c r="LPT41" s="29"/>
      <c r="LPU41" s="30"/>
      <c r="LPV41" s="29"/>
      <c r="LPW41" s="30"/>
      <c r="LPX41" s="29"/>
      <c r="LPY41" s="30"/>
      <c r="LPZ41" s="29"/>
      <c r="LQA41" s="30"/>
      <c r="LQB41" s="29"/>
      <c r="LQC41" s="30"/>
      <c r="LQD41" s="29"/>
      <c r="LQE41" s="30"/>
      <c r="LQF41" s="29"/>
      <c r="LQG41" s="30"/>
      <c r="LQH41" s="29"/>
      <c r="LQI41" s="30"/>
      <c r="LQJ41" s="29"/>
      <c r="LQK41" s="30"/>
      <c r="LQL41" s="29"/>
      <c r="LQM41" s="30"/>
      <c r="LQN41" s="29"/>
      <c r="LQO41" s="30"/>
      <c r="LQP41" s="29"/>
      <c r="LQQ41" s="30"/>
      <c r="LQR41" s="29"/>
      <c r="LQS41" s="30"/>
      <c r="LQT41" s="29"/>
      <c r="LQU41" s="30"/>
      <c r="LQV41" s="29"/>
      <c r="LQW41" s="30"/>
      <c r="LQX41" s="29"/>
      <c r="LQY41" s="30"/>
      <c r="LQZ41" s="29"/>
      <c r="LRA41" s="30"/>
      <c r="LRB41" s="29"/>
      <c r="LRC41" s="30"/>
      <c r="LRD41" s="29"/>
      <c r="LRE41" s="30"/>
      <c r="LRF41" s="29"/>
      <c r="LRG41" s="30"/>
      <c r="LRH41" s="29"/>
      <c r="LRI41" s="30"/>
      <c r="LRJ41" s="29"/>
      <c r="LRK41" s="30"/>
      <c r="LRL41" s="29"/>
      <c r="LRM41" s="30"/>
      <c r="LRN41" s="29"/>
      <c r="LRO41" s="30"/>
      <c r="LRP41" s="29"/>
      <c r="LRQ41" s="30"/>
      <c r="LRR41" s="29"/>
      <c r="LRS41" s="30"/>
      <c r="LRT41" s="29"/>
      <c r="LRU41" s="30"/>
      <c r="LRV41" s="29"/>
      <c r="LRW41" s="30"/>
      <c r="LRX41" s="29"/>
      <c r="LRY41" s="30"/>
      <c r="LRZ41" s="29"/>
      <c r="LSA41" s="30"/>
      <c r="LSB41" s="29"/>
      <c r="LSC41" s="30"/>
      <c r="LSD41" s="29"/>
      <c r="LSE41" s="30"/>
      <c r="LSF41" s="29"/>
      <c r="LSG41" s="30"/>
      <c r="LSH41" s="29"/>
      <c r="LSI41" s="30"/>
      <c r="LSJ41" s="29"/>
      <c r="LSK41" s="30"/>
      <c r="LSL41" s="29"/>
      <c r="LSM41" s="30"/>
      <c r="LSN41" s="29"/>
      <c r="LSO41" s="30"/>
      <c r="LSP41" s="29"/>
      <c r="LSQ41" s="30"/>
      <c r="LSR41" s="29"/>
      <c r="LSS41" s="30"/>
      <c r="LST41" s="29"/>
      <c r="LSU41" s="30"/>
      <c r="LSV41" s="29"/>
      <c r="LSW41" s="30"/>
      <c r="LSX41" s="29"/>
      <c r="LSY41" s="30"/>
      <c r="LSZ41" s="29"/>
      <c r="LTA41" s="30"/>
      <c r="LTB41" s="29"/>
      <c r="LTC41" s="30"/>
      <c r="LTD41" s="29"/>
      <c r="LTE41" s="30"/>
      <c r="LTF41" s="29"/>
      <c r="LTG41" s="30"/>
      <c r="LTH41" s="29"/>
      <c r="LTI41" s="30"/>
      <c r="LTJ41" s="29"/>
      <c r="LTK41" s="30"/>
      <c r="LTL41" s="29"/>
      <c r="LTM41" s="30"/>
      <c r="LTN41" s="29"/>
      <c r="LTO41" s="30"/>
      <c r="LTP41" s="29"/>
      <c r="LTQ41" s="30"/>
      <c r="LTR41" s="29"/>
      <c r="LTS41" s="30"/>
      <c r="LTT41" s="29"/>
      <c r="LTU41" s="30"/>
      <c r="LTV41" s="29"/>
      <c r="LTW41" s="30"/>
      <c r="LTX41" s="29"/>
      <c r="LTY41" s="30"/>
      <c r="LTZ41" s="29"/>
      <c r="LUA41" s="30"/>
      <c r="LUB41" s="29"/>
      <c r="LUC41" s="30"/>
      <c r="LUD41" s="29"/>
      <c r="LUE41" s="30"/>
      <c r="LUF41" s="29"/>
      <c r="LUG41" s="30"/>
      <c r="LUH41" s="29"/>
      <c r="LUI41" s="30"/>
      <c r="LUJ41" s="29"/>
      <c r="LUK41" s="30"/>
      <c r="LUL41" s="29"/>
      <c r="LUM41" s="30"/>
      <c r="LUN41" s="29"/>
      <c r="LUO41" s="30"/>
      <c r="LUP41" s="29"/>
      <c r="LUQ41" s="30"/>
      <c r="LUR41" s="29"/>
      <c r="LUS41" s="30"/>
      <c r="LUT41" s="29"/>
      <c r="LUU41" s="30"/>
      <c r="LUV41" s="29"/>
      <c r="LUW41" s="30"/>
      <c r="LUX41" s="29"/>
      <c r="LUY41" s="30"/>
      <c r="LUZ41" s="29"/>
      <c r="LVA41" s="30"/>
      <c r="LVB41" s="29"/>
      <c r="LVC41" s="30"/>
      <c r="LVD41" s="29"/>
      <c r="LVE41" s="30"/>
      <c r="LVF41" s="29"/>
      <c r="LVG41" s="30"/>
      <c r="LVH41" s="29"/>
      <c r="LVI41" s="30"/>
      <c r="LVJ41" s="29"/>
      <c r="LVK41" s="30"/>
      <c r="LVL41" s="29"/>
      <c r="LVM41" s="30"/>
      <c r="LVN41" s="29"/>
      <c r="LVO41" s="30"/>
      <c r="LVP41" s="29"/>
      <c r="LVQ41" s="30"/>
      <c r="LVR41" s="29"/>
      <c r="LVS41" s="30"/>
      <c r="LVT41" s="29"/>
      <c r="LVU41" s="30"/>
      <c r="LVV41" s="29"/>
      <c r="LVW41" s="30"/>
      <c r="LVX41" s="29"/>
      <c r="LVY41" s="30"/>
      <c r="LVZ41" s="29"/>
      <c r="LWA41" s="30"/>
      <c r="LWB41" s="29"/>
      <c r="LWC41" s="30"/>
      <c r="LWD41" s="29"/>
      <c r="LWE41" s="30"/>
      <c r="LWF41" s="29"/>
      <c r="LWG41" s="30"/>
      <c r="LWH41" s="29"/>
      <c r="LWI41" s="30"/>
      <c r="LWJ41" s="29"/>
      <c r="LWK41" s="30"/>
      <c r="LWL41" s="29"/>
      <c r="LWM41" s="30"/>
      <c r="LWN41" s="29"/>
      <c r="LWO41" s="30"/>
      <c r="LWP41" s="29"/>
      <c r="LWQ41" s="30"/>
      <c r="LWR41" s="29"/>
      <c r="LWS41" s="30"/>
      <c r="LWT41" s="29"/>
      <c r="LWU41" s="30"/>
      <c r="LWV41" s="29"/>
      <c r="LWW41" s="30"/>
      <c r="LWX41" s="29"/>
      <c r="LWY41" s="30"/>
      <c r="LWZ41" s="29"/>
      <c r="LXA41" s="30"/>
      <c r="LXB41" s="29"/>
      <c r="LXC41" s="30"/>
      <c r="LXD41" s="29"/>
      <c r="LXE41" s="30"/>
      <c r="LXF41" s="29"/>
      <c r="LXG41" s="30"/>
      <c r="LXH41" s="29"/>
      <c r="LXI41" s="30"/>
      <c r="LXJ41" s="29"/>
      <c r="LXK41" s="30"/>
      <c r="LXL41" s="29"/>
      <c r="LXM41" s="30"/>
      <c r="LXN41" s="29"/>
      <c r="LXO41" s="30"/>
      <c r="LXP41" s="29"/>
      <c r="LXQ41" s="30"/>
      <c r="LXR41" s="29"/>
      <c r="LXS41" s="30"/>
      <c r="LXT41" s="29"/>
      <c r="LXU41" s="30"/>
      <c r="LXV41" s="29"/>
      <c r="LXW41" s="30"/>
      <c r="LXX41" s="29"/>
      <c r="LXY41" s="30"/>
      <c r="LXZ41" s="29"/>
      <c r="LYA41" s="30"/>
      <c r="LYB41" s="29"/>
      <c r="LYC41" s="30"/>
      <c r="LYD41" s="29"/>
      <c r="LYE41" s="30"/>
      <c r="LYF41" s="29"/>
      <c r="LYG41" s="30"/>
      <c r="LYH41" s="29"/>
      <c r="LYI41" s="30"/>
      <c r="LYJ41" s="29"/>
      <c r="LYK41" s="30"/>
      <c r="LYL41" s="29"/>
      <c r="LYM41" s="30"/>
      <c r="LYN41" s="29"/>
      <c r="LYO41" s="30"/>
      <c r="LYP41" s="29"/>
      <c r="LYQ41" s="30"/>
      <c r="LYR41" s="29"/>
      <c r="LYS41" s="30"/>
      <c r="LYT41" s="29"/>
      <c r="LYU41" s="30"/>
      <c r="LYV41" s="29"/>
      <c r="LYW41" s="30"/>
      <c r="LYX41" s="29"/>
      <c r="LYY41" s="30"/>
      <c r="LYZ41" s="29"/>
      <c r="LZA41" s="30"/>
      <c r="LZB41" s="29"/>
      <c r="LZC41" s="30"/>
      <c r="LZD41" s="29"/>
      <c r="LZE41" s="30"/>
      <c r="LZF41" s="29"/>
      <c r="LZG41" s="30"/>
      <c r="LZH41" s="29"/>
      <c r="LZI41" s="30"/>
      <c r="LZJ41" s="29"/>
      <c r="LZK41" s="30"/>
      <c r="LZL41" s="29"/>
      <c r="LZM41" s="30"/>
      <c r="LZN41" s="29"/>
      <c r="LZO41" s="30"/>
      <c r="LZP41" s="29"/>
      <c r="LZQ41" s="30"/>
      <c r="LZR41" s="29"/>
      <c r="LZS41" s="30"/>
      <c r="LZT41" s="29"/>
      <c r="LZU41" s="30"/>
      <c r="LZV41" s="29"/>
      <c r="LZW41" s="30"/>
      <c r="LZX41" s="29"/>
      <c r="LZY41" s="30"/>
      <c r="LZZ41" s="29"/>
      <c r="MAA41" s="30"/>
      <c r="MAB41" s="29"/>
      <c r="MAC41" s="30"/>
      <c r="MAD41" s="29"/>
      <c r="MAE41" s="30"/>
      <c r="MAF41" s="29"/>
      <c r="MAG41" s="30"/>
      <c r="MAH41" s="29"/>
      <c r="MAI41" s="30"/>
      <c r="MAJ41" s="29"/>
      <c r="MAK41" s="30"/>
      <c r="MAL41" s="29"/>
      <c r="MAM41" s="30"/>
      <c r="MAN41" s="29"/>
      <c r="MAO41" s="30"/>
      <c r="MAP41" s="29"/>
      <c r="MAQ41" s="30"/>
      <c r="MAR41" s="29"/>
      <c r="MAS41" s="30"/>
      <c r="MAT41" s="29"/>
      <c r="MAU41" s="30"/>
      <c r="MAV41" s="29"/>
      <c r="MAW41" s="30"/>
      <c r="MAX41" s="29"/>
      <c r="MAY41" s="30"/>
      <c r="MAZ41" s="29"/>
      <c r="MBA41" s="30"/>
      <c r="MBB41" s="29"/>
      <c r="MBC41" s="30"/>
      <c r="MBD41" s="29"/>
      <c r="MBE41" s="30"/>
      <c r="MBF41" s="29"/>
      <c r="MBG41" s="30"/>
      <c r="MBH41" s="29"/>
      <c r="MBI41" s="30"/>
      <c r="MBJ41" s="29"/>
      <c r="MBK41" s="30"/>
      <c r="MBL41" s="29"/>
      <c r="MBM41" s="30"/>
      <c r="MBN41" s="29"/>
      <c r="MBO41" s="30"/>
      <c r="MBP41" s="29"/>
      <c r="MBQ41" s="30"/>
      <c r="MBR41" s="29"/>
      <c r="MBS41" s="30"/>
      <c r="MBT41" s="29"/>
      <c r="MBU41" s="30"/>
      <c r="MBV41" s="29"/>
      <c r="MBW41" s="30"/>
      <c r="MBX41" s="29"/>
      <c r="MBY41" s="30"/>
      <c r="MBZ41" s="29"/>
      <c r="MCA41" s="30"/>
      <c r="MCB41" s="29"/>
      <c r="MCC41" s="30"/>
      <c r="MCD41" s="29"/>
      <c r="MCE41" s="30"/>
      <c r="MCF41" s="29"/>
      <c r="MCG41" s="30"/>
      <c r="MCH41" s="29"/>
      <c r="MCI41" s="30"/>
      <c r="MCJ41" s="29"/>
      <c r="MCK41" s="30"/>
      <c r="MCL41" s="29"/>
      <c r="MCM41" s="30"/>
      <c r="MCN41" s="29"/>
      <c r="MCO41" s="30"/>
      <c r="MCP41" s="29"/>
      <c r="MCQ41" s="30"/>
      <c r="MCR41" s="29"/>
      <c r="MCS41" s="30"/>
      <c r="MCT41" s="29"/>
      <c r="MCU41" s="30"/>
      <c r="MCV41" s="29"/>
      <c r="MCW41" s="30"/>
      <c r="MCX41" s="29"/>
      <c r="MCY41" s="30"/>
      <c r="MCZ41" s="29"/>
      <c r="MDA41" s="30"/>
      <c r="MDB41" s="29"/>
      <c r="MDC41" s="30"/>
      <c r="MDD41" s="29"/>
      <c r="MDE41" s="30"/>
      <c r="MDF41" s="29"/>
      <c r="MDG41" s="30"/>
      <c r="MDH41" s="29"/>
      <c r="MDI41" s="30"/>
      <c r="MDJ41" s="29"/>
      <c r="MDK41" s="30"/>
      <c r="MDL41" s="29"/>
      <c r="MDM41" s="30"/>
      <c r="MDN41" s="29"/>
      <c r="MDO41" s="30"/>
      <c r="MDP41" s="29"/>
      <c r="MDQ41" s="30"/>
      <c r="MDR41" s="29"/>
      <c r="MDS41" s="30"/>
      <c r="MDT41" s="29"/>
      <c r="MDU41" s="30"/>
      <c r="MDV41" s="29"/>
      <c r="MDW41" s="30"/>
      <c r="MDX41" s="29"/>
      <c r="MDY41" s="30"/>
      <c r="MDZ41" s="29"/>
      <c r="MEA41" s="30"/>
      <c r="MEB41" s="29"/>
      <c r="MEC41" s="30"/>
      <c r="MED41" s="29"/>
      <c r="MEE41" s="30"/>
      <c r="MEF41" s="29"/>
      <c r="MEG41" s="30"/>
      <c r="MEH41" s="29"/>
      <c r="MEI41" s="30"/>
      <c r="MEJ41" s="29"/>
      <c r="MEK41" s="30"/>
      <c r="MEL41" s="29"/>
      <c r="MEM41" s="30"/>
      <c r="MEN41" s="29"/>
      <c r="MEO41" s="30"/>
      <c r="MEP41" s="29"/>
      <c r="MEQ41" s="30"/>
      <c r="MER41" s="29"/>
      <c r="MES41" s="30"/>
      <c r="MET41" s="29"/>
      <c r="MEU41" s="30"/>
      <c r="MEV41" s="29"/>
      <c r="MEW41" s="30"/>
      <c r="MEX41" s="29"/>
      <c r="MEY41" s="30"/>
      <c r="MEZ41" s="29"/>
      <c r="MFA41" s="30"/>
      <c r="MFB41" s="29"/>
      <c r="MFC41" s="30"/>
      <c r="MFD41" s="29"/>
      <c r="MFE41" s="30"/>
      <c r="MFF41" s="29"/>
      <c r="MFG41" s="30"/>
      <c r="MFH41" s="29"/>
      <c r="MFI41" s="30"/>
      <c r="MFJ41" s="29"/>
      <c r="MFK41" s="30"/>
      <c r="MFL41" s="29"/>
      <c r="MFM41" s="30"/>
      <c r="MFN41" s="29"/>
      <c r="MFO41" s="30"/>
      <c r="MFP41" s="29"/>
      <c r="MFQ41" s="30"/>
      <c r="MFR41" s="29"/>
      <c r="MFS41" s="30"/>
      <c r="MFT41" s="29"/>
      <c r="MFU41" s="30"/>
      <c r="MFV41" s="29"/>
      <c r="MFW41" s="30"/>
      <c r="MFX41" s="29"/>
      <c r="MFY41" s="30"/>
      <c r="MFZ41" s="29"/>
      <c r="MGA41" s="30"/>
      <c r="MGB41" s="29"/>
      <c r="MGC41" s="30"/>
      <c r="MGD41" s="29"/>
      <c r="MGE41" s="30"/>
      <c r="MGF41" s="29"/>
      <c r="MGG41" s="30"/>
      <c r="MGH41" s="29"/>
      <c r="MGI41" s="30"/>
      <c r="MGJ41" s="29"/>
      <c r="MGK41" s="30"/>
      <c r="MGL41" s="29"/>
      <c r="MGM41" s="30"/>
      <c r="MGN41" s="29"/>
      <c r="MGO41" s="30"/>
      <c r="MGP41" s="29"/>
      <c r="MGQ41" s="30"/>
      <c r="MGR41" s="29"/>
      <c r="MGS41" s="30"/>
      <c r="MGT41" s="29"/>
      <c r="MGU41" s="30"/>
      <c r="MGV41" s="29"/>
      <c r="MGW41" s="30"/>
      <c r="MGX41" s="29"/>
      <c r="MGY41" s="30"/>
      <c r="MGZ41" s="29"/>
      <c r="MHA41" s="30"/>
      <c r="MHB41" s="29"/>
      <c r="MHC41" s="30"/>
      <c r="MHD41" s="29"/>
      <c r="MHE41" s="30"/>
      <c r="MHF41" s="29"/>
      <c r="MHG41" s="30"/>
      <c r="MHH41" s="29"/>
      <c r="MHI41" s="30"/>
      <c r="MHJ41" s="29"/>
      <c r="MHK41" s="30"/>
      <c r="MHL41" s="29"/>
      <c r="MHM41" s="30"/>
      <c r="MHN41" s="29"/>
      <c r="MHO41" s="30"/>
      <c r="MHP41" s="29"/>
      <c r="MHQ41" s="30"/>
      <c r="MHR41" s="29"/>
      <c r="MHS41" s="30"/>
      <c r="MHT41" s="29"/>
      <c r="MHU41" s="30"/>
      <c r="MHV41" s="29"/>
      <c r="MHW41" s="30"/>
      <c r="MHX41" s="29"/>
      <c r="MHY41" s="30"/>
      <c r="MHZ41" s="29"/>
      <c r="MIA41" s="30"/>
      <c r="MIB41" s="29"/>
      <c r="MIC41" s="30"/>
      <c r="MID41" s="29"/>
      <c r="MIE41" s="30"/>
      <c r="MIF41" s="29"/>
      <c r="MIG41" s="30"/>
      <c r="MIH41" s="29"/>
      <c r="MII41" s="30"/>
      <c r="MIJ41" s="29"/>
      <c r="MIK41" s="30"/>
      <c r="MIL41" s="29"/>
      <c r="MIM41" s="30"/>
      <c r="MIN41" s="29"/>
      <c r="MIO41" s="30"/>
      <c r="MIP41" s="29"/>
      <c r="MIQ41" s="30"/>
      <c r="MIR41" s="29"/>
      <c r="MIS41" s="30"/>
      <c r="MIT41" s="29"/>
      <c r="MIU41" s="30"/>
      <c r="MIV41" s="29"/>
      <c r="MIW41" s="30"/>
      <c r="MIX41" s="29"/>
      <c r="MIY41" s="30"/>
      <c r="MIZ41" s="29"/>
      <c r="MJA41" s="30"/>
      <c r="MJB41" s="29"/>
      <c r="MJC41" s="30"/>
      <c r="MJD41" s="29"/>
      <c r="MJE41" s="30"/>
      <c r="MJF41" s="29"/>
      <c r="MJG41" s="30"/>
      <c r="MJH41" s="29"/>
      <c r="MJI41" s="30"/>
      <c r="MJJ41" s="29"/>
      <c r="MJK41" s="30"/>
      <c r="MJL41" s="29"/>
      <c r="MJM41" s="30"/>
      <c r="MJN41" s="29"/>
      <c r="MJO41" s="30"/>
      <c r="MJP41" s="29"/>
      <c r="MJQ41" s="30"/>
      <c r="MJR41" s="29"/>
      <c r="MJS41" s="30"/>
      <c r="MJT41" s="29"/>
      <c r="MJU41" s="30"/>
      <c r="MJV41" s="29"/>
      <c r="MJW41" s="30"/>
      <c r="MJX41" s="29"/>
      <c r="MJY41" s="30"/>
      <c r="MJZ41" s="29"/>
      <c r="MKA41" s="30"/>
      <c r="MKB41" s="29"/>
      <c r="MKC41" s="30"/>
      <c r="MKD41" s="29"/>
      <c r="MKE41" s="30"/>
      <c r="MKF41" s="29"/>
      <c r="MKG41" s="30"/>
      <c r="MKH41" s="29"/>
      <c r="MKI41" s="30"/>
      <c r="MKJ41" s="29"/>
      <c r="MKK41" s="30"/>
      <c r="MKL41" s="29"/>
      <c r="MKM41" s="30"/>
      <c r="MKN41" s="29"/>
      <c r="MKO41" s="30"/>
      <c r="MKP41" s="29"/>
      <c r="MKQ41" s="30"/>
      <c r="MKR41" s="29"/>
      <c r="MKS41" s="30"/>
      <c r="MKT41" s="29"/>
      <c r="MKU41" s="30"/>
      <c r="MKV41" s="29"/>
      <c r="MKW41" s="30"/>
      <c r="MKX41" s="29"/>
      <c r="MKY41" s="30"/>
      <c r="MKZ41" s="29"/>
      <c r="MLA41" s="30"/>
      <c r="MLB41" s="29"/>
      <c r="MLC41" s="30"/>
      <c r="MLD41" s="29"/>
      <c r="MLE41" s="30"/>
      <c r="MLF41" s="29"/>
      <c r="MLG41" s="30"/>
      <c r="MLH41" s="29"/>
      <c r="MLI41" s="30"/>
      <c r="MLJ41" s="29"/>
      <c r="MLK41" s="30"/>
      <c r="MLL41" s="29"/>
      <c r="MLM41" s="30"/>
      <c r="MLN41" s="29"/>
      <c r="MLO41" s="30"/>
      <c r="MLP41" s="29"/>
      <c r="MLQ41" s="30"/>
      <c r="MLR41" s="29"/>
      <c r="MLS41" s="30"/>
      <c r="MLT41" s="29"/>
      <c r="MLU41" s="30"/>
      <c r="MLV41" s="29"/>
      <c r="MLW41" s="30"/>
      <c r="MLX41" s="29"/>
      <c r="MLY41" s="30"/>
      <c r="MLZ41" s="29"/>
      <c r="MMA41" s="30"/>
      <c r="MMB41" s="29"/>
      <c r="MMC41" s="30"/>
      <c r="MMD41" s="29"/>
      <c r="MME41" s="30"/>
      <c r="MMF41" s="29"/>
      <c r="MMG41" s="30"/>
      <c r="MMH41" s="29"/>
      <c r="MMI41" s="30"/>
      <c r="MMJ41" s="29"/>
      <c r="MMK41" s="30"/>
      <c r="MML41" s="29"/>
      <c r="MMM41" s="30"/>
      <c r="MMN41" s="29"/>
      <c r="MMO41" s="30"/>
      <c r="MMP41" s="29"/>
      <c r="MMQ41" s="30"/>
      <c r="MMR41" s="29"/>
      <c r="MMS41" s="30"/>
      <c r="MMT41" s="29"/>
      <c r="MMU41" s="30"/>
      <c r="MMV41" s="29"/>
      <c r="MMW41" s="30"/>
      <c r="MMX41" s="29"/>
      <c r="MMY41" s="30"/>
      <c r="MMZ41" s="29"/>
      <c r="MNA41" s="30"/>
      <c r="MNB41" s="29"/>
      <c r="MNC41" s="30"/>
      <c r="MND41" s="29"/>
      <c r="MNE41" s="30"/>
      <c r="MNF41" s="29"/>
      <c r="MNG41" s="30"/>
      <c r="MNH41" s="29"/>
      <c r="MNI41" s="30"/>
      <c r="MNJ41" s="29"/>
      <c r="MNK41" s="30"/>
      <c r="MNL41" s="29"/>
      <c r="MNM41" s="30"/>
      <c r="MNN41" s="29"/>
      <c r="MNO41" s="30"/>
      <c r="MNP41" s="29"/>
      <c r="MNQ41" s="30"/>
      <c r="MNR41" s="29"/>
      <c r="MNS41" s="30"/>
      <c r="MNT41" s="29"/>
      <c r="MNU41" s="30"/>
      <c r="MNV41" s="29"/>
      <c r="MNW41" s="30"/>
      <c r="MNX41" s="29"/>
      <c r="MNY41" s="30"/>
      <c r="MNZ41" s="29"/>
      <c r="MOA41" s="30"/>
      <c r="MOB41" s="29"/>
      <c r="MOC41" s="30"/>
      <c r="MOD41" s="29"/>
      <c r="MOE41" s="30"/>
      <c r="MOF41" s="29"/>
      <c r="MOG41" s="30"/>
      <c r="MOH41" s="29"/>
      <c r="MOI41" s="30"/>
      <c r="MOJ41" s="29"/>
      <c r="MOK41" s="30"/>
      <c r="MOL41" s="29"/>
      <c r="MOM41" s="30"/>
      <c r="MON41" s="29"/>
      <c r="MOO41" s="30"/>
      <c r="MOP41" s="29"/>
      <c r="MOQ41" s="30"/>
      <c r="MOR41" s="29"/>
      <c r="MOS41" s="30"/>
      <c r="MOT41" s="29"/>
      <c r="MOU41" s="30"/>
      <c r="MOV41" s="29"/>
      <c r="MOW41" s="30"/>
      <c r="MOX41" s="29"/>
      <c r="MOY41" s="30"/>
      <c r="MOZ41" s="29"/>
      <c r="MPA41" s="30"/>
      <c r="MPB41" s="29"/>
      <c r="MPC41" s="30"/>
      <c r="MPD41" s="29"/>
      <c r="MPE41" s="30"/>
      <c r="MPF41" s="29"/>
      <c r="MPG41" s="30"/>
      <c r="MPH41" s="29"/>
      <c r="MPI41" s="30"/>
      <c r="MPJ41" s="29"/>
      <c r="MPK41" s="30"/>
      <c r="MPL41" s="29"/>
      <c r="MPM41" s="30"/>
      <c r="MPN41" s="29"/>
      <c r="MPO41" s="30"/>
      <c r="MPP41" s="29"/>
      <c r="MPQ41" s="30"/>
      <c r="MPR41" s="29"/>
      <c r="MPS41" s="30"/>
      <c r="MPT41" s="29"/>
      <c r="MPU41" s="30"/>
      <c r="MPV41" s="29"/>
      <c r="MPW41" s="30"/>
      <c r="MPX41" s="29"/>
      <c r="MPY41" s="30"/>
      <c r="MPZ41" s="29"/>
      <c r="MQA41" s="30"/>
      <c r="MQB41" s="29"/>
      <c r="MQC41" s="30"/>
      <c r="MQD41" s="29"/>
      <c r="MQE41" s="30"/>
      <c r="MQF41" s="29"/>
      <c r="MQG41" s="30"/>
      <c r="MQH41" s="29"/>
      <c r="MQI41" s="30"/>
      <c r="MQJ41" s="29"/>
      <c r="MQK41" s="30"/>
      <c r="MQL41" s="29"/>
      <c r="MQM41" s="30"/>
      <c r="MQN41" s="29"/>
      <c r="MQO41" s="30"/>
      <c r="MQP41" s="29"/>
      <c r="MQQ41" s="30"/>
      <c r="MQR41" s="29"/>
      <c r="MQS41" s="30"/>
      <c r="MQT41" s="29"/>
      <c r="MQU41" s="30"/>
      <c r="MQV41" s="29"/>
      <c r="MQW41" s="30"/>
      <c r="MQX41" s="29"/>
      <c r="MQY41" s="30"/>
      <c r="MQZ41" s="29"/>
      <c r="MRA41" s="30"/>
      <c r="MRB41" s="29"/>
      <c r="MRC41" s="30"/>
      <c r="MRD41" s="29"/>
      <c r="MRE41" s="30"/>
      <c r="MRF41" s="29"/>
      <c r="MRG41" s="30"/>
      <c r="MRH41" s="29"/>
      <c r="MRI41" s="30"/>
      <c r="MRJ41" s="29"/>
      <c r="MRK41" s="30"/>
      <c r="MRL41" s="29"/>
      <c r="MRM41" s="30"/>
      <c r="MRN41" s="29"/>
      <c r="MRO41" s="30"/>
      <c r="MRP41" s="29"/>
      <c r="MRQ41" s="30"/>
      <c r="MRR41" s="29"/>
      <c r="MRS41" s="30"/>
      <c r="MRT41" s="29"/>
      <c r="MRU41" s="30"/>
      <c r="MRV41" s="29"/>
      <c r="MRW41" s="30"/>
      <c r="MRX41" s="29"/>
      <c r="MRY41" s="30"/>
      <c r="MRZ41" s="29"/>
      <c r="MSA41" s="30"/>
      <c r="MSB41" s="29"/>
      <c r="MSC41" s="30"/>
      <c r="MSD41" s="29"/>
      <c r="MSE41" s="30"/>
      <c r="MSF41" s="29"/>
      <c r="MSG41" s="30"/>
      <c r="MSH41" s="29"/>
      <c r="MSI41" s="30"/>
      <c r="MSJ41" s="29"/>
      <c r="MSK41" s="30"/>
      <c r="MSL41" s="29"/>
      <c r="MSM41" s="30"/>
      <c r="MSN41" s="29"/>
      <c r="MSO41" s="30"/>
      <c r="MSP41" s="29"/>
      <c r="MSQ41" s="30"/>
      <c r="MSR41" s="29"/>
      <c r="MSS41" s="30"/>
      <c r="MST41" s="29"/>
      <c r="MSU41" s="30"/>
      <c r="MSV41" s="29"/>
      <c r="MSW41" s="30"/>
      <c r="MSX41" s="29"/>
      <c r="MSY41" s="30"/>
      <c r="MSZ41" s="29"/>
      <c r="MTA41" s="30"/>
      <c r="MTB41" s="29"/>
      <c r="MTC41" s="30"/>
      <c r="MTD41" s="29"/>
      <c r="MTE41" s="30"/>
      <c r="MTF41" s="29"/>
      <c r="MTG41" s="30"/>
      <c r="MTH41" s="29"/>
      <c r="MTI41" s="30"/>
      <c r="MTJ41" s="29"/>
      <c r="MTK41" s="30"/>
      <c r="MTL41" s="29"/>
      <c r="MTM41" s="30"/>
      <c r="MTN41" s="29"/>
      <c r="MTO41" s="30"/>
      <c r="MTP41" s="29"/>
      <c r="MTQ41" s="30"/>
      <c r="MTR41" s="29"/>
      <c r="MTS41" s="30"/>
      <c r="MTT41" s="29"/>
      <c r="MTU41" s="30"/>
      <c r="MTV41" s="29"/>
      <c r="MTW41" s="30"/>
      <c r="MTX41" s="29"/>
      <c r="MTY41" s="30"/>
      <c r="MTZ41" s="29"/>
      <c r="MUA41" s="30"/>
      <c r="MUB41" s="29"/>
      <c r="MUC41" s="30"/>
      <c r="MUD41" s="29"/>
      <c r="MUE41" s="30"/>
      <c r="MUF41" s="29"/>
      <c r="MUG41" s="30"/>
      <c r="MUH41" s="29"/>
      <c r="MUI41" s="30"/>
      <c r="MUJ41" s="29"/>
      <c r="MUK41" s="30"/>
      <c r="MUL41" s="29"/>
      <c r="MUM41" s="30"/>
      <c r="MUN41" s="29"/>
      <c r="MUO41" s="30"/>
      <c r="MUP41" s="29"/>
      <c r="MUQ41" s="30"/>
      <c r="MUR41" s="29"/>
      <c r="MUS41" s="30"/>
      <c r="MUT41" s="29"/>
      <c r="MUU41" s="30"/>
      <c r="MUV41" s="29"/>
      <c r="MUW41" s="30"/>
      <c r="MUX41" s="29"/>
      <c r="MUY41" s="30"/>
      <c r="MUZ41" s="29"/>
      <c r="MVA41" s="30"/>
      <c r="MVB41" s="29"/>
      <c r="MVC41" s="30"/>
      <c r="MVD41" s="29"/>
      <c r="MVE41" s="30"/>
      <c r="MVF41" s="29"/>
      <c r="MVG41" s="30"/>
      <c r="MVH41" s="29"/>
      <c r="MVI41" s="30"/>
      <c r="MVJ41" s="29"/>
      <c r="MVK41" s="30"/>
      <c r="MVL41" s="29"/>
      <c r="MVM41" s="30"/>
      <c r="MVN41" s="29"/>
      <c r="MVO41" s="30"/>
      <c r="MVP41" s="29"/>
      <c r="MVQ41" s="30"/>
      <c r="MVR41" s="29"/>
      <c r="MVS41" s="30"/>
      <c r="MVT41" s="29"/>
      <c r="MVU41" s="30"/>
      <c r="MVV41" s="29"/>
      <c r="MVW41" s="30"/>
      <c r="MVX41" s="29"/>
      <c r="MVY41" s="30"/>
      <c r="MVZ41" s="29"/>
      <c r="MWA41" s="30"/>
      <c r="MWB41" s="29"/>
      <c r="MWC41" s="30"/>
      <c r="MWD41" s="29"/>
      <c r="MWE41" s="30"/>
      <c r="MWF41" s="29"/>
      <c r="MWG41" s="30"/>
      <c r="MWH41" s="29"/>
      <c r="MWI41" s="30"/>
      <c r="MWJ41" s="29"/>
      <c r="MWK41" s="30"/>
      <c r="MWL41" s="29"/>
      <c r="MWM41" s="30"/>
      <c r="MWN41" s="29"/>
      <c r="MWO41" s="30"/>
      <c r="MWP41" s="29"/>
      <c r="MWQ41" s="30"/>
      <c r="MWR41" s="29"/>
      <c r="MWS41" s="30"/>
      <c r="MWT41" s="29"/>
      <c r="MWU41" s="30"/>
      <c r="MWV41" s="29"/>
      <c r="MWW41" s="30"/>
      <c r="MWX41" s="29"/>
      <c r="MWY41" s="30"/>
      <c r="MWZ41" s="29"/>
      <c r="MXA41" s="30"/>
      <c r="MXB41" s="29"/>
      <c r="MXC41" s="30"/>
      <c r="MXD41" s="29"/>
      <c r="MXE41" s="30"/>
      <c r="MXF41" s="29"/>
      <c r="MXG41" s="30"/>
      <c r="MXH41" s="29"/>
      <c r="MXI41" s="30"/>
      <c r="MXJ41" s="29"/>
      <c r="MXK41" s="30"/>
      <c r="MXL41" s="29"/>
      <c r="MXM41" s="30"/>
      <c r="MXN41" s="29"/>
      <c r="MXO41" s="30"/>
      <c r="MXP41" s="29"/>
      <c r="MXQ41" s="30"/>
      <c r="MXR41" s="29"/>
      <c r="MXS41" s="30"/>
      <c r="MXT41" s="29"/>
      <c r="MXU41" s="30"/>
      <c r="MXV41" s="29"/>
      <c r="MXW41" s="30"/>
      <c r="MXX41" s="29"/>
      <c r="MXY41" s="30"/>
      <c r="MXZ41" s="29"/>
      <c r="MYA41" s="30"/>
      <c r="MYB41" s="29"/>
      <c r="MYC41" s="30"/>
      <c r="MYD41" s="29"/>
      <c r="MYE41" s="30"/>
      <c r="MYF41" s="29"/>
      <c r="MYG41" s="30"/>
      <c r="MYH41" s="29"/>
      <c r="MYI41" s="30"/>
      <c r="MYJ41" s="29"/>
      <c r="MYK41" s="30"/>
      <c r="MYL41" s="29"/>
      <c r="MYM41" s="30"/>
      <c r="MYN41" s="29"/>
      <c r="MYO41" s="30"/>
      <c r="MYP41" s="29"/>
      <c r="MYQ41" s="30"/>
      <c r="MYR41" s="29"/>
      <c r="MYS41" s="30"/>
      <c r="MYT41" s="29"/>
      <c r="MYU41" s="30"/>
      <c r="MYV41" s="29"/>
      <c r="MYW41" s="30"/>
      <c r="MYX41" s="29"/>
      <c r="MYY41" s="30"/>
      <c r="MYZ41" s="29"/>
      <c r="MZA41" s="30"/>
      <c r="MZB41" s="29"/>
      <c r="MZC41" s="30"/>
      <c r="MZD41" s="29"/>
      <c r="MZE41" s="30"/>
      <c r="MZF41" s="29"/>
      <c r="MZG41" s="30"/>
      <c r="MZH41" s="29"/>
      <c r="MZI41" s="30"/>
      <c r="MZJ41" s="29"/>
      <c r="MZK41" s="30"/>
      <c r="MZL41" s="29"/>
      <c r="MZM41" s="30"/>
      <c r="MZN41" s="29"/>
      <c r="MZO41" s="30"/>
      <c r="MZP41" s="29"/>
      <c r="MZQ41" s="30"/>
      <c r="MZR41" s="29"/>
      <c r="MZS41" s="30"/>
      <c r="MZT41" s="29"/>
      <c r="MZU41" s="30"/>
      <c r="MZV41" s="29"/>
      <c r="MZW41" s="30"/>
      <c r="MZX41" s="29"/>
      <c r="MZY41" s="30"/>
      <c r="MZZ41" s="29"/>
      <c r="NAA41" s="30"/>
      <c r="NAB41" s="29"/>
      <c r="NAC41" s="30"/>
      <c r="NAD41" s="29"/>
      <c r="NAE41" s="30"/>
      <c r="NAF41" s="29"/>
      <c r="NAG41" s="30"/>
      <c r="NAH41" s="29"/>
      <c r="NAI41" s="30"/>
      <c r="NAJ41" s="29"/>
      <c r="NAK41" s="30"/>
      <c r="NAL41" s="29"/>
      <c r="NAM41" s="30"/>
      <c r="NAN41" s="29"/>
      <c r="NAO41" s="30"/>
      <c r="NAP41" s="29"/>
      <c r="NAQ41" s="30"/>
      <c r="NAR41" s="29"/>
      <c r="NAS41" s="30"/>
      <c r="NAT41" s="29"/>
      <c r="NAU41" s="30"/>
      <c r="NAV41" s="29"/>
      <c r="NAW41" s="30"/>
      <c r="NAX41" s="29"/>
      <c r="NAY41" s="30"/>
      <c r="NAZ41" s="29"/>
      <c r="NBA41" s="30"/>
      <c r="NBB41" s="29"/>
      <c r="NBC41" s="30"/>
      <c r="NBD41" s="29"/>
      <c r="NBE41" s="30"/>
      <c r="NBF41" s="29"/>
      <c r="NBG41" s="30"/>
      <c r="NBH41" s="29"/>
      <c r="NBI41" s="30"/>
      <c r="NBJ41" s="29"/>
      <c r="NBK41" s="30"/>
      <c r="NBL41" s="29"/>
      <c r="NBM41" s="30"/>
      <c r="NBN41" s="29"/>
      <c r="NBO41" s="30"/>
      <c r="NBP41" s="29"/>
      <c r="NBQ41" s="30"/>
      <c r="NBR41" s="29"/>
      <c r="NBS41" s="30"/>
      <c r="NBT41" s="29"/>
      <c r="NBU41" s="30"/>
      <c r="NBV41" s="29"/>
      <c r="NBW41" s="30"/>
      <c r="NBX41" s="29"/>
      <c r="NBY41" s="30"/>
      <c r="NBZ41" s="29"/>
      <c r="NCA41" s="30"/>
      <c r="NCB41" s="29"/>
      <c r="NCC41" s="30"/>
      <c r="NCD41" s="29"/>
      <c r="NCE41" s="30"/>
      <c r="NCF41" s="29"/>
      <c r="NCG41" s="30"/>
      <c r="NCH41" s="29"/>
      <c r="NCI41" s="30"/>
      <c r="NCJ41" s="29"/>
      <c r="NCK41" s="30"/>
      <c r="NCL41" s="29"/>
      <c r="NCM41" s="30"/>
      <c r="NCN41" s="29"/>
      <c r="NCO41" s="30"/>
      <c r="NCP41" s="29"/>
      <c r="NCQ41" s="30"/>
      <c r="NCR41" s="29"/>
      <c r="NCS41" s="30"/>
      <c r="NCT41" s="29"/>
      <c r="NCU41" s="30"/>
      <c r="NCV41" s="29"/>
      <c r="NCW41" s="30"/>
      <c r="NCX41" s="29"/>
      <c r="NCY41" s="30"/>
      <c r="NCZ41" s="29"/>
      <c r="NDA41" s="30"/>
      <c r="NDB41" s="29"/>
      <c r="NDC41" s="30"/>
      <c r="NDD41" s="29"/>
      <c r="NDE41" s="30"/>
      <c r="NDF41" s="29"/>
      <c r="NDG41" s="30"/>
      <c r="NDH41" s="29"/>
      <c r="NDI41" s="30"/>
      <c r="NDJ41" s="29"/>
      <c r="NDK41" s="30"/>
      <c r="NDL41" s="29"/>
      <c r="NDM41" s="30"/>
      <c r="NDN41" s="29"/>
      <c r="NDO41" s="30"/>
      <c r="NDP41" s="29"/>
      <c r="NDQ41" s="30"/>
      <c r="NDR41" s="29"/>
      <c r="NDS41" s="30"/>
      <c r="NDT41" s="29"/>
      <c r="NDU41" s="30"/>
      <c r="NDV41" s="29"/>
      <c r="NDW41" s="30"/>
      <c r="NDX41" s="29"/>
      <c r="NDY41" s="30"/>
      <c r="NDZ41" s="29"/>
      <c r="NEA41" s="30"/>
      <c r="NEB41" s="29"/>
      <c r="NEC41" s="30"/>
      <c r="NED41" s="29"/>
      <c r="NEE41" s="30"/>
      <c r="NEF41" s="29"/>
      <c r="NEG41" s="30"/>
      <c r="NEH41" s="29"/>
      <c r="NEI41" s="30"/>
      <c r="NEJ41" s="29"/>
      <c r="NEK41" s="30"/>
      <c r="NEL41" s="29"/>
      <c r="NEM41" s="30"/>
      <c r="NEN41" s="29"/>
      <c r="NEO41" s="30"/>
      <c r="NEP41" s="29"/>
      <c r="NEQ41" s="30"/>
      <c r="NER41" s="29"/>
      <c r="NES41" s="30"/>
      <c r="NET41" s="29"/>
      <c r="NEU41" s="30"/>
      <c r="NEV41" s="29"/>
      <c r="NEW41" s="30"/>
      <c r="NEX41" s="29"/>
      <c r="NEY41" s="30"/>
      <c r="NEZ41" s="29"/>
      <c r="NFA41" s="30"/>
      <c r="NFB41" s="29"/>
      <c r="NFC41" s="30"/>
      <c r="NFD41" s="29"/>
      <c r="NFE41" s="30"/>
      <c r="NFF41" s="29"/>
      <c r="NFG41" s="30"/>
      <c r="NFH41" s="29"/>
      <c r="NFI41" s="30"/>
      <c r="NFJ41" s="29"/>
      <c r="NFK41" s="30"/>
      <c r="NFL41" s="29"/>
      <c r="NFM41" s="30"/>
      <c r="NFN41" s="29"/>
      <c r="NFO41" s="30"/>
      <c r="NFP41" s="29"/>
      <c r="NFQ41" s="30"/>
      <c r="NFR41" s="29"/>
      <c r="NFS41" s="30"/>
      <c r="NFT41" s="29"/>
      <c r="NFU41" s="30"/>
      <c r="NFV41" s="29"/>
      <c r="NFW41" s="30"/>
      <c r="NFX41" s="29"/>
      <c r="NFY41" s="30"/>
      <c r="NFZ41" s="29"/>
      <c r="NGA41" s="30"/>
      <c r="NGB41" s="29"/>
      <c r="NGC41" s="30"/>
      <c r="NGD41" s="29"/>
      <c r="NGE41" s="30"/>
      <c r="NGF41" s="29"/>
      <c r="NGG41" s="30"/>
      <c r="NGH41" s="29"/>
      <c r="NGI41" s="30"/>
      <c r="NGJ41" s="29"/>
      <c r="NGK41" s="30"/>
      <c r="NGL41" s="29"/>
      <c r="NGM41" s="30"/>
      <c r="NGN41" s="29"/>
      <c r="NGO41" s="30"/>
      <c r="NGP41" s="29"/>
      <c r="NGQ41" s="30"/>
      <c r="NGR41" s="29"/>
      <c r="NGS41" s="30"/>
      <c r="NGT41" s="29"/>
      <c r="NGU41" s="30"/>
      <c r="NGV41" s="29"/>
      <c r="NGW41" s="30"/>
      <c r="NGX41" s="29"/>
      <c r="NGY41" s="30"/>
      <c r="NGZ41" s="29"/>
      <c r="NHA41" s="30"/>
      <c r="NHB41" s="29"/>
      <c r="NHC41" s="30"/>
      <c r="NHD41" s="29"/>
      <c r="NHE41" s="30"/>
      <c r="NHF41" s="29"/>
      <c r="NHG41" s="30"/>
      <c r="NHH41" s="29"/>
      <c r="NHI41" s="30"/>
      <c r="NHJ41" s="29"/>
      <c r="NHK41" s="30"/>
      <c r="NHL41" s="29"/>
      <c r="NHM41" s="30"/>
      <c r="NHN41" s="29"/>
      <c r="NHO41" s="30"/>
      <c r="NHP41" s="29"/>
      <c r="NHQ41" s="30"/>
      <c r="NHR41" s="29"/>
      <c r="NHS41" s="30"/>
      <c r="NHT41" s="29"/>
      <c r="NHU41" s="30"/>
      <c r="NHV41" s="29"/>
      <c r="NHW41" s="30"/>
      <c r="NHX41" s="29"/>
      <c r="NHY41" s="30"/>
      <c r="NHZ41" s="29"/>
      <c r="NIA41" s="30"/>
      <c r="NIB41" s="29"/>
      <c r="NIC41" s="30"/>
      <c r="NID41" s="29"/>
      <c r="NIE41" s="30"/>
      <c r="NIF41" s="29"/>
      <c r="NIG41" s="30"/>
      <c r="NIH41" s="29"/>
      <c r="NII41" s="30"/>
      <c r="NIJ41" s="29"/>
      <c r="NIK41" s="30"/>
      <c r="NIL41" s="29"/>
      <c r="NIM41" s="30"/>
      <c r="NIN41" s="29"/>
      <c r="NIO41" s="30"/>
      <c r="NIP41" s="29"/>
      <c r="NIQ41" s="30"/>
      <c r="NIR41" s="29"/>
      <c r="NIS41" s="30"/>
      <c r="NIT41" s="29"/>
      <c r="NIU41" s="30"/>
      <c r="NIV41" s="29"/>
      <c r="NIW41" s="30"/>
      <c r="NIX41" s="29"/>
      <c r="NIY41" s="30"/>
      <c r="NIZ41" s="29"/>
      <c r="NJA41" s="30"/>
      <c r="NJB41" s="29"/>
      <c r="NJC41" s="30"/>
      <c r="NJD41" s="29"/>
      <c r="NJE41" s="30"/>
      <c r="NJF41" s="29"/>
      <c r="NJG41" s="30"/>
      <c r="NJH41" s="29"/>
      <c r="NJI41" s="30"/>
      <c r="NJJ41" s="29"/>
      <c r="NJK41" s="30"/>
      <c r="NJL41" s="29"/>
      <c r="NJM41" s="30"/>
      <c r="NJN41" s="29"/>
      <c r="NJO41" s="30"/>
      <c r="NJP41" s="29"/>
      <c r="NJQ41" s="30"/>
      <c r="NJR41" s="29"/>
      <c r="NJS41" s="30"/>
      <c r="NJT41" s="29"/>
      <c r="NJU41" s="30"/>
      <c r="NJV41" s="29"/>
      <c r="NJW41" s="30"/>
      <c r="NJX41" s="29"/>
      <c r="NJY41" s="30"/>
      <c r="NJZ41" s="29"/>
      <c r="NKA41" s="30"/>
      <c r="NKB41" s="29"/>
      <c r="NKC41" s="30"/>
      <c r="NKD41" s="29"/>
      <c r="NKE41" s="30"/>
      <c r="NKF41" s="29"/>
      <c r="NKG41" s="30"/>
      <c r="NKH41" s="29"/>
      <c r="NKI41" s="30"/>
      <c r="NKJ41" s="29"/>
      <c r="NKK41" s="30"/>
      <c r="NKL41" s="29"/>
      <c r="NKM41" s="30"/>
      <c r="NKN41" s="29"/>
      <c r="NKO41" s="30"/>
      <c r="NKP41" s="29"/>
      <c r="NKQ41" s="30"/>
      <c r="NKR41" s="29"/>
      <c r="NKS41" s="30"/>
      <c r="NKT41" s="29"/>
      <c r="NKU41" s="30"/>
      <c r="NKV41" s="29"/>
      <c r="NKW41" s="30"/>
      <c r="NKX41" s="29"/>
      <c r="NKY41" s="30"/>
      <c r="NKZ41" s="29"/>
      <c r="NLA41" s="30"/>
      <c r="NLB41" s="29"/>
      <c r="NLC41" s="30"/>
      <c r="NLD41" s="29"/>
      <c r="NLE41" s="30"/>
      <c r="NLF41" s="29"/>
      <c r="NLG41" s="30"/>
      <c r="NLH41" s="29"/>
      <c r="NLI41" s="30"/>
      <c r="NLJ41" s="29"/>
      <c r="NLK41" s="30"/>
      <c r="NLL41" s="29"/>
      <c r="NLM41" s="30"/>
      <c r="NLN41" s="29"/>
      <c r="NLO41" s="30"/>
      <c r="NLP41" s="29"/>
      <c r="NLQ41" s="30"/>
      <c r="NLR41" s="29"/>
      <c r="NLS41" s="30"/>
      <c r="NLT41" s="29"/>
      <c r="NLU41" s="30"/>
      <c r="NLV41" s="29"/>
      <c r="NLW41" s="30"/>
      <c r="NLX41" s="29"/>
      <c r="NLY41" s="30"/>
      <c r="NLZ41" s="29"/>
      <c r="NMA41" s="30"/>
      <c r="NMB41" s="29"/>
      <c r="NMC41" s="30"/>
      <c r="NMD41" s="29"/>
      <c r="NME41" s="30"/>
      <c r="NMF41" s="29"/>
      <c r="NMG41" s="30"/>
      <c r="NMH41" s="29"/>
      <c r="NMI41" s="30"/>
      <c r="NMJ41" s="29"/>
      <c r="NMK41" s="30"/>
      <c r="NML41" s="29"/>
      <c r="NMM41" s="30"/>
      <c r="NMN41" s="29"/>
      <c r="NMO41" s="30"/>
      <c r="NMP41" s="29"/>
      <c r="NMQ41" s="30"/>
      <c r="NMR41" s="29"/>
      <c r="NMS41" s="30"/>
      <c r="NMT41" s="29"/>
      <c r="NMU41" s="30"/>
      <c r="NMV41" s="29"/>
      <c r="NMW41" s="30"/>
      <c r="NMX41" s="29"/>
      <c r="NMY41" s="30"/>
      <c r="NMZ41" s="29"/>
      <c r="NNA41" s="30"/>
      <c r="NNB41" s="29"/>
      <c r="NNC41" s="30"/>
      <c r="NND41" s="29"/>
      <c r="NNE41" s="30"/>
      <c r="NNF41" s="29"/>
      <c r="NNG41" s="30"/>
      <c r="NNH41" s="29"/>
      <c r="NNI41" s="30"/>
      <c r="NNJ41" s="29"/>
      <c r="NNK41" s="30"/>
      <c r="NNL41" s="29"/>
      <c r="NNM41" s="30"/>
      <c r="NNN41" s="29"/>
      <c r="NNO41" s="30"/>
      <c r="NNP41" s="29"/>
      <c r="NNQ41" s="30"/>
      <c r="NNR41" s="29"/>
      <c r="NNS41" s="30"/>
      <c r="NNT41" s="29"/>
      <c r="NNU41" s="30"/>
      <c r="NNV41" s="29"/>
      <c r="NNW41" s="30"/>
      <c r="NNX41" s="29"/>
      <c r="NNY41" s="30"/>
      <c r="NNZ41" s="29"/>
      <c r="NOA41" s="30"/>
      <c r="NOB41" s="29"/>
      <c r="NOC41" s="30"/>
      <c r="NOD41" s="29"/>
      <c r="NOE41" s="30"/>
      <c r="NOF41" s="29"/>
      <c r="NOG41" s="30"/>
      <c r="NOH41" s="29"/>
      <c r="NOI41" s="30"/>
      <c r="NOJ41" s="29"/>
      <c r="NOK41" s="30"/>
      <c r="NOL41" s="29"/>
      <c r="NOM41" s="30"/>
      <c r="NON41" s="29"/>
      <c r="NOO41" s="30"/>
      <c r="NOP41" s="29"/>
      <c r="NOQ41" s="30"/>
      <c r="NOR41" s="29"/>
      <c r="NOS41" s="30"/>
      <c r="NOT41" s="29"/>
      <c r="NOU41" s="30"/>
      <c r="NOV41" s="29"/>
      <c r="NOW41" s="30"/>
      <c r="NOX41" s="29"/>
      <c r="NOY41" s="30"/>
      <c r="NOZ41" s="29"/>
      <c r="NPA41" s="30"/>
      <c r="NPB41" s="29"/>
      <c r="NPC41" s="30"/>
      <c r="NPD41" s="29"/>
      <c r="NPE41" s="30"/>
      <c r="NPF41" s="29"/>
      <c r="NPG41" s="30"/>
      <c r="NPH41" s="29"/>
      <c r="NPI41" s="30"/>
      <c r="NPJ41" s="29"/>
      <c r="NPK41" s="30"/>
      <c r="NPL41" s="29"/>
      <c r="NPM41" s="30"/>
      <c r="NPN41" s="29"/>
      <c r="NPO41" s="30"/>
      <c r="NPP41" s="29"/>
      <c r="NPQ41" s="30"/>
      <c r="NPR41" s="29"/>
      <c r="NPS41" s="30"/>
      <c r="NPT41" s="29"/>
      <c r="NPU41" s="30"/>
      <c r="NPV41" s="29"/>
      <c r="NPW41" s="30"/>
      <c r="NPX41" s="29"/>
      <c r="NPY41" s="30"/>
      <c r="NPZ41" s="29"/>
      <c r="NQA41" s="30"/>
      <c r="NQB41" s="29"/>
      <c r="NQC41" s="30"/>
      <c r="NQD41" s="29"/>
      <c r="NQE41" s="30"/>
      <c r="NQF41" s="29"/>
      <c r="NQG41" s="30"/>
      <c r="NQH41" s="29"/>
      <c r="NQI41" s="30"/>
      <c r="NQJ41" s="29"/>
      <c r="NQK41" s="30"/>
      <c r="NQL41" s="29"/>
      <c r="NQM41" s="30"/>
      <c r="NQN41" s="29"/>
      <c r="NQO41" s="30"/>
      <c r="NQP41" s="29"/>
      <c r="NQQ41" s="30"/>
      <c r="NQR41" s="29"/>
      <c r="NQS41" s="30"/>
      <c r="NQT41" s="29"/>
      <c r="NQU41" s="30"/>
      <c r="NQV41" s="29"/>
      <c r="NQW41" s="30"/>
      <c r="NQX41" s="29"/>
      <c r="NQY41" s="30"/>
      <c r="NQZ41" s="29"/>
      <c r="NRA41" s="30"/>
      <c r="NRB41" s="29"/>
      <c r="NRC41" s="30"/>
      <c r="NRD41" s="29"/>
      <c r="NRE41" s="30"/>
      <c r="NRF41" s="29"/>
      <c r="NRG41" s="30"/>
      <c r="NRH41" s="29"/>
      <c r="NRI41" s="30"/>
      <c r="NRJ41" s="29"/>
      <c r="NRK41" s="30"/>
      <c r="NRL41" s="29"/>
      <c r="NRM41" s="30"/>
      <c r="NRN41" s="29"/>
      <c r="NRO41" s="30"/>
      <c r="NRP41" s="29"/>
      <c r="NRQ41" s="30"/>
      <c r="NRR41" s="29"/>
      <c r="NRS41" s="30"/>
      <c r="NRT41" s="29"/>
      <c r="NRU41" s="30"/>
      <c r="NRV41" s="29"/>
      <c r="NRW41" s="30"/>
      <c r="NRX41" s="29"/>
      <c r="NRY41" s="30"/>
      <c r="NRZ41" s="29"/>
      <c r="NSA41" s="30"/>
      <c r="NSB41" s="29"/>
      <c r="NSC41" s="30"/>
      <c r="NSD41" s="29"/>
      <c r="NSE41" s="30"/>
      <c r="NSF41" s="29"/>
      <c r="NSG41" s="30"/>
      <c r="NSH41" s="29"/>
      <c r="NSI41" s="30"/>
      <c r="NSJ41" s="29"/>
      <c r="NSK41" s="30"/>
      <c r="NSL41" s="29"/>
      <c r="NSM41" s="30"/>
      <c r="NSN41" s="29"/>
      <c r="NSO41" s="30"/>
      <c r="NSP41" s="29"/>
      <c r="NSQ41" s="30"/>
      <c r="NSR41" s="29"/>
      <c r="NSS41" s="30"/>
      <c r="NST41" s="29"/>
      <c r="NSU41" s="30"/>
      <c r="NSV41" s="29"/>
      <c r="NSW41" s="30"/>
      <c r="NSX41" s="29"/>
      <c r="NSY41" s="30"/>
      <c r="NSZ41" s="29"/>
      <c r="NTA41" s="30"/>
      <c r="NTB41" s="29"/>
      <c r="NTC41" s="30"/>
      <c r="NTD41" s="29"/>
      <c r="NTE41" s="30"/>
      <c r="NTF41" s="29"/>
      <c r="NTG41" s="30"/>
      <c r="NTH41" s="29"/>
      <c r="NTI41" s="30"/>
      <c r="NTJ41" s="29"/>
      <c r="NTK41" s="30"/>
      <c r="NTL41" s="29"/>
      <c r="NTM41" s="30"/>
      <c r="NTN41" s="29"/>
      <c r="NTO41" s="30"/>
      <c r="NTP41" s="29"/>
      <c r="NTQ41" s="30"/>
      <c r="NTR41" s="29"/>
      <c r="NTS41" s="30"/>
      <c r="NTT41" s="29"/>
      <c r="NTU41" s="30"/>
      <c r="NTV41" s="29"/>
      <c r="NTW41" s="30"/>
      <c r="NTX41" s="29"/>
      <c r="NTY41" s="30"/>
      <c r="NTZ41" s="29"/>
      <c r="NUA41" s="30"/>
      <c r="NUB41" s="29"/>
      <c r="NUC41" s="30"/>
      <c r="NUD41" s="29"/>
      <c r="NUE41" s="30"/>
      <c r="NUF41" s="29"/>
      <c r="NUG41" s="30"/>
      <c r="NUH41" s="29"/>
      <c r="NUI41" s="30"/>
      <c r="NUJ41" s="29"/>
      <c r="NUK41" s="30"/>
      <c r="NUL41" s="29"/>
      <c r="NUM41" s="30"/>
      <c r="NUN41" s="29"/>
      <c r="NUO41" s="30"/>
      <c r="NUP41" s="29"/>
      <c r="NUQ41" s="30"/>
      <c r="NUR41" s="29"/>
      <c r="NUS41" s="30"/>
      <c r="NUT41" s="29"/>
      <c r="NUU41" s="30"/>
      <c r="NUV41" s="29"/>
      <c r="NUW41" s="30"/>
      <c r="NUX41" s="29"/>
      <c r="NUY41" s="30"/>
      <c r="NUZ41" s="29"/>
      <c r="NVA41" s="30"/>
      <c r="NVB41" s="29"/>
      <c r="NVC41" s="30"/>
      <c r="NVD41" s="29"/>
      <c r="NVE41" s="30"/>
      <c r="NVF41" s="29"/>
      <c r="NVG41" s="30"/>
      <c r="NVH41" s="29"/>
      <c r="NVI41" s="30"/>
      <c r="NVJ41" s="29"/>
      <c r="NVK41" s="30"/>
      <c r="NVL41" s="29"/>
      <c r="NVM41" s="30"/>
      <c r="NVN41" s="29"/>
      <c r="NVO41" s="30"/>
      <c r="NVP41" s="29"/>
      <c r="NVQ41" s="30"/>
      <c r="NVR41" s="29"/>
      <c r="NVS41" s="30"/>
      <c r="NVT41" s="29"/>
      <c r="NVU41" s="30"/>
      <c r="NVV41" s="29"/>
      <c r="NVW41" s="30"/>
      <c r="NVX41" s="29"/>
      <c r="NVY41" s="30"/>
      <c r="NVZ41" s="29"/>
      <c r="NWA41" s="30"/>
      <c r="NWB41" s="29"/>
      <c r="NWC41" s="30"/>
      <c r="NWD41" s="29"/>
      <c r="NWE41" s="30"/>
      <c r="NWF41" s="29"/>
      <c r="NWG41" s="30"/>
      <c r="NWH41" s="29"/>
      <c r="NWI41" s="30"/>
      <c r="NWJ41" s="29"/>
      <c r="NWK41" s="30"/>
      <c r="NWL41" s="29"/>
      <c r="NWM41" s="30"/>
      <c r="NWN41" s="29"/>
      <c r="NWO41" s="30"/>
      <c r="NWP41" s="29"/>
      <c r="NWQ41" s="30"/>
      <c r="NWR41" s="29"/>
      <c r="NWS41" s="30"/>
      <c r="NWT41" s="29"/>
      <c r="NWU41" s="30"/>
      <c r="NWV41" s="29"/>
      <c r="NWW41" s="30"/>
      <c r="NWX41" s="29"/>
      <c r="NWY41" s="30"/>
      <c r="NWZ41" s="29"/>
      <c r="NXA41" s="30"/>
      <c r="NXB41" s="29"/>
      <c r="NXC41" s="30"/>
      <c r="NXD41" s="29"/>
      <c r="NXE41" s="30"/>
      <c r="NXF41" s="29"/>
      <c r="NXG41" s="30"/>
      <c r="NXH41" s="29"/>
      <c r="NXI41" s="30"/>
      <c r="NXJ41" s="29"/>
      <c r="NXK41" s="30"/>
      <c r="NXL41" s="29"/>
      <c r="NXM41" s="30"/>
      <c r="NXN41" s="29"/>
      <c r="NXO41" s="30"/>
      <c r="NXP41" s="29"/>
      <c r="NXQ41" s="30"/>
      <c r="NXR41" s="29"/>
      <c r="NXS41" s="30"/>
      <c r="NXT41" s="29"/>
      <c r="NXU41" s="30"/>
      <c r="NXV41" s="29"/>
      <c r="NXW41" s="30"/>
      <c r="NXX41" s="29"/>
      <c r="NXY41" s="30"/>
      <c r="NXZ41" s="29"/>
      <c r="NYA41" s="30"/>
      <c r="NYB41" s="29"/>
      <c r="NYC41" s="30"/>
      <c r="NYD41" s="29"/>
      <c r="NYE41" s="30"/>
      <c r="NYF41" s="29"/>
      <c r="NYG41" s="30"/>
      <c r="NYH41" s="29"/>
      <c r="NYI41" s="30"/>
      <c r="NYJ41" s="29"/>
      <c r="NYK41" s="30"/>
      <c r="NYL41" s="29"/>
      <c r="NYM41" s="30"/>
      <c r="NYN41" s="29"/>
      <c r="NYO41" s="30"/>
      <c r="NYP41" s="29"/>
      <c r="NYQ41" s="30"/>
      <c r="NYR41" s="29"/>
      <c r="NYS41" s="30"/>
      <c r="NYT41" s="29"/>
      <c r="NYU41" s="30"/>
      <c r="NYV41" s="29"/>
      <c r="NYW41" s="30"/>
      <c r="NYX41" s="29"/>
      <c r="NYY41" s="30"/>
      <c r="NYZ41" s="29"/>
      <c r="NZA41" s="30"/>
      <c r="NZB41" s="29"/>
      <c r="NZC41" s="30"/>
      <c r="NZD41" s="29"/>
      <c r="NZE41" s="30"/>
      <c r="NZF41" s="29"/>
      <c r="NZG41" s="30"/>
      <c r="NZH41" s="29"/>
      <c r="NZI41" s="30"/>
      <c r="NZJ41" s="29"/>
      <c r="NZK41" s="30"/>
      <c r="NZL41" s="29"/>
      <c r="NZM41" s="30"/>
      <c r="NZN41" s="29"/>
      <c r="NZO41" s="30"/>
      <c r="NZP41" s="29"/>
      <c r="NZQ41" s="30"/>
      <c r="NZR41" s="29"/>
      <c r="NZS41" s="30"/>
      <c r="NZT41" s="29"/>
      <c r="NZU41" s="30"/>
      <c r="NZV41" s="29"/>
      <c r="NZW41" s="30"/>
      <c r="NZX41" s="29"/>
      <c r="NZY41" s="30"/>
      <c r="NZZ41" s="29"/>
      <c r="OAA41" s="30"/>
      <c r="OAB41" s="29"/>
      <c r="OAC41" s="30"/>
      <c r="OAD41" s="29"/>
      <c r="OAE41" s="30"/>
      <c r="OAF41" s="29"/>
      <c r="OAG41" s="30"/>
      <c r="OAH41" s="29"/>
      <c r="OAI41" s="30"/>
      <c r="OAJ41" s="29"/>
      <c r="OAK41" s="30"/>
      <c r="OAL41" s="29"/>
      <c r="OAM41" s="30"/>
      <c r="OAN41" s="29"/>
      <c r="OAO41" s="30"/>
      <c r="OAP41" s="29"/>
      <c r="OAQ41" s="30"/>
      <c r="OAR41" s="29"/>
      <c r="OAS41" s="30"/>
      <c r="OAT41" s="29"/>
      <c r="OAU41" s="30"/>
      <c r="OAV41" s="29"/>
      <c r="OAW41" s="30"/>
      <c r="OAX41" s="29"/>
      <c r="OAY41" s="30"/>
      <c r="OAZ41" s="29"/>
      <c r="OBA41" s="30"/>
      <c r="OBB41" s="29"/>
      <c r="OBC41" s="30"/>
      <c r="OBD41" s="29"/>
      <c r="OBE41" s="30"/>
      <c r="OBF41" s="29"/>
      <c r="OBG41" s="30"/>
      <c r="OBH41" s="29"/>
      <c r="OBI41" s="30"/>
      <c r="OBJ41" s="29"/>
      <c r="OBK41" s="30"/>
      <c r="OBL41" s="29"/>
      <c r="OBM41" s="30"/>
      <c r="OBN41" s="29"/>
      <c r="OBO41" s="30"/>
      <c r="OBP41" s="29"/>
      <c r="OBQ41" s="30"/>
      <c r="OBR41" s="29"/>
      <c r="OBS41" s="30"/>
      <c r="OBT41" s="29"/>
      <c r="OBU41" s="30"/>
      <c r="OBV41" s="29"/>
      <c r="OBW41" s="30"/>
      <c r="OBX41" s="29"/>
      <c r="OBY41" s="30"/>
      <c r="OBZ41" s="29"/>
      <c r="OCA41" s="30"/>
      <c r="OCB41" s="29"/>
      <c r="OCC41" s="30"/>
      <c r="OCD41" s="29"/>
      <c r="OCE41" s="30"/>
      <c r="OCF41" s="29"/>
      <c r="OCG41" s="30"/>
      <c r="OCH41" s="29"/>
      <c r="OCI41" s="30"/>
      <c r="OCJ41" s="29"/>
      <c r="OCK41" s="30"/>
      <c r="OCL41" s="29"/>
      <c r="OCM41" s="30"/>
      <c r="OCN41" s="29"/>
      <c r="OCO41" s="30"/>
      <c r="OCP41" s="29"/>
      <c r="OCQ41" s="30"/>
      <c r="OCR41" s="29"/>
      <c r="OCS41" s="30"/>
      <c r="OCT41" s="29"/>
      <c r="OCU41" s="30"/>
      <c r="OCV41" s="29"/>
      <c r="OCW41" s="30"/>
      <c r="OCX41" s="29"/>
      <c r="OCY41" s="30"/>
      <c r="OCZ41" s="29"/>
      <c r="ODA41" s="30"/>
      <c r="ODB41" s="29"/>
      <c r="ODC41" s="30"/>
      <c r="ODD41" s="29"/>
      <c r="ODE41" s="30"/>
      <c r="ODF41" s="29"/>
      <c r="ODG41" s="30"/>
      <c r="ODH41" s="29"/>
      <c r="ODI41" s="30"/>
      <c r="ODJ41" s="29"/>
      <c r="ODK41" s="30"/>
      <c r="ODL41" s="29"/>
      <c r="ODM41" s="30"/>
      <c r="ODN41" s="29"/>
      <c r="ODO41" s="30"/>
      <c r="ODP41" s="29"/>
      <c r="ODQ41" s="30"/>
      <c r="ODR41" s="29"/>
      <c r="ODS41" s="30"/>
      <c r="ODT41" s="29"/>
      <c r="ODU41" s="30"/>
      <c r="ODV41" s="29"/>
      <c r="ODW41" s="30"/>
      <c r="ODX41" s="29"/>
      <c r="ODY41" s="30"/>
      <c r="ODZ41" s="29"/>
      <c r="OEA41" s="30"/>
      <c r="OEB41" s="29"/>
      <c r="OEC41" s="30"/>
      <c r="OED41" s="29"/>
      <c r="OEE41" s="30"/>
      <c r="OEF41" s="29"/>
      <c r="OEG41" s="30"/>
      <c r="OEH41" s="29"/>
      <c r="OEI41" s="30"/>
      <c r="OEJ41" s="29"/>
      <c r="OEK41" s="30"/>
      <c r="OEL41" s="29"/>
      <c r="OEM41" s="30"/>
      <c r="OEN41" s="29"/>
      <c r="OEO41" s="30"/>
      <c r="OEP41" s="29"/>
      <c r="OEQ41" s="30"/>
      <c r="OER41" s="29"/>
      <c r="OES41" s="30"/>
      <c r="OET41" s="29"/>
      <c r="OEU41" s="30"/>
      <c r="OEV41" s="29"/>
      <c r="OEW41" s="30"/>
      <c r="OEX41" s="29"/>
      <c r="OEY41" s="30"/>
      <c r="OEZ41" s="29"/>
      <c r="OFA41" s="30"/>
      <c r="OFB41" s="29"/>
      <c r="OFC41" s="30"/>
      <c r="OFD41" s="29"/>
      <c r="OFE41" s="30"/>
      <c r="OFF41" s="29"/>
      <c r="OFG41" s="30"/>
      <c r="OFH41" s="29"/>
      <c r="OFI41" s="30"/>
      <c r="OFJ41" s="29"/>
      <c r="OFK41" s="30"/>
      <c r="OFL41" s="29"/>
      <c r="OFM41" s="30"/>
      <c r="OFN41" s="29"/>
      <c r="OFO41" s="30"/>
      <c r="OFP41" s="29"/>
      <c r="OFQ41" s="30"/>
      <c r="OFR41" s="29"/>
      <c r="OFS41" s="30"/>
      <c r="OFT41" s="29"/>
      <c r="OFU41" s="30"/>
      <c r="OFV41" s="29"/>
      <c r="OFW41" s="30"/>
      <c r="OFX41" s="29"/>
      <c r="OFY41" s="30"/>
      <c r="OFZ41" s="29"/>
      <c r="OGA41" s="30"/>
      <c r="OGB41" s="29"/>
      <c r="OGC41" s="30"/>
      <c r="OGD41" s="29"/>
      <c r="OGE41" s="30"/>
      <c r="OGF41" s="29"/>
      <c r="OGG41" s="30"/>
      <c r="OGH41" s="29"/>
      <c r="OGI41" s="30"/>
      <c r="OGJ41" s="29"/>
      <c r="OGK41" s="30"/>
      <c r="OGL41" s="29"/>
      <c r="OGM41" s="30"/>
      <c r="OGN41" s="29"/>
      <c r="OGO41" s="30"/>
      <c r="OGP41" s="29"/>
      <c r="OGQ41" s="30"/>
      <c r="OGR41" s="29"/>
      <c r="OGS41" s="30"/>
      <c r="OGT41" s="29"/>
      <c r="OGU41" s="30"/>
      <c r="OGV41" s="29"/>
      <c r="OGW41" s="30"/>
      <c r="OGX41" s="29"/>
      <c r="OGY41" s="30"/>
      <c r="OGZ41" s="29"/>
      <c r="OHA41" s="30"/>
      <c r="OHB41" s="29"/>
      <c r="OHC41" s="30"/>
      <c r="OHD41" s="29"/>
      <c r="OHE41" s="30"/>
      <c r="OHF41" s="29"/>
      <c r="OHG41" s="30"/>
      <c r="OHH41" s="29"/>
      <c r="OHI41" s="30"/>
      <c r="OHJ41" s="29"/>
      <c r="OHK41" s="30"/>
      <c r="OHL41" s="29"/>
      <c r="OHM41" s="30"/>
      <c r="OHN41" s="29"/>
      <c r="OHO41" s="30"/>
      <c r="OHP41" s="29"/>
      <c r="OHQ41" s="30"/>
      <c r="OHR41" s="29"/>
      <c r="OHS41" s="30"/>
      <c r="OHT41" s="29"/>
      <c r="OHU41" s="30"/>
      <c r="OHV41" s="29"/>
      <c r="OHW41" s="30"/>
      <c r="OHX41" s="29"/>
      <c r="OHY41" s="30"/>
      <c r="OHZ41" s="29"/>
      <c r="OIA41" s="30"/>
      <c r="OIB41" s="29"/>
      <c r="OIC41" s="30"/>
      <c r="OID41" s="29"/>
      <c r="OIE41" s="30"/>
      <c r="OIF41" s="29"/>
      <c r="OIG41" s="30"/>
      <c r="OIH41" s="29"/>
      <c r="OII41" s="30"/>
      <c r="OIJ41" s="29"/>
      <c r="OIK41" s="30"/>
      <c r="OIL41" s="29"/>
      <c r="OIM41" s="30"/>
      <c r="OIN41" s="29"/>
      <c r="OIO41" s="30"/>
      <c r="OIP41" s="29"/>
      <c r="OIQ41" s="30"/>
      <c r="OIR41" s="29"/>
      <c r="OIS41" s="30"/>
      <c r="OIT41" s="29"/>
      <c r="OIU41" s="30"/>
      <c r="OIV41" s="29"/>
      <c r="OIW41" s="30"/>
      <c r="OIX41" s="29"/>
      <c r="OIY41" s="30"/>
      <c r="OIZ41" s="29"/>
      <c r="OJA41" s="30"/>
      <c r="OJB41" s="29"/>
      <c r="OJC41" s="30"/>
      <c r="OJD41" s="29"/>
      <c r="OJE41" s="30"/>
      <c r="OJF41" s="29"/>
      <c r="OJG41" s="30"/>
      <c r="OJH41" s="29"/>
      <c r="OJI41" s="30"/>
      <c r="OJJ41" s="29"/>
      <c r="OJK41" s="30"/>
      <c r="OJL41" s="29"/>
      <c r="OJM41" s="30"/>
      <c r="OJN41" s="29"/>
      <c r="OJO41" s="30"/>
      <c r="OJP41" s="29"/>
      <c r="OJQ41" s="30"/>
      <c r="OJR41" s="29"/>
      <c r="OJS41" s="30"/>
      <c r="OJT41" s="29"/>
      <c r="OJU41" s="30"/>
      <c r="OJV41" s="29"/>
      <c r="OJW41" s="30"/>
      <c r="OJX41" s="29"/>
      <c r="OJY41" s="30"/>
      <c r="OJZ41" s="29"/>
      <c r="OKA41" s="30"/>
      <c r="OKB41" s="29"/>
      <c r="OKC41" s="30"/>
      <c r="OKD41" s="29"/>
      <c r="OKE41" s="30"/>
      <c r="OKF41" s="29"/>
      <c r="OKG41" s="30"/>
      <c r="OKH41" s="29"/>
      <c r="OKI41" s="30"/>
      <c r="OKJ41" s="29"/>
      <c r="OKK41" s="30"/>
      <c r="OKL41" s="29"/>
      <c r="OKM41" s="30"/>
      <c r="OKN41" s="29"/>
      <c r="OKO41" s="30"/>
      <c r="OKP41" s="29"/>
      <c r="OKQ41" s="30"/>
      <c r="OKR41" s="29"/>
      <c r="OKS41" s="30"/>
      <c r="OKT41" s="29"/>
      <c r="OKU41" s="30"/>
      <c r="OKV41" s="29"/>
      <c r="OKW41" s="30"/>
      <c r="OKX41" s="29"/>
      <c r="OKY41" s="30"/>
      <c r="OKZ41" s="29"/>
      <c r="OLA41" s="30"/>
      <c r="OLB41" s="29"/>
      <c r="OLC41" s="30"/>
      <c r="OLD41" s="29"/>
      <c r="OLE41" s="30"/>
      <c r="OLF41" s="29"/>
      <c r="OLG41" s="30"/>
      <c r="OLH41" s="29"/>
      <c r="OLI41" s="30"/>
      <c r="OLJ41" s="29"/>
      <c r="OLK41" s="30"/>
      <c r="OLL41" s="29"/>
      <c r="OLM41" s="30"/>
      <c r="OLN41" s="29"/>
      <c r="OLO41" s="30"/>
      <c r="OLP41" s="29"/>
      <c r="OLQ41" s="30"/>
      <c r="OLR41" s="29"/>
      <c r="OLS41" s="30"/>
      <c r="OLT41" s="29"/>
      <c r="OLU41" s="30"/>
      <c r="OLV41" s="29"/>
      <c r="OLW41" s="30"/>
      <c r="OLX41" s="29"/>
      <c r="OLY41" s="30"/>
      <c r="OLZ41" s="29"/>
      <c r="OMA41" s="30"/>
      <c r="OMB41" s="29"/>
      <c r="OMC41" s="30"/>
      <c r="OMD41" s="29"/>
      <c r="OME41" s="30"/>
      <c r="OMF41" s="29"/>
      <c r="OMG41" s="30"/>
      <c r="OMH41" s="29"/>
      <c r="OMI41" s="30"/>
      <c r="OMJ41" s="29"/>
      <c r="OMK41" s="30"/>
      <c r="OML41" s="29"/>
      <c r="OMM41" s="30"/>
      <c r="OMN41" s="29"/>
      <c r="OMO41" s="30"/>
      <c r="OMP41" s="29"/>
      <c r="OMQ41" s="30"/>
      <c r="OMR41" s="29"/>
      <c r="OMS41" s="30"/>
      <c r="OMT41" s="29"/>
      <c r="OMU41" s="30"/>
      <c r="OMV41" s="29"/>
      <c r="OMW41" s="30"/>
      <c r="OMX41" s="29"/>
      <c r="OMY41" s="30"/>
      <c r="OMZ41" s="29"/>
      <c r="ONA41" s="30"/>
      <c r="ONB41" s="29"/>
      <c r="ONC41" s="30"/>
      <c r="OND41" s="29"/>
      <c r="ONE41" s="30"/>
      <c r="ONF41" s="29"/>
      <c r="ONG41" s="30"/>
      <c r="ONH41" s="29"/>
      <c r="ONI41" s="30"/>
      <c r="ONJ41" s="29"/>
      <c r="ONK41" s="30"/>
      <c r="ONL41" s="29"/>
      <c r="ONM41" s="30"/>
      <c r="ONN41" s="29"/>
      <c r="ONO41" s="30"/>
      <c r="ONP41" s="29"/>
      <c r="ONQ41" s="30"/>
      <c r="ONR41" s="29"/>
      <c r="ONS41" s="30"/>
      <c r="ONT41" s="29"/>
      <c r="ONU41" s="30"/>
      <c r="ONV41" s="29"/>
      <c r="ONW41" s="30"/>
      <c r="ONX41" s="29"/>
      <c r="ONY41" s="30"/>
      <c r="ONZ41" s="29"/>
      <c r="OOA41" s="30"/>
      <c r="OOB41" s="29"/>
      <c r="OOC41" s="30"/>
      <c r="OOD41" s="29"/>
      <c r="OOE41" s="30"/>
      <c r="OOF41" s="29"/>
      <c r="OOG41" s="30"/>
      <c r="OOH41" s="29"/>
      <c r="OOI41" s="30"/>
      <c r="OOJ41" s="29"/>
      <c r="OOK41" s="30"/>
      <c r="OOL41" s="29"/>
      <c r="OOM41" s="30"/>
      <c r="OON41" s="29"/>
      <c r="OOO41" s="30"/>
      <c r="OOP41" s="29"/>
      <c r="OOQ41" s="30"/>
      <c r="OOR41" s="29"/>
      <c r="OOS41" s="30"/>
      <c r="OOT41" s="29"/>
      <c r="OOU41" s="30"/>
      <c r="OOV41" s="29"/>
      <c r="OOW41" s="30"/>
      <c r="OOX41" s="29"/>
      <c r="OOY41" s="30"/>
      <c r="OOZ41" s="29"/>
      <c r="OPA41" s="30"/>
      <c r="OPB41" s="29"/>
      <c r="OPC41" s="30"/>
      <c r="OPD41" s="29"/>
      <c r="OPE41" s="30"/>
      <c r="OPF41" s="29"/>
      <c r="OPG41" s="30"/>
      <c r="OPH41" s="29"/>
      <c r="OPI41" s="30"/>
      <c r="OPJ41" s="29"/>
      <c r="OPK41" s="30"/>
      <c r="OPL41" s="29"/>
      <c r="OPM41" s="30"/>
      <c r="OPN41" s="29"/>
      <c r="OPO41" s="30"/>
      <c r="OPP41" s="29"/>
      <c r="OPQ41" s="30"/>
      <c r="OPR41" s="29"/>
      <c r="OPS41" s="30"/>
      <c r="OPT41" s="29"/>
      <c r="OPU41" s="30"/>
      <c r="OPV41" s="29"/>
      <c r="OPW41" s="30"/>
      <c r="OPX41" s="29"/>
      <c r="OPY41" s="30"/>
      <c r="OPZ41" s="29"/>
      <c r="OQA41" s="30"/>
      <c r="OQB41" s="29"/>
      <c r="OQC41" s="30"/>
      <c r="OQD41" s="29"/>
      <c r="OQE41" s="30"/>
      <c r="OQF41" s="29"/>
      <c r="OQG41" s="30"/>
      <c r="OQH41" s="29"/>
      <c r="OQI41" s="30"/>
      <c r="OQJ41" s="29"/>
      <c r="OQK41" s="30"/>
      <c r="OQL41" s="29"/>
      <c r="OQM41" s="30"/>
      <c r="OQN41" s="29"/>
      <c r="OQO41" s="30"/>
      <c r="OQP41" s="29"/>
      <c r="OQQ41" s="30"/>
      <c r="OQR41" s="29"/>
      <c r="OQS41" s="30"/>
      <c r="OQT41" s="29"/>
      <c r="OQU41" s="30"/>
      <c r="OQV41" s="29"/>
      <c r="OQW41" s="30"/>
      <c r="OQX41" s="29"/>
      <c r="OQY41" s="30"/>
      <c r="OQZ41" s="29"/>
      <c r="ORA41" s="30"/>
      <c r="ORB41" s="29"/>
      <c r="ORC41" s="30"/>
      <c r="ORD41" s="29"/>
      <c r="ORE41" s="30"/>
      <c r="ORF41" s="29"/>
      <c r="ORG41" s="30"/>
      <c r="ORH41" s="29"/>
      <c r="ORI41" s="30"/>
      <c r="ORJ41" s="29"/>
      <c r="ORK41" s="30"/>
      <c r="ORL41" s="29"/>
      <c r="ORM41" s="30"/>
      <c r="ORN41" s="29"/>
      <c r="ORO41" s="30"/>
      <c r="ORP41" s="29"/>
      <c r="ORQ41" s="30"/>
      <c r="ORR41" s="29"/>
      <c r="ORS41" s="30"/>
      <c r="ORT41" s="29"/>
      <c r="ORU41" s="30"/>
      <c r="ORV41" s="29"/>
      <c r="ORW41" s="30"/>
      <c r="ORX41" s="29"/>
      <c r="ORY41" s="30"/>
      <c r="ORZ41" s="29"/>
      <c r="OSA41" s="30"/>
      <c r="OSB41" s="29"/>
      <c r="OSC41" s="30"/>
      <c r="OSD41" s="29"/>
      <c r="OSE41" s="30"/>
      <c r="OSF41" s="29"/>
      <c r="OSG41" s="30"/>
      <c r="OSH41" s="29"/>
      <c r="OSI41" s="30"/>
      <c r="OSJ41" s="29"/>
      <c r="OSK41" s="30"/>
      <c r="OSL41" s="29"/>
      <c r="OSM41" s="30"/>
      <c r="OSN41" s="29"/>
      <c r="OSO41" s="30"/>
      <c r="OSP41" s="29"/>
      <c r="OSQ41" s="30"/>
      <c r="OSR41" s="29"/>
      <c r="OSS41" s="30"/>
      <c r="OST41" s="29"/>
      <c r="OSU41" s="30"/>
      <c r="OSV41" s="29"/>
      <c r="OSW41" s="30"/>
      <c r="OSX41" s="29"/>
      <c r="OSY41" s="30"/>
      <c r="OSZ41" s="29"/>
      <c r="OTA41" s="30"/>
      <c r="OTB41" s="29"/>
      <c r="OTC41" s="30"/>
      <c r="OTD41" s="29"/>
      <c r="OTE41" s="30"/>
      <c r="OTF41" s="29"/>
      <c r="OTG41" s="30"/>
      <c r="OTH41" s="29"/>
      <c r="OTI41" s="30"/>
      <c r="OTJ41" s="29"/>
      <c r="OTK41" s="30"/>
      <c r="OTL41" s="29"/>
      <c r="OTM41" s="30"/>
      <c r="OTN41" s="29"/>
      <c r="OTO41" s="30"/>
      <c r="OTP41" s="29"/>
      <c r="OTQ41" s="30"/>
      <c r="OTR41" s="29"/>
      <c r="OTS41" s="30"/>
      <c r="OTT41" s="29"/>
      <c r="OTU41" s="30"/>
      <c r="OTV41" s="29"/>
      <c r="OTW41" s="30"/>
      <c r="OTX41" s="29"/>
      <c r="OTY41" s="30"/>
      <c r="OTZ41" s="29"/>
      <c r="OUA41" s="30"/>
      <c r="OUB41" s="29"/>
      <c r="OUC41" s="30"/>
      <c r="OUD41" s="29"/>
      <c r="OUE41" s="30"/>
      <c r="OUF41" s="29"/>
      <c r="OUG41" s="30"/>
      <c r="OUH41" s="29"/>
      <c r="OUI41" s="30"/>
      <c r="OUJ41" s="29"/>
      <c r="OUK41" s="30"/>
      <c r="OUL41" s="29"/>
      <c r="OUM41" s="30"/>
      <c r="OUN41" s="29"/>
      <c r="OUO41" s="30"/>
      <c r="OUP41" s="29"/>
      <c r="OUQ41" s="30"/>
      <c r="OUR41" s="29"/>
      <c r="OUS41" s="30"/>
      <c r="OUT41" s="29"/>
      <c r="OUU41" s="30"/>
      <c r="OUV41" s="29"/>
      <c r="OUW41" s="30"/>
      <c r="OUX41" s="29"/>
      <c r="OUY41" s="30"/>
      <c r="OUZ41" s="29"/>
      <c r="OVA41" s="30"/>
      <c r="OVB41" s="29"/>
      <c r="OVC41" s="30"/>
      <c r="OVD41" s="29"/>
      <c r="OVE41" s="30"/>
      <c r="OVF41" s="29"/>
      <c r="OVG41" s="30"/>
      <c r="OVH41" s="29"/>
      <c r="OVI41" s="30"/>
      <c r="OVJ41" s="29"/>
      <c r="OVK41" s="30"/>
      <c r="OVL41" s="29"/>
      <c r="OVM41" s="30"/>
      <c r="OVN41" s="29"/>
      <c r="OVO41" s="30"/>
      <c r="OVP41" s="29"/>
      <c r="OVQ41" s="30"/>
      <c r="OVR41" s="29"/>
      <c r="OVS41" s="30"/>
      <c r="OVT41" s="29"/>
      <c r="OVU41" s="30"/>
      <c r="OVV41" s="29"/>
      <c r="OVW41" s="30"/>
      <c r="OVX41" s="29"/>
      <c r="OVY41" s="30"/>
      <c r="OVZ41" s="29"/>
      <c r="OWA41" s="30"/>
      <c r="OWB41" s="29"/>
      <c r="OWC41" s="30"/>
      <c r="OWD41" s="29"/>
      <c r="OWE41" s="30"/>
      <c r="OWF41" s="29"/>
      <c r="OWG41" s="30"/>
      <c r="OWH41" s="29"/>
      <c r="OWI41" s="30"/>
      <c r="OWJ41" s="29"/>
      <c r="OWK41" s="30"/>
      <c r="OWL41" s="29"/>
      <c r="OWM41" s="30"/>
      <c r="OWN41" s="29"/>
      <c r="OWO41" s="30"/>
      <c r="OWP41" s="29"/>
      <c r="OWQ41" s="30"/>
      <c r="OWR41" s="29"/>
      <c r="OWS41" s="30"/>
      <c r="OWT41" s="29"/>
      <c r="OWU41" s="30"/>
      <c r="OWV41" s="29"/>
      <c r="OWW41" s="30"/>
      <c r="OWX41" s="29"/>
      <c r="OWY41" s="30"/>
      <c r="OWZ41" s="29"/>
      <c r="OXA41" s="30"/>
      <c r="OXB41" s="29"/>
      <c r="OXC41" s="30"/>
      <c r="OXD41" s="29"/>
      <c r="OXE41" s="30"/>
      <c r="OXF41" s="29"/>
      <c r="OXG41" s="30"/>
      <c r="OXH41" s="29"/>
      <c r="OXI41" s="30"/>
      <c r="OXJ41" s="29"/>
      <c r="OXK41" s="30"/>
      <c r="OXL41" s="29"/>
      <c r="OXM41" s="30"/>
      <c r="OXN41" s="29"/>
      <c r="OXO41" s="30"/>
      <c r="OXP41" s="29"/>
      <c r="OXQ41" s="30"/>
      <c r="OXR41" s="29"/>
      <c r="OXS41" s="30"/>
      <c r="OXT41" s="29"/>
      <c r="OXU41" s="30"/>
      <c r="OXV41" s="29"/>
      <c r="OXW41" s="30"/>
      <c r="OXX41" s="29"/>
      <c r="OXY41" s="30"/>
      <c r="OXZ41" s="29"/>
      <c r="OYA41" s="30"/>
      <c r="OYB41" s="29"/>
      <c r="OYC41" s="30"/>
      <c r="OYD41" s="29"/>
      <c r="OYE41" s="30"/>
      <c r="OYF41" s="29"/>
      <c r="OYG41" s="30"/>
      <c r="OYH41" s="29"/>
      <c r="OYI41" s="30"/>
      <c r="OYJ41" s="29"/>
      <c r="OYK41" s="30"/>
      <c r="OYL41" s="29"/>
      <c r="OYM41" s="30"/>
      <c r="OYN41" s="29"/>
      <c r="OYO41" s="30"/>
      <c r="OYP41" s="29"/>
      <c r="OYQ41" s="30"/>
      <c r="OYR41" s="29"/>
      <c r="OYS41" s="30"/>
      <c r="OYT41" s="29"/>
      <c r="OYU41" s="30"/>
      <c r="OYV41" s="29"/>
      <c r="OYW41" s="30"/>
      <c r="OYX41" s="29"/>
      <c r="OYY41" s="30"/>
      <c r="OYZ41" s="29"/>
      <c r="OZA41" s="30"/>
      <c r="OZB41" s="29"/>
      <c r="OZC41" s="30"/>
      <c r="OZD41" s="29"/>
      <c r="OZE41" s="30"/>
      <c r="OZF41" s="29"/>
      <c r="OZG41" s="30"/>
      <c r="OZH41" s="29"/>
      <c r="OZI41" s="30"/>
      <c r="OZJ41" s="29"/>
      <c r="OZK41" s="30"/>
      <c r="OZL41" s="29"/>
      <c r="OZM41" s="30"/>
      <c r="OZN41" s="29"/>
      <c r="OZO41" s="30"/>
      <c r="OZP41" s="29"/>
      <c r="OZQ41" s="30"/>
      <c r="OZR41" s="29"/>
      <c r="OZS41" s="30"/>
      <c r="OZT41" s="29"/>
      <c r="OZU41" s="30"/>
      <c r="OZV41" s="29"/>
      <c r="OZW41" s="30"/>
      <c r="OZX41" s="29"/>
      <c r="OZY41" s="30"/>
      <c r="OZZ41" s="29"/>
      <c r="PAA41" s="30"/>
      <c r="PAB41" s="29"/>
      <c r="PAC41" s="30"/>
      <c r="PAD41" s="29"/>
      <c r="PAE41" s="30"/>
      <c r="PAF41" s="29"/>
      <c r="PAG41" s="30"/>
      <c r="PAH41" s="29"/>
      <c r="PAI41" s="30"/>
      <c r="PAJ41" s="29"/>
      <c r="PAK41" s="30"/>
      <c r="PAL41" s="29"/>
      <c r="PAM41" s="30"/>
      <c r="PAN41" s="29"/>
      <c r="PAO41" s="30"/>
      <c r="PAP41" s="29"/>
      <c r="PAQ41" s="30"/>
      <c r="PAR41" s="29"/>
      <c r="PAS41" s="30"/>
      <c r="PAT41" s="29"/>
      <c r="PAU41" s="30"/>
      <c r="PAV41" s="29"/>
      <c r="PAW41" s="30"/>
      <c r="PAX41" s="29"/>
      <c r="PAY41" s="30"/>
      <c r="PAZ41" s="29"/>
      <c r="PBA41" s="30"/>
      <c r="PBB41" s="29"/>
      <c r="PBC41" s="30"/>
      <c r="PBD41" s="29"/>
      <c r="PBE41" s="30"/>
      <c r="PBF41" s="29"/>
      <c r="PBG41" s="30"/>
      <c r="PBH41" s="29"/>
      <c r="PBI41" s="30"/>
      <c r="PBJ41" s="29"/>
      <c r="PBK41" s="30"/>
      <c r="PBL41" s="29"/>
      <c r="PBM41" s="30"/>
      <c r="PBN41" s="29"/>
      <c r="PBO41" s="30"/>
      <c r="PBP41" s="29"/>
      <c r="PBQ41" s="30"/>
      <c r="PBR41" s="29"/>
      <c r="PBS41" s="30"/>
      <c r="PBT41" s="29"/>
      <c r="PBU41" s="30"/>
      <c r="PBV41" s="29"/>
      <c r="PBW41" s="30"/>
      <c r="PBX41" s="29"/>
      <c r="PBY41" s="30"/>
      <c r="PBZ41" s="29"/>
      <c r="PCA41" s="30"/>
      <c r="PCB41" s="29"/>
      <c r="PCC41" s="30"/>
      <c r="PCD41" s="29"/>
      <c r="PCE41" s="30"/>
      <c r="PCF41" s="29"/>
      <c r="PCG41" s="30"/>
      <c r="PCH41" s="29"/>
      <c r="PCI41" s="30"/>
      <c r="PCJ41" s="29"/>
      <c r="PCK41" s="30"/>
      <c r="PCL41" s="29"/>
      <c r="PCM41" s="30"/>
      <c r="PCN41" s="29"/>
      <c r="PCO41" s="30"/>
      <c r="PCP41" s="29"/>
      <c r="PCQ41" s="30"/>
      <c r="PCR41" s="29"/>
      <c r="PCS41" s="30"/>
      <c r="PCT41" s="29"/>
      <c r="PCU41" s="30"/>
      <c r="PCV41" s="29"/>
      <c r="PCW41" s="30"/>
      <c r="PCX41" s="29"/>
      <c r="PCY41" s="30"/>
      <c r="PCZ41" s="29"/>
      <c r="PDA41" s="30"/>
      <c r="PDB41" s="29"/>
      <c r="PDC41" s="30"/>
      <c r="PDD41" s="29"/>
      <c r="PDE41" s="30"/>
      <c r="PDF41" s="29"/>
      <c r="PDG41" s="30"/>
      <c r="PDH41" s="29"/>
      <c r="PDI41" s="30"/>
      <c r="PDJ41" s="29"/>
      <c r="PDK41" s="30"/>
      <c r="PDL41" s="29"/>
      <c r="PDM41" s="30"/>
      <c r="PDN41" s="29"/>
      <c r="PDO41" s="30"/>
      <c r="PDP41" s="29"/>
      <c r="PDQ41" s="30"/>
      <c r="PDR41" s="29"/>
      <c r="PDS41" s="30"/>
      <c r="PDT41" s="29"/>
      <c r="PDU41" s="30"/>
      <c r="PDV41" s="29"/>
      <c r="PDW41" s="30"/>
      <c r="PDX41" s="29"/>
      <c r="PDY41" s="30"/>
      <c r="PDZ41" s="29"/>
      <c r="PEA41" s="30"/>
      <c r="PEB41" s="29"/>
      <c r="PEC41" s="30"/>
      <c r="PED41" s="29"/>
      <c r="PEE41" s="30"/>
      <c r="PEF41" s="29"/>
      <c r="PEG41" s="30"/>
      <c r="PEH41" s="29"/>
      <c r="PEI41" s="30"/>
      <c r="PEJ41" s="29"/>
      <c r="PEK41" s="30"/>
      <c r="PEL41" s="29"/>
      <c r="PEM41" s="30"/>
      <c r="PEN41" s="29"/>
      <c r="PEO41" s="30"/>
      <c r="PEP41" s="29"/>
      <c r="PEQ41" s="30"/>
      <c r="PER41" s="29"/>
      <c r="PES41" s="30"/>
      <c r="PET41" s="29"/>
      <c r="PEU41" s="30"/>
      <c r="PEV41" s="29"/>
      <c r="PEW41" s="30"/>
      <c r="PEX41" s="29"/>
      <c r="PEY41" s="30"/>
      <c r="PEZ41" s="29"/>
      <c r="PFA41" s="30"/>
      <c r="PFB41" s="29"/>
      <c r="PFC41" s="30"/>
      <c r="PFD41" s="29"/>
      <c r="PFE41" s="30"/>
      <c r="PFF41" s="29"/>
      <c r="PFG41" s="30"/>
      <c r="PFH41" s="29"/>
      <c r="PFI41" s="30"/>
      <c r="PFJ41" s="29"/>
      <c r="PFK41" s="30"/>
      <c r="PFL41" s="29"/>
      <c r="PFM41" s="30"/>
      <c r="PFN41" s="29"/>
      <c r="PFO41" s="30"/>
      <c r="PFP41" s="29"/>
      <c r="PFQ41" s="30"/>
      <c r="PFR41" s="29"/>
      <c r="PFS41" s="30"/>
      <c r="PFT41" s="29"/>
      <c r="PFU41" s="30"/>
      <c r="PFV41" s="29"/>
      <c r="PFW41" s="30"/>
      <c r="PFX41" s="29"/>
      <c r="PFY41" s="30"/>
      <c r="PFZ41" s="29"/>
      <c r="PGA41" s="30"/>
      <c r="PGB41" s="29"/>
      <c r="PGC41" s="30"/>
      <c r="PGD41" s="29"/>
      <c r="PGE41" s="30"/>
      <c r="PGF41" s="29"/>
      <c r="PGG41" s="30"/>
      <c r="PGH41" s="29"/>
      <c r="PGI41" s="30"/>
      <c r="PGJ41" s="29"/>
      <c r="PGK41" s="30"/>
      <c r="PGL41" s="29"/>
      <c r="PGM41" s="30"/>
      <c r="PGN41" s="29"/>
      <c r="PGO41" s="30"/>
      <c r="PGP41" s="29"/>
      <c r="PGQ41" s="30"/>
      <c r="PGR41" s="29"/>
      <c r="PGS41" s="30"/>
      <c r="PGT41" s="29"/>
      <c r="PGU41" s="30"/>
      <c r="PGV41" s="29"/>
      <c r="PGW41" s="30"/>
      <c r="PGX41" s="29"/>
      <c r="PGY41" s="30"/>
      <c r="PGZ41" s="29"/>
      <c r="PHA41" s="30"/>
      <c r="PHB41" s="29"/>
      <c r="PHC41" s="30"/>
      <c r="PHD41" s="29"/>
      <c r="PHE41" s="30"/>
      <c r="PHF41" s="29"/>
      <c r="PHG41" s="30"/>
      <c r="PHH41" s="29"/>
      <c r="PHI41" s="30"/>
      <c r="PHJ41" s="29"/>
      <c r="PHK41" s="30"/>
      <c r="PHL41" s="29"/>
      <c r="PHM41" s="30"/>
      <c r="PHN41" s="29"/>
      <c r="PHO41" s="30"/>
      <c r="PHP41" s="29"/>
      <c r="PHQ41" s="30"/>
      <c r="PHR41" s="29"/>
      <c r="PHS41" s="30"/>
      <c r="PHT41" s="29"/>
      <c r="PHU41" s="30"/>
      <c r="PHV41" s="29"/>
      <c r="PHW41" s="30"/>
      <c r="PHX41" s="29"/>
      <c r="PHY41" s="30"/>
      <c r="PHZ41" s="29"/>
      <c r="PIA41" s="30"/>
      <c r="PIB41" s="29"/>
      <c r="PIC41" s="30"/>
      <c r="PID41" s="29"/>
      <c r="PIE41" s="30"/>
      <c r="PIF41" s="29"/>
      <c r="PIG41" s="30"/>
      <c r="PIH41" s="29"/>
      <c r="PII41" s="30"/>
      <c r="PIJ41" s="29"/>
      <c r="PIK41" s="30"/>
      <c r="PIL41" s="29"/>
      <c r="PIM41" s="30"/>
      <c r="PIN41" s="29"/>
      <c r="PIO41" s="30"/>
      <c r="PIP41" s="29"/>
      <c r="PIQ41" s="30"/>
      <c r="PIR41" s="29"/>
      <c r="PIS41" s="30"/>
      <c r="PIT41" s="29"/>
      <c r="PIU41" s="30"/>
      <c r="PIV41" s="29"/>
      <c r="PIW41" s="30"/>
      <c r="PIX41" s="29"/>
      <c r="PIY41" s="30"/>
      <c r="PIZ41" s="29"/>
      <c r="PJA41" s="30"/>
      <c r="PJB41" s="29"/>
      <c r="PJC41" s="30"/>
      <c r="PJD41" s="29"/>
      <c r="PJE41" s="30"/>
      <c r="PJF41" s="29"/>
      <c r="PJG41" s="30"/>
      <c r="PJH41" s="29"/>
      <c r="PJI41" s="30"/>
      <c r="PJJ41" s="29"/>
      <c r="PJK41" s="30"/>
      <c r="PJL41" s="29"/>
      <c r="PJM41" s="30"/>
      <c r="PJN41" s="29"/>
      <c r="PJO41" s="30"/>
      <c r="PJP41" s="29"/>
      <c r="PJQ41" s="30"/>
      <c r="PJR41" s="29"/>
      <c r="PJS41" s="30"/>
      <c r="PJT41" s="29"/>
      <c r="PJU41" s="30"/>
      <c r="PJV41" s="29"/>
      <c r="PJW41" s="30"/>
      <c r="PJX41" s="29"/>
      <c r="PJY41" s="30"/>
      <c r="PJZ41" s="29"/>
      <c r="PKA41" s="30"/>
      <c r="PKB41" s="29"/>
      <c r="PKC41" s="30"/>
      <c r="PKD41" s="29"/>
      <c r="PKE41" s="30"/>
      <c r="PKF41" s="29"/>
      <c r="PKG41" s="30"/>
      <c r="PKH41" s="29"/>
      <c r="PKI41" s="30"/>
      <c r="PKJ41" s="29"/>
      <c r="PKK41" s="30"/>
      <c r="PKL41" s="29"/>
      <c r="PKM41" s="30"/>
      <c r="PKN41" s="29"/>
      <c r="PKO41" s="30"/>
      <c r="PKP41" s="29"/>
      <c r="PKQ41" s="30"/>
      <c r="PKR41" s="29"/>
      <c r="PKS41" s="30"/>
      <c r="PKT41" s="29"/>
      <c r="PKU41" s="30"/>
      <c r="PKV41" s="29"/>
      <c r="PKW41" s="30"/>
      <c r="PKX41" s="29"/>
      <c r="PKY41" s="30"/>
      <c r="PKZ41" s="29"/>
      <c r="PLA41" s="30"/>
      <c r="PLB41" s="29"/>
      <c r="PLC41" s="30"/>
      <c r="PLD41" s="29"/>
      <c r="PLE41" s="30"/>
      <c r="PLF41" s="29"/>
      <c r="PLG41" s="30"/>
      <c r="PLH41" s="29"/>
      <c r="PLI41" s="30"/>
      <c r="PLJ41" s="29"/>
      <c r="PLK41" s="30"/>
      <c r="PLL41" s="29"/>
      <c r="PLM41" s="30"/>
      <c r="PLN41" s="29"/>
      <c r="PLO41" s="30"/>
      <c r="PLP41" s="29"/>
      <c r="PLQ41" s="30"/>
      <c r="PLR41" s="29"/>
      <c r="PLS41" s="30"/>
      <c r="PLT41" s="29"/>
      <c r="PLU41" s="30"/>
      <c r="PLV41" s="29"/>
      <c r="PLW41" s="30"/>
      <c r="PLX41" s="29"/>
      <c r="PLY41" s="30"/>
      <c r="PLZ41" s="29"/>
      <c r="PMA41" s="30"/>
      <c r="PMB41" s="29"/>
      <c r="PMC41" s="30"/>
      <c r="PMD41" s="29"/>
      <c r="PME41" s="30"/>
      <c r="PMF41" s="29"/>
      <c r="PMG41" s="30"/>
      <c r="PMH41" s="29"/>
      <c r="PMI41" s="30"/>
      <c r="PMJ41" s="29"/>
      <c r="PMK41" s="30"/>
      <c r="PML41" s="29"/>
      <c r="PMM41" s="30"/>
      <c r="PMN41" s="29"/>
      <c r="PMO41" s="30"/>
      <c r="PMP41" s="29"/>
      <c r="PMQ41" s="30"/>
      <c r="PMR41" s="29"/>
      <c r="PMS41" s="30"/>
      <c r="PMT41" s="29"/>
      <c r="PMU41" s="30"/>
      <c r="PMV41" s="29"/>
      <c r="PMW41" s="30"/>
      <c r="PMX41" s="29"/>
      <c r="PMY41" s="30"/>
      <c r="PMZ41" s="29"/>
      <c r="PNA41" s="30"/>
      <c r="PNB41" s="29"/>
      <c r="PNC41" s="30"/>
      <c r="PND41" s="29"/>
      <c r="PNE41" s="30"/>
      <c r="PNF41" s="29"/>
      <c r="PNG41" s="30"/>
      <c r="PNH41" s="29"/>
      <c r="PNI41" s="30"/>
      <c r="PNJ41" s="29"/>
      <c r="PNK41" s="30"/>
      <c r="PNL41" s="29"/>
      <c r="PNM41" s="30"/>
      <c r="PNN41" s="29"/>
      <c r="PNO41" s="30"/>
      <c r="PNP41" s="29"/>
      <c r="PNQ41" s="30"/>
      <c r="PNR41" s="29"/>
      <c r="PNS41" s="30"/>
      <c r="PNT41" s="29"/>
      <c r="PNU41" s="30"/>
      <c r="PNV41" s="29"/>
      <c r="PNW41" s="30"/>
      <c r="PNX41" s="29"/>
      <c r="PNY41" s="30"/>
      <c r="PNZ41" s="29"/>
      <c r="POA41" s="30"/>
      <c r="POB41" s="29"/>
      <c r="POC41" s="30"/>
      <c r="POD41" s="29"/>
      <c r="POE41" s="30"/>
      <c r="POF41" s="29"/>
      <c r="POG41" s="30"/>
      <c r="POH41" s="29"/>
      <c r="POI41" s="30"/>
      <c r="POJ41" s="29"/>
      <c r="POK41" s="30"/>
      <c r="POL41" s="29"/>
      <c r="POM41" s="30"/>
      <c r="PON41" s="29"/>
      <c r="POO41" s="30"/>
      <c r="POP41" s="29"/>
      <c r="POQ41" s="30"/>
      <c r="POR41" s="29"/>
      <c r="POS41" s="30"/>
      <c r="POT41" s="29"/>
      <c r="POU41" s="30"/>
      <c r="POV41" s="29"/>
      <c r="POW41" s="30"/>
      <c r="POX41" s="29"/>
      <c r="POY41" s="30"/>
      <c r="POZ41" s="29"/>
      <c r="PPA41" s="30"/>
      <c r="PPB41" s="29"/>
      <c r="PPC41" s="30"/>
      <c r="PPD41" s="29"/>
      <c r="PPE41" s="30"/>
      <c r="PPF41" s="29"/>
      <c r="PPG41" s="30"/>
      <c r="PPH41" s="29"/>
      <c r="PPI41" s="30"/>
      <c r="PPJ41" s="29"/>
      <c r="PPK41" s="30"/>
      <c r="PPL41" s="29"/>
      <c r="PPM41" s="30"/>
      <c r="PPN41" s="29"/>
      <c r="PPO41" s="30"/>
      <c r="PPP41" s="29"/>
      <c r="PPQ41" s="30"/>
      <c r="PPR41" s="29"/>
      <c r="PPS41" s="30"/>
      <c r="PPT41" s="29"/>
      <c r="PPU41" s="30"/>
      <c r="PPV41" s="29"/>
      <c r="PPW41" s="30"/>
      <c r="PPX41" s="29"/>
      <c r="PPY41" s="30"/>
      <c r="PPZ41" s="29"/>
      <c r="PQA41" s="30"/>
      <c r="PQB41" s="29"/>
      <c r="PQC41" s="30"/>
      <c r="PQD41" s="29"/>
      <c r="PQE41" s="30"/>
      <c r="PQF41" s="29"/>
      <c r="PQG41" s="30"/>
      <c r="PQH41" s="29"/>
      <c r="PQI41" s="30"/>
      <c r="PQJ41" s="29"/>
      <c r="PQK41" s="30"/>
      <c r="PQL41" s="29"/>
      <c r="PQM41" s="30"/>
      <c r="PQN41" s="29"/>
      <c r="PQO41" s="30"/>
      <c r="PQP41" s="29"/>
      <c r="PQQ41" s="30"/>
      <c r="PQR41" s="29"/>
      <c r="PQS41" s="30"/>
      <c r="PQT41" s="29"/>
      <c r="PQU41" s="30"/>
      <c r="PQV41" s="29"/>
      <c r="PQW41" s="30"/>
      <c r="PQX41" s="29"/>
      <c r="PQY41" s="30"/>
      <c r="PQZ41" s="29"/>
      <c r="PRA41" s="30"/>
      <c r="PRB41" s="29"/>
      <c r="PRC41" s="30"/>
      <c r="PRD41" s="29"/>
      <c r="PRE41" s="30"/>
      <c r="PRF41" s="29"/>
      <c r="PRG41" s="30"/>
      <c r="PRH41" s="29"/>
      <c r="PRI41" s="30"/>
      <c r="PRJ41" s="29"/>
      <c r="PRK41" s="30"/>
      <c r="PRL41" s="29"/>
      <c r="PRM41" s="30"/>
      <c r="PRN41" s="29"/>
      <c r="PRO41" s="30"/>
      <c r="PRP41" s="29"/>
      <c r="PRQ41" s="30"/>
      <c r="PRR41" s="29"/>
      <c r="PRS41" s="30"/>
      <c r="PRT41" s="29"/>
      <c r="PRU41" s="30"/>
      <c r="PRV41" s="29"/>
      <c r="PRW41" s="30"/>
      <c r="PRX41" s="29"/>
      <c r="PRY41" s="30"/>
      <c r="PRZ41" s="29"/>
      <c r="PSA41" s="30"/>
      <c r="PSB41" s="29"/>
      <c r="PSC41" s="30"/>
      <c r="PSD41" s="29"/>
      <c r="PSE41" s="30"/>
      <c r="PSF41" s="29"/>
      <c r="PSG41" s="30"/>
      <c r="PSH41" s="29"/>
      <c r="PSI41" s="30"/>
      <c r="PSJ41" s="29"/>
      <c r="PSK41" s="30"/>
      <c r="PSL41" s="29"/>
      <c r="PSM41" s="30"/>
      <c r="PSN41" s="29"/>
      <c r="PSO41" s="30"/>
      <c r="PSP41" s="29"/>
      <c r="PSQ41" s="30"/>
      <c r="PSR41" s="29"/>
      <c r="PSS41" s="30"/>
      <c r="PST41" s="29"/>
      <c r="PSU41" s="30"/>
      <c r="PSV41" s="29"/>
      <c r="PSW41" s="30"/>
      <c r="PSX41" s="29"/>
      <c r="PSY41" s="30"/>
      <c r="PSZ41" s="29"/>
      <c r="PTA41" s="30"/>
      <c r="PTB41" s="29"/>
      <c r="PTC41" s="30"/>
      <c r="PTD41" s="29"/>
      <c r="PTE41" s="30"/>
      <c r="PTF41" s="29"/>
      <c r="PTG41" s="30"/>
      <c r="PTH41" s="29"/>
      <c r="PTI41" s="30"/>
      <c r="PTJ41" s="29"/>
      <c r="PTK41" s="30"/>
      <c r="PTL41" s="29"/>
      <c r="PTM41" s="30"/>
      <c r="PTN41" s="29"/>
      <c r="PTO41" s="30"/>
      <c r="PTP41" s="29"/>
      <c r="PTQ41" s="30"/>
      <c r="PTR41" s="29"/>
      <c r="PTS41" s="30"/>
      <c r="PTT41" s="29"/>
      <c r="PTU41" s="30"/>
      <c r="PTV41" s="29"/>
      <c r="PTW41" s="30"/>
      <c r="PTX41" s="29"/>
      <c r="PTY41" s="30"/>
      <c r="PTZ41" s="29"/>
      <c r="PUA41" s="30"/>
      <c r="PUB41" s="29"/>
      <c r="PUC41" s="30"/>
      <c r="PUD41" s="29"/>
      <c r="PUE41" s="30"/>
      <c r="PUF41" s="29"/>
      <c r="PUG41" s="30"/>
      <c r="PUH41" s="29"/>
      <c r="PUI41" s="30"/>
      <c r="PUJ41" s="29"/>
      <c r="PUK41" s="30"/>
      <c r="PUL41" s="29"/>
      <c r="PUM41" s="30"/>
      <c r="PUN41" s="29"/>
      <c r="PUO41" s="30"/>
      <c r="PUP41" s="29"/>
      <c r="PUQ41" s="30"/>
      <c r="PUR41" s="29"/>
      <c r="PUS41" s="30"/>
      <c r="PUT41" s="29"/>
      <c r="PUU41" s="30"/>
      <c r="PUV41" s="29"/>
      <c r="PUW41" s="30"/>
      <c r="PUX41" s="29"/>
      <c r="PUY41" s="30"/>
      <c r="PUZ41" s="29"/>
      <c r="PVA41" s="30"/>
      <c r="PVB41" s="29"/>
      <c r="PVC41" s="30"/>
      <c r="PVD41" s="29"/>
      <c r="PVE41" s="30"/>
      <c r="PVF41" s="29"/>
      <c r="PVG41" s="30"/>
      <c r="PVH41" s="29"/>
      <c r="PVI41" s="30"/>
      <c r="PVJ41" s="29"/>
      <c r="PVK41" s="30"/>
      <c r="PVL41" s="29"/>
      <c r="PVM41" s="30"/>
      <c r="PVN41" s="29"/>
      <c r="PVO41" s="30"/>
      <c r="PVP41" s="29"/>
      <c r="PVQ41" s="30"/>
      <c r="PVR41" s="29"/>
      <c r="PVS41" s="30"/>
      <c r="PVT41" s="29"/>
      <c r="PVU41" s="30"/>
      <c r="PVV41" s="29"/>
      <c r="PVW41" s="30"/>
      <c r="PVX41" s="29"/>
      <c r="PVY41" s="30"/>
      <c r="PVZ41" s="29"/>
      <c r="PWA41" s="30"/>
      <c r="PWB41" s="29"/>
      <c r="PWC41" s="30"/>
      <c r="PWD41" s="29"/>
      <c r="PWE41" s="30"/>
      <c r="PWF41" s="29"/>
      <c r="PWG41" s="30"/>
      <c r="PWH41" s="29"/>
      <c r="PWI41" s="30"/>
      <c r="PWJ41" s="29"/>
      <c r="PWK41" s="30"/>
      <c r="PWL41" s="29"/>
      <c r="PWM41" s="30"/>
      <c r="PWN41" s="29"/>
      <c r="PWO41" s="30"/>
      <c r="PWP41" s="29"/>
      <c r="PWQ41" s="30"/>
      <c r="PWR41" s="29"/>
      <c r="PWS41" s="30"/>
      <c r="PWT41" s="29"/>
      <c r="PWU41" s="30"/>
      <c r="PWV41" s="29"/>
      <c r="PWW41" s="30"/>
      <c r="PWX41" s="29"/>
      <c r="PWY41" s="30"/>
      <c r="PWZ41" s="29"/>
      <c r="PXA41" s="30"/>
      <c r="PXB41" s="29"/>
      <c r="PXC41" s="30"/>
      <c r="PXD41" s="29"/>
      <c r="PXE41" s="30"/>
      <c r="PXF41" s="29"/>
      <c r="PXG41" s="30"/>
      <c r="PXH41" s="29"/>
      <c r="PXI41" s="30"/>
      <c r="PXJ41" s="29"/>
      <c r="PXK41" s="30"/>
      <c r="PXL41" s="29"/>
      <c r="PXM41" s="30"/>
      <c r="PXN41" s="29"/>
      <c r="PXO41" s="30"/>
      <c r="PXP41" s="29"/>
      <c r="PXQ41" s="30"/>
      <c r="PXR41" s="29"/>
      <c r="PXS41" s="30"/>
      <c r="PXT41" s="29"/>
      <c r="PXU41" s="30"/>
      <c r="PXV41" s="29"/>
      <c r="PXW41" s="30"/>
      <c r="PXX41" s="29"/>
      <c r="PXY41" s="30"/>
      <c r="PXZ41" s="29"/>
      <c r="PYA41" s="30"/>
      <c r="PYB41" s="29"/>
      <c r="PYC41" s="30"/>
      <c r="PYD41" s="29"/>
      <c r="PYE41" s="30"/>
      <c r="PYF41" s="29"/>
      <c r="PYG41" s="30"/>
      <c r="PYH41" s="29"/>
      <c r="PYI41" s="30"/>
      <c r="PYJ41" s="29"/>
      <c r="PYK41" s="30"/>
      <c r="PYL41" s="29"/>
      <c r="PYM41" s="30"/>
      <c r="PYN41" s="29"/>
      <c r="PYO41" s="30"/>
      <c r="PYP41" s="29"/>
      <c r="PYQ41" s="30"/>
      <c r="PYR41" s="29"/>
      <c r="PYS41" s="30"/>
      <c r="PYT41" s="29"/>
      <c r="PYU41" s="30"/>
      <c r="PYV41" s="29"/>
      <c r="PYW41" s="30"/>
      <c r="PYX41" s="29"/>
      <c r="PYY41" s="30"/>
      <c r="PYZ41" s="29"/>
      <c r="PZA41" s="30"/>
      <c r="PZB41" s="29"/>
      <c r="PZC41" s="30"/>
      <c r="PZD41" s="29"/>
      <c r="PZE41" s="30"/>
      <c r="PZF41" s="29"/>
      <c r="PZG41" s="30"/>
      <c r="PZH41" s="29"/>
      <c r="PZI41" s="30"/>
      <c r="PZJ41" s="29"/>
      <c r="PZK41" s="30"/>
      <c r="PZL41" s="29"/>
      <c r="PZM41" s="30"/>
      <c r="PZN41" s="29"/>
      <c r="PZO41" s="30"/>
      <c r="PZP41" s="29"/>
      <c r="PZQ41" s="30"/>
      <c r="PZR41" s="29"/>
      <c r="PZS41" s="30"/>
      <c r="PZT41" s="29"/>
      <c r="PZU41" s="30"/>
      <c r="PZV41" s="29"/>
      <c r="PZW41" s="30"/>
      <c r="PZX41" s="29"/>
      <c r="PZY41" s="30"/>
      <c r="PZZ41" s="29"/>
      <c r="QAA41" s="30"/>
      <c r="QAB41" s="29"/>
      <c r="QAC41" s="30"/>
      <c r="QAD41" s="29"/>
      <c r="QAE41" s="30"/>
      <c r="QAF41" s="29"/>
      <c r="QAG41" s="30"/>
      <c r="QAH41" s="29"/>
      <c r="QAI41" s="30"/>
      <c r="QAJ41" s="29"/>
      <c r="QAK41" s="30"/>
      <c r="QAL41" s="29"/>
      <c r="QAM41" s="30"/>
      <c r="QAN41" s="29"/>
      <c r="QAO41" s="30"/>
      <c r="QAP41" s="29"/>
      <c r="QAQ41" s="30"/>
      <c r="QAR41" s="29"/>
      <c r="QAS41" s="30"/>
      <c r="QAT41" s="29"/>
      <c r="QAU41" s="30"/>
      <c r="QAV41" s="29"/>
      <c r="QAW41" s="30"/>
      <c r="QAX41" s="29"/>
      <c r="QAY41" s="30"/>
      <c r="QAZ41" s="29"/>
      <c r="QBA41" s="30"/>
      <c r="QBB41" s="29"/>
      <c r="QBC41" s="30"/>
      <c r="QBD41" s="29"/>
      <c r="QBE41" s="30"/>
      <c r="QBF41" s="29"/>
      <c r="QBG41" s="30"/>
      <c r="QBH41" s="29"/>
      <c r="QBI41" s="30"/>
      <c r="QBJ41" s="29"/>
      <c r="QBK41" s="30"/>
      <c r="QBL41" s="29"/>
      <c r="QBM41" s="30"/>
      <c r="QBN41" s="29"/>
      <c r="QBO41" s="30"/>
      <c r="QBP41" s="29"/>
      <c r="QBQ41" s="30"/>
      <c r="QBR41" s="29"/>
      <c r="QBS41" s="30"/>
      <c r="QBT41" s="29"/>
      <c r="QBU41" s="30"/>
      <c r="QBV41" s="29"/>
      <c r="QBW41" s="30"/>
      <c r="QBX41" s="29"/>
      <c r="QBY41" s="30"/>
      <c r="QBZ41" s="29"/>
      <c r="QCA41" s="30"/>
      <c r="QCB41" s="29"/>
      <c r="QCC41" s="30"/>
      <c r="QCD41" s="29"/>
      <c r="QCE41" s="30"/>
      <c r="QCF41" s="29"/>
      <c r="QCG41" s="30"/>
      <c r="QCH41" s="29"/>
      <c r="QCI41" s="30"/>
      <c r="QCJ41" s="29"/>
      <c r="QCK41" s="30"/>
      <c r="QCL41" s="29"/>
      <c r="QCM41" s="30"/>
      <c r="QCN41" s="29"/>
      <c r="QCO41" s="30"/>
      <c r="QCP41" s="29"/>
      <c r="QCQ41" s="30"/>
      <c r="QCR41" s="29"/>
      <c r="QCS41" s="30"/>
      <c r="QCT41" s="29"/>
      <c r="QCU41" s="30"/>
      <c r="QCV41" s="29"/>
      <c r="QCW41" s="30"/>
      <c r="QCX41" s="29"/>
      <c r="QCY41" s="30"/>
      <c r="QCZ41" s="29"/>
      <c r="QDA41" s="30"/>
      <c r="QDB41" s="29"/>
      <c r="QDC41" s="30"/>
      <c r="QDD41" s="29"/>
      <c r="QDE41" s="30"/>
      <c r="QDF41" s="29"/>
      <c r="QDG41" s="30"/>
      <c r="QDH41" s="29"/>
      <c r="QDI41" s="30"/>
      <c r="QDJ41" s="29"/>
      <c r="QDK41" s="30"/>
      <c r="QDL41" s="29"/>
      <c r="QDM41" s="30"/>
      <c r="QDN41" s="29"/>
      <c r="QDO41" s="30"/>
      <c r="QDP41" s="29"/>
      <c r="QDQ41" s="30"/>
      <c r="QDR41" s="29"/>
      <c r="QDS41" s="30"/>
      <c r="QDT41" s="29"/>
      <c r="QDU41" s="30"/>
      <c r="QDV41" s="29"/>
      <c r="QDW41" s="30"/>
      <c r="QDX41" s="29"/>
      <c r="QDY41" s="30"/>
      <c r="QDZ41" s="29"/>
      <c r="QEA41" s="30"/>
      <c r="QEB41" s="29"/>
      <c r="QEC41" s="30"/>
      <c r="QED41" s="29"/>
      <c r="QEE41" s="30"/>
      <c r="QEF41" s="29"/>
      <c r="QEG41" s="30"/>
      <c r="QEH41" s="29"/>
      <c r="QEI41" s="30"/>
      <c r="QEJ41" s="29"/>
      <c r="QEK41" s="30"/>
      <c r="QEL41" s="29"/>
      <c r="QEM41" s="30"/>
      <c r="QEN41" s="29"/>
      <c r="QEO41" s="30"/>
      <c r="QEP41" s="29"/>
      <c r="QEQ41" s="30"/>
      <c r="QER41" s="29"/>
      <c r="QES41" s="30"/>
      <c r="QET41" s="29"/>
      <c r="QEU41" s="30"/>
      <c r="QEV41" s="29"/>
      <c r="QEW41" s="30"/>
      <c r="QEX41" s="29"/>
      <c r="QEY41" s="30"/>
      <c r="QEZ41" s="29"/>
      <c r="QFA41" s="30"/>
      <c r="QFB41" s="29"/>
      <c r="QFC41" s="30"/>
      <c r="QFD41" s="29"/>
      <c r="QFE41" s="30"/>
      <c r="QFF41" s="29"/>
      <c r="QFG41" s="30"/>
      <c r="QFH41" s="29"/>
      <c r="QFI41" s="30"/>
      <c r="QFJ41" s="29"/>
      <c r="QFK41" s="30"/>
      <c r="QFL41" s="29"/>
      <c r="QFM41" s="30"/>
      <c r="QFN41" s="29"/>
      <c r="QFO41" s="30"/>
      <c r="QFP41" s="29"/>
      <c r="QFQ41" s="30"/>
      <c r="QFR41" s="29"/>
      <c r="QFS41" s="30"/>
      <c r="QFT41" s="29"/>
      <c r="QFU41" s="30"/>
      <c r="QFV41" s="29"/>
      <c r="QFW41" s="30"/>
      <c r="QFX41" s="29"/>
      <c r="QFY41" s="30"/>
      <c r="QFZ41" s="29"/>
      <c r="QGA41" s="30"/>
      <c r="QGB41" s="29"/>
      <c r="QGC41" s="30"/>
      <c r="QGD41" s="29"/>
      <c r="QGE41" s="30"/>
      <c r="QGF41" s="29"/>
      <c r="QGG41" s="30"/>
      <c r="QGH41" s="29"/>
      <c r="QGI41" s="30"/>
      <c r="QGJ41" s="29"/>
      <c r="QGK41" s="30"/>
      <c r="QGL41" s="29"/>
      <c r="QGM41" s="30"/>
      <c r="QGN41" s="29"/>
      <c r="QGO41" s="30"/>
      <c r="QGP41" s="29"/>
      <c r="QGQ41" s="30"/>
      <c r="QGR41" s="29"/>
      <c r="QGS41" s="30"/>
      <c r="QGT41" s="29"/>
      <c r="QGU41" s="30"/>
      <c r="QGV41" s="29"/>
      <c r="QGW41" s="30"/>
      <c r="QGX41" s="29"/>
      <c r="QGY41" s="30"/>
      <c r="QGZ41" s="29"/>
      <c r="QHA41" s="30"/>
      <c r="QHB41" s="29"/>
      <c r="QHC41" s="30"/>
      <c r="QHD41" s="29"/>
      <c r="QHE41" s="30"/>
      <c r="QHF41" s="29"/>
      <c r="QHG41" s="30"/>
      <c r="QHH41" s="29"/>
      <c r="QHI41" s="30"/>
      <c r="QHJ41" s="29"/>
      <c r="QHK41" s="30"/>
      <c r="QHL41" s="29"/>
      <c r="QHM41" s="30"/>
      <c r="QHN41" s="29"/>
      <c r="QHO41" s="30"/>
      <c r="QHP41" s="29"/>
      <c r="QHQ41" s="30"/>
      <c r="QHR41" s="29"/>
      <c r="QHS41" s="30"/>
      <c r="QHT41" s="29"/>
      <c r="QHU41" s="30"/>
      <c r="QHV41" s="29"/>
      <c r="QHW41" s="30"/>
      <c r="QHX41" s="29"/>
      <c r="QHY41" s="30"/>
      <c r="QHZ41" s="29"/>
      <c r="QIA41" s="30"/>
      <c r="QIB41" s="29"/>
      <c r="QIC41" s="30"/>
      <c r="QID41" s="29"/>
      <c r="QIE41" s="30"/>
      <c r="QIF41" s="29"/>
      <c r="QIG41" s="30"/>
      <c r="QIH41" s="29"/>
      <c r="QII41" s="30"/>
      <c r="QIJ41" s="29"/>
      <c r="QIK41" s="30"/>
      <c r="QIL41" s="29"/>
      <c r="QIM41" s="30"/>
      <c r="QIN41" s="29"/>
      <c r="QIO41" s="30"/>
      <c r="QIP41" s="29"/>
      <c r="QIQ41" s="30"/>
      <c r="QIR41" s="29"/>
      <c r="QIS41" s="30"/>
      <c r="QIT41" s="29"/>
      <c r="QIU41" s="30"/>
      <c r="QIV41" s="29"/>
      <c r="QIW41" s="30"/>
      <c r="QIX41" s="29"/>
      <c r="QIY41" s="30"/>
      <c r="QIZ41" s="29"/>
      <c r="QJA41" s="30"/>
      <c r="QJB41" s="29"/>
      <c r="QJC41" s="30"/>
      <c r="QJD41" s="29"/>
      <c r="QJE41" s="30"/>
      <c r="QJF41" s="29"/>
      <c r="QJG41" s="30"/>
      <c r="QJH41" s="29"/>
      <c r="QJI41" s="30"/>
      <c r="QJJ41" s="29"/>
      <c r="QJK41" s="30"/>
      <c r="QJL41" s="29"/>
      <c r="QJM41" s="30"/>
      <c r="QJN41" s="29"/>
      <c r="QJO41" s="30"/>
      <c r="QJP41" s="29"/>
      <c r="QJQ41" s="30"/>
      <c r="QJR41" s="29"/>
      <c r="QJS41" s="30"/>
      <c r="QJT41" s="29"/>
      <c r="QJU41" s="30"/>
      <c r="QJV41" s="29"/>
      <c r="QJW41" s="30"/>
      <c r="QJX41" s="29"/>
      <c r="QJY41" s="30"/>
      <c r="QJZ41" s="29"/>
      <c r="QKA41" s="30"/>
      <c r="QKB41" s="29"/>
      <c r="QKC41" s="30"/>
      <c r="QKD41" s="29"/>
      <c r="QKE41" s="30"/>
      <c r="QKF41" s="29"/>
      <c r="QKG41" s="30"/>
      <c r="QKH41" s="29"/>
      <c r="QKI41" s="30"/>
      <c r="QKJ41" s="29"/>
      <c r="QKK41" s="30"/>
      <c r="QKL41" s="29"/>
      <c r="QKM41" s="30"/>
      <c r="QKN41" s="29"/>
      <c r="QKO41" s="30"/>
      <c r="QKP41" s="29"/>
      <c r="QKQ41" s="30"/>
      <c r="QKR41" s="29"/>
      <c r="QKS41" s="30"/>
      <c r="QKT41" s="29"/>
      <c r="QKU41" s="30"/>
      <c r="QKV41" s="29"/>
      <c r="QKW41" s="30"/>
      <c r="QKX41" s="29"/>
      <c r="QKY41" s="30"/>
      <c r="QKZ41" s="29"/>
      <c r="QLA41" s="30"/>
      <c r="QLB41" s="29"/>
      <c r="QLC41" s="30"/>
      <c r="QLD41" s="29"/>
      <c r="QLE41" s="30"/>
      <c r="QLF41" s="29"/>
      <c r="QLG41" s="30"/>
      <c r="QLH41" s="29"/>
      <c r="QLI41" s="30"/>
      <c r="QLJ41" s="29"/>
      <c r="QLK41" s="30"/>
      <c r="QLL41" s="29"/>
      <c r="QLM41" s="30"/>
      <c r="QLN41" s="29"/>
      <c r="QLO41" s="30"/>
      <c r="QLP41" s="29"/>
      <c r="QLQ41" s="30"/>
      <c r="QLR41" s="29"/>
      <c r="QLS41" s="30"/>
      <c r="QLT41" s="29"/>
      <c r="QLU41" s="30"/>
      <c r="QLV41" s="29"/>
      <c r="QLW41" s="30"/>
      <c r="QLX41" s="29"/>
      <c r="QLY41" s="30"/>
      <c r="QLZ41" s="29"/>
      <c r="QMA41" s="30"/>
      <c r="QMB41" s="29"/>
      <c r="QMC41" s="30"/>
      <c r="QMD41" s="29"/>
      <c r="QME41" s="30"/>
      <c r="QMF41" s="29"/>
      <c r="QMG41" s="30"/>
      <c r="QMH41" s="29"/>
      <c r="QMI41" s="30"/>
      <c r="QMJ41" s="29"/>
      <c r="QMK41" s="30"/>
      <c r="QML41" s="29"/>
      <c r="QMM41" s="30"/>
      <c r="QMN41" s="29"/>
      <c r="QMO41" s="30"/>
      <c r="QMP41" s="29"/>
      <c r="QMQ41" s="30"/>
      <c r="QMR41" s="29"/>
      <c r="QMS41" s="30"/>
      <c r="QMT41" s="29"/>
      <c r="QMU41" s="30"/>
      <c r="QMV41" s="29"/>
      <c r="QMW41" s="30"/>
      <c r="QMX41" s="29"/>
      <c r="QMY41" s="30"/>
      <c r="QMZ41" s="29"/>
      <c r="QNA41" s="30"/>
      <c r="QNB41" s="29"/>
      <c r="QNC41" s="30"/>
      <c r="QND41" s="29"/>
      <c r="QNE41" s="30"/>
      <c r="QNF41" s="29"/>
      <c r="QNG41" s="30"/>
      <c r="QNH41" s="29"/>
      <c r="QNI41" s="30"/>
      <c r="QNJ41" s="29"/>
      <c r="QNK41" s="30"/>
      <c r="QNL41" s="29"/>
      <c r="QNM41" s="30"/>
      <c r="QNN41" s="29"/>
      <c r="QNO41" s="30"/>
      <c r="QNP41" s="29"/>
      <c r="QNQ41" s="30"/>
      <c r="QNR41" s="29"/>
      <c r="QNS41" s="30"/>
      <c r="QNT41" s="29"/>
      <c r="QNU41" s="30"/>
      <c r="QNV41" s="29"/>
      <c r="QNW41" s="30"/>
      <c r="QNX41" s="29"/>
      <c r="QNY41" s="30"/>
      <c r="QNZ41" s="29"/>
      <c r="QOA41" s="30"/>
      <c r="QOB41" s="29"/>
      <c r="QOC41" s="30"/>
      <c r="QOD41" s="29"/>
      <c r="QOE41" s="30"/>
      <c r="QOF41" s="29"/>
      <c r="QOG41" s="30"/>
      <c r="QOH41" s="29"/>
      <c r="QOI41" s="30"/>
      <c r="QOJ41" s="29"/>
      <c r="QOK41" s="30"/>
      <c r="QOL41" s="29"/>
      <c r="QOM41" s="30"/>
      <c r="QON41" s="29"/>
      <c r="QOO41" s="30"/>
      <c r="QOP41" s="29"/>
      <c r="QOQ41" s="30"/>
      <c r="QOR41" s="29"/>
      <c r="QOS41" s="30"/>
      <c r="QOT41" s="29"/>
      <c r="QOU41" s="30"/>
      <c r="QOV41" s="29"/>
      <c r="QOW41" s="30"/>
      <c r="QOX41" s="29"/>
      <c r="QOY41" s="30"/>
      <c r="QOZ41" s="29"/>
      <c r="QPA41" s="30"/>
      <c r="QPB41" s="29"/>
      <c r="QPC41" s="30"/>
      <c r="QPD41" s="29"/>
      <c r="QPE41" s="30"/>
      <c r="QPF41" s="29"/>
      <c r="QPG41" s="30"/>
      <c r="QPH41" s="29"/>
      <c r="QPI41" s="30"/>
      <c r="QPJ41" s="29"/>
      <c r="QPK41" s="30"/>
      <c r="QPL41" s="29"/>
      <c r="QPM41" s="30"/>
      <c r="QPN41" s="29"/>
      <c r="QPO41" s="30"/>
      <c r="QPP41" s="29"/>
      <c r="QPQ41" s="30"/>
      <c r="QPR41" s="29"/>
      <c r="QPS41" s="30"/>
      <c r="QPT41" s="29"/>
      <c r="QPU41" s="30"/>
      <c r="QPV41" s="29"/>
      <c r="QPW41" s="30"/>
      <c r="QPX41" s="29"/>
      <c r="QPY41" s="30"/>
      <c r="QPZ41" s="29"/>
      <c r="QQA41" s="30"/>
      <c r="QQB41" s="29"/>
      <c r="QQC41" s="30"/>
      <c r="QQD41" s="29"/>
      <c r="QQE41" s="30"/>
      <c r="QQF41" s="29"/>
      <c r="QQG41" s="30"/>
      <c r="QQH41" s="29"/>
      <c r="QQI41" s="30"/>
      <c r="QQJ41" s="29"/>
      <c r="QQK41" s="30"/>
      <c r="QQL41" s="29"/>
      <c r="QQM41" s="30"/>
      <c r="QQN41" s="29"/>
      <c r="QQO41" s="30"/>
      <c r="QQP41" s="29"/>
      <c r="QQQ41" s="30"/>
      <c r="QQR41" s="29"/>
      <c r="QQS41" s="30"/>
      <c r="QQT41" s="29"/>
      <c r="QQU41" s="30"/>
      <c r="QQV41" s="29"/>
      <c r="QQW41" s="30"/>
      <c r="QQX41" s="29"/>
      <c r="QQY41" s="30"/>
      <c r="QQZ41" s="29"/>
      <c r="QRA41" s="30"/>
      <c r="QRB41" s="29"/>
      <c r="QRC41" s="30"/>
      <c r="QRD41" s="29"/>
      <c r="QRE41" s="30"/>
      <c r="QRF41" s="29"/>
      <c r="QRG41" s="30"/>
      <c r="QRH41" s="29"/>
      <c r="QRI41" s="30"/>
      <c r="QRJ41" s="29"/>
      <c r="QRK41" s="30"/>
      <c r="QRL41" s="29"/>
      <c r="QRM41" s="30"/>
      <c r="QRN41" s="29"/>
      <c r="QRO41" s="30"/>
      <c r="QRP41" s="29"/>
      <c r="QRQ41" s="30"/>
      <c r="QRR41" s="29"/>
      <c r="QRS41" s="30"/>
      <c r="QRT41" s="29"/>
      <c r="QRU41" s="30"/>
      <c r="QRV41" s="29"/>
      <c r="QRW41" s="30"/>
      <c r="QRX41" s="29"/>
      <c r="QRY41" s="30"/>
      <c r="QRZ41" s="29"/>
      <c r="QSA41" s="30"/>
      <c r="QSB41" s="29"/>
      <c r="QSC41" s="30"/>
      <c r="QSD41" s="29"/>
      <c r="QSE41" s="30"/>
      <c r="QSF41" s="29"/>
      <c r="QSG41" s="30"/>
      <c r="QSH41" s="29"/>
      <c r="QSI41" s="30"/>
      <c r="QSJ41" s="29"/>
      <c r="QSK41" s="30"/>
      <c r="QSL41" s="29"/>
      <c r="QSM41" s="30"/>
      <c r="QSN41" s="29"/>
      <c r="QSO41" s="30"/>
      <c r="QSP41" s="29"/>
      <c r="QSQ41" s="30"/>
      <c r="QSR41" s="29"/>
      <c r="QSS41" s="30"/>
      <c r="QST41" s="29"/>
      <c r="QSU41" s="30"/>
      <c r="QSV41" s="29"/>
      <c r="QSW41" s="30"/>
      <c r="QSX41" s="29"/>
      <c r="QSY41" s="30"/>
      <c r="QSZ41" s="29"/>
      <c r="QTA41" s="30"/>
      <c r="QTB41" s="29"/>
      <c r="QTC41" s="30"/>
      <c r="QTD41" s="29"/>
      <c r="QTE41" s="30"/>
      <c r="QTF41" s="29"/>
      <c r="QTG41" s="30"/>
      <c r="QTH41" s="29"/>
      <c r="QTI41" s="30"/>
      <c r="QTJ41" s="29"/>
      <c r="QTK41" s="30"/>
      <c r="QTL41" s="29"/>
      <c r="QTM41" s="30"/>
      <c r="QTN41" s="29"/>
      <c r="QTO41" s="30"/>
      <c r="QTP41" s="29"/>
      <c r="QTQ41" s="30"/>
      <c r="QTR41" s="29"/>
      <c r="QTS41" s="30"/>
      <c r="QTT41" s="29"/>
      <c r="QTU41" s="30"/>
      <c r="QTV41" s="29"/>
      <c r="QTW41" s="30"/>
      <c r="QTX41" s="29"/>
      <c r="QTY41" s="30"/>
      <c r="QTZ41" s="29"/>
      <c r="QUA41" s="30"/>
      <c r="QUB41" s="29"/>
      <c r="QUC41" s="30"/>
      <c r="QUD41" s="29"/>
      <c r="QUE41" s="30"/>
      <c r="QUF41" s="29"/>
      <c r="QUG41" s="30"/>
      <c r="QUH41" s="29"/>
      <c r="QUI41" s="30"/>
      <c r="QUJ41" s="29"/>
      <c r="QUK41" s="30"/>
      <c r="QUL41" s="29"/>
      <c r="QUM41" s="30"/>
      <c r="QUN41" s="29"/>
      <c r="QUO41" s="30"/>
      <c r="QUP41" s="29"/>
      <c r="QUQ41" s="30"/>
      <c r="QUR41" s="29"/>
      <c r="QUS41" s="30"/>
      <c r="QUT41" s="29"/>
      <c r="QUU41" s="30"/>
      <c r="QUV41" s="29"/>
      <c r="QUW41" s="30"/>
      <c r="QUX41" s="29"/>
      <c r="QUY41" s="30"/>
      <c r="QUZ41" s="29"/>
      <c r="QVA41" s="30"/>
      <c r="QVB41" s="29"/>
      <c r="QVC41" s="30"/>
      <c r="QVD41" s="29"/>
      <c r="QVE41" s="30"/>
      <c r="QVF41" s="29"/>
      <c r="QVG41" s="30"/>
      <c r="QVH41" s="29"/>
      <c r="QVI41" s="30"/>
      <c r="QVJ41" s="29"/>
      <c r="QVK41" s="30"/>
      <c r="QVL41" s="29"/>
      <c r="QVM41" s="30"/>
      <c r="QVN41" s="29"/>
      <c r="QVO41" s="30"/>
      <c r="QVP41" s="29"/>
      <c r="QVQ41" s="30"/>
      <c r="QVR41" s="29"/>
      <c r="QVS41" s="30"/>
      <c r="QVT41" s="29"/>
      <c r="QVU41" s="30"/>
      <c r="QVV41" s="29"/>
      <c r="QVW41" s="30"/>
      <c r="QVX41" s="29"/>
      <c r="QVY41" s="30"/>
      <c r="QVZ41" s="29"/>
      <c r="QWA41" s="30"/>
      <c r="QWB41" s="29"/>
      <c r="QWC41" s="30"/>
      <c r="QWD41" s="29"/>
      <c r="QWE41" s="30"/>
      <c r="QWF41" s="29"/>
      <c r="QWG41" s="30"/>
      <c r="QWH41" s="29"/>
      <c r="QWI41" s="30"/>
      <c r="QWJ41" s="29"/>
      <c r="QWK41" s="30"/>
      <c r="QWL41" s="29"/>
      <c r="QWM41" s="30"/>
      <c r="QWN41" s="29"/>
      <c r="QWO41" s="30"/>
      <c r="QWP41" s="29"/>
      <c r="QWQ41" s="30"/>
      <c r="QWR41" s="29"/>
      <c r="QWS41" s="30"/>
      <c r="QWT41" s="29"/>
      <c r="QWU41" s="30"/>
      <c r="QWV41" s="29"/>
      <c r="QWW41" s="30"/>
      <c r="QWX41" s="29"/>
      <c r="QWY41" s="30"/>
      <c r="QWZ41" s="29"/>
      <c r="QXA41" s="30"/>
      <c r="QXB41" s="29"/>
      <c r="QXC41" s="30"/>
      <c r="QXD41" s="29"/>
      <c r="QXE41" s="30"/>
      <c r="QXF41" s="29"/>
      <c r="QXG41" s="30"/>
      <c r="QXH41" s="29"/>
      <c r="QXI41" s="30"/>
      <c r="QXJ41" s="29"/>
      <c r="QXK41" s="30"/>
      <c r="QXL41" s="29"/>
      <c r="QXM41" s="30"/>
      <c r="QXN41" s="29"/>
      <c r="QXO41" s="30"/>
      <c r="QXP41" s="29"/>
      <c r="QXQ41" s="30"/>
      <c r="QXR41" s="29"/>
      <c r="QXS41" s="30"/>
      <c r="QXT41" s="29"/>
      <c r="QXU41" s="30"/>
      <c r="QXV41" s="29"/>
      <c r="QXW41" s="30"/>
      <c r="QXX41" s="29"/>
      <c r="QXY41" s="30"/>
      <c r="QXZ41" s="29"/>
      <c r="QYA41" s="30"/>
      <c r="QYB41" s="29"/>
      <c r="QYC41" s="30"/>
      <c r="QYD41" s="29"/>
      <c r="QYE41" s="30"/>
      <c r="QYF41" s="29"/>
      <c r="QYG41" s="30"/>
      <c r="QYH41" s="29"/>
      <c r="QYI41" s="30"/>
      <c r="QYJ41" s="29"/>
      <c r="QYK41" s="30"/>
      <c r="QYL41" s="29"/>
      <c r="QYM41" s="30"/>
      <c r="QYN41" s="29"/>
      <c r="QYO41" s="30"/>
      <c r="QYP41" s="29"/>
      <c r="QYQ41" s="30"/>
      <c r="QYR41" s="29"/>
      <c r="QYS41" s="30"/>
      <c r="QYT41" s="29"/>
      <c r="QYU41" s="30"/>
      <c r="QYV41" s="29"/>
      <c r="QYW41" s="30"/>
      <c r="QYX41" s="29"/>
      <c r="QYY41" s="30"/>
      <c r="QYZ41" s="29"/>
      <c r="QZA41" s="30"/>
      <c r="QZB41" s="29"/>
      <c r="QZC41" s="30"/>
      <c r="QZD41" s="29"/>
      <c r="QZE41" s="30"/>
      <c r="QZF41" s="29"/>
      <c r="QZG41" s="30"/>
      <c r="QZH41" s="29"/>
      <c r="QZI41" s="30"/>
      <c r="QZJ41" s="29"/>
      <c r="QZK41" s="30"/>
      <c r="QZL41" s="29"/>
      <c r="QZM41" s="30"/>
      <c r="QZN41" s="29"/>
      <c r="QZO41" s="30"/>
      <c r="QZP41" s="29"/>
      <c r="QZQ41" s="30"/>
      <c r="QZR41" s="29"/>
      <c r="QZS41" s="30"/>
      <c r="QZT41" s="29"/>
      <c r="QZU41" s="30"/>
      <c r="QZV41" s="29"/>
      <c r="QZW41" s="30"/>
      <c r="QZX41" s="29"/>
      <c r="QZY41" s="30"/>
      <c r="QZZ41" s="29"/>
      <c r="RAA41" s="30"/>
      <c r="RAB41" s="29"/>
      <c r="RAC41" s="30"/>
      <c r="RAD41" s="29"/>
      <c r="RAE41" s="30"/>
      <c r="RAF41" s="29"/>
      <c r="RAG41" s="30"/>
      <c r="RAH41" s="29"/>
      <c r="RAI41" s="30"/>
      <c r="RAJ41" s="29"/>
      <c r="RAK41" s="30"/>
      <c r="RAL41" s="29"/>
      <c r="RAM41" s="30"/>
      <c r="RAN41" s="29"/>
      <c r="RAO41" s="30"/>
      <c r="RAP41" s="29"/>
      <c r="RAQ41" s="30"/>
      <c r="RAR41" s="29"/>
      <c r="RAS41" s="30"/>
      <c r="RAT41" s="29"/>
      <c r="RAU41" s="30"/>
      <c r="RAV41" s="29"/>
      <c r="RAW41" s="30"/>
      <c r="RAX41" s="29"/>
      <c r="RAY41" s="30"/>
      <c r="RAZ41" s="29"/>
      <c r="RBA41" s="30"/>
      <c r="RBB41" s="29"/>
      <c r="RBC41" s="30"/>
      <c r="RBD41" s="29"/>
      <c r="RBE41" s="30"/>
      <c r="RBF41" s="29"/>
      <c r="RBG41" s="30"/>
      <c r="RBH41" s="29"/>
      <c r="RBI41" s="30"/>
      <c r="RBJ41" s="29"/>
      <c r="RBK41" s="30"/>
      <c r="RBL41" s="29"/>
      <c r="RBM41" s="30"/>
      <c r="RBN41" s="29"/>
      <c r="RBO41" s="30"/>
      <c r="RBP41" s="29"/>
      <c r="RBQ41" s="30"/>
      <c r="RBR41" s="29"/>
      <c r="RBS41" s="30"/>
      <c r="RBT41" s="29"/>
      <c r="RBU41" s="30"/>
      <c r="RBV41" s="29"/>
      <c r="RBW41" s="30"/>
      <c r="RBX41" s="29"/>
      <c r="RBY41" s="30"/>
      <c r="RBZ41" s="29"/>
      <c r="RCA41" s="30"/>
      <c r="RCB41" s="29"/>
      <c r="RCC41" s="30"/>
      <c r="RCD41" s="29"/>
      <c r="RCE41" s="30"/>
      <c r="RCF41" s="29"/>
      <c r="RCG41" s="30"/>
      <c r="RCH41" s="29"/>
      <c r="RCI41" s="30"/>
      <c r="RCJ41" s="29"/>
      <c r="RCK41" s="30"/>
      <c r="RCL41" s="29"/>
      <c r="RCM41" s="30"/>
      <c r="RCN41" s="29"/>
      <c r="RCO41" s="30"/>
      <c r="RCP41" s="29"/>
      <c r="RCQ41" s="30"/>
      <c r="RCR41" s="29"/>
      <c r="RCS41" s="30"/>
      <c r="RCT41" s="29"/>
      <c r="RCU41" s="30"/>
      <c r="RCV41" s="29"/>
      <c r="RCW41" s="30"/>
      <c r="RCX41" s="29"/>
      <c r="RCY41" s="30"/>
      <c r="RCZ41" s="29"/>
      <c r="RDA41" s="30"/>
      <c r="RDB41" s="29"/>
      <c r="RDC41" s="30"/>
      <c r="RDD41" s="29"/>
      <c r="RDE41" s="30"/>
      <c r="RDF41" s="29"/>
      <c r="RDG41" s="30"/>
      <c r="RDH41" s="29"/>
      <c r="RDI41" s="30"/>
      <c r="RDJ41" s="29"/>
      <c r="RDK41" s="30"/>
      <c r="RDL41" s="29"/>
      <c r="RDM41" s="30"/>
      <c r="RDN41" s="29"/>
      <c r="RDO41" s="30"/>
      <c r="RDP41" s="29"/>
      <c r="RDQ41" s="30"/>
      <c r="RDR41" s="29"/>
      <c r="RDS41" s="30"/>
      <c r="RDT41" s="29"/>
      <c r="RDU41" s="30"/>
      <c r="RDV41" s="29"/>
      <c r="RDW41" s="30"/>
      <c r="RDX41" s="29"/>
      <c r="RDY41" s="30"/>
      <c r="RDZ41" s="29"/>
      <c r="REA41" s="30"/>
      <c r="REB41" s="29"/>
      <c r="REC41" s="30"/>
      <c r="RED41" s="29"/>
      <c r="REE41" s="30"/>
      <c r="REF41" s="29"/>
      <c r="REG41" s="30"/>
      <c r="REH41" s="29"/>
      <c r="REI41" s="30"/>
      <c r="REJ41" s="29"/>
      <c r="REK41" s="30"/>
      <c r="REL41" s="29"/>
      <c r="REM41" s="30"/>
      <c r="REN41" s="29"/>
      <c r="REO41" s="30"/>
      <c r="REP41" s="29"/>
      <c r="REQ41" s="30"/>
      <c r="RER41" s="29"/>
      <c r="RES41" s="30"/>
      <c r="RET41" s="29"/>
      <c r="REU41" s="30"/>
      <c r="REV41" s="29"/>
      <c r="REW41" s="30"/>
      <c r="REX41" s="29"/>
      <c r="REY41" s="30"/>
      <c r="REZ41" s="29"/>
      <c r="RFA41" s="30"/>
      <c r="RFB41" s="29"/>
      <c r="RFC41" s="30"/>
      <c r="RFD41" s="29"/>
      <c r="RFE41" s="30"/>
      <c r="RFF41" s="29"/>
      <c r="RFG41" s="30"/>
      <c r="RFH41" s="29"/>
      <c r="RFI41" s="30"/>
      <c r="RFJ41" s="29"/>
      <c r="RFK41" s="30"/>
      <c r="RFL41" s="29"/>
      <c r="RFM41" s="30"/>
      <c r="RFN41" s="29"/>
      <c r="RFO41" s="30"/>
      <c r="RFP41" s="29"/>
      <c r="RFQ41" s="30"/>
      <c r="RFR41" s="29"/>
      <c r="RFS41" s="30"/>
      <c r="RFT41" s="29"/>
      <c r="RFU41" s="30"/>
      <c r="RFV41" s="29"/>
      <c r="RFW41" s="30"/>
      <c r="RFX41" s="29"/>
      <c r="RFY41" s="30"/>
      <c r="RFZ41" s="29"/>
      <c r="RGA41" s="30"/>
      <c r="RGB41" s="29"/>
      <c r="RGC41" s="30"/>
      <c r="RGD41" s="29"/>
      <c r="RGE41" s="30"/>
      <c r="RGF41" s="29"/>
      <c r="RGG41" s="30"/>
      <c r="RGH41" s="29"/>
      <c r="RGI41" s="30"/>
      <c r="RGJ41" s="29"/>
      <c r="RGK41" s="30"/>
      <c r="RGL41" s="29"/>
      <c r="RGM41" s="30"/>
      <c r="RGN41" s="29"/>
      <c r="RGO41" s="30"/>
      <c r="RGP41" s="29"/>
      <c r="RGQ41" s="30"/>
      <c r="RGR41" s="29"/>
      <c r="RGS41" s="30"/>
      <c r="RGT41" s="29"/>
      <c r="RGU41" s="30"/>
      <c r="RGV41" s="29"/>
      <c r="RGW41" s="30"/>
      <c r="RGX41" s="29"/>
      <c r="RGY41" s="30"/>
      <c r="RGZ41" s="29"/>
      <c r="RHA41" s="30"/>
      <c r="RHB41" s="29"/>
      <c r="RHC41" s="30"/>
      <c r="RHD41" s="29"/>
      <c r="RHE41" s="30"/>
      <c r="RHF41" s="29"/>
      <c r="RHG41" s="30"/>
      <c r="RHH41" s="29"/>
      <c r="RHI41" s="30"/>
      <c r="RHJ41" s="29"/>
      <c r="RHK41" s="30"/>
      <c r="RHL41" s="29"/>
      <c r="RHM41" s="30"/>
      <c r="RHN41" s="29"/>
      <c r="RHO41" s="30"/>
      <c r="RHP41" s="29"/>
      <c r="RHQ41" s="30"/>
      <c r="RHR41" s="29"/>
      <c r="RHS41" s="30"/>
      <c r="RHT41" s="29"/>
      <c r="RHU41" s="30"/>
      <c r="RHV41" s="29"/>
      <c r="RHW41" s="30"/>
      <c r="RHX41" s="29"/>
      <c r="RHY41" s="30"/>
      <c r="RHZ41" s="29"/>
      <c r="RIA41" s="30"/>
      <c r="RIB41" s="29"/>
      <c r="RIC41" s="30"/>
      <c r="RID41" s="29"/>
      <c r="RIE41" s="30"/>
      <c r="RIF41" s="29"/>
      <c r="RIG41" s="30"/>
      <c r="RIH41" s="29"/>
      <c r="RII41" s="30"/>
      <c r="RIJ41" s="29"/>
      <c r="RIK41" s="30"/>
      <c r="RIL41" s="29"/>
      <c r="RIM41" s="30"/>
      <c r="RIN41" s="29"/>
      <c r="RIO41" s="30"/>
      <c r="RIP41" s="29"/>
      <c r="RIQ41" s="30"/>
      <c r="RIR41" s="29"/>
      <c r="RIS41" s="30"/>
      <c r="RIT41" s="29"/>
      <c r="RIU41" s="30"/>
      <c r="RIV41" s="29"/>
      <c r="RIW41" s="30"/>
      <c r="RIX41" s="29"/>
      <c r="RIY41" s="30"/>
      <c r="RIZ41" s="29"/>
      <c r="RJA41" s="30"/>
      <c r="RJB41" s="29"/>
      <c r="RJC41" s="30"/>
      <c r="RJD41" s="29"/>
      <c r="RJE41" s="30"/>
      <c r="RJF41" s="29"/>
      <c r="RJG41" s="30"/>
      <c r="RJH41" s="29"/>
      <c r="RJI41" s="30"/>
      <c r="RJJ41" s="29"/>
      <c r="RJK41" s="30"/>
      <c r="RJL41" s="29"/>
      <c r="RJM41" s="30"/>
      <c r="RJN41" s="29"/>
      <c r="RJO41" s="30"/>
      <c r="RJP41" s="29"/>
      <c r="RJQ41" s="30"/>
      <c r="RJR41" s="29"/>
      <c r="RJS41" s="30"/>
      <c r="RJT41" s="29"/>
      <c r="RJU41" s="30"/>
      <c r="RJV41" s="29"/>
      <c r="RJW41" s="30"/>
      <c r="RJX41" s="29"/>
      <c r="RJY41" s="30"/>
      <c r="RJZ41" s="29"/>
      <c r="RKA41" s="30"/>
      <c r="RKB41" s="29"/>
      <c r="RKC41" s="30"/>
      <c r="RKD41" s="29"/>
      <c r="RKE41" s="30"/>
      <c r="RKF41" s="29"/>
      <c r="RKG41" s="30"/>
      <c r="RKH41" s="29"/>
      <c r="RKI41" s="30"/>
      <c r="RKJ41" s="29"/>
      <c r="RKK41" s="30"/>
      <c r="RKL41" s="29"/>
      <c r="RKM41" s="30"/>
      <c r="RKN41" s="29"/>
      <c r="RKO41" s="30"/>
      <c r="RKP41" s="29"/>
      <c r="RKQ41" s="30"/>
      <c r="RKR41" s="29"/>
      <c r="RKS41" s="30"/>
      <c r="RKT41" s="29"/>
      <c r="RKU41" s="30"/>
      <c r="RKV41" s="29"/>
      <c r="RKW41" s="30"/>
      <c r="RKX41" s="29"/>
      <c r="RKY41" s="30"/>
      <c r="RKZ41" s="29"/>
      <c r="RLA41" s="30"/>
      <c r="RLB41" s="29"/>
      <c r="RLC41" s="30"/>
      <c r="RLD41" s="29"/>
      <c r="RLE41" s="30"/>
      <c r="RLF41" s="29"/>
      <c r="RLG41" s="30"/>
      <c r="RLH41" s="29"/>
      <c r="RLI41" s="30"/>
      <c r="RLJ41" s="29"/>
      <c r="RLK41" s="30"/>
      <c r="RLL41" s="29"/>
      <c r="RLM41" s="30"/>
      <c r="RLN41" s="29"/>
      <c r="RLO41" s="30"/>
      <c r="RLP41" s="29"/>
      <c r="RLQ41" s="30"/>
      <c r="RLR41" s="29"/>
      <c r="RLS41" s="30"/>
      <c r="RLT41" s="29"/>
      <c r="RLU41" s="30"/>
      <c r="RLV41" s="29"/>
      <c r="RLW41" s="30"/>
      <c r="RLX41" s="29"/>
      <c r="RLY41" s="30"/>
      <c r="RLZ41" s="29"/>
      <c r="RMA41" s="30"/>
      <c r="RMB41" s="29"/>
      <c r="RMC41" s="30"/>
      <c r="RMD41" s="29"/>
      <c r="RME41" s="30"/>
      <c r="RMF41" s="29"/>
      <c r="RMG41" s="30"/>
      <c r="RMH41" s="29"/>
      <c r="RMI41" s="30"/>
      <c r="RMJ41" s="29"/>
      <c r="RMK41" s="30"/>
      <c r="RML41" s="29"/>
      <c r="RMM41" s="30"/>
      <c r="RMN41" s="29"/>
      <c r="RMO41" s="30"/>
      <c r="RMP41" s="29"/>
      <c r="RMQ41" s="30"/>
      <c r="RMR41" s="29"/>
      <c r="RMS41" s="30"/>
      <c r="RMT41" s="29"/>
      <c r="RMU41" s="30"/>
      <c r="RMV41" s="29"/>
      <c r="RMW41" s="30"/>
      <c r="RMX41" s="29"/>
      <c r="RMY41" s="30"/>
      <c r="RMZ41" s="29"/>
      <c r="RNA41" s="30"/>
      <c r="RNB41" s="29"/>
      <c r="RNC41" s="30"/>
      <c r="RND41" s="29"/>
      <c r="RNE41" s="30"/>
      <c r="RNF41" s="29"/>
      <c r="RNG41" s="30"/>
      <c r="RNH41" s="29"/>
      <c r="RNI41" s="30"/>
      <c r="RNJ41" s="29"/>
      <c r="RNK41" s="30"/>
      <c r="RNL41" s="29"/>
      <c r="RNM41" s="30"/>
      <c r="RNN41" s="29"/>
      <c r="RNO41" s="30"/>
      <c r="RNP41" s="29"/>
      <c r="RNQ41" s="30"/>
      <c r="RNR41" s="29"/>
      <c r="RNS41" s="30"/>
      <c r="RNT41" s="29"/>
      <c r="RNU41" s="30"/>
      <c r="RNV41" s="29"/>
      <c r="RNW41" s="30"/>
      <c r="RNX41" s="29"/>
      <c r="RNY41" s="30"/>
      <c r="RNZ41" s="29"/>
      <c r="ROA41" s="30"/>
      <c r="ROB41" s="29"/>
      <c r="ROC41" s="30"/>
      <c r="ROD41" s="29"/>
      <c r="ROE41" s="30"/>
      <c r="ROF41" s="29"/>
      <c r="ROG41" s="30"/>
      <c r="ROH41" s="29"/>
      <c r="ROI41" s="30"/>
      <c r="ROJ41" s="29"/>
      <c r="ROK41" s="30"/>
      <c r="ROL41" s="29"/>
      <c r="ROM41" s="30"/>
      <c r="RON41" s="29"/>
      <c r="ROO41" s="30"/>
      <c r="ROP41" s="29"/>
      <c r="ROQ41" s="30"/>
      <c r="ROR41" s="29"/>
      <c r="ROS41" s="30"/>
      <c r="ROT41" s="29"/>
      <c r="ROU41" s="30"/>
      <c r="ROV41" s="29"/>
      <c r="ROW41" s="30"/>
      <c r="ROX41" s="29"/>
      <c r="ROY41" s="30"/>
      <c r="ROZ41" s="29"/>
      <c r="RPA41" s="30"/>
      <c r="RPB41" s="29"/>
      <c r="RPC41" s="30"/>
      <c r="RPD41" s="29"/>
      <c r="RPE41" s="30"/>
      <c r="RPF41" s="29"/>
      <c r="RPG41" s="30"/>
      <c r="RPH41" s="29"/>
      <c r="RPI41" s="30"/>
      <c r="RPJ41" s="29"/>
      <c r="RPK41" s="30"/>
      <c r="RPL41" s="29"/>
      <c r="RPM41" s="30"/>
      <c r="RPN41" s="29"/>
      <c r="RPO41" s="30"/>
      <c r="RPP41" s="29"/>
      <c r="RPQ41" s="30"/>
      <c r="RPR41" s="29"/>
      <c r="RPS41" s="30"/>
      <c r="RPT41" s="29"/>
      <c r="RPU41" s="30"/>
      <c r="RPV41" s="29"/>
      <c r="RPW41" s="30"/>
      <c r="RPX41" s="29"/>
      <c r="RPY41" s="30"/>
      <c r="RPZ41" s="29"/>
      <c r="RQA41" s="30"/>
      <c r="RQB41" s="29"/>
      <c r="RQC41" s="30"/>
      <c r="RQD41" s="29"/>
      <c r="RQE41" s="30"/>
      <c r="RQF41" s="29"/>
      <c r="RQG41" s="30"/>
      <c r="RQH41" s="29"/>
      <c r="RQI41" s="30"/>
      <c r="RQJ41" s="29"/>
      <c r="RQK41" s="30"/>
      <c r="RQL41" s="29"/>
      <c r="RQM41" s="30"/>
      <c r="RQN41" s="29"/>
      <c r="RQO41" s="30"/>
      <c r="RQP41" s="29"/>
      <c r="RQQ41" s="30"/>
      <c r="RQR41" s="29"/>
      <c r="RQS41" s="30"/>
      <c r="RQT41" s="29"/>
      <c r="RQU41" s="30"/>
      <c r="RQV41" s="29"/>
      <c r="RQW41" s="30"/>
      <c r="RQX41" s="29"/>
      <c r="RQY41" s="30"/>
      <c r="RQZ41" s="29"/>
      <c r="RRA41" s="30"/>
      <c r="RRB41" s="29"/>
      <c r="RRC41" s="30"/>
      <c r="RRD41" s="29"/>
      <c r="RRE41" s="30"/>
      <c r="RRF41" s="29"/>
      <c r="RRG41" s="30"/>
      <c r="RRH41" s="29"/>
      <c r="RRI41" s="30"/>
      <c r="RRJ41" s="29"/>
      <c r="RRK41" s="30"/>
      <c r="RRL41" s="29"/>
      <c r="RRM41" s="30"/>
      <c r="RRN41" s="29"/>
      <c r="RRO41" s="30"/>
      <c r="RRP41" s="29"/>
      <c r="RRQ41" s="30"/>
      <c r="RRR41" s="29"/>
      <c r="RRS41" s="30"/>
      <c r="RRT41" s="29"/>
      <c r="RRU41" s="30"/>
      <c r="RRV41" s="29"/>
      <c r="RRW41" s="30"/>
      <c r="RRX41" s="29"/>
      <c r="RRY41" s="30"/>
      <c r="RRZ41" s="29"/>
      <c r="RSA41" s="30"/>
      <c r="RSB41" s="29"/>
      <c r="RSC41" s="30"/>
      <c r="RSD41" s="29"/>
      <c r="RSE41" s="30"/>
      <c r="RSF41" s="29"/>
      <c r="RSG41" s="30"/>
      <c r="RSH41" s="29"/>
      <c r="RSI41" s="30"/>
      <c r="RSJ41" s="29"/>
      <c r="RSK41" s="30"/>
      <c r="RSL41" s="29"/>
      <c r="RSM41" s="30"/>
      <c r="RSN41" s="29"/>
      <c r="RSO41" s="30"/>
      <c r="RSP41" s="29"/>
      <c r="RSQ41" s="30"/>
      <c r="RSR41" s="29"/>
      <c r="RSS41" s="30"/>
      <c r="RST41" s="29"/>
      <c r="RSU41" s="30"/>
      <c r="RSV41" s="29"/>
      <c r="RSW41" s="30"/>
      <c r="RSX41" s="29"/>
      <c r="RSY41" s="30"/>
      <c r="RSZ41" s="29"/>
      <c r="RTA41" s="30"/>
      <c r="RTB41" s="29"/>
      <c r="RTC41" s="30"/>
      <c r="RTD41" s="29"/>
      <c r="RTE41" s="30"/>
      <c r="RTF41" s="29"/>
      <c r="RTG41" s="30"/>
      <c r="RTH41" s="29"/>
      <c r="RTI41" s="30"/>
      <c r="RTJ41" s="29"/>
      <c r="RTK41" s="30"/>
      <c r="RTL41" s="29"/>
      <c r="RTM41" s="30"/>
      <c r="RTN41" s="29"/>
      <c r="RTO41" s="30"/>
      <c r="RTP41" s="29"/>
      <c r="RTQ41" s="30"/>
      <c r="RTR41" s="29"/>
      <c r="RTS41" s="30"/>
      <c r="RTT41" s="29"/>
      <c r="RTU41" s="30"/>
      <c r="RTV41" s="29"/>
      <c r="RTW41" s="30"/>
      <c r="RTX41" s="29"/>
      <c r="RTY41" s="30"/>
      <c r="RTZ41" s="29"/>
      <c r="RUA41" s="30"/>
      <c r="RUB41" s="29"/>
      <c r="RUC41" s="30"/>
      <c r="RUD41" s="29"/>
      <c r="RUE41" s="30"/>
      <c r="RUF41" s="29"/>
      <c r="RUG41" s="30"/>
      <c r="RUH41" s="29"/>
      <c r="RUI41" s="30"/>
      <c r="RUJ41" s="29"/>
      <c r="RUK41" s="30"/>
      <c r="RUL41" s="29"/>
      <c r="RUM41" s="30"/>
      <c r="RUN41" s="29"/>
      <c r="RUO41" s="30"/>
      <c r="RUP41" s="29"/>
      <c r="RUQ41" s="30"/>
      <c r="RUR41" s="29"/>
      <c r="RUS41" s="30"/>
      <c r="RUT41" s="29"/>
      <c r="RUU41" s="30"/>
      <c r="RUV41" s="29"/>
      <c r="RUW41" s="30"/>
      <c r="RUX41" s="29"/>
      <c r="RUY41" s="30"/>
      <c r="RUZ41" s="29"/>
      <c r="RVA41" s="30"/>
      <c r="RVB41" s="29"/>
      <c r="RVC41" s="30"/>
      <c r="RVD41" s="29"/>
      <c r="RVE41" s="30"/>
      <c r="RVF41" s="29"/>
      <c r="RVG41" s="30"/>
      <c r="RVH41" s="29"/>
      <c r="RVI41" s="30"/>
      <c r="RVJ41" s="29"/>
      <c r="RVK41" s="30"/>
      <c r="RVL41" s="29"/>
      <c r="RVM41" s="30"/>
      <c r="RVN41" s="29"/>
      <c r="RVO41" s="30"/>
      <c r="RVP41" s="29"/>
      <c r="RVQ41" s="30"/>
      <c r="RVR41" s="29"/>
      <c r="RVS41" s="30"/>
      <c r="RVT41" s="29"/>
      <c r="RVU41" s="30"/>
      <c r="RVV41" s="29"/>
      <c r="RVW41" s="30"/>
      <c r="RVX41" s="29"/>
      <c r="RVY41" s="30"/>
      <c r="RVZ41" s="29"/>
      <c r="RWA41" s="30"/>
      <c r="RWB41" s="29"/>
      <c r="RWC41" s="30"/>
      <c r="RWD41" s="29"/>
      <c r="RWE41" s="30"/>
      <c r="RWF41" s="29"/>
      <c r="RWG41" s="30"/>
      <c r="RWH41" s="29"/>
      <c r="RWI41" s="30"/>
      <c r="RWJ41" s="29"/>
      <c r="RWK41" s="30"/>
      <c r="RWL41" s="29"/>
      <c r="RWM41" s="30"/>
      <c r="RWN41" s="29"/>
      <c r="RWO41" s="30"/>
      <c r="RWP41" s="29"/>
      <c r="RWQ41" s="30"/>
      <c r="RWR41" s="29"/>
      <c r="RWS41" s="30"/>
      <c r="RWT41" s="29"/>
      <c r="RWU41" s="30"/>
      <c r="RWV41" s="29"/>
      <c r="RWW41" s="30"/>
      <c r="RWX41" s="29"/>
      <c r="RWY41" s="30"/>
      <c r="RWZ41" s="29"/>
      <c r="RXA41" s="30"/>
      <c r="RXB41" s="29"/>
      <c r="RXC41" s="30"/>
      <c r="RXD41" s="29"/>
      <c r="RXE41" s="30"/>
      <c r="RXF41" s="29"/>
      <c r="RXG41" s="30"/>
      <c r="RXH41" s="29"/>
      <c r="RXI41" s="30"/>
      <c r="RXJ41" s="29"/>
      <c r="RXK41" s="30"/>
      <c r="RXL41" s="29"/>
      <c r="RXM41" s="30"/>
      <c r="RXN41" s="29"/>
      <c r="RXO41" s="30"/>
      <c r="RXP41" s="29"/>
      <c r="RXQ41" s="30"/>
      <c r="RXR41" s="29"/>
      <c r="RXS41" s="30"/>
      <c r="RXT41" s="29"/>
      <c r="RXU41" s="30"/>
      <c r="RXV41" s="29"/>
      <c r="RXW41" s="30"/>
      <c r="RXX41" s="29"/>
      <c r="RXY41" s="30"/>
      <c r="RXZ41" s="29"/>
      <c r="RYA41" s="30"/>
      <c r="RYB41" s="29"/>
      <c r="RYC41" s="30"/>
      <c r="RYD41" s="29"/>
      <c r="RYE41" s="30"/>
      <c r="RYF41" s="29"/>
      <c r="RYG41" s="30"/>
      <c r="RYH41" s="29"/>
      <c r="RYI41" s="30"/>
      <c r="RYJ41" s="29"/>
      <c r="RYK41" s="30"/>
      <c r="RYL41" s="29"/>
      <c r="RYM41" s="30"/>
      <c r="RYN41" s="29"/>
      <c r="RYO41" s="30"/>
      <c r="RYP41" s="29"/>
      <c r="RYQ41" s="30"/>
      <c r="RYR41" s="29"/>
      <c r="RYS41" s="30"/>
      <c r="RYT41" s="29"/>
      <c r="RYU41" s="30"/>
      <c r="RYV41" s="29"/>
      <c r="RYW41" s="30"/>
      <c r="RYX41" s="29"/>
      <c r="RYY41" s="30"/>
      <c r="RYZ41" s="29"/>
      <c r="RZA41" s="30"/>
      <c r="RZB41" s="29"/>
      <c r="RZC41" s="30"/>
      <c r="RZD41" s="29"/>
      <c r="RZE41" s="30"/>
      <c r="RZF41" s="29"/>
      <c r="RZG41" s="30"/>
      <c r="RZH41" s="29"/>
      <c r="RZI41" s="30"/>
      <c r="RZJ41" s="29"/>
      <c r="RZK41" s="30"/>
      <c r="RZL41" s="29"/>
      <c r="RZM41" s="30"/>
      <c r="RZN41" s="29"/>
      <c r="RZO41" s="30"/>
      <c r="RZP41" s="29"/>
      <c r="RZQ41" s="30"/>
      <c r="RZR41" s="29"/>
      <c r="RZS41" s="30"/>
      <c r="RZT41" s="29"/>
      <c r="RZU41" s="30"/>
      <c r="RZV41" s="29"/>
      <c r="RZW41" s="30"/>
      <c r="RZX41" s="29"/>
      <c r="RZY41" s="30"/>
      <c r="RZZ41" s="29"/>
      <c r="SAA41" s="30"/>
      <c r="SAB41" s="29"/>
      <c r="SAC41" s="30"/>
      <c r="SAD41" s="29"/>
      <c r="SAE41" s="30"/>
      <c r="SAF41" s="29"/>
      <c r="SAG41" s="30"/>
      <c r="SAH41" s="29"/>
      <c r="SAI41" s="30"/>
      <c r="SAJ41" s="29"/>
      <c r="SAK41" s="30"/>
      <c r="SAL41" s="29"/>
      <c r="SAM41" s="30"/>
      <c r="SAN41" s="29"/>
      <c r="SAO41" s="30"/>
      <c r="SAP41" s="29"/>
      <c r="SAQ41" s="30"/>
      <c r="SAR41" s="29"/>
      <c r="SAS41" s="30"/>
      <c r="SAT41" s="29"/>
      <c r="SAU41" s="30"/>
      <c r="SAV41" s="29"/>
      <c r="SAW41" s="30"/>
      <c r="SAX41" s="29"/>
      <c r="SAY41" s="30"/>
      <c r="SAZ41" s="29"/>
      <c r="SBA41" s="30"/>
      <c r="SBB41" s="29"/>
      <c r="SBC41" s="30"/>
      <c r="SBD41" s="29"/>
      <c r="SBE41" s="30"/>
      <c r="SBF41" s="29"/>
      <c r="SBG41" s="30"/>
      <c r="SBH41" s="29"/>
      <c r="SBI41" s="30"/>
      <c r="SBJ41" s="29"/>
      <c r="SBK41" s="30"/>
      <c r="SBL41" s="29"/>
      <c r="SBM41" s="30"/>
      <c r="SBN41" s="29"/>
      <c r="SBO41" s="30"/>
      <c r="SBP41" s="29"/>
      <c r="SBQ41" s="30"/>
      <c r="SBR41" s="29"/>
      <c r="SBS41" s="30"/>
      <c r="SBT41" s="29"/>
      <c r="SBU41" s="30"/>
      <c r="SBV41" s="29"/>
      <c r="SBW41" s="30"/>
      <c r="SBX41" s="29"/>
      <c r="SBY41" s="30"/>
      <c r="SBZ41" s="29"/>
      <c r="SCA41" s="30"/>
      <c r="SCB41" s="29"/>
      <c r="SCC41" s="30"/>
      <c r="SCD41" s="29"/>
      <c r="SCE41" s="30"/>
      <c r="SCF41" s="29"/>
      <c r="SCG41" s="30"/>
      <c r="SCH41" s="29"/>
      <c r="SCI41" s="30"/>
      <c r="SCJ41" s="29"/>
      <c r="SCK41" s="30"/>
      <c r="SCL41" s="29"/>
      <c r="SCM41" s="30"/>
      <c r="SCN41" s="29"/>
      <c r="SCO41" s="30"/>
      <c r="SCP41" s="29"/>
      <c r="SCQ41" s="30"/>
      <c r="SCR41" s="29"/>
      <c r="SCS41" s="30"/>
      <c r="SCT41" s="29"/>
      <c r="SCU41" s="30"/>
      <c r="SCV41" s="29"/>
      <c r="SCW41" s="30"/>
      <c r="SCX41" s="29"/>
      <c r="SCY41" s="30"/>
      <c r="SCZ41" s="29"/>
      <c r="SDA41" s="30"/>
      <c r="SDB41" s="29"/>
      <c r="SDC41" s="30"/>
      <c r="SDD41" s="29"/>
      <c r="SDE41" s="30"/>
      <c r="SDF41" s="29"/>
      <c r="SDG41" s="30"/>
      <c r="SDH41" s="29"/>
      <c r="SDI41" s="30"/>
      <c r="SDJ41" s="29"/>
      <c r="SDK41" s="30"/>
      <c r="SDL41" s="29"/>
      <c r="SDM41" s="30"/>
      <c r="SDN41" s="29"/>
      <c r="SDO41" s="30"/>
      <c r="SDP41" s="29"/>
      <c r="SDQ41" s="30"/>
      <c r="SDR41" s="29"/>
      <c r="SDS41" s="30"/>
      <c r="SDT41" s="29"/>
      <c r="SDU41" s="30"/>
      <c r="SDV41" s="29"/>
      <c r="SDW41" s="30"/>
      <c r="SDX41" s="29"/>
      <c r="SDY41" s="30"/>
      <c r="SDZ41" s="29"/>
      <c r="SEA41" s="30"/>
      <c r="SEB41" s="29"/>
      <c r="SEC41" s="30"/>
      <c r="SED41" s="29"/>
      <c r="SEE41" s="30"/>
      <c r="SEF41" s="29"/>
      <c r="SEG41" s="30"/>
      <c r="SEH41" s="29"/>
      <c r="SEI41" s="30"/>
      <c r="SEJ41" s="29"/>
      <c r="SEK41" s="30"/>
      <c r="SEL41" s="29"/>
      <c r="SEM41" s="30"/>
      <c r="SEN41" s="29"/>
      <c r="SEO41" s="30"/>
      <c r="SEP41" s="29"/>
      <c r="SEQ41" s="30"/>
      <c r="SER41" s="29"/>
      <c r="SES41" s="30"/>
      <c r="SET41" s="29"/>
      <c r="SEU41" s="30"/>
      <c r="SEV41" s="29"/>
      <c r="SEW41" s="30"/>
      <c r="SEX41" s="29"/>
      <c r="SEY41" s="30"/>
      <c r="SEZ41" s="29"/>
      <c r="SFA41" s="30"/>
      <c r="SFB41" s="29"/>
      <c r="SFC41" s="30"/>
      <c r="SFD41" s="29"/>
      <c r="SFE41" s="30"/>
      <c r="SFF41" s="29"/>
      <c r="SFG41" s="30"/>
      <c r="SFH41" s="29"/>
      <c r="SFI41" s="30"/>
      <c r="SFJ41" s="29"/>
      <c r="SFK41" s="30"/>
      <c r="SFL41" s="29"/>
      <c r="SFM41" s="30"/>
      <c r="SFN41" s="29"/>
      <c r="SFO41" s="30"/>
      <c r="SFP41" s="29"/>
      <c r="SFQ41" s="30"/>
      <c r="SFR41" s="29"/>
      <c r="SFS41" s="30"/>
      <c r="SFT41" s="29"/>
      <c r="SFU41" s="30"/>
      <c r="SFV41" s="29"/>
      <c r="SFW41" s="30"/>
      <c r="SFX41" s="29"/>
      <c r="SFY41" s="30"/>
      <c r="SFZ41" s="29"/>
      <c r="SGA41" s="30"/>
      <c r="SGB41" s="29"/>
      <c r="SGC41" s="30"/>
      <c r="SGD41" s="29"/>
      <c r="SGE41" s="30"/>
      <c r="SGF41" s="29"/>
      <c r="SGG41" s="30"/>
      <c r="SGH41" s="29"/>
      <c r="SGI41" s="30"/>
      <c r="SGJ41" s="29"/>
      <c r="SGK41" s="30"/>
      <c r="SGL41" s="29"/>
      <c r="SGM41" s="30"/>
      <c r="SGN41" s="29"/>
      <c r="SGO41" s="30"/>
      <c r="SGP41" s="29"/>
      <c r="SGQ41" s="30"/>
      <c r="SGR41" s="29"/>
      <c r="SGS41" s="30"/>
      <c r="SGT41" s="29"/>
      <c r="SGU41" s="30"/>
      <c r="SGV41" s="29"/>
      <c r="SGW41" s="30"/>
      <c r="SGX41" s="29"/>
      <c r="SGY41" s="30"/>
      <c r="SGZ41" s="29"/>
      <c r="SHA41" s="30"/>
      <c r="SHB41" s="29"/>
      <c r="SHC41" s="30"/>
      <c r="SHD41" s="29"/>
      <c r="SHE41" s="30"/>
      <c r="SHF41" s="29"/>
      <c r="SHG41" s="30"/>
      <c r="SHH41" s="29"/>
      <c r="SHI41" s="30"/>
      <c r="SHJ41" s="29"/>
      <c r="SHK41" s="30"/>
      <c r="SHL41" s="29"/>
      <c r="SHM41" s="30"/>
      <c r="SHN41" s="29"/>
      <c r="SHO41" s="30"/>
      <c r="SHP41" s="29"/>
      <c r="SHQ41" s="30"/>
      <c r="SHR41" s="29"/>
      <c r="SHS41" s="30"/>
      <c r="SHT41" s="29"/>
      <c r="SHU41" s="30"/>
      <c r="SHV41" s="29"/>
      <c r="SHW41" s="30"/>
      <c r="SHX41" s="29"/>
      <c r="SHY41" s="30"/>
      <c r="SHZ41" s="29"/>
      <c r="SIA41" s="30"/>
      <c r="SIB41" s="29"/>
      <c r="SIC41" s="30"/>
      <c r="SID41" s="29"/>
      <c r="SIE41" s="30"/>
      <c r="SIF41" s="29"/>
      <c r="SIG41" s="30"/>
      <c r="SIH41" s="29"/>
      <c r="SII41" s="30"/>
      <c r="SIJ41" s="29"/>
      <c r="SIK41" s="30"/>
      <c r="SIL41" s="29"/>
      <c r="SIM41" s="30"/>
      <c r="SIN41" s="29"/>
      <c r="SIO41" s="30"/>
      <c r="SIP41" s="29"/>
      <c r="SIQ41" s="30"/>
      <c r="SIR41" s="29"/>
      <c r="SIS41" s="30"/>
      <c r="SIT41" s="29"/>
      <c r="SIU41" s="30"/>
      <c r="SIV41" s="29"/>
      <c r="SIW41" s="30"/>
      <c r="SIX41" s="29"/>
      <c r="SIY41" s="30"/>
      <c r="SIZ41" s="29"/>
      <c r="SJA41" s="30"/>
      <c r="SJB41" s="29"/>
      <c r="SJC41" s="30"/>
      <c r="SJD41" s="29"/>
      <c r="SJE41" s="30"/>
      <c r="SJF41" s="29"/>
      <c r="SJG41" s="30"/>
      <c r="SJH41" s="29"/>
      <c r="SJI41" s="30"/>
      <c r="SJJ41" s="29"/>
      <c r="SJK41" s="30"/>
      <c r="SJL41" s="29"/>
      <c r="SJM41" s="30"/>
      <c r="SJN41" s="29"/>
      <c r="SJO41" s="30"/>
      <c r="SJP41" s="29"/>
      <c r="SJQ41" s="30"/>
      <c r="SJR41" s="29"/>
      <c r="SJS41" s="30"/>
      <c r="SJT41" s="29"/>
      <c r="SJU41" s="30"/>
      <c r="SJV41" s="29"/>
      <c r="SJW41" s="30"/>
      <c r="SJX41" s="29"/>
      <c r="SJY41" s="30"/>
      <c r="SJZ41" s="29"/>
      <c r="SKA41" s="30"/>
      <c r="SKB41" s="29"/>
      <c r="SKC41" s="30"/>
      <c r="SKD41" s="29"/>
      <c r="SKE41" s="30"/>
      <c r="SKF41" s="29"/>
      <c r="SKG41" s="30"/>
      <c r="SKH41" s="29"/>
      <c r="SKI41" s="30"/>
      <c r="SKJ41" s="29"/>
      <c r="SKK41" s="30"/>
      <c r="SKL41" s="29"/>
      <c r="SKM41" s="30"/>
      <c r="SKN41" s="29"/>
      <c r="SKO41" s="30"/>
      <c r="SKP41" s="29"/>
      <c r="SKQ41" s="30"/>
      <c r="SKR41" s="29"/>
      <c r="SKS41" s="30"/>
      <c r="SKT41" s="29"/>
      <c r="SKU41" s="30"/>
      <c r="SKV41" s="29"/>
      <c r="SKW41" s="30"/>
      <c r="SKX41" s="29"/>
      <c r="SKY41" s="30"/>
      <c r="SKZ41" s="29"/>
      <c r="SLA41" s="30"/>
      <c r="SLB41" s="29"/>
      <c r="SLC41" s="30"/>
      <c r="SLD41" s="29"/>
      <c r="SLE41" s="30"/>
      <c r="SLF41" s="29"/>
      <c r="SLG41" s="30"/>
      <c r="SLH41" s="29"/>
      <c r="SLI41" s="30"/>
      <c r="SLJ41" s="29"/>
      <c r="SLK41" s="30"/>
      <c r="SLL41" s="29"/>
      <c r="SLM41" s="30"/>
      <c r="SLN41" s="29"/>
      <c r="SLO41" s="30"/>
      <c r="SLP41" s="29"/>
      <c r="SLQ41" s="30"/>
      <c r="SLR41" s="29"/>
      <c r="SLS41" s="30"/>
      <c r="SLT41" s="29"/>
      <c r="SLU41" s="30"/>
      <c r="SLV41" s="29"/>
      <c r="SLW41" s="30"/>
      <c r="SLX41" s="29"/>
      <c r="SLY41" s="30"/>
      <c r="SLZ41" s="29"/>
      <c r="SMA41" s="30"/>
      <c r="SMB41" s="29"/>
      <c r="SMC41" s="30"/>
      <c r="SMD41" s="29"/>
      <c r="SME41" s="30"/>
      <c r="SMF41" s="29"/>
      <c r="SMG41" s="30"/>
      <c r="SMH41" s="29"/>
      <c r="SMI41" s="30"/>
      <c r="SMJ41" s="29"/>
      <c r="SMK41" s="30"/>
      <c r="SML41" s="29"/>
      <c r="SMM41" s="30"/>
      <c r="SMN41" s="29"/>
      <c r="SMO41" s="30"/>
      <c r="SMP41" s="29"/>
      <c r="SMQ41" s="30"/>
      <c r="SMR41" s="29"/>
      <c r="SMS41" s="30"/>
      <c r="SMT41" s="29"/>
      <c r="SMU41" s="30"/>
      <c r="SMV41" s="29"/>
      <c r="SMW41" s="30"/>
      <c r="SMX41" s="29"/>
      <c r="SMY41" s="30"/>
      <c r="SMZ41" s="29"/>
      <c r="SNA41" s="30"/>
      <c r="SNB41" s="29"/>
      <c r="SNC41" s="30"/>
      <c r="SND41" s="29"/>
      <c r="SNE41" s="30"/>
      <c r="SNF41" s="29"/>
      <c r="SNG41" s="30"/>
      <c r="SNH41" s="29"/>
      <c r="SNI41" s="30"/>
      <c r="SNJ41" s="29"/>
      <c r="SNK41" s="30"/>
      <c r="SNL41" s="29"/>
      <c r="SNM41" s="30"/>
      <c r="SNN41" s="29"/>
      <c r="SNO41" s="30"/>
      <c r="SNP41" s="29"/>
      <c r="SNQ41" s="30"/>
      <c r="SNR41" s="29"/>
      <c r="SNS41" s="30"/>
      <c r="SNT41" s="29"/>
      <c r="SNU41" s="30"/>
      <c r="SNV41" s="29"/>
      <c r="SNW41" s="30"/>
      <c r="SNX41" s="29"/>
      <c r="SNY41" s="30"/>
      <c r="SNZ41" s="29"/>
      <c r="SOA41" s="30"/>
      <c r="SOB41" s="29"/>
      <c r="SOC41" s="30"/>
      <c r="SOD41" s="29"/>
      <c r="SOE41" s="30"/>
      <c r="SOF41" s="29"/>
      <c r="SOG41" s="30"/>
      <c r="SOH41" s="29"/>
      <c r="SOI41" s="30"/>
      <c r="SOJ41" s="29"/>
      <c r="SOK41" s="30"/>
      <c r="SOL41" s="29"/>
      <c r="SOM41" s="30"/>
      <c r="SON41" s="29"/>
      <c r="SOO41" s="30"/>
      <c r="SOP41" s="29"/>
      <c r="SOQ41" s="30"/>
      <c r="SOR41" s="29"/>
      <c r="SOS41" s="30"/>
      <c r="SOT41" s="29"/>
      <c r="SOU41" s="30"/>
      <c r="SOV41" s="29"/>
      <c r="SOW41" s="30"/>
      <c r="SOX41" s="29"/>
      <c r="SOY41" s="30"/>
      <c r="SOZ41" s="29"/>
      <c r="SPA41" s="30"/>
      <c r="SPB41" s="29"/>
      <c r="SPC41" s="30"/>
      <c r="SPD41" s="29"/>
      <c r="SPE41" s="30"/>
      <c r="SPF41" s="29"/>
      <c r="SPG41" s="30"/>
      <c r="SPH41" s="29"/>
      <c r="SPI41" s="30"/>
      <c r="SPJ41" s="29"/>
      <c r="SPK41" s="30"/>
      <c r="SPL41" s="29"/>
      <c r="SPM41" s="30"/>
      <c r="SPN41" s="29"/>
      <c r="SPO41" s="30"/>
      <c r="SPP41" s="29"/>
      <c r="SPQ41" s="30"/>
      <c r="SPR41" s="29"/>
      <c r="SPS41" s="30"/>
      <c r="SPT41" s="29"/>
      <c r="SPU41" s="30"/>
      <c r="SPV41" s="29"/>
      <c r="SPW41" s="30"/>
      <c r="SPX41" s="29"/>
      <c r="SPY41" s="30"/>
      <c r="SPZ41" s="29"/>
      <c r="SQA41" s="30"/>
      <c r="SQB41" s="29"/>
      <c r="SQC41" s="30"/>
      <c r="SQD41" s="29"/>
      <c r="SQE41" s="30"/>
      <c r="SQF41" s="29"/>
      <c r="SQG41" s="30"/>
      <c r="SQH41" s="29"/>
      <c r="SQI41" s="30"/>
      <c r="SQJ41" s="29"/>
      <c r="SQK41" s="30"/>
      <c r="SQL41" s="29"/>
      <c r="SQM41" s="30"/>
      <c r="SQN41" s="29"/>
      <c r="SQO41" s="30"/>
      <c r="SQP41" s="29"/>
      <c r="SQQ41" s="30"/>
      <c r="SQR41" s="29"/>
      <c r="SQS41" s="30"/>
      <c r="SQT41" s="29"/>
      <c r="SQU41" s="30"/>
      <c r="SQV41" s="29"/>
      <c r="SQW41" s="30"/>
      <c r="SQX41" s="29"/>
      <c r="SQY41" s="30"/>
      <c r="SQZ41" s="29"/>
      <c r="SRA41" s="30"/>
      <c r="SRB41" s="29"/>
      <c r="SRC41" s="30"/>
      <c r="SRD41" s="29"/>
      <c r="SRE41" s="30"/>
      <c r="SRF41" s="29"/>
      <c r="SRG41" s="30"/>
      <c r="SRH41" s="29"/>
      <c r="SRI41" s="30"/>
      <c r="SRJ41" s="29"/>
      <c r="SRK41" s="30"/>
      <c r="SRL41" s="29"/>
      <c r="SRM41" s="30"/>
      <c r="SRN41" s="29"/>
      <c r="SRO41" s="30"/>
      <c r="SRP41" s="29"/>
      <c r="SRQ41" s="30"/>
      <c r="SRR41" s="29"/>
      <c r="SRS41" s="30"/>
      <c r="SRT41" s="29"/>
      <c r="SRU41" s="30"/>
      <c r="SRV41" s="29"/>
      <c r="SRW41" s="30"/>
      <c r="SRX41" s="29"/>
      <c r="SRY41" s="30"/>
      <c r="SRZ41" s="29"/>
      <c r="SSA41" s="30"/>
      <c r="SSB41" s="29"/>
      <c r="SSC41" s="30"/>
      <c r="SSD41" s="29"/>
      <c r="SSE41" s="30"/>
      <c r="SSF41" s="29"/>
      <c r="SSG41" s="30"/>
      <c r="SSH41" s="29"/>
      <c r="SSI41" s="30"/>
      <c r="SSJ41" s="29"/>
      <c r="SSK41" s="30"/>
      <c r="SSL41" s="29"/>
      <c r="SSM41" s="30"/>
      <c r="SSN41" s="29"/>
      <c r="SSO41" s="30"/>
      <c r="SSP41" s="29"/>
      <c r="SSQ41" s="30"/>
      <c r="SSR41" s="29"/>
      <c r="SSS41" s="30"/>
      <c r="SST41" s="29"/>
      <c r="SSU41" s="30"/>
      <c r="SSV41" s="29"/>
      <c r="SSW41" s="30"/>
      <c r="SSX41" s="29"/>
      <c r="SSY41" s="30"/>
      <c r="SSZ41" s="29"/>
      <c r="STA41" s="30"/>
      <c r="STB41" s="29"/>
      <c r="STC41" s="30"/>
      <c r="STD41" s="29"/>
      <c r="STE41" s="30"/>
      <c r="STF41" s="29"/>
      <c r="STG41" s="30"/>
      <c r="STH41" s="29"/>
      <c r="STI41" s="30"/>
      <c r="STJ41" s="29"/>
      <c r="STK41" s="30"/>
      <c r="STL41" s="29"/>
      <c r="STM41" s="30"/>
      <c r="STN41" s="29"/>
      <c r="STO41" s="30"/>
      <c r="STP41" s="29"/>
      <c r="STQ41" s="30"/>
      <c r="STR41" s="29"/>
      <c r="STS41" s="30"/>
      <c r="STT41" s="29"/>
      <c r="STU41" s="30"/>
      <c r="STV41" s="29"/>
      <c r="STW41" s="30"/>
      <c r="STX41" s="29"/>
      <c r="STY41" s="30"/>
      <c r="STZ41" s="29"/>
      <c r="SUA41" s="30"/>
      <c r="SUB41" s="29"/>
      <c r="SUC41" s="30"/>
      <c r="SUD41" s="29"/>
      <c r="SUE41" s="30"/>
      <c r="SUF41" s="29"/>
      <c r="SUG41" s="30"/>
      <c r="SUH41" s="29"/>
      <c r="SUI41" s="30"/>
      <c r="SUJ41" s="29"/>
      <c r="SUK41" s="30"/>
      <c r="SUL41" s="29"/>
      <c r="SUM41" s="30"/>
      <c r="SUN41" s="29"/>
      <c r="SUO41" s="30"/>
      <c r="SUP41" s="29"/>
      <c r="SUQ41" s="30"/>
      <c r="SUR41" s="29"/>
      <c r="SUS41" s="30"/>
      <c r="SUT41" s="29"/>
      <c r="SUU41" s="30"/>
      <c r="SUV41" s="29"/>
      <c r="SUW41" s="30"/>
      <c r="SUX41" s="29"/>
      <c r="SUY41" s="30"/>
      <c r="SUZ41" s="29"/>
      <c r="SVA41" s="30"/>
      <c r="SVB41" s="29"/>
      <c r="SVC41" s="30"/>
      <c r="SVD41" s="29"/>
      <c r="SVE41" s="30"/>
      <c r="SVF41" s="29"/>
      <c r="SVG41" s="30"/>
      <c r="SVH41" s="29"/>
      <c r="SVI41" s="30"/>
      <c r="SVJ41" s="29"/>
      <c r="SVK41" s="30"/>
      <c r="SVL41" s="29"/>
      <c r="SVM41" s="30"/>
      <c r="SVN41" s="29"/>
      <c r="SVO41" s="30"/>
      <c r="SVP41" s="29"/>
      <c r="SVQ41" s="30"/>
      <c r="SVR41" s="29"/>
      <c r="SVS41" s="30"/>
      <c r="SVT41" s="29"/>
      <c r="SVU41" s="30"/>
      <c r="SVV41" s="29"/>
      <c r="SVW41" s="30"/>
      <c r="SVX41" s="29"/>
      <c r="SVY41" s="30"/>
      <c r="SVZ41" s="29"/>
      <c r="SWA41" s="30"/>
      <c r="SWB41" s="29"/>
      <c r="SWC41" s="30"/>
      <c r="SWD41" s="29"/>
      <c r="SWE41" s="30"/>
      <c r="SWF41" s="29"/>
      <c r="SWG41" s="30"/>
      <c r="SWH41" s="29"/>
      <c r="SWI41" s="30"/>
      <c r="SWJ41" s="29"/>
      <c r="SWK41" s="30"/>
      <c r="SWL41" s="29"/>
      <c r="SWM41" s="30"/>
      <c r="SWN41" s="29"/>
      <c r="SWO41" s="30"/>
      <c r="SWP41" s="29"/>
      <c r="SWQ41" s="30"/>
      <c r="SWR41" s="29"/>
      <c r="SWS41" s="30"/>
      <c r="SWT41" s="29"/>
      <c r="SWU41" s="30"/>
      <c r="SWV41" s="29"/>
      <c r="SWW41" s="30"/>
      <c r="SWX41" s="29"/>
      <c r="SWY41" s="30"/>
      <c r="SWZ41" s="29"/>
      <c r="SXA41" s="30"/>
      <c r="SXB41" s="29"/>
      <c r="SXC41" s="30"/>
      <c r="SXD41" s="29"/>
      <c r="SXE41" s="30"/>
      <c r="SXF41" s="29"/>
      <c r="SXG41" s="30"/>
      <c r="SXH41" s="29"/>
      <c r="SXI41" s="30"/>
      <c r="SXJ41" s="29"/>
      <c r="SXK41" s="30"/>
      <c r="SXL41" s="29"/>
      <c r="SXM41" s="30"/>
      <c r="SXN41" s="29"/>
      <c r="SXO41" s="30"/>
      <c r="SXP41" s="29"/>
      <c r="SXQ41" s="30"/>
      <c r="SXR41" s="29"/>
      <c r="SXS41" s="30"/>
      <c r="SXT41" s="29"/>
      <c r="SXU41" s="30"/>
      <c r="SXV41" s="29"/>
      <c r="SXW41" s="30"/>
      <c r="SXX41" s="29"/>
      <c r="SXY41" s="30"/>
      <c r="SXZ41" s="29"/>
      <c r="SYA41" s="30"/>
      <c r="SYB41" s="29"/>
      <c r="SYC41" s="30"/>
      <c r="SYD41" s="29"/>
      <c r="SYE41" s="30"/>
      <c r="SYF41" s="29"/>
      <c r="SYG41" s="30"/>
      <c r="SYH41" s="29"/>
      <c r="SYI41" s="30"/>
      <c r="SYJ41" s="29"/>
      <c r="SYK41" s="30"/>
      <c r="SYL41" s="29"/>
      <c r="SYM41" s="30"/>
      <c r="SYN41" s="29"/>
      <c r="SYO41" s="30"/>
      <c r="SYP41" s="29"/>
      <c r="SYQ41" s="30"/>
      <c r="SYR41" s="29"/>
      <c r="SYS41" s="30"/>
      <c r="SYT41" s="29"/>
      <c r="SYU41" s="30"/>
      <c r="SYV41" s="29"/>
      <c r="SYW41" s="30"/>
      <c r="SYX41" s="29"/>
      <c r="SYY41" s="30"/>
      <c r="SYZ41" s="29"/>
      <c r="SZA41" s="30"/>
      <c r="SZB41" s="29"/>
      <c r="SZC41" s="30"/>
      <c r="SZD41" s="29"/>
      <c r="SZE41" s="30"/>
      <c r="SZF41" s="29"/>
      <c r="SZG41" s="30"/>
      <c r="SZH41" s="29"/>
      <c r="SZI41" s="30"/>
      <c r="SZJ41" s="29"/>
      <c r="SZK41" s="30"/>
      <c r="SZL41" s="29"/>
      <c r="SZM41" s="30"/>
      <c r="SZN41" s="29"/>
      <c r="SZO41" s="30"/>
      <c r="SZP41" s="29"/>
      <c r="SZQ41" s="30"/>
      <c r="SZR41" s="29"/>
      <c r="SZS41" s="30"/>
      <c r="SZT41" s="29"/>
      <c r="SZU41" s="30"/>
      <c r="SZV41" s="29"/>
      <c r="SZW41" s="30"/>
      <c r="SZX41" s="29"/>
      <c r="SZY41" s="30"/>
      <c r="SZZ41" s="29"/>
      <c r="TAA41" s="30"/>
      <c r="TAB41" s="29"/>
      <c r="TAC41" s="30"/>
      <c r="TAD41" s="29"/>
      <c r="TAE41" s="30"/>
      <c r="TAF41" s="29"/>
      <c r="TAG41" s="30"/>
      <c r="TAH41" s="29"/>
      <c r="TAI41" s="30"/>
      <c r="TAJ41" s="29"/>
      <c r="TAK41" s="30"/>
      <c r="TAL41" s="29"/>
      <c r="TAM41" s="30"/>
      <c r="TAN41" s="29"/>
      <c r="TAO41" s="30"/>
      <c r="TAP41" s="29"/>
      <c r="TAQ41" s="30"/>
      <c r="TAR41" s="29"/>
      <c r="TAS41" s="30"/>
      <c r="TAT41" s="29"/>
      <c r="TAU41" s="30"/>
      <c r="TAV41" s="29"/>
      <c r="TAW41" s="30"/>
      <c r="TAX41" s="29"/>
      <c r="TAY41" s="30"/>
      <c r="TAZ41" s="29"/>
      <c r="TBA41" s="30"/>
      <c r="TBB41" s="29"/>
      <c r="TBC41" s="30"/>
      <c r="TBD41" s="29"/>
      <c r="TBE41" s="30"/>
      <c r="TBF41" s="29"/>
      <c r="TBG41" s="30"/>
      <c r="TBH41" s="29"/>
      <c r="TBI41" s="30"/>
      <c r="TBJ41" s="29"/>
      <c r="TBK41" s="30"/>
      <c r="TBL41" s="29"/>
      <c r="TBM41" s="30"/>
      <c r="TBN41" s="29"/>
      <c r="TBO41" s="30"/>
      <c r="TBP41" s="29"/>
      <c r="TBQ41" s="30"/>
      <c r="TBR41" s="29"/>
      <c r="TBS41" s="30"/>
      <c r="TBT41" s="29"/>
      <c r="TBU41" s="30"/>
      <c r="TBV41" s="29"/>
      <c r="TBW41" s="30"/>
      <c r="TBX41" s="29"/>
      <c r="TBY41" s="30"/>
      <c r="TBZ41" s="29"/>
      <c r="TCA41" s="30"/>
      <c r="TCB41" s="29"/>
      <c r="TCC41" s="30"/>
      <c r="TCD41" s="29"/>
      <c r="TCE41" s="30"/>
      <c r="TCF41" s="29"/>
      <c r="TCG41" s="30"/>
      <c r="TCH41" s="29"/>
      <c r="TCI41" s="30"/>
      <c r="TCJ41" s="29"/>
      <c r="TCK41" s="30"/>
      <c r="TCL41" s="29"/>
      <c r="TCM41" s="30"/>
      <c r="TCN41" s="29"/>
      <c r="TCO41" s="30"/>
      <c r="TCP41" s="29"/>
      <c r="TCQ41" s="30"/>
      <c r="TCR41" s="29"/>
      <c r="TCS41" s="30"/>
      <c r="TCT41" s="29"/>
      <c r="TCU41" s="30"/>
      <c r="TCV41" s="29"/>
      <c r="TCW41" s="30"/>
      <c r="TCX41" s="29"/>
      <c r="TCY41" s="30"/>
      <c r="TCZ41" s="29"/>
      <c r="TDA41" s="30"/>
      <c r="TDB41" s="29"/>
      <c r="TDC41" s="30"/>
      <c r="TDD41" s="29"/>
      <c r="TDE41" s="30"/>
      <c r="TDF41" s="29"/>
      <c r="TDG41" s="30"/>
      <c r="TDH41" s="29"/>
      <c r="TDI41" s="30"/>
      <c r="TDJ41" s="29"/>
      <c r="TDK41" s="30"/>
      <c r="TDL41" s="29"/>
      <c r="TDM41" s="30"/>
      <c r="TDN41" s="29"/>
      <c r="TDO41" s="30"/>
      <c r="TDP41" s="29"/>
      <c r="TDQ41" s="30"/>
      <c r="TDR41" s="29"/>
      <c r="TDS41" s="30"/>
      <c r="TDT41" s="29"/>
      <c r="TDU41" s="30"/>
      <c r="TDV41" s="29"/>
      <c r="TDW41" s="30"/>
      <c r="TDX41" s="29"/>
      <c r="TDY41" s="30"/>
      <c r="TDZ41" s="29"/>
      <c r="TEA41" s="30"/>
      <c r="TEB41" s="29"/>
      <c r="TEC41" s="30"/>
      <c r="TED41" s="29"/>
      <c r="TEE41" s="30"/>
      <c r="TEF41" s="29"/>
      <c r="TEG41" s="30"/>
      <c r="TEH41" s="29"/>
      <c r="TEI41" s="30"/>
      <c r="TEJ41" s="29"/>
      <c r="TEK41" s="30"/>
      <c r="TEL41" s="29"/>
      <c r="TEM41" s="30"/>
      <c r="TEN41" s="29"/>
      <c r="TEO41" s="30"/>
      <c r="TEP41" s="29"/>
      <c r="TEQ41" s="30"/>
      <c r="TER41" s="29"/>
      <c r="TES41" s="30"/>
      <c r="TET41" s="29"/>
      <c r="TEU41" s="30"/>
      <c r="TEV41" s="29"/>
      <c r="TEW41" s="30"/>
      <c r="TEX41" s="29"/>
      <c r="TEY41" s="30"/>
      <c r="TEZ41" s="29"/>
      <c r="TFA41" s="30"/>
      <c r="TFB41" s="29"/>
      <c r="TFC41" s="30"/>
      <c r="TFD41" s="29"/>
      <c r="TFE41" s="30"/>
      <c r="TFF41" s="29"/>
      <c r="TFG41" s="30"/>
      <c r="TFH41" s="29"/>
      <c r="TFI41" s="30"/>
      <c r="TFJ41" s="29"/>
      <c r="TFK41" s="30"/>
      <c r="TFL41" s="29"/>
      <c r="TFM41" s="30"/>
      <c r="TFN41" s="29"/>
      <c r="TFO41" s="30"/>
      <c r="TFP41" s="29"/>
      <c r="TFQ41" s="30"/>
      <c r="TFR41" s="29"/>
      <c r="TFS41" s="30"/>
      <c r="TFT41" s="29"/>
      <c r="TFU41" s="30"/>
      <c r="TFV41" s="29"/>
      <c r="TFW41" s="30"/>
      <c r="TFX41" s="29"/>
      <c r="TFY41" s="30"/>
      <c r="TFZ41" s="29"/>
      <c r="TGA41" s="30"/>
      <c r="TGB41" s="29"/>
      <c r="TGC41" s="30"/>
      <c r="TGD41" s="29"/>
      <c r="TGE41" s="30"/>
      <c r="TGF41" s="29"/>
      <c r="TGG41" s="30"/>
      <c r="TGH41" s="29"/>
      <c r="TGI41" s="30"/>
      <c r="TGJ41" s="29"/>
      <c r="TGK41" s="30"/>
      <c r="TGL41" s="29"/>
      <c r="TGM41" s="30"/>
      <c r="TGN41" s="29"/>
      <c r="TGO41" s="30"/>
      <c r="TGP41" s="29"/>
      <c r="TGQ41" s="30"/>
      <c r="TGR41" s="29"/>
      <c r="TGS41" s="30"/>
      <c r="TGT41" s="29"/>
      <c r="TGU41" s="30"/>
      <c r="TGV41" s="29"/>
      <c r="TGW41" s="30"/>
      <c r="TGX41" s="29"/>
      <c r="TGY41" s="30"/>
      <c r="TGZ41" s="29"/>
      <c r="THA41" s="30"/>
      <c r="THB41" s="29"/>
      <c r="THC41" s="30"/>
      <c r="THD41" s="29"/>
      <c r="THE41" s="30"/>
      <c r="THF41" s="29"/>
      <c r="THG41" s="30"/>
      <c r="THH41" s="29"/>
      <c r="THI41" s="30"/>
      <c r="THJ41" s="29"/>
      <c r="THK41" s="30"/>
      <c r="THL41" s="29"/>
      <c r="THM41" s="30"/>
      <c r="THN41" s="29"/>
      <c r="THO41" s="30"/>
      <c r="THP41" s="29"/>
      <c r="THQ41" s="30"/>
      <c r="THR41" s="29"/>
      <c r="THS41" s="30"/>
      <c r="THT41" s="29"/>
      <c r="THU41" s="30"/>
      <c r="THV41" s="29"/>
      <c r="THW41" s="30"/>
      <c r="THX41" s="29"/>
      <c r="THY41" s="30"/>
      <c r="THZ41" s="29"/>
      <c r="TIA41" s="30"/>
      <c r="TIB41" s="29"/>
      <c r="TIC41" s="30"/>
      <c r="TID41" s="29"/>
      <c r="TIE41" s="30"/>
      <c r="TIF41" s="29"/>
      <c r="TIG41" s="30"/>
      <c r="TIH41" s="29"/>
      <c r="TII41" s="30"/>
      <c r="TIJ41" s="29"/>
      <c r="TIK41" s="30"/>
      <c r="TIL41" s="29"/>
      <c r="TIM41" s="30"/>
      <c r="TIN41" s="29"/>
      <c r="TIO41" s="30"/>
      <c r="TIP41" s="29"/>
      <c r="TIQ41" s="30"/>
      <c r="TIR41" s="29"/>
      <c r="TIS41" s="30"/>
      <c r="TIT41" s="29"/>
      <c r="TIU41" s="30"/>
      <c r="TIV41" s="29"/>
      <c r="TIW41" s="30"/>
      <c r="TIX41" s="29"/>
      <c r="TIY41" s="30"/>
      <c r="TIZ41" s="29"/>
      <c r="TJA41" s="30"/>
      <c r="TJB41" s="29"/>
      <c r="TJC41" s="30"/>
      <c r="TJD41" s="29"/>
      <c r="TJE41" s="30"/>
      <c r="TJF41" s="29"/>
      <c r="TJG41" s="30"/>
      <c r="TJH41" s="29"/>
      <c r="TJI41" s="30"/>
      <c r="TJJ41" s="29"/>
      <c r="TJK41" s="30"/>
      <c r="TJL41" s="29"/>
      <c r="TJM41" s="30"/>
      <c r="TJN41" s="29"/>
      <c r="TJO41" s="30"/>
      <c r="TJP41" s="29"/>
      <c r="TJQ41" s="30"/>
      <c r="TJR41" s="29"/>
      <c r="TJS41" s="30"/>
      <c r="TJT41" s="29"/>
      <c r="TJU41" s="30"/>
      <c r="TJV41" s="29"/>
      <c r="TJW41" s="30"/>
      <c r="TJX41" s="29"/>
      <c r="TJY41" s="30"/>
      <c r="TJZ41" s="29"/>
      <c r="TKA41" s="30"/>
      <c r="TKB41" s="29"/>
      <c r="TKC41" s="30"/>
      <c r="TKD41" s="29"/>
      <c r="TKE41" s="30"/>
      <c r="TKF41" s="29"/>
      <c r="TKG41" s="30"/>
      <c r="TKH41" s="29"/>
      <c r="TKI41" s="30"/>
      <c r="TKJ41" s="29"/>
      <c r="TKK41" s="30"/>
      <c r="TKL41" s="29"/>
      <c r="TKM41" s="30"/>
      <c r="TKN41" s="29"/>
      <c r="TKO41" s="30"/>
      <c r="TKP41" s="29"/>
      <c r="TKQ41" s="30"/>
      <c r="TKR41" s="29"/>
      <c r="TKS41" s="30"/>
      <c r="TKT41" s="29"/>
      <c r="TKU41" s="30"/>
      <c r="TKV41" s="29"/>
      <c r="TKW41" s="30"/>
      <c r="TKX41" s="29"/>
      <c r="TKY41" s="30"/>
      <c r="TKZ41" s="29"/>
      <c r="TLA41" s="30"/>
      <c r="TLB41" s="29"/>
      <c r="TLC41" s="30"/>
      <c r="TLD41" s="29"/>
      <c r="TLE41" s="30"/>
      <c r="TLF41" s="29"/>
      <c r="TLG41" s="30"/>
      <c r="TLH41" s="29"/>
      <c r="TLI41" s="30"/>
      <c r="TLJ41" s="29"/>
      <c r="TLK41" s="30"/>
      <c r="TLL41" s="29"/>
      <c r="TLM41" s="30"/>
      <c r="TLN41" s="29"/>
      <c r="TLO41" s="30"/>
      <c r="TLP41" s="29"/>
      <c r="TLQ41" s="30"/>
      <c r="TLR41" s="29"/>
      <c r="TLS41" s="30"/>
      <c r="TLT41" s="29"/>
      <c r="TLU41" s="30"/>
      <c r="TLV41" s="29"/>
      <c r="TLW41" s="30"/>
      <c r="TLX41" s="29"/>
      <c r="TLY41" s="30"/>
      <c r="TLZ41" s="29"/>
      <c r="TMA41" s="30"/>
      <c r="TMB41" s="29"/>
      <c r="TMC41" s="30"/>
      <c r="TMD41" s="29"/>
      <c r="TME41" s="30"/>
      <c r="TMF41" s="29"/>
      <c r="TMG41" s="30"/>
      <c r="TMH41" s="29"/>
      <c r="TMI41" s="30"/>
      <c r="TMJ41" s="29"/>
      <c r="TMK41" s="30"/>
      <c r="TML41" s="29"/>
      <c r="TMM41" s="30"/>
      <c r="TMN41" s="29"/>
      <c r="TMO41" s="30"/>
      <c r="TMP41" s="29"/>
      <c r="TMQ41" s="30"/>
      <c r="TMR41" s="29"/>
      <c r="TMS41" s="30"/>
      <c r="TMT41" s="29"/>
      <c r="TMU41" s="30"/>
      <c r="TMV41" s="29"/>
      <c r="TMW41" s="30"/>
      <c r="TMX41" s="29"/>
      <c r="TMY41" s="30"/>
      <c r="TMZ41" s="29"/>
      <c r="TNA41" s="30"/>
      <c r="TNB41" s="29"/>
      <c r="TNC41" s="30"/>
      <c r="TND41" s="29"/>
      <c r="TNE41" s="30"/>
      <c r="TNF41" s="29"/>
      <c r="TNG41" s="30"/>
      <c r="TNH41" s="29"/>
      <c r="TNI41" s="30"/>
      <c r="TNJ41" s="29"/>
      <c r="TNK41" s="30"/>
      <c r="TNL41" s="29"/>
      <c r="TNM41" s="30"/>
      <c r="TNN41" s="29"/>
      <c r="TNO41" s="30"/>
      <c r="TNP41" s="29"/>
      <c r="TNQ41" s="30"/>
      <c r="TNR41" s="29"/>
      <c r="TNS41" s="30"/>
      <c r="TNT41" s="29"/>
      <c r="TNU41" s="30"/>
      <c r="TNV41" s="29"/>
      <c r="TNW41" s="30"/>
      <c r="TNX41" s="29"/>
      <c r="TNY41" s="30"/>
      <c r="TNZ41" s="29"/>
      <c r="TOA41" s="30"/>
      <c r="TOB41" s="29"/>
      <c r="TOC41" s="30"/>
      <c r="TOD41" s="29"/>
      <c r="TOE41" s="30"/>
      <c r="TOF41" s="29"/>
      <c r="TOG41" s="30"/>
      <c r="TOH41" s="29"/>
      <c r="TOI41" s="30"/>
      <c r="TOJ41" s="29"/>
      <c r="TOK41" s="30"/>
      <c r="TOL41" s="29"/>
      <c r="TOM41" s="30"/>
      <c r="TON41" s="29"/>
      <c r="TOO41" s="30"/>
      <c r="TOP41" s="29"/>
      <c r="TOQ41" s="30"/>
      <c r="TOR41" s="29"/>
      <c r="TOS41" s="30"/>
      <c r="TOT41" s="29"/>
      <c r="TOU41" s="30"/>
      <c r="TOV41" s="29"/>
      <c r="TOW41" s="30"/>
      <c r="TOX41" s="29"/>
      <c r="TOY41" s="30"/>
      <c r="TOZ41" s="29"/>
      <c r="TPA41" s="30"/>
      <c r="TPB41" s="29"/>
      <c r="TPC41" s="30"/>
      <c r="TPD41" s="29"/>
      <c r="TPE41" s="30"/>
      <c r="TPF41" s="29"/>
      <c r="TPG41" s="30"/>
      <c r="TPH41" s="29"/>
      <c r="TPI41" s="30"/>
      <c r="TPJ41" s="29"/>
      <c r="TPK41" s="30"/>
      <c r="TPL41" s="29"/>
      <c r="TPM41" s="30"/>
      <c r="TPN41" s="29"/>
      <c r="TPO41" s="30"/>
      <c r="TPP41" s="29"/>
      <c r="TPQ41" s="30"/>
      <c r="TPR41" s="29"/>
      <c r="TPS41" s="30"/>
      <c r="TPT41" s="29"/>
      <c r="TPU41" s="30"/>
      <c r="TPV41" s="29"/>
      <c r="TPW41" s="30"/>
      <c r="TPX41" s="29"/>
      <c r="TPY41" s="30"/>
      <c r="TPZ41" s="29"/>
      <c r="TQA41" s="30"/>
      <c r="TQB41" s="29"/>
      <c r="TQC41" s="30"/>
      <c r="TQD41" s="29"/>
      <c r="TQE41" s="30"/>
      <c r="TQF41" s="29"/>
      <c r="TQG41" s="30"/>
      <c r="TQH41" s="29"/>
      <c r="TQI41" s="30"/>
      <c r="TQJ41" s="29"/>
      <c r="TQK41" s="30"/>
      <c r="TQL41" s="29"/>
      <c r="TQM41" s="30"/>
      <c r="TQN41" s="29"/>
      <c r="TQO41" s="30"/>
      <c r="TQP41" s="29"/>
      <c r="TQQ41" s="30"/>
      <c r="TQR41" s="29"/>
      <c r="TQS41" s="30"/>
      <c r="TQT41" s="29"/>
      <c r="TQU41" s="30"/>
      <c r="TQV41" s="29"/>
      <c r="TQW41" s="30"/>
      <c r="TQX41" s="29"/>
      <c r="TQY41" s="30"/>
      <c r="TQZ41" s="29"/>
      <c r="TRA41" s="30"/>
      <c r="TRB41" s="29"/>
      <c r="TRC41" s="30"/>
      <c r="TRD41" s="29"/>
      <c r="TRE41" s="30"/>
      <c r="TRF41" s="29"/>
      <c r="TRG41" s="30"/>
      <c r="TRH41" s="29"/>
      <c r="TRI41" s="30"/>
      <c r="TRJ41" s="29"/>
      <c r="TRK41" s="30"/>
      <c r="TRL41" s="29"/>
      <c r="TRM41" s="30"/>
      <c r="TRN41" s="29"/>
      <c r="TRO41" s="30"/>
      <c r="TRP41" s="29"/>
      <c r="TRQ41" s="30"/>
      <c r="TRR41" s="29"/>
      <c r="TRS41" s="30"/>
      <c r="TRT41" s="29"/>
      <c r="TRU41" s="30"/>
      <c r="TRV41" s="29"/>
      <c r="TRW41" s="30"/>
      <c r="TRX41" s="29"/>
      <c r="TRY41" s="30"/>
      <c r="TRZ41" s="29"/>
      <c r="TSA41" s="30"/>
      <c r="TSB41" s="29"/>
      <c r="TSC41" s="30"/>
      <c r="TSD41" s="29"/>
      <c r="TSE41" s="30"/>
      <c r="TSF41" s="29"/>
      <c r="TSG41" s="30"/>
      <c r="TSH41" s="29"/>
      <c r="TSI41" s="30"/>
      <c r="TSJ41" s="29"/>
      <c r="TSK41" s="30"/>
      <c r="TSL41" s="29"/>
      <c r="TSM41" s="30"/>
      <c r="TSN41" s="29"/>
      <c r="TSO41" s="30"/>
      <c r="TSP41" s="29"/>
      <c r="TSQ41" s="30"/>
      <c r="TSR41" s="29"/>
      <c r="TSS41" s="30"/>
      <c r="TST41" s="29"/>
      <c r="TSU41" s="30"/>
      <c r="TSV41" s="29"/>
      <c r="TSW41" s="30"/>
      <c r="TSX41" s="29"/>
      <c r="TSY41" s="30"/>
      <c r="TSZ41" s="29"/>
      <c r="TTA41" s="30"/>
      <c r="TTB41" s="29"/>
      <c r="TTC41" s="30"/>
      <c r="TTD41" s="29"/>
      <c r="TTE41" s="30"/>
      <c r="TTF41" s="29"/>
      <c r="TTG41" s="30"/>
      <c r="TTH41" s="29"/>
      <c r="TTI41" s="30"/>
      <c r="TTJ41" s="29"/>
      <c r="TTK41" s="30"/>
      <c r="TTL41" s="29"/>
      <c r="TTM41" s="30"/>
      <c r="TTN41" s="29"/>
      <c r="TTO41" s="30"/>
      <c r="TTP41" s="29"/>
      <c r="TTQ41" s="30"/>
      <c r="TTR41" s="29"/>
      <c r="TTS41" s="30"/>
      <c r="TTT41" s="29"/>
      <c r="TTU41" s="30"/>
      <c r="TTV41" s="29"/>
      <c r="TTW41" s="30"/>
      <c r="TTX41" s="29"/>
      <c r="TTY41" s="30"/>
      <c r="TTZ41" s="29"/>
      <c r="TUA41" s="30"/>
      <c r="TUB41" s="29"/>
      <c r="TUC41" s="30"/>
      <c r="TUD41" s="29"/>
      <c r="TUE41" s="30"/>
      <c r="TUF41" s="29"/>
      <c r="TUG41" s="30"/>
      <c r="TUH41" s="29"/>
      <c r="TUI41" s="30"/>
      <c r="TUJ41" s="29"/>
      <c r="TUK41" s="30"/>
      <c r="TUL41" s="29"/>
      <c r="TUM41" s="30"/>
      <c r="TUN41" s="29"/>
      <c r="TUO41" s="30"/>
      <c r="TUP41" s="29"/>
      <c r="TUQ41" s="30"/>
      <c r="TUR41" s="29"/>
      <c r="TUS41" s="30"/>
      <c r="TUT41" s="29"/>
      <c r="TUU41" s="30"/>
      <c r="TUV41" s="29"/>
      <c r="TUW41" s="30"/>
      <c r="TUX41" s="29"/>
      <c r="TUY41" s="30"/>
      <c r="TUZ41" s="29"/>
      <c r="TVA41" s="30"/>
      <c r="TVB41" s="29"/>
      <c r="TVC41" s="30"/>
      <c r="TVD41" s="29"/>
      <c r="TVE41" s="30"/>
      <c r="TVF41" s="29"/>
      <c r="TVG41" s="30"/>
      <c r="TVH41" s="29"/>
      <c r="TVI41" s="30"/>
      <c r="TVJ41" s="29"/>
      <c r="TVK41" s="30"/>
      <c r="TVL41" s="29"/>
      <c r="TVM41" s="30"/>
      <c r="TVN41" s="29"/>
      <c r="TVO41" s="30"/>
      <c r="TVP41" s="29"/>
      <c r="TVQ41" s="30"/>
      <c r="TVR41" s="29"/>
      <c r="TVS41" s="30"/>
      <c r="TVT41" s="29"/>
      <c r="TVU41" s="30"/>
      <c r="TVV41" s="29"/>
      <c r="TVW41" s="30"/>
      <c r="TVX41" s="29"/>
      <c r="TVY41" s="30"/>
      <c r="TVZ41" s="29"/>
      <c r="TWA41" s="30"/>
      <c r="TWB41" s="29"/>
      <c r="TWC41" s="30"/>
      <c r="TWD41" s="29"/>
      <c r="TWE41" s="30"/>
      <c r="TWF41" s="29"/>
      <c r="TWG41" s="30"/>
      <c r="TWH41" s="29"/>
      <c r="TWI41" s="30"/>
      <c r="TWJ41" s="29"/>
      <c r="TWK41" s="30"/>
      <c r="TWL41" s="29"/>
      <c r="TWM41" s="30"/>
      <c r="TWN41" s="29"/>
      <c r="TWO41" s="30"/>
      <c r="TWP41" s="29"/>
      <c r="TWQ41" s="30"/>
      <c r="TWR41" s="29"/>
      <c r="TWS41" s="30"/>
      <c r="TWT41" s="29"/>
      <c r="TWU41" s="30"/>
      <c r="TWV41" s="29"/>
      <c r="TWW41" s="30"/>
      <c r="TWX41" s="29"/>
      <c r="TWY41" s="30"/>
      <c r="TWZ41" s="29"/>
      <c r="TXA41" s="30"/>
      <c r="TXB41" s="29"/>
      <c r="TXC41" s="30"/>
      <c r="TXD41" s="29"/>
      <c r="TXE41" s="30"/>
      <c r="TXF41" s="29"/>
      <c r="TXG41" s="30"/>
      <c r="TXH41" s="29"/>
      <c r="TXI41" s="30"/>
      <c r="TXJ41" s="29"/>
      <c r="TXK41" s="30"/>
      <c r="TXL41" s="29"/>
      <c r="TXM41" s="30"/>
      <c r="TXN41" s="29"/>
      <c r="TXO41" s="30"/>
      <c r="TXP41" s="29"/>
      <c r="TXQ41" s="30"/>
      <c r="TXR41" s="29"/>
      <c r="TXS41" s="30"/>
      <c r="TXT41" s="29"/>
      <c r="TXU41" s="30"/>
      <c r="TXV41" s="29"/>
      <c r="TXW41" s="30"/>
      <c r="TXX41" s="29"/>
      <c r="TXY41" s="30"/>
      <c r="TXZ41" s="29"/>
      <c r="TYA41" s="30"/>
      <c r="TYB41" s="29"/>
      <c r="TYC41" s="30"/>
      <c r="TYD41" s="29"/>
      <c r="TYE41" s="30"/>
      <c r="TYF41" s="29"/>
      <c r="TYG41" s="30"/>
      <c r="TYH41" s="29"/>
      <c r="TYI41" s="30"/>
      <c r="TYJ41" s="29"/>
      <c r="TYK41" s="30"/>
      <c r="TYL41" s="29"/>
      <c r="TYM41" s="30"/>
      <c r="TYN41" s="29"/>
      <c r="TYO41" s="30"/>
      <c r="TYP41" s="29"/>
      <c r="TYQ41" s="30"/>
      <c r="TYR41" s="29"/>
      <c r="TYS41" s="30"/>
      <c r="TYT41" s="29"/>
      <c r="TYU41" s="30"/>
      <c r="TYV41" s="29"/>
      <c r="TYW41" s="30"/>
      <c r="TYX41" s="29"/>
      <c r="TYY41" s="30"/>
      <c r="TYZ41" s="29"/>
      <c r="TZA41" s="30"/>
      <c r="TZB41" s="29"/>
      <c r="TZC41" s="30"/>
      <c r="TZD41" s="29"/>
      <c r="TZE41" s="30"/>
      <c r="TZF41" s="29"/>
      <c r="TZG41" s="30"/>
      <c r="TZH41" s="29"/>
      <c r="TZI41" s="30"/>
      <c r="TZJ41" s="29"/>
      <c r="TZK41" s="30"/>
      <c r="TZL41" s="29"/>
      <c r="TZM41" s="30"/>
      <c r="TZN41" s="29"/>
      <c r="TZO41" s="30"/>
      <c r="TZP41" s="29"/>
      <c r="TZQ41" s="30"/>
      <c r="TZR41" s="29"/>
      <c r="TZS41" s="30"/>
      <c r="TZT41" s="29"/>
      <c r="TZU41" s="30"/>
      <c r="TZV41" s="29"/>
      <c r="TZW41" s="30"/>
      <c r="TZX41" s="29"/>
      <c r="TZY41" s="30"/>
      <c r="TZZ41" s="29"/>
      <c r="UAA41" s="30"/>
      <c r="UAB41" s="29"/>
      <c r="UAC41" s="30"/>
      <c r="UAD41" s="29"/>
      <c r="UAE41" s="30"/>
      <c r="UAF41" s="29"/>
      <c r="UAG41" s="30"/>
      <c r="UAH41" s="29"/>
      <c r="UAI41" s="30"/>
      <c r="UAJ41" s="29"/>
      <c r="UAK41" s="30"/>
      <c r="UAL41" s="29"/>
      <c r="UAM41" s="30"/>
      <c r="UAN41" s="29"/>
      <c r="UAO41" s="30"/>
      <c r="UAP41" s="29"/>
      <c r="UAQ41" s="30"/>
      <c r="UAR41" s="29"/>
      <c r="UAS41" s="30"/>
      <c r="UAT41" s="29"/>
      <c r="UAU41" s="30"/>
      <c r="UAV41" s="29"/>
      <c r="UAW41" s="30"/>
      <c r="UAX41" s="29"/>
      <c r="UAY41" s="30"/>
      <c r="UAZ41" s="29"/>
      <c r="UBA41" s="30"/>
      <c r="UBB41" s="29"/>
      <c r="UBC41" s="30"/>
      <c r="UBD41" s="29"/>
      <c r="UBE41" s="30"/>
      <c r="UBF41" s="29"/>
      <c r="UBG41" s="30"/>
      <c r="UBH41" s="29"/>
      <c r="UBI41" s="30"/>
      <c r="UBJ41" s="29"/>
      <c r="UBK41" s="30"/>
      <c r="UBL41" s="29"/>
      <c r="UBM41" s="30"/>
      <c r="UBN41" s="29"/>
      <c r="UBO41" s="30"/>
      <c r="UBP41" s="29"/>
      <c r="UBQ41" s="30"/>
      <c r="UBR41" s="29"/>
      <c r="UBS41" s="30"/>
      <c r="UBT41" s="29"/>
      <c r="UBU41" s="30"/>
      <c r="UBV41" s="29"/>
      <c r="UBW41" s="30"/>
      <c r="UBX41" s="29"/>
      <c r="UBY41" s="30"/>
      <c r="UBZ41" s="29"/>
      <c r="UCA41" s="30"/>
      <c r="UCB41" s="29"/>
      <c r="UCC41" s="30"/>
      <c r="UCD41" s="29"/>
      <c r="UCE41" s="30"/>
      <c r="UCF41" s="29"/>
      <c r="UCG41" s="30"/>
      <c r="UCH41" s="29"/>
      <c r="UCI41" s="30"/>
      <c r="UCJ41" s="29"/>
      <c r="UCK41" s="30"/>
      <c r="UCL41" s="29"/>
      <c r="UCM41" s="30"/>
      <c r="UCN41" s="29"/>
      <c r="UCO41" s="30"/>
      <c r="UCP41" s="29"/>
      <c r="UCQ41" s="30"/>
      <c r="UCR41" s="29"/>
      <c r="UCS41" s="30"/>
      <c r="UCT41" s="29"/>
      <c r="UCU41" s="30"/>
      <c r="UCV41" s="29"/>
      <c r="UCW41" s="30"/>
      <c r="UCX41" s="29"/>
      <c r="UCY41" s="30"/>
      <c r="UCZ41" s="29"/>
      <c r="UDA41" s="30"/>
      <c r="UDB41" s="29"/>
      <c r="UDC41" s="30"/>
      <c r="UDD41" s="29"/>
      <c r="UDE41" s="30"/>
      <c r="UDF41" s="29"/>
      <c r="UDG41" s="30"/>
      <c r="UDH41" s="29"/>
      <c r="UDI41" s="30"/>
      <c r="UDJ41" s="29"/>
      <c r="UDK41" s="30"/>
      <c r="UDL41" s="29"/>
      <c r="UDM41" s="30"/>
      <c r="UDN41" s="29"/>
      <c r="UDO41" s="30"/>
      <c r="UDP41" s="29"/>
      <c r="UDQ41" s="30"/>
      <c r="UDR41" s="29"/>
      <c r="UDS41" s="30"/>
      <c r="UDT41" s="29"/>
      <c r="UDU41" s="30"/>
      <c r="UDV41" s="29"/>
      <c r="UDW41" s="30"/>
      <c r="UDX41" s="29"/>
      <c r="UDY41" s="30"/>
      <c r="UDZ41" s="29"/>
      <c r="UEA41" s="30"/>
      <c r="UEB41" s="29"/>
      <c r="UEC41" s="30"/>
      <c r="UED41" s="29"/>
      <c r="UEE41" s="30"/>
      <c r="UEF41" s="29"/>
      <c r="UEG41" s="30"/>
      <c r="UEH41" s="29"/>
      <c r="UEI41" s="30"/>
      <c r="UEJ41" s="29"/>
      <c r="UEK41" s="30"/>
      <c r="UEL41" s="29"/>
      <c r="UEM41" s="30"/>
      <c r="UEN41" s="29"/>
      <c r="UEO41" s="30"/>
      <c r="UEP41" s="29"/>
      <c r="UEQ41" s="30"/>
      <c r="UER41" s="29"/>
      <c r="UES41" s="30"/>
      <c r="UET41" s="29"/>
      <c r="UEU41" s="30"/>
      <c r="UEV41" s="29"/>
      <c r="UEW41" s="30"/>
      <c r="UEX41" s="29"/>
      <c r="UEY41" s="30"/>
      <c r="UEZ41" s="29"/>
      <c r="UFA41" s="30"/>
      <c r="UFB41" s="29"/>
      <c r="UFC41" s="30"/>
      <c r="UFD41" s="29"/>
      <c r="UFE41" s="30"/>
      <c r="UFF41" s="29"/>
      <c r="UFG41" s="30"/>
      <c r="UFH41" s="29"/>
      <c r="UFI41" s="30"/>
      <c r="UFJ41" s="29"/>
      <c r="UFK41" s="30"/>
      <c r="UFL41" s="29"/>
      <c r="UFM41" s="30"/>
      <c r="UFN41" s="29"/>
      <c r="UFO41" s="30"/>
      <c r="UFP41" s="29"/>
      <c r="UFQ41" s="30"/>
      <c r="UFR41" s="29"/>
      <c r="UFS41" s="30"/>
      <c r="UFT41" s="29"/>
      <c r="UFU41" s="30"/>
      <c r="UFV41" s="29"/>
      <c r="UFW41" s="30"/>
      <c r="UFX41" s="29"/>
      <c r="UFY41" s="30"/>
      <c r="UFZ41" s="29"/>
      <c r="UGA41" s="30"/>
      <c r="UGB41" s="29"/>
      <c r="UGC41" s="30"/>
      <c r="UGD41" s="29"/>
      <c r="UGE41" s="30"/>
      <c r="UGF41" s="29"/>
      <c r="UGG41" s="30"/>
      <c r="UGH41" s="29"/>
      <c r="UGI41" s="30"/>
      <c r="UGJ41" s="29"/>
      <c r="UGK41" s="30"/>
      <c r="UGL41" s="29"/>
      <c r="UGM41" s="30"/>
      <c r="UGN41" s="29"/>
      <c r="UGO41" s="30"/>
      <c r="UGP41" s="29"/>
      <c r="UGQ41" s="30"/>
      <c r="UGR41" s="29"/>
      <c r="UGS41" s="30"/>
      <c r="UGT41" s="29"/>
      <c r="UGU41" s="30"/>
      <c r="UGV41" s="29"/>
      <c r="UGW41" s="30"/>
      <c r="UGX41" s="29"/>
      <c r="UGY41" s="30"/>
      <c r="UGZ41" s="29"/>
      <c r="UHA41" s="30"/>
      <c r="UHB41" s="29"/>
      <c r="UHC41" s="30"/>
      <c r="UHD41" s="29"/>
      <c r="UHE41" s="30"/>
      <c r="UHF41" s="29"/>
      <c r="UHG41" s="30"/>
      <c r="UHH41" s="29"/>
      <c r="UHI41" s="30"/>
      <c r="UHJ41" s="29"/>
      <c r="UHK41" s="30"/>
      <c r="UHL41" s="29"/>
      <c r="UHM41" s="30"/>
      <c r="UHN41" s="29"/>
      <c r="UHO41" s="30"/>
      <c r="UHP41" s="29"/>
      <c r="UHQ41" s="30"/>
      <c r="UHR41" s="29"/>
      <c r="UHS41" s="30"/>
      <c r="UHT41" s="29"/>
      <c r="UHU41" s="30"/>
      <c r="UHV41" s="29"/>
      <c r="UHW41" s="30"/>
      <c r="UHX41" s="29"/>
      <c r="UHY41" s="30"/>
      <c r="UHZ41" s="29"/>
      <c r="UIA41" s="30"/>
      <c r="UIB41" s="29"/>
      <c r="UIC41" s="30"/>
      <c r="UID41" s="29"/>
      <c r="UIE41" s="30"/>
      <c r="UIF41" s="29"/>
      <c r="UIG41" s="30"/>
      <c r="UIH41" s="29"/>
      <c r="UII41" s="30"/>
      <c r="UIJ41" s="29"/>
      <c r="UIK41" s="30"/>
      <c r="UIL41" s="29"/>
      <c r="UIM41" s="30"/>
      <c r="UIN41" s="29"/>
      <c r="UIO41" s="30"/>
      <c r="UIP41" s="29"/>
      <c r="UIQ41" s="30"/>
      <c r="UIR41" s="29"/>
      <c r="UIS41" s="30"/>
      <c r="UIT41" s="29"/>
      <c r="UIU41" s="30"/>
      <c r="UIV41" s="29"/>
      <c r="UIW41" s="30"/>
      <c r="UIX41" s="29"/>
      <c r="UIY41" s="30"/>
      <c r="UIZ41" s="29"/>
      <c r="UJA41" s="30"/>
      <c r="UJB41" s="29"/>
      <c r="UJC41" s="30"/>
      <c r="UJD41" s="29"/>
      <c r="UJE41" s="30"/>
      <c r="UJF41" s="29"/>
      <c r="UJG41" s="30"/>
      <c r="UJH41" s="29"/>
      <c r="UJI41" s="30"/>
      <c r="UJJ41" s="29"/>
      <c r="UJK41" s="30"/>
      <c r="UJL41" s="29"/>
      <c r="UJM41" s="30"/>
      <c r="UJN41" s="29"/>
      <c r="UJO41" s="30"/>
      <c r="UJP41" s="29"/>
      <c r="UJQ41" s="30"/>
      <c r="UJR41" s="29"/>
      <c r="UJS41" s="30"/>
      <c r="UJT41" s="29"/>
      <c r="UJU41" s="30"/>
      <c r="UJV41" s="29"/>
      <c r="UJW41" s="30"/>
      <c r="UJX41" s="29"/>
      <c r="UJY41" s="30"/>
      <c r="UJZ41" s="29"/>
      <c r="UKA41" s="30"/>
      <c r="UKB41" s="29"/>
      <c r="UKC41" s="30"/>
      <c r="UKD41" s="29"/>
      <c r="UKE41" s="30"/>
      <c r="UKF41" s="29"/>
      <c r="UKG41" s="30"/>
      <c r="UKH41" s="29"/>
      <c r="UKI41" s="30"/>
      <c r="UKJ41" s="29"/>
      <c r="UKK41" s="30"/>
      <c r="UKL41" s="29"/>
      <c r="UKM41" s="30"/>
      <c r="UKN41" s="29"/>
      <c r="UKO41" s="30"/>
      <c r="UKP41" s="29"/>
      <c r="UKQ41" s="30"/>
      <c r="UKR41" s="29"/>
      <c r="UKS41" s="30"/>
      <c r="UKT41" s="29"/>
      <c r="UKU41" s="30"/>
      <c r="UKV41" s="29"/>
      <c r="UKW41" s="30"/>
      <c r="UKX41" s="29"/>
      <c r="UKY41" s="30"/>
      <c r="UKZ41" s="29"/>
      <c r="ULA41" s="30"/>
      <c r="ULB41" s="29"/>
      <c r="ULC41" s="30"/>
      <c r="ULD41" s="29"/>
      <c r="ULE41" s="30"/>
      <c r="ULF41" s="29"/>
      <c r="ULG41" s="30"/>
      <c r="ULH41" s="29"/>
      <c r="ULI41" s="30"/>
      <c r="ULJ41" s="29"/>
      <c r="ULK41" s="30"/>
      <c r="ULL41" s="29"/>
      <c r="ULM41" s="30"/>
      <c r="ULN41" s="29"/>
      <c r="ULO41" s="30"/>
      <c r="ULP41" s="29"/>
      <c r="ULQ41" s="30"/>
      <c r="ULR41" s="29"/>
      <c r="ULS41" s="30"/>
      <c r="ULT41" s="29"/>
      <c r="ULU41" s="30"/>
      <c r="ULV41" s="29"/>
      <c r="ULW41" s="30"/>
      <c r="ULX41" s="29"/>
      <c r="ULY41" s="30"/>
      <c r="ULZ41" s="29"/>
      <c r="UMA41" s="30"/>
      <c r="UMB41" s="29"/>
      <c r="UMC41" s="30"/>
      <c r="UMD41" s="29"/>
      <c r="UME41" s="30"/>
      <c r="UMF41" s="29"/>
      <c r="UMG41" s="30"/>
      <c r="UMH41" s="29"/>
      <c r="UMI41" s="30"/>
      <c r="UMJ41" s="29"/>
      <c r="UMK41" s="30"/>
      <c r="UML41" s="29"/>
      <c r="UMM41" s="30"/>
      <c r="UMN41" s="29"/>
      <c r="UMO41" s="30"/>
      <c r="UMP41" s="29"/>
      <c r="UMQ41" s="30"/>
      <c r="UMR41" s="29"/>
      <c r="UMS41" s="30"/>
      <c r="UMT41" s="29"/>
      <c r="UMU41" s="30"/>
      <c r="UMV41" s="29"/>
      <c r="UMW41" s="30"/>
      <c r="UMX41" s="29"/>
      <c r="UMY41" s="30"/>
      <c r="UMZ41" s="29"/>
      <c r="UNA41" s="30"/>
      <c r="UNB41" s="29"/>
      <c r="UNC41" s="30"/>
      <c r="UND41" s="29"/>
      <c r="UNE41" s="30"/>
      <c r="UNF41" s="29"/>
      <c r="UNG41" s="30"/>
      <c r="UNH41" s="29"/>
      <c r="UNI41" s="30"/>
      <c r="UNJ41" s="29"/>
      <c r="UNK41" s="30"/>
      <c r="UNL41" s="29"/>
      <c r="UNM41" s="30"/>
      <c r="UNN41" s="29"/>
      <c r="UNO41" s="30"/>
      <c r="UNP41" s="29"/>
      <c r="UNQ41" s="30"/>
      <c r="UNR41" s="29"/>
      <c r="UNS41" s="30"/>
      <c r="UNT41" s="29"/>
      <c r="UNU41" s="30"/>
      <c r="UNV41" s="29"/>
      <c r="UNW41" s="30"/>
      <c r="UNX41" s="29"/>
      <c r="UNY41" s="30"/>
      <c r="UNZ41" s="29"/>
      <c r="UOA41" s="30"/>
      <c r="UOB41" s="29"/>
      <c r="UOC41" s="30"/>
      <c r="UOD41" s="29"/>
      <c r="UOE41" s="30"/>
      <c r="UOF41" s="29"/>
      <c r="UOG41" s="30"/>
      <c r="UOH41" s="29"/>
      <c r="UOI41" s="30"/>
      <c r="UOJ41" s="29"/>
      <c r="UOK41" s="30"/>
      <c r="UOL41" s="29"/>
      <c r="UOM41" s="30"/>
      <c r="UON41" s="29"/>
      <c r="UOO41" s="30"/>
      <c r="UOP41" s="29"/>
      <c r="UOQ41" s="30"/>
      <c r="UOR41" s="29"/>
      <c r="UOS41" s="30"/>
      <c r="UOT41" s="29"/>
      <c r="UOU41" s="30"/>
      <c r="UOV41" s="29"/>
      <c r="UOW41" s="30"/>
      <c r="UOX41" s="29"/>
      <c r="UOY41" s="30"/>
      <c r="UOZ41" s="29"/>
      <c r="UPA41" s="30"/>
      <c r="UPB41" s="29"/>
      <c r="UPC41" s="30"/>
      <c r="UPD41" s="29"/>
      <c r="UPE41" s="30"/>
      <c r="UPF41" s="29"/>
      <c r="UPG41" s="30"/>
      <c r="UPH41" s="29"/>
      <c r="UPI41" s="30"/>
      <c r="UPJ41" s="29"/>
      <c r="UPK41" s="30"/>
      <c r="UPL41" s="29"/>
      <c r="UPM41" s="30"/>
      <c r="UPN41" s="29"/>
      <c r="UPO41" s="30"/>
      <c r="UPP41" s="29"/>
      <c r="UPQ41" s="30"/>
      <c r="UPR41" s="29"/>
      <c r="UPS41" s="30"/>
      <c r="UPT41" s="29"/>
      <c r="UPU41" s="30"/>
      <c r="UPV41" s="29"/>
      <c r="UPW41" s="30"/>
      <c r="UPX41" s="29"/>
      <c r="UPY41" s="30"/>
      <c r="UPZ41" s="29"/>
      <c r="UQA41" s="30"/>
      <c r="UQB41" s="29"/>
      <c r="UQC41" s="30"/>
      <c r="UQD41" s="29"/>
      <c r="UQE41" s="30"/>
      <c r="UQF41" s="29"/>
      <c r="UQG41" s="30"/>
      <c r="UQH41" s="29"/>
      <c r="UQI41" s="30"/>
      <c r="UQJ41" s="29"/>
      <c r="UQK41" s="30"/>
      <c r="UQL41" s="29"/>
      <c r="UQM41" s="30"/>
      <c r="UQN41" s="29"/>
      <c r="UQO41" s="30"/>
      <c r="UQP41" s="29"/>
      <c r="UQQ41" s="30"/>
      <c r="UQR41" s="29"/>
      <c r="UQS41" s="30"/>
      <c r="UQT41" s="29"/>
      <c r="UQU41" s="30"/>
      <c r="UQV41" s="29"/>
      <c r="UQW41" s="30"/>
      <c r="UQX41" s="29"/>
      <c r="UQY41" s="30"/>
      <c r="UQZ41" s="29"/>
      <c r="URA41" s="30"/>
      <c r="URB41" s="29"/>
      <c r="URC41" s="30"/>
      <c r="URD41" s="29"/>
      <c r="URE41" s="30"/>
      <c r="URF41" s="29"/>
      <c r="URG41" s="30"/>
      <c r="URH41" s="29"/>
      <c r="URI41" s="30"/>
      <c r="URJ41" s="29"/>
      <c r="URK41" s="30"/>
      <c r="URL41" s="29"/>
      <c r="URM41" s="30"/>
      <c r="URN41" s="29"/>
      <c r="URO41" s="30"/>
      <c r="URP41" s="29"/>
      <c r="URQ41" s="30"/>
      <c r="URR41" s="29"/>
      <c r="URS41" s="30"/>
      <c r="URT41" s="29"/>
      <c r="URU41" s="30"/>
      <c r="URV41" s="29"/>
      <c r="URW41" s="30"/>
      <c r="URX41" s="29"/>
      <c r="URY41" s="30"/>
      <c r="URZ41" s="29"/>
      <c r="USA41" s="30"/>
      <c r="USB41" s="29"/>
      <c r="USC41" s="30"/>
      <c r="USD41" s="29"/>
      <c r="USE41" s="30"/>
      <c r="USF41" s="29"/>
      <c r="USG41" s="30"/>
      <c r="USH41" s="29"/>
      <c r="USI41" s="30"/>
      <c r="USJ41" s="29"/>
      <c r="USK41" s="30"/>
      <c r="USL41" s="29"/>
      <c r="USM41" s="30"/>
      <c r="USN41" s="29"/>
      <c r="USO41" s="30"/>
      <c r="USP41" s="29"/>
      <c r="USQ41" s="30"/>
      <c r="USR41" s="29"/>
      <c r="USS41" s="30"/>
      <c r="UST41" s="29"/>
      <c r="USU41" s="30"/>
      <c r="USV41" s="29"/>
      <c r="USW41" s="30"/>
      <c r="USX41" s="29"/>
      <c r="USY41" s="30"/>
      <c r="USZ41" s="29"/>
      <c r="UTA41" s="30"/>
      <c r="UTB41" s="29"/>
      <c r="UTC41" s="30"/>
      <c r="UTD41" s="29"/>
      <c r="UTE41" s="30"/>
      <c r="UTF41" s="29"/>
      <c r="UTG41" s="30"/>
      <c r="UTH41" s="29"/>
      <c r="UTI41" s="30"/>
      <c r="UTJ41" s="29"/>
      <c r="UTK41" s="30"/>
      <c r="UTL41" s="29"/>
      <c r="UTM41" s="30"/>
      <c r="UTN41" s="29"/>
      <c r="UTO41" s="30"/>
      <c r="UTP41" s="29"/>
      <c r="UTQ41" s="30"/>
      <c r="UTR41" s="29"/>
      <c r="UTS41" s="30"/>
      <c r="UTT41" s="29"/>
      <c r="UTU41" s="30"/>
      <c r="UTV41" s="29"/>
      <c r="UTW41" s="30"/>
      <c r="UTX41" s="29"/>
      <c r="UTY41" s="30"/>
      <c r="UTZ41" s="29"/>
      <c r="UUA41" s="30"/>
      <c r="UUB41" s="29"/>
      <c r="UUC41" s="30"/>
      <c r="UUD41" s="29"/>
      <c r="UUE41" s="30"/>
      <c r="UUF41" s="29"/>
      <c r="UUG41" s="30"/>
      <c r="UUH41" s="29"/>
      <c r="UUI41" s="30"/>
      <c r="UUJ41" s="29"/>
      <c r="UUK41" s="30"/>
      <c r="UUL41" s="29"/>
      <c r="UUM41" s="30"/>
      <c r="UUN41" s="29"/>
      <c r="UUO41" s="30"/>
      <c r="UUP41" s="29"/>
      <c r="UUQ41" s="30"/>
      <c r="UUR41" s="29"/>
      <c r="UUS41" s="30"/>
      <c r="UUT41" s="29"/>
      <c r="UUU41" s="30"/>
      <c r="UUV41" s="29"/>
      <c r="UUW41" s="30"/>
      <c r="UUX41" s="29"/>
      <c r="UUY41" s="30"/>
      <c r="UUZ41" s="29"/>
      <c r="UVA41" s="30"/>
      <c r="UVB41" s="29"/>
      <c r="UVC41" s="30"/>
      <c r="UVD41" s="29"/>
      <c r="UVE41" s="30"/>
      <c r="UVF41" s="29"/>
      <c r="UVG41" s="30"/>
      <c r="UVH41" s="29"/>
      <c r="UVI41" s="30"/>
      <c r="UVJ41" s="29"/>
      <c r="UVK41" s="30"/>
      <c r="UVL41" s="29"/>
      <c r="UVM41" s="30"/>
      <c r="UVN41" s="29"/>
      <c r="UVO41" s="30"/>
      <c r="UVP41" s="29"/>
      <c r="UVQ41" s="30"/>
      <c r="UVR41" s="29"/>
      <c r="UVS41" s="30"/>
      <c r="UVT41" s="29"/>
      <c r="UVU41" s="30"/>
      <c r="UVV41" s="29"/>
      <c r="UVW41" s="30"/>
      <c r="UVX41" s="29"/>
      <c r="UVY41" s="30"/>
      <c r="UVZ41" s="29"/>
      <c r="UWA41" s="30"/>
      <c r="UWB41" s="29"/>
      <c r="UWC41" s="30"/>
      <c r="UWD41" s="29"/>
      <c r="UWE41" s="30"/>
      <c r="UWF41" s="29"/>
      <c r="UWG41" s="30"/>
      <c r="UWH41" s="29"/>
      <c r="UWI41" s="30"/>
      <c r="UWJ41" s="29"/>
      <c r="UWK41" s="30"/>
      <c r="UWL41" s="29"/>
      <c r="UWM41" s="30"/>
      <c r="UWN41" s="29"/>
      <c r="UWO41" s="30"/>
      <c r="UWP41" s="29"/>
      <c r="UWQ41" s="30"/>
      <c r="UWR41" s="29"/>
      <c r="UWS41" s="30"/>
      <c r="UWT41" s="29"/>
      <c r="UWU41" s="30"/>
      <c r="UWV41" s="29"/>
      <c r="UWW41" s="30"/>
      <c r="UWX41" s="29"/>
      <c r="UWY41" s="30"/>
      <c r="UWZ41" s="29"/>
      <c r="UXA41" s="30"/>
      <c r="UXB41" s="29"/>
      <c r="UXC41" s="30"/>
      <c r="UXD41" s="29"/>
      <c r="UXE41" s="30"/>
      <c r="UXF41" s="29"/>
      <c r="UXG41" s="30"/>
      <c r="UXH41" s="29"/>
      <c r="UXI41" s="30"/>
      <c r="UXJ41" s="29"/>
      <c r="UXK41" s="30"/>
      <c r="UXL41" s="29"/>
      <c r="UXM41" s="30"/>
      <c r="UXN41" s="29"/>
      <c r="UXO41" s="30"/>
      <c r="UXP41" s="29"/>
      <c r="UXQ41" s="30"/>
      <c r="UXR41" s="29"/>
      <c r="UXS41" s="30"/>
      <c r="UXT41" s="29"/>
      <c r="UXU41" s="30"/>
      <c r="UXV41" s="29"/>
      <c r="UXW41" s="30"/>
      <c r="UXX41" s="29"/>
      <c r="UXY41" s="30"/>
      <c r="UXZ41" s="29"/>
      <c r="UYA41" s="30"/>
      <c r="UYB41" s="29"/>
      <c r="UYC41" s="30"/>
      <c r="UYD41" s="29"/>
      <c r="UYE41" s="30"/>
      <c r="UYF41" s="29"/>
      <c r="UYG41" s="30"/>
      <c r="UYH41" s="29"/>
      <c r="UYI41" s="30"/>
      <c r="UYJ41" s="29"/>
      <c r="UYK41" s="30"/>
      <c r="UYL41" s="29"/>
      <c r="UYM41" s="30"/>
      <c r="UYN41" s="29"/>
      <c r="UYO41" s="30"/>
      <c r="UYP41" s="29"/>
      <c r="UYQ41" s="30"/>
      <c r="UYR41" s="29"/>
      <c r="UYS41" s="30"/>
      <c r="UYT41" s="29"/>
      <c r="UYU41" s="30"/>
      <c r="UYV41" s="29"/>
      <c r="UYW41" s="30"/>
      <c r="UYX41" s="29"/>
      <c r="UYY41" s="30"/>
      <c r="UYZ41" s="29"/>
      <c r="UZA41" s="30"/>
      <c r="UZB41" s="29"/>
      <c r="UZC41" s="30"/>
      <c r="UZD41" s="29"/>
      <c r="UZE41" s="30"/>
      <c r="UZF41" s="29"/>
      <c r="UZG41" s="30"/>
      <c r="UZH41" s="29"/>
      <c r="UZI41" s="30"/>
      <c r="UZJ41" s="29"/>
      <c r="UZK41" s="30"/>
      <c r="UZL41" s="29"/>
      <c r="UZM41" s="30"/>
      <c r="UZN41" s="29"/>
      <c r="UZO41" s="30"/>
      <c r="UZP41" s="29"/>
      <c r="UZQ41" s="30"/>
      <c r="UZR41" s="29"/>
      <c r="UZS41" s="30"/>
      <c r="UZT41" s="29"/>
      <c r="UZU41" s="30"/>
      <c r="UZV41" s="29"/>
      <c r="UZW41" s="30"/>
      <c r="UZX41" s="29"/>
      <c r="UZY41" s="30"/>
      <c r="UZZ41" s="29"/>
      <c r="VAA41" s="30"/>
      <c r="VAB41" s="29"/>
      <c r="VAC41" s="30"/>
      <c r="VAD41" s="29"/>
      <c r="VAE41" s="30"/>
      <c r="VAF41" s="29"/>
      <c r="VAG41" s="30"/>
      <c r="VAH41" s="29"/>
      <c r="VAI41" s="30"/>
      <c r="VAJ41" s="29"/>
      <c r="VAK41" s="30"/>
      <c r="VAL41" s="29"/>
      <c r="VAM41" s="30"/>
      <c r="VAN41" s="29"/>
      <c r="VAO41" s="30"/>
      <c r="VAP41" s="29"/>
      <c r="VAQ41" s="30"/>
      <c r="VAR41" s="29"/>
      <c r="VAS41" s="30"/>
      <c r="VAT41" s="29"/>
      <c r="VAU41" s="30"/>
      <c r="VAV41" s="29"/>
      <c r="VAW41" s="30"/>
      <c r="VAX41" s="29"/>
      <c r="VAY41" s="30"/>
      <c r="VAZ41" s="29"/>
      <c r="VBA41" s="30"/>
      <c r="VBB41" s="29"/>
      <c r="VBC41" s="30"/>
      <c r="VBD41" s="29"/>
      <c r="VBE41" s="30"/>
      <c r="VBF41" s="29"/>
      <c r="VBG41" s="30"/>
      <c r="VBH41" s="29"/>
      <c r="VBI41" s="30"/>
      <c r="VBJ41" s="29"/>
      <c r="VBK41" s="30"/>
      <c r="VBL41" s="29"/>
      <c r="VBM41" s="30"/>
      <c r="VBN41" s="29"/>
      <c r="VBO41" s="30"/>
      <c r="VBP41" s="29"/>
      <c r="VBQ41" s="30"/>
      <c r="VBR41" s="29"/>
      <c r="VBS41" s="30"/>
      <c r="VBT41" s="29"/>
      <c r="VBU41" s="30"/>
      <c r="VBV41" s="29"/>
      <c r="VBW41" s="30"/>
      <c r="VBX41" s="29"/>
      <c r="VBY41" s="30"/>
      <c r="VBZ41" s="29"/>
      <c r="VCA41" s="30"/>
      <c r="VCB41" s="29"/>
      <c r="VCC41" s="30"/>
      <c r="VCD41" s="29"/>
      <c r="VCE41" s="30"/>
      <c r="VCF41" s="29"/>
      <c r="VCG41" s="30"/>
      <c r="VCH41" s="29"/>
      <c r="VCI41" s="30"/>
      <c r="VCJ41" s="29"/>
      <c r="VCK41" s="30"/>
      <c r="VCL41" s="29"/>
      <c r="VCM41" s="30"/>
      <c r="VCN41" s="29"/>
      <c r="VCO41" s="30"/>
      <c r="VCP41" s="29"/>
      <c r="VCQ41" s="30"/>
      <c r="VCR41" s="29"/>
      <c r="VCS41" s="30"/>
      <c r="VCT41" s="29"/>
      <c r="VCU41" s="30"/>
      <c r="VCV41" s="29"/>
      <c r="VCW41" s="30"/>
      <c r="VCX41" s="29"/>
      <c r="VCY41" s="30"/>
      <c r="VCZ41" s="29"/>
      <c r="VDA41" s="30"/>
      <c r="VDB41" s="29"/>
      <c r="VDC41" s="30"/>
      <c r="VDD41" s="29"/>
      <c r="VDE41" s="30"/>
      <c r="VDF41" s="29"/>
      <c r="VDG41" s="30"/>
      <c r="VDH41" s="29"/>
      <c r="VDI41" s="30"/>
      <c r="VDJ41" s="29"/>
      <c r="VDK41" s="30"/>
      <c r="VDL41" s="29"/>
      <c r="VDM41" s="30"/>
      <c r="VDN41" s="29"/>
      <c r="VDO41" s="30"/>
      <c r="VDP41" s="29"/>
      <c r="VDQ41" s="30"/>
      <c r="VDR41" s="29"/>
      <c r="VDS41" s="30"/>
      <c r="VDT41" s="29"/>
      <c r="VDU41" s="30"/>
      <c r="VDV41" s="29"/>
      <c r="VDW41" s="30"/>
      <c r="VDX41" s="29"/>
      <c r="VDY41" s="30"/>
      <c r="VDZ41" s="29"/>
      <c r="VEA41" s="30"/>
      <c r="VEB41" s="29"/>
      <c r="VEC41" s="30"/>
      <c r="VED41" s="29"/>
      <c r="VEE41" s="30"/>
      <c r="VEF41" s="29"/>
      <c r="VEG41" s="30"/>
      <c r="VEH41" s="29"/>
      <c r="VEI41" s="30"/>
      <c r="VEJ41" s="29"/>
      <c r="VEK41" s="30"/>
      <c r="VEL41" s="29"/>
      <c r="VEM41" s="30"/>
      <c r="VEN41" s="29"/>
      <c r="VEO41" s="30"/>
      <c r="VEP41" s="29"/>
      <c r="VEQ41" s="30"/>
      <c r="VER41" s="29"/>
      <c r="VES41" s="30"/>
      <c r="VET41" s="29"/>
      <c r="VEU41" s="30"/>
      <c r="VEV41" s="29"/>
      <c r="VEW41" s="30"/>
      <c r="VEX41" s="29"/>
      <c r="VEY41" s="30"/>
      <c r="VEZ41" s="29"/>
      <c r="VFA41" s="30"/>
      <c r="VFB41" s="29"/>
      <c r="VFC41" s="30"/>
      <c r="VFD41" s="29"/>
      <c r="VFE41" s="30"/>
      <c r="VFF41" s="29"/>
      <c r="VFG41" s="30"/>
      <c r="VFH41" s="29"/>
      <c r="VFI41" s="30"/>
      <c r="VFJ41" s="29"/>
      <c r="VFK41" s="30"/>
      <c r="VFL41" s="29"/>
      <c r="VFM41" s="30"/>
      <c r="VFN41" s="29"/>
      <c r="VFO41" s="30"/>
      <c r="VFP41" s="29"/>
      <c r="VFQ41" s="30"/>
      <c r="VFR41" s="29"/>
      <c r="VFS41" s="30"/>
      <c r="VFT41" s="29"/>
      <c r="VFU41" s="30"/>
      <c r="VFV41" s="29"/>
      <c r="VFW41" s="30"/>
      <c r="VFX41" s="29"/>
      <c r="VFY41" s="30"/>
      <c r="VFZ41" s="29"/>
      <c r="VGA41" s="30"/>
      <c r="VGB41" s="29"/>
      <c r="VGC41" s="30"/>
      <c r="VGD41" s="29"/>
      <c r="VGE41" s="30"/>
      <c r="VGF41" s="29"/>
      <c r="VGG41" s="30"/>
      <c r="VGH41" s="29"/>
      <c r="VGI41" s="30"/>
      <c r="VGJ41" s="29"/>
      <c r="VGK41" s="30"/>
      <c r="VGL41" s="29"/>
      <c r="VGM41" s="30"/>
      <c r="VGN41" s="29"/>
      <c r="VGO41" s="30"/>
      <c r="VGP41" s="29"/>
      <c r="VGQ41" s="30"/>
      <c r="VGR41" s="29"/>
      <c r="VGS41" s="30"/>
      <c r="VGT41" s="29"/>
      <c r="VGU41" s="30"/>
      <c r="VGV41" s="29"/>
      <c r="VGW41" s="30"/>
      <c r="VGX41" s="29"/>
      <c r="VGY41" s="30"/>
      <c r="VGZ41" s="29"/>
      <c r="VHA41" s="30"/>
      <c r="VHB41" s="29"/>
      <c r="VHC41" s="30"/>
      <c r="VHD41" s="29"/>
      <c r="VHE41" s="30"/>
      <c r="VHF41" s="29"/>
      <c r="VHG41" s="30"/>
      <c r="VHH41" s="29"/>
      <c r="VHI41" s="30"/>
      <c r="VHJ41" s="29"/>
      <c r="VHK41" s="30"/>
      <c r="VHL41" s="29"/>
      <c r="VHM41" s="30"/>
      <c r="VHN41" s="29"/>
      <c r="VHO41" s="30"/>
      <c r="VHP41" s="29"/>
      <c r="VHQ41" s="30"/>
      <c r="VHR41" s="29"/>
      <c r="VHS41" s="30"/>
      <c r="VHT41" s="29"/>
      <c r="VHU41" s="30"/>
      <c r="VHV41" s="29"/>
      <c r="VHW41" s="30"/>
      <c r="VHX41" s="29"/>
      <c r="VHY41" s="30"/>
      <c r="VHZ41" s="29"/>
      <c r="VIA41" s="30"/>
      <c r="VIB41" s="29"/>
      <c r="VIC41" s="30"/>
      <c r="VID41" s="29"/>
      <c r="VIE41" s="30"/>
      <c r="VIF41" s="29"/>
      <c r="VIG41" s="30"/>
      <c r="VIH41" s="29"/>
      <c r="VII41" s="30"/>
      <c r="VIJ41" s="29"/>
      <c r="VIK41" s="30"/>
      <c r="VIL41" s="29"/>
      <c r="VIM41" s="30"/>
      <c r="VIN41" s="29"/>
      <c r="VIO41" s="30"/>
      <c r="VIP41" s="29"/>
      <c r="VIQ41" s="30"/>
      <c r="VIR41" s="29"/>
      <c r="VIS41" s="30"/>
      <c r="VIT41" s="29"/>
      <c r="VIU41" s="30"/>
      <c r="VIV41" s="29"/>
      <c r="VIW41" s="30"/>
      <c r="VIX41" s="29"/>
      <c r="VIY41" s="30"/>
      <c r="VIZ41" s="29"/>
      <c r="VJA41" s="30"/>
      <c r="VJB41" s="29"/>
      <c r="VJC41" s="30"/>
      <c r="VJD41" s="29"/>
      <c r="VJE41" s="30"/>
      <c r="VJF41" s="29"/>
      <c r="VJG41" s="30"/>
      <c r="VJH41" s="29"/>
      <c r="VJI41" s="30"/>
      <c r="VJJ41" s="29"/>
      <c r="VJK41" s="30"/>
      <c r="VJL41" s="29"/>
      <c r="VJM41" s="30"/>
      <c r="VJN41" s="29"/>
      <c r="VJO41" s="30"/>
      <c r="VJP41" s="29"/>
      <c r="VJQ41" s="30"/>
      <c r="VJR41" s="29"/>
      <c r="VJS41" s="30"/>
      <c r="VJT41" s="29"/>
      <c r="VJU41" s="30"/>
      <c r="VJV41" s="29"/>
      <c r="VJW41" s="30"/>
      <c r="VJX41" s="29"/>
      <c r="VJY41" s="30"/>
      <c r="VJZ41" s="29"/>
      <c r="VKA41" s="30"/>
      <c r="VKB41" s="29"/>
      <c r="VKC41" s="30"/>
      <c r="VKD41" s="29"/>
      <c r="VKE41" s="30"/>
      <c r="VKF41" s="29"/>
      <c r="VKG41" s="30"/>
      <c r="VKH41" s="29"/>
      <c r="VKI41" s="30"/>
      <c r="VKJ41" s="29"/>
      <c r="VKK41" s="30"/>
      <c r="VKL41" s="29"/>
      <c r="VKM41" s="30"/>
      <c r="VKN41" s="29"/>
      <c r="VKO41" s="30"/>
      <c r="VKP41" s="29"/>
      <c r="VKQ41" s="30"/>
      <c r="VKR41" s="29"/>
      <c r="VKS41" s="30"/>
      <c r="VKT41" s="29"/>
      <c r="VKU41" s="30"/>
      <c r="VKV41" s="29"/>
      <c r="VKW41" s="30"/>
      <c r="VKX41" s="29"/>
      <c r="VKY41" s="30"/>
      <c r="VKZ41" s="29"/>
      <c r="VLA41" s="30"/>
      <c r="VLB41" s="29"/>
      <c r="VLC41" s="30"/>
      <c r="VLD41" s="29"/>
      <c r="VLE41" s="30"/>
      <c r="VLF41" s="29"/>
      <c r="VLG41" s="30"/>
      <c r="VLH41" s="29"/>
      <c r="VLI41" s="30"/>
      <c r="VLJ41" s="29"/>
      <c r="VLK41" s="30"/>
      <c r="VLL41" s="29"/>
      <c r="VLM41" s="30"/>
      <c r="VLN41" s="29"/>
      <c r="VLO41" s="30"/>
      <c r="VLP41" s="29"/>
      <c r="VLQ41" s="30"/>
      <c r="VLR41" s="29"/>
      <c r="VLS41" s="30"/>
      <c r="VLT41" s="29"/>
      <c r="VLU41" s="30"/>
      <c r="VLV41" s="29"/>
      <c r="VLW41" s="30"/>
      <c r="VLX41" s="29"/>
      <c r="VLY41" s="30"/>
      <c r="VLZ41" s="29"/>
      <c r="VMA41" s="30"/>
      <c r="VMB41" s="29"/>
      <c r="VMC41" s="30"/>
      <c r="VMD41" s="29"/>
      <c r="VME41" s="30"/>
      <c r="VMF41" s="29"/>
      <c r="VMG41" s="30"/>
      <c r="VMH41" s="29"/>
      <c r="VMI41" s="30"/>
      <c r="VMJ41" s="29"/>
      <c r="VMK41" s="30"/>
      <c r="VML41" s="29"/>
      <c r="VMM41" s="30"/>
      <c r="VMN41" s="29"/>
      <c r="VMO41" s="30"/>
      <c r="VMP41" s="29"/>
      <c r="VMQ41" s="30"/>
      <c r="VMR41" s="29"/>
      <c r="VMS41" s="30"/>
      <c r="VMT41" s="29"/>
      <c r="VMU41" s="30"/>
      <c r="VMV41" s="29"/>
      <c r="VMW41" s="30"/>
      <c r="VMX41" s="29"/>
      <c r="VMY41" s="30"/>
      <c r="VMZ41" s="29"/>
      <c r="VNA41" s="30"/>
      <c r="VNB41" s="29"/>
      <c r="VNC41" s="30"/>
      <c r="VND41" s="29"/>
      <c r="VNE41" s="30"/>
      <c r="VNF41" s="29"/>
      <c r="VNG41" s="30"/>
      <c r="VNH41" s="29"/>
      <c r="VNI41" s="30"/>
      <c r="VNJ41" s="29"/>
      <c r="VNK41" s="30"/>
      <c r="VNL41" s="29"/>
      <c r="VNM41" s="30"/>
      <c r="VNN41" s="29"/>
      <c r="VNO41" s="30"/>
      <c r="VNP41" s="29"/>
      <c r="VNQ41" s="30"/>
      <c r="VNR41" s="29"/>
      <c r="VNS41" s="30"/>
      <c r="VNT41" s="29"/>
      <c r="VNU41" s="30"/>
      <c r="VNV41" s="29"/>
      <c r="VNW41" s="30"/>
      <c r="VNX41" s="29"/>
      <c r="VNY41" s="30"/>
      <c r="VNZ41" s="29"/>
      <c r="VOA41" s="30"/>
      <c r="VOB41" s="29"/>
      <c r="VOC41" s="30"/>
      <c r="VOD41" s="29"/>
      <c r="VOE41" s="30"/>
      <c r="VOF41" s="29"/>
      <c r="VOG41" s="30"/>
      <c r="VOH41" s="29"/>
      <c r="VOI41" s="30"/>
      <c r="VOJ41" s="29"/>
      <c r="VOK41" s="30"/>
      <c r="VOL41" s="29"/>
      <c r="VOM41" s="30"/>
      <c r="VON41" s="29"/>
      <c r="VOO41" s="30"/>
      <c r="VOP41" s="29"/>
      <c r="VOQ41" s="30"/>
      <c r="VOR41" s="29"/>
      <c r="VOS41" s="30"/>
      <c r="VOT41" s="29"/>
      <c r="VOU41" s="30"/>
      <c r="VOV41" s="29"/>
      <c r="VOW41" s="30"/>
      <c r="VOX41" s="29"/>
      <c r="VOY41" s="30"/>
      <c r="VOZ41" s="29"/>
      <c r="VPA41" s="30"/>
      <c r="VPB41" s="29"/>
      <c r="VPC41" s="30"/>
      <c r="VPD41" s="29"/>
      <c r="VPE41" s="30"/>
      <c r="VPF41" s="29"/>
      <c r="VPG41" s="30"/>
      <c r="VPH41" s="29"/>
      <c r="VPI41" s="30"/>
      <c r="VPJ41" s="29"/>
      <c r="VPK41" s="30"/>
      <c r="VPL41" s="29"/>
      <c r="VPM41" s="30"/>
      <c r="VPN41" s="29"/>
      <c r="VPO41" s="30"/>
      <c r="VPP41" s="29"/>
      <c r="VPQ41" s="30"/>
      <c r="VPR41" s="29"/>
      <c r="VPS41" s="30"/>
      <c r="VPT41" s="29"/>
      <c r="VPU41" s="30"/>
      <c r="VPV41" s="29"/>
      <c r="VPW41" s="30"/>
      <c r="VPX41" s="29"/>
      <c r="VPY41" s="30"/>
      <c r="VPZ41" s="29"/>
      <c r="VQA41" s="30"/>
      <c r="VQB41" s="29"/>
      <c r="VQC41" s="30"/>
      <c r="VQD41" s="29"/>
      <c r="VQE41" s="30"/>
      <c r="VQF41" s="29"/>
      <c r="VQG41" s="30"/>
      <c r="VQH41" s="29"/>
      <c r="VQI41" s="30"/>
      <c r="VQJ41" s="29"/>
      <c r="VQK41" s="30"/>
      <c r="VQL41" s="29"/>
      <c r="VQM41" s="30"/>
      <c r="VQN41" s="29"/>
      <c r="VQO41" s="30"/>
      <c r="VQP41" s="29"/>
      <c r="VQQ41" s="30"/>
      <c r="VQR41" s="29"/>
      <c r="VQS41" s="30"/>
      <c r="VQT41" s="29"/>
      <c r="VQU41" s="30"/>
      <c r="VQV41" s="29"/>
      <c r="VQW41" s="30"/>
      <c r="VQX41" s="29"/>
      <c r="VQY41" s="30"/>
      <c r="VQZ41" s="29"/>
      <c r="VRA41" s="30"/>
      <c r="VRB41" s="29"/>
      <c r="VRC41" s="30"/>
      <c r="VRD41" s="29"/>
      <c r="VRE41" s="30"/>
      <c r="VRF41" s="29"/>
      <c r="VRG41" s="30"/>
      <c r="VRH41" s="29"/>
      <c r="VRI41" s="30"/>
      <c r="VRJ41" s="29"/>
      <c r="VRK41" s="30"/>
      <c r="VRL41" s="29"/>
      <c r="VRM41" s="30"/>
      <c r="VRN41" s="29"/>
      <c r="VRO41" s="30"/>
      <c r="VRP41" s="29"/>
      <c r="VRQ41" s="30"/>
      <c r="VRR41" s="29"/>
      <c r="VRS41" s="30"/>
      <c r="VRT41" s="29"/>
      <c r="VRU41" s="30"/>
      <c r="VRV41" s="29"/>
      <c r="VRW41" s="30"/>
      <c r="VRX41" s="29"/>
      <c r="VRY41" s="30"/>
      <c r="VRZ41" s="29"/>
      <c r="VSA41" s="30"/>
      <c r="VSB41" s="29"/>
      <c r="VSC41" s="30"/>
      <c r="VSD41" s="29"/>
      <c r="VSE41" s="30"/>
      <c r="VSF41" s="29"/>
      <c r="VSG41" s="30"/>
      <c r="VSH41" s="29"/>
      <c r="VSI41" s="30"/>
      <c r="VSJ41" s="29"/>
      <c r="VSK41" s="30"/>
      <c r="VSL41" s="29"/>
      <c r="VSM41" s="30"/>
      <c r="VSN41" s="29"/>
      <c r="VSO41" s="30"/>
      <c r="VSP41" s="29"/>
      <c r="VSQ41" s="30"/>
      <c r="VSR41" s="29"/>
      <c r="VSS41" s="30"/>
      <c r="VST41" s="29"/>
      <c r="VSU41" s="30"/>
      <c r="VSV41" s="29"/>
      <c r="VSW41" s="30"/>
      <c r="VSX41" s="29"/>
      <c r="VSY41" s="30"/>
      <c r="VSZ41" s="29"/>
      <c r="VTA41" s="30"/>
      <c r="VTB41" s="29"/>
      <c r="VTC41" s="30"/>
      <c r="VTD41" s="29"/>
      <c r="VTE41" s="30"/>
      <c r="VTF41" s="29"/>
      <c r="VTG41" s="30"/>
      <c r="VTH41" s="29"/>
      <c r="VTI41" s="30"/>
      <c r="VTJ41" s="29"/>
      <c r="VTK41" s="30"/>
      <c r="VTL41" s="29"/>
      <c r="VTM41" s="30"/>
      <c r="VTN41" s="29"/>
      <c r="VTO41" s="30"/>
      <c r="VTP41" s="29"/>
      <c r="VTQ41" s="30"/>
      <c r="VTR41" s="29"/>
      <c r="VTS41" s="30"/>
      <c r="VTT41" s="29"/>
      <c r="VTU41" s="30"/>
      <c r="VTV41" s="29"/>
      <c r="VTW41" s="30"/>
      <c r="VTX41" s="29"/>
      <c r="VTY41" s="30"/>
      <c r="VTZ41" s="29"/>
      <c r="VUA41" s="30"/>
      <c r="VUB41" s="29"/>
      <c r="VUC41" s="30"/>
      <c r="VUD41" s="29"/>
      <c r="VUE41" s="30"/>
      <c r="VUF41" s="29"/>
      <c r="VUG41" s="30"/>
      <c r="VUH41" s="29"/>
      <c r="VUI41" s="30"/>
      <c r="VUJ41" s="29"/>
      <c r="VUK41" s="30"/>
      <c r="VUL41" s="29"/>
      <c r="VUM41" s="30"/>
      <c r="VUN41" s="29"/>
      <c r="VUO41" s="30"/>
      <c r="VUP41" s="29"/>
      <c r="VUQ41" s="30"/>
      <c r="VUR41" s="29"/>
      <c r="VUS41" s="30"/>
      <c r="VUT41" s="29"/>
      <c r="VUU41" s="30"/>
      <c r="VUV41" s="29"/>
      <c r="VUW41" s="30"/>
      <c r="VUX41" s="29"/>
      <c r="VUY41" s="30"/>
      <c r="VUZ41" s="29"/>
      <c r="VVA41" s="30"/>
      <c r="VVB41" s="29"/>
      <c r="VVC41" s="30"/>
      <c r="VVD41" s="29"/>
      <c r="VVE41" s="30"/>
      <c r="VVF41" s="29"/>
      <c r="VVG41" s="30"/>
      <c r="VVH41" s="29"/>
      <c r="VVI41" s="30"/>
      <c r="VVJ41" s="29"/>
      <c r="VVK41" s="30"/>
      <c r="VVL41" s="29"/>
      <c r="VVM41" s="30"/>
      <c r="VVN41" s="29"/>
      <c r="VVO41" s="30"/>
      <c r="VVP41" s="29"/>
      <c r="VVQ41" s="30"/>
      <c r="VVR41" s="29"/>
      <c r="VVS41" s="30"/>
      <c r="VVT41" s="29"/>
      <c r="VVU41" s="30"/>
      <c r="VVV41" s="29"/>
      <c r="VVW41" s="30"/>
      <c r="VVX41" s="29"/>
      <c r="VVY41" s="30"/>
      <c r="VVZ41" s="29"/>
      <c r="VWA41" s="30"/>
      <c r="VWB41" s="29"/>
      <c r="VWC41" s="30"/>
      <c r="VWD41" s="29"/>
      <c r="VWE41" s="30"/>
      <c r="VWF41" s="29"/>
      <c r="VWG41" s="30"/>
      <c r="VWH41" s="29"/>
      <c r="VWI41" s="30"/>
      <c r="VWJ41" s="29"/>
      <c r="VWK41" s="30"/>
      <c r="VWL41" s="29"/>
      <c r="VWM41" s="30"/>
      <c r="VWN41" s="29"/>
      <c r="VWO41" s="30"/>
      <c r="VWP41" s="29"/>
      <c r="VWQ41" s="30"/>
      <c r="VWR41" s="29"/>
      <c r="VWS41" s="30"/>
      <c r="VWT41" s="29"/>
      <c r="VWU41" s="30"/>
      <c r="VWV41" s="29"/>
      <c r="VWW41" s="30"/>
      <c r="VWX41" s="29"/>
      <c r="VWY41" s="30"/>
      <c r="VWZ41" s="29"/>
      <c r="VXA41" s="30"/>
      <c r="VXB41" s="29"/>
      <c r="VXC41" s="30"/>
      <c r="VXD41" s="29"/>
      <c r="VXE41" s="30"/>
      <c r="VXF41" s="29"/>
      <c r="VXG41" s="30"/>
      <c r="VXH41" s="29"/>
      <c r="VXI41" s="30"/>
      <c r="VXJ41" s="29"/>
      <c r="VXK41" s="30"/>
      <c r="VXL41" s="29"/>
      <c r="VXM41" s="30"/>
      <c r="VXN41" s="29"/>
      <c r="VXO41" s="30"/>
      <c r="VXP41" s="29"/>
      <c r="VXQ41" s="30"/>
      <c r="VXR41" s="29"/>
      <c r="VXS41" s="30"/>
      <c r="VXT41" s="29"/>
      <c r="VXU41" s="30"/>
      <c r="VXV41" s="29"/>
      <c r="VXW41" s="30"/>
      <c r="VXX41" s="29"/>
      <c r="VXY41" s="30"/>
      <c r="VXZ41" s="29"/>
      <c r="VYA41" s="30"/>
      <c r="VYB41" s="29"/>
      <c r="VYC41" s="30"/>
      <c r="VYD41" s="29"/>
      <c r="VYE41" s="30"/>
      <c r="VYF41" s="29"/>
      <c r="VYG41" s="30"/>
      <c r="VYH41" s="29"/>
      <c r="VYI41" s="30"/>
      <c r="VYJ41" s="29"/>
      <c r="VYK41" s="30"/>
      <c r="VYL41" s="29"/>
      <c r="VYM41" s="30"/>
      <c r="VYN41" s="29"/>
      <c r="VYO41" s="30"/>
      <c r="VYP41" s="29"/>
      <c r="VYQ41" s="30"/>
      <c r="VYR41" s="29"/>
      <c r="VYS41" s="30"/>
      <c r="VYT41" s="29"/>
      <c r="VYU41" s="30"/>
      <c r="VYV41" s="29"/>
      <c r="VYW41" s="30"/>
      <c r="VYX41" s="29"/>
      <c r="VYY41" s="30"/>
      <c r="VYZ41" s="29"/>
      <c r="VZA41" s="30"/>
      <c r="VZB41" s="29"/>
      <c r="VZC41" s="30"/>
      <c r="VZD41" s="29"/>
      <c r="VZE41" s="30"/>
      <c r="VZF41" s="29"/>
      <c r="VZG41" s="30"/>
      <c r="VZH41" s="29"/>
      <c r="VZI41" s="30"/>
      <c r="VZJ41" s="29"/>
      <c r="VZK41" s="30"/>
      <c r="VZL41" s="29"/>
      <c r="VZM41" s="30"/>
      <c r="VZN41" s="29"/>
      <c r="VZO41" s="30"/>
      <c r="VZP41" s="29"/>
      <c r="VZQ41" s="30"/>
      <c r="VZR41" s="29"/>
      <c r="VZS41" s="30"/>
      <c r="VZT41" s="29"/>
      <c r="VZU41" s="30"/>
      <c r="VZV41" s="29"/>
      <c r="VZW41" s="30"/>
      <c r="VZX41" s="29"/>
      <c r="VZY41" s="30"/>
      <c r="VZZ41" s="29"/>
      <c r="WAA41" s="30"/>
      <c r="WAB41" s="29"/>
      <c r="WAC41" s="30"/>
      <c r="WAD41" s="29"/>
      <c r="WAE41" s="30"/>
      <c r="WAF41" s="29"/>
      <c r="WAG41" s="30"/>
      <c r="WAH41" s="29"/>
      <c r="WAI41" s="30"/>
      <c r="WAJ41" s="29"/>
      <c r="WAK41" s="30"/>
      <c r="WAL41" s="29"/>
      <c r="WAM41" s="30"/>
      <c r="WAN41" s="29"/>
      <c r="WAO41" s="30"/>
      <c r="WAP41" s="29"/>
      <c r="WAQ41" s="30"/>
      <c r="WAR41" s="29"/>
      <c r="WAS41" s="30"/>
      <c r="WAT41" s="29"/>
      <c r="WAU41" s="30"/>
      <c r="WAV41" s="29"/>
      <c r="WAW41" s="30"/>
      <c r="WAX41" s="29"/>
      <c r="WAY41" s="30"/>
      <c r="WAZ41" s="29"/>
      <c r="WBA41" s="30"/>
      <c r="WBB41" s="29"/>
      <c r="WBC41" s="30"/>
      <c r="WBD41" s="29"/>
      <c r="WBE41" s="30"/>
      <c r="WBF41" s="29"/>
      <c r="WBG41" s="30"/>
      <c r="WBH41" s="29"/>
      <c r="WBI41" s="30"/>
      <c r="WBJ41" s="29"/>
      <c r="WBK41" s="30"/>
      <c r="WBL41" s="29"/>
      <c r="WBM41" s="30"/>
      <c r="WBN41" s="29"/>
      <c r="WBO41" s="30"/>
      <c r="WBP41" s="29"/>
      <c r="WBQ41" s="30"/>
      <c r="WBR41" s="29"/>
      <c r="WBS41" s="30"/>
      <c r="WBT41" s="29"/>
      <c r="WBU41" s="30"/>
      <c r="WBV41" s="29"/>
      <c r="WBW41" s="30"/>
      <c r="WBX41" s="29"/>
      <c r="WBY41" s="30"/>
      <c r="WBZ41" s="29"/>
      <c r="WCA41" s="30"/>
      <c r="WCB41" s="29"/>
      <c r="WCC41" s="30"/>
      <c r="WCD41" s="29"/>
      <c r="WCE41" s="30"/>
      <c r="WCF41" s="29"/>
      <c r="WCG41" s="30"/>
      <c r="WCH41" s="29"/>
      <c r="WCI41" s="30"/>
      <c r="WCJ41" s="29"/>
      <c r="WCK41" s="30"/>
      <c r="WCL41" s="29"/>
      <c r="WCM41" s="30"/>
      <c r="WCN41" s="29"/>
      <c r="WCO41" s="30"/>
      <c r="WCP41" s="29"/>
      <c r="WCQ41" s="30"/>
      <c r="WCR41" s="29"/>
      <c r="WCS41" s="30"/>
      <c r="WCT41" s="29"/>
      <c r="WCU41" s="30"/>
      <c r="WCV41" s="29"/>
      <c r="WCW41" s="30"/>
      <c r="WCX41" s="29"/>
      <c r="WCY41" s="30"/>
      <c r="WCZ41" s="29"/>
      <c r="WDA41" s="30"/>
      <c r="WDB41" s="29"/>
      <c r="WDC41" s="30"/>
      <c r="WDD41" s="29"/>
      <c r="WDE41" s="30"/>
      <c r="WDF41" s="29"/>
      <c r="WDG41" s="30"/>
      <c r="WDH41" s="29"/>
      <c r="WDI41" s="30"/>
      <c r="WDJ41" s="29"/>
      <c r="WDK41" s="30"/>
      <c r="WDL41" s="29"/>
      <c r="WDM41" s="30"/>
      <c r="WDN41" s="29"/>
      <c r="WDO41" s="30"/>
      <c r="WDP41" s="29"/>
      <c r="WDQ41" s="30"/>
      <c r="WDR41" s="29"/>
      <c r="WDS41" s="30"/>
      <c r="WDT41" s="29"/>
      <c r="WDU41" s="30"/>
      <c r="WDV41" s="29"/>
      <c r="WDW41" s="30"/>
      <c r="WDX41" s="29"/>
      <c r="WDY41" s="30"/>
      <c r="WDZ41" s="29"/>
      <c r="WEA41" s="30"/>
      <c r="WEB41" s="29"/>
      <c r="WEC41" s="30"/>
      <c r="WED41" s="29"/>
      <c r="WEE41" s="30"/>
      <c r="WEF41" s="29"/>
      <c r="WEG41" s="30"/>
      <c r="WEH41" s="29"/>
      <c r="WEI41" s="30"/>
      <c r="WEJ41" s="29"/>
      <c r="WEK41" s="30"/>
      <c r="WEL41" s="29"/>
      <c r="WEM41" s="30"/>
      <c r="WEN41" s="29"/>
      <c r="WEO41" s="30"/>
      <c r="WEP41" s="29"/>
      <c r="WEQ41" s="30"/>
      <c r="WER41" s="29"/>
      <c r="WES41" s="30"/>
      <c r="WET41" s="29"/>
      <c r="WEU41" s="30"/>
      <c r="WEV41" s="29"/>
      <c r="WEW41" s="30"/>
      <c r="WEX41" s="29"/>
      <c r="WEY41" s="30"/>
      <c r="WEZ41" s="29"/>
      <c r="WFA41" s="30"/>
      <c r="WFB41" s="29"/>
      <c r="WFC41" s="30"/>
      <c r="WFD41" s="29"/>
      <c r="WFE41" s="30"/>
      <c r="WFF41" s="29"/>
      <c r="WFG41" s="30"/>
      <c r="WFH41" s="29"/>
      <c r="WFI41" s="30"/>
      <c r="WFJ41" s="29"/>
      <c r="WFK41" s="30"/>
      <c r="WFL41" s="29"/>
      <c r="WFM41" s="30"/>
      <c r="WFN41" s="29"/>
      <c r="WFO41" s="30"/>
      <c r="WFP41" s="29"/>
      <c r="WFQ41" s="30"/>
      <c r="WFR41" s="29"/>
      <c r="WFS41" s="30"/>
      <c r="WFT41" s="29"/>
      <c r="WFU41" s="30"/>
      <c r="WFV41" s="29"/>
      <c r="WFW41" s="30"/>
      <c r="WFX41" s="29"/>
      <c r="WFY41" s="30"/>
      <c r="WFZ41" s="29"/>
      <c r="WGA41" s="30"/>
      <c r="WGB41" s="29"/>
      <c r="WGC41" s="30"/>
      <c r="WGD41" s="29"/>
      <c r="WGE41" s="30"/>
      <c r="WGF41" s="29"/>
      <c r="WGG41" s="30"/>
      <c r="WGH41" s="29"/>
      <c r="WGI41" s="30"/>
      <c r="WGJ41" s="29"/>
      <c r="WGK41" s="30"/>
      <c r="WGL41" s="29"/>
      <c r="WGM41" s="30"/>
      <c r="WGN41" s="29"/>
      <c r="WGO41" s="30"/>
      <c r="WGP41" s="29"/>
      <c r="WGQ41" s="30"/>
      <c r="WGR41" s="29"/>
      <c r="WGS41" s="30"/>
      <c r="WGT41" s="29"/>
      <c r="WGU41" s="30"/>
      <c r="WGV41" s="29"/>
      <c r="WGW41" s="30"/>
      <c r="WGX41" s="29"/>
      <c r="WGY41" s="30"/>
      <c r="WGZ41" s="29"/>
      <c r="WHA41" s="30"/>
      <c r="WHB41" s="29"/>
      <c r="WHC41" s="30"/>
      <c r="WHD41" s="29"/>
      <c r="WHE41" s="30"/>
      <c r="WHF41" s="29"/>
      <c r="WHG41" s="30"/>
      <c r="WHH41" s="29"/>
      <c r="WHI41" s="30"/>
      <c r="WHJ41" s="29"/>
      <c r="WHK41" s="30"/>
      <c r="WHL41" s="29"/>
      <c r="WHM41" s="30"/>
      <c r="WHN41" s="29"/>
      <c r="WHO41" s="30"/>
      <c r="WHP41" s="29"/>
      <c r="WHQ41" s="30"/>
      <c r="WHR41" s="29"/>
      <c r="WHS41" s="30"/>
      <c r="WHT41" s="29"/>
      <c r="WHU41" s="30"/>
      <c r="WHV41" s="29"/>
      <c r="WHW41" s="30"/>
      <c r="WHX41" s="29"/>
      <c r="WHY41" s="30"/>
      <c r="WHZ41" s="29"/>
      <c r="WIA41" s="30"/>
      <c r="WIB41" s="29"/>
      <c r="WIC41" s="30"/>
      <c r="WID41" s="29"/>
      <c r="WIE41" s="30"/>
      <c r="WIF41" s="29"/>
      <c r="WIG41" s="30"/>
      <c r="WIH41" s="29"/>
      <c r="WII41" s="30"/>
      <c r="WIJ41" s="29"/>
      <c r="WIK41" s="30"/>
      <c r="WIL41" s="29"/>
      <c r="WIM41" s="30"/>
      <c r="WIN41" s="29"/>
      <c r="WIO41" s="30"/>
      <c r="WIP41" s="29"/>
      <c r="WIQ41" s="30"/>
      <c r="WIR41" s="29"/>
      <c r="WIS41" s="30"/>
      <c r="WIT41" s="29"/>
      <c r="WIU41" s="30"/>
      <c r="WIV41" s="29"/>
      <c r="WIW41" s="30"/>
      <c r="WIX41" s="29"/>
      <c r="WIY41" s="30"/>
      <c r="WIZ41" s="29"/>
      <c r="WJA41" s="30"/>
      <c r="WJB41" s="29"/>
      <c r="WJC41" s="30"/>
      <c r="WJD41" s="29"/>
      <c r="WJE41" s="30"/>
      <c r="WJF41" s="29"/>
      <c r="WJG41" s="30"/>
      <c r="WJH41" s="29"/>
      <c r="WJI41" s="30"/>
      <c r="WJJ41" s="29"/>
      <c r="WJK41" s="30"/>
      <c r="WJL41" s="29"/>
      <c r="WJM41" s="30"/>
      <c r="WJN41" s="29"/>
      <c r="WJO41" s="30"/>
      <c r="WJP41" s="29"/>
      <c r="WJQ41" s="30"/>
      <c r="WJR41" s="29"/>
      <c r="WJS41" s="30"/>
      <c r="WJT41" s="29"/>
      <c r="WJU41" s="30"/>
      <c r="WJV41" s="29"/>
      <c r="WJW41" s="30"/>
      <c r="WJX41" s="29"/>
      <c r="WJY41" s="30"/>
      <c r="WJZ41" s="29"/>
      <c r="WKA41" s="30"/>
      <c r="WKB41" s="29"/>
      <c r="WKC41" s="30"/>
      <c r="WKD41" s="29"/>
      <c r="WKE41" s="30"/>
      <c r="WKF41" s="29"/>
      <c r="WKG41" s="30"/>
      <c r="WKH41" s="29"/>
      <c r="WKI41" s="30"/>
      <c r="WKJ41" s="29"/>
      <c r="WKK41" s="30"/>
      <c r="WKL41" s="29"/>
      <c r="WKM41" s="30"/>
      <c r="WKN41" s="29"/>
      <c r="WKO41" s="30"/>
      <c r="WKP41" s="29"/>
      <c r="WKQ41" s="30"/>
      <c r="WKR41" s="29"/>
      <c r="WKS41" s="30"/>
      <c r="WKT41" s="29"/>
      <c r="WKU41" s="30"/>
      <c r="WKV41" s="29"/>
      <c r="WKW41" s="30"/>
      <c r="WKX41" s="29"/>
      <c r="WKY41" s="30"/>
      <c r="WKZ41" s="29"/>
      <c r="WLA41" s="30"/>
      <c r="WLB41" s="29"/>
      <c r="WLC41" s="30"/>
      <c r="WLD41" s="29"/>
      <c r="WLE41" s="30"/>
      <c r="WLF41" s="29"/>
      <c r="WLG41" s="30"/>
      <c r="WLH41" s="29"/>
      <c r="WLI41" s="30"/>
      <c r="WLJ41" s="29"/>
      <c r="WLK41" s="30"/>
      <c r="WLL41" s="29"/>
      <c r="WLM41" s="30"/>
      <c r="WLN41" s="29"/>
      <c r="WLO41" s="30"/>
      <c r="WLP41" s="29"/>
      <c r="WLQ41" s="30"/>
      <c r="WLR41" s="29"/>
      <c r="WLS41" s="30"/>
      <c r="WLT41" s="29"/>
      <c r="WLU41" s="30"/>
      <c r="WLV41" s="29"/>
      <c r="WLW41" s="30"/>
      <c r="WLX41" s="29"/>
      <c r="WLY41" s="30"/>
      <c r="WLZ41" s="29"/>
      <c r="WMA41" s="30"/>
      <c r="WMB41" s="29"/>
      <c r="WMC41" s="30"/>
      <c r="WMD41" s="29"/>
      <c r="WME41" s="30"/>
      <c r="WMF41" s="29"/>
      <c r="WMG41" s="30"/>
      <c r="WMH41" s="29"/>
      <c r="WMI41" s="30"/>
      <c r="WMJ41" s="29"/>
      <c r="WMK41" s="30"/>
      <c r="WML41" s="29"/>
      <c r="WMM41" s="30"/>
      <c r="WMN41" s="29"/>
      <c r="WMO41" s="30"/>
      <c r="WMP41" s="29"/>
      <c r="WMQ41" s="30"/>
      <c r="WMR41" s="29"/>
      <c r="WMS41" s="30"/>
      <c r="WMT41" s="29"/>
      <c r="WMU41" s="30"/>
      <c r="WMV41" s="29"/>
      <c r="WMW41" s="30"/>
      <c r="WMX41" s="29"/>
      <c r="WMY41" s="30"/>
      <c r="WMZ41" s="29"/>
      <c r="WNA41" s="30"/>
      <c r="WNB41" s="29"/>
      <c r="WNC41" s="30"/>
      <c r="WND41" s="29"/>
      <c r="WNE41" s="30"/>
      <c r="WNF41" s="29"/>
      <c r="WNG41" s="30"/>
      <c r="WNH41" s="29"/>
      <c r="WNI41" s="30"/>
      <c r="WNJ41" s="29"/>
      <c r="WNK41" s="30"/>
      <c r="WNL41" s="29"/>
      <c r="WNM41" s="30"/>
      <c r="WNN41" s="29"/>
      <c r="WNO41" s="30"/>
      <c r="WNP41" s="29"/>
      <c r="WNQ41" s="30"/>
      <c r="WNR41" s="29"/>
      <c r="WNS41" s="30"/>
      <c r="WNT41" s="29"/>
      <c r="WNU41" s="30"/>
      <c r="WNV41" s="29"/>
      <c r="WNW41" s="30"/>
      <c r="WNX41" s="29"/>
      <c r="WNY41" s="30"/>
      <c r="WNZ41" s="29"/>
      <c r="WOA41" s="30"/>
      <c r="WOB41" s="29"/>
      <c r="WOC41" s="30"/>
      <c r="WOD41" s="29"/>
      <c r="WOE41" s="30"/>
      <c r="WOF41" s="29"/>
      <c r="WOG41" s="30"/>
      <c r="WOH41" s="29"/>
      <c r="WOI41" s="30"/>
      <c r="WOJ41" s="29"/>
      <c r="WOK41" s="30"/>
      <c r="WOL41" s="29"/>
      <c r="WOM41" s="30"/>
      <c r="WON41" s="29"/>
      <c r="WOO41" s="30"/>
      <c r="WOP41" s="29"/>
      <c r="WOQ41" s="30"/>
      <c r="WOR41" s="29"/>
      <c r="WOS41" s="30"/>
      <c r="WOT41" s="29"/>
      <c r="WOU41" s="30"/>
      <c r="WOV41" s="29"/>
      <c r="WOW41" s="30"/>
      <c r="WOX41" s="29"/>
      <c r="WOY41" s="30"/>
      <c r="WOZ41" s="29"/>
      <c r="WPA41" s="30"/>
      <c r="WPB41" s="29"/>
      <c r="WPC41" s="30"/>
      <c r="WPD41" s="29"/>
      <c r="WPE41" s="30"/>
      <c r="WPF41" s="29"/>
      <c r="WPG41" s="30"/>
      <c r="WPH41" s="29"/>
      <c r="WPI41" s="30"/>
      <c r="WPJ41" s="29"/>
      <c r="WPK41" s="30"/>
      <c r="WPL41" s="29"/>
      <c r="WPM41" s="30"/>
      <c r="WPN41" s="29"/>
      <c r="WPO41" s="30"/>
      <c r="WPP41" s="29"/>
      <c r="WPQ41" s="30"/>
      <c r="WPR41" s="29"/>
      <c r="WPS41" s="30"/>
      <c r="WPT41" s="29"/>
      <c r="WPU41" s="30"/>
      <c r="WPV41" s="29"/>
      <c r="WPW41" s="30"/>
      <c r="WPX41" s="29"/>
      <c r="WPY41" s="30"/>
      <c r="WPZ41" s="29"/>
      <c r="WQA41" s="30"/>
      <c r="WQB41" s="29"/>
      <c r="WQC41" s="30"/>
      <c r="WQD41" s="29"/>
      <c r="WQE41" s="30"/>
      <c r="WQF41" s="29"/>
      <c r="WQG41" s="30"/>
      <c r="WQH41" s="29"/>
      <c r="WQI41" s="30"/>
      <c r="WQJ41" s="29"/>
      <c r="WQK41" s="30"/>
      <c r="WQL41" s="29"/>
      <c r="WQM41" s="30"/>
      <c r="WQN41" s="29"/>
      <c r="WQO41" s="30"/>
      <c r="WQP41" s="29"/>
      <c r="WQQ41" s="30"/>
      <c r="WQR41" s="29"/>
      <c r="WQS41" s="30"/>
      <c r="WQT41" s="29"/>
      <c r="WQU41" s="30"/>
      <c r="WQV41" s="29"/>
      <c r="WQW41" s="30"/>
      <c r="WQX41" s="29"/>
      <c r="WQY41" s="30"/>
      <c r="WQZ41" s="29"/>
      <c r="WRA41" s="30"/>
      <c r="WRB41" s="29"/>
      <c r="WRC41" s="30"/>
      <c r="WRD41" s="29"/>
      <c r="WRE41" s="30"/>
      <c r="WRF41" s="29"/>
      <c r="WRG41" s="30"/>
      <c r="WRH41" s="29"/>
      <c r="WRI41" s="30"/>
      <c r="WRJ41" s="29"/>
      <c r="WRK41" s="30"/>
      <c r="WRL41" s="29"/>
      <c r="WRM41" s="30"/>
      <c r="WRN41" s="29"/>
      <c r="WRO41" s="30"/>
      <c r="WRP41" s="29"/>
      <c r="WRQ41" s="30"/>
      <c r="WRR41" s="29"/>
      <c r="WRS41" s="30"/>
      <c r="WRT41" s="29"/>
      <c r="WRU41" s="30"/>
      <c r="WRV41" s="29"/>
      <c r="WRW41" s="30"/>
      <c r="WRX41" s="29"/>
      <c r="WRY41" s="30"/>
      <c r="WRZ41" s="29"/>
      <c r="WSA41" s="30"/>
      <c r="WSB41" s="29"/>
      <c r="WSC41" s="30"/>
      <c r="WSD41" s="29"/>
      <c r="WSE41" s="30"/>
      <c r="WSF41" s="29"/>
      <c r="WSG41" s="30"/>
      <c r="WSH41" s="29"/>
      <c r="WSI41" s="30"/>
      <c r="WSJ41" s="29"/>
      <c r="WSK41" s="30"/>
      <c r="WSL41" s="29"/>
      <c r="WSM41" s="30"/>
      <c r="WSN41" s="29"/>
      <c r="WSO41" s="30"/>
      <c r="WSP41" s="29"/>
      <c r="WSQ41" s="30"/>
      <c r="WSR41" s="29"/>
      <c r="WSS41" s="30"/>
      <c r="WST41" s="29"/>
      <c r="WSU41" s="30"/>
      <c r="WSV41" s="29"/>
      <c r="WSW41" s="30"/>
      <c r="WSX41" s="29"/>
      <c r="WSY41" s="30"/>
      <c r="WSZ41" s="29"/>
      <c r="WTA41" s="30"/>
      <c r="WTB41" s="29"/>
      <c r="WTC41" s="30"/>
      <c r="WTD41" s="29"/>
      <c r="WTE41" s="30"/>
      <c r="WTF41" s="29"/>
      <c r="WTG41" s="30"/>
      <c r="WTH41" s="29"/>
      <c r="WTI41" s="30"/>
      <c r="WTJ41" s="29"/>
      <c r="WTK41" s="30"/>
      <c r="WTL41" s="29"/>
      <c r="WTM41" s="30"/>
      <c r="WTN41" s="29"/>
      <c r="WTO41" s="30"/>
      <c r="WTP41" s="29"/>
      <c r="WTQ41" s="30"/>
      <c r="WTR41" s="29"/>
      <c r="WTS41" s="30"/>
      <c r="WTT41" s="29"/>
      <c r="WTU41" s="30"/>
      <c r="WTV41" s="29"/>
      <c r="WTW41" s="30"/>
      <c r="WTX41" s="29"/>
      <c r="WTY41" s="30"/>
      <c r="WTZ41" s="29"/>
      <c r="WUA41" s="30"/>
      <c r="WUB41" s="29"/>
      <c r="WUC41" s="30"/>
      <c r="WUD41" s="29"/>
      <c r="WUE41" s="30"/>
      <c r="WUF41" s="29"/>
      <c r="WUG41" s="30"/>
      <c r="WUH41" s="29"/>
      <c r="WUI41" s="30"/>
      <c r="WUJ41" s="29"/>
      <c r="WUK41" s="30"/>
      <c r="WUL41" s="29"/>
      <c r="WUM41" s="30"/>
      <c r="WUN41" s="29"/>
      <c r="WUO41" s="30"/>
      <c r="WUP41" s="29"/>
      <c r="WUQ41" s="30"/>
      <c r="WUR41" s="29"/>
      <c r="WUS41" s="30"/>
      <c r="WUT41" s="29"/>
      <c r="WUU41" s="30"/>
      <c r="WUV41" s="29"/>
      <c r="WUW41" s="30"/>
      <c r="WUX41" s="29"/>
      <c r="WUY41" s="30"/>
      <c r="WUZ41" s="29"/>
      <c r="WVA41" s="30"/>
      <c r="WVB41" s="29"/>
      <c r="WVC41" s="30"/>
      <c r="WVD41" s="29"/>
      <c r="WVE41" s="30"/>
      <c r="WVF41" s="29"/>
      <c r="WVG41" s="30"/>
      <c r="WVH41" s="29"/>
      <c r="WVI41" s="30"/>
      <c r="WVJ41" s="29"/>
      <c r="WVK41" s="30"/>
      <c r="WVL41" s="29"/>
      <c r="WVM41" s="30"/>
      <c r="WVN41" s="29"/>
      <c r="WVO41" s="30"/>
      <c r="WVP41" s="29"/>
      <c r="WVQ41" s="30"/>
      <c r="WVR41" s="29"/>
      <c r="WVS41" s="30"/>
      <c r="WVT41" s="29"/>
      <c r="WVU41" s="30"/>
      <c r="WVV41" s="29"/>
      <c r="WVW41" s="30"/>
      <c r="WVX41" s="29"/>
      <c r="WVY41" s="30"/>
      <c r="WVZ41" s="29"/>
      <c r="WWA41" s="30"/>
      <c r="WWB41" s="29"/>
      <c r="WWC41" s="30"/>
      <c r="WWD41" s="29"/>
      <c r="WWE41" s="30"/>
      <c r="WWF41" s="29"/>
      <c r="WWG41" s="30"/>
      <c r="WWH41" s="29"/>
      <c r="WWI41" s="30"/>
      <c r="WWJ41" s="29"/>
      <c r="WWK41" s="30"/>
      <c r="WWL41" s="29"/>
      <c r="WWM41" s="30"/>
      <c r="WWN41" s="29"/>
      <c r="WWO41" s="30"/>
      <c r="WWP41" s="29"/>
      <c r="WWQ41" s="30"/>
      <c r="WWR41" s="29"/>
      <c r="WWS41" s="30"/>
      <c r="WWT41" s="29"/>
      <c r="WWU41" s="30"/>
      <c r="WWV41" s="29"/>
      <c r="WWW41" s="30"/>
      <c r="WWX41" s="29"/>
      <c r="WWY41" s="30"/>
      <c r="WWZ41" s="29"/>
      <c r="WXA41" s="30"/>
      <c r="WXB41" s="29"/>
      <c r="WXC41" s="30"/>
      <c r="WXD41" s="29"/>
      <c r="WXE41" s="30"/>
      <c r="WXF41" s="29"/>
      <c r="WXG41" s="30"/>
      <c r="WXH41" s="29"/>
      <c r="WXI41" s="30"/>
      <c r="WXJ41" s="29"/>
      <c r="WXK41" s="30"/>
      <c r="WXL41" s="29"/>
      <c r="WXM41" s="30"/>
      <c r="WXN41" s="29"/>
      <c r="WXO41" s="30"/>
      <c r="WXP41" s="29"/>
      <c r="WXQ41" s="30"/>
      <c r="WXR41" s="29"/>
      <c r="WXS41" s="30"/>
      <c r="WXT41" s="29"/>
      <c r="WXU41" s="30"/>
      <c r="WXV41" s="29"/>
      <c r="WXW41" s="30"/>
      <c r="WXX41" s="29"/>
      <c r="WXY41" s="30"/>
      <c r="WXZ41" s="29"/>
      <c r="WYA41" s="30"/>
      <c r="WYB41" s="29"/>
      <c r="WYC41" s="30"/>
      <c r="WYD41" s="29"/>
      <c r="WYE41" s="30"/>
      <c r="WYF41" s="29"/>
      <c r="WYG41" s="30"/>
      <c r="WYH41" s="29"/>
      <c r="WYI41" s="30"/>
      <c r="WYJ41" s="29"/>
      <c r="WYK41" s="30"/>
      <c r="WYL41" s="29"/>
      <c r="WYM41" s="30"/>
      <c r="WYN41" s="29"/>
      <c r="WYO41" s="30"/>
      <c r="WYP41" s="29"/>
      <c r="WYQ41" s="30"/>
      <c r="WYR41" s="29"/>
      <c r="WYS41" s="30"/>
      <c r="WYT41" s="29"/>
      <c r="WYU41" s="30"/>
      <c r="WYV41" s="29"/>
      <c r="WYW41" s="30"/>
      <c r="WYX41" s="29"/>
      <c r="WYY41" s="30"/>
      <c r="WYZ41" s="29"/>
      <c r="WZA41" s="30"/>
      <c r="WZB41" s="29"/>
      <c r="WZC41" s="30"/>
      <c r="WZD41" s="29"/>
      <c r="WZE41" s="30"/>
      <c r="WZF41" s="29"/>
      <c r="WZG41" s="30"/>
      <c r="WZH41" s="29"/>
      <c r="WZI41" s="30"/>
      <c r="WZJ41" s="29"/>
      <c r="WZK41" s="30"/>
      <c r="WZL41" s="29"/>
      <c r="WZM41" s="30"/>
      <c r="WZN41" s="29"/>
      <c r="WZO41" s="30"/>
      <c r="WZP41" s="29"/>
      <c r="WZQ41" s="30"/>
      <c r="WZR41" s="29"/>
      <c r="WZS41" s="30"/>
      <c r="WZT41" s="29"/>
      <c r="WZU41" s="30"/>
      <c r="WZV41" s="29"/>
      <c r="WZW41" s="30"/>
      <c r="WZX41" s="29"/>
      <c r="WZY41" s="30"/>
      <c r="WZZ41" s="29"/>
      <c r="XAA41" s="30"/>
      <c r="XAB41" s="29"/>
      <c r="XAC41" s="30"/>
      <c r="XAD41" s="29"/>
      <c r="XAE41" s="30"/>
      <c r="XAF41" s="29"/>
      <c r="XAG41" s="30"/>
      <c r="XAH41" s="29"/>
      <c r="XAI41" s="30"/>
      <c r="XAJ41" s="29"/>
      <c r="XAK41" s="30"/>
      <c r="XAL41" s="29"/>
      <c r="XAM41" s="30"/>
      <c r="XAN41" s="29"/>
      <c r="XAO41" s="30"/>
      <c r="XAP41" s="29"/>
      <c r="XAQ41" s="30"/>
      <c r="XAR41" s="29"/>
      <c r="XAS41" s="30"/>
      <c r="XAT41" s="29"/>
      <c r="XAU41" s="30"/>
      <c r="XAV41" s="29"/>
      <c r="XAW41" s="30"/>
      <c r="XAX41" s="29"/>
      <c r="XAY41" s="30"/>
      <c r="XAZ41" s="29"/>
      <c r="XBA41" s="30"/>
      <c r="XBB41" s="29"/>
      <c r="XBC41" s="30"/>
      <c r="XBD41" s="29"/>
      <c r="XBE41" s="30"/>
      <c r="XBF41" s="29"/>
      <c r="XBG41" s="30"/>
      <c r="XBH41" s="29"/>
      <c r="XBI41" s="30"/>
      <c r="XBJ41" s="29"/>
      <c r="XBK41" s="30"/>
      <c r="XBL41" s="29"/>
      <c r="XBM41" s="30"/>
      <c r="XBN41" s="29"/>
      <c r="XBO41" s="30"/>
      <c r="XBP41" s="29"/>
      <c r="XBQ41" s="30"/>
      <c r="XBR41" s="29"/>
      <c r="XBS41" s="30"/>
      <c r="XBT41" s="29"/>
      <c r="XBU41" s="30"/>
      <c r="XBV41" s="29"/>
      <c r="XBW41" s="30"/>
      <c r="XBX41" s="29"/>
      <c r="XBY41" s="30"/>
      <c r="XBZ41" s="29"/>
      <c r="XCA41" s="30"/>
      <c r="XCB41" s="29"/>
      <c r="XCC41" s="30"/>
      <c r="XCD41" s="29"/>
      <c r="XCE41" s="30"/>
      <c r="XCF41" s="29"/>
      <c r="XCG41" s="30"/>
      <c r="XCH41" s="29"/>
      <c r="XCI41" s="30"/>
      <c r="XCJ41" s="29"/>
      <c r="XCK41" s="30"/>
      <c r="XCL41" s="29"/>
      <c r="XCM41" s="30"/>
      <c r="XCN41" s="29"/>
      <c r="XCO41" s="30"/>
      <c r="XCP41" s="29"/>
      <c r="XCQ41" s="30"/>
      <c r="XCR41" s="29"/>
      <c r="XCS41" s="30"/>
      <c r="XCT41" s="29"/>
      <c r="XCU41" s="30"/>
      <c r="XCV41" s="29"/>
      <c r="XCW41" s="30"/>
      <c r="XCX41" s="29"/>
      <c r="XCY41" s="30"/>
      <c r="XCZ41" s="29"/>
      <c r="XDA41" s="30"/>
      <c r="XDB41" s="29"/>
      <c r="XDC41" s="30"/>
      <c r="XDD41" s="29"/>
      <c r="XDE41" s="30"/>
      <c r="XDF41" s="29"/>
      <c r="XDG41" s="30"/>
      <c r="XDH41" s="29"/>
      <c r="XDI41" s="30"/>
      <c r="XDJ41" s="29"/>
      <c r="XDK41" s="30"/>
      <c r="XDL41" s="29"/>
      <c r="XDM41" s="30"/>
      <c r="XDN41" s="29"/>
      <c r="XDO41" s="30"/>
      <c r="XDP41" s="29"/>
      <c r="XDQ41" s="30"/>
      <c r="XDR41" s="29"/>
      <c r="XDS41" s="30"/>
      <c r="XDT41" s="29"/>
      <c r="XDU41" s="30"/>
      <c r="XDV41" s="29"/>
      <c r="XDW41" s="30"/>
      <c r="XDX41" s="29"/>
      <c r="XDY41" s="30"/>
      <c r="XDZ41" s="29"/>
      <c r="XEA41" s="30"/>
      <c r="XEB41" s="29"/>
      <c r="XEC41" s="30"/>
      <c r="XED41" s="29"/>
      <c r="XEE41" s="30"/>
      <c r="XEF41" s="29"/>
      <c r="XEG41" s="30"/>
      <c r="XEH41" s="29"/>
      <c r="XEI41" s="30"/>
      <c r="XEJ41" s="29"/>
      <c r="XEK41" s="30"/>
      <c r="XEL41" s="29"/>
      <c r="XEM41" s="30"/>
      <c r="XEN41" s="29"/>
      <c r="XEO41" s="30"/>
      <c r="XEP41" s="29"/>
      <c r="XEQ41" s="30"/>
      <c r="XER41" s="29"/>
      <c r="XES41" s="30"/>
      <c r="XET41" s="29"/>
      <c r="XEU41" s="30"/>
    </row>
    <row r="42" spans="2:16375" s="28" customFormat="1" ht="56" customHeight="1" thickBot="1">
      <c r="B42" s="240"/>
      <c r="C42" s="333" t="s">
        <v>14</v>
      </c>
      <c r="D42" s="40">
        <f>记录仪!$D$12</f>
        <v>43000</v>
      </c>
      <c r="E42" s="37" t="s">
        <v>17</v>
      </c>
      <c r="F42" s="1215"/>
      <c r="G42" s="1216"/>
      <c r="H42" s="500">
        <f>INDEX(神经网络!$F$10:$BN$70,MATCH(ROUND(O43*2,1)/2,神经网络!$D$10:$D$70,0),MATCH(ROUND(O42*2,1)/2,神经网络!$F$8:$BN$8,0))</f>
        <v>2.0169261782531702</v>
      </c>
      <c r="I42" s="240" t="s">
        <v>247</v>
      </c>
      <c r="J42" s="31"/>
      <c r="K42" s="240"/>
      <c r="L42" s="211" t="s">
        <v>192</v>
      </c>
      <c r="M42" s="213">
        <f>D44</f>
        <v>0.22156213504796532</v>
      </c>
      <c r="N42" s="211" t="s">
        <v>197</v>
      </c>
      <c r="O42" s="213">
        <f>_xlfn.IFS(X47=W47,U47,X47=W48,U48,X47=W49,U49,X47=W50,U50,TRUE,0)</f>
        <v>0.41839331788583095</v>
      </c>
      <c r="P42" s="211" t="s">
        <v>257</v>
      </c>
      <c r="Q42" s="213">
        <f>AVERAGE(M42,O42)</f>
        <v>0.31997772646689815</v>
      </c>
      <c r="R42" s="34"/>
      <c r="S42" s="1207" t="s">
        <v>194</v>
      </c>
      <c r="T42" s="1208"/>
      <c r="U42" s="1209"/>
      <c r="V42" s="34"/>
      <c r="W42" s="1200" t="s">
        <v>211</v>
      </c>
      <c r="X42" s="1201"/>
      <c r="Y42" s="240"/>
      <c r="Z42" s="31"/>
      <c r="AA42" s="30"/>
      <c r="AB42" s="31"/>
      <c r="AC42" s="519"/>
      <c r="AD42" s="519"/>
      <c r="AE42" s="30"/>
      <c r="AF42" s="31"/>
      <c r="AG42" s="30"/>
      <c r="AH42" s="31"/>
      <c r="AI42" s="30"/>
      <c r="AJ42" s="31"/>
      <c r="AK42" s="30"/>
      <c r="AL42" s="31"/>
      <c r="AM42" s="30"/>
      <c r="AN42" s="31"/>
      <c r="AO42" s="30"/>
      <c r="AP42" s="31"/>
      <c r="AQ42" s="30"/>
      <c r="AR42" s="31"/>
      <c r="AS42" s="30"/>
      <c r="AT42" s="31"/>
      <c r="AU42" s="30"/>
      <c r="AV42" s="31"/>
      <c r="AW42" s="30"/>
      <c r="AX42" s="31"/>
      <c r="AY42" s="30"/>
      <c r="AZ42" s="31"/>
      <c r="BA42" s="30"/>
      <c r="BB42" s="31"/>
      <c r="BC42" s="30"/>
      <c r="BD42" s="31"/>
      <c r="BE42" s="30"/>
      <c r="BF42" s="31"/>
      <c r="BG42" s="30"/>
      <c r="BH42" s="31"/>
      <c r="BI42" s="30"/>
      <c r="BJ42" s="31"/>
      <c r="BK42" s="30"/>
      <c r="BL42" s="31"/>
      <c r="BM42" s="30"/>
      <c r="BN42" s="31"/>
      <c r="BO42" s="30"/>
      <c r="BP42" s="31"/>
      <c r="BQ42" s="30"/>
      <c r="BR42" s="31"/>
      <c r="BS42" s="30"/>
      <c r="BT42" s="31"/>
      <c r="BU42" s="30"/>
      <c r="BV42" s="31"/>
      <c r="BW42" s="30"/>
      <c r="BX42" s="31"/>
      <c r="BY42" s="30"/>
      <c r="BZ42" s="31"/>
      <c r="CA42" s="30"/>
      <c r="CB42" s="31"/>
      <c r="CC42" s="30"/>
      <c r="CD42" s="31"/>
      <c r="CE42" s="30"/>
      <c r="CF42" s="31"/>
      <c r="CG42" s="30"/>
      <c r="CH42" s="31"/>
      <c r="CI42" s="30"/>
      <c r="CJ42" s="31"/>
      <c r="CK42" s="30"/>
      <c r="CL42" s="31"/>
      <c r="CM42" s="30"/>
      <c r="CN42" s="31"/>
      <c r="CO42" s="30"/>
      <c r="CP42" s="31"/>
      <c r="CQ42" s="30"/>
      <c r="CR42" s="31"/>
      <c r="CS42" s="30"/>
      <c r="CT42" s="31"/>
      <c r="CU42" s="30"/>
      <c r="CV42" s="31"/>
      <c r="CW42" s="30"/>
      <c r="CX42" s="31"/>
      <c r="CY42" s="30"/>
      <c r="CZ42" s="31"/>
      <c r="DA42" s="30"/>
      <c r="DB42" s="31"/>
      <c r="DC42" s="30"/>
      <c r="DD42" s="31"/>
      <c r="DE42" s="30"/>
      <c r="DF42" s="31"/>
      <c r="DG42" s="30"/>
      <c r="DH42" s="31"/>
      <c r="DI42" s="30"/>
      <c r="DJ42" s="31"/>
      <c r="DK42" s="30"/>
      <c r="DL42" s="31"/>
      <c r="DM42" s="30"/>
      <c r="DN42" s="31"/>
      <c r="DO42" s="30"/>
      <c r="DP42" s="31"/>
      <c r="DQ42" s="30"/>
      <c r="DR42" s="31"/>
      <c r="DS42" s="30"/>
      <c r="DT42" s="31"/>
      <c r="DU42" s="30"/>
      <c r="DV42" s="31"/>
      <c r="DW42" s="30"/>
      <c r="DX42" s="31"/>
      <c r="DY42" s="30"/>
      <c r="DZ42" s="31"/>
      <c r="EA42" s="30"/>
      <c r="EB42" s="31"/>
      <c r="EC42" s="30"/>
      <c r="ED42" s="31"/>
      <c r="EE42" s="30"/>
      <c r="EF42" s="31"/>
      <c r="EG42" s="30"/>
      <c r="EH42" s="31"/>
      <c r="EI42" s="30"/>
      <c r="EJ42" s="31"/>
      <c r="EK42" s="30"/>
      <c r="EL42" s="31"/>
      <c r="EM42" s="30"/>
      <c r="EN42" s="31"/>
      <c r="EO42" s="30"/>
      <c r="EP42" s="31"/>
      <c r="EQ42" s="30"/>
      <c r="ER42" s="31"/>
      <c r="ES42" s="30"/>
      <c r="ET42" s="31"/>
      <c r="EU42" s="30"/>
      <c r="EV42" s="31"/>
      <c r="EW42" s="30"/>
      <c r="EX42" s="31"/>
      <c r="EY42" s="30"/>
      <c r="EZ42" s="31"/>
      <c r="FA42" s="30"/>
      <c r="FB42" s="31"/>
      <c r="FC42" s="30"/>
      <c r="FD42" s="31"/>
      <c r="FE42" s="30"/>
      <c r="FF42" s="31"/>
      <c r="FG42" s="30"/>
      <c r="FH42" s="31"/>
      <c r="FI42" s="30"/>
      <c r="FJ42" s="31"/>
      <c r="FK42" s="30"/>
      <c r="FL42" s="31"/>
      <c r="FM42" s="30"/>
      <c r="FN42" s="31"/>
      <c r="FO42" s="30"/>
      <c r="FP42" s="31"/>
      <c r="FQ42" s="30"/>
      <c r="FR42" s="31"/>
      <c r="FS42" s="30"/>
      <c r="FT42" s="31"/>
      <c r="FU42" s="30"/>
      <c r="FV42" s="31"/>
      <c r="FW42" s="30"/>
      <c r="FX42" s="31"/>
      <c r="FY42" s="30"/>
      <c r="FZ42" s="31"/>
      <c r="GA42" s="30"/>
      <c r="GB42" s="31"/>
      <c r="GC42" s="30"/>
      <c r="GD42" s="31"/>
      <c r="GE42" s="30"/>
      <c r="GF42" s="31"/>
      <c r="GG42" s="30"/>
      <c r="GH42" s="31"/>
      <c r="GI42" s="30"/>
      <c r="GJ42" s="31"/>
      <c r="GK42" s="30"/>
      <c r="GL42" s="31"/>
      <c r="GM42" s="30"/>
      <c r="GN42" s="31"/>
      <c r="GO42" s="30"/>
      <c r="GP42" s="31"/>
      <c r="GQ42" s="30"/>
      <c r="GR42" s="31"/>
      <c r="GS42" s="30"/>
      <c r="GT42" s="31"/>
      <c r="GU42" s="30"/>
      <c r="GV42" s="31"/>
      <c r="GW42" s="30"/>
      <c r="GX42" s="31"/>
      <c r="GY42" s="30"/>
      <c r="GZ42" s="31"/>
      <c r="HA42" s="30"/>
      <c r="HB42" s="31"/>
      <c r="HC42" s="30"/>
      <c r="HD42" s="31"/>
      <c r="HE42" s="30"/>
      <c r="HF42" s="31"/>
      <c r="HG42" s="30"/>
      <c r="HH42" s="31"/>
      <c r="HI42" s="30"/>
      <c r="HJ42" s="31"/>
      <c r="HK42" s="30"/>
      <c r="HL42" s="31"/>
      <c r="HM42" s="30"/>
      <c r="HN42" s="31"/>
      <c r="HO42" s="30"/>
      <c r="HP42" s="31"/>
      <c r="HQ42" s="30"/>
      <c r="HR42" s="31"/>
      <c r="HS42" s="30"/>
      <c r="HT42" s="31"/>
      <c r="HU42" s="30"/>
      <c r="HV42" s="31"/>
      <c r="HW42" s="30"/>
      <c r="HX42" s="31"/>
      <c r="HY42" s="30"/>
      <c r="HZ42" s="31"/>
      <c r="IA42" s="30"/>
      <c r="IB42" s="31"/>
      <c r="IC42" s="30"/>
      <c r="ID42" s="31"/>
      <c r="IE42" s="30"/>
      <c r="IF42" s="31"/>
      <c r="IG42" s="30"/>
      <c r="IH42" s="31"/>
      <c r="II42" s="30"/>
      <c r="IJ42" s="31"/>
      <c r="IK42" s="30"/>
      <c r="IL42" s="31"/>
      <c r="IM42" s="30"/>
      <c r="IN42" s="31"/>
      <c r="IO42" s="30"/>
      <c r="IP42" s="31"/>
      <c r="IQ42" s="30"/>
      <c r="IR42" s="31"/>
      <c r="IS42" s="30"/>
      <c r="IT42" s="31"/>
      <c r="IU42" s="30"/>
      <c r="IV42" s="31"/>
      <c r="IW42" s="30"/>
      <c r="IX42" s="31"/>
      <c r="IY42" s="30"/>
      <c r="IZ42" s="31"/>
      <c r="JA42" s="30"/>
      <c r="JB42" s="31"/>
      <c r="JC42" s="30"/>
      <c r="JD42" s="31"/>
      <c r="JE42" s="30"/>
      <c r="JF42" s="31"/>
      <c r="JG42" s="30"/>
      <c r="JH42" s="31"/>
      <c r="JI42" s="30"/>
      <c r="JJ42" s="31"/>
      <c r="JK42" s="30"/>
      <c r="JL42" s="31"/>
      <c r="JM42" s="30"/>
      <c r="JN42" s="31"/>
      <c r="JO42" s="30"/>
      <c r="JP42" s="31"/>
      <c r="JQ42" s="30"/>
      <c r="JR42" s="31"/>
      <c r="JS42" s="30"/>
      <c r="JT42" s="31"/>
      <c r="JU42" s="30"/>
      <c r="JV42" s="31"/>
      <c r="JW42" s="30"/>
      <c r="JX42" s="31"/>
      <c r="JY42" s="30"/>
      <c r="JZ42" s="31"/>
      <c r="KA42" s="30"/>
      <c r="KB42" s="31"/>
      <c r="KC42" s="30"/>
      <c r="KD42" s="31"/>
      <c r="KE42" s="30"/>
      <c r="KF42" s="31"/>
      <c r="KG42" s="30"/>
      <c r="KH42" s="31"/>
      <c r="KI42" s="30"/>
      <c r="KJ42" s="31"/>
      <c r="KK42" s="30"/>
      <c r="KL42" s="31"/>
      <c r="KM42" s="30"/>
      <c r="KN42" s="31"/>
      <c r="KO42" s="30"/>
      <c r="KP42" s="31"/>
      <c r="KQ42" s="30"/>
      <c r="KR42" s="31"/>
      <c r="KS42" s="30"/>
      <c r="KT42" s="31"/>
      <c r="KU42" s="30"/>
      <c r="KV42" s="31"/>
      <c r="KW42" s="30"/>
      <c r="KX42" s="31"/>
      <c r="KY42" s="30"/>
      <c r="KZ42" s="31"/>
      <c r="LA42" s="30"/>
      <c r="LB42" s="31"/>
      <c r="LC42" s="30"/>
      <c r="LD42" s="31"/>
      <c r="LE42" s="30"/>
      <c r="LF42" s="31"/>
      <c r="LG42" s="30"/>
      <c r="LH42" s="31"/>
      <c r="LI42" s="30"/>
      <c r="LJ42" s="31"/>
      <c r="LK42" s="30"/>
      <c r="LL42" s="31"/>
      <c r="LM42" s="30"/>
      <c r="LN42" s="31"/>
      <c r="LO42" s="30"/>
      <c r="LP42" s="31"/>
      <c r="LQ42" s="30"/>
      <c r="LR42" s="31"/>
      <c r="LS42" s="30"/>
      <c r="LT42" s="31"/>
      <c r="LU42" s="30"/>
      <c r="LV42" s="31"/>
      <c r="LW42" s="30"/>
      <c r="LX42" s="31"/>
      <c r="LY42" s="30"/>
      <c r="LZ42" s="31"/>
      <c r="MA42" s="30"/>
      <c r="MB42" s="31"/>
      <c r="MC42" s="30"/>
      <c r="MD42" s="31"/>
      <c r="ME42" s="30"/>
      <c r="MF42" s="31"/>
      <c r="MG42" s="30"/>
      <c r="MH42" s="31"/>
      <c r="MI42" s="30"/>
      <c r="MJ42" s="31"/>
      <c r="MK42" s="30"/>
      <c r="ML42" s="31"/>
      <c r="MM42" s="30"/>
      <c r="MN42" s="31"/>
      <c r="MO42" s="30"/>
      <c r="MP42" s="31"/>
      <c r="MQ42" s="30"/>
      <c r="MR42" s="31"/>
      <c r="MS42" s="30"/>
      <c r="MT42" s="31"/>
      <c r="MU42" s="30"/>
      <c r="MV42" s="31"/>
      <c r="MW42" s="30"/>
      <c r="MX42" s="31"/>
      <c r="MY42" s="30"/>
      <c r="MZ42" s="31"/>
      <c r="NA42" s="30"/>
      <c r="NB42" s="31"/>
      <c r="NC42" s="30"/>
      <c r="ND42" s="31"/>
      <c r="NE42" s="30"/>
      <c r="NF42" s="31"/>
      <c r="NG42" s="30"/>
      <c r="NH42" s="31"/>
      <c r="NI42" s="30"/>
      <c r="NJ42" s="31"/>
      <c r="NK42" s="30"/>
      <c r="NL42" s="31"/>
      <c r="NM42" s="30"/>
      <c r="NN42" s="31"/>
      <c r="NO42" s="30"/>
      <c r="NP42" s="31"/>
      <c r="NQ42" s="30"/>
      <c r="NR42" s="31"/>
      <c r="NS42" s="30"/>
      <c r="NT42" s="31"/>
      <c r="NU42" s="30"/>
      <c r="NV42" s="31"/>
      <c r="NW42" s="30"/>
      <c r="NX42" s="31"/>
      <c r="NY42" s="30"/>
      <c r="NZ42" s="31"/>
      <c r="OA42" s="30"/>
      <c r="OB42" s="31"/>
      <c r="OC42" s="30"/>
      <c r="OD42" s="31"/>
      <c r="OE42" s="30"/>
      <c r="OF42" s="31"/>
      <c r="OG42" s="30"/>
      <c r="OH42" s="31"/>
      <c r="OI42" s="30"/>
      <c r="OJ42" s="31"/>
      <c r="OK42" s="30"/>
      <c r="OL42" s="31"/>
      <c r="OM42" s="30"/>
      <c r="ON42" s="31"/>
      <c r="OO42" s="30"/>
      <c r="OP42" s="31"/>
      <c r="OQ42" s="30"/>
      <c r="OR42" s="31"/>
      <c r="OS42" s="30"/>
      <c r="OT42" s="31"/>
      <c r="OU42" s="30"/>
      <c r="OV42" s="31"/>
      <c r="OW42" s="30"/>
      <c r="OX42" s="31"/>
      <c r="OY42" s="30"/>
      <c r="OZ42" s="31"/>
      <c r="PA42" s="30"/>
      <c r="PB42" s="31"/>
      <c r="PC42" s="30"/>
      <c r="PD42" s="31"/>
      <c r="PE42" s="30"/>
      <c r="PF42" s="31"/>
      <c r="PG42" s="30"/>
      <c r="PH42" s="31"/>
      <c r="PI42" s="30"/>
      <c r="PJ42" s="31"/>
      <c r="PK42" s="30"/>
      <c r="PL42" s="31"/>
      <c r="PM42" s="30"/>
      <c r="PN42" s="31"/>
      <c r="PO42" s="30"/>
      <c r="PP42" s="31"/>
      <c r="PQ42" s="30"/>
      <c r="PR42" s="31"/>
      <c r="PS42" s="30"/>
      <c r="PT42" s="31"/>
      <c r="PU42" s="30"/>
      <c r="PV42" s="31"/>
      <c r="PW42" s="30"/>
      <c r="PX42" s="31"/>
      <c r="PY42" s="30"/>
      <c r="PZ42" s="31"/>
      <c r="QA42" s="30"/>
      <c r="QB42" s="31"/>
      <c r="QC42" s="30"/>
      <c r="QD42" s="31"/>
      <c r="QE42" s="30"/>
      <c r="QF42" s="31"/>
      <c r="QG42" s="30"/>
      <c r="QH42" s="31"/>
      <c r="QI42" s="30"/>
      <c r="QJ42" s="31"/>
      <c r="QK42" s="30"/>
      <c r="QL42" s="31"/>
      <c r="QM42" s="30"/>
      <c r="QN42" s="31"/>
      <c r="QO42" s="30"/>
      <c r="QP42" s="31"/>
      <c r="QQ42" s="30"/>
      <c r="QR42" s="31"/>
      <c r="QS42" s="30"/>
      <c r="QT42" s="31"/>
      <c r="QU42" s="30"/>
      <c r="QV42" s="31"/>
      <c r="QW42" s="30"/>
      <c r="QX42" s="31"/>
      <c r="QY42" s="30"/>
      <c r="QZ42" s="31"/>
      <c r="RA42" s="30"/>
      <c r="RB42" s="31"/>
      <c r="RC42" s="30"/>
      <c r="RD42" s="31"/>
      <c r="RE42" s="30"/>
      <c r="RF42" s="31"/>
      <c r="RG42" s="30"/>
      <c r="RH42" s="31"/>
      <c r="RI42" s="30"/>
      <c r="RJ42" s="31"/>
      <c r="RK42" s="30"/>
      <c r="RL42" s="31"/>
      <c r="RM42" s="30"/>
      <c r="RN42" s="31"/>
      <c r="RO42" s="30"/>
      <c r="RP42" s="31"/>
      <c r="RQ42" s="30"/>
      <c r="RR42" s="31"/>
      <c r="RS42" s="30"/>
      <c r="RT42" s="31"/>
      <c r="RU42" s="30"/>
      <c r="RV42" s="31"/>
      <c r="RW42" s="30"/>
      <c r="RX42" s="31"/>
      <c r="RY42" s="30"/>
      <c r="RZ42" s="31"/>
      <c r="SA42" s="30"/>
      <c r="SB42" s="31"/>
      <c r="SC42" s="30"/>
      <c r="SD42" s="31"/>
      <c r="SE42" s="30"/>
      <c r="SF42" s="31"/>
      <c r="SG42" s="30"/>
      <c r="SH42" s="31"/>
      <c r="SI42" s="30"/>
      <c r="SJ42" s="31"/>
      <c r="SK42" s="30"/>
      <c r="SL42" s="31"/>
      <c r="SM42" s="30"/>
      <c r="SN42" s="31"/>
      <c r="SO42" s="30"/>
      <c r="SP42" s="31"/>
      <c r="SQ42" s="30"/>
      <c r="SR42" s="31"/>
      <c r="SS42" s="30"/>
      <c r="ST42" s="31"/>
      <c r="SU42" s="30"/>
      <c r="SV42" s="31"/>
      <c r="SW42" s="30"/>
      <c r="SX42" s="31"/>
      <c r="SY42" s="30"/>
      <c r="SZ42" s="31"/>
      <c r="TA42" s="30"/>
      <c r="TB42" s="31"/>
      <c r="TC42" s="30"/>
      <c r="TD42" s="31"/>
      <c r="TE42" s="30"/>
      <c r="TF42" s="31"/>
      <c r="TG42" s="30"/>
      <c r="TH42" s="31"/>
      <c r="TI42" s="30"/>
      <c r="TJ42" s="31"/>
      <c r="TK42" s="30"/>
      <c r="TL42" s="31"/>
      <c r="TM42" s="30"/>
      <c r="TN42" s="31"/>
      <c r="TO42" s="30"/>
      <c r="TP42" s="31"/>
      <c r="TQ42" s="30"/>
      <c r="TR42" s="31"/>
      <c r="TS42" s="30"/>
      <c r="TT42" s="31"/>
      <c r="TU42" s="30"/>
      <c r="TV42" s="31"/>
      <c r="TW42" s="30"/>
      <c r="TX42" s="31"/>
      <c r="TY42" s="30"/>
      <c r="TZ42" s="31"/>
      <c r="UA42" s="30"/>
      <c r="UB42" s="31"/>
      <c r="UC42" s="30"/>
      <c r="UD42" s="31"/>
      <c r="UE42" s="30"/>
      <c r="UF42" s="31"/>
      <c r="UG42" s="30"/>
      <c r="UH42" s="31"/>
      <c r="UI42" s="30"/>
      <c r="UJ42" s="31"/>
      <c r="UK42" s="30"/>
      <c r="UL42" s="31"/>
      <c r="UM42" s="30"/>
      <c r="UN42" s="31"/>
      <c r="UO42" s="30"/>
      <c r="UP42" s="31"/>
      <c r="UQ42" s="30"/>
      <c r="UR42" s="31"/>
      <c r="US42" s="30"/>
      <c r="UT42" s="31"/>
      <c r="UU42" s="30"/>
      <c r="UV42" s="31"/>
      <c r="UW42" s="30"/>
      <c r="UX42" s="31"/>
      <c r="UY42" s="30"/>
      <c r="UZ42" s="31"/>
      <c r="VA42" s="30"/>
      <c r="VB42" s="31"/>
      <c r="VC42" s="30"/>
      <c r="VD42" s="31"/>
      <c r="VE42" s="30"/>
      <c r="VF42" s="31"/>
      <c r="VG42" s="30"/>
      <c r="VH42" s="31"/>
      <c r="VI42" s="30"/>
      <c r="VJ42" s="31"/>
      <c r="VK42" s="30"/>
      <c r="VL42" s="31"/>
      <c r="VM42" s="30"/>
      <c r="VN42" s="31"/>
      <c r="VO42" s="30"/>
      <c r="VP42" s="31"/>
      <c r="VQ42" s="30"/>
      <c r="VR42" s="31"/>
      <c r="VS42" s="30"/>
      <c r="VT42" s="31"/>
      <c r="VU42" s="30"/>
      <c r="VV42" s="31"/>
      <c r="VW42" s="30"/>
      <c r="VX42" s="31"/>
      <c r="VY42" s="30"/>
      <c r="VZ42" s="31"/>
      <c r="WA42" s="30"/>
      <c r="WB42" s="31"/>
      <c r="WC42" s="30"/>
      <c r="WD42" s="31"/>
      <c r="WE42" s="30"/>
      <c r="WF42" s="31"/>
      <c r="WG42" s="30"/>
      <c r="WH42" s="31"/>
      <c r="WI42" s="30"/>
      <c r="WJ42" s="31"/>
      <c r="WK42" s="30"/>
      <c r="WL42" s="31"/>
      <c r="WM42" s="30"/>
      <c r="WN42" s="31"/>
      <c r="WO42" s="30"/>
      <c r="WP42" s="31"/>
      <c r="WQ42" s="30"/>
      <c r="WR42" s="31"/>
      <c r="WS42" s="30"/>
      <c r="WT42" s="31"/>
      <c r="WU42" s="30"/>
      <c r="WV42" s="31"/>
      <c r="WW42" s="30"/>
      <c r="WX42" s="31"/>
      <c r="WY42" s="30"/>
      <c r="WZ42" s="31"/>
      <c r="XA42" s="30"/>
      <c r="XB42" s="31"/>
      <c r="XC42" s="30"/>
      <c r="XD42" s="31"/>
      <c r="XE42" s="30"/>
      <c r="XF42" s="31"/>
      <c r="XG42" s="30"/>
      <c r="XH42" s="31"/>
      <c r="XI42" s="30"/>
      <c r="XJ42" s="31"/>
      <c r="XK42" s="30"/>
      <c r="XL42" s="31"/>
      <c r="XM42" s="30"/>
      <c r="XN42" s="31"/>
      <c r="XO42" s="30"/>
      <c r="XP42" s="31"/>
      <c r="XQ42" s="30"/>
      <c r="XR42" s="31"/>
      <c r="XS42" s="30"/>
      <c r="XT42" s="31"/>
      <c r="XU42" s="30"/>
      <c r="XV42" s="31"/>
      <c r="XW42" s="30"/>
      <c r="XX42" s="31"/>
      <c r="XY42" s="30"/>
      <c r="XZ42" s="31"/>
      <c r="YA42" s="30"/>
      <c r="YB42" s="31"/>
      <c r="YC42" s="30"/>
      <c r="YD42" s="31"/>
      <c r="YE42" s="30"/>
      <c r="YF42" s="31"/>
      <c r="YG42" s="30"/>
      <c r="YH42" s="31"/>
      <c r="YI42" s="30"/>
      <c r="YJ42" s="31"/>
      <c r="YK42" s="30"/>
      <c r="YL42" s="31"/>
      <c r="YM42" s="30"/>
      <c r="YN42" s="31"/>
      <c r="YO42" s="30"/>
      <c r="YP42" s="31"/>
      <c r="YQ42" s="30"/>
      <c r="YR42" s="31"/>
      <c r="YS42" s="30"/>
      <c r="YT42" s="31"/>
      <c r="YU42" s="30"/>
      <c r="YV42" s="31"/>
      <c r="YW42" s="30"/>
      <c r="YX42" s="31"/>
      <c r="YY42" s="30"/>
      <c r="YZ42" s="31"/>
      <c r="ZA42" s="30"/>
      <c r="ZB42" s="31"/>
      <c r="ZC42" s="30"/>
      <c r="ZD42" s="31"/>
      <c r="ZE42" s="30"/>
      <c r="ZF42" s="31"/>
      <c r="ZG42" s="30"/>
      <c r="ZH42" s="31"/>
      <c r="ZI42" s="30"/>
      <c r="ZJ42" s="31"/>
      <c r="ZK42" s="30"/>
      <c r="ZL42" s="31"/>
      <c r="ZM42" s="30"/>
      <c r="ZN42" s="31"/>
      <c r="ZO42" s="30"/>
      <c r="ZP42" s="31"/>
      <c r="ZQ42" s="30"/>
      <c r="ZR42" s="31"/>
      <c r="ZS42" s="30"/>
      <c r="ZT42" s="31"/>
      <c r="ZU42" s="30"/>
      <c r="ZV42" s="31"/>
      <c r="ZW42" s="30"/>
      <c r="ZX42" s="31"/>
      <c r="ZY42" s="30"/>
      <c r="ZZ42" s="31"/>
      <c r="AAA42" s="30"/>
      <c r="AAB42" s="31"/>
      <c r="AAC42" s="30"/>
      <c r="AAD42" s="31"/>
      <c r="AAE42" s="30"/>
      <c r="AAF42" s="31"/>
      <c r="AAG42" s="30"/>
      <c r="AAH42" s="31"/>
      <c r="AAI42" s="30"/>
      <c r="AAJ42" s="31"/>
      <c r="AAK42" s="30"/>
      <c r="AAL42" s="31"/>
      <c r="AAM42" s="30"/>
      <c r="AAN42" s="31"/>
      <c r="AAO42" s="30"/>
      <c r="AAP42" s="31"/>
      <c r="AAQ42" s="30"/>
      <c r="AAR42" s="31"/>
      <c r="AAS42" s="30"/>
      <c r="AAT42" s="31"/>
      <c r="AAU42" s="30"/>
      <c r="AAV42" s="31"/>
      <c r="AAW42" s="30"/>
      <c r="AAX42" s="31"/>
      <c r="AAY42" s="30"/>
      <c r="AAZ42" s="31"/>
      <c r="ABA42" s="30"/>
      <c r="ABB42" s="31"/>
      <c r="ABC42" s="30"/>
      <c r="ABD42" s="31"/>
      <c r="ABE42" s="30"/>
      <c r="ABF42" s="31"/>
      <c r="ABG42" s="30"/>
      <c r="ABH42" s="31"/>
      <c r="ABI42" s="30"/>
      <c r="ABJ42" s="31"/>
      <c r="ABK42" s="30"/>
      <c r="ABL42" s="31"/>
      <c r="ABM42" s="30"/>
      <c r="ABN42" s="31"/>
      <c r="ABO42" s="30"/>
      <c r="ABP42" s="31"/>
      <c r="ABQ42" s="30"/>
      <c r="ABR42" s="31"/>
      <c r="ABS42" s="30"/>
      <c r="ABT42" s="31"/>
      <c r="ABU42" s="30"/>
      <c r="ABV42" s="31"/>
      <c r="ABW42" s="30"/>
      <c r="ABX42" s="31"/>
      <c r="ABY42" s="30"/>
      <c r="ABZ42" s="31"/>
      <c r="ACA42" s="30"/>
      <c r="ACB42" s="31"/>
      <c r="ACC42" s="30"/>
      <c r="ACD42" s="31"/>
      <c r="ACE42" s="30"/>
      <c r="ACF42" s="31"/>
      <c r="ACG42" s="30"/>
      <c r="ACH42" s="31"/>
      <c r="ACI42" s="30"/>
      <c r="ACJ42" s="31"/>
      <c r="ACK42" s="30"/>
      <c r="ACL42" s="31"/>
      <c r="ACM42" s="30"/>
      <c r="ACN42" s="31"/>
      <c r="ACO42" s="30"/>
      <c r="ACP42" s="31"/>
      <c r="ACQ42" s="30"/>
      <c r="ACR42" s="31"/>
      <c r="ACS42" s="30"/>
      <c r="ACT42" s="31"/>
      <c r="ACU42" s="30"/>
      <c r="ACV42" s="31"/>
      <c r="ACW42" s="30"/>
      <c r="ACX42" s="31"/>
      <c r="ACY42" s="30"/>
      <c r="ACZ42" s="31"/>
      <c r="ADA42" s="30"/>
      <c r="ADB42" s="31"/>
      <c r="ADC42" s="30"/>
      <c r="ADD42" s="31"/>
      <c r="ADE42" s="30"/>
      <c r="ADF42" s="31"/>
      <c r="ADG42" s="30"/>
      <c r="ADH42" s="31"/>
      <c r="ADI42" s="30"/>
      <c r="ADJ42" s="31"/>
      <c r="ADK42" s="30"/>
      <c r="ADL42" s="31"/>
      <c r="ADM42" s="30"/>
      <c r="ADN42" s="31"/>
      <c r="ADO42" s="30"/>
      <c r="ADP42" s="31"/>
      <c r="ADQ42" s="30"/>
      <c r="ADR42" s="31"/>
      <c r="ADS42" s="30"/>
      <c r="ADT42" s="31"/>
      <c r="ADU42" s="30"/>
      <c r="ADV42" s="31"/>
      <c r="ADW42" s="30"/>
      <c r="ADX42" s="31"/>
      <c r="ADY42" s="30"/>
      <c r="ADZ42" s="31"/>
      <c r="AEA42" s="30"/>
      <c r="AEB42" s="31"/>
      <c r="AEC42" s="30"/>
      <c r="AED42" s="31"/>
      <c r="AEE42" s="30"/>
      <c r="AEF42" s="31"/>
      <c r="AEG42" s="30"/>
      <c r="AEH42" s="31"/>
      <c r="AEI42" s="30"/>
      <c r="AEJ42" s="31"/>
      <c r="AEK42" s="30"/>
      <c r="AEL42" s="31"/>
      <c r="AEM42" s="30"/>
      <c r="AEN42" s="31"/>
      <c r="AEO42" s="30"/>
      <c r="AEP42" s="31"/>
      <c r="AEQ42" s="30"/>
      <c r="AER42" s="31"/>
      <c r="AES42" s="30"/>
      <c r="AET42" s="31"/>
      <c r="AEU42" s="30"/>
      <c r="AEV42" s="31"/>
      <c r="AEW42" s="30"/>
      <c r="AEX42" s="31"/>
      <c r="AEY42" s="30"/>
      <c r="AEZ42" s="31"/>
      <c r="AFA42" s="30"/>
      <c r="AFB42" s="31"/>
      <c r="AFC42" s="30"/>
      <c r="AFD42" s="31"/>
      <c r="AFE42" s="30"/>
      <c r="AFF42" s="31"/>
      <c r="AFG42" s="30"/>
      <c r="AFH42" s="31"/>
      <c r="AFI42" s="30"/>
      <c r="AFJ42" s="31"/>
      <c r="AFK42" s="30"/>
      <c r="AFL42" s="31"/>
      <c r="AFM42" s="30"/>
      <c r="AFN42" s="31"/>
      <c r="AFO42" s="30"/>
      <c r="AFP42" s="31"/>
      <c r="AFQ42" s="30"/>
      <c r="AFR42" s="31"/>
      <c r="AFS42" s="30"/>
      <c r="AFT42" s="31"/>
      <c r="AFU42" s="30"/>
      <c r="AFV42" s="31"/>
      <c r="AFW42" s="30"/>
      <c r="AFX42" s="31"/>
      <c r="AFY42" s="30"/>
      <c r="AFZ42" s="31"/>
      <c r="AGA42" s="30"/>
      <c r="AGB42" s="31"/>
      <c r="AGC42" s="30"/>
      <c r="AGD42" s="31"/>
      <c r="AGE42" s="30"/>
      <c r="AGF42" s="31"/>
      <c r="AGG42" s="30"/>
      <c r="AGH42" s="31"/>
      <c r="AGI42" s="30"/>
      <c r="AGJ42" s="31"/>
      <c r="AGK42" s="30"/>
      <c r="AGL42" s="31"/>
      <c r="AGM42" s="30"/>
      <c r="AGN42" s="31"/>
      <c r="AGO42" s="30"/>
      <c r="AGP42" s="31"/>
      <c r="AGQ42" s="30"/>
      <c r="AGR42" s="31"/>
      <c r="AGS42" s="30"/>
      <c r="AGT42" s="31"/>
      <c r="AGU42" s="30"/>
      <c r="AGV42" s="31"/>
      <c r="AGW42" s="30"/>
      <c r="AGX42" s="31"/>
      <c r="AGY42" s="30"/>
      <c r="AGZ42" s="31"/>
      <c r="AHA42" s="30"/>
      <c r="AHB42" s="31"/>
      <c r="AHC42" s="30"/>
      <c r="AHD42" s="31"/>
      <c r="AHE42" s="30"/>
      <c r="AHF42" s="31"/>
      <c r="AHG42" s="30"/>
      <c r="AHH42" s="31"/>
      <c r="AHI42" s="30"/>
      <c r="AHJ42" s="31"/>
      <c r="AHK42" s="30"/>
      <c r="AHL42" s="31"/>
      <c r="AHM42" s="30"/>
      <c r="AHN42" s="31"/>
      <c r="AHO42" s="30"/>
      <c r="AHP42" s="31"/>
      <c r="AHQ42" s="30"/>
      <c r="AHR42" s="31"/>
      <c r="AHS42" s="30"/>
      <c r="AHT42" s="31"/>
      <c r="AHU42" s="30"/>
      <c r="AHV42" s="31"/>
      <c r="AHW42" s="30"/>
      <c r="AHX42" s="31"/>
      <c r="AHY42" s="30"/>
      <c r="AHZ42" s="31"/>
      <c r="AIA42" s="30"/>
      <c r="AIB42" s="31"/>
      <c r="AIC42" s="30"/>
      <c r="AID42" s="31"/>
      <c r="AIE42" s="30"/>
      <c r="AIF42" s="31"/>
      <c r="AIG42" s="30"/>
      <c r="AIH42" s="31"/>
      <c r="AII42" s="30"/>
      <c r="AIJ42" s="31"/>
      <c r="AIK42" s="30"/>
      <c r="AIL42" s="31"/>
      <c r="AIM42" s="30"/>
      <c r="AIN42" s="31"/>
      <c r="AIO42" s="30"/>
      <c r="AIP42" s="31"/>
      <c r="AIQ42" s="30"/>
      <c r="AIR42" s="31"/>
      <c r="AIS42" s="30"/>
      <c r="AIT42" s="31"/>
      <c r="AIU42" s="30"/>
      <c r="AIV42" s="31"/>
      <c r="AIW42" s="30"/>
      <c r="AIX42" s="31"/>
      <c r="AIY42" s="30"/>
      <c r="AIZ42" s="31"/>
      <c r="AJA42" s="30"/>
      <c r="AJB42" s="31"/>
      <c r="AJC42" s="30"/>
      <c r="AJD42" s="31"/>
      <c r="AJE42" s="30"/>
      <c r="AJF42" s="31"/>
      <c r="AJG42" s="30"/>
      <c r="AJH42" s="31"/>
      <c r="AJI42" s="30"/>
      <c r="AJJ42" s="31"/>
      <c r="AJK42" s="30"/>
      <c r="AJL42" s="31"/>
      <c r="AJM42" s="30"/>
      <c r="AJN42" s="31"/>
      <c r="AJO42" s="30"/>
      <c r="AJP42" s="31"/>
      <c r="AJQ42" s="30"/>
      <c r="AJR42" s="31"/>
      <c r="AJS42" s="30"/>
      <c r="AJT42" s="31"/>
      <c r="AJU42" s="30"/>
      <c r="AJV42" s="31"/>
      <c r="AJW42" s="30"/>
      <c r="AJX42" s="31"/>
      <c r="AJY42" s="30"/>
      <c r="AJZ42" s="31"/>
      <c r="AKA42" s="30"/>
      <c r="AKB42" s="31"/>
      <c r="AKC42" s="30"/>
      <c r="AKD42" s="31"/>
      <c r="AKE42" s="30"/>
      <c r="AKF42" s="31"/>
      <c r="AKG42" s="30"/>
      <c r="AKH42" s="31"/>
      <c r="AKI42" s="30"/>
      <c r="AKJ42" s="31"/>
      <c r="AKK42" s="30"/>
      <c r="AKL42" s="31"/>
      <c r="AKM42" s="30"/>
      <c r="AKN42" s="31"/>
      <c r="AKO42" s="30"/>
      <c r="AKP42" s="31"/>
      <c r="AKQ42" s="30"/>
      <c r="AKR42" s="31"/>
      <c r="AKS42" s="30"/>
      <c r="AKT42" s="31"/>
      <c r="AKU42" s="30"/>
      <c r="AKV42" s="31"/>
      <c r="AKW42" s="30"/>
      <c r="AKX42" s="31"/>
      <c r="AKY42" s="30"/>
      <c r="AKZ42" s="31"/>
      <c r="ALA42" s="30"/>
      <c r="ALB42" s="31"/>
      <c r="ALC42" s="30"/>
      <c r="ALD42" s="31"/>
      <c r="ALE42" s="30"/>
      <c r="ALF42" s="31"/>
      <c r="ALG42" s="30"/>
      <c r="ALH42" s="31"/>
      <c r="ALI42" s="30"/>
      <c r="ALJ42" s="31"/>
      <c r="ALK42" s="30"/>
      <c r="ALL42" s="31"/>
      <c r="ALM42" s="30"/>
      <c r="ALN42" s="31"/>
      <c r="ALO42" s="30"/>
      <c r="ALP42" s="31"/>
      <c r="ALQ42" s="30"/>
      <c r="ALR42" s="31"/>
      <c r="ALS42" s="30"/>
      <c r="ALT42" s="31"/>
      <c r="ALU42" s="30"/>
      <c r="ALV42" s="31"/>
      <c r="ALW42" s="30"/>
      <c r="ALX42" s="31"/>
      <c r="ALY42" s="30"/>
      <c r="ALZ42" s="31"/>
      <c r="AMA42" s="30"/>
      <c r="AMB42" s="31"/>
      <c r="AMC42" s="30"/>
      <c r="AMD42" s="31"/>
      <c r="AME42" s="30"/>
      <c r="AMF42" s="31"/>
      <c r="AMG42" s="30"/>
      <c r="AMH42" s="31"/>
      <c r="AMI42" s="30"/>
      <c r="AMJ42" s="31"/>
      <c r="AMK42" s="30"/>
      <c r="AML42" s="31"/>
      <c r="AMM42" s="30"/>
      <c r="AMN42" s="31"/>
      <c r="AMO42" s="30"/>
      <c r="AMP42" s="31"/>
      <c r="AMQ42" s="30"/>
      <c r="AMR42" s="31"/>
      <c r="AMS42" s="30"/>
      <c r="AMT42" s="31"/>
      <c r="AMU42" s="30"/>
      <c r="AMV42" s="31"/>
      <c r="AMW42" s="30"/>
      <c r="AMX42" s="31"/>
      <c r="AMY42" s="30"/>
      <c r="AMZ42" s="31"/>
      <c r="ANA42" s="30"/>
      <c r="ANB42" s="31"/>
      <c r="ANC42" s="30"/>
      <c r="AND42" s="31"/>
      <c r="ANE42" s="30"/>
      <c r="ANF42" s="31"/>
      <c r="ANG42" s="30"/>
      <c r="ANH42" s="31"/>
      <c r="ANI42" s="30"/>
      <c r="ANJ42" s="31"/>
      <c r="ANK42" s="30"/>
      <c r="ANL42" s="31"/>
      <c r="ANM42" s="30"/>
      <c r="ANN42" s="31"/>
      <c r="ANO42" s="30"/>
      <c r="ANP42" s="31"/>
      <c r="ANQ42" s="30"/>
      <c r="ANR42" s="31"/>
      <c r="ANS42" s="30"/>
      <c r="ANT42" s="31"/>
      <c r="ANU42" s="30"/>
      <c r="ANV42" s="31"/>
      <c r="ANW42" s="30"/>
      <c r="ANX42" s="31"/>
      <c r="ANY42" s="30"/>
      <c r="ANZ42" s="31"/>
      <c r="AOA42" s="30"/>
      <c r="AOB42" s="31"/>
      <c r="AOC42" s="30"/>
      <c r="AOD42" s="31"/>
      <c r="AOE42" s="30"/>
      <c r="AOF42" s="31"/>
      <c r="AOG42" s="30"/>
      <c r="AOH42" s="31"/>
      <c r="AOI42" s="30"/>
      <c r="AOJ42" s="31"/>
      <c r="AOK42" s="30"/>
      <c r="AOL42" s="31"/>
      <c r="AOM42" s="30"/>
      <c r="AON42" s="31"/>
      <c r="AOO42" s="30"/>
      <c r="AOP42" s="31"/>
      <c r="AOQ42" s="30"/>
      <c r="AOR42" s="31"/>
      <c r="AOS42" s="30"/>
      <c r="AOT42" s="31"/>
      <c r="AOU42" s="30"/>
      <c r="AOV42" s="31"/>
      <c r="AOW42" s="30"/>
      <c r="AOX42" s="31"/>
      <c r="AOY42" s="30"/>
      <c r="AOZ42" s="31"/>
      <c r="APA42" s="30"/>
      <c r="APB42" s="31"/>
      <c r="APC42" s="30"/>
      <c r="APD42" s="31"/>
      <c r="APE42" s="30"/>
      <c r="APF42" s="31"/>
      <c r="APG42" s="30"/>
      <c r="APH42" s="31"/>
      <c r="API42" s="30"/>
      <c r="APJ42" s="31"/>
      <c r="APK42" s="30"/>
      <c r="APL42" s="31"/>
      <c r="APM42" s="30"/>
      <c r="APN42" s="31"/>
      <c r="APO42" s="30"/>
      <c r="APP42" s="31"/>
      <c r="APQ42" s="30"/>
      <c r="APR42" s="31"/>
      <c r="APS42" s="30"/>
      <c r="APT42" s="31"/>
      <c r="APU42" s="30"/>
      <c r="APV42" s="31"/>
      <c r="APW42" s="30"/>
      <c r="APX42" s="31"/>
      <c r="APY42" s="30"/>
      <c r="APZ42" s="31"/>
      <c r="AQA42" s="30"/>
      <c r="AQB42" s="31"/>
      <c r="AQC42" s="30"/>
      <c r="AQD42" s="31"/>
      <c r="AQE42" s="30"/>
      <c r="AQF42" s="31"/>
      <c r="AQG42" s="30"/>
      <c r="AQH42" s="31"/>
      <c r="AQI42" s="30"/>
      <c r="AQJ42" s="31"/>
      <c r="AQK42" s="30"/>
      <c r="AQL42" s="31"/>
      <c r="AQM42" s="30"/>
      <c r="AQN42" s="31"/>
      <c r="AQO42" s="30"/>
      <c r="AQP42" s="31"/>
      <c r="AQQ42" s="30"/>
      <c r="AQR42" s="31"/>
      <c r="AQS42" s="30"/>
      <c r="AQT42" s="31"/>
      <c r="AQU42" s="30"/>
      <c r="AQV42" s="31"/>
      <c r="AQW42" s="30"/>
      <c r="AQX42" s="31"/>
      <c r="AQY42" s="30"/>
      <c r="AQZ42" s="31"/>
      <c r="ARA42" s="30"/>
      <c r="ARB42" s="31"/>
      <c r="ARC42" s="30"/>
      <c r="ARD42" s="31"/>
      <c r="ARE42" s="30"/>
      <c r="ARF42" s="31"/>
      <c r="ARG42" s="30"/>
      <c r="ARH42" s="31"/>
      <c r="ARI42" s="30"/>
      <c r="ARJ42" s="31"/>
      <c r="ARK42" s="30"/>
      <c r="ARL42" s="31"/>
      <c r="ARM42" s="30"/>
      <c r="ARN42" s="31"/>
      <c r="ARO42" s="30"/>
      <c r="ARP42" s="31"/>
      <c r="ARQ42" s="30"/>
      <c r="ARR42" s="31"/>
      <c r="ARS42" s="30"/>
      <c r="ART42" s="31"/>
      <c r="ARU42" s="30"/>
      <c r="ARV42" s="31"/>
      <c r="ARW42" s="30"/>
      <c r="ARX42" s="31"/>
      <c r="ARY42" s="30"/>
      <c r="ARZ42" s="31"/>
      <c r="ASA42" s="30"/>
      <c r="ASB42" s="31"/>
      <c r="ASC42" s="30"/>
      <c r="ASD42" s="31"/>
      <c r="ASE42" s="30"/>
      <c r="ASF42" s="31"/>
      <c r="ASG42" s="30"/>
      <c r="ASH42" s="31"/>
      <c r="ASI42" s="30"/>
      <c r="ASJ42" s="31"/>
      <c r="ASK42" s="30"/>
      <c r="ASL42" s="31"/>
      <c r="ASM42" s="30"/>
      <c r="ASN42" s="31"/>
      <c r="ASO42" s="30"/>
      <c r="ASP42" s="31"/>
      <c r="ASQ42" s="30"/>
      <c r="ASR42" s="31"/>
      <c r="ASS42" s="30"/>
      <c r="AST42" s="31"/>
      <c r="ASU42" s="30"/>
      <c r="ASV42" s="31"/>
      <c r="ASW42" s="30"/>
      <c r="ASX42" s="31"/>
      <c r="ASY42" s="30"/>
      <c r="ASZ42" s="31"/>
      <c r="ATA42" s="30"/>
      <c r="ATB42" s="31"/>
      <c r="ATC42" s="30"/>
      <c r="ATD42" s="31"/>
      <c r="ATE42" s="30"/>
      <c r="ATF42" s="31"/>
      <c r="ATG42" s="30"/>
      <c r="ATH42" s="31"/>
      <c r="ATI42" s="30"/>
      <c r="ATJ42" s="31"/>
      <c r="ATK42" s="30"/>
      <c r="ATL42" s="31"/>
      <c r="ATM42" s="30"/>
      <c r="ATN42" s="31"/>
      <c r="ATO42" s="30"/>
      <c r="ATP42" s="31"/>
      <c r="ATQ42" s="30"/>
      <c r="ATR42" s="31"/>
      <c r="ATS42" s="30"/>
      <c r="ATT42" s="31"/>
      <c r="ATU42" s="30"/>
      <c r="ATV42" s="31"/>
      <c r="ATW42" s="30"/>
      <c r="ATX42" s="31"/>
      <c r="ATY42" s="30"/>
      <c r="ATZ42" s="31"/>
      <c r="AUA42" s="30"/>
      <c r="AUB42" s="31"/>
      <c r="AUC42" s="30"/>
      <c r="AUD42" s="31"/>
      <c r="AUE42" s="30"/>
      <c r="AUF42" s="31"/>
      <c r="AUG42" s="30"/>
      <c r="AUH42" s="31"/>
      <c r="AUI42" s="30"/>
      <c r="AUJ42" s="31"/>
      <c r="AUK42" s="30"/>
      <c r="AUL42" s="31"/>
      <c r="AUM42" s="30"/>
      <c r="AUN42" s="31"/>
      <c r="AUO42" s="30"/>
      <c r="AUP42" s="31"/>
      <c r="AUQ42" s="30"/>
      <c r="AUR42" s="31"/>
      <c r="AUS42" s="30"/>
      <c r="AUT42" s="31"/>
      <c r="AUU42" s="30"/>
      <c r="AUV42" s="31"/>
      <c r="AUW42" s="30"/>
      <c r="AUX42" s="31"/>
      <c r="AUY42" s="30"/>
      <c r="AUZ42" s="31"/>
      <c r="AVA42" s="30"/>
      <c r="AVB42" s="31"/>
      <c r="AVC42" s="30"/>
      <c r="AVD42" s="31"/>
      <c r="AVE42" s="30"/>
      <c r="AVF42" s="31"/>
      <c r="AVG42" s="30"/>
      <c r="AVH42" s="31"/>
      <c r="AVI42" s="30"/>
      <c r="AVJ42" s="31"/>
      <c r="AVK42" s="30"/>
      <c r="AVL42" s="31"/>
      <c r="AVM42" s="30"/>
      <c r="AVN42" s="31"/>
      <c r="AVO42" s="30"/>
      <c r="AVP42" s="31"/>
      <c r="AVQ42" s="30"/>
      <c r="AVR42" s="31"/>
      <c r="AVS42" s="30"/>
      <c r="AVT42" s="31"/>
      <c r="AVU42" s="30"/>
      <c r="AVV42" s="31"/>
      <c r="AVW42" s="30"/>
      <c r="AVX42" s="31"/>
      <c r="AVY42" s="30"/>
      <c r="AVZ42" s="31"/>
      <c r="AWA42" s="30"/>
      <c r="AWB42" s="31"/>
      <c r="AWC42" s="30"/>
      <c r="AWD42" s="31"/>
      <c r="AWE42" s="30"/>
      <c r="AWF42" s="31"/>
      <c r="AWG42" s="30"/>
      <c r="AWH42" s="31"/>
      <c r="AWI42" s="30"/>
      <c r="AWJ42" s="31"/>
      <c r="AWK42" s="30"/>
      <c r="AWL42" s="31"/>
      <c r="AWM42" s="30"/>
      <c r="AWN42" s="31"/>
      <c r="AWO42" s="30"/>
      <c r="AWP42" s="31"/>
      <c r="AWQ42" s="30"/>
      <c r="AWR42" s="31"/>
      <c r="AWS42" s="30"/>
      <c r="AWT42" s="31"/>
      <c r="AWU42" s="30"/>
      <c r="AWV42" s="31"/>
      <c r="AWW42" s="30"/>
      <c r="AWX42" s="31"/>
      <c r="AWY42" s="30"/>
      <c r="AWZ42" s="31"/>
      <c r="AXA42" s="30"/>
      <c r="AXB42" s="31"/>
      <c r="AXC42" s="30"/>
      <c r="AXD42" s="31"/>
      <c r="AXE42" s="30"/>
      <c r="AXF42" s="31"/>
      <c r="AXG42" s="30"/>
      <c r="AXH42" s="31"/>
      <c r="AXI42" s="30"/>
      <c r="AXJ42" s="31"/>
      <c r="AXK42" s="30"/>
      <c r="AXL42" s="31"/>
      <c r="AXM42" s="30"/>
      <c r="AXN42" s="31"/>
      <c r="AXO42" s="30"/>
      <c r="AXP42" s="31"/>
      <c r="AXQ42" s="30"/>
      <c r="AXR42" s="31"/>
      <c r="AXS42" s="30"/>
      <c r="AXT42" s="31"/>
      <c r="AXU42" s="30"/>
      <c r="AXV42" s="31"/>
      <c r="AXW42" s="30"/>
      <c r="AXX42" s="31"/>
      <c r="AXY42" s="30"/>
      <c r="AXZ42" s="31"/>
      <c r="AYA42" s="30"/>
      <c r="AYB42" s="31"/>
      <c r="AYC42" s="30"/>
      <c r="AYD42" s="31"/>
      <c r="AYE42" s="30"/>
      <c r="AYF42" s="31"/>
      <c r="AYG42" s="30"/>
      <c r="AYH42" s="31"/>
      <c r="AYI42" s="30"/>
      <c r="AYJ42" s="31"/>
      <c r="AYK42" s="30"/>
      <c r="AYL42" s="31"/>
      <c r="AYM42" s="30"/>
      <c r="AYN42" s="31"/>
      <c r="AYO42" s="30"/>
      <c r="AYP42" s="31"/>
      <c r="AYQ42" s="30"/>
      <c r="AYR42" s="31"/>
      <c r="AYS42" s="30"/>
      <c r="AYT42" s="31"/>
      <c r="AYU42" s="30"/>
      <c r="AYV42" s="31"/>
      <c r="AYW42" s="30"/>
      <c r="AYX42" s="31"/>
      <c r="AYY42" s="30"/>
      <c r="AYZ42" s="31"/>
      <c r="AZA42" s="30"/>
      <c r="AZB42" s="31"/>
      <c r="AZC42" s="30"/>
      <c r="AZD42" s="31"/>
      <c r="AZE42" s="30"/>
      <c r="AZF42" s="31"/>
      <c r="AZG42" s="30"/>
      <c r="AZH42" s="31"/>
      <c r="AZI42" s="30"/>
      <c r="AZJ42" s="31"/>
      <c r="AZK42" s="30"/>
      <c r="AZL42" s="31"/>
      <c r="AZM42" s="30"/>
      <c r="AZN42" s="31"/>
      <c r="AZO42" s="30"/>
      <c r="AZP42" s="31"/>
      <c r="AZQ42" s="30"/>
      <c r="AZR42" s="31"/>
      <c r="AZS42" s="30"/>
      <c r="AZT42" s="31"/>
      <c r="AZU42" s="30"/>
      <c r="AZV42" s="31"/>
      <c r="AZW42" s="30"/>
      <c r="AZX42" s="31"/>
      <c r="AZY42" s="30"/>
      <c r="AZZ42" s="31"/>
      <c r="BAA42" s="30"/>
      <c r="BAB42" s="31"/>
      <c r="BAC42" s="30"/>
      <c r="BAD42" s="31"/>
      <c r="BAE42" s="30"/>
      <c r="BAF42" s="31"/>
      <c r="BAG42" s="30"/>
      <c r="BAH42" s="31"/>
      <c r="BAI42" s="30"/>
      <c r="BAJ42" s="31"/>
      <c r="BAK42" s="30"/>
      <c r="BAL42" s="31"/>
      <c r="BAM42" s="30"/>
      <c r="BAN42" s="31"/>
      <c r="BAO42" s="30"/>
      <c r="BAP42" s="31"/>
      <c r="BAQ42" s="30"/>
      <c r="BAR42" s="31"/>
      <c r="BAS42" s="30"/>
      <c r="BAT42" s="31"/>
      <c r="BAU42" s="30"/>
      <c r="BAV42" s="31"/>
      <c r="BAW42" s="30"/>
      <c r="BAX42" s="31"/>
      <c r="BAY42" s="30"/>
      <c r="BAZ42" s="31"/>
      <c r="BBA42" s="30"/>
      <c r="BBB42" s="31"/>
      <c r="BBC42" s="30"/>
      <c r="BBD42" s="31"/>
      <c r="BBE42" s="30"/>
      <c r="BBF42" s="31"/>
      <c r="BBG42" s="30"/>
      <c r="BBH42" s="31"/>
      <c r="BBI42" s="30"/>
      <c r="BBJ42" s="31"/>
      <c r="BBK42" s="30"/>
      <c r="BBL42" s="31"/>
      <c r="BBM42" s="30"/>
      <c r="BBN42" s="31"/>
      <c r="BBO42" s="30"/>
      <c r="BBP42" s="31"/>
      <c r="BBQ42" s="30"/>
      <c r="BBR42" s="31"/>
      <c r="BBS42" s="30"/>
      <c r="BBT42" s="31"/>
      <c r="BBU42" s="30"/>
      <c r="BBV42" s="31"/>
      <c r="BBW42" s="30"/>
      <c r="BBX42" s="31"/>
      <c r="BBY42" s="30"/>
      <c r="BBZ42" s="31"/>
      <c r="BCA42" s="30"/>
      <c r="BCB42" s="31"/>
      <c r="BCC42" s="30"/>
      <c r="BCD42" s="31"/>
      <c r="BCE42" s="30"/>
      <c r="BCF42" s="31"/>
      <c r="BCG42" s="30"/>
      <c r="BCH42" s="31"/>
      <c r="BCI42" s="30"/>
      <c r="BCJ42" s="31"/>
      <c r="BCK42" s="30"/>
      <c r="BCL42" s="31"/>
      <c r="BCM42" s="30"/>
      <c r="BCN42" s="31"/>
      <c r="BCO42" s="30"/>
      <c r="BCP42" s="31"/>
      <c r="BCQ42" s="30"/>
      <c r="BCR42" s="31"/>
      <c r="BCS42" s="30"/>
      <c r="BCT42" s="31"/>
      <c r="BCU42" s="30"/>
      <c r="BCV42" s="31"/>
      <c r="BCW42" s="30"/>
      <c r="BCX42" s="31"/>
      <c r="BCY42" s="30"/>
      <c r="BCZ42" s="31"/>
      <c r="BDA42" s="30"/>
      <c r="BDB42" s="31"/>
      <c r="BDC42" s="30"/>
      <c r="BDD42" s="31"/>
      <c r="BDE42" s="30"/>
      <c r="BDF42" s="31"/>
      <c r="BDG42" s="30"/>
      <c r="BDH42" s="31"/>
      <c r="BDI42" s="30"/>
      <c r="BDJ42" s="31"/>
      <c r="BDK42" s="30"/>
      <c r="BDL42" s="31"/>
      <c r="BDM42" s="30"/>
      <c r="BDN42" s="31"/>
      <c r="BDO42" s="30"/>
      <c r="BDP42" s="31"/>
      <c r="BDQ42" s="30"/>
      <c r="BDR42" s="31"/>
      <c r="BDS42" s="30"/>
      <c r="BDT42" s="31"/>
      <c r="BDU42" s="30"/>
      <c r="BDV42" s="31"/>
      <c r="BDW42" s="30"/>
      <c r="BDX42" s="31"/>
      <c r="BDY42" s="30"/>
      <c r="BDZ42" s="31"/>
      <c r="BEA42" s="30"/>
      <c r="BEB42" s="31"/>
      <c r="BEC42" s="30"/>
      <c r="BED42" s="31"/>
      <c r="BEE42" s="30"/>
      <c r="BEF42" s="31"/>
      <c r="BEG42" s="30"/>
      <c r="BEH42" s="31"/>
      <c r="BEI42" s="30"/>
      <c r="BEJ42" s="31"/>
      <c r="BEK42" s="30"/>
      <c r="BEL42" s="31"/>
      <c r="BEM42" s="30"/>
      <c r="BEN42" s="31"/>
      <c r="BEO42" s="30"/>
      <c r="BEP42" s="31"/>
      <c r="BEQ42" s="30"/>
      <c r="BER42" s="31"/>
      <c r="BES42" s="30"/>
      <c r="BET42" s="31"/>
      <c r="BEU42" s="30"/>
      <c r="BEV42" s="31"/>
      <c r="BEW42" s="30"/>
      <c r="BEX42" s="31"/>
      <c r="BEY42" s="30"/>
      <c r="BEZ42" s="31"/>
      <c r="BFA42" s="30"/>
      <c r="BFB42" s="31"/>
      <c r="BFC42" s="30"/>
      <c r="BFD42" s="31"/>
      <c r="BFE42" s="30"/>
      <c r="BFF42" s="31"/>
      <c r="BFG42" s="30"/>
      <c r="BFH42" s="31"/>
      <c r="BFI42" s="30"/>
      <c r="BFJ42" s="31"/>
      <c r="BFK42" s="30"/>
      <c r="BFL42" s="31"/>
      <c r="BFM42" s="30"/>
      <c r="BFN42" s="31"/>
      <c r="BFO42" s="30"/>
      <c r="BFP42" s="31"/>
      <c r="BFQ42" s="30"/>
      <c r="BFR42" s="31"/>
      <c r="BFS42" s="30"/>
      <c r="BFT42" s="31"/>
      <c r="BFU42" s="30"/>
      <c r="BFV42" s="31"/>
      <c r="BFW42" s="30"/>
      <c r="BFX42" s="31"/>
      <c r="BFY42" s="30"/>
      <c r="BFZ42" s="31"/>
      <c r="BGA42" s="30"/>
      <c r="BGB42" s="31"/>
      <c r="BGC42" s="30"/>
      <c r="BGD42" s="31"/>
      <c r="BGE42" s="30"/>
      <c r="BGF42" s="31"/>
      <c r="BGG42" s="30"/>
      <c r="BGH42" s="31"/>
      <c r="BGI42" s="30"/>
      <c r="BGJ42" s="31"/>
      <c r="BGK42" s="30"/>
      <c r="BGL42" s="31"/>
      <c r="BGM42" s="30"/>
      <c r="BGN42" s="31"/>
      <c r="BGO42" s="30"/>
      <c r="BGP42" s="31"/>
      <c r="BGQ42" s="30"/>
      <c r="BGR42" s="31"/>
      <c r="BGS42" s="30"/>
      <c r="BGT42" s="31"/>
      <c r="BGU42" s="30"/>
      <c r="BGV42" s="31"/>
      <c r="BGW42" s="30"/>
      <c r="BGX42" s="31"/>
      <c r="BGY42" s="30"/>
      <c r="BGZ42" s="31"/>
      <c r="BHA42" s="30"/>
      <c r="BHB42" s="31"/>
      <c r="BHC42" s="30"/>
      <c r="BHD42" s="31"/>
      <c r="BHE42" s="30"/>
      <c r="BHF42" s="31"/>
      <c r="BHG42" s="30"/>
      <c r="BHH42" s="31"/>
      <c r="BHI42" s="30"/>
      <c r="BHJ42" s="31"/>
      <c r="BHK42" s="30"/>
      <c r="BHL42" s="31"/>
      <c r="BHM42" s="30"/>
      <c r="BHN42" s="31"/>
      <c r="BHO42" s="30"/>
      <c r="BHP42" s="31"/>
      <c r="BHQ42" s="30"/>
      <c r="BHR42" s="31"/>
      <c r="BHS42" s="30"/>
      <c r="BHT42" s="31"/>
      <c r="BHU42" s="30"/>
      <c r="BHV42" s="31"/>
      <c r="BHW42" s="30"/>
      <c r="BHX42" s="31"/>
      <c r="BHY42" s="30"/>
      <c r="BHZ42" s="31"/>
      <c r="BIA42" s="30"/>
      <c r="BIB42" s="31"/>
      <c r="BIC42" s="30"/>
      <c r="BID42" s="31"/>
      <c r="BIE42" s="30"/>
      <c r="BIF42" s="31"/>
      <c r="BIG42" s="30"/>
      <c r="BIH42" s="31"/>
      <c r="BII42" s="30"/>
      <c r="BIJ42" s="31"/>
      <c r="BIK42" s="30"/>
      <c r="BIL42" s="31"/>
      <c r="BIM42" s="30"/>
      <c r="BIN42" s="31"/>
      <c r="BIO42" s="30"/>
      <c r="BIP42" s="31"/>
      <c r="BIQ42" s="30"/>
      <c r="BIR42" s="31"/>
      <c r="BIS42" s="30"/>
      <c r="BIT42" s="31"/>
      <c r="BIU42" s="30"/>
      <c r="BIV42" s="31"/>
      <c r="BIW42" s="30"/>
      <c r="BIX42" s="31"/>
      <c r="BIY42" s="30"/>
      <c r="BIZ42" s="31"/>
      <c r="BJA42" s="30"/>
      <c r="BJB42" s="31"/>
      <c r="BJC42" s="30"/>
      <c r="BJD42" s="31"/>
      <c r="BJE42" s="30"/>
      <c r="BJF42" s="31"/>
      <c r="BJG42" s="30"/>
      <c r="BJH42" s="31"/>
      <c r="BJI42" s="30"/>
      <c r="BJJ42" s="31"/>
      <c r="BJK42" s="30"/>
      <c r="BJL42" s="31"/>
      <c r="BJM42" s="30"/>
      <c r="BJN42" s="31"/>
      <c r="BJO42" s="30"/>
      <c r="BJP42" s="31"/>
      <c r="BJQ42" s="30"/>
      <c r="BJR42" s="31"/>
      <c r="BJS42" s="30"/>
      <c r="BJT42" s="31"/>
      <c r="BJU42" s="30"/>
      <c r="BJV42" s="31"/>
      <c r="BJW42" s="30"/>
      <c r="BJX42" s="31"/>
      <c r="BJY42" s="30"/>
      <c r="BJZ42" s="31"/>
      <c r="BKA42" s="30"/>
      <c r="BKB42" s="31"/>
      <c r="BKC42" s="30"/>
      <c r="BKD42" s="31"/>
      <c r="BKE42" s="30"/>
      <c r="BKF42" s="31"/>
      <c r="BKG42" s="30"/>
      <c r="BKH42" s="31"/>
      <c r="BKI42" s="30"/>
      <c r="BKJ42" s="31"/>
      <c r="BKK42" s="30"/>
      <c r="BKL42" s="31"/>
      <c r="BKM42" s="30"/>
      <c r="BKN42" s="31"/>
      <c r="BKO42" s="30"/>
      <c r="BKP42" s="31"/>
      <c r="BKQ42" s="30"/>
      <c r="BKR42" s="31"/>
      <c r="BKS42" s="30"/>
      <c r="BKT42" s="31"/>
      <c r="BKU42" s="30"/>
      <c r="BKV42" s="31"/>
      <c r="BKW42" s="30"/>
      <c r="BKX42" s="31"/>
      <c r="BKY42" s="30"/>
      <c r="BKZ42" s="31"/>
      <c r="BLA42" s="30"/>
      <c r="BLB42" s="31"/>
      <c r="BLC42" s="30"/>
      <c r="BLD42" s="31"/>
      <c r="BLE42" s="30"/>
      <c r="BLF42" s="31"/>
      <c r="BLG42" s="30"/>
      <c r="BLH42" s="31"/>
      <c r="BLI42" s="30"/>
      <c r="BLJ42" s="31"/>
      <c r="BLK42" s="30"/>
      <c r="BLL42" s="31"/>
      <c r="BLM42" s="30"/>
      <c r="BLN42" s="31"/>
      <c r="BLO42" s="30"/>
      <c r="BLP42" s="31"/>
      <c r="BLQ42" s="30"/>
      <c r="BLR42" s="31"/>
      <c r="BLS42" s="30"/>
      <c r="BLT42" s="31"/>
      <c r="BLU42" s="30"/>
      <c r="BLV42" s="31"/>
      <c r="BLW42" s="30"/>
      <c r="BLX42" s="31"/>
      <c r="BLY42" s="30"/>
      <c r="BLZ42" s="31"/>
      <c r="BMA42" s="30"/>
      <c r="BMB42" s="31"/>
      <c r="BMC42" s="30"/>
      <c r="BMD42" s="31"/>
      <c r="BME42" s="30"/>
      <c r="BMF42" s="31"/>
      <c r="BMG42" s="30"/>
      <c r="BMH42" s="31"/>
      <c r="BMI42" s="30"/>
      <c r="BMJ42" s="31"/>
      <c r="BMK42" s="30"/>
      <c r="BML42" s="31"/>
      <c r="BMM42" s="30"/>
      <c r="BMN42" s="31"/>
      <c r="BMO42" s="30"/>
      <c r="BMP42" s="31"/>
      <c r="BMQ42" s="30"/>
      <c r="BMR42" s="31"/>
      <c r="BMS42" s="30"/>
      <c r="BMT42" s="31"/>
      <c r="BMU42" s="30"/>
      <c r="BMV42" s="31"/>
      <c r="BMW42" s="30"/>
      <c r="BMX42" s="31"/>
      <c r="BMY42" s="30"/>
      <c r="BMZ42" s="31"/>
      <c r="BNA42" s="30"/>
      <c r="BNB42" s="31"/>
      <c r="BNC42" s="30"/>
      <c r="BND42" s="31"/>
      <c r="BNE42" s="30"/>
      <c r="BNF42" s="31"/>
      <c r="BNG42" s="30"/>
      <c r="BNH42" s="31"/>
      <c r="BNI42" s="30"/>
      <c r="BNJ42" s="31"/>
      <c r="BNK42" s="30"/>
      <c r="BNL42" s="31"/>
      <c r="BNM42" s="30"/>
      <c r="BNN42" s="31"/>
      <c r="BNO42" s="30"/>
      <c r="BNP42" s="31"/>
      <c r="BNQ42" s="30"/>
      <c r="BNR42" s="31"/>
      <c r="BNS42" s="30"/>
      <c r="BNT42" s="31"/>
      <c r="BNU42" s="30"/>
      <c r="BNV42" s="31"/>
      <c r="BNW42" s="30"/>
      <c r="BNX42" s="31"/>
      <c r="BNY42" s="30"/>
      <c r="BNZ42" s="31"/>
      <c r="BOA42" s="30"/>
      <c r="BOB42" s="31"/>
      <c r="BOC42" s="30"/>
      <c r="BOD42" s="31"/>
      <c r="BOE42" s="30"/>
      <c r="BOF42" s="31"/>
      <c r="BOG42" s="30"/>
      <c r="BOH42" s="31"/>
      <c r="BOI42" s="30"/>
      <c r="BOJ42" s="31"/>
      <c r="BOK42" s="30"/>
      <c r="BOL42" s="31"/>
      <c r="BOM42" s="30"/>
      <c r="BON42" s="31"/>
      <c r="BOO42" s="30"/>
      <c r="BOP42" s="31"/>
      <c r="BOQ42" s="30"/>
      <c r="BOR42" s="31"/>
      <c r="BOS42" s="30"/>
      <c r="BOT42" s="31"/>
      <c r="BOU42" s="30"/>
      <c r="BOV42" s="31"/>
      <c r="BOW42" s="30"/>
      <c r="BOX42" s="31"/>
      <c r="BOY42" s="30"/>
      <c r="BOZ42" s="31"/>
      <c r="BPA42" s="30"/>
      <c r="BPB42" s="31"/>
      <c r="BPC42" s="30"/>
      <c r="BPD42" s="31"/>
      <c r="BPE42" s="30"/>
      <c r="BPF42" s="31"/>
      <c r="BPG42" s="30"/>
      <c r="BPH42" s="31"/>
      <c r="BPI42" s="30"/>
      <c r="BPJ42" s="31"/>
      <c r="BPK42" s="30"/>
      <c r="BPL42" s="31"/>
      <c r="BPM42" s="30"/>
      <c r="BPN42" s="31"/>
      <c r="BPO42" s="30"/>
      <c r="BPP42" s="31"/>
      <c r="BPQ42" s="30"/>
      <c r="BPR42" s="31"/>
      <c r="BPS42" s="30"/>
      <c r="BPT42" s="31"/>
      <c r="BPU42" s="30"/>
      <c r="BPV42" s="31"/>
      <c r="BPW42" s="30"/>
      <c r="BPX42" s="31"/>
      <c r="BPY42" s="30"/>
      <c r="BPZ42" s="31"/>
      <c r="BQA42" s="30"/>
      <c r="BQB42" s="31"/>
      <c r="BQC42" s="30"/>
      <c r="BQD42" s="31"/>
      <c r="BQE42" s="30"/>
      <c r="BQF42" s="31"/>
      <c r="BQG42" s="30"/>
      <c r="BQH42" s="31"/>
      <c r="BQI42" s="30"/>
      <c r="BQJ42" s="31"/>
      <c r="BQK42" s="30"/>
      <c r="BQL42" s="31"/>
      <c r="BQM42" s="30"/>
      <c r="BQN42" s="31"/>
      <c r="BQO42" s="30"/>
      <c r="BQP42" s="31"/>
      <c r="BQQ42" s="30"/>
      <c r="BQR42" s="31"/>
      <c r="BQS42" s="30"/>
      <c r="BQT42" s="31"/>
      <c r="BQU42" s="30"/>
      <c r="BQV42" s="31"/>
      <c r="BQW42" s="30"/>
      <c r="BQX42" s="31"/>
      <c r="BQY42" s="30"/>
      <c r="BQZ42" s="31"/>
      <c r="BRA42" s="30"/>
      <c r="BRB42" s="31"/>
      <c r="BRC42" s="30"/>
      <c r="BRD42" s="31"/>
      <c r="BRE42" s="30"/>
      <c r="BRF42" s="31"/>
      <c r="BRG42" s="30"/>
      <c r="BRH42" s="31"/>
      <c r="BRI42" s="30"/>
      <c r="BRJ42" s="31"/>
      <c r="BRK42" s="30"/>
      <c r="BRL42" s="31"/>
      <c r="BRM42" s="30"/>
      <c r="BRN42" s="31"/>
      <c r="BRO42" s="30"/>
      <c r="BRP42" s="31"/>
      <c r="BRQ42" s="30"/>
      <c r="BRR42" s="31"/>
      <c r="BRS42" s="30"/>
      <c r="BRT42" s="31"/>
      <c r="BRU42" s="30"/>
      <c r="BRV42" s="31"/>
      <c r="BRW42" s="30"/>
      <c r="BRX42" s="31"/>
      <c r="BRY42" s="30"/>
      <c r="BRZ42" s="31"/>
      <c r="BSA42" s="30"/>
      <c r="BSB42" s="31"/>
      <c r="BSC42" s="30"/>
      <c r="BSD42" s="31"/>
      <c r="BSE42" s="30"/>
      <c r="BSF42" s="31"/>
      <c r="BSG42" s="30"/>
      <c r="BSH42" s="31"/>
      <c r="BSI42" s="30"/>
      <c r="BSJ42" s="31"/>
      <c r="BSK42" s="30"/>
      <c r="BSL42" s="31"/>
      <c r="BSM42" s="30"/>
      <c r="BSN42" s="31"/>
      <c r="BSO42" s="30"/>
      <c r="BSP42" s="31"/>
      <c r="BSQ42" s="30"/>
      <c r="BSR42" s="31"/>
      <c r="BSS42" s="30"/>
      <c r="BST42" s="31"/>
      <c r="BSU42" s="30"/>
      <c r="BSV42" s="31"/>
      <c r="BSW42" s="30"/>
      <c r="BSX42" s="31"/>
      <c r="BSY42" s="30"/>
      <c r="BSZ42" s="31"/>
      <c r="BTA42" s="30"/>
      <c r="BTB42" s="31"/>
      <c r="BTC42" s="30"/>
      <c r="BTD42" s="31"/>
      <c r="BTE42" s="30"/>
      <c r="BTF42" s="31"/>
      <c r="BTG42" s="30"/>
      <c r="BTH42" s="31"/>
      <c r="BTI42" s="30"/>
      <c r="BTJ42" s="31"/>
      <c r="BTK42" s="30"/>
      <c r="BTL42" s="31"/>
      <c r="BTM42" s="30"/>
      <c r="BTN42" s="31"/>
      <c r="BTO42" s="30"/>
      <c r="BTP42" s="31"/>
      <c r="BTQ42" s="30"/>
      <c r="BTR42" s="31"/>
      <c r="BTS42" s="30"/>
      <c r="BTT42" s="31"/>
      <c r="BTU42" s="30"/>
      <c r="BTV42" s="31"/>
      <c r="BTW42" s="30"/>
      <c r="BTX42" s="31"/>
      <c r="BTY42" s="30"/>
      <c r="BTZ42" s="31"/>
      <c r="BUA42" s="30"/>
      <c r="BUB42" s="31"/>
      <c r="BUC42" s="30"/>
      <c r="BUD42" s="31"/>
      <c r="BUE42" s="30"/>
      <c r="BUF42" s="31"/>
      <c r="BUG42" s="30"/>
      <c r="BUH42" s="31"/>
      <c r="BUI42" s="30"/>
      <c r="BUJ42" s="31"/>
      <c r="BUK42" s="30"/>
      <c r="BUL42" s="31"/>
      <c r="BUM42" s="30"/>
      <c r="BUN42" s="31"/>
      <c r="BUO42" s="30"/>
      <c r="BUP42" s="31"/>
      <c r="BUQ42" s="30"/>
      <c r="BUR42" s="31"/>
      <c r="BUS42" s="30"/>
      <c r="BUT42" s="31"/>
      <c r="BUU42" s="30"/>
      <c r="BUV42" s="31"/>
      <c r="BUW42" s="30"/>
      <c r="BUX42" s="31"/>
      <c r="BUY42" s="30"/>
      <c r="BUZ42" s="31"/>
      <c r="BVA42" s="30"/>
      <c r="BVB42" s="31"/>
      <c r="BVC42" s="30"/>
      <c r="BVD42" s="31"/>
      <c r="BVE42" s="30"/>
      <c r="BVF42" s="31"/>
      <c r="BVG42" s="30"/>
      <c r="BVH42" s="31"/>
      <c r="BVI42" s="30"/>
      <c r="BVJ42" s="31"/>
      <c r="BVK42" s="30"/>
      <c r="BVL42" s="31"/>
      <c r="BVM42" s="30"/>
      <c r="BVN42" s="31"/>
      <c r="BVO42" s="30"/>
      <c r="BVP42" s="31"/>
      <c r="BVQ42" s="30"/>
      <c r="BVR42" s="31"/>
      <c r="BVS42" s="30"/>
      <c r="BVT42" s="31"/>
      <c r="BVU42" s="30"/>
      <c r="BVV42" s="31"/>
      <c r="BVW42" s="30"/>
      <c r="BVX42" s="31"/>
      <c r="BVY42" s="30"/>
      <c r="BVZ42" s="31"/>
      <c r="BWA42" s="30"/>
      <c r="BWB42" s="31"/>
      <c r="BWC42" s="30"/>
      <c r="BWD42" s="31"/>
      <c r="BWE42" s="30"/>
      <c r="BWF42" s="31"/>
      <c r="BWG42" s="30"/>
      <c r="BWH42" s="31"/>
      <c r="BWI42" s="30"/>
      <c r="BWJ42" s="31"/>
      <c r="BWK42" s="30"/>
      <c r="BWL42" s="31"/>
      <c r="BWM42" s="30"/>
      <c r="BWN42" s="31"/>
      <c r="BWO42" s="30"/>
      <c r="BWP42" s="31"/>
      <c r="BWQ42" s="30"/>
      <c r="BWR42" s="31"/>
      <c r="BWS42" s="30"/>
      <c r="BWT42" s="31"/>
      <c r="BWU42" s="30"/>
      <c r="BWV42" s="31"/>
      <c r="BWW42" s="30"/>
      <c r="BWX42" s="31"/>
      <c r="BWY42" s="30"/>
      <c r="BWZ42" s="31"/>
      <c r="BXA42" s="30"/>
      <c r="BXB42" s="31"/>
      <c r="BXC42" s="30"/>
      <c r="BXD42" s="31"/>
      <c r="BXE42" s="30"/>
      <c r="BXF42" s="31"/>
      <c r="BXG42" s="30"/>
      <c r="BXH42" s="31"/>
      <c r="BXI42" s="30"/>
      <c r="BXJ42" s="31"/>
      <c r="BXK42" s="30"/>
      <c r="BXL42" s="31"/>
      <c r="BXM42" s="30"/>
      <c r="BXN42" s="31"/>
      <c r="BXO42" s="30"/>
      <c r="BXP42" s="31"/>
      <c r="BXQ42" s="30"/>
      <c r="BXR42" s="31"/>
      <c r="BXS42" s="30"/>
      <c r="BXT42" s="31"/>
      <c r="BXU42" s="30"/>
      <c r="BXV42" s="31"/>
      <c r="BXW42" s="30"/>
      <c r="BXX42" s="31"/>
      <c r="BXY42" s="30"/>
      <c r="BXZ42" s="31"/>
      <c r="BYA42" s="30"/>
      <c r="BYB42" s="31"/>
      <c r="BYC42" s="30"/>
      <c r="BYD42" s="31"/>
      <c r="BYE42" s="30"/>
      <c r="BYF42" s="31"/>
      <c r="BYG42" s="30"/>
      <c r="BYH42" s="31"/>
      <c r="BYI42" s="30"/>
      <c r="BYJ42" s="31"/>
      <c r="BYK42" s="30"/>
      <c r="BYL42" s="31"/>
      <c r="BYM42" s="30"/>
      <c r="BYN42" s="31"/>
      <c r="BYO42" s="30"/>
      <c r="BYP42" s="31"/>
      <c r="BYQ42" s="30"/>
      <c r="BYR42" s="31"/>
      <c r="BYS42" s="30"/>
      <c r="BYT42" s="31"/>
      <c r="BYU42" s="30"/>
      <c r="BYV42" s="31"/>
      <c r="BYW42" s="30"/>
      <c r="BYX42" s="31"/>
      <c r="BYY42" s="30"/>
      <c r="BYZ42" s="31"/>
      <c r="BZA42" s="30"/>
      <c r="BZB42" s="31"/>
      <c r="BZC42" s="30"/>
      <c r="BZD42" s="31"/>
      <c r="BZE42" s="30"/>
      <c r="BZF42" s="31"/>
      <c r="BZG42" s="30"/>
      <c r="BZH42" s="31"/>
      <c r="BZI42" s="30"/>
      <c r="BZJ42" s="31"/>
      <c r="BZK42" s="30"/>
      <c r="BZL42" s="31"/>
      <c r="BZM42" s="30"/>
      <c r="BZN42" s="31"/>
      <c r="BZO42" s="30"/>
      <c r="BZP42" s="31"/>
      <c r="BZQ42" s="30"/>
      <c r="BZR42" s="31"/>
      <c r="BZS42" s="30"/>
      <c r="BZT42" s="31"/>
      <c r="BZU42" s="30"/>
      <c r="BZV42" s="31"/>
      <c r="BZW42" s="30"/>
      <c r="BZX42" s="31"/>
      <c r="BZY42" s="30"/>
      <c r="BZZ42" s="31"/>
      <c r="CAA42" s="30"/>
      <c r="CAB42" s="31"/>
      <c r="CAC42" s="30"/>
      <c r="CAD42" s="31"/>
      <c r="CAE42" s="30"/>
      <c r="CAF42" s="31"/>
      <c r="CAG42" s="30"/>
      <c r="CAH42" s="31"/>
      <c r="CAI42" s="30"/>
      <c r="CAJ42" s="31"/>
      <c r="CAK42" s="30"/>
      <c r="CAL42" s="31"/>
      <c r="CAM42" s="30"/>
      <c r="CAN42" s="31"/>
      <c r="CAO42" s="30"/>
      <c r="CAP42" s="31"/>
      <c r="CAQ42" s="30"/>
      <c r="CAR42" s="31"/>
      <c r="CAS42" s="30"/>
      <c r="CAT42" s="31"/>
      <c r="CAU42" s="30"/>
      <c r="CAV42" s="31"/>
      <c r="CAW42" s="30"/>
      <c r="CAX42" s="31"/>
      <c r="CAY42" s="30"/>
      <c r="CAZ42" s="31"/>
      <c r="CBA42" s="30"/>
      <c r="CBB42" s="31"/>
      <c r="CBC42" s="30"/>
      <c r="CBD42" s="31"/>
      <c r="CBE42" s="30"/>
      <c r="CBF42" s="31"/>
      <c r="CBG42" s="30"/>
      <c r="CBH42" s="31"/>
      <c r="CBI42" s="30"/>
      <c r="CBJ42" s="31"/>
      <c r="CBK42" s="30"/>
      <c r="CBL42" s="31"/>
      <c r="CBM42" s="30"/>
      <c r="CBN42" s="31"/>
      <c r="CBO42" s="30"/>
      <c r="CBP42" s="31"/>
      <c r="CBQ42" s="30"/>
      <c r="CBR42" s="31"/>
      <c r="CBS42" s="30"/>
      <c r="CBT42" s="31"/>
      <c r="CBU42" s="30"/>
      <c r="CBV42" s="31"/>
      <c r="CBW42" s="30"/>
      <c r="CBX42" s="31"/>
      <c r="CBY42" s="30"/>
      <c r="CBZ42" s="31"/>
      <c r="CCA42" s="30"/>
      <c r="CCB42" s="31"/>
      <c r="CCC42" s="30"/>
      <c r="CCD42" s="31"/>
      <c r="CCE42" s="30"/>
      <c r="CCF42" s="31"/>
      <c r="CCG42" s="30"/>
      <c r="CCH42" s="31"/>
      <c r="CCI42" s="30"/>
      <c r="CCJ42" s="31"/>
      <c r="CCK42" s="30"/>
      <c r="CCL42" s="31"/>
      <c r="CCM42" s="30"/>
      <c r="CCN42" s="31"/>
      <c r="CCO42" s="30"/>
      <c r="CCP42" s="31"/>
      <c r="CCQ42" s="30"/>
      <c r="CCR42" s="31"/>
      <c r="CCS42" s="30"/>
      <c r="CCT42" s="31"/>
      <c r="CCU42" s="30"/>
      <c r="CCV42" s="31"/>
      <c r="CCW42" s="30"/>
      <c r="CCX42" s="31"/>
      <c r="CCY42" s="30"/>
      <c r="CCZ42" s="31"/>
      <c r="CDA42" s="30"/>
      <c r="CDB42" s="31"/>
      <c r="CDC42" s="30"/>
      <c r="CDD42" s="31"/>
      <c r="CDE42" s="30"/>
      <c r="CDF42" s="31"/>
      <c r="CDG42" s="30"/>
      <c r="CDH42" s="31"/>
      <c r="CDI42" s="30"/>
      <c r="CDJ42" s="31"/>
      <c r="CDK42" s="30"/>
      <c r="CDL42" s="31"/>
      <c r="CDM42" s="30"/>
      <c r="CDN42" s="31"/>
      <c r="CDO42" s="30"/>
      <c r="CDP42" s="31"/>
      <c r="CDQ42" s="30"/>
      <c r="CDR42" s="31"/>
      <c r="CDS42" s="30"/>
      <c r="CDT42" s="31"/>
      <c r="CDU42" s="30"/>
      <c r="CDV42" s="31"/>
      <c r="CDW42" s="30"/>
      <c r="CDX42" s="31"/>
      <c r="CDY42" s="30"/>
      <c r="CDZ42" s="31"/>
      <c r="CEA42" s="30"/>
      <c r="CEB42" s="31"/>
      <c r="CEC42" s="30"/>
      <c r="CED42" s="31"/>
      <c r="CEE42" s="30"/>
      <c r="CEF42" s="31"/>
      <c r="CEG42" s="30"/>
      <c r="CEH42" s="31"/>
      <c r="CEI42" s="30"/>
      <c r="CEJ42" s="31"/>
      <c r="CEK42" s="30"/>
      <c r="CEL42" s="31"/>
      <c r="CEM42" s="30"/>
      <c r="CEN42" s="31"/>
      <c r="CEO42" s="30"/>
      <c r="CEP42" s="31"/>
      <c r="CEQ42" s="30"/>
      <c r="CER42" s="31"/>
      <c r="CES42" s="30"/>
      <c r="CET42" s="31"/>
      <c r="CEU42" s="30"/>
      <c r="CEV42" s="31"/>
      <c r="CEW42" s="30"/>
      <c r="CEX42" s="31"/>
      <c r="CEY42" s="30"/>
      <c r="CEZ42" s="31"/>
      <c r="CFA42" s="30"/>
      <c r="CFB42" s="31"/>
      <c r="CFC42" s="30"/>
      <c r="CFD42" s="31"/>
      <c r="CFE42" s="30"/>
      <c r="CFF42" s="31"/>
      <c r="CFG42" s="30"/>
      <c r="CFH42" s="31"/>
      <c r="CFI42" s="30"/>
      <c r="CFJ42" s="31"/>
      <c r="CFK42" s="30"/>
      <c r="CFL42" s="31"/>
      <c r="CFM42" s="30"/>
      <c r="CFN42" s="31"/>
      <c r="CFO42" s="30"/>
      <c r="CFP42" s="31"/>
      <c r="CFQ42" s="30"/>
      <c r="CFR42" s="31"/>
      <c r="CFS42" s="30"/>
      <c r="CFT42" s="31"/>
      <c r="CFU42" s="30"/>
      <c r="CFV42" s="31"/>
      <c r="CFW42" s="30"/>
      <c r="CFX42" s="31"/>
      <c r="CFY42" s="30"/>
      <c r="CFZ42" s="31"/>
      <c r="CGA42" s="30"/>
      <c r="CGB42" s="31"/>
      <c r="CGC42" s="30"/>
      <c r="CGD42" s="31"/>
      <c r="CGE42" s="30"/>
      <c r="CGF42" s="31"/>
      <c r="CGG42" s="30"/>
      <c r="CGH42" s="31"/>
      <c r="CGI42" s="30"/>
      <c r="CGJ42" s="31"/>
      <c r="CGK42" s="30"/>
      <c r="CGL42" s="31"/>
      <c r="CGM42" s="30"/>
      <c r="CGN42" s="31"/>
      <c r="CGO42" s="30"/>
      <c r="CGP42" s="31"/>
      <c r="CGQ42" s="30"/>
      <c r="CGR42" s="31"/>
      <c r="CGS42" s="30"/>
      <c r="CGT42" s="31"/>
      <c r="CGU42" s="30"/>
      <c r="CGV42" s="31"/>
      <c r="CGW42" s="30"/>
      <c r="CGX42" s="31"/>
      <c r="CGY42" s="30"/>
      <c r="CGZ42" s="31"/>
      <c r="CHA42" s="30"/>
      <c r="CHB42" s="31"/>
      <c r="CHC42" s="30"/>
      <c r="CHD42" s="31"/>
      <c r="CHE42" s="30"/>
      <c r="CHF42" s="31"/>
      <c r="CHG42" s="30"/>
      <c r="CHH42" s="31"/>
      <c r="CHI42" s="30"/>
      <c r="CHJ42" s="31"/>
      <c r="CHK42" s="30"/>
      <c r="CHL42" s="31"/>
      <c r="CHM42" s="30"/>
      <c r="CHN42" s="31"/>
      <c r="CHO42" s="30"/>
      <c r="CHP42" s="31"/>
      <c r="CHQ42" s="30"/>
      <c r="CHR42" s="31"/>
      <c r="CHS42" s="30"/>
      <c r="CHT42" s="31"/>
      <c r="CHU42" s="30"/>
      <c r="CHV42" s="31"/>
      <c r="CHW42" s="30"/>
      <c r="CHX42" s="31"/>
      <c r="CHY42" s="30"/>
      <c r="CHZ42" s="31"/>
      <c r="CIA42" s="30"/>
      <c r="CIB42" s="31"/>
      <c r="CIC42" s="30"/>
      <c r="CID42" s="31"/>
      <c r="CIE42" s="30"/>
      <c r="CIF42" s="31"/>
      <c r="CIG42" s="30"/>
      <c r="CIH42" s="31"/>
      <c r="CII42" s="30"/>
      <c r="CIJ42" s="31"/>
      <c r="CIK42" s="30"/>
      <c r="CIL42" s="31"/>
      <c r="CIM42" s="30"/>
      <c r="CIN42" s="31"/>
      <c r="CIO42" s="30"/>
      <c r="CIP42" s="31"/>
      <c r="CIQ42" s="30"/>
      <c r="CIR42" s="31"/>
      <c r="CIS42" s="30"/>
      <c r="CIT42" s="31"/>
      <c r="CIU42" s="30"/>
      <c r="CIV42" s="31"/>
      <c r="CIW42" s="30"/>
      <c r="CIX42" s="31"/>
      <c r="CIY42" s="30"/>
      <c r="CIZ42" s="31"/>
      <c r="CJA42" s="30"/>
      <c r="CJB42" s="31"/>
      <c r="CJC42" s="30"/>
      <c r="CJD42" s="31"/>
      <c r="CJE42" s="30"/>
      <c r="CJF42" s="31"/>
      <c r="CJG42" s="30"/>
      <c r="CJH42" s="31"/>
      <c r="CJI42" s="30"/>
      <c r="CJJ42" s="31"/>
      <c r="CJK42" s="30"/>
      <c r="CJL42" s="31"/>
      <c r="CJM42" s="30"/>
      <c r="CJN42" s="31"/>
      <c r="CJO42" s="30"/>
      <c r="CJP42" s="31"/>
      <c r="CJQ42" s="30"/>
      <c r="CJR42" s="31"/>
      <c r="CJS42" s="30"/>
      <c r="CJT42" s="31"/>
      <c r="CJU42" s="30"/>
      <c r="CJV42" s="31"/>
      <c r="CJW42" s="30"/>
      <c r="CJX42" s="31"/>
      <c r="CJY42" s="30"/>
      <c r="CJZ42" s="31"/>
      <c r="CKA42" s="30"/>
      <c r="CKB42" s="31"/>
      <c r="CKC42" s="30"/>
      <c r="CKD42" s="31"/>
      <c r="CKE42" s="30"/>
      <c r="CKF42" s="31"/>
      <c r="CKG42" s="30"/>
      <c r="CKH42" s="31"/>
      <c r="CKI42" s="30"/>
      <c r="CKJ42" s="31"/>
      <c r="CKK42" s="30"/>
      <c r="CKL42" s="31"/>
      <c r="CKM42" s="30"/>
      <c r="CKN42" s="31"/>
      <c r="CKO42" s="30"/>
      <c r="CKP42" s="31"/>
      <c r="CKQ42" s="30"/>
      <c r="CKR42" s="31"/>
      <c r="CKS42" s="30"/>
      <c r="CKT42" s="31"/>
      <c r="CKU42" s="30"/>
      <c r="CKV42" s="31"/>
      <c r="CKW42" s="30"/>
      <c r="CKX42" s="31"/>
      <c r="CKY42" s="30"/>
      <c r="CKZ42" s="31"/>
      <c r="CLA42" s="30"/>
      <c r="CLB42" s="31"/>
      <c r="CLC42" s="30"/>
      <c r="CLD42" s="31"/>
      <c r="CLE42" s="30"/>
      <c r="CLF42" s="31"/>
      <c r="CLG42" s="30"/>
      <c r="CLH42" s="31"/>
      <c r="CLI42" s="30"/>
      <c r="CLJ42" s="31"/>
      <c r="CLK42" s="30"/>
      <c r="CLL42" s="31"/>
      <c r="CLM42" s="30"/>
      <c r="CLN42" s="31"/>
      <c r="CLO42" s="30"/>
      <c r="CLP42" s="31"/>
      <c r="CLQ42" s="30"/>
      <c r="CLR42" s="31"/>
      <c r="CLS42" s="30"/>
      <c r="CLT42" s="31"/>
      <c r="CLU42" s="30"/>
      <c r="CLV42" s="31"/>
      <c r="CLW42" s="30"/>
      <c r="CLX42" s="31"/>
      <c r="CLY42" s="30"/>
      <c r="CLZ42" s="31"/>
      <c r="CMA42" s="30"/>
      <c r="CMB42" s="31"/>
      <c r="CMC42" s="30"/>
      <c r="CMD42" s="31"/>
      <c r="CME42" s="30"/>
      <c r="CMF42" s="31"/>
      <c r="CMG42" s="30"/>
      <c r="CMH42" s="31"/>
      <c r="CMI42" s="30"/>
      <c r="CMJ42" s="31"/>
      <c r="CMK42" s="30"/>
      <c r="CML42" s="31"/>
      <c r="CMM42" s="30"/>
      <c r="CMN42" s="31"/>
      <c r="CMO42" s="30"/>
      <c r="CMP42" s="31"/>
      <c r="CMQ42" s="30"/>
      <c r="CMR42" s="31"/>
      <c r="CMS42" s="30"/>
      <c r="CMT42" s="31"/>
      <c r="CMU42" s="30"/>
      <c r="CMV42" s="31"/>
      <c r="CMW42" s="30"/>
      <c r="CMX42" s="31"/>
      <c r="CMY42" s="30"/>
      <c r="CMZ42" s="31"/>
      <c r="CNA42" s="30"/>
      <c r="CNB42" s="31"/>
      <c r="CNC42" s="30"/>
      <c r="CND42" s="31"/>
      <c r="CNE42" s="30"/>
      <c r="CNF42" s="31"/>
      <c r="CNG42" s="30"/>
      <c r="CNH42" s="31"/>
      <c r="CNI42" s="30"/>
      <c r="CNJ42" s="31"/>
      <c r="CNK42" s="30"/>
      <c r="CNL42" s="31"/>
      <c r="CNM42" s="30"/>
      <c r="CNN42" s="31"/>
      <c r="CNO42" s="30"/>
      <c r="CNP42" s="31"/>
      <c r="CNQ42" s="30"/>
      <c r="CNR42" s="31"/>
      <c r="CNS42" s="30"/>
      <c r="CNT42" s="31"/>
      <c r="CNU42" s="30"/>
      <c r="CNV42" s="31"/>
      <c r="CNW42" s="30"/>
      <c r="CNX42" s="31"/>
      <c r="CNY42" s="30"/>
      <c r="CNZ42" s="31"/>
      <c r="COA42" s="30"/>
      <c r="COB42" s="31"/>
      <c r="COC42" s="30"/>
      <c r="COD42" s="31"/>
      <c r="COE42" s="30"/>
      <c r="COF42" s="31"/>
      <c r="COG42" s="30"/>
      <c r="COH42" s="31"/>
      <c r="COI42" s="30"/>
      <c r="COJ42" s="31"/>
      <c r="COK42" s="30"/>
      <c r="COL42" s="31"/>
      <c r="COM42" s="30"/>
      <c r="CON42" s="31"/>
      <c r="COO42" s="30"/>
      <c r="COP42" s="31"/>
      <c r="COQ42" s="30"/>
      <c r="COR42" s="31"/>
      <c r="COS42" s="30"/>
      <c r="COT42" s="31"/>
      <c r="COU42" s="30"/>
      <c r="COV42" s="31"/>
      <c r="COW42" s="30"/>
      <c r="COX42" s="31"/>
      <c r="COY42" s="30"/>
      <c r="COZ42" s="31"/>
      <c r="CPA42" s="30"/>
      <c r="CPB42" s="31"/>
      <c r="CPC42" s="30"/>
      <c r="CPD42" s="31"/>
      <c r="CPE42" s="30"/>
      <c r="CPF42" s="31"/>
      <c r="CPG42" s="30"/>
      <c r="CPH42" s="31"/>
      <c r="CPI42" s="30"/>
      <c r="CPJ42" s="31"/>
      <c r="CPK42" s="30"/>
      <c r="CPL42" s="31"/>
      <c r="CPM42" s="30"/>
      <c r="CPN42" s="31"/>
      <c r="CPO42" s="30"/>
      <c r="CPP42" s="31"/>
      <c r="CPQ42" s="30"/>
      <c r="CPR42" s="31"/>
      <c r="CPS42" s="30"/>
      <c r="CPT42" s="31"/>
      <c r="CPU42" s="30"/>
      <c r="CPV42" s="31"/>
      <c r="CPW42" s="30"/>
      <c r="CPX42" s="31"/>
      <c r="CPY42" s="30"/>
      <c r="CPZ42" s="31"/>
      <c r="CQA42" s="30"/>
      <c r="CQB42" s="31"/>
      <c r="CQC42" s="30"/>
      <c r="CQD42" s="31"/>
      <c r="CQE42" s="30"/>
      <c r="CQF42" s="31"/>
      <c r="CQG42" s="30"/>
      <c r="CQH42" s="31"/>
      <c r="CQI42" s="30"/>
      <c r="CQJ42" s="31"/>
      <c r="CQK42" s="30"/>
      <c r="CQL42" s="31"/>
      <c r="CQM42" s="30"/>
      <c r="CQN42" s="31"/>
      <c r="CQO42" s="30"/>
      <c r="CQP42" s="31"/>
      <c r="CQQ42" s="30"/>
      <c r="CQR42" s="31"/>
      <c r="CQS42" s="30"/>
      <c r="CQT42" s="31"/>
      <c r="CQU42" s="30"/>
      <c r="CQV42" s="31"/>
      <c r="CQW42" s="30"/>
      <c r="CQX42" s="31"/>
      <c r="CQY42" s="30"/>
      <c r="CQZ42" s="31"/>
      <c r="CRA42" s="30"/>
      <c r="CRB42" s="31"/>
      <c r="CRC42" s="30"/>
      <c r="CRD42" s="31"/>
      <c r="CRE42" s="30"/>
      <c r="CRF42" s="31"/>
      <c r="CRG42" s="30"/>
      <c r="CRH42" s="31"/>
      <c r="CRI42" s="30"/>
      <c r="CRJ42" s="31"/>
      <c r="CRK42" s="30"/>
      <c r="CRL42" s="31"/>
      <c r="CRM42" s="30"/>
      <c r="CRN42" s="31"/>
      <c r="CRO42" s="30"/>
      <c r="CRP42" s="31"/>
      <c r="CRQ42" s="30"/>
      <c r="CRR42" s="31"/>
      <c r="CRS42" s="30"/>
      <c r="CRT42" s="31"/>
      <c r="CRU42" s="30"/>
      <c r="CRV42" s="31"/>
      <c r="CRW42" s="30"/>
      <c r="CRX42" s="31"/>
      <c r="CRY42" s="30"/>
      <c r="CRZ42" s="31"/>
      <c r="CSA42" s="30"/>
      <c r="CSB42" s="31"/>
      <c r="CSC42" s="30"/>
      <c r="CSD42" s="31"/>
      <c r="CSE42" s="30"/>
      <c r="CSF42" s="31"/>
      <c r="CSG42" s="30"/>
      <c r="CSH42" s="31"/>
      <c r="CSI42" s="30"/>
      <c r="CSJ42" s="31"/>
      <c r="CSK42" s="30"/>
      <c r="CSL42" s="31"/>
      <c r="CSM42" s="30"/>
      <c r="CSN42" s="31"/>
      <c r="CSO42" s="30"/>
      <c r="CSP42" s="31"/>
      <c r="CSQ42" s="30"/>
      <c r="CSR42" s="31"/>
      <c r="CSS42" s="30"/>
      <c r="CST42" s="31"/>
      <c r="CSU42" s="30"/>
      <c r="CSV42" s="31"/>
      <c r="CSW42" s="30"/>
      <c r="CSX42" s="31"/>
      <c r="CSY42" s="30"/>
      <c r="CSZ42" s="31"/>
      <c r="CTA42" s="30"/>
      <c r="CTB42" s="31"/>
      <c r="CTC42" s="30"/>
      <c r="CTD42" s="31"/>
      <c r="CTE42" s="30"/>
      <c r="CTF42" s="31"/>
      <c r="CTG42" s="30"/>
      <c r="CTH42" s="31"/>
      <c r="CTI42" s="30"/>
      <c r="CTJ42" s="31"/>
      <c r="CTK42" s="30"/>
      <c r="CTL42" s="31"/>
      <c r="CTM42" s="30"/>
      <c r="CTN42" s="31"/>
      <c r="CTO42" s="30"/>
      <c r="CTP42" s="31"/>
      <c r="CTQ42" s="30"/>
      <c r="CTR42" s="31"/>
      <c r="CTS42" s="30"/>
      <c r="CTT42" s="31"/>
      <c r="CTU42" s="30"/>
      <c r="CTV42" s="31"/>
      <c r="CTW42" s="30"/>
      <c r="CTX42" s="31"/>
      <c r="CTY42" s="30"/>
      <c r="CTZ42" s="31"/>
      <c r="CUA42" s="30"/>
      <c r="CUB42" s="31"/>
      <c r="CUC42" s="30"/>
      <c r="CUD42" s="31"/>
      <c r="CUE42" s="30"/>
      <c r="CUF42" s="31"/>
      <c r="CUG42" s="30"/>
      <c r="CUH42" s="31"/>
      <c r="CUI42" s="30"/>
      <c r="CUJ42" s="31"/>
      <c r="CUK42" s="30"/>
      <c r="CUL42" s="31"/>
      <c r="CUM42" s="30"/>
      <c r="CUN42" s="31"/>
      <c r="CUO42" s="30"/>
      <c r="CUP42" s="31"/>
      <c r="CUQ42" s="30"/>
      <c r="CUR42" s="31"/>
      <c r="CUS42" s="30"/>
      <c r="CUT42" s="31"/>
      <c r="CUU42" s="30"/>
      <c r="CUV42" s="31"/>
      <c r="CUW42" s="30"/>
      <c r="CUX42" s="31"/>
      <c r="CUY42" s="30"/>
      <c r="CUZ42" s="31"/>
      <c r="CVA42" s="30"/>
      <c r="CVB42" s="31"/>
      <c r="CVC42" s="30"/>
      <c r="CVD42" s="31"/>
      <c r="CVE42" s="30"/>
      <c r="CVF42" s="31"/>
      <c r="CVG42" s="30"/>
      <c r="CVH42" s="31"/>
      <c r="CVI42" s="30"/>
      <c r="CVJ42" s="31"/>
      <c r="CVK42" s="30"/>
      <c r="CVL42" s="31"/>
      <c r="CVM42" s="30"/>
      <c r="CVN42" s="31"/>
      <c r="CVO42" s="30"/>
      <c r="CVP42" s="31"/>
      <c r="CVQ42" s="30"/>
      <c r="CVR42" s="31"/>
      <c r="CVS42" s="30"/>
      <c r="CVT42" s="31"/>
      <c r="CVU42" s="30"/>
      <c r="CVV42" s="31"/>
      <c r="CVW42" s="30"/>
      <c r="CVX42" s="31"/>
      <c r="CVY42" s="30"/>
      <c r="CVZ42" s="31"/>
      <c r="CWA42" s="30"/>
      <c r="CWB42" s="31"/>
      <c r="CWC42" s="30"/>
      <c r="CWD42" s="31"/>
      <c r="CWE42" s="30"/>
      <c r="CWF42" s="31"/>
      <c r="CWG42" s="30"/>
      <c r="CWH42" s="31"/>
      <c r="CWI42" s="30"/>
      <c r="CWJ42" s="31"/>
      <c r="CWK42" s="30"/>
      <c r="CWL42" s="31"/>
      <c r="CWM42" s="30"/>
      <c r="CWN42" s="31"/>
      <c r="CWO42" s="30"/>
      <c r="CWP42" s="31"/>
      <c r="CWQ42" s="30"/>
      <c r="CWR42" s="31"/>
      <c r="CWS42" s="30"/>
      <c r="CWT42" s="31"/>
      <c r="CWU42" s="30"/>
      <c r="CWV42" s="31"/>
      <c r="CWW42" s="30"/>
      <c r="CWX42" s="31"/>
      <c r="CWY42" s="30"/>
      <c r="CWZ42" s="31"/>
      <c r="CXA42" s="30"/>
      <c r="CXB42" s="31"/>
      <c r="CXC42" s="30"/>
      <c r="CXD42" s="31"/>
      <c r="CXE42" s="30"/>
      <c r="CXF42" s="31"/>
      <c r="CXG42" s="30"/>
      <c r="CXH42" s="31"/>
      <c r="CXI42" s="30"/>
      <c r="CXJ42" s="31"/>
      <c r="CXK42" s="30"/>
      <c r="CXL42" s="31"/>
      <c r="CXM42" s="30"/>
      <c r="CXN42" s="31"/>
      <c r="CXO42" s="30"/>
      <c r="CXP42" s="31"/>
      <c r="CXQ42" s="30"/>
      <c r="CXR42" s="31"/>
      <c r="CXS42" s="30"/>
      <c r="CXT42" s="31"/>
      <c r="CXU42" s="30"/>
      <c r="CXV42" s="31"/>
      <c r="CXW42" s="30"/>
      <c r="CXX42" s="31"/>
      <c r="CXY42" s="30"/>
      <c r="CXZ42" s="31"/>
      <c r="CYA42" s="30"/>
      <c r="CYB42" s="31"/>
      <c r="CYC42" s="30"/>
      <c r="CYD42" s="31"/>
      <c r="CYE42" s="30"/>
      <c r="CYF42" s="31"/>
      <c r="CYG42" s="30"/>
      <c r="CYH42" s="31"/>
      <c r="CYI42" s="30"/>
      <c r="CYJ42" s="31"/>
      <c r="CYK42" s="30"/>
      <c r="CYL42" s="31"/>
      <c r="CYM42" s="30"/>
      <c r="CYN42" s="31"/>
      <c r="CYO42" s="30"/>
      <c r="CYP42" s="31"/>
      <c r="CYQ42" s="30"/>
      <c r="CYR42" s="31"/>
      <c r="CYS42" s="30"/>
      <c r="CYT42" s="31"/>
      <c r="CYU42" s="30"/>
      <c r="CYV42" s="31"/>
      <c r="CYW42" s="30"/>
      <c r="CYX42" s="31"/>
      <c r="CYY42" s="30"/>
      <c r="CYZ42" s="31"/>
      <c r="CZA42" s="30"/>
      <c r="CZB42" s="31"/>
      <c r="CZC42" s="30"/>
      <c r="CZD42" s="31"/>
      <c r="CZE42" s="30"/>
      <c r="CZF42" s="31"/>
      <c r="CZG42" s="30"/>
      <c r="CZH42" s="31"/>
      <c r="CZI42" s="30"/>
      <c r="CZJ42" s="31"/>
      <c r="CZK42" s="30"/>
      <c r="CZL42" s="31"/>
      <c r="CZM42" s="30"/>
      <c r="CZN42" s="31"/>
      <c r="CZO42" s="30"/>
      <c r="CZP42" s="31"/>
      <c r="CZQ42" s="30"/>
      <c r="CZR42" s="31"/>
      <c r="CZS42" s="30"/>
      <c r="CZT42" s="31"/>
      <c r="CZU42" s="30"/>
      <c r="CZV42" s="31"/>
      <c r="CZW42" s="30"/>
      <c r="CZX42" s="31"/>
      <c r="CZY42" s="30"/>
      <c r="CZZ42" s="31"/>
      <c r="DAA42" s="30"/>
      <c r="DAB42" s="31"/>
      <c r="DAC42" s="30"/>
      <c r="DAD42" s="31"/>
      <c r="DAE42" s="30"/>
      <c r="DAF42" s="31"/>
      <c r="DAG42" s="30"/>
      <c r="DAH42" s="31"/>
      <c r="DAI42" s="30"/>
      <c r="DAJ42" s="31"/>
      <c r="DAK42" s="30"/>
      <c r="DAL42" s="31"/>
      <c r="DAM42" s="30"/>
      <c r="DAN42" s="31"/>
      <c r="DAO42" s="30"/>
      <c r="DAP42" s="31"/>
      <c r="DAQ42" s="30"/>
      <c r="DAR42" s="31"/>
      <c r="DAS42" s="30"/>
      <c r="DAT42" s="31"/>
      <c r="DAU42" s="30"/>
      <c r="DAV42" s="31"/>
      <c r="DAW42" s="30"/>
      <c r="DAX42" s="31"/>
      <c r="DAY42" s="30"/>
      <c r="DAZ42" s="31"/>
      <c r="DBA42" s="30"/>
      <c r="DBB42" s="31"/>
      <c r="DBC42" s="30"/>
      <c r="DBD42" s="31"/>
      <c r="DBE42" s="30"/>
      <c r="DBF42" s="31"/>
      <c r="DBG42" s="30"/>
      <c r="DBH42" s="31"/>
      <c r="DBI42" s="30"/>
      <c r="DBJ42" s="31"/>
      <c r="DBK42" s="30"/>
      <c r="DBL42" s="31"/>
      <c r="DBM42" s="30"/>
      <c r="DBN42" s="31"/>
      <c r="DBO42" s="30"/>
      <c r="DBP42" s="31"/>
      <c r="DBQ42" s="30"/>
      <c r="DBR42" s="31"/>
      <c r="DBS42" s="30"/>
      <c r="DBT42" s="31"/>
      <c r="DBU42" s="30"/>
      <c r="DBV42" s="31"/>
      <c r="DBW42" s="30"/>
      <c r="DBX42" s="31"/>
      <c r="DBY42" s="30"/>
      <c r="DBZ42" s="31"/>
      <c r="DCA42" s="30"/>
      <c r="DCB42" s="31"/>
      <c r="DCC42" s="30"/>
      <c r="DCD42" s="31"/>
      <c r="DCE42" s="30"/>
      <c r="DCF42" s="31"/>
      <c r="DCG42" s="30"/>
      <c r="DCH42" s="31"/>
      <c r="DCI42" s="30"/>
      <c r="DCJ42" s="31"/>
      <c r="DCK42" s="30"/>
      <c r="DCL42" s="31"/>
      <c r="DCM42" s="30"/>
      <c r="DCN42" s="31"/>
      <c r="DCO42" s="30"/>
      <c r="DCP42" s="31"/>
      <c r="DCQ42" s="30"/>
      <c r="DCR42" s="31"/>
      <c r="DCS42" s="30"/>
      <c r="DCT42" s="31"/>
      <c r="DCU42" s="30"/>
      <c r="DCV42" s="31"/>
      <c r="DCW42" s="30"/>
      <c r="DCX42" s="31"/>
      <c r="DCY42" s="30"/>
      <c r="DCZ42" s="31"/>
      <c r="DDA42" s="30"/>
      <c r="DDB42" s="31"/>
      <c r="DDC42" s="30"/>
      <c r="DDD42" s="31"/>
      <c r="DDE42" s="30"/>
      <c r="DDF42" s="31"/>
      <c r="DDG42" s="30"/>
      <c r="DDH42" s="31"/>
      <c r="DDI42" s="30"/>
      <c r="DDJ42" s="31"/>
      <c r="DDK42" s="30"/>
      <c r="DDL42" s="31"/>
      <c r="DDM42" s="30"/>
      <c r="DDN42" s="31"/>
      <c r="DDO42" s="30"/>
      <c r="DDP42" s="31"/>
      <c r="DDQ42" s="30"/>
      <c r="DDR42" s="31"/>
      <c r="DDS42" s="30"/>
      <c r="DDT42" s="31"/>
      <c r="DDU42" s="30"/>
      <c r="DDV42" s="31"/>
      <c r="DDW42" s="30"/>
      <c r="DDX42" s="31"/>
      <c r="DDY42" s="30"/>
      <c r="DDZ42" s="31"/>
      <c r="DEA42" s="30"/>
      <c r="DEB42" s="31"/>
      <c r="DEC42" s="30"/>
      <c r="DED42" s="31"/>
      <c r="DEE42" s="30"/>
      <c r="DEF42" s="31"/>
      <c r="DEG42" s="30"/>
      <c r="DEH42" s="31"/>
      <c r="DEI42" s="30"/>
      <c r="DEJ42" s="31"/>
      <c r="DEK42" s="30"/>
      <c r="DEL42" s="31"/>
      <c r="DEM42" s="30"/>
      <c r="DEN42" s="31"/>
      <c r="DEO42" s="30"/>
      <c r="DEP42" s="31"/>
      <c r="DEQ42" s="30"/>
      <c r="DER42" s="31"/>
      <c r="DES42" s="30"/>
      <c r="DET42" s="31"/>
      <c r="DEU42" s="30"/>
      <c r="DEV42" s="31"/>
      <c r="DEW42" s="30"/>
      <c r="DEX42" s="31"/>
      <c r="DEY42" s="30"/>
      <c r="DEZ42" s="31"/>
      <c r="DFA42" s="30"/>
      <c r="DFB42" s="31"/>
      <c r="DFC42" s="30"/>
      <c r="DFD42" s="31"/>
      <c r="DFE42" s="30"/>
      <c r="DFF42" s="31"/>
      <c r="DFG42" s="30"/>
      <c r="DFH42" s="31"/>
      <c r="DFI42" s="30"/>
      <c r="DFJ42" s="31"/>
      <c r="DFK42" s="30"/>
      <c r="DFL42" s="31"/>
      <c r="DFM42" s="30"/>
      <c r="DFN42" s="31"/>
      <c r="DFO42" s="30"/>
      <c r="DFP42" s="31"/>
      <c r="DFQ42" s="30"/>
      <c r="DFR42" s="31"/>
      <c r="DFS42" s="30"/>
      <c r="DFT42" s="31"/>
      <c r="DFU42" s="30"/>
      <c r="DFV42" s="31"/>
      <c r="DFW42" s="30"/>
      <c r="DFX42" s="31"/>
      <c r="DFY42" s="30"/>
      <c r="DFZ42" s="31"/>
      <c r="DGA42" s="30"/>
      <c r="DGB42" s="31"/>
      <c r="DGC42" s="30"/>
      <c r="DGD42" s="31"/>
      <c r="DGE42" s="30"/>
      <c r="DGF42" s="31"/>
      <c r="DGG42" s="30"/>
      <c r="DGH42" s="31"/>
      <c r="DGI42" s="30"/>
      <c r="DGJ42" s="31"/>
      <c r="DGK42" s="30"/>
      <c r="DGL42" s="31"/>
      <c r="DGM42" s="30"/>
      <c r="DGN42" s="31"/>
      <c r="DGO42" s="30"/>
      <c r="DGP42" s="31"/>
      <c r="DGQ42" s="30"/>
      <c r="DGR42" s="31"/>
      <c r="DGS42" s="30"/>
      <c r="DGT42" s="31"/>
      <c r="DGU42" s="30"/>
      <c r="DGV42" s="31"/>
      <c r="DGW42" s="30"/>
      <c r="DGX42" s="31"/>
      <c r="DGY42" s="30"/>
      <c r="DGZ42" s="31"/>
      <c r="DHA42" s="30"/>
      <c r="DHB42" s="31"/>
      <c r="DHC42" s="30"/>
      <c r="DHD42" s="31"/>
      <c r="DHE42" s="30"/>
      <c r="DHF42" s="31"/>
      <c r="DHG42" s="30"/>
      <c r="DHH42" s="31"/>
      <c r="DHI42" s="30"/>
      <c r="DHJ42" s="31"/>
      <c r="DHK42" s="30"/>
      <c r="DHL42" s="31"/>
      <c r="DHM42" s="30"/>
      <c r="DHN42" s="31"/>
      <c r="DHO42" s="30"/>
      <c r="DHP42" s="31"/>
      <c r="DHQ42" s="30"/>
      <c r="DHR42" s="31"/>
      <c r="DHS42" s="30"/>
      <c r="DHT42" s="31"/>
      <c r="DHU42" s="30"/>
      <c r="DHV42" s="31"/>
      <c r="DHW42" s="30"/>
      <c r="DHX42" s="31"/>
      <c r="DHY42" s="30"/>
      <c r="DHZ42" s="31"/>
      <c r="DIA42" s="30"/>
      <c r="DIB42" s="31"/>
      <c r="DIC42" s="30"/>
      <c r="DID42" s="31"/>
      <c r="DIE42" s="30"/>
      <c r="DIF42" s="31"/>
      <c r="DIG42" s="30"/>
      <c r="DIH42" s="31"/>
      <c r="DII42" s="30"/>
      <c r="DIJ42" s="31"/>
      <c r="DIK42" s="30"/>
      <c r="DIL42" s="31"/>
      <c r="DIM42" s="30"/>
      <c r="DIN42" s="31"/>
      <c r="DIO42" s="30"/>
      <c r="DIP42" s="31"/>
      <c r="DIQ42" s="30"/>
      <c r="DIR42" s="31"/>
      <c r="DIS42" s="30"/>
      <c r="DIT42" s="31"/>
      <c r="DIU42" s="30"/>
      <c r="DIV42" s="31"/>
      <c r="DIW42" s="30"/>
      <c r="DIX42" s="31"/>
      <c r="DIY42" s="30"/>
      <c r="DIZ42" s="31"/>
      <c r="DJA42" s="30"/>
      <c r="DJB42" s="31"/>
      <c r="DJC42" s="30"/>
      <c r="DJD42" s="31"/>
      <c r="DJE42" s="30"/>
      <c r="DJF42" s="31"/>
      <c r="DJG42" s="30"/>
      <c r="DJH42" s="31"/>
      <c r="DJI42" s="30"/>
      <c r="DJJ42" s="31"/>
      <c r="DJK42" s="30"/>
      <c r="DJL42" s="31"/>
      <c r="DJM42" s="30"/>
      <c r="DJN42" s="31"/>
      <c r="DJO42" s="30"/>
      <c r="DJP42" s="31"/>
      <c r="DJQ42" s="30"/>
      <c r="DJR42" s="31"/>
      <c r="DJS42" s="30"/>
      <c r="DJT42" s="31"/>
      <c r="DJU42" s="30"/>
      <c r="DJV42" s="31"/>
      <c r="DJW42" s="30"/>
      <c r="DJX42" s="31"/>
      <c r="DJY42" s="30"/>
      <c r="DJZ42" s="31"/>
      <c r="DKA42" s="30"/>
      <c r="DKB42" s="31"/>
      <c r="DKC42" s="30"/>
      <c r="DKD42" s="31"/>
      <c r="DKE42" s="30"/>
      <c r="DKF42" s="31"/>
      <c r="DKG42" s="30"/>
      <c r="DKH42" s="31"/>
      <c r="DKI42" s="30"/>
      <c r="DKJ42" s="31"/>
      <c r="DKK42" s="30"/>
      <c r="DKL42" s="31"/>
      <c r="DKM42" s="30"/>
      <c r="DKN42" s="31"/>
      <c r="DKO42" s="30"/>
      <c r="DKP42" s="31"/>
      <c r="DKQ42" s="30"/>
      <c r="DKR42" s="31"/>
      <c r="DKS42" s="30"/>
      <c r="DKT42" s="31"/>
      <c r="DKU42" s="30"/>
      <c r="DKV42" s="31"/>
      <c r="DKW42" s="30"/>
      <c r="DKX42" s="31"/>
      <c r="DKY42" s="30"/>
      <c r="DKZ42" s="31"/>
      <c r="DLA42" s="30"/>
      <c r="DLB42" s="31"/>
      <c r="DLC42" s="30"/>
      <c r="DLD42" s="31"/>
      <c r="DLE42" s="30"/>
      <c r="DLF42" s="31"/>
      <c r="DLG42" s="30"/>
      <c r="DLH42" s="31"/>
      <c r="DLI42" s="30"/>
      <c r="DLJ42" s="31"/>
      <c r="DLK42" s="30"/>
      <c r="DLL42" s="31"/>
      <c r="DLM42" s="30"/>
      <c r="DLN42" s="31"/>
      <c r="DLO42" s="30"/>
      <c r="DLP42" s="31"/>
      <c r="DLQ42" s="30"/>
      <c r="DLR42" s="31"/>
      <c r="DLS42" s="30"/>
      <c r="DLT42" s="31"/>
      <c r="DLU42" s="30"/>
      <c r="DLV42" s="31"/>
      <c r="DLW42" s="30"/>
      <c r="DLX42" s="31"/>
      <c r="DLY42" s="30"/>
      <c r="DLZ42" s="31"/>
      <c r="DMA42" s="30"/>
      <c r="DMB42" s="31"/>
      <c r="DMC42" s="30"/>
      <c r="DMD42" s="31"/>
      <c r="DME42" s="30"/>
      <c r="DMF42" s="31"/>
      <c r="DMG42" s="30"/>
      <c r="DMH42" s="31"/>
      <c r="DMI42" s="30"/>
      <c r="DMJ42" s="31"/>
      <c r="DMK42" s="30"/>
      <c r="DML42" s="31"/>
      <c r="DMM42" s="30"/>
      <c r="DMN42" s="31"/>
      <c r="DMO42" s="30"/>
      <c r="DMP42" s="31"/>
      <c r="DMQ42" s="30"/>
      <c r="DMR42" s="31"/>
      <c r="DMS42" s="30"/>
      <c r="DMT42" s="31"/>
      <c r="DMU42" s="30"/>
      <c r="DMV42" s="31"/>
      <c r="DMW42" s="30"/>
      <c r="DMX42" s="31"/>
      <c r="DMY42" s="30"/>
      <c r="DMZ42" s="31"/>
      <c r="DNA42" s="30"/>
      <c r="DNB42" s="31"/>
      <c r="DNC42" s="30"/>
      <c r="DND42" s="31"/>
      <c r="DNE42" s="30"/>
      <c r="DNF42" s="31"/>
      <c r="DNG42" s="30"/>
      <c r="DNH42" s="31"/>
      <c r="DNI42" s="30"/>
      <c r="DNJ42" s="31"/>
      <c r="DNK42" s="30"/>
      <c r="DNL42" s="31"/>
      <c r="DNM42" s="30"/>
      <c r="DNN42" s="31"/>
      <c r="DNO42" s="30"/>
      <c r="DNP42" s="31"/>
      <c r="DNQ42" s="30"/>
      <c r="DNR42" s="31"/>
      <c r="DNS42" s="30"/>
      <c r="DNT42" s="31"/>
      <c r="DNU42" s="30"/>
      <c r="DNV42" s="31"/>
      <c r="DNW42" s="30"/>
      <c r="DNX42" s="31"/>
      <c r="DNY42" s="30"/>
      <c r="DNZ42" s="31"/>
      <c r="DOA42" s="30"/>
      <c r="DOB42" s="31"/>
      <c r="DOC42" s="30"/>
      <c r="DOD42" s="31"/>
      <c r="DOE42" s="30"/>
      <c r="DOF42" s="31"/>
      <c r="DOG42" s="30"/>
      <c r="DOH42" s="31"/>
      <c r="DOI42" s="30"/>
      <c r="DOJ42" s="31"/>
      <c r="DOK42" s="30"/>
      <c r="DOL42" s="31"/>
      <c r="DOM42" s="30"/>
      <c r="DON42" s="31"/>
      <c r="DOO42" s="30"/>
      <c r="DOP42" s="31"/>
      <c r="DOQ42" s="30"/>
      <c r="DOR42" s="31"/>
      <c r="DOS42" s="30"/>
      <c r="DOT42" s="31"/>
      <c r="DOU42" s="30"/>
      <c r="DOV42" s="31"/>
      <c r="DOW42" s="30"/>
      <c r="DOX42" s="31"/>
      <c r="DOY42" s="30"/>
      <c r="DOZ42" s="31"/>
      <c r="DPA42" s="30"/>
      <c r="DPB42" s="31"/>
      <c r="DPC42" s="30"/>
      <c r="DPD42" s="31"/>
      <c r="DPE42" s="30"/>
      <c r="DPF42" s="31"/>
      <c r="DPG42" s="30"/>
      <c r="DPH42" s="31"/>
      <c r="DPI42" s="30"/>
      <c r="DPJ42" s="31"/>
      <c r="DPK42" s="30"/>
      <c r="DPL42" s="31"/>
      <c r="DPM42" s="30"/>
      <c r="DPN42" s="31"/>
      <c r="DPO42" s="30"/>
      <c r="DPP42" s="31"/>
      <c r="DPQ42" s="30"/>
      <c r="DPR42" s="31"/>
      <c r="DPS42" s="30"/>
      <c r="DPT42" s="31"/>
      <c r="DPU42" s="30"/>
      <c r="DPV42" s="31"/>
      <c r="DPW42" s="30"/>
      <c r="DPX42" s="31"/>
      <c r="DPY42" s="30"/>
      <c r="DPZ42" s="31"/>
      <c r="DQA42" s="30"/>
      <c r="DQB42" s="31"/>
      <c r="DQC42" s="30"/>
      <c r="DQD42" s="31"/>
      <c r="DQE42" s="30"/>
      <c r="DQF42" s="31"/>
      <c r="DQG42" s="30"/>
      <c r="DQH42" s="31"/>
      <c r="DQI42" s="30"/>
      <c r="DQJ42" s="31"/>
      <c r="DQK42" s="30"/>
      <c r="DQL42" s="31"/>
      <c r="DQM42" s="30"/>
      <c r="DQN42" s="31"/>
      <c r="DQO42" s="30"/>
      <c r="DQP42" s="31"/>
      <c r="DQQ42" s="30"/>
      <c r="DQR42" s="31"/>
      <c r="DQS42" s="30"/>
      <c r="DQT42" s="31"/>
      <c r="DQU42" s="30"/>
      <c r="DQV42" s="31"/>
      <c r="DQW42" s="30"/>
      <c r="DQX42" s="31"/>
      <c r="DQY42" s="30"/>
      <c r="DQZ42" s="31"/>
      <c r="DRA42" s="30"/>
      <c r="DRB42" s="31"/>
      <c r="DRC42" s="30"/>
      <c r="DRD42" s="31"/>
      <c r="DRE42" s="30"/>
      <c r="DRF42" s="31"/>
      <c r="DRG42" s="30"/>
      <c r="DRH42" s="31"/>
      <c r="DRI42" s="30"/>
      <c r="DRJ42" s="31"/>
      <c r="DRK42" s="30"/>
      <c r="DRL42" s="31"/>
      <c r="DRM42" s="30"/>
      <c r="DRN42" s="31"/>
      <c r="DRO42" s="30"/>
      <c r="DRP42" s="31"/>
      <c r="DRQ42" s="30"/>
      <c r="DRR42" s="31"/>
      <c r="DRS42" s="30"/>
      <c r="DRT42" s="31"/>
      <c r="DRU42" s="30"/>
      <c r="DRV42" s="31"/>
      <c r="DRW42" s="30"/>
      <c r="DRX42" s="31"/>
      <c r="DRY42" s="30"/>
      <c r="DRZ42" s="31"/>
      <c r="DSA42" s="30"/>
      <c r="DSB42" s="31"/>
      <c r="DSC42" s="30"/>
      <c r="DSD42" s="31"/>
      <c r="DSE42" s="30"/>
      <c r="DSF42" s="31"/>
      <c r="DSG42" s="30"/>
      <c r="DSH42" s="31"/>
      <c r="DSI42" s="30"/>
      <c r="DSJ42" s="31"/>
      <c r="DSK42" s="30"/>
      <c r="DSL42" s="31"/>
      <c r="DSM42" s="30"/>
      <c r="DSN42" s="31"/>
      <c r="DSO42" s="30"/>
      <c r="DSP42" s="31"/>
      <c r="DSQ42" s="30"/>
      <c r="DSR42" s="31"/>
      <c r="DSS42" s="30"/>
      <c r="DST42" s="31"/>
      <c r="DSU42" s="30"/>
      <c r="DSV42" s="31"/>
      <c r="DSW42" s="30"/>
      <c r="DSX42" s="31"/>
      <c r="DSY42" s="30"/>
      <c r="DSZ42" s="31"/>
      <c r="DTA42" s="30"/>
      <c r="DTB42" s="31"/>
      <c r="DTC42" s="30"/>
      <c r="DTD42" s="31"/>
      <c r="DTE42" s="30"/>
      <c r="DTF42" s="31"/>
      <c r="DTG42" s="30"/>
      <c r="DTH42" s="31"/>
      <c r="DTI42" s="30"/>
      <c r="DTJ42" s="31"/>
      <c r="DTK42" s="30"/>
      <c r="DTL42" s="31"/>
      <c r="DTM42" s="30"/>
      <c r="DTN42" s="31"/>
      <c r="DTO42" s="30"/>
      <c r="DTP42" s="31"/>
      <c r="DTQ42" s="30"/>
      <c r="DTR42" s="31"/>
      <c r="DTS42" s="30"/>
      <c r="DTT42" s="31"/>
      <c r="DTU42" s="30"/>
      <c r="DTV42" s="31"/>
      <c r="DTW42" s="30"/>
      <c r="DTX42" s="31"/>
      <c r="DTY42" s="30"/>
      <c r="DTZ42" s="31"/>
      <c r="DUA42" s="30"/>
      <c r="DUB42" s="31"/>
      <c r="DUC42" s="30"/>
      <c r="DUD42" s="31"/>
      <c r="DUE42" s="30"/>
      <c r="DUF42" s="31"/>
      <c r="DUG42" s="30"/>
      <c r="DUH42" s="31"/>
      <c r="DUI42" s="30"/>
      <c r="DUJ42" s="31"/>
      <c r="DUK42" s="30"/>
      <c r="DUL42" s="31"/>
      <c r="DUM42" s="30"/>
      <c r="DUN42" s="31"/>
      <c r="DUO42" s="30"/>
      <c r="DUP42" s="31"/>
      <c r="DUQ42" s="30"/>
      <c r="DUR42" s="31"/>
      <c r="DUS42" s="30"/>
      <c r="DUT42" s="31"/>
      <c r="DUU42" s="30"/>
      <c r="DUV42" s="31"/>
      <c r="DUW42" s="30"/>
      <c r="DUX42" s="31"/>
      <c r="DUY42" s="30"/>
      <c r="DUZ42" s="31"/>
      <c r="DVA42" s="30"/>
      <c r="DVB42" s="31"/>
      <c r="DVC42" s="30"/>
      <c r="DVD42" s="31"/>
      <c r="DVE42" s="30"/>
      <c r="DVF42" s="31"/>
      <c r="DVG42" s="30"/>
      <c r="DVH42" s="31"/>
      <c r="DVI42" s="30"/>
      <c r="DVJ42" s="31"/>
      <c r="DVK42" s="30"/>
      <c r="DVL42" s="31"/>
      <c r="DVM42" s="30"/>
      <c r="DVN42" s="31"/>
      <c r="DVO42" s="30"/>
      <c r="DVP42" s="31"/>
      <c r="DVQ42" s="30"/>
      <c r="DVR42" s="31"/>
      <c r="DVS42" s="30"/>
      <c r="DVT42" s="31"/>
      <c r="DVU42" s="30"/>
      <c r="DVV42" s="31"/>
      <c r="DVW42" s="30"/>
      <c r="DVX42" s="31"/>
      <c r="DVY42" s="30"/>
      <c r="DVZ42" s="31"/>
      <c r="DWA42" s="30"/>
      <c r="DWB42" s="31"/>
      <c r="DWC42" s="30"/>
      <c r="DWD42" s="31"/>
      <c r="DWE42" s="30"/>
      <c r="DWF42" s="31"/>
      <c r="DWG42" s="30"/>
      <c r="DWH42" s="31"/>
      <c r="DWI42" s="30"/>
      <c r="DWJ42" s="31"/>
      <c r="DWK42" s="30"/>
      <c r="DWL42" s="31"/>
      <c r="DWM42" s="30"/>
      <c r="DWN42" s="31"/>
      <c r="DWO42" s="30"/>
      <c r="DWP42" s="31"/>
      <c r="DWQ42" s="30"/>
      <c r="DWR42" s="31"/>
      <c r="DWS42" s="30"/>
      <c r="DWT42" s="31"/>
      <c r="DWU42" s="30"/>
      <c r="DWV42" s="31"/>
      <c r="DWW42" s="30"/>
      <c r="DWX42" s="31"/>
      <c r="DWY42" s="30"/>
      <c r="DWZ42" s="31"/>
      <c r="DXA42" s="30"/>
      <c r="DXB42" s="31"/>
      <c r="DXC42" s="30"/>
      <c r="DXD42" s="31"/>
      <c r="DXE42" s="30"/>
      <c r="DXF42" s="31"/>
      <c r="DXG42" s="30"/>
      <c r="DXH42" s="31"/>
      <c r="DXI42" s="30"/>
      <c r="DXJ42" s="31"/>
      <c r="DXK42" s="30"/>
      <c r="DXL42" s="31"/>
      <c r="DXM42" s="30"/>
      <c r="DXN42" s="31"/>
      <c r="DXO42" s="30"/>
      <c r="DXP42" s="31"/>
      <c r="DXQ42" s="30"/>
      <c r="DXR42" s="31"/>
      <c r="DXS42" s="30"/>
      <c r="DXT42" s="31"/>
      <c r="DXU42" s="30"/>
      <c r="DXV42" s="31"/>
      <c r="DXW42" s="30"/>
      <c r="DXX42" s="31"/>
      <c r="DXY42" s="30"/>
      <c r="DXZ42" s="31"/>
      <c r="DYA42" s="30"/>
      <c r="DYB42" s="31"/>
      <c r="DYC42" s="30"/>
      <c r="DYD42" s="31"/>
      <c r="DYE42" s="30"/>
      <c r="DYF42" s="31"/>
      <c r="DYG42" s="30"/>
      <c r="DYH42" s="31"/>
      <c r="DYI42" s="30"/>
      <c r="DYJ42" s="31"/>
      <c r="DYK42" s="30"/>
      <c r="DYL42" s="31"/>
      <c r="DYM42" s="30"/>
      <c r="DYN42" s="31"/>
      <c r="DYO42" s="30"/>
      <c r="DYP42" s="31"/>
      <c r="DYQ42" s="30"/>
      <c r="DYR42" s="31"/>
      <c r="DYS42" s="30"/>
      <c r="DYT42" s="31"/>
      <c r="DYU42" s="30"/>
      <c r="DYV42" s="31"/>
      <c r="DYW42" s="30"/>
      <c r="DYX42" s="31"/>
      <c r="DYY42" s="30"/>
      <c r="DYZ42" s="31"/>
      <c r="DZA42" s="30"/>
      <c r="DZB42" s="31"/>
      <c r="DZC42" s="30"/>
      <c r="DZD42" s="31"/>
      <c r="DZE42" s="30"/>
      <c r="DZF42" s="31"/>
      <c r="DZG42" s="30"/>
      <c r="DZH42" s="31"/>
      <c r="DZI42" s="30"/>
      <c r="DZJ42" s="31"/>
      <c r="DZK42" s="30"/>
      <c r="DZL42" s="31"/>
      <c r="DZM42" s="30"/>
      <c r="DZN42" s="31"/>
      <c r="DZO42" s="30"/>
      <c r="DZP42" s="31"/>
      <c r="DZQ42" s="30"/>
      <c r="DZR42" s="31"/>
      <c r="DZS42" s="30"/>
      <c r="DZT42" s="31"/>
      <c r="DZU42" s="30"/>
      <c r="DZV42" s="31"/>
      <c r="DZW42" s="30"/>
      <c r="DZX42" s="31"/>
      <c r="DZY42" s="30"/>
      <c r="DZZ42" s="31"/>
      <c r="EAA42" s="30"/>
      <c r="EAB42" s="31"/>
      <c r="EAC42" s="30"/>
      <c r="EAD42" s="31"/>
      <c r="EAE42" s="30"/>
      <c r="EAF42" s="31"/>
      <c r="EAG42" s="30"/>
      <c r="EAH42" s="31"/>
      <c r="EAI42" s="30"/>
      <c r="EAJ42" s="31"/>
      <c r="EAK42" s="30"/>
      <c r="EAL42" s="31"/>
      <c r="EAM42" s="30"/>
      <c r="EAN42" s="31"/>
      <c r="EAO42" s="30"/>
      <c r="EAP42" s="31"/>
      <c r="EAQ42" s="30"/>
      <c r="EAR42" s="31"/>
      <c r="EAS42" s="30"/>
      <c r="EAT42" s="31"/>
      <c r="EAU42" s="30"/>
      <c r="EAV42" s="31"/>
      <c r="EAW42" s="30"/>
      <c r="EAX42" s="31"/>
      <c r="EAY42" s="30"/>
      <c r="EAZ42" s="31"/>
      <c r="EBA42" s="30"/>
      <c r="EBB42" s="31"/>
      <c r="EBC42" s="30"/>
      <c r="EBD42" s="31"/>
      <c r="EBE42" s="30"/>
      <c r="EBF42" s="31"/>
      <c r="EBG42" s="30"/>
      <c r="EBH42" s="31"/>
      <c r="EBI42" s="30"/>
      <c r="EBJ42" s="31"/>
      <c r="EBK42" s="30"/>
      <c r="EBL42" s="31"/>
      <c r="EBM42" s="30"/>
      <c r="EBN42" s="31"/>
      <c r="EBO42" s="30"/>
      <c r="EBP42" s="31"/>
      <c r="EBQ42" s="30"/>
      <c r="EBR42" s="31"/>
      <c r="EBS42" s="30"/>
      <c r="EBT42" s="31"/>
      <c r="EBU42" s="30"/>
      <c r="EBV42" s="31"/>
      <c r="EBW42" s="30"/>
      <c r="EBX42" s="31"/>
      <c r="EBY42" s="30"/>
      <c r="EBZ42" s="31"/>
      <c r="ECA42" s="30"/>
      <c r="ECB42" s="31"/>
      <c r="ECC42" s="30"/>
      <c r="ECD42" s="31"/>
      <c r="ECE42" s="30"/>
      <c r="ECF42" s="31"/>
      <c r="ECG42" s="30"/>
      <c r="ECH42" s="31"/>
      <c r="ECI42" s="30"/>
      <c r="ECJ42" s="31"/>
      <c r="ECK42" s="30"/>
      <c r="ECL42" s="31"/>
      <c r="ECM42" s="30"/>
      <c r="ECN42" s="31"/>
      <c r="ECO42" s="30"/>
      <c r="ECP42" s="31"/>
      <c r="ECQ42" s="30"/>
      <c r="ECR42" s="31"/>
      <c r="ECS42" s="30"/>
      <c r="ECT42" s="31"/>
      <c r="ECU42" s="30"/>
      <c r="ECV42" s="31"/>
      <c r="ECW42" s="30"/>
      <c r="ECX42" s="31"/>
      <c r="ECY42" s="30"/>
      <c r="ECZ42" s="31"/>
      <c r="EDA42" s="30"/>
      <c r="EDB42" s="31"/>
      <c r="EDC42" s="30"/>
      <c r="EDD42" s="31"/>
      <c r="EDE42" s="30"/>
      <c r="EDF42" s="31"/>
      <c r="EDG42" s="30"/>
      <c r="EDH42" s="31"/>
      <c r="EDI42" s="30"/>
      <c r="EDJ42" s="31"/>
      <c r="EDK42" s="30"/>
      <c r="EDL42" s="31"/>
      <c r="EDM42" s="30"/>
      <c r="EDN42" s="31"/>
      <c r="EDO42" s="30"/>
      <c r="EDP42" s="31"/>
      <c r="EDQ42" s="30"/>
      <c r="EDR42" s="31"/>
      <c r="EDS42" s="30"/>
      <c r="EDT42" s="31"/>
      <c r="EDU42" s="30"/>
      <c r="EDV42" s="31"/>
      <c r="EDW42" s="30"/>
      <c r="EDX42" s="31"/>
      <c r="EDY42" s="30"/>
      <c r="EDZ42" s="31"/>
      <c r="EEA42" s="30"/>
      <c r="EEB42" s="31"/>
      <c r="EEC42" s="30"/>
      <c r="EED42" s="31"/>
      <c r="EEE42" s="30"/>
      <c r="EEF42" s="31"/>
      <c r="EEG42" s="30"/>
      <c r="EEH42" s="31"/>
      <c r="EEI42" s="30"/>
      <c r="EEJ42" s="31"/>
      <c r="EEK42" s="30"/>
      <c r="EEL42" s="31"/>
      <c r="EEM42" s="30"/>
      <c r="EEN42" s="31"/>
      <c r="EEO42" s="30"/>
      <c r="EEP42" s="31"/>
      <c r="EEQ42" s="30"/>
      <c r="EER42" s="31"/>
      <c r="EES42" s="30"/>
      <c r="EET42" s="31"/>
      <c r="EEU42" s="30"/>
      <c r="EEV42" s="31"/>
      <c r="EEW42" s="30"/>
      <c r="EEX42" s="31"/>
      <c r="EEY42" s="30"/>
      <c r="EEZ42" s="31"/>
      <c r="EFA42" s="30"/>
      <c r="EFB42" s="31"/>
      <c r="EFC42" s="30"/>
      <c r="EFD42" s="31"/>
      <c r="EFE42" s="30"/>
      <c r="EFF42" s="31"/>
      <c r="EFG42" s="30"/>
      <c r="EFH42" s="31"/>
      <c r="EFI42" s="30"/>
      <c r="EFJ42" s="31"/>
      <c r="EFK42" s="30"/>
      <c r="EFL42" s="31"/>
      <c r="EFM42" s="30"/>
      <c r="EFN42" s="31"/>
      <c r="EFO42" s="30"/>
      <c r="EFP42" s="31"/>
      <c r="EFQ42" s="30"/>
      <c r="EFR42" s="31"/>
      <c r="EFS42" s="30"/>
      <c r="EFT42" s="31"/>
      <c r="EFU42" s="30"/>
      <c r="EFV42" s="31"/>
      <c r="EFW42" s="30"/>
      <c r="EFX42" s="31"/>
      <c r="EFY42" s="30"/>
      <c r="EFZ42" s="31"/>
      <c r="EGA42" s="30"/>
      <c r="EGB42" s="31"/>
      <c r="EGC42" s="30"/>
      <c r="EGD42" s="31"/>
      <c r="EGE42" s="30"/>
      <c r="EGF42" s="31"/>
      <c r="EGG42" s="30"/>
      <c r="EGH42" s="31"/>
      <c r="EGI42" s="30"/>
      <c r="EGJ42" s="31"/>
      <c r="EGK42" s="30"/>
      <c r="EGL42" s="31"/>
      <c r="EGM42" s="30"/>
      <c r="EGN42" s="31"/>
      <c r="EGO42" s="30"/>
      <c r="EGP42" s="31"/>
      <c r="EGQ42" s="30"/>
      <c r="EGR42" s="31"/>
      <c r="EGS42" s="30"/>
      <c r="EGT42" s="31"/>
      <c r="EGU42" s="30"/>
      <c r="EGV42" s="31"/>
      <c r="EGW42" s="30"/>
      <c r="EGX42" s="31"/>
      <c r="EGY42" s="30"/>
      <c r="EGZ42" s="31"/>
      <c r="EHA42" s="30"/>
      <c r="EHB42" s="31"/>
      <c r="EHC42" s="30"/>
      <c r="EHD42" s="31"/>
      <c r="EHE42" s="30"/>
      <c r="EHF42" s="31"/>
      <c r="EHG42" s="30"/>
      <c r="EHH42" s="31"/>
      <c r="EHI42" s="30"/>
      <c r="EHJ42" s="31"/>
      <c r="EHK42" s="30"/>
      <c r="EHL42" s="31"/>
      <c r="EHM42" s="30"/>
      <c r="EHN42" s="31"/>
      <c r="EHO42" s="30"/>
      <c r="EHP42" s="31"/>
      <c r="EHQ42" s="30"/>
      <c r="EHR42" s="31"/>
      <c r="EHS42" s="30"/>
      <c r="EHT42" s="31"/>
      <c r="EHU42" s="30"/>
      <c r="EHV42" s="31"/>
      <c r="EHW42" s="30"/>
      <c r="EHX42" s="31"/>
      <c r="EHY42" s="30"/>
      <c r="EHZ42" s="31"/>
      <c r="EIA42" s="30"/>
      <c r="EIB42" s="31"/>
      <c r="EIC42" s="30"/>
      <c r="EID42" s="31"/>
      <c r="EIE42" s="30"/>
      <c r="EIF42" s="31"/>
      <c r="EIG42" s="30"/>
      <c r="EIH42" s="31"/>
      <c r="EII42" s="30"/>
      <c r="EIJ42" s="31"/>
      <c r="EIK42" s="30"/>
      <c r="EIL42" s="31"/>
      <c r="EIM42" s="30"/>
      <c r="EIN42" s="31"/>
      <c r="EIO42" s="30"/>
      <c r="EIP42" s="31"/>
      <c r="EIQ42" s="30"/>
      <c r="EIR42" s="31"/>
      <c r="EIS42" s="30"/>
      <c r="EIT42" s="31"/>
      <c r="EIU42" s="30"/>
      <c r="EIV42" s="31"/>
      <c r="EIW42" s="30"/>
      <c r="EIX42" s="31"/>
      <c r="EIY42" s="30"/>
      <c r="EIZ42" s="31"/>
      <c r="EJA42" s="30"/>
      <c r="EJB42" s="31"/>
      <c r="EJC42" s="30"/>
      <c r="EJD42" s="31"/>
      <c r="EJE42" s="30"/>
      <c r="EJF42" s="31"/>
      <c r="EJG42" s="30"/>
      <c r="EJH42" s="31"/>
      <c r="EJI42" s="30"/>
      <c r="EJJ42" s="31"/>
      <c r="EJK42" s="30"/>
      <c r="EJL42" s="31"/>
      <c r="EJM42" s="30"/>
      <c r="EJN42" s="31"/>
      <c r="EJO42" s="30"/>
      <c r="EJP42" s="31"/>
      <c r="EJQ42" s="30"/>
      <c r="EJR42" s="31"/>
      <c r="EJS42" s="30"/>
      <c r="EJT42" s="31"/>
      <c r="EJU42" s="30"/>
      <c r="EJV42" s="31"/>
      <c r="EJW42" s="30"/>
      <c r="EJX42" s="31"/>
      <c r="EJY42" s="30"/>
      <c r="EJZ42" s="31"/>
      <c r="EKA42" s="30"/>
      <c r="EKB42" s="31"/>
      <c r="EKC42" s="30"/>
      <c r="EKD42" s="31"/>
      <c r="EKE42" s="30"/>
      <c r="EKF42" s="31"/>
      <c r="EKG42" s="30"/>
      <c r="EKH42" s="31"/>
      <c r="EKI42" s="30"/>
      <c r="EKJ42" s="31"/>
      <c r="EKK42" s="30"/>
      <c r="EKL42" s="31"/>
      <c r="EKM42" s="30"/>
      <c r="EKN42" s="31"/>
      <c r="EKO42" s="30"/>
      <c r="EKP42" s="31"/>
      <c r="EKQ42" s="30"/>
      <c r="EKR42" s="31"/>
      <c r="EKS42" s="30"/>
      <c r="EKT42" s="31"/>
      <c r="EKU42" s="30"/>
      <c r="EKV42" s="31"/>
      <c r="EKW42" s="30"/>
      <c r="EKX42" s="31"/>
      <c r="EKY42" s="30"/>
      <c r="EKZ42" s="31"/>
      <c r="ELA42" s="30"/>
      <c r="ELB42" s="31"/>
      <c r="ELC42" s="30"/>
      <c r="ELD42" s="31"/>
      <c r="ELE42" s="30"/>
      <c r="ELF42" s="31"/>
      <c r="ELG42" s="30"/>
      <c r="ELH42" s="31"/>
      <c r="ELI42" s="30"/>
      <c r="ELJ42" s="31"/>
      <c r="ELK42" s="30"/>
      <c r="ELL42" s="31"/>
      <c r="ELM42" s="30"/>
      <c r="ELN42" s="31"/>
      <c r="ELO42" s="30"/>
      <c r="ELP42" s="31"/>
      <c r="ELQ42" s="30"/>
      <c r="ELR42" s="31"/>
      <c r="ELS42" s="30"/>
      <c r="ELT42" s="31"/>
      <c r="ELU42" s="30"/>
      <c r="ELV42" s="31"/>
      <c r="ELW42" s="30"/>
      <c r="ELX42" s="31"/>
      <c r="ELY42" s="30"/>
      <c r="ELZ42" s="31"/>
      <c r="EMA42" s="30"/>
      <c r="EMB42" s="31"/>
      <c r="EMC42" s="30"/>
      <c r="EMD42" s="31"/>
      <c r="EME42" s="30"/>
      <c r="EMF42" s="31"/>
      <c r="EMG42" s="30"/>
      <c r="EMH42" s="31"/>
      <c r="EMI42" s="30"/>
      <c r="EMJ42" s="31"/>
      <c r="EMK42" s="30"/>
      <c r="EML42" s="31"/>
      <c r="EMM42" s="30"/>
      <c r="EMN42" s="31"/>
      <c r="EMO42" s="30"/>
      <c r="EMP42" s="31"/>
      <c r="EMQ42" s="30"/>
      <c r="EMR42" s="31"/>
      <c r="EMS42" s="30"/>
      <c r="EMT42" s="31"/>
      <c r="EMU42" s="30"/>
      <c r="EMV42" s="31"/>
      <c r="EMW42" s="30"/>
      <c r="EMX42" s="31"/>
      <c r="EMY42" s="30"/>
      <c r="EMZ42" s="31"/>
      <c r="ENA42" s="30"/>
      <c r="ENB42" s="31"/>
      <c r="ENC42" s="30"/>
      <c r="END42" s="31"/>
      <c r="ENE42" s="30"/>
      <c r="ENF42" s="31"/>
      <c r="ENG42" s="30"/>
      <c r="ENH42" s="31"/>
      <c r="ENI42" s="30"/>
      <c r="ENJ42" s="31"/>
      <c r="ENK42" s="30"/>
      <c r="ENL42" s="31"/>
      <c r="ENM42" s="30"/>
      <c r="ENN42" s="31"/>
      <c r="ENO42" s="30"/>
      <c r="ENP42" s="31"/>
      <c r="ENQ42" s="30"/>
      <c r="ENR42" s="31"/>
      <c r="ENS42" s="30"/>
      <c r="ENT42" s="31"/>
      <c r="ENU42" s="30"/>
      <c r="ENV42" s="31"/>
      <c r="ENW42" s="30"/>
      <c r="ENX42" s="31"/>
      <c r="ENY42" s="30"/>
      <c r="ENZ42" s="31"/>
      <c r="EOA42" s="30"/>
      <c r="EOB42" s="31"/>
      <c r="EOC42" s="30"/>
      <c r="EOD42" s="31"/>
      <c r="EOE42" s="30"/>
      <c r="EOF42" s="31"/>
      <c r="EOG42" s="30"/>
      <c r="EOH42" s="31"/>
      <c r="EOI42" s="30"/>
      <c r="EOJ42" s="31"/>
      <c r="EOK42" s="30"/>
      <c r="EOL42" s="31"/>
      <c r="EOM42" s="30"/>
      <c r="EON42" s="31"/>
      <c r="EOO42" s="30"/>
      <c r="EOP42" s="31"/>
      <c r="EOQ42" s="30"/>
      <c r="EOR42" s="31"/>
      <c r="EOS42" s="30"/>
      <c r="EOT42" s="31"/>
      <c r="EOU42" s="30"/>
      <c r="EOV42" s="31"/>
      <c r="EOW42" s="30"/>
      <c r="EOX42" s="31"/>
      <c r="EOY42" s="30"/>
      <c r="EOZ42" s="31"/>
      <c r="EPA42" s="30"/>
      <c r="EPB42" s="31"/>
      <c r="EPC42" s="30"/>
      <c r="EPD42" s="31"/>
      <c r="EPE42" s="30"/>
      <c r="EPF42" s="31"/>
      <c r="EPG42" s="30"/>
      <c r="EPH42" s="31"/>
      <c r="EPI42" s="30"/>
      <c r="EPJ42" s="31"/>
      <c r="EPK42" s="30"/>
      <c r="EPL42" s="31"/>
      <c r="EPM42" s="30"/>
      <c r="EPN42" s="31"/>
      <c r="EPO42" s="30"/>
      <c r="EPP42" s="31"/>
      <c r="EPQ42" s="30"/>
      <c r="EPR42" s="31"/>
      <c r="EPS42" s="30"/>
      <c r="EPT42" s="31"/>
      <c r="EPU42" s="30"/>
      <c r="EPV42" s="31"/>
      <c r="EPW42" s="30"/>
      <c r="EPX42" s="31"/>
      <c r="EPY42" s="30"/>
      <c r="EPZ42" s="31"/>
      <c r="EQA42" s="30"/>
      <c r="EQB42" s="31"/>
      <c r="EQC42" s="30"/>
      <c r="EQD42" s="31"/>
      <c r="EQE42" s="30"/>
      <c r="EQF42" s="31"/>
      <c r="EQG42" s="30"/>
      <c r="EQH42" s="31"/>
      <c r="EQI42" s="30"/>
      <c r="EQJ42" s="31"/>
      <c r="EQK42" s="30"/>
      <c r="EQL42" s="31"/>
      <c r="EQM42" s="30"/>
      <c r="EQN42" s="31"/>
      <c r="EQO42" s="30"/>
      <c r="EQP42" s="31"/>
      <c r="EQQ42" s="30"/>
      <c r="EQR42" s="31"/>
      <c r="EQS42" s="30"/>
      <c r="EQT42" s="31"/>
      <c r="EQU42" s="30"/>
      <c r="EQV42" s="31"/>
      <c r="EQW42" s="30"/>
      <c r="EQX42" s="31"/>
      <c r="EQY42" s="30"/>
      <c r="EQZ42" s="31"/>
      <c r="ERA42" s="30"/>
      <c r="ERB42" s="31"/>
      <c r="ERC42" s="30"/>
      <c r="ERD42" s="31"/>
      <c r="ERE42" s="30"/>
      <c r="ERF42" s="31"/>
      <c r="ERG42" s="30"/>
      <c r="ERH42" s="31"/>
      <c r="ERI42" s="30"/>
      <c r="ERJ42" s="31"/>
      <c r="ERK42" s="30"/>
      <c r="ERL42" s="31"/>
      <c r="ERM42" s="30"/>
      <c r="ERN42" s="31"/>
      <c r="ERO42" s="30"/>
      <c r="ERP42" s="31"/>
      <c r="ERQ42" s="30"/>
      <c r="ERR42" s="31"/>
      <c r="ERS42" s="30"/>
      <c r="ERT42" s="31"/>
      <c r="ERU42" s="30"/>
      <c r="ERV42" s="31"/>
      <c r="ERW42" s="30"/>
      <c r="ERX42" s="31"/>
      <c r="ERY42" s="30"/>
      <c r="ERZ42" s="31"/>
      <c r="ESA42" s="30"/>
      <c r="ESB42" s="31"/>
      <c r="ESC42" s="30"/>
      <c r="ESD42" s="31"/>
      <c r="ESE42" s="30"/>
      <c r="ESF42" s="31"/>
      <c r="ESG42" s="30"/>
      <c r="ESH42" s="31"/>
      <c r="ESI42" s="30"/>
      <c r="ESJ42" s="31"/>
      <c r="ESK42" s="30"/>
      <c r="ESL42" s="31"/>
      <c r="ESM42" s="30"/>
      <c r="ESN42" s="31"/>
      <c r="ESO42" s="30"/>
      <c r="ESP42" s="31"/>
      <c r="ESQ42" s="30"/>
      <c r="ESR42" s="31"/>
      <c r="ESS42" s="30"/>
      <c r="EST42" s="31"/>
      <c r="ESU42" s="30"/>
      <c r="ESV42" s="31"/>
      <c r="ESW42" s="30"/>
      <c r="ESX42" s="31"/>
      <c r="ESY42" s="30"/>
      <c r="ESZ42" s="31"/>
      <c r="ETA42" s="30"/>
      <c r="ETB42" s="31"/>
      <c r="ETC42" s="30"/>
      <c r="ETD42" s="31"/>
      <c r="ETE42" s="30"/>
      <c r="ETF42" s="31"/>
      <c r="ETG42" s="30"/>
      <c r="ETH42" s="31"/>
      <c r="ETI42" s="30"/>
      <c r="ETJ42" s="31"/>
      <c r="ETK42" s="30"/>
      <c r="ETL42" s="31"/>
      <c r="ETM42" s="30"/>
      <c r="ETN42" s="31"/>
      <c r="ETO42" s="30"/>
      <c r="ETP42" s="31"/>
      <c r="ETQ42" s="30"/>
      <c r="ETR42" s="31"/>
      <c r="ETS42" s="30"/>
      <c r="ETT42" s="31"/>
      <c r="ETU42" s="30"/>
      <c r="ETV42" s="31"/>
      <c r="ETW42" s="30"/>
      <c r="ETX42" s="31"/>
      <c r="ETY42" s="30"/>
      <c r="ETZ42" s="31"/>
      <c r="EUA42" s="30"/>
      <c r="EUB42" s="31"/>
      <c r="EUC42" s="30"/>
      <c r="EUD42" s="31"/>
      <c r="EUE42" s="30"/>
      <c r="EUF42" s="31"/>
      <c r="EUG42" s="30"/>
      <c r="EUH42" s="31"/>
      <c r="EUI42" s="30"/>
      <c r="EUJ42" s="31"/>
      <c r="EUK42" s="30"/>
      <c r="EUL42" s="31"/>
      <c r="EUM42" s="30"/>
      <c r="EUN42" s="31"/>
      <c r="EUO42" s="30"/>
      <c r="EUP42" s="31"/>
      <c r="EUQ42" s="30"/>
      <c r="EUR42" s="31"/>
      <c r="EUS42" s="30"/>
      <c r="EUT42" s="31"/>
      <c r="EUU42" s="30"/>
      <c r="EUV42" s="31"/>
      <c r="EUW42" s="30"/>
      <c r="EUX42" s="31"/>
      <c r="EUY42" s="30"/>
      <c r="EUZ42" s="31"/>
      <c r="EVA42" s="30"/>
      <c r="EVB42" s="31"/>
      <c r="EVC42" s="30"/>
      <c r="EVD42" s="31"/>
      <c r="EVE42" s="30"/>
      <c r="EVF42" s="31"/>
      <c r="EVG42" s="30"/>
      <c r="EVH42" s="31"/>
      <c r="EVI42" s="30"/>
      <c r="EVJ42" s="31"/>
      <c r="EVK42" s="30"/>
      <c r="EVL42" s="31"/>
      <c r="EVM42" s="30"/>
      <c r="EVN42" s="31"/>
      <c r="EVO42" s="30"/>
      <c r="EVP42" s="31"/>
      <c r="EVQ42" s="30"/>
      <c r="EVR42" s="31"/>
      <c r="EVS42" s="30"/>
      <c r="EVT42" s="31"/>
      <c r="EVU42" s="30"/>
      <c r="EVV42" s="31"/>
      <c r="EVW42" s="30"/>
      <c r="EVX42" s="31"/>
      <c r="EVY42" s="30"/>
      <c r="EVZ42" s="31"/>
      <c r="EWA42" s="30"/>
      <c r="EWB42" s="31"/>
      <c r="EWC42" s="30"/>
      <c r="EWD42" s="31"/>
      <c r="EWE42" s="30"/>
      <c r="EWF42" s="31"/>
      <c r="EWG42" s="30"/>
      <c r="EWH42" s="31"/>
      <c r="EWI42" s="30"/>
      <c r="EWJ42" s="31"/>
      <c r="EWK42" s="30"/>
      <c r="EWL42" s="31"/>
      <c r="EWM42" s="30"/>
      <c r="EWN42" s="31"/>
      <c r="EWO42" s="30"/>
      <c r="EWP42" s="31"/>
      <c r="EWQ42" s="30"/>
      <c r="EWR42" s="31"/>
      <c r="EWS42" s="30"/>
      <c r="EWT42" s="31"/>
      <c r="EWU42" s="30"/>
      <c r="EWV42" s="31"/>
      <c r="EWW42" s="30"/>
      <c r="EWX42" s="31"/>
      <c r="EWY42" s="30"/>
      <c r="EWZ42" s="31"/>
      <c r="EXA42" s="30"/>
      <c r="EXB42" s="31"/>
      <c r="EXC42" s="30"/>
      <c r="EXD42" s="31"/>
      <c r="EXE42" s="30"/>
      <c r="EXF42" s="31"/>
      <c r="EXG42" s="30"/>
      <c r="EXH42" s="31"/>
      <c r="EXI42" s="30"/>
      <c r="EXJ42" s="31"/>
      <c r="EXK42" s="30"/>
      <c r="EXL42" s="31"/>
      <c r="EXM42" s="30"/>
      <c r="EXN42" s="31"/>
      <c r="EXO42" s="30"/>
      <c r="EXP42" s="31"/>
      <c r="EXQ42" s="30"/>
      <c r="EXR42" s="31"/>
      <c r="EXS42" s="30"/>
      <c r="EXT42" s="31"/>
      <c r="EXU42" s="30"/>
      <c r="EXV42" s="31"/>
      <c r="EXW42" s="30"/>
      <c r="EXX42" s="31"/>
      <c r="EXY42" s="30"/>
      <c r="EXZ42" s="31"/>
      <c r="EYA42" s="30"/>
      <c r="EYB42" s="31"/>
      <c r="EYC42" s="30"/>
      <c r="EYD42" s="31"/>
      <c r="EYE42" s="30"/>
      <c r="EYF42" s="31"/>
      <c r="EYG42" s="30"/>
      <c r="EYH42" s="31"/>
      <c r="EYI42" s="30"/>
      <c r="EYJ42" s="31"/>
      <c r="EYK42" s="30"/>
      <c r="EYL42" s="31"/>
      <c r="EYM42" s="30"/>
      <c r="EYN42" s="31"/>
      <c r="EYO42" s="30"/>
      <c r="EYP42" s="31"/>
      <c r="EYQ42" s="30"/>
      <c r="EYR42" s="31"/>
      <c r="EYS42" s="30"/>
      <c r="EYT42" s="31"/>
      <c r="EYU42" s="30"/>
      <c r="EYV42" s="31"/>
      <c r="EYW42" s="30"/>
      <c r="EYX42" s="31"/>
      <c r="EYY42" s="30"/>
      <c r="EYZ42" s="31"/>
      <c r="EZA42" s="30"/>
      <c r="EZB42" s="31"/>
      <c r="EZC42" s="30"/>
      <c r="EZD42" s="31"/>
      <c r="EZE42" s="30"/>
      <c r="EZF42" s="31"/>
      <c r="EZG42" s="30"/>
      <c r="EZH42" s="31"/>
      <c r="EZI42" s="30"/>
      <c r="EZJ42" s="31"/>
      <c r="EZK42" s="30"/>
      <c r="EZL42" s="31"/>
      <c r="EZM42" s="30"/>
      <c r="EZN42" s="31"/>
      <c r="EZO42" s="30"/>
      <c r="EZP42" s="31"/>
      <c r="EZQ42" s="30"/>
      <c r="EZR42" s="31"/>
      <c r="EZS42" s="30"/>
      <c r="EZT42" s="31"/>
      <c r="EZU42" s="30"/>
      <c r="EZV42" s="31"/>
      <c r="EZW42" s="30"/>
      <c r="EZX42" s="31"/>
      <c r="EZY42" s="30"/>
      <c r="EZZ42" s="31"/>
      <c r="FAA42" s="30"/>
      <c r="FAB42" s="31"/>
      <c r="FAC42" s="30"/>
      <c r="FAD42" s="31"/>
      <c r="FAE42" s="30"/>
      <c r="FAF42" s="31"/>
      <c r="FAG42" s="30"/>
      <c r="FAH42" s="31"/>
      <c r="FAI42" s="30"/>
      <c r="FAJ42" s="31"/>
      <c r="FAK42" s="30"/>
      <c r="FAL42" s="31"/>
      <c r="FAM42" s="30"/>
      <c r="FAN42" s="31"/>
      <c r="FAO42" s="30"/>
      <c r="FAP42" s="31"/>
      <c r="FAQ42" s="30"/>
      <c r="FAR42" s="31"/>
      <c r="FAS42" s="30"/>
      <c r="FAT42" s="31"/>
      <c r="FAU42" s="30"/>
      <c r="FAV42" s="31"/>
      <c r="FAW42" s="30"/>
      <c r="FAX42" s="31"/>
      <c r="FAY42" s="30"/>
      <c r="FAZ42" s="31"/>
      <c r="FBA42" s="30"/>
      <c r="FBB42" s="31"/>
      <c r="FBC42" s="30"/>
      <c r="FBD42" s="31"/>
      <c r="FBE42" s="30"/>
      <c r="FBF42" s="31"/>
      <c r="FBG42" s="30"/>
      <c r="FBH42" s="31"/>
      <c r="FBI42" s="30"/>
      <c r="FBJ42" s="31"/>
      <c r="FBK42" s="30"/>
      <c r="FBL42" s="31"/>
      <c r="FBM42" s="30"/>
      <c r="FBN42" s="31"/>
      <c r="FBO42" s="30"/>
      <c r="FBP42" s="31"/>
      <c r="FBQ42" s="30"/>
      <c r="FBR42" s="31"/>
      <c r="FBS42" s="30"/>
      <c r="FBT42" s="31"/>
      <c r="FBU42" s="30"/>
      <c r="FBV42" s="31"/>
      <c r="FBW42" s="30"/>
      <c r="FBX42" s="31"/>
      <c r="FBY42" s="30"/>
      <c r="FBZ42" s="31"/>
      <c r="FCA42" s="30"/>
      <c r="FCB42" s="31"/>
      <c r="FCC42" s="30"/>
      <c r="FCD42" s="31"/>
      <c r="FCE42" s="30"/>
      <c r="FCF42" s="31"/>
      <c r="FCG42" s="30"/>
      <c r="FCH42" s="31"/>
      <c r="FCI42" s="30"/>
      <c r="FCJ42" s="31"/>
      <c r="FCK42" s="30"/>
      <c r="FCL42" s="31"/>
      <c r="FCM42" s="30"/>
      <c r="FCN42" s="31"/>
      <c r="FCO42" s="30"/>
      <c r="FCP42" s="31"/>
      <c r="FCQ42" s="30"/>
      <c r="FCR42" s="31"/>
      <c r="FCS42" s="30"/>
      <c r="FCT42" s="31"/>
      <c r="FCU42" s="30"/>
      <c r="FCV42" s="31"/>
      <c r="FCW42" s="30"/>
      <c r="FCX42" s="31"/>
      <c r="FCY42" s="30"/>
      <c r="FCZ42" s="31"/>
      <c r="FDA42" s="30"/>
      <c r="FDB42" s="31"/>
      <c r="FDC42" s="30"/>
      <c r="FDD42" s="31"/>
      <c r="FDE42" s="30"/>
      <c r="FDF42" s="31"/>
      <c r="FDG42" s="30"/>
      <c r="FDH42" s="31"/>
      <c r="FDI42" s="30"/>
      <c r="FDJ42" s="31"/>
      <c r="FDK42" s="30"/>
      <c r="FDL42" s="31"/>
      <c r="FDM42" s="30"/>
      <c r="FDN42" s="31"/>
      <c r="FDO42" s="30"/>
      <c r="FDP42" s="31"/>
      <c r="FDQ42" s="30"/>
      <c r="FDR42" s="31"/>
      <c r="FDS42" s="30"/>
      <c r="FDT42" s="31"/>
      <c r="FDU42" s="30"/>
      <c r="FDV42" s="31"/>
      <c r="FDW42" s="30"/>
      <c r="FDX42" s="31"/>
      <c r="FDY42" s="30"/>
      <c r="FDZ42" s="31"/>
      <c r="FEA42" s="30"/>
      <c r="FEB42" s="31"/>
      <c r="FEC42" s="30"/>
      <c r="FED42" s="31"/>
      <c r="FEE42" s="30"/>
      <c r="FEF42" s="31"/>
      <c r="FEG42" s="30"/>
      <c r="FEH42" s="31"/>
      <c r="FEI42" s="30"/>
      <c r="FEJ42" s="31"/>
      <c r="FEK42" s="30"/>
      <c r="FEL42" s="31"/>
      <c r="FEM42" s="30"/>
      <c r="FEN42" s="31"/>
      <c r="FEO42" s="30"/>
      <c r="FEP42" s="31"/>
      <c r="FEQ42" s="30"/>
      <c r="FER42" s="31"/>
      <c r="FES42" s="30"/>
      <c r="FET42" s="31"/>
      <c r="FEU42" s="30"/>
      <c r="FEV42" s="31"/>
      <c r="FEW42" s="30"/>
      <c r="FEX42" s="31"/>
      <c r="FEY42" s="30"/>
      <c r="FEZ42" s="31"/>
      <c r="FFA42" s="30"/>
      <c r="FFB42" s="31"/>
      <c r="FFC42" s="30"/>
      <c r="FFD42" s="31"/>
      <c r="FFE42" s="30"/>
      <c r="FFF42" s="31"/>
      <c r="FFG42" s="30"/>
      <c r="FFH42" s="31"/>
      <c r="FFI42" s="30"/>
      <c r="FFJ42" s="31"/>
      <c r="FFK42" s="30"/>
      <c r="FFL42" s="31"/>
      <c r="FFM42" s="30"/>
      <c r="FFN42" s="31"/>
      <c r="FFO42" s="30"/>
      <c r="FFP42" s="31"/>
      <c r="FFQ42" s="30"/>
      <c r="FFR42" s="31"/>
      <c r="FFS42" s="30"/>
      <c r="FFT42" s="31"/>
      <c r="FFU42" s="30"/>
      <c r="FFV42" s="31"/>
      <c r="FFW42" s="30"/>
      <c r="FFX42" s="31"/>
      <c r="FFY42" s="30"/>
      <c r="FFZ42" s="31"/>
      <c r="FGA42" s="30"/>
      <c r="FGB42" s="31"/>
      <c r="FGC42" s="30"/>
      <c r="FGD42" s="31"/>
      <c r="FGE42" s="30"/>
      <c r="FGF42" s="31"/>
      <c r="FGG42" s="30"/>
      <c r="FGH42" s="31"/>
      <c r="FGI42" s="30"/>
      <c r="FGJ42" s="31"/>
      <c r="FGK42" s="30"/>
      <c r="FGL42" s="31"/>
      <c r="FGM42" s="30"/>
      <c r="FGN42" s="31"/>
      <c r="FGO42" s="30"/>
      <c r="FGP42" s="31"/>
      <c r="FGQ42" s="30"/>
      <c r="FGR42" s="31"/>
      <c r="FGS42" s="30"/>
      <c r="FGT42" s="31"/>
      <c r="FGU42" s="30"/>
      <c r="FGV42" s="31"/>
      <c r="FGW42" s="30"/>
      <c r="FGX42" s="31"/>
      <c r="FGY42" s="30"/>
      <c r="FGZ42" s="31"/>
      <c r="FHA42" s="30"/>
      <c r="FHB42" s="31"/>
      <c r="FHC42" s="30"/>
      <c r="FHD42" s="31"/>
      <c r="FHE42" s="30"/>
      <c r="FHF42" s="31"/>
      <c r="FHG42" s="30"/>
      <c r="FHH42" s="31"/>
      <c r="FHI42" s="30"/>
      <c r="FHJ42" s="31"/>
      <c r="FHK42" s="30"/>
      <c r="FHL42" s="31"/>
      <c r="FHM42" s="30"/>
      <c r="FHN42" s="31"/>
      <c r="FHO42" s="30"/>
      <c r="FHP42" s="31"/>
      <c r="FHQ42" s="30"/>
      <c r="FHR42" s="31"/>
      <c r="FHS42" s="30"/>
      <c r="FHT42" s="31"/>
      <c r="FHU42" s="30"/>
      <c r="FHV42" s="31"/>
      <c r="FHW42" s="30"/>
      <c r="FHX42" s="31"/>
      <c r="FHY42" s="30"/>
      <c r="FHZ42" s="31"/>
      <c r="FIA42" s="30"/>
      <c r="FIB42" s="31"/>
      <c r="FIC42" s="30"/>
      <c r="FID42" s="31"/>
      <c r="FIE42" s="30"/>
      <c r="FIF42" s="31"/>
      <c r="FIG42" s="30"/>
      <c r="FIH42" s="31"/>
      <c r="FII42" s="30"/>
      <c r="FIJ42" s="31"/>
      <c r="FIK42" s="30"/>
      <c r="FIL42" s="31"/>
      <c r="FIM42" s="30"/>
      <c r="FIN42" s="31"/>
      <c r="FIO42" s="30"/>
      <c r="FIP42" s="31"/>
      <c r="FIQ42" s="30"/>
      <c r="FIR42" s="31"/>
      <c r="FIS42" s="30"/>
      <c r="FIT42" s="31"/>
      <c r="FIU42" s="30"/>
      <c r="FIV42" s="31"/>
      <c r="FIW42" s="30"/>
      <c r="FIX42" s="31"/>
      <c r="FIY42" s="30"/>
      <c r="FIZ42" s="31"/>
      <c r="FJA42" s="30"/>
      <c r="FJB42" s="31"/>
      <c r="FJC42" s="30"/>
      <c r="FJD42" s="31"/>
      <c r="FJE42" s="30"/>
      <c r="FJF42" s="31"/>
      <c r="FJG42" s="30"/>
      <c r="FJH42" s="31"/>
      <c r="FJI42" s="30"/>
      <c r="FJJ42" s="31"/>
      <c r="FJK42" s="30"/>
      <c r="FJL42" s="31"/>
      <c r="FJM42" s="30"/>
      <c r="FJN42" s="31"/>
      <c r="FJO42" s="30"/>
      <c r="FJP42" s="31"/>
      <c r="FJQ42" s="30"/>
      <c r="FJR42" s="31"/>
      <c r="FJS42" s="30"/>
      <c r="FJT42" s="31"/>
      <c r="FJU42" s="30"/>
      <c r="FJV42" s="31"/>
      <c r="FJW42" s="30"/>
      <c r="FJX42" s="31"/>
      <c r="FJY42" s="30"/>
      <c r="FJZ42" s="31"/>
      <c r="FKA42" s="30"/>
      <c r="FKB42" s="31"/>
      <c r="FKC42" s="30"/>
      <c r="FKD42" s="31"/>
      <c r="FKE42" s="30"/>
      <c r="FKF42" s="31"/>
      <c r="FKG42" s="30"/>
      <c r="FKH42" s="31"/>
      <c r="FKI42" s="30"/>
      <c r="FKJ42" s="31"/>
      <c r="FKK42" s="30"/>
      <c r="FKL42" s="31"/>
      <c r="FKM42" s="30"/>
      <c r="FKN42" s="31"/>
      <c r="FKO42" s="30"/>
      <c r="FKP42" s="31"/>
      <c r="FKQ42" s="30"/>
      <c r="FKR42" s="31"/>
      <c r="FKS42" s="30"/>
      <c r="FKT42" s="31"/>
      <c r="FKU42" s="30"/>
      <c r="FKV42" s="31"/>
      <c r="FKW42" s="30"/>
      <c r="FKX42" s="31"/>
      <c r="FKY42" s="30"/>
      <c r="FKZ42" s="31"/>
      <c r="FLA42" s="30"/>
      <c r="FLB42" s="31"/>
      <c r="FLC42" s="30"/>
      <c r="FLD42" s="31"/>
      <c r="FLE42" s="30"/>
      <c r="FLF42" s="31"/>
      <c r="FLG42" s="30"/>
      <c r="FLH42" s="31"/>
      <c r="FLI42" s="30"/>
      <c r="FLJ42" s="31"/>
      <c r="FLK42" s="30"/>
      <c r="FLL42" s="31"/>
      <c r="FLM42" s="30"/>
      <c r="FLN42" s="31"/>
      <c r="FLO42" s="30"/>
      <c r="FLP42" s="31"/>
      <c r="FLQ42" s="30"/>
      <c r="FLR42" s="31"/>
      <c r="FLS42" s="30"/>
      <c r="FLT42" s="31"/>
      <c r="FLU42" s="30"/>
      <c r="FLV42" s="31"/>
      <c r="FLW42" s="30"/>
      <c r="FLX42" s="31"/>
      <c r="FLY42" s="30"/>
      <c r="FLZ42" s="31"/>
      <c r="FMA42" s="30"/>
      <c r="FMB42" s="31"/>
      <c r="FMC42" s="30"/>
      <c r="FMD42" s="31"/>
      <c r="FME42" s="30"/>
      <c r="FMF42" s="31"/>
      <c r="FMG42" s="30"/>
      <c r="FMH42" s="31"/>
      <c r="FMI42" s="30"/>
      <c r="FMJ42" s="31"/>
      <c r="FMK42" s="30"/>
      <c r="FML42" s="31"/>
      <c r="FMM42" s="30"/>
      <c r="FMN42" s="31"/>
      <c r="FMO42" s="30"/>
      <c r="FMP42" s="31"/>
      <c r="FMQ42" s="30"/>
      <c r="FMR42" s="31"/>
      <c r="FMS42" s="30"/>
      <c r="FMT42" s="31"/>
      <c r="FMU42" s="30"/>
      <c r="FMV42" s="31"/>
      <c r="FMW42" s="30"/>
      <c r="FMX42" s="31"/>
      <c r="FMY42" s="30"/>
      <c r="FMZ42" s="31"/>
      <c r="FNA42" s="30"/>
      <c r="FNB42" s="31"/>
      <c r="FNC42" s="30"/>
      <c r="FND42" s="31"/>
      <c r="FNE42" s="30"/>
      <c r="FNF42" s="31"/>
      <c r="FNG42" s="30"/>
      <c r="FNH42" s="31"/>
      <c r="FNI42" s="30"/>
      <c r="FNJ42" s="31"/>
      <c r="FNK42" s="30"/>
      <c r="FNL42" s="31"/>
      <c r="FNM42" s="30"/>
      <c r="FNN42" s="31"/>
      <c r="FNO42" s="30"/>
      <c r="FNP42" s="31"/>
      <c r="FNQ42" s="30"/>
      <c r="FNR42" s="31"/>
      <c r="FNS42" s="30"/>
      <c r="FNT42" s="31"/>
      <c r="FNU42" s="30"/>
      <c r="FNV42" s="31"/>
      <c r="FNW42" s="30"/>
      <c r="FNX42" s="31"/>
      <c r="FNY42" s="30"/>
      <c r="FNZ42" s="31"/>
      <c r="FOA42" s="30"/>
      <c r="FOB42" s="31"/>
      <c r="FOC42" s="30"/>
      <c r="FOD42" s="31"/>
      <c r="FOE42" s="30"/>
      <c r="FOF42" s="31"/>
      <c r="FOG42" s="30"/>
      <c r="FOH42" s="31"/>
      <c r="FOI42" s="30"/>
      <c r="FOJ42" s="31"/>
      <c r="FOK42" s="30"/>
      <c r="FOL42" s="31"/>
      <c r="FOM42" s="30"/>
      <c r="FON42" s="31"/>
      <c r="FOO42" s="30"/>
      <c r="FOP42" s="31"/>
      <c r="FOQ42" s="30"/>
      <c r="FOR42" s="31"/>
      <c r="FOS42" s="30"/>
      <c r="FOT42" s="31"/>
      <c r="FOU42" s="30"/>
      <c r="FOV42" s="31"/>
      <c r="FOW42" s="30"/>
      <c r="FOX42" s="31"/>
      <c r="FOY42" s="30"/>
      <c r="FOZ42" s="31"/>
      <c r="FPA42" s="30"/>
      <c r="FPB42" s="31"/>
      <c r="FPC42" s="30"/>
      <c r="FPD42" s="31"/>
      <c r="FPE42" s="30"/>
      <c r="FPF42" s="31"/>
      <c r="FPG42" s="30"/>
      <c r="FPH42" s="31"/>
      <c r="FPI42" s="30"/>
      <c r="FPJ42" s="31"/>
      <c r="FPK42" s="30"/>
      <c r="FPL42" s="31"/>
      <c r="FPM42" s="30"/>
      <c r="FPN42" s="31"/>
      <c r="FPO42" s="30"/>
      <c r="FPP42" s="31"/>
      <c r="FPQ42" s="30"/>
      <c r="FPR42" s="31"/>
      <c r="FPS42" s="30"/>
      <c r="FPT42" s="31"/>
      <c r="FPU42" s="30"/>
      <c r="FPV42" s="31"/>
      <c r="FPW42" s="30"/>
      <c r="FPX42" s="31"/>
      <c r="FPY42" s="30"/>
      <c r="FPZ42" s="31"/>
      <c r="FQA42" s="30"/>
      <c r="FQB42" s="31"/>
      <c r="FQC42" s="30"/>
      <c r="FQD42" s="31"/>
      <c r="FQE42" s="30"/>
      <c r="FQF42" s="31"/>
      <c r="FQG42" s="30"/>
      <c r="FQH42" s="31"/>
      <c r="FQI42" s="30"/>
      <c r="FQJ42" s="31"/>
      <c r="FQK42" s="30"/>
      <c r="FQL42" s="31"/>
      <c r="FQM42" s="30"/>
      <c r="FQN42" s="31"/>
      <c r="FQO42" s="30"/>
      <c r="FQP42" s="31"/>
      <c r="FQQ42" s="30"/>
      <c r="FQR42" s="31"/>
      <c r="FQS42" s="30"/>
      <c r="FQT42" s="31"/>
      <c r="FQU42" s="30"/>
      <c r="FQV42" s="31"/>
      <c r="FQW42" s="30"/>
      <c r="FQX42" s="31"/>
      <c r="FQY42" s="30"/>
      <c r="FQZ42" s="31"/>
      <c r="FRA42" s="30"/>
      <c r="FRB42" s="31"/>
      <c r="FRC42" s="30"/>
      <c r="FRD42" s="31"/>
      <c r="FRE42" s="30"/>
      <c r="FRF42" s="31"/>
      <c r="FRG42" s="30"/>
      <c r="FRH42" s="31"/>
      <c r="FRI42" s="30"/>
      <c r="FRJ42" s="31"/>
      <c r="FRK42" s="30"/>
      <c r="FRL42" s="31"/>
      <c r="FRM42" s="30"/>
      <c r="FRN42" s="31"/>
      <c r="FRO42" s="30"/>
      <c r="FRP42" s="31"/>
      <c r="FRQ42" s="30"/>
      <c r="FRR42" s="31"/>
      <c r="FRS42" s="30"/>
      <c r="FRT42" s="31"/>
      <c r="FRU42" s="30"/>
      <c r="FRV42" s="31"/>
      <c r="FRW42" s="30"/>
      <c r="FRX42" s="31"/>
      <c r="FRY42" s="30"/>
      <c r="FRZ42" s="31"/>
      <c r="FSA42" s="30"/>
      <c r="FSB42" s="31"/>
      <c r="FSC42" s="30"/>
      <c r="FSD42" s="31"/>
      <c r="FSE42" s="30"/>
      <c r="FSF42" s="31"/>
      <c r="FSG42" s="30"/>
      <c r="FSH42" s="31"/>
      <c r="FSI42" s="30"/>
      <c r="FSJ42" s="31"/>
      <c r="FSK42" s="30"/>
      <c r="FSL42" s="31"/>
      <c r="FSM42" s="30"/>
      <c r="FSN42" s="31"/>
      <c r="FSO42" s="30"/>
      <c r="FSP42" s="31"/>
      <c r="FSQ42" s="30"/>
      <c r="FSR42" s="31"/>
      <c r="FSS42" s="30"/>
      <c r="FST42" s="31"/>
      <c r="FSU42" s="30"/>
      <c r="FSV42" s="31"/>
      <c r="FSW42" s="30"/>
      <c r="FSX42" s="31"/>
      <c r="FSY42" s="30"/>
      <c r="FSZ42" s="31"/>
      <c r="FTA42" s="30"/>
      <c r="FTB42" s="31"/>
      <c r="FTC42" s="30"/>
      <c r="FTD42" s="31"/>
      <c r="FTE42" s="30"/>
      <c r="FTF42" s="31"/>
      <c r="FTG42" s="30"/>
      <c r="FTH42" s="31"/>
      <c r="FTI42" s="30"/>
      <c r="FTJ42" s="31"/>
      <c r="FTK42" s="30"/>
      <c r="FTL42" s="31"/>
      <c r="FTM42" s="30"/>
      <c r="FTN42" s="31"/>
      <c r="FTO42" s="30"/>
      <c r="FTP42" s="31"/>
      <c r="FTQ42" s="30"/>
      <c r="FTR42" s="31"/>
      <c r="FTS42" s="30"/>
      <c r="FTT42" s="31"/>
      <c r="FTU42" s="30"/>
      <c r="FTV42" s="31"/>
      <c r="FTW42" s="30"/>
      <c r="FTX42" s="31"/>
      <c r="FTY42" s="30"/>
      <c r="FTZ42" s="31"/>
      <c r="FUA42" s="30"/>
      <c r="FUB42" s="31"/>
      <c r="FUC42" s="30"/>
      <c r="FUD42" s="31"/>
      <c r="FUE42" s="30"/>
      <c r="FUF42" s="31"/>
      <c r="FUG42" s="30"/>
      <c r="FUH42" s="31"/>
      <c r="FUI42" s="30"/>
      <c r="FUJ42" s="31"/>
      <c r="FUK42" s="30"/>
      <c r="FUL42" s="31"/>
      <c r="FUM42" s="30"/>
      <c r="FUN42" s="31"/>
      <c r="FUO42" s="30"/>
      <c r="FUP42" s="31"/>
      <c r="FUQ42" s="30"/>
      <c r="FUR42" s="31"/>
      <c r="FUS42" s="30"/>
      <c r="FUT42" s="31"/>
      <c r="FUU42" s="30"/>
      <c r="FUV42" s="31"/>
      <c r="FUW42" s="30"/>
      <c r="FUX42" s="31"/>
      <c r="FUY42" s="30"/>
      <c r="FUZ42" s="31"/>
      <c r="FVA42" s="30"/>
      <c r="FVB42" s="31"/>
      <c r="FVC42" s="30"/>
      <c r="FVD42" s="31"/>
      <c r="FVE42" s="30"/>
      <c r="FVF42" s="31"/>
      <c r="FVG42" s="30"/>
      <c r="FVH42" s="31"/>
      <c r="FVI42" s="30"/>
      <c r="FVJ42" s="31"/>
      <c r="FVK42" s="30"/>
      <c r="FVL42" s="31"/>
      <c r="FVM42" s="30"/>
      <c r="FVN42" s="31"/>
      <c r="FVO42" s="30"/>
      <c r="FVP42" s="31"/>
      <c r="FVQ42" s="30"/>
      <c r="FVR42" s="31"/>
      <c r="FVS42" s="30"/>
      <c r="FVT42" s="31"/>
      <c r="FVU42" s="30"/>
      <c r="FVV42" s="31"/>
      <c r="FVW42" s="30"/>
      <c r="FVX42" s="31"/>
      <c r="FVY42" s="30"/>
      <c r="FVZ42" s="31"/>
      <c r="FWA42" s="30"/>
      <c r="FWB42" s="31"/>
      <c r="FWC42" s="30"/>
      <c r="FWD42" s="31"/>
      <c r="FWE42" s="30"/>
      <c r="FWF42" s="31"/>
      <c r="FWG42" s="30"/>
      <c r="FWH42" s="31"/>
      <c r="FWI42" s="30"/>
      <c r="FWJ42" s="31"/>
      <c r="FWK42" s="30"/>
      <c r="FWL42" s="31"/>
      <c r="FWM42" s="30"/>
      <c r="FWN42" s="31"/>
      <c r="FWO42" s="30"/>
      <c r="FWP42" s="31"/>
      <c r="FWQ42" s="30"/>
      <c r="FWR42" s="31"/>
      <c r="FWS42" s="30"/>
      <c r="FWT42" s="31"/>
      <c r="FWU42" s="30"/>
      <c r="FWV42" s="31"/>
      <c r="FWW42" s="30"/>
      <c r="FWX42" s="31"/>
      <c r="FWY42" s="30"/>
      <c r="FWZ42" s="31"/>
      <c r="FXA42" s="30"/>
      <c r="FXB42" s="31"/>
      <c r="FXC42" s="30"/>
      <c r="FXD42" s="31"/>
      <c r="FXE42" s="30"/>
      <c r="FXF42" s="31"/>
      <c r="FXG42" s="30"/>
      <c r="FXH42" s="31"/>
      <c r="FXI42" s="30"/>
      <c r="FXJ42" s="31"/>
      <c r="FXK42" s="30"/>
      <c r="FXL42" s="31"/>
      <c r="FXM42" s="30"/>
      <c r="FXN42" s="31"/>
      <c r="FXO42" s="30"/>
      <c r="FXP42" s="31"/>
      <c r="FXQ42" s="30"/>
      <c r="FXR42" s="31"/>
      <c r="FXS42" s="30"/>
      <c r="FXT42" s="31"/>
      <c r="FXU42" s="30"/>
      <c r="FXV42" s="31"/>
      <c r="FXW42" s="30"/>
      <c r="FXX42" s="31"/>
      <c r="FXY42" s="30"/>
      <c r="FXZ42" s="31"/>
      <c r="FYA42" s="30"/>
      <c r="FYB42" s="31"/>
      <c r="FYC42" s="30"/>
      <c r="FYD42" s="31"/>
      <c r="FYE42" s="30"/>
      <c r="FYF42" s="31"/>
      <c r="FYG42" s="30"/>
      <c r="FYH42" s="31"/>
      <c r="FYI42" s="30"/>
      <c r="FYJ42" s="31"/>
      <c r="FYK42" s="30"/>
      <c r="FYL42" s="31"/>
      <c r="FYM42" s="30"/>
      <c r="FYN42" s="31"/>
      <c r="FYO42" s="30"/>
      <c r="FYP42" s="31"/>
      <c r="FYQ42" s="30"/>
      <c r="FYR42" s="31"/>
      <c r="FYS42" s="30"/>
      <c r="FYT42" s="31"/>
      <c r="FYU42" s="30"/>
      <c r="FYV42" s="31"/>
      <c r="FYW42" s="30"/>
      <c r="FYX42" s="31"/>
      <c r="FYY42" s="30"/>
      <c r="FYZ42" s="31"/>
      <c r="FZA42" s="30"/>
      <c r="FZB42" s="31"/>
      <c r="FZC42" s="30"/>
      <c r="FZD42" s="31"/>
      <c r="FZE42" s="30"/>
      <c r="FZF42" s="31"/>
      <c r="FZG42" s="30"/>
      <c r="FZH42" s="31"/>
      <c r="FZI42" s="30"/>
      <c r="FZJ42" s="31"/>
      <c r="FZK42" s="30"/>
      <c r="FZL42" s="31"/>
      <c r="FZM42" s="30"/>
      <c r="FZN42" s="31"/>
      <c r="FZO42" s="30"/>
      <c r="FZP42" s="31"/>
      <c r="FZQ42" s="30"/>
      <c r="FZR42" s="31"/>
      <c r="FZS42" s="30"/>
      <c r="FZT42" s="31"/>
      <c r="FZU42" s="30"/>
      <c r="FZV42" s="31"/>
      <c r="FZW42" s="30"/>
      <c r="FZX42" s="31"/>
      <c r="FZY42" s="30"/>
      <c r="FZZ42" s="31"/>
      <c r="GAA42" s="30"/>
      <c r="GAB42" s="31"/>
      <c r="GAC42" s="30"/>
      <c r="GAD42" s="31"/>
      <c r="GAE42" s="30"/>
      <c r="GAF42" s="31"/>
      <c r="GAG42" s="30"/>
      <c r="GAH42" s="31"/>
      <c r="GAI42" s="30"/>
      <c r="GAJ42" s="31"/>
      <c r="GAK42" s="30"/>
      <c r="GAL42" s="31"/>
      <c r="GAM42" s="30"/>
      <c r="GAN42" s="31"/>
      <c r="GAO42" s="30"/>
      <c r="GAP42" s="31"/>
      <c r="GAQ42" s="30"/>
      <c r="GAR42" s="31"/>
      <c r="GAS42" s="30"/>
      <c r="GAT42" s="31"/>
      <c r="GAU42" s="30"/>
      <c r="GAV42" s="31"/>
      <c r="GAW42" s="30"/>
      <c r="GAX42" s="31"/>
      <c r="GAY42" s="30"/>
      <c r="GAZ42" s="31"/>
      <c r="GBA42" s="30"/>
      <c r="GBB42" s="31"/>
      <c r="GBC42" s="30"/>
      <c r="GBD42" s="31"/>
      <c r="GBE42" s="30"/>
      <c r="GBF42" s="31"/>
      <c r="GBG42" s="30"/>
      <c r="GBH42" s="31"/>
      <c r="GBI42" s="30"/>
      <c r="GBJ42" s="31"/>
      <c r="GBK42" s="30"/>
      <c r="GBL42" s="31"/>
      <c r="GBM42" s="30"/>
      <c r="GBN42" s="31"/>
      <c r="GBO42" s="30"/>
      <c r="GBP42" s="31"/>
      <c r="GBQ42" s="30"/>
      <c r="GBR42" s="31"/>
      <c r="GBS42" s="30"/>
      <c r="GBT42" s="31"/>
      <c r="GBU42" s="30"/>
      <c r="GBV42" s="31"/>
      <c r="GBW42" s="30"/>
      <c r="GBX42" s="31"/>
      <c r="GBY42" s="30"/>
      <c r="GBZ42" s="31"/>
      <c r="GCA42" s="30"/>
      <c r="GCB42" s="31"/>
      <c r="GCC42" s="30"/>
      <c r="GCD42" s="31"/>
      <c r="GCE42" s="30"/>
      <c r="GCF42" s="31"/>
      <c r="GCG42" s="30"/>
      <c r="GCH42" s="31"/>
      <c r="GCI42" s="30"/>
      <c r="GCJ42" s="31"/>
      <c r="GCK42" s="30"/>
      <c r="GCL42" s="31"/>
      <c r="GCM42" s="30"/>
      <c r="GCN42" s="31"/>
      <c r="GCO42" s="30"/>
      <c r="GCP42" s="31"/>
      <c r="GCQ42" s="30"/>
      <c r="GCR42" s="31"/>
      <c r="GCS42" s="30"/>
      <c r="GCT42" s="31"/>
      <c r="GCU42" s="30"/>
      <c r="GCV42" s="31"/>
      <c r="GCW42" s="30"/>
      <c r="GCX42" s="31"/>
      <c r="GCY42" s="30"/>
      <c r="GCZ42" s="31"/>
      <c r="GDA42" s="30"/>
      <c r="GDB42" s="31"/>
      <c r="GDC42" s="30"/>
      <c r="GDD42" s="31"/>
      <c r="GDE42" s="30"/>
      <c r="GDF42" s="31"/>
      <c r="GDG42" s="30"/>
      <c r="GDH42" s="31"/>
      <c r="GDI42" s="30"/>
      <c r="GDJ42" s="31"/>
      <c r="GDK42" s="30"/>
      <c r="GDL42" s="31"/>
      <c r="GDM42" s="30"/>
      <c r="GDN42" s="31"/>
      <c r="GDO42" s="30"/>
      <c r="GDP42" s="31"/>
      <c r="GDQ42" s="30"/>
      <c r="GDR42" s="31"/>
      <c r="GDS42" s="30"/>
      <c r="GDT42" s="31"/>
      <c r="GDU42" s="30"/>
      <c r="GDV42" s="31"/>
      <c r="GDW42" s="30"/>
      <c r="GDX42" s="31"/>
      <c r="GDY42" s="30"/>
      <c r="GDZ42" s="31"/>
      <c r="GEA42" s="30"/>
      <c r="GEB42" s="31"/>
      <c r="GEC42" s="30"/>
      <c r="GED42" s="31"/>
      <c r="GEE42" s="30"/>
      <c r="GEF42" s="31"/>
      <c r="GEG42" s="30"/>
      <c r="GEH42" s="31"/>
      <c r="GEI42" s="30"/>
      <c r="GEJ42" s="31"/>
      <c r="GEK42" s="30"/>
      <c r="GEL42" s="31"/>
      <c r="GEM42" s="30"/>
      <c r="GEN42" s="31"/>
      <c r="GEO42" s="30"/>
      <c r="GEP42" s="31"/>
      <c r="GEQ42" s="30"/>
      <c r="GER42" s="31"/>
      <c r="GES42" s="30"/>
      <c r="GET42" s="31"/>
      <c r="GEU42" s="30"/>
      <c r="GEV42" s="31"/>
      <c r="GEW42" s="30"/>
      <c r="GEX42" s="31"/>
      <c r="GEY42" s="30"/>
      <c r="GEZ42" s="31"/>
      <c r="GFA42" s="30"/>
      <c r="GFB42" s="31"/>
      <c r="GFC42" s="30"/>
      <c r="GFD42" s="31"/>
      <c r="GFE42" s="30"/>
      <c r="GFF42" s="31"/>
      <c r="GFG42" s="30"/>
      <c r="GFH42" s="31"/>
      <c r="GFI42" s="30"/>
      <c r="GFJ42" s="31"/>
      <c r="GFK42" s="30"/>
      <c r="GFL42" s="31"/>
      <c r="GFM42" s="30"/>
      <c r="GFN42" s="31"/>
      <c r="GFO42" s="30"/>
      <c r="GFP42" s="31"/>
      <c r="GFQ42" s="30"/>
      <c r="GFR42" s="31"/>
      <c r="GFS42" s="30"/>
      <c r="GFT42" s="31"/>
      <c r="GFU42" s="30"/>
      <c r="GFV42" s="31"/>
      <c r="GFW42" s="30"/>
      <c r="GFX42" s="31"/>
      <c r="GFY42" s="30"/>
      <c r="GFZ42" s="31"/>
      <c r="GGA42" s="30"/>
      <c r="GGB42" s="31"/>
      <c r="GGC42" s="30"/>
      <c r="GGD42" s="31"/>
      <c r="GGE42" s="30"/>
      <c r="GGF42" s="31"/>
      <c r="GGG42" s="30"/>
      <c r="GGH42" s="31"/>
      <c r="GGI42" s="30"/>
      <c r="GGJ42" s="31"/>
      <c r="GGK42" s="30"/>
      <c r="GGL42" s="31"/>
      <c r="GGM42" s="30"/>
      <c r="GGN42" s="31"/>
      <c r="GGO42" s="30"/>
      <c r="GGP42" s="31"/>
      <c r="GGQ42" s="30"/>
      <c r="GGR42" s="31"/>
      <c r="GGS42" s="30"/>
      <c r="GGT42" s="31"/>
      <c r="GGU42" s="30"/>
      <c r="GGV42" s="31"/>
      <c r="GGW42" s="30"/>
      <c r="GGX42" s="31"/>
      <c r="GGY42" s="30"/>
      <c r="GGZ42" s="31"/>
      <c r="GHA42" s="30"/>
      <c r="GHB42" s="31"/>
      <c r="GHC42" s="30"/>
      <c r="GHD42" s="31"/>
      <c r="GHE42" s="30"/>
      <c r="GHF42" s="31"/>
      <c r="GHG42" s="30"/>
      <c r="GHH42" s="31"/>
      <c r="GHI42" s="30"/>
      <c r="GHJ42" s="31"/>
      <c r="GHK42" s="30"/>
      <c r="GHL42" s="31"/>
      <c r="GHM42" s="30"/>
      <c r="GHN42" s="31"/>
      <c r="GHO42" s="30"/>
      <c r="GHP42" s="31"/>
      <c r="GHQ42" s="30"/>
      <c r="GHR42" s="31"/>
      <c r="GHS42" s="30"/>
      <c r="GHT42" s="31"/>
      <c r="GHU42" s="30"/>
      <c r="GHV42" s="31"/>
      <c r="GHW42" s="30"/>
      <c r="GHX42" s="31"/>
      <c r="GHY42" s="30"/>
      <c r="GHZ42" s="31"/>
      <c r="GIA42" s="30"/>
      <c r="GIB42" s="31"/>
      <c r="GIC42" s="30"/>
      <c r="GID42" s="31"/>
      <c r="GIE42" s="30"/>
      <c r="GIF42" s="31"/>
      <c r="GIG42" s="30"/>
      <c r="GIH42" s="31"/>
      <c r="GII42" s="30"/>
      <c r="GIJ42" s="31"/>
      <c r="GIK42" s="30"/>
      <c r="GIL42" s="31"/>
      <c r="GIM42" s="30"/>
      <c r="GIN42" s="31"/>
      <c r="GIO42" s="30"/>
      <c r="GIP42" s="31"/>
      <c r="GIQ42" s="30"/>
      <c r="GIR42" s="31"/>
      <c r="GIS42" s="30"/>
      <c r="GIT42" s="31"/>
      <c r="GIU42" s="30"/>
      <c r="GIV42" s="31"/>
      <c r="GIW42" s="30"/>
      <c r="GIX42" s="31"/>
      <c r="GIY42" s="30"/>
      <c r="GIZ42" s="31"/>
      <c r="GJA42" s="30"/>
      <c r="GJB42" s="31"/>
      <c r="GJC42" s="30"/>
      <c r="GJD42" s="31"/>
      <c r="GJE42" s="30"/>
      <c r="GJF42" s="31"/>
      <c r="GJG42" s="30"/>
      <c r="GJH42" s="31"/>
      <c r="GJI42" s="30"/>
      <c r="GJJ42" s="31"/>
      <c r="GJK42" s="30"/>
      <c r="GJL42" s="31"/>
      <c r="GJM42" s="30"/>
      <c r="GJN42" s="31"/>
      <c r="GJO42" s="30"/>
      <c r="GJP42" s="31"/>
      <c r="GJQ42" s="30"/>
      <c r="GJR42" s="31"/>
      <c r="GJS42" s="30"/>
      <c r="GJT42" s="31"/>
      <c r="GJU42" s="30"/>
      <c r="GJV42" s="31"/>
      <c r="GJW42" s="30"/>
      <c r="GJX42" s="31"/>
      <c r="GJY42" s="30"/>
      <c r="GJZ42" s="31"/>
      <c r="GKA42" s="30"/>
      <c r="GKB42" s="31"/>
      <c r="GKC42" s="30"/>
      <c r="GKD42" s="31"/>
      <c r="GKE42" s="30"/>
      <c r="GKF42" s="31"/>
      <c r="GKG42" s="30"/>
      <c r="GKH42" s="31"/>
      <c r="GKI42" s="30"/>
      <c r="GKJ42" s="31"/>
      <c r="GKK42" s="30"/>
      <c r="GKL42" s="31"/>
      <c r="GKM42" s="30"/>
      <c r="GKN42" s="31"/>
      <c r="GKO42" s="30"/>
      <c r="GKP42" s="31"/>
      <c r="GKQ42" s="30"/>
      <c r="GKR42" s="31"/>
      <c r="GKS42" s="30"/>
      <c r="GKT42" s="31"/>
      <c r="GKU42" s="30"/>
      <c r="GKV42" s="31"/>
      <c r="GKW42" s="30"/>
      <c r="GKX42" s="31"/>
      <c r="GKY42" s="30"/>
      <c r="GKZ42" s="31"/>
      <c r="GLA42" s="30"/>
      <c r="GLB42" s="31"/>
      <c r="GLC42" s="30"/>
      <c r="GLD42" s="31"/>
      <c r="GLE42" s="30"/>
      <c r="GLF42" s="31"/>
      <c r="GLG42" s="30"/>
      <c r="GLH42" s="31"/>
      <c r="GLI42" s="30"/>
      <c r="GLJ42" s="31"/>
      <c r="GLK42" s="30"/>
      <c r="GLL42" s="31"/>
      <c r="GLM42" s="30"/>
      <c r="GLN42" s="31"/>
      <c r="GLO42" s="30"/>
      <c r="GLP42" s="31"/>
      <c r="GLQ42" s="30"/>
      <c r="GLR42" s="31"/>
      <c r="GLS42" s="30"/>
      <c r="GLT42" s="31"/>
      <c r="GLU42" s="30"/>
      <c r="GLV42" s="31"/>
      <c r="GLW42" s="30"/>
      <c r="GLX42" s="31"/>
      <c r="GLY42" s="30"/>
      <c r="GLZ42" s="31"/>
      <c r="GMA42" s="30"/>
      <c r="GMB42" s="31"/>
      <c r="GMC42" s="30"/>
      <c r="GMD42" s="31"/>
      <c r="GME42" s="30"/>
      <c r="GMF42" s="31"/>
      <c r="GMG42" s="30"/>
      <c r="GMH42" s="31"/>
      <c r="GMI42" s="30"/>
      <c r="GMJ42" s="31"/>
      <c r="GMK42" s="30"/>
      <c r="GML42" s="31"/>
      <c r="GMM42" s="30"/>
      <c r="GMN42" s="31"/>
      <c r="GMO42" s="30"/>
      <c r="GMP42" s="31"/>
      <c r="GMQ42" s="30"/>
      <c r="GMR42" s="31"/>
      <c r="GMS42" s="30"/>
      <c r="GMT42" s="31"/>
      <c r="GMU42" s="30"/>
      <c r="GMV42" s="31"/>
      <c r="GMW42" s="30"/>
      <c r="GMX42" s="31"/>
      <c r="GMY42" s="30"/>
      <c r="GMZ42" s="31"/>
      <c r="GNA42" s="30"/>
      <c r="GNB42" s="31"/>
      <c r="GNC42" s="30"/>
      <c r="GND42" s="31"/>
      <c r="GNE42" s="30"/>
      <c r="GNF42" s="31"/>
      <c r="GNG42" s="30"/>
      <c r="GNH42" s="31"/>
      <c r="GNI42" s="30"/>
      <c r="GNJ42" s="31"/>
      <c r="GNK42" s="30"/>
      <c r="GNL42" s="31"/>
      <c r="GNM42" s="30"/>
      <c r="GNN42" s="31"/>
      <c r="GNO42" s="30"/>
      <c r="GNP42" s="31"/>
      <c r="GNQ42" s="30"/>
      <c r="GNR42" s="31"/>
      <c r="GNS42" s="30"/>
      <c r="GNT42" s="31"/>
      <c r="GNU42" s="30"/>
      <c r="GNV42" s="31"/>
      <c r="GNW42" s="30"/>
      <c r="GNX42" s="31"/>
      <c r="GNY42" s="30"/>
      <c r="GNZ42" s="31"/>
      <c r="GOA42" s="30"/>
      <c r="GOB42" s="31"/>
      <c r="GOC42" s="30"/>
      <c r="GOD42" s="31"/>
      <c r="GOE42" s="30"/>
      <c r="GOF42" s="31"/>
      <c r="GOG42" s="30"/>
      <c r="GOH42" s="31"/>
      <c r="GOI42" s="30"/>
      <c r="GOJ42" s="31"/>
      <c r="GOK42" s="30"/>
      <c r="GOL42" s="31"/>
      <c r="GOM42" s="30"/>
      <c r="GON42" s="31"/>
      <c r="GOO42" s="30"/>
      <c r="GOP42" s="31"/>
      <c r="GOQ42" s="30"/>
      <c r="GOR42" s="31"/>
      <c r="GOS42" s="30"/>
      <c r="GOT42" s="31"/>
      <c r="GOU42" s="30"/>
      <c r="GOV42" s="31"/>
      <c r="GOW42" s="30"/>
      <c r="GOX42" s="31"/>
      <c r="GOY42" s="30"/>
      <c r="GOZ42" s="31"/>
      <c r="GPA42" s="30"/>
      <c r="GPB42" s="31"/>
      <c r="GPC42" s="30"/>
      <c r="GPD42" s="31"/>
      <c r="GPE42" s="30"/>
      <c r="GPF42" s="31"/>
      <c r="GPG42" s="30"/>
      <c r="GPH42" s="31"/>
      <c r="GPI42" s="30"/>
      <c r="GPJ42" s="31"/>
      <c r="GPK42" s="30"/>
      <c r="GPL42" s="31"/>
      <c r="GPM42" s="30"/>
      <c r="GPN42" s="31"/>
      <c r="GPO42" s="30"/>
      <c r="GPP42" s="31"/>
      <c r="GPQ42" s="30"/>
      <c r="GPR42" s="31"/>
      <c r="GPS42" s="30"/>
      <c r="GPT42" s="31"/>
      <c r="GPU42" s="30"/>
      <c r="GPV42" s="31"/>
      <c r="GPW42" s="30"/>
      <c r="GPX42" s="31"/>
      <c r="GPY42" s="30"/>
      <c r="GPZ42" s="31"/>
      <c r="GQA42" s="30"/>
      <c r="GQB42" s="31"/>
      <c r="GQC42" s="30"/>
      <c r="GQD42" s="31"/>
      <c r="GQE42" s="30"/>
      <c r="GQF42" s="31"/>
      <c r="GQG42" s="30"/>
      <c r="GQH42" s="31"/>
      <c r="GQI42" s="30"/>
      <c r="GQJ42" s="31"/>
      <c r="GQK42" s="30"/>
      <c r="GQL42" s="31"/>
      <c r="GQM42" s="30"/>
      <c r="GQN42" s="31"/>
      <c r="GQO42" s="30"/>
      <c r="GQP42" s="31"/>
      <c r="GQQ42" s="30"/>
      <c r="GQR42" s="31"/>
      <c r="GQS42" s="30"/>
      <c r="GQT42" s="31"/>
      <c r="GQU42" s="30"/>
      <c r="GQV42" s="31"/>
      <c r="GQW42" s="30"/>
      <c r="GQX42" s="31"/>
      <c r="GQY42" s="30"/>
      <c r="GQZ42" s="31"/>
      <c r="GRA42" s="30"/>
      <c r="GRB42" s="31"/>
      <c r="GRC42" s="30"/>
      <c r="GRD42" s="31"/>
      <c r="GRE42" s="30"/>
      <c r="GRF42" s="31"/>
      <c r="GRG42" s="30"/>
      <c r="GRH42" s="31"/>
      <c r="GRI42" s="30"/>
      <c r="GRJ42" s="31"/>
      <c r="GRK42" s="30"/>
      <c r="GRL42" s="31"/>
      <c r="GRM42" s="30"/>
      <c r="GRN42" s="31"/>
      <c r="GRO42" s="30"/>
      <c r="GRP42" s="31"/>
      <c r="GRQ42" s="30"/>
      <c r="GRR42" s="31"/>
      <c r="GRS42" s="30"/>
      <c r="GRT42" s="31"/>
      <c r="GRU42" s="30"/>
      <c r="GRV42" s="31"/>
      <c r="GRW42" s="30"/>
      <c r="GRX42" s="31"/>
      <c r="GRY42" s="30"/>
      <c r="GRZ42" s="31"/>
      <c r="GSA42" s="30"/>
      <c r="GSB42" s="31"/>
      <c r="GSC42" s="30"/>
      <c r="GSD42" s="31"/>
      <c r="GSE42" s="30"/>
      <c r="GSF42" s="31"/>
      <c r="GSG42" s="30"/>
      <c r="GSH42" s="31"/>
      <c r="GSI42" s="30"/>
      <c r="GSJ42" s="31"/>
      <c r="GSK42" s="30"/>
      <c r="GSL42" s="31"/>
      <c r="GSM42" s="30"/>
      <c r="GSN42" s="31"/>
      <c r="GSO42" s="30"/>
      <c r="GSP42" s="31"/>
      <c r="GSQ42" s="30"/>
      <c r="GSR42" s="31"/>
      <c r="GSS42" s="30"/>
      <c r="GST42" s="31"/>
      <c r="GSU42" s="30"/>
      <c r="GSV42" s="31"/>
      <c r="GSW42" s="30"/>
      <c r="GSX42" s="31"/>
      <c r="GSY42" s="30"/>
      <c r="GSZ42" s="31"/>
      <c r="GTA42" s="30"/>
      <c r="GTB42" s="31"/>
      <c r="GTC42" s="30"/>
      <c r="GTD42" s="31"/>
      <c r="GTE42" s="30"/>
      <c r="GTF42" s="31"/>
      <c r="GTG42" s="30"/>
      <c r="GTH42" s="31"/>
      <c r="GTI42" s="30"/>
      <c r="GTJ42" s="31"/>
      <c r="GTK42" s="30"/>
      <c r="GTL42" s="31"/>
      <c r="GTM42" s="30"/>
      <c r="GTN42" s="31"/>
      <c r="GTO42" s="30"/>
      <c r="GTP42" s="31"/>
      <c r="GTQ42" s="30"/>
      <c r="GTR42" s="31"/>
      <c r="GTS42" s="30"/>
      <c r="GTT42" s="31"/>
      <c r="GTU42" s="30"/>
      <c r="GTV42" s="31"/>
      <c r="GTW42" s="30"/>
      <c r="GTX42" s="31"/>
      <c r="GTY42" s="30"/>
      <c r="GTZ42" s="31"/>
      <c r="GUA42" s="30"/>
      <c r="GUB42" s="31"/>
      <c r="GUC42" s="30"/>
      <c r="GUD42" s="31"/>
      <c r="GUE42" s="30"/>
      <c r="GUF42" s="31"/>
      <c r="GUG42" s="30"/>
      <c r="GUH42" s="31"/>
      <c r="GUI42" s="30"/>
      <c r="GUJ42" s="31"/>
      <c r="GUK42" s="30"/>
      <c r="GUL42" s="31"/>
      <c r="GUM42" s="30"/>
      <c r="GUN42" s="31"/>
      <c r="GUO42" s="30"/>
      <c r="GUP42" s="31"/>
      <c r="GUQ42" s="30"/>
      <c r="GUR42" s="31"/>
      <c r="GUS42" s="30"/>
      <c r="GUT42" s="31"/>
      <c r="GUU42" s="30"/>
      <c r="GUV42" s="31"/>
      <c r="GUW42" s="30"/>
      <c r="GUX42" s="31"/>
      <c r="GUY42" s="30"/>
      <c r="GUZ42" s="31"/>
      <c r="GVA42" s="30"/>
      <c r="GVB42" s="31"/>
      <c r="GVC42" s="30"/>
      <c r="GVD42" s="31"/>
      <c r="GVE42" s="30"/>
      <c r="GVF42" s="31"/>
      <c r="GVG42" s="30"/>
      <c r="GVH42" s="31"/>
      <c r="GVI42" s="30"/>
      <c r="GVJ42" s="31"/>
      <c r="GVK42" s="30"/>
      <c r="GVL42" s="31"/>
      <c r="GVM42" s="30"/>
      <c r="GVN42" s="31"/>
      <c r="GVO42" s="30"/>
      <c r="GVP42" s="31"/>
      <c r="GVQ42" s="30"/>
      <c r="GVR42" s="31"/>
      <c r="GVS42" s="30"/>
      <c r="GVT42" s="31"/>
      <c r="GVU42" s="30"/>
      <c r="GVV42" s="31"/>
      <c r="GVW42" s="30"/>
      <c r="GVX42" s="31"/>
      <c r="GVY42" s="30"/>
      <c r="GVZ42" s="31"/>
      <c r="GWA42" s="30"/>
      <c r="GWB42" s="31"/>
      <c r="GWC42" s="30"/>
      <c r="GWD42" s="31"/>
      <c r="GWE42" s="30"/>
      <c r="GWF42" s="31"/>
      <c r="GWG42" s="30"/>
      <c r="GWH42" s="31"/>
      <c r="GWI42" s="30"/>
      <c r="GWJ42" s="31"/>
      <c r="GWK42" s="30"/>
      <c r="GWL42" s="31"/>
      <c r="GWM42" s="30"/>
      <c r="GWN42" s="31"/>
      <c r="GWO42" s="30"/>
      <c r="GWP42" s="31"/>
      <c r="GWQ42" s="30"/>
      <c r="GWR42" s="31"/>
      <c r="GWS42" s="30"/>
      <c r="GWT42" s="31"/>
      <c r="GWU42" s="30"/>
      <c r="GWV42" s="31"/>
      <c r="GWW42" s="30"/>
      <c r="GWX42" s="31"/>
      <c r="GWY42" s="30"/>
      <c r="GWZ42" s="31"/>
      <c r="GXA42" s="30"/>
      <c r="GXB42" s="31"/>
      <c r="GXC42" s="30"/>
      <c r="GXD42" s="31"/>
      <c r="GXE42" s="30"/>
      <c r="GXF42" s="31"/>
      <c r="GXG42" s="30"/>
      <c r="GXH42" s="31"/>
      <c r="GXI42" s="30"/>
      <c r="GXJ42" s="31"/>
      <c r="GXK42" s="30"/>
      <c r="GXL42" s="31"/>
      <c r="GXM42" s="30"/>
      <c r="GXN42" s="31"/>
      <c r="GXO42" s="30"/>
      <c r="GXP42" s="31"/>
      <c r="GXQ42" s="30"/>
      <c r="GXR42" s="31"/>
      <c r="GXS42" s="30"/>
      <c r="GXT42" s="31"/>
      <c r="GXU42" s="30"/>
      <c r="GXV42" s="31"/>
      <c r="GXW42" s="30"/>
      <c r="GXX42" s="31"/>
      <c r="GXY42" s="30"/>
      <c r="GXZ42" s="31"/>
      <c r="GYA42" s="30"/>
      <c r="GYB42" s="31"/>
      <c r="GYC42" s="30"/>
      <c r="GYD42" s="31"/>
      <c r="GYE42" s="30"/>
      <c r="GYF42" s="31"/>
      <c r="GYG42" s="30"/>
      <c r="GYH42" s="31"/>
      <c r="GYI42" s="30"/>
      <c r="GYJ42" s="31"/>
      <c r="GYK42" s="30"/>
      <c r="GYL42" s="31"/>
      <c r="GYM42" s="30"/>
      <c r="GYN42" s="31"/>
      <c r="GYO42" s="30"/>
      <c r="GYP42" s="31"/>
      <c r="GYQ42" s="30"/>
      <c r="GYR42" s="31"/>
      <c r="GYS42" s="30"/>
      <c r="GYT42" s="31"/>
      <c r="GYU42" s="30"/>
      <c r="GYV42" s="31"/>
      <c r="GYW42" s="30"/>
      <c r="GYX42" s="31"/>
      <c r="GYY42" s="30"/>
      <c r="GYZ42" s="31"/>
      <c r="GZA42" s="30"/>
      <c r="GZB42" s="31"/>
      <c r="GZC42" s="30"/>
      <c r="GZD42" s="31"/>
      <c r="GZE42" s="30"/>
      <c r="GZF42" s="31"/>
      <c r="GZG42" s="30"/>
      <c r="GZH42" s="31"/>
      <c r="GZI42" s="30"/>
      <c r="GZJ42" s="31"/>
      <c r="GZK42" s="30"/>
      <c r="GZL42" s="31"/>
      <c r="GZM42" s="30"/>
      <c r="GZN42" s="31"/>
      <c r="GZO42" s="30"/>
      <c r="GZP42" s="31"/>
      <c r="GZQ42" s="30"/>
      <c r="GZR42" s="31"/>
      <c r="GZS42" s="30"/>
      <c r="GZT42" s="31"/>
      <c r="GZU42" s="30"/>
      <c r="GZV42" s="31"/>
      <c r="GZW42" s="30"/>
      <c r="GZX42" s="31"/>
      <c r="GZY42" s="30"/>
      <c r="GZZ42" s="31"/>
      <c r="HAA42" s="30"/>
      <c r="HAB42" s="31"/>
      <c r="HAC42" s="30"/>
      <c r="HAD42" s="31"/>
      <c r="HAE42" s="30"/>
      <c r="HAF42" s="31"/>
      <c r="HAG42" s="30"/>
      <c r="HAH42" s="31"/>
      <c r="HAI42" s="30"/>
      <c r="HAJ42" s="31"/>
      <c r="HAK42" s="30"/>
      <c r="HAL42" s="31"/>
      <c r="HAM42" s="30"/>
      <c r="HAN42" s="31"/>
      <c r="HAO42" s="30"/>
      <c r="HAP42" s="31"/>
      <c r="HAQ42" s="30"/>
      <c r="HAR42" s="31"/>
      <c r="HAS42" s="30"/>
      <c r="HAT42" s="31"/>
      <c r="HAU42" s="30"/>
      <c r="HAV42" s="31"/>
      <c r="HAW42" s="30"/>
      <c r="HAX42" s="31"/>
      <c r="HAY42" s="30"/>
      <c r="HAZ42" s="31"/>
      <c r="HBA42" s="30"/>
      <c r="HBB42" s="31"/>
      <c r="HBC42" s="30"/>
      <c r="HBD42" s="31"/>
      <c r="HBE42" s="30"/>
      <c r="HBF42" s="31"/>
      <c r="HBG42" s="30"/>
      <c r="HBH42" s="31"/>
      <c r="HBI42" s="30"/>
      <c r="HBJ42" s="31"/>
      <c r="HBK42" s="30"/>
      <c r="HBL42" s="31"/>
      <c r="HBM42" s="30"/>
      <c r="HBN42" s="31"/>
      <c r="HBO42" s="30"/>
      <c r="HBP42" s="31"/>
      <c r="HBQ42" s="30"/>
      <c r="HBR42" s="31"/>
      <c r="HBS42" s="30"/>
      <c r="HBT42" s="31"/>
      <c r="HBU42" s="30"/>
      <c r="HBV42" s="31"/>
      <c r="HBW42" s="30"/>
      <c r="HBX42" s="31"/>
      <c r="HBY42" s="30"/>
      <c r="HBZ42" s="31"/>
      <c r="HCA42" s="30"/>
      <c r="HCB42" s="31"/>
      <c r="HCC42" s="30"/>
      <c r="HCD42" s="31"/>
      <c r="HCE42" s="30"/>
      <c r="HCF42" s="31"/>
      <c r="HCG42" s="30"/>
      <c r="HCH42" s="31"/>
      <c r="HCI42" s="30"/>
      <c r="HCJ42" s="31"/>
      <c r="HCK42" s="30"/>
      <c r="HCL42" s="31"/>
      <c r="HCM42" s="30"/>
      <c r="HCN42" s="31"/>
      <c r="HCO42" s="30"/>
      <c r="HCP42" s="31"/>
      <c r="HCQ42" s="30"/>
      <c r="HCR42" s="31"/>
      <c r="HCS42" s="30"/>
      <c r="HCT42" s="31"/>
      <c r="HCU42" s="30"/>
      <c r="HCV42" s="31"/>
      <c r="HCW42" s="30"/>
      <c r="HCX42" s="31"/>
      <c r="HCY42" s="30"/>
      <c r="HCZ42" s="31"/>
      <c r="HDA42" s="30"/>
      <c r="HDB42" s="31"/>
      <c r="HDC42" s="30"/>
      <c r="HDD42" s="31"/>
      <c r="HDE42" s="30"/>
      <c r="HDF42" s="31"/>
      <c r="HDG42" s="30"/>
      <c r="HDH42" s="31"/>
      <c r="HDI42" s="30"/>
      <c r="HDJ42" s="31"/>
      <c r="HDK42" s="30"/>
      <c r="HDL42" s="31"/>
      <c r="HDM42" s="30"/>
      <c r="HDN42" s="31"/>
      <c r="HDO42" s="30"/>
      <c r="HDP42" s="31"/>
      <c r="HDQ42" s="30"/>
      <c r="HDR42" s="31"/>
      <c r="HDS42" s="30"/>
      <c r="HDT42" s="31"/>
      <c r="HDU42" s="30"/>
      <c r="HDV42" s="31"/>
      <c r="HDW42" s="30"/>
      <c r="HDX42" s="31"/>
      <c r="HDY42" s="30"/>
      <c r="HDZ42" s="31"/>
      <c r="HEA42" s="30"/>
      <c r="HEB42" s="31"/>
      <c r="HEC42" s="30"/>
      <c r="HED42" s="31"/>
      <c r="HEE42" s="30"/>
      <c r="HEF42" s="31"/>
      <c r="HEG42" s="30"/>
      <c r="HEH42" s="31"/>
      <c r="HEI42" s="30"/>
      <c r="HEJ42" s="31"/>
      <c r="HEK42" s="30"/>
      <c r="HEL42" s="31"/>
      <c r="HEM42" s="30"/>
      <c r="HEN42" s="31"/>
      <c r="HEO42" s="30"/>
      <c r="HEP42" s="31"/>
      <c r="HEQ42" s="30"/>
      <c r="HER42" s="31"/>
      <c r="HES42" s="30"/>
      <c r="HET42" s="31"/>
      <c r="HEU42" s="30"/>
      <c r="HEV42" s="31"/>
      <c r="HEW42" s="30"/>
      <c r="HEX42" s="31"/>
      <c r="HEY42" s="30"/>
      <c r="HEZ42" s="31"/>
      <c r="HFA42" s="30"/>
      <c r="HFB42" s="31"/>
      <c r="HFC42" s="30"/>
      <c r="HFD42" s="31"/>
      <c r="HFE42" s="30"/>
      <c r="HFF42" s="31"/>
      <c r="HFG42" s="30"/>
      <c r="HFH42" s="31"/>
      <c r="HFI42" s="30"/>
      <c r="HFJ42" s="31"/>
      <c r="HFK42" s="30"/>
      <c r="HFL42" s="31"/>
      <c r="HFM42" s="30"/>
      <c r="HFN42" s="31"/>
      <c r="HFO42" s="30"/>
      <c r="HFP42" s="31"/>
      <c r="HFQ42" s="30"/>
      <c r="HFR42" s="31"/>
      <c r="HFS42" s="30"/>
      <c r="HFT42" s="31"/>
      <c r="HFU42" s="30"/>
      <c r="HFV42" s="31"/>
      <c r="HFW42" s="30"/>
      <c r="HFX42" s="31"/>
      <c r="HFY42" s="30"/>
      <c r="HFZ42" s="31"/>
      <c r="HGA42" s="30"/>
      <c r="HGB42" s="31"/>
      <c r="HGC42" s="30"/>
      <c r="HGD42" s="31"/>
      <c r="HGE42" s="30"/>
      <c r="HGF42" s="31"/>
      <c r="HGG42" s="30"/>
      <c r="HGH42" s="31"/>
      <c r="HGI42" s="30"/>
      <c r="HGJ42" s="31"/>
      <c r="HGK42" s="30"/>
      <c r="HGL42" s="31"/>
      <c r="HGM42" s="30"/>
      <c r="HGN42" s="31"/>
      <c r="HGO42" s="30"/>
      <c r="HGP42" s="31"/>
      <c r="HGQ42" s="30"/>
      <c r="HGR42" s="31"/>
      <c r="HGS42" s="30"/>
      <c r="HGT42" s="31"/>
      <c r="HGU42" s="30"/>
      <c r="HGV42" s="31"/>
      <c r="HGW42" s="30"/>
      <c r="HGX42" s="31"/>
      <c r="HGY42" s="30"/>
      <c r="HGZ42" s="31"/>
      <c r="HHA42" s="30"/>
      <c r="HHB42" s="31"/>
      <c r="HHC42" s="30"/>
      <c r="HHD42" s="31"/>
      <c r="HHE42" s="30"/>
      <c r="HHF42" s="31"/>
      <c r="HHG42" s="30"/>
      <c r="HHH42" s="31"/>
      <c r="HHI42" s="30"/>
      <c r="HHJ42" s="31"/>
      <c r="HHK42" s="30"/>
      <c r="HHL42" s="31"/>
      <c r="HHM42" s="30"/>
      <c r="HHN42" s="31"/>
      <c r="HHO42" s="30"/>
      <c r="HHP42" s="31"/>
      <c r="HHQ42" s="30"/>
      <c r="HHR42" s="31"/>
      <c r="HHS42" s="30"/>
      <c r="HHT42" s="31"/>
      <c r="HHU42" s="30"/>
      <c r="HHV42" s="31"/>
      <c r="HHW42" s="30"/>
      <c r="HHX42" s="31"/>
      <c r="HHY42" s="30"/>
      <c r="HHZ42" s="31"/>
      <c r="HIA42" s="30"/>
      <c r="HIB42" s="31"/>
      <c r="HIC42" s="30"/>
      <c r="HID42" s="31"/>
      <c r="HIE42" s="30"/>
      <c r="HIF42" s="31"/>
      <c r="HIG42" s="30"/>
      <c r="HIH42" s="31"/>
      <c r="HII42" s="30"/>
      <c r="HIJ42" s="31"/>
      <c r="HIK42" s="30"/>
      <c r="HIL42" s="31"/>
      <c r="HIM42" s="30"/>
      <c r="HIN42" s="31"/>
      <c r="HIO42" s="30"/>
      <c r="HIP42" s="31"/>
      <c r="HIQ42" s="30"/>
      <c r="HIR42" s="31"/>
      <c r="HIS42" s="30"/>
      <c r="HIT42" s="31"/>
      <c r="HIU42" s="30"/>
      <c r="HIV42" s="31"/>
      <c r="HIW42" s="30"/>
      <c r="HIX42" s="31"/>
      <c r="HIY42" s="30"/>
      <c r="HIZ42" s="31"/>
      <c r="HJA42" s="30"/>
      <c r="HJB42" s="31"/>
      <c r="HJC42" s="30"/>
      <c r="HJD42" s="31"/>
      <c r="HJE42" s="30"/>
      <c r="HJF42" s="31"/>
      <c r="HJG42" s="30"/>
      <c r="HJH42" s="31"/>
      <c r="HJI42" s="30"/>
      <c r="HJJ42" s="31"/>
      <c r="HJK42" s="30"/>
      <c r="HJL42" s="31"/>
      <c r="HJM42" s="30"/>
      <c r="HJN42" s="31"/>
      <c r="HJO42" s="30"/>
      <c r="HJP42" s="31"/>
      <c r="HJQ42" s="30"/>
      <c r="HJR42" s="31"/>
      <c r="HJS42" s="30"/>
      <c r="HJT42" s="31"/>
      <c r="HJU42" s="30"/>
      <c r="HJV42" s="31"/>
      <c r="HJW42" s="30"/>
      <c r="HJX42" s="31"/>
      <c r="HJY42" s="30"/>
      <c r="HJZ42" s="31"/>
      <c r="HKA42" s="30"/>
      <c r="HKB42" s="31"/>
      <c r="HKC42" s="30"/>
      <c r="HKD42" s="31"/>
      <c r="HKE42" s="30"/>
      <c r="HKF42" s="31"/>
      <c r="HKG42" s="30"/>
      <c r="HKH42" s="31"/>
      <c r="HKI42" s="30"/>
      <c r="HKJ42" s="31"/>
      <c r="HKK42" s="30"/>
      <c r="HKL42" s="31"/>
      <c r="HKM42" s="30"/>
      <c r="HKN42" s="31"/>
      <c r="HKO42" s="30"/>
      <c r="HKP42" s="31"/>
      <c r="HKQ42" s="30"/>
      <c r="HKR42" s="31"/>
      <c r="HKS42" s="30"/>
      <c r="HKT42" s="31"/>
      <c r="HKU42" s="30"/>
      <c r="HKV42" s="31"/>
      <c r="HKW42" s="30"/>
      <c r="HKX42" s="31"/>
      <c r="HKY42" s="30"/>
      <c r="HKZ42" s="31"/>
      <c r="HLA42" s="30"/>
      <c r="HLB42" s="31"/>
      <c r="HLC42" s="30"/>
      <c r="HLD42" s="31"/>
      <c r="HLE42" s="30"/>
      <c r="HLF42" s="31"/>
      <c r="HLG42" s="30"/>
      <c r="HLH42" s="31"/>
      <c r="HLI42" s="30"/>
      <c r="HLJ42" s="31"/>
      <c r="HLK42" s="30"/>
      <c r="HLL42" s="31"/>
      <c r="HLM42" s="30"/>
      <c r="HLN42" s="31"/>
      <c r="HLO42" s="30"/>
      <c r="HLP42" s="31"/>
      <c r="HLQ42" s="30"/>
      <c r="HLR42" s="31"/>
      <c r="HLS42" s="30"/>
      <c r="HLT42" s="31"/>
      <c r="HLU42" s="30"/>
      <c r="HLV42" s="31"/>
      <c r="HLW42" s="30"/>
      <c r="HLX42" s="31"/>
      <c r="HLY42" s="30"/>
      <c r="HLZ42" s="31"/>
      <c r="HMA42" s="30"/>
      <c r="HMB42" s="31"/>
      <c r="HMC42" s="30"/>
      <c r="HMD42" s="31"/>
      <c r="HME42" s="30"/>
      <c r="HMF42" s="31"/>
      <c r="HMG42" s="30"/>
      <c r="HMH42" s="31"/>
      <c r="HMI42" s="30"/>
      <c r="HMJ42" s="31"/>
      <c r="HMK42" s="30"/>
      <c r="HML42" s="31"/>
      <c r="HMM42" s="30"/>
      <c r="HMN42" s="31"/>
      <c r="HMO42" s="30"/>
      <c r="HMP42" s="31"/>
      <c r="HMQ42" s="30"/>
      <c r="HMR42" s="31"/>
      <c r="HMS42" s="30"/>
      <c r="HMT42" s="31"/>
      <c r="HMU42" s="30"/>
      <c r="HMV42" s="31"/>
      <c r="HMW42" s="30"/>
      <c r="HMX42" s="31"/>
      <c r="HMY42" s="30"/>
      <c r="HMZ42" s="31"/>
      <c r="HNA42" s="30"/>
      <c r="HNB42" s="31"/>
      <c r="HNC42" s="30"/>
      <c r="HND42" s="31"/>
      <c r="HNE42" s="30"/>
      <c r="HNF42" s="31"/>
      <c r="HNG42" s="30"/>
      <c r="HNH42" s="31"/>
      <c r="HNI42" s="30"/>
      <c r="HNJ42" s="31"/>
      <c r="HNK42" s="30"/>
      <c r="HNL42" s="31"/>
      <c r="HNM42" s="30"/>
      <c r="HNN42" s="31"/>
      <c r="HNO42" s="30"/>
      <c r="HNP42" s="31"/>
      <c r="HNQ42" s="30"/>
      <c r="HNR42" s="31"/>
      <c r="HNS42" s="30"/>
      <c r="HNT42" s="31"/>
      <c r="HNU42" s="30"/>
      <c r="HNV42" s="31"/>
      <c r="HNW42" s="30"/>
      <c r="HNX42" s="31"/>
      <c r="HNY42" s="30"/>
      <c r="HNZ42" s="31"/>
      <c r="HOA42" s="30"/>
      <c r="HOB42" s="31"/>
      <c r="HOC42" s="30"/>
      <c r="HOD42" s="31"/>
      <c r="HOE42" s="30"/>
      <c r="HOF42" s="31"/>
      <c r="HOG42" s="30"/>
      <c r="HOH42" s="31"/>
      <c r="HOI42" s="30"/>
      <c r="HOJ42" s="31"/>
      <c r="HOK42" s="30"/>
      <c r="HOL42" s="31"/>
      <c r="HOM42" s="30"/>
      <c r="HON42" s="31"/>
      <c r="HOO42" s="30"/>
      <c r="HOP42" s="31"/>
      <c r="HOQ42" s="30"/>
      <c r="HOR42" s="31"/>
      <c r="HOS42" s="30"/>
      <c r="HOT42" s="31"/>
      <c r="HOU42" s="30"/>
      <c r="HOV42" s="31"/>
      <c r="HOW42" s="30"/>
      <c r="HOX42" s="31"/>
      <c r="HOY42" s="30"/>
      <c r="HOZ42" s="31"/>
      <c r="HPA42" s="30"/>
      <c r="HPB42" s="31"/>
      <c r="HPC42" s="30"/>
      <c r="HPD42" s="31"/>
      <c r="HPE42" s="30"/>
      <c r="HPF42" s="31"/>
      <c r="HPG42" s="30"/>
      <c r="HPH42" s="31"/>
      <c r="HPI42" s="30"/>
      <c r="HPJ42" s="31"/>
      <c r="HPK42" s="30"/>
      <c r="HPL42" s="31"/>
      <c r="HPM42" s="30"/>
      <c r="HPN42" s="31"/>
      <c r="HPO42" s="30"/>
      <c r="HPP42" s="31"/>
      <c r="HPQ42" s="30"/>
      <c r="HPR42" s="31"/>
      <c r="HPS42" s="30"/>
      <c r="HPT42" s="31"/>
      <c r="HPU42" s="30"/>
      <c r="HPV42" s="31"/>
      <c r="HPW42" s="30"/>
      <c r="HPX42" s="31"/>
      <c r="HPY42" s="30"/>
      <c r="HPZ42" s="31"/>
      <c r="HQA42" s="30"/>
      <c r="HQB42" s="31"/>
      <c r="HQC42" s="30"/>
      <c r="HQD42" s="31"/>
      <c r="HQE42" s="30"/>
      <c r="HQF42" s="31"/>
      <c r="HQG42" s="30"/>
      <c r="HQH42" s="31"/>
      <c r="HQI42" s="30"/>
      <c r="HQJ42" s="31"/>
      <c r="HQK42" s="30"/>
      <c r="HQL42" s="31"/>
      <c r="HQM42" s="30"/>
      <c r="HQN42" s="31"/>
      <c r="HQO42" s="30"/>
      <c r="HQP42" s="31"/>
      <c r="HQQ42" s="30"/>
      <c r="HQR42" s="31"/>
      <c r="HQS42" s="30"/>
      <c r="HQT42" s="31"/>
      <c r="HQU42" s="30"/>
      <c r="HQV42" s="31"/>
      <c r="HQW42" s="30"/>
      <c r="HQX42" s="31"/>
      <c r="HQY42" s="30"/>
      <c r="HQZ42" s="31"/>
      <c r="HRA42" s="30"/>
      <c r="HRB42" s="31"/>
      <c r="HRC42" s="30"/>
      <c r="HRD42" s="31"/>
      <c r="HRE42" s="30"/>
      <c r="HRF42" s="31"/>
      <c r="HRG42" s="30"/>
      <c r="HRH42" s="31"/>
      <c r="HRI42" s="30"/>
      <c r="HRJ42" s="31"/>
      <c r="HRK42" s="30"/>
      <c r="HRL42" s="31"/>
      <c r="HRM42" s="30"/>
      <c r="HRN42" s="31"/>
      <c r="HRO42" s="30"/>
      <c r="HRP42" s="31"/>
      <c r="HRQ42" s="30"/>
      <c r="HRR42" s="31"/>
      <c r="HRS42" s="30"/>
      <c r="HRT42" s="31"/>
      <c r="HRU42" s="30"/>
      <c r="HRV42" s="31"/>
      <c r="HRW42" s="30"/>
      <c r="HRX42" s="31"/>
      <c r="HRY42" s="30"/>
      <c r="HRZ42" s="31"/>
      <c r="HSA42" s="30"/>
      <c r="HSB42" s="31"/>
      <c r="HSC42" s="30"/>
      <c r="HSD42" s="31"/>
      <c r="HSE42" s="30"/>
      <c r="HSF42" s="31"/>
      <c r="HSG42" s="30"/>
      <c r="HSH42" s="31"/>
      <c r="HSI42" s="30"/>
      <c r="HSJ42" s="31"/>
      <c r="HSK42" s="30"/>
      <c r="HSL42" s="31"/>
      <c r="HSM42" s="30"/>
      <c r="HSN42" s="31"/>
      <c r="HSO42" s="30"/>
      <c r="HSP42" s="31"/>
      <c r="HSQ42" s="30"/>
      <c r="HSR42" s="31"/>
      <c r="HSS42" s="30"/>
      <c r="HST42" s="31"/>
      <c r="HSU42" s="30"/>
      <c r="HSV42" s="31"/>
      <c r="HSW42" s="30"/>
      <c r="HSX42" s="31"/>
      <c r="HSY42" s="30"/>
      <c r="HSZ42" s="31"/>
      <c r="HTA42" s="30"/>
      <c r="HTB42" s="31"/>
      <c r="HTC42" s="30"/>
      <c r="HTD42" s="31"/>
      <c r="HTE42" s="30"/>
      <c r="HTF42" s="31"/>
      <c r="HTG42" s="30"/>
      <c r="HTH42" s="31"/>
      <c r="HTI42" s="30"/>
      <c r="HTJ42" s="31"/>
      <c r="HTK42" s="30"/>
      <c r="HTL42" s="31"/>
      <c r="HTM42" s="30"/>
      <c r="HTN42" s="31"/>
      <c r="HTO42" s="30"/>
      <c r="HTP42" s="31"/>
      <c r="HTQ42" s="30"/>
      <c r="HTR42" s="31"/>
      <c r="HTS42" s="30"/>
      <c r="HTT42" s="31"/>
      <c r="HTU42" s="30"/>
      <c r="HTV42" s="31"/>
      <c r="HTW42" s="30"/>
      <c r="HTX42" s="31"/>
      <c r="HTY42" s="30"/>
      <c r="HTZ42" s="31"/>
      <c r="HUA42" s="30"/>
      <c r="HUB42" s="31"/>
      <c r="HUC42" s="30"/>
      <c r="HUD42" s="31"/>
      <c r="HUE42" s="30"/>
      <c r="HUF42" s="31"/>
      <c r="HUG42" s="30"/>
      <c r="HUH42" s="31"/>
      <c r="HUI42" s="30"/>
      <c r="HUJ42" s="31"/>
      <c r="HUK42" s="30"/>
      <c r="HUL42" s="31"/>
      <c r="HUM42" s="30"/>
      <c r="HUN42" s="31"/>
      <c r="HUO42" s="30"/>
      <c r="HUP42" s="31"/>
      <c r="HUQ42" s="30"/>
      <c r="HUR42" s="31"/>
      <c r="HUS42" s="30"/>
      <c r="HUT42" s="31"/>
      <c r="HUU42" s="30"/>
      <c r="HUV42" s="31"/>
      <c r="HUW42" s="30"/>
      <c r="HUX42" s="31"/>
      <c r="HUY42" s="30"/>
      <c r="HUZ42" s="31"/>
      <c r="HVA42" s="30"/>
      <c r="HVB42" s="31"/>
      <c r="HVC42" s="30"/>
      <c r="HVD42" s="31"/>
      <c r="HVE42" s="30"/>
      <c r="HVF42" s="31"/>
      <c r="HVG42" s="30"/>
      <c r="HVH42" s="31"/>
      <c r="HVI42" s="30"/>
      <c r="HVJ42" s="31"/>
      <c r="HVK42" s="30"/>
      <c r="HVL42" s="31"/>
      <c r="HVM42" s="30"/>
      <c r="HVN42" s="31"/>
      <c r="HVO42" s="30"/>
      <c r="HVP42" s="31"/>
      <c r="HVQ42" s="30"/>
      <c r="HVR42" s="31"/>
      <c r="HVS42" s="30"/>
      <c r="HVT42" s="31"/>
      <c r="HVU42" s="30"/>
      <c r="HVV42" s="31"/>
      <c r="HVW42" s="30"/>
      <c r="HVX42" s="31"/>
      <c r="HVY42" s="30"/>
      <c r="HVZ42" s="31"/>
      <c r="HWA42" s="30"/>
      <c r="HWB42" s="31"/>
      <c r="HWC42" s="30"/>
      <c r="HWD42" s="31"/>
      <c r="HWE42" s="30"/>
      <c r="HWF42" s="31"/>
      <c r="HWG42" s="30"/>
      <c r="HWH42" s="31"/>
      <c r="HWI42" s="30"/>
      <c r="HWJ42" s="31"/>
      <c r="HWK42" s="30"/>
      <c r="HWL42" s="31"/>
      <c r="HWM42" s="30"/>
      <c r="HWN42" s="31"/>
      <c r="HWO42" s="30"/>
      <c r="HWP42" s="31"/>
      <c r="HWQ42" s="30"/>
      <c r="HWR42" s="31"/>
      <c r="HWS42" s="30"/>
      <c r="HWT42" s="31"/>
      <c r="HWU42" s="30"/>
      <c r="HWV42" s="31"/>
      <c r="HWW42" s="30"/>
      <c r="HWX42" s="31"/>
      <c r="HWY42" s="30"/>
      <c r="HWZ42" s="31"/>
      <c r="HXA42" s="30"/>
      <c r="HXB42" s="31"/>
      <c r="HXC42" s="30"/>
      <c r="HXD42" s="31"/>
      <c r="HXE42" s="30"/>
      <c r="HXF42" s="31"/>
      <c r="HXG42" s="30"/>
      <c r="HXH42" s="31"/>
      <c r="HXI42" s="30"/>
      <c r="HXJ42" s="31"/>
      <c r="HXK42" s="30"/>
      <c r="HXL42" s="31"/>
      <c r="HXM42" s="30"/>
      <c r="HXN42" s="31"/>
      <c r="HXO42" s="30"/>
      <c r="HXP42" s="31"/>
      <c r="HXQ42" s="30"/>
      <c r="HXR42" s="31"/>
      <c r="HXS42" s="30"/>
      <c r="HXT42" s="31"/>
      <c r="HXU42" s="30"/>
      <c r="HXV42" s="31"/>
      <c r="HXW42" s="30"/>
      <c r="HXX42" s="31"/>
      <c r="HXY42" s="30"/>
      <c r="HXZ42" s="31"/>
      <c r="HYA42" s="30"/>
      <c r="HYB42" s="31"/>
      <c r="HYC42" s="30"/>
      <c r="HYD42" s="31"/>
      <c r="HYE42" s="30"/>
      <c r="HYF42" s="31"/>
      <c r="HYG42" s="30"/>
      <c r="HYH42" s="31"/>
      <c r="HYI42" s="30"/>
      <c r="HYJ42" s="31"/>
      <c r="HYK42" s="30"/>
      <c r="HYL42" s="31"/>
      <c r="HYM42" s="30"/>
      <c r="HYN42" s="31"/>
      <c r="HYO42" s="30"/>
      <c r="HYP42" s="31"/>
      <c r="HYQ42" s="30"/>
      <c r="HYR42" s="31"/>
      <c r="HYS42" s="30"/>
      <c r="HYT42" s="31"/>
      <c r="HYU42" s="30"/>
      <c r="HYV42" s="31"/>
      <c r="HYW42" s="30"/>
      <c r="HYX42" s="31"/>
      <c r="HYY42" s="30"/>
      <c r="HYZ42" s="31"/>
      <c r="HZA42" s="30"/>
      <c r="HZB42" s="31"/>
      <c r="HZC42" s="30"/>
      <c r="HZD42" s="31"/>
      <c r="HZE42" s="30"/>
      <c r="HZF42" s="31"/>
      <c r="HZG42" s="30"/>
      <c r="HZH42" s="31"/>
      <c r="HZI42" s="30"/>
      <c r="HZJ42" s="31"/>
      <c r="HZK42" s="30"/>
      <c r="HZL42" s="31"/>
      <c r="HZM42" s="30"/>
      <c r="HZN42" s="31"/>
      <c r="HZO42" s="30"/>
      <c r="HZP42" s="31"/>
      <c r="HZQ42" s="30"/>
      <c r="HZR42" s="31"/>
      <c r="HZS42" s="30"/>
      <c r="HZT42" s="31"/>
      <c r="HZU42" s="30"/>
      <c r="HZV42" s="31"/>
      <c r="HZW42" s="30"/>
      <c r="HZX42" s="31"/>
      <c r="HZY42" s="30"/>
      <c r="HZZ42" s="31"/>
      <c r="IAA42" s="30"/>
      <c r="IAB42" s="31"/>
      <c r="IAC42" s="30"/>
      <c r="IAD42" s="31"/>
      <c r="IAE42" s="30"/>
      <c r="IAF42" s="31"/>
      <c r="IAG42" s="30"/>
      <c r="IAH42" s="31"/>
      <c r="IAI42" s="30"/>
      <c r="IAJ42" s="31"/>
      <c r="IAK42" s="30"/>
      <c r="IAL42" s="31"/>
      <c r="IAM42" s="30"/>
      <c r="IAN42" s="31"/>
      <c r="IAO42" s="30"/>
      <c r="IAP42" s="31"/>
      <c r="IAQ42" s="30"/>
      <c r="IAR42" s="31"/>
      <c r="IAS42" s="30"/>
      <c r="IAT42" s="31"/>
      <c r="IAU42" s="30"/>
      <c r="IAV42" s="31"/>
      <c r="IAW42" s="30"/>
      <c r="IAX42" s="31"/>
      <c r="IAY42" s="30"/>
      <c r="IAZ42" s="31"/>
      <c r="IBA42" s="30"/>
      <c r="IBB42" s="31"/>
      <c r="IBC42" s="30"/>
      <c r="IBD42" s="31"/>
      <c r="IBE42" s="30"/>
      <c r="IBF42" s="31"/>
      <c r="IBG42" s="30"/>
      <c r="IBH42" s="31"/>
      <c r="IBI42" s="30"/>
      <c r="IBJ42" s="31"/>
      <c r="IBK42" s="30"/>
      <c r="IBL42" s="31"/>
      <c r="IBM42" s="30"/>
      <c r="IBN42" s="31"/>
      <c r="IBO42" s="30"/>
      <c r="IBP42" s="31"/>
      <c r="IBQ42" s="30"/>
      <c r="IBR42" s="31"/>
      <c r="IBS42" s="30"/>
      <c r="IBT42" s="31"/>
      <c r="IBU42" s="30"/>
      <c r="IBV42" s="31"/>
      <c r="IBW42" s="30"/>
      <c r="IBX42" s="31"/>
      <c r="IBY42" s="30"/>
      <c r="IBZ42" s="31"/>
      <c r="ICA42" s="30"/>
      <c r="ICB42" s="31"/>
      <c r="ICC42" s="30"/>
      <c r="ICD42" s="31"/>
      <c r="ICE42" s="30"/>
      <c r="ICF42" s="31"/>
      <c r="ICG42" s="30"/>
      <c r="ICH42" s="31"/>
      <c r="ICI42" s="30"/>
      <c r="ICJ42" s="31"/>
      <c r="ICK42" s="30"/>
      <c r="ICL42" s="31"/>
      <c r="ICM42" s="30"/>
      <c r="ICN42" s="31"/>
      <c r="ICO42" s="30"/>
      <c r="ICP42" s="31"/>
      <c r="ICQ42" s="30"/>
      <c r="ICR42" s="31"/>
      <c r="ICS42" s="30"/>
      <c r="ICT42" s="31"/>
      <c r="ICU42" s="30"/>
      <c r="ICV42" s="31"/>
      <c r="ICW42" s="30"/>
      <c r="ICX42" s="31"/>
      <c r="ICY42" s="30"/>
      <c r="ICZ42" s="31"/>
      <c r="IDA42" s="30"/>
      <c r="IDB42" s="31"/>
      <c r="IDC42" s="30"/>
      <c r="IDD42" s="31"/>
      <c r="IDE42" s="30"/>
      <c r="IDF42" s="31"/>
      <c r="IDG42" s="30"/>
      <c r="IDH42" s="31"/>
      <c r="IDI42" s="30"/>
      <c r="IDJ42" s="31"/>
      <c r="IDK42" s="30"/>
      <c r="IDL42" s="31"/>
      <c r="IDM42" s="30"/>
      <c r="IDN42" s="31"/>
      <c r="IDO42" s="30"/>
      <c r="IDP42" s="31"/>
      <c r="IDQ42" s="30"/>
      <c r="IDR42" s="31"/>
      <c r="IDS42" s="30"/>
      <c r="IDT42" s="31"/>
      <c r="IDU42" s="30"/>
      <c r="IDV42" s="31"/>
      <c r="IDW42" s="30"/>
      <c r="IDX42" s="31"/>
      <c r="IDY42" s="30"/>
      <c r="IDZ42" s="31"/>
      <c r="IEA42" s="30"/>
      <c r="IEB42" s="31"/>
      <c r="IEC42" s="30"/>
      <c r="IED42" s="31"/>
      <c r="IEE42" s="30"/>
      <c r="IEF42" s="31"/>
      <c r="IEG42" s="30"/>
      <c r="IEH42" s="31"/>
      <c r="IEI42" s="30"/>
      <c r="IEJ42" s="31"/>
      <c r="IEK42" s="30"/>
      <c r="IEL42" s="31"/>
      <c r="IEM42" s="30"/>
      <c r="IEN42" s="31"/>
      <c r="IEO42" s="30"/>
      <c r="IEP42" s="31"/>
      <c r="IEQ42" s="30"/>
      <c r="IER42" s="31"/>
      <c r="IES42" s="30"/>
      <c r="IET42" s="31"/>
      <c r="IEU42" s="30"/>
      <c r="IEV42" s="31"/>
      <c r="IEW42" s="30"/>
      <c r="IEX42" s="31"/>
      <c r="IEY42" s="30"/>
      <c r="IEZ42" s="31"/>
      <c r="IFA42" s="30"/>
      <c r="IFB42" s="31"/>
      <c r="IFC42" s="30"/>
      <c r="IFD42" s="31"/>
      <c r="IFE42" s="30"/>
      <c r="IFF42" s="31"/>
      <c r="IFG42" s="30"/>
      <c r="IFH42" s="31"/>
      <c r="IFI42" s="30"/>
      <c r="IFJ42" s="31"/>
      <c r="IFK42" s="30"/>
      <c r="IFL42" s="31"/>
      <c r="IFM42" s="30"/>
      <c r="IFN42" s="31"/>
      <c r="IFO42" s="30"/>
      <c r="IFP42" s="31"/>
      <c r="IFQ42" s="30"/>
      <c r="IFR42" s="31"/>
      <c r="IFS42" s="30"/>
      <c r="IFT42" s="31"/>
      <c r="IFU42" s="30"/>
      <c r="IFV42" s="31"/>
      <c r="IFW42" s="30"/>
      <c r="IFX42" s="31"/>
      <c r="IFY42" s="30"/>
      <c r="IFZ42" s="31"/>
      <c r="IGA42" s="30"/>
      <c r="IGB42" s="31"/>
      <c r="IGC42" s="30"/>
      <c r="IGD42" s="31"/>
      <c r="IGE42" s="30"/>
      <c r="IGF42" s="31"/>
      <c r="IGG42" s="30"/>
      <c r="IGH42" s="31"/>
      <c r="IGI42" s="30"/>
      <c r="IGJ42" s="31"/>
      <c r="IGK42" s="30"/>
      <c r="IGL42" s="31"/>
      <c r="IGM42" s="30"/>
      <c r="IGN42" s="31"/>
      <c r="IGO42" s="30"/>
      <c r="IGP42" s="31"/>
      <c r="IGQ42" s="30"/>
      <c r="IGR42" s="31"/>
      <c r="IGS42" s="30"/>
      <c r="IGT42" s="31"/>
      <c r="IGU42" s="30"/>
      <c r="IGV42" s="31"/>
      <c r="IGW42" s="30"/>
      <c r="IGX42" s="31"/>
      <c r="IGY42" s="30"/>
      <c r="IGZ42" s="31"/>
      <c r="IHA42" s="30"/>
      <c r="IHB42" s="31"/>
      <c r="IHC42" s="30"/>
      <c r="IHD42" s="31"/>
      <c r="IHE42" s="30"/>
      <c r="IHF42" s="31"/>
      <c r="IHG42" s="30"/>
      <c r="IHH42" s="31"/>
      <c r="IHI42" s="30"/>
      <c r="IHJ42" s="31"/>
      <c r="IHK42" s="30"/>
      <c r="IHL42" s="31"/>
      <c r="IHM42" s="30"/>
      <c r="IHN42" s="31"/>
      <c r="IHO42" s="30"/>
      <c r="IHP42" s="31"/>
      <c r="IHQ42" s="30"/>
      <c r="IHR42" s="31"/>
      <c r="IHS42" s="30"/>
      <c r="IHT42" s="31"/>
      <c r="IHU42" s="30"/>
      <c r="IHV42" s="31"/>
      <c r="IHW42" s="30"/>
      <c r="IHX42" s="31"/>
      <c r="IHY42" s="30"/>
      <c r="IHZ42" s="31"/>
      <c r="IIA42" s="30"/>
      <c r="IIB42" s="31"/>
      <c r="IIC42" s="30"/>
      <c r="IID42" s="31"/>
      <c r="IIE42" s="30"/>
      <c r="IIF42" s="31"/>
      <c r="IIG42" s="30"/>
      <c r="IIH42" s="31"/>
      <c r="III42" s="30"/>
      <c r="IIJ42" s="31"/>
      <c r="IIK42" s="30"/>
      <c r="IIL42" s="31"/>
      <c r="IIM42" s="30"/>
      <c r="IIN42" s="31"/>
      <c r="IIO42" s="30"/>
      <c r="IIP42" s="31"/>
      <c r="IIQ42" s="30"/>
      <c r="IIR42" s="31"/>
      <c r="IIS42" s="30"/>
      <c r="IIT42" s="31"/>
      <c r="IIU42" s="30"/>
      <c r="IIV42" s="31"/>
      <c r="IIW42" s="30"/>
      <c r="IIX42" s="31"/>
      <c r="IIY42" s="30"/>
      <c r="IIZ42" s="31"/>
      <c r="IJA42" s="30"/>
      <c r="IJB42" s="31"/>
      <c r="IJC42" s="30"/>
      <c r="IJD42" s="31"/>
      <c r="IJE42" s="30"/>
      <c r="IJF42" s="31"/>
      <c r="IJG42" s="30"/>
      <c r="IJH42" s="31"/>
      <c r="IJI42" s="30"/>
      <c r="IJJ42" s="31"/>
      <c r="IJK42" s="30"/>
      <c r="IJL42" s="31"/>
      <c r="IJM42" s="30"/>
      <c r="IJN42" s="31"/>
      <c r="IJO42" s="30"/>
      <c r="IJP42" s="31"/>
      <c r="IJQ42" s="30"/>
      <c r="IJR42" s="31"/>
      <c r="IJS42" s="30"/>
      <c r="IJT42" s="31"/>
      <c r="IJU42" s="30"/>
      <c r="IJV42" s="31"/>
      <c r="IJW42" s="30"/>
      <c r="IJX42" s="31"/>
      <c r="IJY42" s="30"/>
      <c r="IJZ42" s="31"/>
      <c r="IKA42" s="30"/>
      <c r="IKB42" s="31"/>
      <c r="IKC42" s="30"/>
      <c r="IKD42" s="31"/>
      <c r="IKE42" s="30"/>
      <c r="IKF42" s="31"/>
      <c r="IKG42" s="30"/>
      <c r="IKH42" s="31"/>
      <c r="IKI42" s="30"/>
      <c r="IKJ42" s="31"/>
      <c r="IKK42" s="30"/>
      <c r="IKL42" s="31"/>
      <c r="IKM42" s="30"/>
      <c r="IKN42" s="31"/>
      <c r="IKO42" s="30"/>
      <c r="IKP42" s="31"/>
      <c r="IKQ42" s="30"/>
      <c r="IKR42" s="31"/>
      <c r="IKS42" s="30"/>
      <c r="IKT42" s="31"/>
      <c r="IKU42" s="30"/>
      <c r="IKV42" s="31"/>
      <c r="IKW42" s="30"/>
      <c r="IKX42" s="31"/>
      <c r="IKY42" s="30"/>
      <c r="IKZ42" s="31"/>
      <c r="ILA42" s="30"/>
      <c r="ILB42" s="31"/>
      <c r="ILC42" s="30"/>
      <c r="ILD42" s="31"/>
      <c r="ILE42" s="30"/>
      <c r="ILF42" s="31"/>
      <c r="ILG42" s="30"/>
      <c r="ILH42" s="31"/>
      <c r="ILI42" s="30"/>
      <c r="ILJ42" s="31"/>
      <c r="ILK42" s="30"/>
      <c r="ILL42" s="31"/>
      <c r="ILM42" s="30"/>
      <c r="ILN42" s="31"/>
      <c r="ILO42" s="30"/>
      <c r="ILP42" s="31"/>
      <c r="ILQ42" s="30"/>
      <c r="ILR42" s="31"/>
      <c r="ILS42" s="30"/>
      <c r="ILT42" s="31"/>
      <c r="ILU42" s="30"/>
      <c r="ILV42" s="31"/>
      <c r="ILW42" s="30"/>
      <c r="ILX42" s="31"/>
      <c r="ILY42" s="30"/>
      <c r="ILZ42" s="31"/>
      <c r="IMA42" s="30"/>
      <c r="IMB42" s="31"/>
      <c r="IMC42" s="30"/>
      <c r="IMD42" s="31"/>
      <c r="IME42" s="30"/>
      <c r="IMF42" s="31"/>
      <c r="IMG42" s="30"/>
      <c r="IMH42" s="31"/>
      <c r="IMI42" s="30"/>
      <c r="IMJ42" s="31"/>
      <c r="IMK42" s="30"/>
      <c r="IML42" s="31"/>
      <c r="IMM42" s="30"/>
      <c r="IMN42" s="31"/>
      <c r="IMO42" s="30"/>
      <c r="IMP42" s="31"/>
      <c r="IMQ42" s="30"/>
      <c r="IMR42" s="31"/>
      <c r="IMS42" s="30"/>
      <c r="IMT42" s="31"/>
      <c r="IMU42" s="30"/>
      <c r="IMV42" s="31"/>
      <c r="IMW42" s="30"/>
      <c r="IMX42" s="31"/>
      <c r="IMY42" s="30"/>
      <c r="IMZ42" s="31"/>
      <c r="INA42" s="30"/>
      <c r="INB42" s="31"/>
      <c r="INC42" s="30"/>
      <c r="IND42" s="31"/>
      <c r="INE42" s="30"/>
      <c r="INF42" s="31"/>
      <c r="ING42" s="30"/>
      <c r="INH42" s="31"/>
      <c r="INI42" s="30"/>
      <c r="INJ42" s="31"/>
      <c r="INK42" s="30"/>
      <c r="INL42" s="31"/>
      <c r="INM42" s="30"/>
      <c r="INN42" s="31"/>
      <c r="INO42" s="30"/>
      <c r="INP42" s="31"/>
      <c r="INQ42" s="30"/>
      <c r="INR42" s="31"/>
      <c r="INS42" s="30"/>
      <c r="INT42" s="31"/>
      <c r="INU42" s="30"/>
      <c r="INV42" s="31"/>
      <c r="INW42" s="30"/>
      <c r="INX42" s="31"/>
      <c r="INY42" s="30"/>
      <c r="INZ42" s="31"/>
      <c r="IOA42" s="30"/>
      <c r="IOB42" s="31"/>
      <c r="IOC42" s="30"/>
      <c r="IOD42" s="31"/>
      <c r="IOE42" s="30"/>
      <c r="IOF42" s="31"/>
      <c r="IOG42" s="30"/>
      <c r="IOH42" s="31"/>
      <c r="IOI42" s="30"/>
      <c r="IOJ42" s="31"/>
      <c r="IOK42" s="30"/>
      <c r="IOL42" s="31"/>
      <c r="IOM42" s="30"/>
      <c r="ION42" s="31"/>
      <c r="IOO42" s="30"/>
      <c r="IOP42" s="31"/>
      <c r="IOQ42" s="30"/>
      <c r="IOR42" s="31"/>
      <c r="IOS42" s="30"/>
      <c r="IOT42" s="31"/>
      <c r="IOU42" s="30"/>
      <c r="IOV42" s="31"/>
      <c r="IOW42" s="30"/>
      <c r="IOX42" s="31"/>
      <c r="IOY42" s="30"/>
      <c r="IOZ42" s="31"/>
      <c r="IPA42" s="30"/>
      <c r="IPB42" s="31"/>
      <c r="IPC42" s="30"/>
      <c r="IPD42" s="31"/>
      <c r="IPE42" s="30"/>
      <c r="IPF42" s="31"/>
      <c r="IPG42" s="30"/>
      <c r="IPH42" s="31"/>
      <c r="IPI42" s="30"/>
      <c r="IPJ42" s="31"/>
      <c r="IPK42" s="30"/>
      <c r="IPL42" s="31"/>
      <c r="IPM42" s="30"/>
      <c r="IPN42" s="31"/>
      <c r="IPO42" s="30"/>
      <c r="IPP42" s="31"/>
      <c r="IPQ42" s="30"/>
      <c r="IPR42" s="31"/>
      <c r="IPS42" s="30"/>
      <c r="IPT42" s="31"/>
      <c r="IPU42" s="30"/>
      <c r="IPV42" s="31"/>
      <c r="IPW42" s="30"/>
      <c r="IPX42" s="31"/>
      <c r="IPY42" s="30"/>
      <c r="IPZ42" s="31"/>
      <c r="IQA42" s="30"/>
      <c r="IQB42" s="31"/>
      <c r="IQC42" s="30"/>
      <c r="IQD42" s="31"/>
      <c r="IQE42" s="30"/>
      <c r="IQF42" s="31"/>
      <c r="IQG42" s="30"/>
      <c r="IQH42" s="31"/>
      <c r="IQI42" s="30"/>
      <c r="IQJ42" s="31"/>
      <c r="IQK42" s="30"/>
      <c r="IQL42" s="31"/>
      <c r="IQM42" s="30"/>
      <c r="IQN42" s="31"/>
      <c r="IQO42" s="30"/>
      <c r="IQP42" s="31"/>
      <c r="IQQ42" s="30"/>
      <c r="IQR42" s="31"/>
      <c r="IQS42" s="30"/>
      <c r="IQT42" s="31"/>
      <c r="IQU42" s="30"/>
      <c r="IQV42" s="31"/>
      <c r="IQW42" s="30"/>
      <c r="IQX42" s="31"/>
      <c r="IQY42" s="30"/>
      <c r="IQZ42" s="31"/>
      <c r="IRA42" s="30"/>
      <c r="IRB42" s="31"/>
      <c r="IRC42" s="30"/>
      <c r="IRD42" s="31"/>
      <c r="IRE42" s="30"/>
      <c r="IRF42" s="31"/>
      <c r="IRG42" s="30"/>
      <c r="IRH42" s="31"/>
      <c r="IRI42" s="30"/>
      <c r="IRJ42" s="31"/>
      <c r="IRK42" s="30"/>
      <c r="IRL42" s="31"/>
      <c r="IRM42" s="30"/>
      <c r="IRN42" s="31"/>
      <c r="IRO42" s="30"/>
      <c r="IRP42" s="31"/>
      <c r="IRQ42" s="30"/>
      <c r="IRR42" s="31"/>
      <c r="IRS42" s="30"/>
      <c r="IRT42" s="31"/>
      <c r="IRU42" s="30"/>
      <c r="IRV42" s="31"/>
      <c r="IRW42" s="30"/>
      <c r="IRX42" s="31"/>
      <c r="IRY42" s="30"/>
      <c r="IRZ42" s="31"/>
      <c r="ISA42" s="30"/>
      <c r="ISB42" s="31"/>
      <c r="ISC42" s="30"/>
      <c r="ISD42" s="31"/>
      <c r="ISE42" s="30"/>
      <c r="ISF42" s="31"/>
      <c r="ISG42" s="30"/>
      <c r="ISH42" s="31"/>
      <c r="ISI42" s="30"/>
      <c r="ISJ42" s="31"/>
      <c r="ISK42" s="30"/>
      <c r="ISL42" s="31"/>
      <c r="ISM42" s="30"/>
      <c r="ISN42" s="31"/>
      <c r="ISO42" s="30"/>
      <c r="ISP42" s="31"/>
      <c r="ISQ42" s="30"/>
      <c r="ISR42" s="31"/>
      <c r="ISS42" s="30"/>
      <c r="IST42" s="31"/>
      <c r="ISU42" s="30"/>
      <c r="ISV42" s="31"/>
      <c r="ISW42" s="30"/>
      <c r="ISX42" s="31"/>
      <c r="ISY42" s="30"/>
      <c r="ISZ42" s="31"/>
      <c r="ITA42" s="30"/>
      <c r="ITB42" s="31"/>
      <c r="ITC42" s="30"/>
      <c r="ITD42" s="31"/>
      <c r="ITE42" s="30"/>
      <c r="ITF42" s="31"/>
      <c r="ITG42" s="30"/>
      <c r="ITH42" s="31"/>
      <c r="ITI42" s="30"/>
      <c r="ITJ42" s="31"/>
      <c r="ITK42" s="30"/>
      <c r="ITL42" s="31"/>
      <c r="ITM42" s="30"/>
      <c r="ITN42" s="31"/>
      <c r="ITO42" s="30"/>
      <c r="ITP42" s="31"/>
      <c r="ITQ42" s="30"/>
      <c r="ITR42" s="31"/>
      <c r="ITS42" s="30"/>
      <c r="ITT42" s="31"/>
      <c r="ITU42" s="30"/>
      <c r="ITV42" s="31"/>
      <c r="ITW42" s="30"/>
      <c r="ITX42" s="31"/>
      <c r="ITY42" s="30"/>
      <c r="ITZ42" s="31"/>
      <c r="IUA42" s="30"/>
      <c r="IUB42" s="31"/>
      <c r="IUC42" s="30"/>
      <c r="IUD42" s="31"/>
      <c r="IUE42" s="30"/>
      <c r="IUF42" s="31"/>
      <c r="IUG42" s="30"/>
      <c r="IUH42" s="31"/>
      <c r="IUI42" s="30"/>
      <c r="IUJ42" s="31"/>
      <c r="IUK42" s="30"/>
      <c r="IUL42" s="31"/>
      <c r="IUM42" s="30"/>
      <c r="IUN42" s="31"/>
      <c r="IUO42" s="30"/>
      <c r="IUP42" s="31"/>
      <c r="IUQ42" s="30"/>
      <c r="IUR42" s="31"/>
      <c r="IUS42" s="30"/>
      <c r="IUT42" s="31"/>
      <c r="IUU42" s="30"/>
      <c r="IUV42" s="31"/>
      <c r="IUW42" s="30"/>
      <c r="IUX42" s="31"/>
      <c r="IUY42" s="30"/>
      <c r="IUZ42" s="31"/>
      <c r="IVA42" s="30"/>
      <c r="IVB42" s="31"/>
      <c r="IVC42" s="30"/>
      <c r="IVD42" s="31"/>
      <c r="IVE42" s="30"/>
      <c r="IVF42" s="31"/>
      <c r="IVG42" s="30"/>
      <c r="IVH42" s="31"/>
      <c r="IVI42" s="30"/>
      <c r="IVJ42" s="31"/>
      <c r="IVK42" s="30"/>
      <c r="IVL42" s="31"/>
      <c r="IVM42" s="30"/>
      <c r="IVN42" s="31"/>
      <c r="IVO42" s="30"/>
      <c r="IVP42" s="31"/>
      <c r="IVQ42" s="30"/>
      <c r="IVR42" s="31"/>
      <c r="IVS42" s="30"/>
      <c r="IVT42" s="31"/>
      <c r="IVU42" s="30"/>
      <c r="IVV42" s="31"/>
      <c r="IVW42" s="30"/>
      <c r="IVX42" s="31"/>
      <c r="IVY42" s="30"/>
      <c r="IVZ42" s="31"/>
      <c r="IWA42" s="30"/>
      <c r="IWB42" s="31"/>
      <c r="IWC42" s="30"/>
      <c r="IWD42" s="31"/>
      <c r="IWE42" s="30"/>
      <c r="IWF42" s="31"/>
      <c r="IWG42" s="30"/>
      <c r="IWH42" s="31"/>
      <c r="IWI42" s="30"/>
      <c r="IWJ42" s="31"/>
      <c r="IWK42" s="30"/>
      <c r="IWL42" s="31"/>
      <c r="IWM42" s="30"/>
      <c r="IWN42" s="31"/>
      <c r="IWO42" s="30"/>
      <c r="IWP42" s="31"/>
      <c r="IWQ42" s="30"/>
      <c r="IWR42" s="31"/>
      <c r="IWS42" s="30"/>
      <c r="IWT42" s="31"/>
      <c r="IWU42" s="30"/>
      <c r="IWV42" s="31"/>
      <c r="IWW42" s="30"/>
      <c r="IWX42" s="31"/>
      <c r="IWY42" s="30"/>
      <c r="IWZ42" s="31"/>
      <c r="IXA42" s="30"/>
      <c r="IXB42" s="31"/>
      <c r="IXC42" s="30"/>
      <c r="IXD42" s="31"/>
      <c r="IXE42" s="30"/>
      <c r="IXF42" s="31"/>
      <c r="IXG42" s="30"/>
      <c r="IXH42" s="31"/>
      <c r="IXI42" s="30"/>
      <c r="IXJ42" s="31"/>
      <c r="IXK42" s="30"/>
      <c r="IXL42" s="31"/>
      <c r="IXM42" s="30"/>
      <c r="IXN42" s="31"/>
      <c r="IXO42" s="30"/>
      <c r="IXP42" s="31"/>
      <c r="IXQ42" s="30"/>
      <c r="IXR42" s="31"/>
      <c r="IXS42" s="30"/>
      <c r="IXT42" s="31"/>
      <c r="IXU42" s="30"/>
      <c r="IXV42" s="31"/>
      <c r="IXW42" s="30"/>
      <c r="IXX42" s="31"/>
      <c r="IXY42" s="30"/>
      <c r="IXZ42" s="31"/>
      <c r="IYA42" s="30"/>
      <c r="IYB42" s="31"/>
      <c r="IYC42" s="30"/>
      <c r="IYD42" s="31"/>
      <c r="IYE42" s="30"/>
      <c r="IYF42" s="31"/>
      <c r="IYG42" s="30"/>
      <c r="IYH42" s="31"/>
      <c r="IYI42" s="30"/>
      <c r="IYJ42" s="31"/>
      <c r="IYK42" s="30"/>
      <c r="IYL42" s="31"/>
      <c r="IYM42" s="30"/>
      <c r="IYN42" s="31"/>
      <c r="IYO42" s="30"/>
      <c r="IYP42" s="31"/>
      <c r="IYQ42" s="30"/>
      <c r="IYR42" s="31"/>
      <c r="IYS42" s="30"/>
      <c r="IYT42" s="31"/>
      <c r="IYU42" s="30"/>
      <c r="IYV42" s="31"/>
      <c r="IYW42" s="30"/>
      <c r="IYX42" s="31"/>
      <c r="IYY42" s="30"/>
      <c r="IYZ42" s="31"/>
      <c r="IZA42" s="30"/>
      <c r="IZB42" s="31"/>
      <c r="IZC42" s="30"/>
      <c r="IZD42" s="31"/>
      <c r="IZE42" s="30"/>
      <c r="IZF42" s="31"/>
      <c r="IZG42" s="30"/>
      <c r="IZH42" s="31"/>
      <c r="IZI42" s="30"/>
      <c r="IZJ42" s="31"/>
      <c r="IZK42" s="30"/>
      <c r="IZL42" s="31"/>
      <c r="IZM42" s="30"/>
      <c r="IZN42" s="31"/>
      <c r="IZO42" s="30"/>
      <c r="IZP42" s="31"/>
      <c r="IZQ42" s="30"/>
      <c r="IZR42" s="31"/>
      <c r="IZS42" s="30"/>
      <c r="IZT42" s="31"/>
      <c r="IZU42" s="30"/>
      <c r="IZV42" s="31"/>
      <c r="IZW42" s="30"/>
      <c r="IZX42" s="31"/>
      <c r="IZY42" s="30"/>
      <c r="IZZ42" s="31"/>
      <c r="JAA42" s="30"/>
      <c r="JAB42" s="31"/>
      <c r="JAC42" s="30"/>
      <c r="JAD42" s="31"/>
      <c r="JAE42" s="30"/>
      <c r="JAF42" s="31"/>
      <c r="JAG42" s="30"/>
      <c r="JAH42" s="31"/>
      <c r="JAI42" s="30"/>
      <c r="JAJ42" s="31"/>
      <c r="JAK42" s="30"/>
      <c r="JAL42" s="31"/>
      <c r="JAM42" s="30"/>
      <c r="JAN42" s="31"/>
      <c r="JAO42" s="30"/>
      <c r="JAP42" s="31"/>
      <c r="JAQ42" s="30"/>
      <c r="JAR42" s="31"/>
      <c r="JAS42" s="30"/>
      <c r="JAT42" s="31"/>
      <c r="JAU42" s="30"/>
      <c r="JAV42" s="31"/>
      <c r="JAW42" s="30"/>
      <c r="JAX42" s="31"/>
      <c r="JAY42" s="30"/>
      <c r="JAZ42" s="31"/>
      <c r="JBA42" s="30"/>
      <c r="JBB42" s="31"/>
      <c r="JBC42" s="30"/>
      <c r="JBD42" s="31"/>
      <c r="JBE42" s="30"/>
      <c r="JBF42" s="31"/>
      <c r="JBG42" s="30"/>
      <c r="JBH42" s="31"/>
      <c r="JBI42" s="30"/>
      <c r="JBJ42" s="31"/>
      <c r="JBK42" s="30"/>
      <c r="JBL42" s="31"/>
      <c r="JBM42" s="30"/>
      <c r="JBN42" s="31"/>
      <c r="JBO42" s="30"/>
      <c r="JBP42" s="31"/>
      <c r="JBQ42" s="30"/>
      <c r="JBR42" s="31"/>
      <c r="JBS42" s="30"/>
      <c r="JBT42" s="31"/>
      <c r="JBU42" s="30"/>
      <c r="JBV42" s="31"/>
      <c r="JBW42" s="30"/>
      <c r="JBX42" s="31"/>
      <c r="JBY42" s="30"/>
      <c r="JBZ42" s="31"/>
      <c r="JCA42" s="30"/>
      <c r="JCB42" s="31"/>
      <c r="JCC42" s="30"/>
      <c r="JCD42" s="31"/>
      <c r="JCE42" s="30"/>
      <c r="JCF42" s="31"/>
      <c r="JCG42" s="30"/>
      <c r="JCH42" s="31"/>
      <c r="JCI42" s="30"/>
      <c r="JCJ42" s="31"/>
      <c r="JCK42" s="30"/>
      <c r="JCL42" s="31"/>
      <c r="JCM42" s="30"/>
      <c r="JCN42" s="31"/>
      <c r="JCO42" s="30"/>
      <c r="JCP42" s="31"/>
      <c r="JCQ42" s="30"/>
      <c r="JCR42" s="31"/>
      <c r="JCS42" s="30"/>
      <c r="JCT42" s="31"/>
      <c r="JCU42" s="30"/>
      <c r="JCV42" s="31"/>
      <c r="JCW42" s="30"/>
      <c r="JCX42" s="31"/>
      <c r="JCY42" s="30"/>
      <c r="JCZ42" s="31"/>
      <c r="JDA42" s="30"/>
      <c r="JDB42" s="31"/>
      <c r="JDC42" s="30"/>
      <c r="JDD42" s="31"/>
      <c r="JDE42" s="30"/>
      <c r="JDF42" s="31"/>
      <c r="JDG42" s="30"/>
      <c r="JDH42" s="31"/>
      <c r="JDI42" s="30"/>
      <c r="JDJ42" s="31"/>
      <c r="JDK42" s="30"/>
      <c r="JDL42" s="31"/>
      <c r="JDM42" s="30"/>
      <c r="JDN42" s="31"/>
      <c r="JDO42" s="30"/>
      <c r="JDP42" s="31"/>
      <c r="JDQ42" s="30"/>
      <c r="JDR42" s="31"/>
      <c r="JDS42" s="30"/>
      <c r="JDT42" s="31"/>
      <c r="JDU42" s="30"/>
      <c r="JDV42" s="31"/>
      <c r="JDW42" s="30"/>
      <c r="JDX42" s="31"/>
      <c r="JDY42" s="30"/>
      <c r="JDZ42" s="31"/>
      <c r="JEA42" s="30"/>
      <c r="JEB42" s="31"/>
      <c r="JEC42" s="30"/>
      <c r="JED42" s="31"/>
      <c r="JEE42" s="30"/>
      <c r="JEF42" s="31"/>
      <c r="JEG42" s="30"/>
      <c r="JEH42" s="31"/>
      <c r="JEI42" s="30"/>
      <c r="JEJ42" s="31"/>
      <c r="JEK42" s="30"/>
      <c r="JEL42" s="31"/>
      <c r="JEM42" s="30"/>
      <c r="JEN42" s="31"/>
      <c r="JEO42" s="30"/>
      <c r="JEP42" s="31"/>
      <c r="JEQ42" s="30"/>
      <c r="JER42" s="31"/>
      <c r="JES42" s="30"/>
      <c r="JET42" s="31"/>
      <c r="JEU42" s="30"/>
      <c r="JEV42" s="31"/>
      <c r="JEW42" s="30"/>
      <c r="JEX42" s="31"/>
      <c r="JEY42" s="30"/>
      <c r="JEZ42" s="31"/>
      <c r="JFA42" s="30"/>
      <c r="JFB42" s="31"/>
      <c r="JFC42" s="30"/>
      <c r="JFD42" s="31"/>
      <c r="JFE42" s="30"/>
      <c r="JFF42" s="31"/>
      <c r="JFG42" s="30"/>
      <c r="JFH42" s="31"/>
      <c r="JFI42" s="30"/>
      <c r="JFJ42" s="31"/>
      <c r="JFK42" s="30"/>
      <c r="JFL42" s="31"/>
      <c r="JFM42" s="30"/>
      <c r="JFN42" s="31"/>
      <c r="JFO42" s="30"/>
      <c r="JFP42" s="31"/>
      <c r="JFQ42" s="30"/>
      <c r="JFR42" s="31"/>
      <c r="JFS42" s="30"/>
      <c r="JFT42" s="31"/>
      <c r="JFU42" s="30"/>
      <c r="JFV42" s="31"/>
      <c r="JFW42" s="30"/>
      <c r="JFX42" s="31"/>
      <c r="JFY42" s="30"/>
      <c r="JFZ42" s="31"/>
      <c r="JGA42" s="30"/>
      <c r="JGB42" s="31"/>
      <c r="JGC42" s="30"/>
      <c r="JGD42" s="31"/>
      <c r="JGE42" s="30"/>
      <c r="JGF42" s="31"/>
      <c r="JGG42" s="30"/>
      <c r="JGH42" s="31"/>
      <c r="JGI42" s="30"/>
      <c r="JGJ42" s="31"/>
      <c r="JGK42" s="30"/>
      <c r="JGL42" s="31"/>
      <c r="JGM42" s="30"/>
      <c r="JGN42" s="31"/>
      <c r="JGO42" s="30"/>
      <c r="JGP42" s="31"/>
      <c r="JGQ42" s="30"/>
      <c r="JGR42" s="31"/>
      <c r="JGS42" s="30"/>
      <c r="JGT42" s="31"/>
      <c r="JGU42" s="30"/>
      <c r="JGV42" s="31"/>
      <c r="JGW42" s="30"/>
      <c r="JGX42" s="31"/>
      <c r="JGY42" s="30"/>
      <c r="JGZ42" s="31"/>
      <c r="JHA42" s="30"/>
      <c r="JHB42" s="31"/>
      <c r="JHC42" s="30"/>
      <c r="JHD42" s="31"/>
      <c r="JHE42" s="30"/>
      <c r="JHF42" s="31"/>
      <c r="JHG42" s="30"/>
      <c r="JHH42" s="31"/>
      <c r="JHI42" s="30"/>
      <c r="JHJ42" s="31"/>
      <c r="JHK42" s="30"/>
      <c r="JHL42" s="31"/>
      <c r="JHM42" s="30"/>
      <c r="JHN42" s="31"/>
      <c r="JHO42" s="30"/>
      <c r="JHP42" s="31"/>
      <c r="JHQ42" s="30"/>
      <c r="JHR42" s="31"/>
      <c r="JHS42" s="30"/>
      <c r="JHT42" s="31"/>
      <c r="JHU42" s="30"/>
      <c r="JHV42" s="31"/>
      <c r="JHW42" s="30"/>
      <c r="JHX42" s="31"/>
      <c r="JHY42" s="30"/>
      <c r="JHZ42" s="31"/>
      <c r="JIA42" s="30"/>
      <c r="JIB42" s="31"/>
      <c r="JIC42" s="30"/>
      <c r="JID42" s="31"/>
      <c r="JIE42" s="30"/>
      <c r="JIF42" s="31"/>
      <c r="JIG42" s="30"/>
      <c r="JIH42" s="31"/>
      <c r="JII42" s="30"/>
      <c r="JIJ42" s="31"/>
      <c r="JIK42" s="30"/>
      <c r="JIL42" s="31"/>
      <c r="JIM42" s="30"/>
      <c r="JIN42" s="31"/>
      <c r="JIO42" s="30"/>
      <c r="JIP42" s="31"/>
      <c r="JIQ42" s="30"/>
      <c r="JIR42" s="31"/>
      <c r="JIS42" s="30"/>
      <c r="JIT42" s="31"/>
      <c r="JIU42" s="30"/>
      <c r="JIV42" s="31"/>
      <c r="JIW42" s="30"/>
      <c r="JIX42" s="31"/>
      <c r="JIY42" s="30"/>
      <c r="JIZ42" s="31"/>
      <c r="JJA42" s="30"/>
      <c r="JJB42" s="31"/>
      <c r="JJC42" s="30"/>
      <c r="JJD42" s="31"/>
      <c r="JJE42" s="30"/>
      <c r="JJF42" s="31"/>
      <c r="JJG42" s="30"/>
      <c r="JJH42" s="31"/>
      <c r="JJI42" s="30"/>
      <c r="JJJ42" s="31"/>
      <c r="JJK42" s="30"/>
      <c r="JJL42" s="31"/>
      <c r="JJM42" s="30"/>
      <c r="JJN42" s="31"/>
      <c r="JJO42" s="30"/>
      <c r="JJP42" s="31"/>
      <c r="JJQ42" s="30"/>
      <c r="JJR42" s="31"/>
      <c r="JJS42" s="30"/>
      <c r="JJT42" s="31"/>
      <c r="JJU42" s="30"/>
      <c r="JJV42" s="31"/>
      <c r="JJW42" s="30"/>
      <c r="JJX42" s="31"/>
      <c r="JJY42" s="30"/>
      <c r="JJZ42" s="31"/>
      <c r="JKA42" s="30"/>
      <c r="JKB42" s="31"/>
      <c r="JKC42" s="30"/>
      <c r="JKD42" s="31"/>
      <c r="JKE42" s="30"/>
      <c r="JKF42" s="31"/>
      <c r="JKG42" s="30"/>
      <c r="JKH42" s="31"/>
      <c r="JKI42" s="30"/>
      <c r="JKJ42" s="31"/>
      <c r="JKK42" s="30"/>
      <c r="JKL42" s="31"/>
      <c r="JKM42" s="30"/>
      <c r="JKN42" s="31"/>
      <c r="JKO42" s="30"/>
      <c r="JKP42" s="31"/>
      <c r="JKQ42" s="30"/>
      <c r="JKR42" s="31"/>
      <c r="JKS42" s="30"/>
      <c r="JKT42" s="31"/>
      <c r="JKU42" s="30"/>
      <c r="JKV42" s="31"/>
      <c r="JKW42" s="30"/>
      <c r="JKX42" s="31"/>
      <c r="JKY42" s="30"/>
      <c r="JKZ42" s="31"/>
      <c r="JLA42" s="30"/>
      <c r="JLB42" s="31"/>
      <c r="JLC42" s="30"/>
      <c r="JLD42" s="31"/>
      <c r="JLE42" s="30"/>
      <c r="JLF42" s="31"/>
      <c r="JLG42" s="30"/>
      <c r="JLH42" s="31"/>
      <c r="JLI42" s="30"/>
      <c r="JLJ42" s="31"/>
      <c r="JLK42" s="30"/>
      <c r="JLL42" s="31"/>
      <c r="JLM42" s="30"/>
      <c r="JLN42" s="31"/>
      <c r="JLO42" s="30"/>
      <c r="JLP42" s="31"/>
      <c r="JLQ42" s="30"/>
      <c r="JLR42" s="31"/>
      <c r="JLS42" s="30"/>
      <c r="JLT42" s="31"/>
      <c r="JLU42" s="30"/>
      <c r="JLV42" s="31"/>
      <c r="JLW42" s="30"/>
      <c r="JLX42" s="31"/>
      <c r="JLY42" s="30"/>
      <c r="JLZ42" s="31"/>
      <c r="JMA42" s="30"/>
      <c r="JMB42" s="31"/>
      <c r="JMC42" s="30"/>
      <c r="JMD42" s="31"/>
      <c r="JME42" s="30"/>
      <c r="JMF42" s="31"/>
      <c r="JMG42" s="30"/>
      <c r="JMH42" s="31"/>
      <c r="JMI42" s="30"/>
      <c r="JMJ42" s="31"/>
      <c r="JMK42" s="30"/>
      <c r="JML42" s="31"/>
      <c r="JMM42" s="30"/>
      <c r="JMN42" s="31"/>
      <c r="JMO42" s="30"/>
      <c r="JMP42" s="31"/>
      <c r="JMQ42" s="30"/>
      <c r="JMR42" s="31"/>
      <c r="JMS42" s="30"/>
      <c r="JMT42" s="31"/>
      <c r="JMU42" s="30"/>
      <c r="JMV42" s="31"/>
      <c r="JMW42" s="30"/>
      <c r="JMX42" s="31"/>
      <c r="JMY42" s="30"/>
      <c r="JMZ42" s="31"/>
      <c r="JNA42" s="30"/>
      <c r="JNB42" s="31"/>
      <c r="JNC42" s="30"/>
      <c r="JND42" s="31"/>
      <c r="JNE42" s="30"/>
      <c r="JNF42" s="31"/>
      <c r="JNG42" s="30"/>
      <c r="JNH42" s="31"/>
      <c r="JNI42" s="30"/>
      <c r="JNJ42" s="31"/>
      <c r="JNK42" s="30"/>
      <c r="JNL42" s="31"/>
      <c r="JNM42" s="30"/>
      <c r="JNN42" s="31"/>
      <c r="JNO42" s="30"/>
      <c r="JNP42" s="31"/>
      <c r="JNQ42" s="30"/>
      <c r="JNR42" s="31"/>
      <c r="JNS42" s="30"/>
      <c r="JNT42" s="31"/>
      <c r="JNU42" s="30"/>
      <c r="JNV42" s="31"/>
      <c r="JNW42" s="30"/>
      <c r="JNX42" s="31"/>
      <c r="JNY42" s="30"/>
      <c r="JNZ42" s="31"/>
      <c r="JOA42" s="30"/>
      <c r="JOB42" s="31"/>
      <c r="JOC42" s="30"/>
      <c r="JOD42" s="31"/>
      <c r="JOE42" s="30"/>
      <c r="JOF42" s="31"/>
      <c r="JOG42" s="30"/>
      <c r="JOH42" s="31"/>
      <c r="JOI42" s="30"/>
      <c r="JOJ42" s="31"/>
      <c r="JOK42" s="30"/>
      <c r="JOL42" s="31"/>
      <c r="JOM42" s="30"/>
      <c r="JON42" s="31"/>
      <c r="JOO42" s="30"/>
      <c r="JOP42" s="31"/>
      <c r="JOQ42" s="30"/>
      <c r="JOR42" s="31"/>
      <c r="JOS42" s="30"/>
      <c r="JOT42" s="31"/>
      <c r="JOU42" s="30"/>
      <c r="JOV42" s="31"/>
      <c r="JOW42" s="30"/>
      <c r="JOX42" s="31"/>
      <c r="JOY42" s="30"/>
      <c r="JOZ42" s="31"/>
      <c r="JPA42" s="30"/>
      <c r="JPB42" s="31"/>
      <c r="JPC42" s="30"/>
      <c r="JPD42" s="31"/>
      <c r="JPE42" s="30"/>
      <c r="JPF42" s="31"/>
      <c r="JPG42" s="30"/>
      <c r="JPH42" s="31"/>
      <c r="JPI42" s="30"/>
      <c r="JPJ42" s="31"/>
      <c r="JPK42" s="30"/>
      <c r="JPL42" s="31"/>
      <c r="JPM42" s="30"/>
      <c r="JPN42" s="31"/>
      <c r="JPO42" s="30"/>
      <c r="JPP42" s="31"/>
      <c r="JPQ42" s="30"/>
      <c r="JPR42" s="31"/>
      <c r="JPS42" s="30"/>
      <c r="JPT42" s="31"/>
      <c r="JPU42" s="30"/>
      <c r="JPV42" s="31"/>
      <c r="JPW42" s="30"/>
      <c r="JPX42" s="31"/>
      <c r="JPY42" s="30"/>
      <c r="JPZ42" s="31"/>
      <c r="JQA42" s="30"/>
      <c r="JQB42" s="31"/>
      <c r="JQC42" s="30"/>
      <c r="JQD42" s="31"/>
      <c r="JQE42" s="30"/>
      <c r="JQF42" s="31"/>
      <c r="JQG42" s="30"/>
      <c r="JQH42" s="31"/>
      <c r="JQI42" s="30"/>
      <c r="JQJ42" s="31"/>
      <c r="JQK42" s="30"/>
      <c r="JQL42" s="31"/>
      <c r="JQM42" s="30"/>
      <c r="JQN42" s="31"/>
      <c r="JQO42" s="30"/>
      <c r="JQP42" s="31"/>
      <c r="JQQ42" s="30"/>
      <c r="JQR42" s="31"/>
      <c r="JQS42" s="30"/>
      <c r="JQT42" s="31"/>
      <c r="JQU42" s="30"/>
      <c r="JQV42" s="31"/>
      <c r="JQW42" s="30"/>
      <c r="JQX42" s="31"/>
      <c r="JQY42" s="30"/>
      <c r="JQZ42" s="31"/>
      <c r="JRA42" s="30"/>
      <c r="JRB42" s="31"/>
      <c r="JRC42" s="30"/>
      <c r="JRD42" s="31"/>
      <c r="JRE42" s="30"/>
      <c r="JRF42" s="31"/>
      <c r="JRG42" s="30"/>
      <c r="JRH42" s="31"/>
      <c r="JRI42" s="30"/>
      <c r="JRJ42" s="31"/>
      <c r="JRK42" s="30"/>
      <c r="JRL42" s="31"/>
      <c r="JRM42" s="30"/>
      <c r="JRN42" s="31"/>
      <c r="JRO42" s="30"/>
      <c r="JRP42" s="31"/>
      <c r="JRQ42" s="30"/>
      <c r="JRR42" s="31"/>
      <c r="JRS42" s="30"/>
      <c r="JRT42" s="31"/>
      <c r="JRU42" s="30"/>
      <c r="JRV42" s="31"/>
      <c r="JRW42" s="30"/>
      <c r="JRX42" s="31"/>
      <c r="JRY42" s="30"/>
      <c r="JRZ42" s="31"/>
      <c r="JSA42" s="30"/>
      <c r="JSB42" s="31"/>
      <c r="JSC42" s="30"/>
      <c r="JSD42" s="31"/>
      <c r="JSE42" s="30"/>
      <c r="JSF42" s="31"/>
      <c r="JSG42" s="30"/>
      <c r="JSH42" s="31"/>
      <c r="JSI42" s="30"/>
      <c r="JSJ42" s="31"/>
      <c r="JSK42" s="30"/>
      <c r="JSL42" s="31"/>
      <c r="JSM42" s="30"/>
      <c r="JSN42" s="31"/>
      <c r="JSO42" s="30"/>
      <c r="JSP42" s="31"/>
      <c r="JSQ42" s="30"/>
      <c r="JSR42" s="31"/>
      <c r="JSS42" s="30"/>
      <c r="JST42" s="31"/>
      <c r="JSU42" s="30"/>
      <c r="JSV42" s="31"/>
      <c r="JSW42" s="30"/>
      <c r="JSX42" s="31"/>
      <c r="JSY42" s="30"/>
      <c r="JSZ42" s="31"/>
      <c r="JTA42" s="30"/>
      <c r="JTB42" s="31"/>
      <c r="JTC42" s="30"/>
      <c r="JTD42" s="31"/>
      <c r="JTE42" s="30"/>
      <c r="JTF42" s="31"/>
      <c r="JTG42" s="30"/>
      <c r="JTH42" s="31"/>
      <c r="JTI42" s="30"/>
      <c r="JTJ42" s="31"/>
      <c r="JTK42" s="30"/>
      <c r="JTL42" s="31"/>
      <c r="JTM42" s="30"/>
      <c r="JTN42" s="31"/>
      <c r="JTO42" s="30"/>
      <c r="JTP42" s="31"/>
      <c r="JTQ42" s="30"/>
      <c r="JTR42" s="31"/>
      <c r="JTS42" s="30"/>
      <c r="JTT42" s="31"/>
      <c r="JTU42" s="30"/>
      <c r="JTV42" s="31"/>
      <c r="JTW42" s="30"/>
      <c r="JTX42" s="31"/>
      <c r="JTY42" s="30"/>
      <c r="JTZ42" s="31"/>
      <c r="JUA42" s="30"/>
      <c r="JUB42" s="31"/>
      <c r="JUC42" s="30"/>
      <c r="JUD42" s="31"/>
      <c r="JUE42" s="30"/>
      <c r="JUF42" s="31"/>
      <c r="JUG42" s="30"/>
      <c r="JUH42" s="31"/>
      <c r="JUI42" s="30"/>
      <c r="JUJ42" s="31"/>
      <c r="JUK42" s="30"/>
      <c r="JUL42" s="31"/>
      <c r="JUM42" s="30"/>
      <c r="JUN42" s="31"/>
      <c r="JUO42" s="30"/>
      <c r="JUP42" s="31"/>
      <c r="JUQ42" s="30"/>
      <c r="JUR42" s="31"/>
      <c r="JUS42" s="30"/>
      <c r="JUT42" s="31"/>
      <c r="JUU42" s="30"/>
      <c r="JUV42" s="31"/>
      <c r="JUW42" s="30"/>
      <c r="JUX42" s="31"/>
      <c r="JUY42" s="30"/>
      <c r="JUZ42" s="31"/>
      <c r="JVA42" s="30"/>
      <c r="JVB42" s="31"/>
      <c r="JVC42" s="30"/>
      <c r="JVD42" s="31"/>
      <c r="JVE42" s="30"/>
      <c r="JVF42" s="31"/>
      <c r="JVG42" s="30"/>
      <c r="JVH42" s="31"/>
      <c r="JVI42" s="30"/>
      <c r="JVJ42" s="31"/>
      <c r="JVK42" s="30"/>
      <c r="JVL42" s="31"/>
      <c r="JVM42" s="30"/>
      <c r="JVN42" s="31"/>
      <c r="JVO42" s="30"/>
      <c r="JVP42" s="31"/>
      <c r="JVQ42" s="30"/>
      <c r="JVR42" s="31"/>
      <c r="JVS42" s="30"/>
      <c r="JVT42" s="31"/>
      <c r="JVU42" s="30"/>
      <c r="JVV42" s="31"/>
      <c r="JVW42" s="30"/>
      <c r="JVX42" s="31"/>
      <c r="JVY42" s="30"/>
      <c r="JVZ42" s="31"/>
      <c r="JWA42" s="30"/>
      <c r="JWB42" s="31"/>
      <c r="JWC42" s="30"/>
      <c r="JWD42" s="31"/>
      <c r="JWE42" s="30"/>
      <c r="JWF42" s="31"/>
      <c r="JWG42" s="30"/>
      <c r="JWH42" s="31"/>
      <c r="JWI42" s="30"/>
      <c r="JWJ42" s="31"/>
      <c r="JWK42" s="30"/>
      <c r="JWL42" s="31"/>
      <c r="JWM42" s="30"/>
      <c r="JWN42" s="31"/>
      <c r="JWO42" s="30"/>
      <c r="JWP42" s="31"/>
      <c r="JWQ42" s="30"/>
      <c r="JWR42" s="31"/>
      <c r="JWS42" s="30"/>
      <c r="JWT42" s="31"/>
      <c r="JWU42" s="30"/>
      <c r="JWV42" s="31"/>
      <c r="JWW42" s="30"/>
      <c r="JWX42" s="31"/>
      <c r="JWY42" s="30"/>
      <c r="JWZ42" s="31"/>
      <c r="JXA42" s="30"/>
      <c r="JXB42" s="31"/>
      <c r="JXC42" s="30"/>
      <c r="JXD42" s="31"/>
      <c r="JXE42" s="30"/>
      <c r="JXF42" s="31"/>
      <c r="JXG42" s="30"/>
      <c r="JXH42" s="31"/>
      <c r="JXI42" s="30"/>
      <c r="JXJ42" s="31"/>
      <c r="JXK42" s="30"/>
      <c r="JXL42" s="31"/>
      <c r="JXM42" s="30"/>
      <c r="JXN42" s="31"/>
      <c r="JXO42" s="30"/>
      <c r="JXP42" s="31"/>
      <c r="JXQ42" s="30"/>
      <c r="JXR42" s="31"/>
      <c r="JXS42" s="30"/>
      <c r="JXT42" s="31"/>
      <c r="JXU42" s="30"/>
      <c r="JXV42" s="31"/>
      <c r="JXW42" s="30"/>
      <c r="JXX42" s="31"/>
      <c r="JXY42" s="30"/>
      <c r="JXZ42" s="31"/>
      <c r="JYA42" s="30"/>
      <c r="JYB42" s="31"/>
      <c r="JYC42" s="30"/>
      <c r="JYD42" s="31"/>
      <c r="JYE42" s="30"/>
      <c r="JYF42" s="31"/>
      <c r="JYG42" s="30"/>
      <c r="JYH42" s="31"/>
      <c r="JYI42" s="30"/>
      <c r="JYJ42" s="31"/>
      <c r="JYK42" s="30"/>
      <c r="JYL42" s="31"/>
      <c r="JYM42" s="30"/>
      <c r="JYN42" s="31"/>
      <c r="JYO42" s="30"/>
      <c r="JYP42" s="31"/>
      <c r="JYQ42" s="30"/>
      <c r="JYR42" s="31"/>
      <c r="JYS42" s="30"/>
      <c r="JYT42" s="31"/>
      <c r="JYU42" s="30"/>
      <c r="JYV42" s="31"/>
      <c r="JYW42" s="30"/>
      <c r="JYX42" s="31"/>
      <c r="JYY42" s="30"/>
      <c r="JYZ42" s="31"/>
      <c r="JZA42" s="30"/>
      <c r="JZB42" s="31"/>
      <c r="JZC42" s="30"/>
      <c r="JZD42" s="31"/>
      <c r="JZE42" s="30"/>
      <c r="JZF42" s="31"/>
      <c r="JZG42" s="30"/>
      <c r="JZH42" s="31"/>
      <c r="JZI42" s="30"/>
      <c r="JZJ42" s="31"/>
      <c r="JZK42" s="30"/>
      <c r="JZL42" s="31"/>
      <c r="JZM42" s="30"/>
      <c r="JZN42" s="31"/>
      <c r="JZO42" s="30"/>
      <c r="JZP42" s="31"/>
      <c r="JZQ42" s="30"/>
      <c r="JZR42" s="31"/>
      <c r="JZS42" s="30"/>
      <c r="JZT42" s="31"/>
      <c r="JZU42" s="30"/>
      <c r="JZV42" s="31"/>
      <c r="JZW42" s="30"/>
      <c r="JZX42" s="31"/>
      <c r="JZY42" s="30"/>
      <c r="JZZ42" s="31"/>
      <c r="KAA42" s="30"/>
      <c r="KAB42" s="31"/>
      <c r="KAC42" s="30"/>
      <c r="KAD42" s="31"/>
      <c r="KAE42" s="30"/>
      <c r="KAF42" s="31"/>
      <c r="KAG42" s="30"/>
      <c r="KAH42" s="31"/>
      <c r="KAI42" s="30"/>
      <c r="KAJ42" s="31"/>
      <c r="KAK42" s="30"/>
      <c r="KAL42" s="31"/>
      <c r="KAM42" s="30"/>
      <c r="KAN42" s="31"/>
      <c r="KAO42" s="30"/>
      <c r="KAP42" s="31"/>
      <c r="KAQ42" s="30"/>
      <c r="KAR42" s="31"/>
      <c r="KAS42" s="30"/>
      <c r="KAT42" s="31"/>
      <c r="KAU42" s="30"/>
      <c r="KAV42" s="31"/>
      <c r="KAW42" s="30"/>
      <c r="KAX42" s="31"/>
      <c r="KAY42" s="30"/>
      <c r="KAZ42" s="31"/>
      <c r="KBA42" s="30"/>
      <c r="KBB42" s="31"/>
      <c r="KBC42" s="30"/>
      <c r="KBD42" s="31"/>
      <c r="KBE42" s="30"/>
      <c r="KBF42" s="31"/>
      <c r="KBG42" s="30"/>
      <c r="KBH42" s="31"/>
      <c r="KBI42" s="30"/>
      <c r="KBJ42" s="31"/>
      <c r="KBK42" s="30"/>
      <c r="KBL42" s="31"/>
      <c r="KBM42" s="30"/>
      <c r="KBN42" s="31"/>
      <c r="KBO42" s="30"/>
      <c r="KBP42" s="31"/>
      <c r="KBQ42" s="30"/>
      <c r="KBR42" s="31"/>
      <c r="KBS42" s="30"/>
      <c r="KBT42" s="31"/>
      <c r="KBU42" s="30"/>
      <c r="KBV42" s="31"/>
      <c r="KBW42" s="30"/>
      <c r="KBX42" s="31"/>
      <c r="KBY42" s="30"/>
      <c r="KBZ42" s="31"/>
      <c r="KCA42" s="30"/>
      <c r="KCB42" s="31"/>
      <c r="KCC42" s="30"/>
      <c r="KCD42" s="31"/>
      <c r="KCE42" s="30"/>
      <c r="KCF42" s="31"/>
      <c r="KCG42" s="30"/>
      <c r="KCH42" s="31"/>
      <c r="KCI42" s="30"/>
      <c r="KCJ42" s="31"/>
      <c r="KCK42" s="30"/>
      <c r="KCL42" s="31"/>
      <c r="KCM42" s="30"/>
      <c r="KCN42" s="31"/>
      <c r="KCO42" s="30"/>
      <c r="KCP42" s="31"/>
      <c r="KCQ42" s="30"/>
      <c r="KCR42" s="31"/>
      <c r="KCS42" s="30"/>
      <c r="KCT42" s="31"/>
      <c r="KCU42" s="30"/>
      <c r="KCV42" s="31"/>
      <c r="KCW42" s="30"/>
      <c r="KCX42" s="31"/>
      <c r="KCY42" s="30"/>
      <c r="KCZ42" s="31"/>
      <c r="KDA42" s="30"/>
      <c r="KDB42" s="31"/>
      <c r="KDC42" s="30"/>
      <c r="KDD42" s="31"/>
      <c r="KDE42" s="30"/>
      <c r="KDF42" s="31"/>
      <c r="KDG42" s="30"/>
      <c r="KDH42" s="31"/>
      <c r="KDI42" s="30"/>
      <c r="KDJ42" s="31"/>
      <c r="KDK42" s="30"/>
      <c r="KDL42" s="31"/>
      <c r="KDM42" s="30"/>
      <c r="KDN42" s="31"/>
      <c r="KDO42" s="30"/>
      <c r="KDP42" s="31"/>
      <c r="KDQ42" s="30"/>
      <c r="KDR42" s="31"/>
      <c r="KDS42" s="30"/>
      <c r="KDT42" s="31"/>
      <c r="KDU42" s="30"/>
      <c r="KDV42" s="31"/>
      <c r="KDW42" s="30"/>
      <c r="KDX42" s="31"/>
      <c r="KDY42" s="30"/>
      <c r="KDZ42" s="31"/>
      <c r="KEA42" s="30"/>
      <c r="KEB42" s="31"/>
      <c r="KEC42" s="30"/>
      <c r="KED42" s="31"/>
      <c r="KEE42" s="30"/>
      <c r="KEF42" s="31"/>
      <c r="KEG42" s="30"/>
      <c r="KEH42" s="31"/>
      <c r="KEI42" s="30"/>
      <c r="KEJ42" s="31"/>
      <c r="KEK42" s="30"/>
      <c r="KEL42" s="31"/>
      <c r="KEM42" s="30"/>
      <c r="KEN42" s="31"/>
      <c r="KEO42" s="30"/>
      <c r="KEP42" s="31"/>
      <c r="KEQ42" s="30"/>
      <c r="KER42" s="31"/>
      <c r="KES42" s="30"/>
      <c r="KET42" s="31"/>
      <c r="KEU42" s="30"/>
      <c r="KEV42" s="31"/>
      <c r="KEW42" s="30"/>
      <c r="KEX42" s="31"/>
      <c r="KEY42" s="30"/>
      <c r="KEZ42" s="31"/>
      <c r="KFA42" s="30"/>
      <c r="KFB42" s="31"/>
      <c r="KFC42" s="30"/>
      <c r="KFD42" s="31"/>
      <c r="KFE42" s="30"/>
      <c r="KFF42" s="31"/>
      <c r="KFG42" s="30"/>
      <c r="KFH42" s="31"/>
      <c r="KFI42" s="30"/>
      <c r="KFJ42" s="31"/>
      <c r="KFK42" s="30"/>
      <c r="KFL42" s="31"/>
      <c r="KFM42" s="30"/>
      <c r="KFN42" s="31"/>
      <c r="KFO42" s="30"/>
      <c r="KFP42" s="31"/>
      <c r="KFQ42" s="30"/>
      <c r="KFR42" s="31"/>
      <c r="KFS42" s="30"/>
      <c r="KFT42" s="31"/>
      <c r="KFU42" s="30"/>
      <c r="KFV42" s="31"/>
      <c r="KFW42" s="30"/>
      <c r="KFX42" s="31"/>
      <c r="KFY42" s="30"/>
      <c r="KFZ42" s="31"/>
      <c r="KGA42" s="30"/>
      <c r="KGB42" s="31"/>
      <c r="KGC42" s="30"/>
      <c r="KGD42" s="31"/>
      <c r="KGE42" s="30"/>
      <c r="KGF42" s="31"/>
      <c r="KGG42" s="30"/>
      <c r="KGH42" s="31"/>
      <c r="KGI42" s="30"/>
      <c r="KGJ42" s="31"/>
      <c r="KGK42" s="30"/>
      <c r="KGL42" s="31"/>
      <c r="KGM42" s="30"/>
      <c r="KGN42" s="31"/>
      <c r="KGO42" s="30"/>
      <c r="KGP42" s="31"/>
      <c r="KGQ42" s="30"/>
      <c r="KGR42" s="31"/>
      <c r="KGS42" s="30"/>
      <c r="KGT42" s="31"/>
      <c r="KGU42" s="30"/>
      <c r="KGV42" s="31"/>
      <c r="KGW42" s="30"/>
      <c r="KGX42" s="31"/>
      <c r="KGY42" s="30"/>
      <c r="KGZ42" s="31"/>
      <c r="KHA42" s="30"/>
      <c r="KHB42" s="31"/>
      <c r="KHC42" s="30"/>
      <c r="KHD42" s="31"/>
      <c r="KHE42" s="30"/>
      <c r="KHF42" s="31"/>
      <c r="KHG42" s="30"/>
      <c r="KHH42" s="31"/>
      <c r="KHI42" s="30"/>
      <c r="KHJ42" s="31"/>
      <c r="KHK42" s="30"/>
      <c r="KHL42" s="31"/>
      <c r="KHM42" s="30"/>
      <c r="KHN42" s="31"/>
      <c r="KHO42" s="30"/>
      <c r="KHP42" s="31"/>
      <c r="KHQ42" s="30"/>
      <c r="KHR42" s="31"/>
      <c r="KHS42" s="30"/>
      <c r="KHT42" s="31"/>
      <c r="KHU42" s="30"/>
      <c r="KHV42" s="31"/>
      <c r="KHW42" s="30"/>
      <c r="KHX42" s="31"/>
      <c r="KHY42" s="30"/>
      <c r="KHZ42" s="31"/>
      <c r="KIA42" s="30"/>
      <c r="KIB42" s="31"/>
      <c r="KIC42" s="30"/>
      <c r="KID42" s="31"/>
      <c r="KIE42" s="30"/>
      <c r="KIF42" s="31"/>
      <c r="KIG42" s="30"/>
      <c r="KIH42" s="31"/>
      <c r="KII42" s="30"/>
      <c r="KIJ42" s="31"/>
      <c r="KIK42" s="30"/>
      <c r="KIL42" s="31"/>
      <c r="KIM42" s="30"/>
      <c r="KIN42" s="31"/>
      <c r="KIO42" s="30"/>
      <c r="KIP42" s="31"/>
      <c r="KIQ42" s="30"/>
      <c r="KIR42" s="31"/>
      <c r="KIS42" s="30"/>
      <c r="KIT42" s="31"/>
      <c r="KIU42" s="30"/>
      <c r="KIV42" s="31"/>
      <c r="KIW42" s="30"/>
      <c r="KIX42" s="31"/>
      <c r="KIY42" s="30"/>
      <c r="KIZ42" s="31"/>
      <c r="KJA42" s="30"/>
      <c r="KJB42" s="31"/>
      <c r="KJC42" s="30"/>
      <c r="KJD42" s="31"/>
      <c r="KJE42" s="30"/>
      <c r="KJF42" s="31"/>
      <c r="KJG42" s="30"/>
      <c r="KJH42" s="31"/>
      <c r="KJI42" s="30"/>
      <c r="KJJ42" s="31"/>
      <c r="KJK42" s="30"/>
      <c r="KJL42" s="31"/>
      <c r="KJM42" s="30"/>
      <c r="KJN42" s="31"/>
      <c r="KJO42" s="30"/>
      <c r="KJP42" s="31"/>
      <c r="KJQ42" s="30"/>
      <c r="KJR42" s="31"/>
      <c r="KJS42" s="30"/>
      <c r="KJT42" s="31"/>
      <c r="KJU42" s="30"/>
      <c r="KJV42" s="31"/>
      <c r="KJW42" s="30"/>
      <c r="KJX42" s="31"/>
      <c r="KJY42" s="30"/>
      <c r="KJZ42" s="31"/>
      <c r="KKA42" s="30"/>
      <c r="KKB42" s="31"/>
      <c r="KKC42" s="30"/>
      <c r="KKD42" s="31"/>
      <c r="KKE42" s="30"/>
      <c r="KKF42" s="31"/>
      <c r="KKG42" s="30"/>
      <c r="KKH42" s="31"/>
      <c r="KKI42" s="30"/>
      <c r="KKJ42" s="31"/>
      <c r="KKK42" s="30"/>
      <c r="KKL42" s="31"/>
      <c r="KKM42" s="30"/>
      <c r="KKN42" s="31"/>
      <c r="KKO42" s="30"/>
      <c r="KKP42" s="31"/>
      <c r="KKQ42" s="30"/>
      <c r="KKR42" s="31"/>
      <c r="KKS42" s="30"/>
      <c r="KKT42" s="31"/>
      <c r="KKU42" s="30"/>
      <c r="KKV42" s="31"/>
      <c r="KKW42" s="30"/>
      <c r="KKX42" s="31"/>
      <c r="KKY42" s="30"/>
      <c r="KKZ42" s="31"/>
      <c r="KLA42" s="30"/>
      <c r="KLB42" s="31"/>
      <c r="KLC42" s="30"/>
      <c r="KLD42" s="31"/>
      <c r="KLE42" s="30"/>
      <c r="KLF42" s="31"/>
      <c r="KLG42" s="30"/>
      <c r="KLH42" s="31"/>
      <c r="KLI42" s="30"/>
      <c r="KLJ42" s="31"/>
      <c r="KLK42" s="30"/>
      <c r="KLL42" s="31"/>
      <c r="KLM42" s="30"/>
      <c r="KLN42" s="31"/>
      <c r="KLO42" s="30"/>
      <c r="KLP42" s="31"/>
      <c r="KLQ42" s="30"/>
      <c r="KLR42" s="31"/>
      <c r="KLS42" s="30"/>
      <c r="KLT42" s="31"/>
      <c r="KLU42" s="30"/>
      <c r="KLV42" s="31"/>
      <c r="KLW42" s="30"/>
      <c r="KLX42" s="31"/>
      <c r="KLY42" s="30"/>
      <c r="KLZ42" s="31"/>
      <c r="KMA42" s="30"/>
      <c r="KMB42" s="31"/>
      <c r="KMC42" s="30"/>
      <c r="KMD42" s="31"/>
      <c r="KME42" s="30"/>
      <c r="KMF42" s="31"/>
      <c r="KMG42" s="30"/>
      <c r="KMH42" s="31"/>
      <c r="KMI42" s="30"/>
      <c r="KMJ42" s="31"/>
      <c r="KMK42" s="30"/>
      <c r="KML42" s="31"/>
      <c r="KMM42" s="30"/>
      <c r="KMN42" s="31"/>
      <c r="KMO42" s="30"/>
      <c r="KMP42" s="31"/>
      <c r="KMQ42" s="30"/>
      <c r="KMR42" s="31"/>
      <c r="KMS42" s="30"/>
      <c r="KMT42" s="31"/>
      <c r="KMU42" s="30"/>
      <c r="KMV42" s="31"/>
      <c r="KMW42" s="30"/>
      <c r="KMX42" s="31"/>
      <c r="KMY42" s="30"/>
      <c r="KMZ42" s="31"/>
      <c r="KNA42" s="30"/>
      <c r="KNB42" s="31"/>
      <c r="KNC42" s="30"/>
      <c r="KND42" s="31"/>
      <c r="KNE42" s="30"/>
      <c r="KNF42" s="31"/>
      <c r="KNG42" s="30"/>
      <c r="KNH42" s="31"/>
      <c r="KNI42" s="30"/>
      <c r="KNJ42" s="31"/>
      <c r="KNK42" s="30"/>
      <c r="KNL42" s="31"/>
      <c r="KNM42" s="30"/>
      <c r="KNN42" s="31"/>
      <c r="KNO42" s="30"/>
      <c r="KNP42" s="31"/>
      <c r="KNQ42" s="30"/>
      <c r="KNR42" s="31"/>
      <c r="KNS42" s="30"/>
      <c r="KNT42" s="31"/>
      <c r="KNU42" s="30"/>
      <c r="KNV42" s="31"/>
      <c r="KNW42" s="30"/>
      <c r="KNX42" s="31"/>
      <c r="KNY42" s="30"/>
      <c r="KNZ42" s="31"/>
      <c r="KOA42" s="30"/>
      <c r="KOB42" s="31"/>
      <c r="KOC42" s="30"/>
      <c r="KOD42" s="31"/>
      <c r="KOE42" s="30"/>
      <c r="KOF42" s="31"/>
      <c r="KOG42" s="30"/>
      <c r="KOH42" s="31"/>
      <c r="KOI42" s="30"/>
      <c r="KOJ42" s="31"/>
      <c r="KOK42" s="30"/>
      <c r="KOL42" s="31"/>
      <c r="KOM42" s="30"/>
      <c r="KON42" s="31"/>
      <c r="KOO42" s="30"/>
      <c r="KOP42" s="31"/>
      <c r="KOQ42" s="30"/>
      <c r="KOR42" s="31"/>
      <c r="KOS42" s="30"/>
      <c r="KOT42" s="31"/>
      <c r="KOU42" s="30"/>
      <c r="KOV42" s="31"/>
      <c r="KOW42" s="30"/>
      <c r="KOX42" s="31"/>
      <c r="KOY42" s="30"/>
      <c r="KOZ42" s="31"/>
      <c r="KPA42" s="30"/>
      <c r="KPB42" s="31"/>
      <c r="KPC42" s="30"/>
      <c r="KPD42" s="31"/>
      <c r="KPE42" s="30"/>
      <c r="KPF42" s="31"/>
      <c r="KPG42" s="30"/>
      <c r="KPH42" s="31"/>
      <c r="KPI42" s="30"/>
      <c r="KPJ42" s="31"/>
      <c r="KPK42" s="30"/>
      <c r="KPL42" s="31"/>
      <c r="KPM42" s="30"/>
      <c r="KPN42" s="31"/>
      <c r="KPO42" s="30"/>
      <c r="KPP42" s="31"/>
      <c r="KPQ42" s="30"/>
      <c r="KPR42" s="31"/>
      <c r="KPS42" s="30"/>
      <c r="KPT42" s="31"/>
      <c r="KPU42" s="30"/>
      <c r="KPV42" s="31"/>
      <c r="KPW42" s="30"/>
      <c r="KPX42" s="31"/>
      <c r="KPY42" s="30"/>
      <c r="KPZ42" s="31"/>
      <c r="KQA42" s="30"/>
      <c r="KQB42" s="31"/>
      <c r="KQC42" s="30"/>
      <c r="KQD42" s="31"/>
      <c r="KQE42" s="30"/>
      <c r="KQF42" s="31"/>
      <c r="KQG42" s="30"/>
      <c r="KQH42" s="31"/>
      <c r="KQI42" s="30"/>
      <c r="KQJ42" s="31"/>
      <c r="KQK42" s="30"/>
      <c r="KQL42" s="31"/>
      <c r="KQM42" s="30"/>
      <c r="KQN42" s="31"/>
      <c r="KQO42" s="30"/>
      <c r="KQP42" s="31"/>
      <c r="KQQ42" s="30"/>
      <c r="KQR42" s="31"/>
      <c r="KQS42" s="30"/>
      <c r="KQT42" s="31"/>
      <c r="KQU42" s="30"/>
      <c r="KQV42" s="31"/>
      <c r="KQW42" s="30"/>
      <c r="KQX42" s="31"/>
      <c r="KQY42" s="30"/>
      <c r="KQZ42" s="31"/>
      <c r="KRA42" s="30"/>
      <c r="KRB42" s="31"/>
      <c r="KRC42" s="30"/>
      <c r="KRD42" s="31"/>
      <c r="KRE42" s="30"/>
      <c r="KRF42" s="31"/>
      <c r="KRG42" s="30"/>
      <c r="KRH42" s="31"/>
      <c r="KRI42" s="30"/>
      <c r="KRJ42" s="31"/>
      <c r="KRK42" s="30"/>
      <c r="KRL42" s="31"/>
      <c r="KRM42" s="30"/>
      <c r="KRN42" s="31"/>
      <c r="KRO42" s="30"/>
      <c r="KRP42" s="31"/>
      <c r="KRQ42" s="30"/>
      <c r="KRR42" s="31"/>
      <c r="KRS42" s="30"/>
      <c r="KRT42" s="31"/>
      <c r="KRU42" s="30"/>
      <c r="KRV42" s="31"/>
      <c r="KRW42" s="30"/>
      <c r="KRX42" s="31"/>
      <c r="KRY42" s="30"/>
      <c r="KRZ42" s="31"/>
      <c r="KSA42" s="30"/>
      <c r="KSB42" s="31"/>
      <c r="KSC42" s="30"/>
      <c r="KSD42" s="31"/>
      <c r="KSE42" s="30"/>
      <c r="KSF42" s="31"/>
      <c r="KSG42" s="30"/>
      <c r="KSH42" s="31"/>
      <c r="KSI42" s="30"/>
      <c r="KSJ42" s="31"/>
      <c r="KSK42" s="30"/>
      <c r="KSL42" s="31"/>
      <c r="KSM42" s="30"/>
      <c r="KSN42" s="31"/>
      <c r="KSO42" s="30"/>
      <c r="KSP42" s="31"/>
      <c r="KSQ42" s="30"/>
      <c r="KSR42" s="31"/>
      <c r="KSS42" s="30"/>
      <c r="KST42" s="31"/>
      <c r="KSU42" s="30"/>
      <c r="KSV42" s="31"/>
      <c r="KSW42" s="30"/>
      <c r="KSX42" s="31"/>
      <c r="KSY42" s="30"/>
      <c r="KSZ42" s="31"/>
      <c r="KTA42" s="30"/>
      <c r="KTB42" s="31"/>
      <c r="KTC42" s="30"/>
      <c r="KTD42" s="31"/>
      <c r="KTE42" s="30"/>
      <c r="KTF42" s="31"/>
      <c r="KTG42" s="30"/>
      <c r="KTH42" s="31"/>
      <c r="KTI42" s="30"/>
      <c r="KTJ42" s="31"/>
      <c r="KTK42" s="30"/>
      <c r="KTL42" s="31"/>
      <c r="KTM42" s="30"/>
      <c r="KTN42" s="31"/>
      <c r="KTO42" s="30"/>
      <c r="KTP42" s="31"/>
      <c r="KTQ42" s="30"/>
      <c r="KTR42" s="31"/>
      <c r="KTS42" s="30"/>
      <c r="KTT42" s="31"/>
      <c r="KTU42" s="30"/>
      <c r="KTV42" s="31"/>
      <c r="KTW42" s="30"/>
      <c r="KTX42" s="31"/>
      <c r="KTY42" s="30"/>
      <c r="KTZ42" s="31"/>
      <c r="KUA42" s="30"/>
      <c r="KUB42" s="31"/>
      <c r="KUC42" s="30"/>
      <c r="KUD42" s="31"/>
      <c r="KUE42" s="30"/>
      <c r="KUF42" s="31"/>
      <c r="KUG42" s="30"/>
      <c r="KUH42" s="31"/>
      <c r="KUI42" s="30"/>
      <c r="KUJ42" s="31"/>
      <c r="KUK42" s="30"/>
      <c r="KUL42" s="31"/>
      <c r="KUM42" s="30"/>
      <c r="KUN42" s="31"/>
      <c r="KUO42" s="30"/>
      <c r="KUP42" s="31"/>
      <c r="KUQ42" s="30"/>
      <c r="KUR42" s="31"/>
      <c r="KUS42" s="30"/>
      <c r="KUT42" s="31"/>
      <c r="KUU42" s="30"/>
      <c r="KUV42" s="31"/>
      <c r="KUW42" s="30"/>
      <c r="KUX42" s="31"/>
      <c r="KUY42" s="30"/>
      <c r="KUZ42" s="31"/>
      <c r="KVA42" s="30"/>
      <c r="KVB42" s="31"/>
      <c r="KVC42" s="30"/>
      <c r="KVD42" s="31"/>
      <c r="KVE42" s="30"/>
      <c r="KVF42" s="31"/>
      <c r="KVG42" s="30"/>
      <c r="KVH42" s="31"/>
      <c r="KVI42" s="30"/>
      <c r="KVJ42" s="31"/>
      <c r="KVK42" s="30"/>
      <c r="KVL42" s="31"/>
      <c r="KVM42" s="30"/>
      <c r="KVN42" s="31"/>
      <c r="KVO42" s="30"/>
      <c r="KVP42" s="31"/>
      <c r="KVQ42" s="30"/>
      <c r="KVR42" s="31"/>
      <c r="KVS42" s="30"/>
      <c r="KVT42" s="31"/>
      <c r="KVU42" s="30"/>
      <c r="KVV42" s="31"/>
      <c r="KVW42" s="30"/>
      <c r="KVX42" s="31"/>
      <c r="KVY42" s="30"/>
      <c r="KVZ42" s="31"/>
      <c r="KWA42" s="30"/>
      <c r="KWB42" s="31"/>
      <c r="KWC42" s="30"/>
      <c r="KWD42" s="31"/>
      <c r="KWE42" s="30"/>
      <c r="KWF42" s="31"/>
      <c r="KWG42" s="30"/>
      <c r="KWH42" s="31"/>
      <c r="KWI42" s="30"/>
      <c r="KWJ42" s="31"/>
      <c r="KWK42" s="30"/>
      <c r="KWL42" s="31"/>
      <c r="KWM42" s="30"/>
      <c r="KWN42" s="31"/>
      <c r="KWO42" s="30"/>
      <c r="KWP42" s="31"/>
      <c r="KWQ42" s="30"/>
      <c r="KWR42" s="31"/>
      <c r="KWS42" s="30"/>
      <c r="KWT42" s="31"/>
      <c r="KWU42" s="30"/>
      <c r="KWV42" s="31"/>
      <c r="KWW42" s="30"/>
      <c r="KWX42" s="31"/>
      <c r="KWY42" s="30"/>
      <c r="KWZ42" s="31"/>
      <c r="KXA42" s="30"/>
      <c r="KXB42" s="31"/>
      <c r="KXC42" s="30"/>
      <c r="KXD42" s="31"/>
      <c r="KXE42" s="30"/>
      <c r="KXF42" s="31"/>
      <c r="KXG42" s="30"/>
      <c r="KXH42" s="31"/>
      <c r="KXI42" s="30"/>
      <c r="KXJ42" s="31"/>
      <c r="KXK42" s="30"/>
      <c r="KXL42" s="31"/>
      <c r="KXM42" s="30"/>
      <c r="KXN42" s="31"/>
      <c r="KXO42" s="30"/>
      <c r="KXP42" s="31"/>
      <c r="KXQ42" s="30"/>
      <c r="KXR42" s="31"/>
      <c r="KXS42" s="30"/>
      <c r="KXT42" s="31"/>
      <c r="KXU42" s="30"/>
      <c r="KXV42" s="31"/>
      <c r="KXW42" s="30"/>
      <c r="KXX42" s="31"/>
      <c r="KXY42" s="30"/>
      <c r="KXZ42" s="31"/>
      <c r="KYA42" s="30"/>
      <c r="KYB42" s="31"/>
      <c r="KYC42" s="30"/>
      <c r="KYD42" s="31"/>
      <c r="KYE42" s="30"/>
      <c r="KYF42" s="31"/>
      <c r="KYG42" s="30"/>
      <c r="KYH42" s="31"/>
      <c r="KYI42" s="30"/>
      <c r="KYJ42" s="31"/>
      <c r="KYK42" s="30"/>
      <c r="KYL42" s="31"/>
      <c r="KYM42" s="30"/>
      <c r="KYN42" s="31"/>
      <c r="KYO42" s="30"/>
      <c r="KYP42" s="31"/>
      <c r="KYQ42" s="30"/>
      <c r="KYR42" s="31"/>
      <c r="KYS42" s="30"/>
      <c r="KYT42" s="31"/>
      <c r="KYU42" s="30"/>
      <c r="KYV42" s="31"/>
      <c r="KYW42" s="30"/>
      <c r="KYX42" s="31"/>
      <c r="KYY42" s="30"/>
      <c r="KYZ42" s="31"/>
      <c r="KZA42" s="30"/>
      <c r="KZB42" s="31"/>
      <c r="KZC42" s="30"/>
      <c r="KZD42" s="31"/>
      <c r="KZE42" s="30"/>
      <c r="KZF42" s="31"/>
      <c r="KZG42" s="30"/>
      <c r="KZH42" s="31"/>
      <c r="KZI42" s="30"/>
      <c r="KZJ42" s="31"/>
      <c r="KZK42" s="30"/>
      <c r="KZL42" s="31"/>
      <c r="KZM42" s="30"/>
      <c r="KZN42" s="31"/>
      <c r="KZO42" s="30"/>
      <c r="KZP42" s="31"/>
      <c r="KZQ42" s="30"/>
      <c r="KZR42" s="31"/>
      <c r="KZS42" s="30"/>
      <c r="KZT42" s="31"/>
      <c r="KZU42" s="30"/>
      <c r="KZV42" s="31"/>
      <c r="KZW42" s="30"/>
      <c r="KZX42" s="31"/>
      <c r="KZY42" s="30"/>
      <c r="KZZ42" s="31"/>
      <c r="LAA42" s="30"/>
      <c r="LAB42" s="31"/>
      <c r="LAC42" s="30"/>
      <c r="LAD42" s="31"/>
      <c r="LAE42" s="30"/>
      <c r="LAF42" s="31"/>
      <c r="LAG42" s="30"/>
      <c r="LAH42" s="31"/>
      <c r="LAI42" s="30"/>
      <c r="LAJ42" s="31"/>
      <c r="LAK42" s="30"/>
      <c r="LAL42" s="31"/>
      <c r="LAM42" s="30"/>
      <c r="LAN42" s="31"/>
      <c r="LAO42" s="30"/>
      <c r="LAP42" s="31"/>
      <c r="LAQ42" s="30"/>
      <c r="LAR42" s="31"/>
      <c r="LAS42" s="30"/>
      <c r="LAT42" s="31"/>
      <c r="LAU42" s="30"/>
      <c r="LAV42" s="31"/>
      <c r="LAW42" s="30"/>
      <c r="LAX42" s="31"/>
      <c r="LAY42" s="30"/>
      <c r="LAZ42" s="31"/>
      <c r="LBA42" s="30"/>
      <c r="LBB42" s="31"/>
      <c r="LBC42" s="30"/>
      <c r="LBD42" s="31"/>
      <c r="LBE42" s="30"/>
      <c r="LBF42" s="31"/>
      <c r="LBG42" s="30"/>
      <c r="LBH42" s="31"/>
      <c r="LBI42" s="30"/>
      <c r="LBJ42" s="31"/>
      <c r="LBK42" s="30"/>
      <c r="LBL42" s="31"/>
      <c r="LBM42" s="30"/>
      <c r="LBN42" s="31"/>
      <c r="LBO42" s="30"/>
      <c r="LBP42" s="31"/>
      <c r="LBQ42" s="30"/>
      <c r="LBR42" s="31"/>
      <c r="LBS42" s="30"/>
      <c r="LBT42" s="31"/>
      <c r="LBU42" s="30"/>
      <c r="LBV42" s="31"/>
      <c r="LBW42" s="30"/>
      <c r="LBX42" s="31"/>
      <c r="LBY42" s="30"/>
      <c r="LBZ42" s="31"/>
      <c r="LCA42" s="30"/>
      <c r="LCB42" s="31"/>
      <c r="LCC42" s="30"/>
      <c r="LCD42" s="31"/>
      <c r="LCE42" s="30"/>
      <c r="LCF42" s="31"/>
      <c r="LCG42" s="30"/>
      <c r="LCH42" s="31"/>
      <c r="LCI42" s="30"/>
      <c r="LCJ42" s="31"/>
      <c r="LCK42" s="30"/>
      <c r="LCL42" s="31"/>
      <c r="LCM42" s="30"/>
      <c r="LCN42" s="31"/>
      <c r="LCO42" s="30"/>
      <c r="LCP42" s="31"/>
      <c r="LCQ42" s="30"/>
      <c r="LCR42" s="31"/>
      <c r="LCS42" s="30"/>
      <c r="LCT42" s="31"/>
      <c r="LCU42" s="30"/>
      <c r="LCV42" s="31"/>
      <c r="LCW42" s="30"/>
      <c r="LCX42" s="31"/>
      <c r="LCY42" s="30"/>
      <c r="LCZ42" s="31"/>
      <c r="LDA42" s="30"/>
      <c r="LDB42" s="31"/>
      <c r="LDC42" s="30"/>
      <c r="LDD42" s="31"/>
      <c r="LDE42" s="30"/>
      <c r="LDF42" s="31"/>
      <c r="LDG42" s="30"/>
      <c r="LDH42" s="31"/>
      <c r="LDI42" s="30"/>
      <c r="LDJ42" s="31"/>
      <c r="LDK42" s="30"/>
      <c r="LDL42" s="31"/>
      <c r="LDM42" s="30"/>
      <c r="LDN42" s="31"/>
      <c r="LDO42" s="30"/>
      <c r="LDP42" s="31"/>
      <c r="LDQ42" s="30"/>
      <c r="LDR42" s="31"/>
      <c r="LDS42" s="30"/>
      <c r="LDT42" s="31"/>
      <c r="LDU42" s="30"/>
      <c r="LDV42" s="31"/>
      <c r="LDW42" s="30"/>
      <c r="LDX42" s="31"/>
      <c r="LDY42" s="30"/>
      <c r="LDZ42" s="31"/>
      <c r="LEA42" s="30"/>
      <c r="LEB42" s="31"/>
      <c r="LEC42" s="30"/>
      <c r="LED42" s="31"/>
      <c r="LEE42" s="30"/>
      <c r="LEF42" s="31"/>
      <c r="LEG42" s="30"/>
      <c r="LEH42" s="31"/>
      <c r="LEI42" s="30"/>
      <c r="LEJ42" s="31"/>
      <c r="LEK42" s="30"/>
      <c r="LEL42" s="31"/>
      <c r="LEM42" s="30"/>
      <c r="LEN42" s="31"/>
      <c r="LEO42" s="30"/>
      <c r="LEP42" s="31"/>
      <c r="LEQ42" s="30"/>
      <c r="LER42" s="31"/>
      <c r="LES42" s="30"/>
      <c r="LET42" s="31"/>
      <c r="LEU42" s="30"/>
      <c r="LEV42" s="31"/>
      <c r="LEW42" s="30"/>
      <c r="LEX42" s="31"/>
      <c r="LEY42" s="30"/>
      <c r="LEZ42" s="31"/>
      <c r="LFA42" s="30"/>
      <c r="LFB42" s="31"/>
      <c r="LFC42" s="30"/>
      <c r="LFD42" s="31"/>
      <c r="LFE42" s="30"/>
      <c r="LFF42" s="31"/>
      <c r="LFG42" s="30"/>
      <c r="LFH42" s="31"/>
      <c r="LFI42" s="30"/>
      <c r="LFJ42" s="31"/>
      <c r="LFK42" s="30"/>
      <c r="LFL42" s="31"/>
      <c r="LFM42" s="30"/>
      <c r="LFN42" s="31"/>
      <c r="LFO42" s="30"/>
      <c r="LFP42" s="31"/>
      <c r="LFQ42" s="30"/>
      <c r="LFR42" s="31"/>
      <c r="LFS42" s="30"/>
      <c r="LFT42" s="31"/>
      <c r="LFU42" s="30"/>
      <c r="LFV42" s="31"/>
      <c r="LFW42" s="30"/>
      <c r="LFX42" s="31"/>
      <c r="LFY42" s="30"/>
      <c r="LFZ42" s="31"/>
      <c r="LGA42" s="30"/>
      <c r="LGB42" s="31"/>
      <c r="LGC42" s="30"/>
      <c r="LGD42" s="31"/>
      <c r="LGE42" s="30"/>
      <c r="LGF42" s="31"/>
      <c r="LGG42" s="30"/>
      <c r="LGH42" s="31"/>
      <c r="LGI42" s="30"/>
      <c r="LGJ42" s="31"/>
      <c r="LGK42" s="30"/>
      <c r="LGL42" s="31"/>
      <c r="LGM42" s="30"/>
      <c r="LGN42" s="31"/>
      <c r="LGO42" s="30"/>
      <c r="LGP42" s="31"/>
      <c r="LGQ42" s="30"/>
      <c r="LGR42" s="31"/>
      <c r="LGS42" s="30"/>
      <c r="LGT42" s="31"/>
      <c r="LGU42" s="30"/>
      <c r="LGV42" s="31"/>
      <c r="LGW42" s="30"/>
      <c r="LGX42" s="31"/>
      <c r="LGY42" s="30"/>
      <c r="LGZ42" s="31"/>
      <c r="LHA42" s="30"/>
      <c r="LHB42" s="31"/>
      <c r="LHC42" s="30"/>
      <c r="LHD42" s="31"/>
      <c r="LHE42" s="30"/>
      <c r="LHF42" s="31"/>
      <c r="LHG42" s="30"/>
      <c r="LHH42" s="31"/>
      <c r="LHI42" s="30"/>
      <c r="LHJ42" s="31"/>
      <c r="LHK42" s="30"/>
      <c r="LHL42" s="31"/>
      <c r="LHM42" s="30"/>
      <c r="LHN42" s="31"/>
      <c r="LHO42" s="30"/>
      <c r="LHP42" s="31"/>
      <c r="LHQ42" s="30"/>
      <c r="LHR42" s="31"/>
      <c r="LHS42" s="30"/>
      <c r="LHT42" s="31"/>
      <c r="LHU42" s="30"/>
      <c r="LHV42" s="31"/>
      <c r="LHW42" s="30"/>
      <c r="LHX42" s="31"/>
      <c r="LHY42" s="30"/>
      <c r="LHZ42" s="31"/>
      <c r="LIA42" s="30"/>
      <c r="LIB42" s="31"/>
      <c r="LIC42" s="30"/>
      <c r="LID42" s="31"/>
      <c r="LIE42" s="30"/>
      <c r="LIF42" s="31"/>
      <c r="LIG42" s="30"/>
      <c r="LIH42" s="31"/>
      <c r="LII42" s="30"/>
      <c r="LIJ42" s="31"/>
      <c r="LIK42" s="30"/>
      <c r="LIL42" s="31"/>
      <c r="LIM42" s="30"/>
      <c r="LIN42" s="31"/>
      <c r="LIO42" s="30"/>
      <c r="LIP42" s="31"/>
      <c r="LIQ42" s="30"/>
      <c r="LIR42" s="31"/>
      <c r="LIS42" s="30"/>
      <c r="LIT42" s="31"/>
      <c r="LIU42" s="30"/>
      <c r="LIV42" s="31"/>
      <c r="LIW42" s="30"/>
      <c r="LIX42" s="31"/>
      <c r="LIY42" s="30"/>
      <c r="LIZ42" s="31"/>
      <c r="LJA42" s="30"/>
      <c r="LJB42" s="31"/>
      <c r="LJC42" s="30"/>
      <c r="LJD42" s="31"/>
      <c r="LJE42" s="30"/>
      <c r="LJF42" s="31"/>
      <c r="LJG42" s="30"/>
      <c r="LJH42" s="31"/>
      <c r="LJI42" s="30"/>
      <c r="LJJ42" s="31"/>
      <c r="LJK42" s="30"/>
      <c r="LJL42" s="31"/>
      <c r="LJM42" s="30"/>
      <c r="LJN42" s="31"/>
      <c r="LJO42" s="30"/>
      <c r="LJP42" s="31"/>
      <c r="LJQ42" s="30"/>
      <c r="LJR42" s="31"/>
      <c r="LJS42" s="30"/>
      <c r="LJT42" s="31"/>
      <c r="LJU42" s="30"/>
      <c r="LJV42" s="31"/>
      <c r="LJW42" s="30"/>
      <c r="LJX42" s="31"/>
      <c r="LJY42" s="30"/>
      <c r="LJZ42" s="31"/>
      <c r="LKA42" s="30"/>
      <c r="LKB42" s="31"/>
      <c r="LKC42" s="30"/>
      <c r="LKD42" s="31"/>
      <c r="LKE42" s="30"/>
      <c r="LKF42" s="31"/>
      <c r="LKG42" s="30"/>
      <c r="LKH42" s="31"/>
      <c r="LKI42" s="30"/>
      <c r="LKJ42" s="31"/>
      <c r="LKK42" s="30"/>
      <c r="LKL42" s="31"/>
      <c r="LKM42" s="30"/>
      <c r="LKN42" s="31"/>
      <c r="LKO42" s="30"/>
      <c r="LKP42" s="31"/>
      <c r="LKQ42" s="30"/>
      <c r="LKR42" s="31"/>
      <c r="LKS42" s="30"/>
      <c r="LKT42" s="31"/>
      <c r="LKU42" s="30"/>
      <c r="LKV42" s="31"/>
      <c r="LKW42" s="30"/>
      <c r="LKX42" s="31"/>
      <c r="LKY42" s="30"/>
      <c r="LKZ42" s="31"/>
      <c r="LLA42" s="30"/>
      <c r="LLB42" s="31"/>
      <c r="LLC42" s="30"/>
      <c r="LLD42" s="31"/>
      <c r="LLE42" s="30"/>
      <c r="LLF42" s="31"/>
      <c r="LLG42" s="30"/>
      <c r="LLH42" s="31"/>
      <c r="LLI42" s="30"/>
      <c r="LLJ42" s="31"/>
      <c r="LLK42" s="30"/>
      <c r="LLL42" s="31"/>
      <c r="LLM42" s="30"/>
      <c r="LLN42" s="31"/>
      <c r="LLO42" s="30"/>
      <c r="LLP42" s="31"/>
      <c r="LLQ42" s="30"/>
      <c r="LLR42" s="31"/>
      <c r="LLS42" s="30"/>
      <c r="LLT42" s="31"/>
      <c r="LLU42" s="30"/>
      <c r="LLV42" s="31"/>
      <c r="LLW42" s="30"/>
      <c r="LLX42" s="31"/>
      <c r="LLY42" s="30"/>
      <c r="LLZ42" s="31"/>
      <c r="LMA42" s="30"/>
      <c r="LMB42" s="31"/>
      <c r="LMC42" s="30"/>
      <c r="LMD42" s="31"/>
      <c r="LME42" s="30"/>
      <c r="LMF42" s="31"/>
      <c r="LMG42" s="30"/>
      <c r="LMH42" s="31"/>
      <c r="LMI42" s="30"/>
      <c r="LMJ42" s="31"/>
      <c r="LMK42" s="30"/>
      <c r="LML42" s="31"/>
      <c r="LMM42" s="30"/>
      <c r="LMN42" s="31"/>
      <c r="LMO42" s="30"/>
      <c r="LMP42" s="31"/>
      <c r="LMQ42" s="30"/>
      <c r="LMR42" s="31"/>
      <c r="LMS42" s="30"/>
      <c r="LMT42" s="31"/>
      <c r="LMU42" s="30"/>
      <c r="LMV42" s="31"/>
      <c r="LMW42" s="30"/>
      <c r="LMX42" s="31"/>
      <c r="LMY42" s="30"/>
      <c r="LMZ42" s="31"/>
      <c r="LNA42" s="30"/>
      <c r="LNB42" s="31"/>
      <c r="LNC42" s="30"/>
      <c r="LND42" s="31"/>
      <c r="LNE42" s="30"/>
      <c r="LNF42" s="31"/>
      <c r="LNG42" s="30"/>
      <c r="LNH42" s="31"/>
      <c r="LNI42" s="30"/>
      <c r="LNJ42" s="31"/>
      <c r="LNK42" s="30"/>
      <c r="LNL42" s="31"/>
      <c r="LNM42" s="30"/>
      <c r="LNN42" s="31"/>
      <c r="LNO42" s="30"/>
      <c r="LNP42" s="31"/>
      <c r="LNQ42" s="30"/>
      <c r="LNR42" s="31"/>
      <c r="LNS42" s="30"/>
      <c r="LNT42" s="31"/>
      <c r="LNU42" s="30"/>
      <c r="LNV42" s="31"/>
      <c r="LNW42" s="30"/>
      <c r="LNX42" s="31"/>
      <c r="LNY42" s="30"/>
      <c r="LNZ42" s="31"/>
      <c r="LOA42" s="30"/>
      <c r="LOB42" s="31"/>
      <c r="LOC42" s="30"/>
      <c r="LOD42" s="31"/>
      <c r="LOE42" s="30"/>
      <c r="LOF42" s="31"/>
      <c r="LOG42" s="30"/>
      <c r="LOH42" s="31"/>
      <c r="LOI42" s="30"/>
      <c r="LOJ42" s="31"/>
      <c r="LOK42" s="30"/>
      <c r="LOL42" s="31"/>
      <c r="LOM42" s="30"/>
      <c r="LON42" s="31"/>
      <c r="LOO42" s="30"/>
      <c r="LOP42" s="31"/>
      <c r="LOQ42" s="30"/>
      <c r="LOR42" s="31"/>
      <c r="LOS42" s="30"/>
      <c r="LOT42" s="31"/>
      <c r="LOU42" s="30"/>
      <c r="LOV42" s="31"/>
      <c r="LOW42" s="30"/>
      <c r="LOX42" s="31"/>
      <c r="LOY42" s="30"/>
      <c r="LOZ42" s="31"/>
      <c r="LPA42" s="30"/>
      <c r="LPB42" s="31"/>
      <c r="LPC42" s="30"/>
      <c r="LPD42" s="31"/>
      <c r="LPE42" s="30"/>
      <c r="LPF42" s="31"/>
      <c r="LPG42" s="30"/>
      <c r="LPH42" s="31"/>
      <c r="LPI42" s="30"/>
      <c r="LPJ42" s="31"/>
      <c r="LPK42" s="30"/>
      <c r="LPL42" s="31"/>
      <c r="LPM42" s="30"/>
      <c r="LPN42" s="31"/>
      <c r="LPO42" s="30"/>
      <c r="LPP42" s="31"/>
      <c r="LPQ42" s="30"/>
      <c r="LPR42" s="31"/>
      <c r="LPS42" s="30"/>
      <c r="LPT42" s="31"/>
      <c r="LPU42" s="30"/>
      <c r="LPV42" s="31"/>
      <c r="LPW42" s="30"/>
      <c r="LPX42" s="31"/>
      <c r="LPY42" s="30"/>
      <c r="LPZ42" s="31"/>
      <c r="LQA42" s="30"/>
      <c r="LQB42" s="31"/>
      <c r="LQC42" s="30"/>
      <c r="LQD42" s="31"/>
      <c r="LQE42" s="30"/>
      <c r="LQF42" s="31"/>
      <c r="LQG42" s="30"/>
      <c r="LQH42" s="31"/>
      <c r="LQI42" s="30"/>
      <c r="LQJ42" s="31"/>
      <c r="LQK42" s="30"/>
      <c r="LQL42" s="31"/>
      <c r="LQM42" s="30"/>
      <c r="LQN42" s="31"/>
      <c r="LQO42" s="30"/>
      <c r="LQP42" s="31"/>
      <c r="LQQ42" s="30"/>
      <c r="LQR42" s="31"/>
      <c r="LQS42" s="30"/>
      <c r="LQT42" s="31"/>
      <c r="LQU42" s="30"/>
      <c r="LQV42" s="31"/>
      <c r="LQW42" s="30"/>
      <c r="LQX42" s="31"/>
      <c r="LQY42" s="30"/>
      <c r="LQZ42" s="31"/>
      <c r="LRA42" s="30"/>
      <c r="LRB42" s="31"/>
      <c r="LRC42" s="30"/>
      <c r="LRD42" s="31"/>
      <c r="LRE42" s="30"/>
      <c r="LRF42" s="31"/>
      <c r="LRG42" s="30"/>
      <c r="LRH42" s="31"/>
      <c r="LRI42" s="30"/>
      <c r="LRJ42" s="31"/>
      <c r="LRK42" s="30"/>
      <c r="LRL42" s="31"/>
      <c r="LRM42" s="30"/>
      <c r="LRN42" s="31"/>
      <c r="LRO42" s="30"/>
      <c r="LRP42" s="31"/>
      <c r="LRQ42" s="30"/>
      <c r="LRR42" s="31"/>
      <c r="LRS42" s="30"/>
      <c r="LRT42" s="31"/>
      <c r="LRU42" s="30"/>
      <c r="LRV42" s="31"/>
      <c r="LRW42" s="30"/>
      <c r="LRX42" s="31"/>
      <c r="LRY42" s="30"/>
      <c r="LRZ42" s="31"/>
      <c r="LSA42" s="30"/>
      <c r="LSB42" s="31"/>
      <c r="LSC42" s="30"/>
      <c r="LSD42" s="31"/>
      <c r="LSE42" s="30"/>
      <c r="LSF42" s="31"/>
      <c r="LSG42" s="30"/>
      <c r="LSH42" s="31"/>
      <c r="LSI42" s="30"/>
      <c r="LSJ42" s="31"/>
      <c r="LSK42" s="30"/>
      <c r="LSL42" s="31"/>
      <c r="LSM42" s="30"/>
      <c r="LSN42" s="31"/>
      <c r="LSO42" s="30"/>
      <c r="LSP42" s="31"/>
      <c r="LSQ42" s="30"/>
      <c r="LSR42" s="31"/>
      <c r="LSS42" s="30"/>
      <c r="LST42" s="31"/>
      <c r="LSU42" s="30"/>
      <c r="LSV42" s="31"/>
      <c r="LSW42" s="30"/>
      <c r="LSX42" s="31"/>
      <c r="LSY42" s="30"/>
      <c r="LSZ42" s="31"/>
      <c r="LTA42" s="30"/>
      <c r="LTB42" s="31"/>
      <c r="LTC42" s="30"/>
      <c r="LTD42" s="31"/>
      <c r="LTE42" s="30"/>
      <c r="LTF42" s="31"/>
      <c r="LTG42" s="30"/>
      <c r="LTH42" s="31"/>
      <c r="LTI42" s="30"/>
      <c r="LTJ42" s="31"/>
      <c r="LTK42" s="30"/>
      <c r="LTL42" s="31"/>
      <c r="LTM42" s="30"/>
      <c r="LTN42" s="31"/>
      <c r="LTO42" s="30"/>
      <c r="LTP42" s="31"/>
      <c r="LTQ42" s="30"/>
      <c r="LTR42" s="31"/>
      <c r="LTS42" s="30"/>
      <c r="LTT42" s="31"/>
      <c r="LTU42" s="30"/>
      <c r="LTV42" s="31"/>
      <c r="LTW42" s="30"/>
      <c r="LTX42" s="31"/>
      <c r="LTY42" s="30"/>
      <c r="LTZ42" s="31"/>
      <c r="LUA42" s="30"/>
      <c r="LUB42" s="31"/>
      <c r="LUC42" s="30"/>
      <c r="LUD42" s="31"/>
      <c r="LUE42" s="30"/>
      <c r="LUF42" s="31"/>
      <c r="LUG42" s="30"/>
      <c r="LUH42" s="31"/>
      <c r="LUI42" s="30"/>
      <c r="LUJ42" s="31"/>
      <c r="LUK42" s="30"/>
      <c r="LUL42" s="31"/>
      <c r="LUM42" s="30"/>
      <c r="LUN42" s="31"/>
      <c r="LUO42" s="30"/>
      <c r="LUP42" s="31"/>
      <c r="LUQ42" s="30"/>
      <c r="LUR42" s="31"/>
      <c r="LUS42" s="30"/>
      <c r="LUT42" s="31"/>
      <c r="LUU42" s="30"/>
      <c r="LUV42" s="31"/>
      <c r="LUW42" s="30"/>
      <c r="LUX42" s="31"/>
      <c r="LUY42" s="30"/>
      <c r="LUZ42" s="31"/>
      <c r="LVA42" s="30"/>
      <c r="LVB42" s="31"/>
      <c r="LVC42" s="30"/>
      <c r="LVD42" s="31"/>
      <c r="LVE42" s="30"/>
      <c r="LVF42" s="31"/>
      <c r="LVG42" s="30"/>
      <c r="LVH42" s="31"/>
      <c r="LVI42" s="30"/>
      <c r="LVJ42" s="31"/>
      <c r="LVK42" s="30"/>
      <c r="LVL42" s="31"/>
      <c r="LVM42" s="30"/>
      <c r="LVN42" s="31"/>
      <c r="LVO42" s="30"/>
      <c r="LVP42" s="31"/>
      <c r="LVQ42" s="30"/>
      <c r="LVR42" s="31"/>
      <c r="LVS42" s="30"/>
      <c r="LVT42" s="31"/>
      <c r="LVU42" s="30"/>
      <c r="LVV42" s="31"/>
      <c r="LVW42" s="30"/>
      <c r="LVX42" s="31"/>
      <c r="LVY42" s="30"/>
      <c r="LVZ42" s="31"/>
      <c r="LWA42" s="30"/>
      <c r="LWB42" s="31"/>
      <c r="LWC42" s="30"/>
      <c r="LWD42" s="31"/>
      <c r="LWE42" s="30"/>
      <c r="LWF42" s="31"/>
      <c r="LWG42" s="30"/>
      <c r="LWH42" s="31"/>
      <c r="LWI42" s="30"/>
      <c r="LWJ42" s="31"/>
      <c r="LWK42" s="30"/>
      <c r="LWL42" s="31"/>
      <c r="LWM42" s="30"/>
      <c r="LWN42" s="31"/>
      <c r="LWO42" s="30"/>
      <c r="LWP42" s="31"/>
      <c r="LWQ42" s="30"/>
      <c r="LWR42" s="31"/>
      <c r="LWS42" s="30"/>
      <c r="LWT42" s="31"/>
      <c r="LWU42" s="30"/>
      <c r="LWV42" s="31"/>
      <c r="LWW42" s="30"/>
      <c r="LWX42" s="31"/>
      <c r="LWY42" s="30"/>
      <c r="LWZ42" s="31"/>
      <c r="LXA42" s="30"/>
      <c r="LXB42" s="31"/>
      <c r="LXC42" s="30"/>
      <c r="LXD42" s="31"/>
      <c r="LXE42" s="30"/>
      <c r="LXF42" s="31"/>
      <c r="LXG42" s="30"/>
      <c r="LXH42" s="31"/>
      <c r="LXI42" s="30"/>
      <c r="LXJ42" s="31"/>
      <c r="LXK42" s="30"/>
      <c r="LXL42" s="31"/>
      <c r="LXM42" s="30"/>
      <c r="LXN42" s="31"/>
      <c r="LXO42" s="30"/>
      <c r="LXP42" s="31"/>
      <c r="LXQ42" s="30"/>
      <c r="LXR42" s="31"/>
      <c r="LXS42" s="30"/>
      <c r="LXT42" s="31"/>
      <c r="LXU42" s="30"/>
      <c r="LXV42" s="31"/>
      <c r="LXW42" s="30"/>
      <c r="LXX42" s="31"/>
      <c r="LXY42" s="30"/>
      <c r="LXZ42" s="31"/>
      <c r="LYA42" s="30"/>
      <c r="LYB42" s="31"/>
      <c r="LYC42" s="30"/>
      <c r="LYD42" s="31"/>
      <c r="LYE42" s="30"/>
      <c r="LYF42" s="31"/>
      <c r="LYG42" s="30"/>
      <c r="LYH42" s="31"/>
      <c r="LYI42" s="30"/>
      <c r="LYJ42" s="31"/>
      <c r="LYK42" s="30"/>
      <c r="LYL42" s="31"/>
      <c r="LYM42" s="30"/>
      <c r="LYN42" s="31"/>
      <c r="LYO42" s="30"/>
      <c r="LYP42" s="31"/>
      <c r="LYQ42" s="30"/>
      <c r="LYR42" s="31"/>
      <c r="LYS42" s="30"/>
      <c r="LYT42" s="31"/>
      <c r="LYU42" s="30"/>
      <c r="LYV42" s="31"/>
      <c r="LYW42" s="30"/>
      <c r="LYX42" s="31"/>
      <c r="LYY42" s="30"/>
      <c r="LYZ42" s="31"/>
      <c r="LZA42" s="30"/>
      <c r="LZB42" s="31"/>
      <c r="LZC42" s="30"/>
      <c r="LZD42" s="31"/>
      <c r="LZE42" s="30"/>
      <c r="LZF42" s="31"/>
      <c r="LZG42" s="30"/>
      <c r="LZH42" s="31"/>
      <c r="LZI42" s="30"/>
      <c r="LZJ42" s="31"/>
      <c r="LZK42" s="30"/>
      <c r="LZL42" s="31"/>
      <c r="LZM42" s="30"/>
      <c r="LZN42" s="31"/>
      <c r="LZO42" s="30"/>
      <c r="LZP42" s="31"/>
      <c r="LZQ42" s="30"/>
      <c r="LZR42" s="31"/>
      <c r="LZS42" s="30"/>
      <c r="LZT42" s="31"/>
      <c r="LZU42" s="30"/>
      <c r="LZV42" s="31"/>
      <c r="LZW42" s="30"/>
      <c r="LZX42" s="31"/>
      <c r="LZY42" s="30"/>
      <c r="LZZ42" s="31"/>
      <c r="MAA42" s="30"/>
      <c r="MAB42" s="31"/>
      <c r="MAC42" s="30"/>
      <c r="MAD42" s="31"/>
      <c r="MAE42" s="30"/>
      <c r="MAF42" s="31"/>
      <c r="MAG42" s="30"/>
      <c r="MAH42" s="31"/>
      <c r="MAI42" s="30"/>
      <c r="MAJ42" s="31"/>
      <c r="MAK42" s="30"/>
      <c r="MAL42" s="31"/>
      <c r="MAM42" s="30"/>
      <c r="MAN42" s="31"/>
      <c r="MAO42" s="30"/>
      <c r="MAP42" s="31"/>
      <c r="MAQ42" s="30"/>
      <c r="MAR42" s="31"/>
      <c r="MAS42" s="30"/>
      <c r="MAT42" s="31"/>
      <c r="MAU42" s="30"/>
      <c r="MAV42" s="31"/>
      <c r="MAW42" s="30"/>
      <c r="MAX42" s="31"/>
      <c r="MAY42" s="30"/>
      <c r="MAZ42" s="31"/>
      <c r="MBA42" s="30"/>
      <c r="MBB42" s="31"/>
      <c r="MBC42" s="30"/>
      <c r="MBD42" s="31"/>
      <c r="MBE42" s="30"/>
      <c r="MBF42" s="31"/>
      <c r="MBG42" s="30"/>
      <c r="MBH42" s="31"/>
      <c r="MBI42" s="30"/>
      <c r="MBJ42" s="31"/>
      <c r="MBK42" s="30"/>
      <c r="MBL42" s="31"/>
      <c r="MBM42" s="30"/>
      <c r="MBN42" s="31"/>
      <c r="MBO42" s="30"/>
      <c r="MBP42" s="31"/>
      <c r="MBQ42" s="30"/>
      <c r="MBR42" s="31"/>
      <c r="MBS42" s="30"/>
      <c r="MBT42" s="31"/>
      <c r="MBU42" s="30"/>
      <c r="MBV42" s="31"/>
      <c r="MBW42" s="30"/>
      <c r="MBX42" s="31"/>
      <c r="MBY42" s="30"/>
      <c r="MBZ42" s="31"/>
      <c r="MCA42" s="30"/>
      <c r="MCB42" s="31"/>
      <c r="MCC42" s="30"/>
      <c r="MCD42" s="31"/>
      <c r="MCE42" s="30"/>
      <c r="MCF42" s="31"/>
      <c r="MCG42" s="30"/>
      <c r="MCH42" s="31"/>
      <c r="MCI42" s="30"/>
      <c r="MCJ42" s="31"/>
      <c r="MCK42" s="30"/>
      <c r="MCL42" s="31"/>
      <c r="MCM42" s="30"/>
      <c r="MCN42" s="31"/>
      <c r="MCO42" s="30"/>
      <c r="MCP42" s="31"/>
      <c r="MCQ42" s="30"/>
      <c r="MCR42" s="31"/>
      <c r="MCS42" s="30"/>
      <c r="MCT42" s="31"/>
      <c r="MCU42" s="30"/>
      <c r="MCV42" s="31"/>
      <c r="MCW42" s="30"/>
      <c r="MCX42" s="31"/>
      <c r="MCY42" s="30"/>
      <c r="MCZ42" s="31"/>
      <c r="MDA42" s="30"/>
      <c r="MDB42" s="31"/>
      <c r="MDC42" s="30"/>
      <c r="MDD42" s="31"/>
      <c r="MDE42" s="30"/>
      <c r="MDF42" s="31"/>
      <c r="MDG42" s="30"/>
      <c r="MDH42" s="31"/>
      <c r="MDI42" s="30"/>
      <c r="MDJ42" s="31"/>
      <c r="MDK42" s="30"/>
      <c r="MDL42" s="31"/>
      <c r="MDM42" s="30"/>
      <c r="MDN42" s="31"/>
      <c r="MDO42" s="30"/>
      <c r="MDP42" s="31"/>
      <c r="MDQ42" s="30"/>
      <c r="MDR42" s="31"/>
      <c r="MDS42" s="30"/>
      <c r="MDT42" s="31"/>
      <c r="MDU42" s="30"/>
      <c r="MDV42" s="31"/>
      <c r="MDW42" s="30"/>
      <c r="MDX42" s="31"/>
      <c r="MDY42" s="30"/>
      <c r="MDZ42" s="31"/>
      <c r="MEA42" s="30"/>
      <c r="MEB42" s="31"/>
      <c r="MEC42" s="30"/>
      <c r="MED42" s="31"/>
      <c r="MEE42" s="30"/>
      <c r="MEF42" s="31"/>
      <c r="MEG42" s="30"/>
      <c r="MEH42" s="31"/>
      <c r="MEI42" s="30"/>
      <c r="MEJ42" s="31"/>
      <c r="MEK42" s="30"/>
      <c r="MEL42" s="31"/>
      <c r="MEM42" s="30"/>
      <c r="MEN42" s="31"/>
      <c r="MEO42" s="30"/>
      <c r="MEP42" s="31"/>
      <c r="MEQ42" s="30"/>
      <c r="MER42" s="31"/>
      <c r="MES42" s="30"/>
      <c r="MET42" s="31"/>
      <c r="MEU42" s="30"/>
      <c r="MEV42" s="31"/>
      <c r="MEW42" s="30"/>
      <c r="MEX42" s="31"/>
      <c r="MEY42" s="30"/>
      <c r="MEZ42" s="31"/>
      <c r="MFA42" s="30"/>
      <c r="MFB42" s="31"/>
      <c r="MFC42" s="30"/>
      <c r="MFD42" s="31"/>
      <c r="MFE42" s="30"/>
      <c r="MFF42" s="31"/>
      <c r="MFG42" s="30"/>
      <c r="MFH42" s="31"/>
      <c r="MFI42" s="30"/>
      <c r="MFJ42" s="31"/>
      <c r="MFK42" s="30"/>
      <c r="MFL42" s="31"/>
      <c r="MFM42" s="30"/>
      <c r="MFN42" s="31"/>
      <c r="MFO42" s="30"/>
      <c r="MFP42" s="31"/>
      <c r="MFQ42" s="30"/>
      <c r="MFR42" s="31"/>
      <c r="MFS42" s="30"/>
      <c r="MFT42" s="31"/>
      <c r="MFU42" s="30"/>
      <c r="MFV42" s="31"/>
      <c r="MFW42" s="30"/>
      <c r="MFX42" s="31"/>
      <c r="MFY42" s="30"/>
      <c r="MFZ42" s="31"/>
      <c r="MGA42" s="30"/>
      <c r="MGB42" s="31"/>
      <c r="MGC42" s="30"/>
      <c r="MGD42" s="31"/>
      <c r="MGE42" s="30"/>
      <c r="MGF42" s="31"/>
      <c r="MGG42" s="30"/>
      <c r="MGH42" s="31"/>
      <c r="MGI42" s="30"/>
      <c r="MGJ42" s="31"/>
      <c r="MGK42" s="30"/>
      <c r="MGL42" s="31"/>
      <c r="MGM42" s="30"/>
      <c r="MGN42" s="31"/>
      <c r="MGO42" s="30"/>
      <c r="MGP42" s="31"/>
      <c r="MGQ42" s="30"/>
      <c r="MGR42" s="31"/>
      <c r="MGS42" s="30"/>
      <c r="MGT42" s="31"/>
      <c r="MGU42" s="30"/>
      <c r="MGV42" s="31"/>
      <c r="MGW42" s="30"/>
      <c r="MGX42" s="31"/>
      <c r="MGY42" s="30"/>
      <c r="MGZ42" s="31"/>
      <c r="MHA42" s="30"/>
      <c r="MHB42" s="31"/>
      <c r="MHC42" s="30"/>
      <c r="MHD42" s="31"/>
      <c r="MHE42" s="30"/>
      <c r="MHF42" s="31"/>
      <c r="MHG42" s="30"/>
      <c r="MHH42" s="31"/>
      <c r="MHI42" s="30"/>
      <c r="MHJ42" s="31"/>
      <c r="MHK42" s="30"/>
      <c r="MHL42" s="31"/>
      <c r="MHM42" s="30"/>
      <c r="MHN42" s="31"/>
      <c r="MHO42" s="30"/>
      <c r="MHP42" s="31"/>
      <c r="MHQ42" s="30"/>
      <c r="MHR42" s="31"/>
      <c r="MHS42" s="30"/>
      <c r="MHT42" s="31"/>
      <c r="MHU42" s="30"/>
      <c r="MHV42" s="31"/>
      <c r="MHW42" s="30"/>
      <c r="MHX42" s="31"/>
      <c r="MHY42" s="30"/>
      <c r="MHZ42" s="31"/>
      <c r="MIA42" s="30"/>
      <c r="MIB42" s="31"/>
      <c r="MIC42" s="30"/>
      <c r="MID42" s="31"/>
      <c r="MIE42" s="30"/>
      <c r="MIF42" s="31"/>
      <c r="MIG42" s="30"/>
      <c r="MIH42" s="31"/>
      <c r="MII42" s="30"/>
      <c r="MIJ42" s="31"/>
      <c r="MIK42" s="30"/>
      <c r="MIL42" s="31"/>
      <c r="MIM42" s="30"/>
      <c r="MIN42" s="31"/>
      <c r="MIO42" s="30"/>
      <c r="MIP42" s="31"/>
      <c r="MIQ42" s="30"/>
      <c r="MIR42" s="31"/>
      <c r="MIS42" s="30"/>
      <c r="MIT42" s="31"/>
      <c r="MIU42" s="30"/>
      <c r="MIV42" s="31"/>
      <c r="MIW42" s="30"/>
      <c r="MIX42" s="31"/>
      <c r="MIY42" s="30"/>
      <c r="MIZ42" s="31"/>
      <c r="MJA42" s="30"/>
      <c r="MJB42" s="31"/>
      <c r="MJC42" s="30"/>
      <c r="MJD42" s="31"/>
      <c r="MJE42" s="30"/>
      <c r="MJF42" s="31"/>
      <c r="MJG42" s="30"/>
      <c r="MJH42" s="31"/>
      <c r="MJI42" s="30"/>
      <c r="MJJ42" s="31"/>
      <c r="MJK42" s="30"/>
      <c r="MJL42" s="31"/>
      <c r="MJM42" s="30"/>
      <c r="MJN42" s="31"/>
      <c r="MJO42" s="30"/>
      <c r="MJP42" s="31"/>
      <c r="MJQ42" s="30"/>
      <c r="MJR42" s="31"/>
      <c r="MJS42" s="30"/>
      <c r="MJT42" s="31"/>
      <c r="MJU42" s="30"/>
      <c r="MJV42" s="31"/>
      <c r="MJW42" s="30"/>
      <c r="MJX42" s="31"/>
      <c r="MJY42" s="30"/>
      <c r="MJZ42" s="31"/>
      <c r="MKA42" s="30"/>
      <c r="MKB42" s="31"/>
      <c r="MKC42" s="30"/>
      <c r="MKD42" s="31"/>
      <c r="MKE42" s="30"/>
      <c r="MKF42" s="31"/>
      <c r="MKG42" s="30"/>
      <c r="MKH42" s="31"/>
      <c r="MKI42" s="30"/>
      <c r="MKJ42" s="31"/>
      <c r="MKK42" s="30"/>
      <c r="MKL42" s="31"/>
      <c r="MKM42" s="30"/>
      <c r="MKN42" s="31"/>
      <c r="MKO42" s="30"/>
      <c r="MKP42" s="31"/>
      <c r="MKQ42" s="30"/>
      <c r="MKR42" s="31"/>
      <c r="MKS42" s="30"/>
      <c r="MKT42" s="31"/>
      <c r="MKU42" s="30"/>
      <c r="MKV42" s="31"/>
      <c r="MKW42" s="30"/>
      <c r="MKX42" s="31"/>
      <c r="MKY42" s="30"/>
      <c r="MKZ42" s="31"/>
      <c r="MLA42" s="30"/>
      <c r="MLB42" s="31"/>
      <c r="MLC42" s="30"/>
      <c r="MLD42" s="31"/>
      <c r="MLE42" s="30"/>
      <c r="MLF42" s="31"/>
      <c r="MLG42" s="30"/>
      <c r="MLH42" s="31"/>
      <c r="MLI42" s="30"/>
      <c r="MLJ42" s="31"/>
      <c r="MLK42" s="30"/>
      <c r="MLL42" s="31"/>
      <c r="MLM42" s="30"/>
      <c r="MLN42" s="31"/>
      <c r="MLO42" s="30"/>
      <c r="MLP42" s="31"/>
      <c r="MLQ42" s="30"/>
      <c r="MLR42" s="31"/>
      <c r="MLS42" s="30"/>
      <c r="MLT42" s="31"/>
      <c r="MLU42" s="30"/>
      <c r="MLV42" s="31"/>
      <c r="MLW42" s="30"/>
      <c r="MLX42" s="31"/>
      <c r="MLY42" s="30"/>
      <c r="MLZ42" s="31"/>
      <c r="MMA42" s="30"/>
      <c r="MMB42" s="31"/>
      <c r="MMC42" s="30"/>
      <c r="MMD42" s="31"/>
      <c r="MME42" s="30"/>
      <c r="MMF42" s="31"/>
      <c r="MMG42" s="30"/>
      <c r="MMH42" s="31"/>
      <c r="MMI42" s="30"/>
      <c r="MMJ42" s="31"/>
      <c r="MMK42" s="30"/>
      <c r="MML42" s="31"/>
      <c r="MMM42" s="30"/>
      <c r="MMN42" s="31"/>
      <c r="MMO42" s="30"/>
      <c r="MMP42" s="31"/>
      <c r="MMQ42" s="30"/>
      <c r="MMR42" s="31"/>
      <c r="MMS42" s="30"/>
      <c r="MMT42" s="31"/>
      <c r="MMU42" s="30"/>
      <c r="MMV42" s="31"/>
      <c r="MMW42" s="30"/>
      <c r="MMX42" s="31"/>
      <c r="MMY42" s="30"/>
      <c r="MMZ42" s="31"/>
      <c r="MNA42" s="30"/>
      <c r="MNB42" s="31"/>
      <c r="MNC42" s="30"/>
      <c r="MND42" s="31"/>
      <c r="MNE42" s="30"/>
      <c r="MNF42" s="31"/>
      <c r="MNG42" s="30"/>
      <c r="MNH42" s="31"/>
      <c r="MNI42" s="30"/>
      <c r="MNJ42" s="31"/>
      <c r="MNK42" s="30"/>
      <c r="MNL42" s="31"/>
      <c r="MNM42" s="30"/>
      <c r="MNN42" s="31"/>
      <c r="MNO42" s="30"/>
      <c r="MNP42" s="31"/>
      <c r="MNQ42" s="30"/>
      <c r="MNR42" s="31"/>
      <c r="MNS42" s="30"/>
      <c r="MNT42" s="31"/>
      <c r="MNU42" s="30"/>
      <c r="MNV42" s="31"/>
      <c r="MNW42" s="30"/>
      <c r="MNX42" s="31"/>
      <c r="MNY42" s="30"/>
      <c r="MNZ42" s="31"/>
      <c r="MOA42" s="30"/>
      <c r="MOB42" s="31"/>
      <c r="MOC42" s="30"/>
      <c r="MOD42" s="31"/>
      <c r="MOE42" s="30"/>
      <c r="MOF42" s="31"/>
      <c r="MOG42" s="30"/>
      <c r="MOH42" s="31"/>
      <c r="MOI42" s="30"/>
      <c r="MOJ42" s="31"/>
      <c r="MOK42" s="30"/>
      <c r="MOL42" s="31"/>
      <c r="MOM42" s="30"/>
      <c r="MON42" s="31"/>
      <c r="MOO42" s="30"/>
      <c r="MOP42" s="31"/>
      <c r="MOQ42" s="30"/>
      <c r="MOR42" s="31"/>
      <c r="MOS42" s="30"/>
      <c r="MOT42" s="31"/>
      <c r="MOU42" s="30"/>
      <c r="MOV42" s="31"/>
      <c r="MOW42" s="30"/>
      <c r="MOX42" s="31"/>
      <c r="MOY42" s="30"/>
      <c r="MOZ42" s="31"/>
      <c r="MPA42" s="30"/>
      <c r="MPB42" s="31"/>
      <c r="MPC42" s="30"/>
      <c r="MPD42" s="31"/>
      <c r="MPE42" s="30"/>
      <c r="MPF42" s="31"/>
      <c r="MPG42" s="30"/>
      <c r="MPH42" s="31"/>
      <c r="MPI42" s="30"/>
      <c r="MPJ42" s="31"/>
      <c r="MPK42" s="30"/>
      <c r="MPL42" s="31"/>
      <c r="MPM42" s="30"/>
      <c r="MPN42" s="31"/>
      <c r="MPO42" s="30"/>
      <c r="MPP42" s="31"/>
      <c r="MPQ42" s="30"/>
      <c r="MPR42" s="31"/>
      <c r="MPS42" s="30"/>
      <c r="MPT42" s="31"/>
      <c r="MPU42" s="30"/>
      <c r="MPV42" s="31"/>
      <c r="MPW42" s="30"/>
      <c r="MPX42" s="31"/>
      <c r="MPY42" s="30"/>
      <c r="MPZ42" s="31"/>
      <c r="MQA42" s="30"/>
      <c r="MQB42" s="31"/>
      <c r="MQC42" s="30"/>
      <c r="MQD42" s="31"/>
      <c r="MQE42" s="30"/>
      <c r="MQF42" s="31"/>
      <c r="MQG42" s="30"/>
      <c r="MQH42" s="31"/>
      <c r="MQI42" s="30"/>
      <c r="MQJ42" s="31"/>
      <c r="MQK42" s="30"/>
      <c r="MQL42" s="31"/>
      <c r="MQM42" s="30"/>
      <c r="MQN42" s="31"/>
      <c r="MQO42" s="30"/>
      <c r="MQP42" s="31"/>
      <c r="MQQ42" s="30"/>
      <c r="MQR42" s="31"/>
      <c r="MQS42" s="30"/>
      <c r="MQT42" s="31"/>
      <c r="MQU42" s="30"/>
      <c r="MQV42" s="31"/>
      <c r="MQW42" s="30"/>
      <c r="MQX42" s="31"/>
      <c r="MQY42" s="30"/>
      <c r="MQZ42" s="31"/>
      <c r="MRA42" s="30"/>
      <c r="MRB42" s="31"/>
      <c r="MRC42" s="30"/>
      <c r="MRD42" s="31"/>
      <c r="MRE42" s="30"/>
      <c r="MRF42" s="31"/>
      <c r="MRG42" s="30"/>
      <c r="MRH42" s="31"/>
      <c r="MRI42" s="30"/>
      <c r="MRJ42" s="31"/>
      <c r="MRK42" s="30"/>
      <c r="MRL42" s="31"/>
      <c r="MRM42" s="30"/>
      <c r="MRN42" s="31"/>
      <c r="MRO42" s="30"/>
      <c r="MRP42" s="31"/>
      <c r="MRQ42" s="30"/>
      <c r="MRR42" s="31"/>
      <c r="MRS42" s="30"/>
      <c r="MRT42" s="31"/>
      <c r="MRU42" s="30"/>
      <c r="MRV42" s="31"/>
      <c r="MRW42" s="30"/>
      <c r="MRX42" s="31"/>
      <c r="MRY42" s="30"/>
      <c r="MRZ42" s="31"/>
      <c r="MSA42" s="30"/>
      <c r="MSB42" s="31"/>
      <c r="MSC42" s="30"/>
      <c r="MSD42" s="31"/>
      <c r="MSE42" s="30"/>
      <c r="MSF42" s="31"/>
      <c r="MSG42" s="30"/>
      <c r="MSH42" s="31"/>
      <c r="MSI42" s="30"/>
      <c r="MSJ42" s="31"/>
      <c r="MSK42" s="30"/>
      <c r="MSL42" s="31"/>
      <c r="MSM42" s="30"/>
      <c r="MSN42" s="31"/>
      <c r="MSO42" s="30"/>
      <c r="MSP42" s="31"/>
      <c r="MSQ42" s="30"/>
      <c r="MSR42" s="31"/>
      <c r="MSS42" s="30"/>
      <c r="MST42" s="31"/>
      <c r="MSU42" s="30"/>
      <c r="MSV42" s="31"/>
      <c r="MSW42" s="30"/>
      <c r="MSX42" s="31"/>
      <c r="MSY42" s="30"/>
      <c r="MSZ42" s="31"/>
      <c r="MTA42" s="30"/>
      <c r="MTB42" s="31"/>
      <c r="MTC42" s="30"/>
      <c r="MTD42" s="31"/>
      <c r="MTE42" s="30"/>
      <c r="MTF42" s="31"/>
      <c r="MTG42" s="30"/>
      <c r="MTH42" s="31"/>
      <c r="MTI42" s="30"/>
      <c r="MTJ42" s="31"/>
      <c r="MTK42" s="30"/>
      <c r="MTL42" s="31"/>
      <c r="MTM42" s="30"/>
      <c r="MTN42" s="31"/>
      <c r="MTO42" s="30"/>
      <c r="MTP42" s="31"/>
      <c r="MTQ42" s="30"/>
      <c r="MTR42" s="31"/>
      <c r="MTS42" s="30"/>
      <c r="MTT42" s="31"/>
      <c r="MTU42" s="30"/>
      <c r="MTV42" s="31"/>
      <c r="MTW42" s="30"/>
      <c r="MTX42" s="31"/>
      <c r="MTY42" s="30"/>
      <c r="MTZ42" s="31"/>
      <c r="MUA42" s="30"/>
      <c r="MUB42" s="31"/>
      <c r="MUC42" s="30"/>
      <c r="MUD42" s="31"/>
      <c r="MUE42" s="30"/>
      <c r="MUF42" s="31"/>
      <c r="MUG42" s="30"/>
      <c r="MUH42" s="31"/>
      <c r="MUI42" s="30"/>
      <c r="MUJ42" s="31"/>
      <c r="MUK42" s="30"/>
      <c r="MUL42" s="31"/>
      <c r="MUM42" s="30"/>
      <c r="MUN42" s="31"/>
      <c r="MUO42" s="30"/>
      <c r="MUP42" s="31"/>
      <c r="MUQ42" s="30"/>
      <c r="MUR42" s="31"/>
      <c r="MUS42" s="30"/>
      <c r="MUT42" s="31"/>
      <c r="MUU42" s="30"/>
      <c r="MUV42" s="31"/>
      <c r="MUW42" s="30"/>
      <c r="MUX42" s="31"/>
      <c r="MUY42" s="30"/>
      <c r="MUZ42" s="31"/>
      <c r="MVA42" s="30"/>
      <c r="MVB42" s="31"/>
      <c r="MVC42" s="30"/>
      <c r="MVD42" s="31"/>
      <c r="MVE42" s="30"/>
      <c r="MVF42" s="31"/>
      <c r="MVG42" s="30"/>
      <c r="MVH42" s="31"/>
      <c r="MVI42" s="30"/>
      <c r="MVJ42" s="31"/>
      <c r="MVK42" s="30"/>
      <c r="MVL42" s="31"/>
      <c r="MVM42" s="30"/>
      <c r="MVN42" s="31"/>
      <c r="MVO42" s="30"/>
      <c r="MVP42" s="31"/>
      <c r="MVQ42" s="30"/>
      <c r="MVR42" s="31"/>
      <c r="MVS42" s="30"/>
      <c r="MVT42" s="31"/>
      <c r="MVU42" s="30"/>
      <c r="MVV42" s="31"/>
      <c r="MVW42" s="30"/>
      <c r="MVX42" s="31"/>
      <c r="MVY42" s="30"/>
      <c r="MVZ42" s="31"/>
      <c r="MWA42" s="30"/>
      <c r="MWB42" s="31"/>
      <c r="MWC42" s="30"/>
      <c r="MWD42" s="31"/>
      <c r="MWE42" s="30"/>
      <c r="MWF42" s="31"/>
      <c r="MWG42" s="30"/>
      <c r="MWH42" s="31"/>
      <c r="MWI42" s="30"/>
      <c r="MWJ42" s="31"/>
      <c r="MWK42" s="30"/>
      <c r="MWL42" s="31"/>
      <c r="MWM42" s="30"/>
      <c r="MWN42" s="31"/>
      <c r="MWO42" s="30"/>
      <c r="MWP42" s="31"/>
      <c r="MWQ42" s="30"/>
      <c r="MWR42" s="31"/>
      <c r="MWS42" s="30"/>
      <c r="MWT42" s="31"/>
      <c r="MWU42" s="30"/>
      <c r="MWV42" s="31"/>
      <c r="MWW42" s="30"/>
      <c r="MWX42" s="31"/>
      <c r="MWY42" s="30"/>
      <c r="MWZ42" s="31"/>
      <c r="MXA42" s="30"/>
      <c r="MXB42" s="31"/>
      <c r="MXC42" s="30"/>
      <c r="MXD42" s="31"/>
      <c r="MXE42" s="30"/>
      <c r="MXF42" s="31"/>
      <c r="MXG42" s="30"/>
      <c r="MXH42" s="31"/>
      <c r="MXI42" s="30"/>
      <c r="MXJ42" s="31"/>
      <c r="MXK42" s="30"/>
      <c r="MXL42" s="31"/>
      <c r="MXM42" s="30"/>
      <c r="MXN42" s="31"/>
      <c r="MXO42" s="30"/>
      <c r="MXP42" s="31"/>
      <c r="MXQ42" s="30"/>
      <c r="MXR42" s="31"/>
      <c r="MXS42" s="30"/>
      <c r="MXT42" s="31"/>
      <c r="MXU42" s="30"/>
      <c r="MXV42" s="31"/>
      <c r="MXW42" s="30"/>
      <c r="MXX42" s="31"/>
      <c r="MXY42" s="30"/>
      <c r="MXZ42" s="31"/>
      <c r="MYA42" s="30"/>
      <c r="MYB42" s="31"/>
      <c r="MYC42" s="30"/>
      <c r="MYD42" s="31"/>
      <c r="MYE42" s="30"/>
      <c r="MYF42" s="31"/>
      <c r="MYG42" s="30"/>
      <c r="MYH42" s="31"/>
      <c r="MYI42" s="30"/>
      <c r="MYJ42" s="31"/>
      <c r="MYK42" s="30"/>
      <c r="MYL42" s="31"/>
      <c r="MYM42" s="30"/>
      <c r="MYN42" s="31"/>
      <c r="MYO42" s="30"/>
      <c r="MYP42" s="31"/>
      <c r="MYQ42" s="30"/>
      <c r="MYR42" s="31"/>
      <c r="MYS42" s="30"/>
      <c r="MYT42" s="31"/>
      <c r="MYU42" s="30"/>
      <c r="MYV42" s="31"/>
      <c r="MYW42" s="30"/>
      <c r="MYX42" s="31"/>
      <c r="MYY42" s="30"/>
      <c r="MYZ42" s="31"/>
      <c r="MZA42" s="30"/>
      <c r="MZB42" s="31"/>
      <c r="MZC42" s="30"/>
      <c r="MZD42" s="31"/>
      <c r="MZE42" s="30"/>
      <c r="MZF42" s="31"/>
      <c r="MZG42" s="30"/>
      <c r="MZH42" s="31"/>
      <c r="MZI42" s="30"/>
      <c r="MZJ42" s="31"/>
      <c r="MZK42" s="30"/>
      <c r="MZL42" s="31"/>
      <c r="MZM42" s="30"/>
      <c r="MZN42" s="31"/>
      <c r="MZO42" s="30"/>
      <c r="MZP42" s="31"/>
      <c r="MZQ42" s="30"/>
      <c r="MZR42" s="31"/>
      <c r="MZS42" s="30"/>
      <c r="MZT42" s="31"/>
      <c r="MZU42" s="30"/>
      <c r="MZV42" s="31"/>
      <c r="MZW42" s="30"/>
      <c r="MZX42" s="31"/>
      <c r="MZY42" s="30"/>
      <c r="MZZ42" s="31"/>
      <c r="NAA42" s="30"/>
      <c r="NAB42" s="31"/>
      <c r="NAC42" s="30"/>
      <c r="NAD42" s="31"/>
      <c r="NAE42" s="30"/>
      <c r="NAF42" s="31"/>
      <c r="NAG42" s="30"/>
      <c r="NAH42" s="31"/>
      <c r="NAI42" s="30"/>
      <c r="NAJ42" s="31"/>
      <c r="NAK42" s="30"/>
      <c r="NAL42" s="31"/>
      <c r="NAM42" s="30"/>
      <c r="NAN42" s="31"/>
      <c r="NAO42" s="30"/>
      <c r="NAP42" s="31"/>
      <c r="NAQ42" s="30"/>
      <c r="NAR42" s="31"/>
      <c r="NAS42" s="30"/>
      <c r="NAT42" s="31"/>
      <c r="NAU42" s="30"/>
      <c r="NAV42" s="31"/>
      <c r="NAW42" s="30"/>
      <c r="NAX42" s="31"/>
      <c r="NAY42" s="30"/>
      <c r="NAZ42" s="31"/>
      <c r="NBA42" s="30"/>
      <c r="NBB42" s="31"/>
      <c r="NBC42" s="30"/>
      <c r="NBD42" s="31"/>
      <c r="NBE42" s="30"/>
      <c r="NBF42" s="31"/>
      <c r="NBG42" s="30"/>
      <c r="NBH42" s="31"/>
      <c r="NBI42" s="30"/>
      <c r="NBJ42" s="31"/>
      <c r="NBK42" s="30"/>
      <c r="NBL42" s="31"/>
      <c r="NBM42" s="30"/>
      <c r="NBN42" s="31"/>
      <c r="NBO42" s="30"/>
      <c r="NBP42" s="31"/>
      <c r="NBQ42" s="30"/>
      <c r="NBR42" s="31"/>
      <c r="NBS42" s="30"/>
      <c r="NBT42" s="31"/>
      <c r="NBU42" s="30"/>
      <c r="NBV42" s="31"/>
      <c r="NBW42" s="30"/>
      <c r="NBX42" s="31"/>
      <c r="NBY42" s="30"/>
      <c r="NBZ42" s="31"/>
      <c r="NCA42" s="30"/>
      <c r="NCB42" s="31"/>
      <c r="NCC42" s="30"/>
      <c r="NCD42" s="31"/>
      <c r="NCE42" s="30"/>
      <c r="NCF42" s="31"/>
      <c r="NCG42" s="30"/>
      <c r="NCH42" s="31"/>
      <c r="NCI42" s="30"/>
      <c r="NCJ42" s="31"/>
      <c r="NCK42" s="30"/>
      <c r="NCL42" s="31"/>
      <c r="NCM42" s="30"/>
      <c r="NCN42" s="31"/>
      <c r="NCO42" s="30"/>
      <c r="NCP42" s="31"/>
      <c r="NCQ42" s="30"/>
      <c r="NCR42" s="31"/>
      <c r="NCS42" s="30"/>
      <c r="NCT42" s="31"/>
      <c r="NCU42" s="30"/>
      <c r="NCV42" s="31"/>
      <c r="NCW42" s="30"/>
      <c r="NCX42" s="31"/>
      <c r="NCY42" s="30"/>
      <c r="NCZ42" s="31"/>
      <c r="NDA42" s="30"/>
      <c r="NDB42" s="31"/>
      <c r="NDC42" s="30"/>
      <c r="NDD42" s="31"/>
      <c r="NDE42" s="30"/>
      <c r="NDF42" s="31"/>
      <c r="NDG42" s="30"/>
      <c r="NDH42" s="31"/>
      <c r="NDI42" s="30"/>
      <c r="NDJ42" s="31"/>
      <c r="NDK42" s="30"/>
      <c r="NDL42" s="31"/>
      <c r="NDM42" s="30"/>
      <c r="NDN42" s="31"/>
      <c r="NDO42" s="30"/>
      <c r="NDP42" s="31"/>
      <c r="NDQ42" s="30"/>
      <c r="NDR42" s="31"/>
      <c r="NDS42" s="30"/>
      <c r="NDT42" s="31"/>
      <c r="NDU42" s="30"/>
      <c r="NDV42" s="31"/>
      <c r="NDW42" s="30"/>
      <c r="NDX42" s="31"/>
      <c r="NDY42" s="30"/>
      <c r="NDZ42" s="31"/>
      <c r="NEA42" s="30"/>
      <c r="NEB42" s="31"/>
      <c r="NEC42" s="30"/>
      <c r="NED42" s="31"/>
      <c r="NEE42" s="30"/>
      <c r="NEF42" s="31"/>
      <c r="NEG42" s="30"/>
      <c r="NEH42" s="31"/>
      <c r="NEI42" s="30"/>
      <c r="NEJ42" s="31"/>
      <c r="NEK42" s="30"/>
      <c r="NEL42" s="31"/>
      <c r="NEM42" s="30"/>
      <c r="NEN42" s="31"/>
      <c r="NEO42" s="30"/>
      <c r="NEP42" s="31"/>
      <c r="NEQ42" s="30"/>
      <c r="NER42" s="31"/>
      <c r="NES42" s="30"/>
      <c r="NET42" s="31"/>
      <c r="NEU42" s="30"/>
      <c r="NEV42" s="31"/>
      <c r="NEW42" s="30"/>
      <c r="NEX42" s="31"/>
      <c r="NEY42" s="30"/>
      <c r="NEZ42" s="31"/>
      <c r="NFA42" s="30"/>
      <c r="NFB42" s="31"/>
      <c r="NFC42" s="30"/>
      <c r="NFD42" s="31"/>
      <c r="NFE42" s="30"/>
      <c r="NFF42" s="31"/>
      <c r="NFG42" s="30"/>
      <c r="NFH42" s="31"/>
      <c r="NFI42" s="30"/>
      <c r="NFJ42" s="31"/>
      <c r="NFK42" s="30"/>
      <c r="NFL42" s="31"/>
      <c r="NFM42" s="30"/>
      <c r="NFN42" s="31"/>
      <c r="NFO42" s="30"/>
      <c r="NFP42" s="31"/>
      <c r="NFQ42" s="30"/>
      <c r="NFR42" s="31"/>
      <c r="NFS42" s="30"/>
      <c r="NFT42" s="31"/>
      <c r="NFU42" s="30"/>
      <c r="NFV42" s="31"/>
      <c r="NFW42" s="30"/>
      <c r="NFX42" s="31"/>
      <c r="NFY42" s="30"/>
      <c r="NFZ42" s="31"/>
      <c r="NGA42" s="30"/>
      <c r="NGB42" s="31"/>
      <c r="NGC42" s="30"/>
      <c r="NGD42" s="31"/>
      <c r="NGE42" s="30"/>
      <c r="NGF42" s="31"/>
      <c r="NGG42" s="30"/>
      <c r="NGH42" s="31"/>
      <c r="NGI42" s="30"/>
      <c r="NGJ42" s="31"/>
      <c r="NGK42" s="30"/>
      <c r="NGL42" s="31"/>
      <c r="NGM42" s="30"/>
      <c r="NGN42" s="31"/>
      <c r="NGO42" s="30"/>
      <c r="NGP42" s="31"/>
      <c r="NGQ42" s="30"/>
      <c r="NGR42" s="31"/>
      <c r="NGS42" s="30"/>
      <c r="NGT42" s="31"/>
      <c r="NGU42" s="30"/>
      <c r="NGV42" s="31"/>
      <c r="NGW42" s="30"/>
      <c r="NGX42" s="31"/>
      <c r="NGY42" s="30"/>
      <c r="NGZ42" s="31"/>
      <c r="NHA42" s="30"/>
      <c r="NHB42" s="31"/>
      <c r="NHC42" s="30"/>
      <c r="NHD42" s="31"/>
      <c r="NHE42" s="30"/>
      <c r="NHF42" s="31"/>
      <c r="NHG42" s="30"/>
      <c r="NHH42" s="31"/>
      <c r="NHI42" s="30"/>
      <c r="NHJ42" s="31"/>
      <c r="NHK42" s="30"/>
      <c r="NHL42" s="31"/>
      <c r="NHM42" s="30"/>
      <c r="NHN42" s="31"/>
      <c r="NHO42" s="30"/>
      <c r="NHP42" s="31"/>
      <c r="NHQ42" s="30"/>
      <c r="NHR42" s="31"/>
      <c r="NHS42" s="30"/>
      <c r="NHT42" s="31"/>
      <c r="NHU42" s="30"/>
      <c r="NHV42" s="31"/>
      <c r="NHW42" s="30"/>
      <c r="NHX42" s="31"/>
      <c r="NHY42" s="30"/>
      <c r="NHZ42" s="31"/>
      <c r="NIA42" s="30"/>
      <c r="NIB42" s="31"/>
      <c r="NIC42" s="30"/>
      <c r="NID42" s="31"/>
      <c r="NIE42" s="30"/>
      <c r="NIF42" s="31"/>
      <c r="NIG42" s="30"/>
      <c r="NIH42" s="31"/>
      <c r="NII42" s="30"/>
      <c r="NIJ42" s="31"/>
      <c r="NIK42" s="30"/>
      <c r="NIL42" s="31"/>
      <c r="NIM42" s="30"/>
      <c r="NIN42" s="31"/>
      <c r="NIO42" s="30"/>
      <c r="NIP42" s="31"/>
      <c r="NIQ42" s="30"/>
      <c r="NIR42" s="31"/>
      <c r="NIS42" s="30"/>
      <c r="NIT42" s="31"/>
      <c r="NIU42" s="30"/>
      <c r="NIV42" s="31"/>
      <c r="NIW42" s="30"/>
      <c r="NIX42" s="31"/>
      <c r="NIY42" s="30"/>
      <c r="NIZ42" s="31"/>
      <c r="NJA42" s="30"/>
      <c r="NJB42" s="31"/>
      <c r="NJC42" s="30"/>
      <c r="NJD42" s="31"/>
      <c r="NJE42" s="30"/>
      <c r="NJF42" s="31"/>
      <c r="NJG42" s="30"/>
      <c r="NJH42" s="31"/>
      <c r="NJI42" s="30"/>
      <c r="NJJ42" s="31"/>
      <c r="NJK42" s="30"/>
      <c r="NJL42" s="31"/>
      <c r="NJM42" s="30"/>
      <c r="NJN42" s="31"/>
      <c r="NJO42" s="30"/>
      <c r="NJP42" s="31"/>
      <c r="NJQ42" s="30"/>
      <c r="NJR42" s="31"/>
      <c r="NJS42" s="30"/>
      <c r="NJT42" s="31"/>
      <c r="NJU42" s="30"/>
      <c r="NJV42" s="31"/>
      <c r="NJW42" s="30"/>
      <c r="NJX42" s="31"/>
      <c r="NJY42" s="30"/>
      <c r="NJZ42" s="31"/>
      <c r="NKA42" s="30"/>
      <c r="NKB42" s="31"/>
      <c r="NKC42" s="30"/>
      <c r="NKD42" s="31"/>
      <c r="NKE42" s="30"/>
      <c r="NKF42" s="31"/>
      <c r="NKG42" s="30"/>
      <c r="NKH42" s="31"/>
      <c r="NKI42" s="30"/>
      <c r="NKJ42" s="31"/>
      <c r="NKK42" s="30"/>
      <c r="NKL42" s="31"/>
      <c r="NKM42" s="30"/>
      <c r="NKN42" s="31"/>
      <c r="NKO42" s="30"/>
      <c r="NKP42" s="31"/>
      <c r="NKQ42" s="30"/>
      <c r="NKR42" s="31"/>
      <c r="NKS42" s="30"/>
      <c r="NKT42" s="31"/>
      <c r="NKU42" s="30"/>
      <c r="NKV42" s="31"/>
      <c r="NKW42" s="30"/>
      <c r="NKX42" s="31"/>
      <c r="NKY42" s="30"/>
      <c r="NKZ42" s="31"/>
      <c r="NLA42" s="30"/>
      <c r="NLB42" s="31"/>
      <c r="NLC42" s="30"/>
      <c r="NLD42" s="31"/>
      <c r="NLE42" s="30"/>
      <c r="NLF42" s="31"/>
      <c r="NLG42" s="30"/>
      <c r="NLH42" s="31"/>
      <c r="NLI42" s="30"/>
      <c r="NLJ42" s="31"/>
      <c r="NLK42" s="30"/>
      <c r="NLL42" s="31"/>
      <c r="NLM42" s="30"/>
      <c r="NLN42" s="31"/>
      <c r="NLO42" s="30"/>
      <c r="NLP42" s="31"/>
      <c r="NLQ42" s="30"/>
      <c r="NLR42" s="31"/>
      <c r="NLS42" s="30"/>
      <c r="NLT42" s="31"/>
      <c r="NLU42" s="30"/>
      <c r="NLV42" s="31"/>
      <c r="NLW42" s="30"/>
      <c r="NLX42" s="31"/>
      <c r="NLY42" s="30"/>
      <c r="NLZ42" s="31"/>
      <c r="NMA42" s="30"/>
      <c r="NMB42" s="31"/>
      <c r="NMC42" s="30"/>
      <c r="NMD42" s="31"/>
      <c r="NME42" s="30"/>
      <c r="NMF42" s="31"/>
      <c r="NMG42" s="30"/>
      <c r="NMH42" s="31"/>
      <c r="NMI42" s="30"/>
      <c r="NMJ42" s="31"/>
      <c r="NMK42" s="30"/>
      <c r="NML42" s="31"/>
      <c r="NMM42" s="30"/>
      <c r="NMN42" s="31"/>
      <c r="NMO42" s="30"/>
      <c r="NMP42" s="31"/>
      <c r="NMQ42" s="30"/>
      <c r="NMR42" s="31"/>
      <c r="NMS42" s="30"/>
      <c r="NMT42" s="31"/>
      <c r="NMU42" s="30"/>
      <c r="NMV42" s="31"/>
      <c r="NMW42" s="30"/>
      <c r="NMX42" s="31"/>
      <c r="NMY42" s="30"/>
      <c r="NMZ42" s="31"/>
      <c r="NNA42" s="30"/>
      <c r="NNB42" s="31"/>
      <c r="NNC42" s="30"/>
      <c r="NND42" s="31"/>
      <c r="NNE42" s="30"/>
      <c r="NNF42" s="31"/>
      <c r="NNG42" s="30"/>
      <c r="NNH42" s="31"/>
      <c r="NNI42" s="30"/>
      <c r="NNJ42" s="31"/>
      <c r="NNK42" s="30"/>
      <c r="NNL42" s="31"/>
      <c r="NNM42" s="30"/>
      <c r="NNN42" s="31"/>
      <c r="NNO42" s="30"/>
      <c r="NNP42" s="31"/>
      <c r="NNQ42" s="30"/>
      <c r="NNR42" s="31"/>
      <c r="NNS42" s="30"/>
      <c r="NNT42" s="31"/>
      <c r="NNU42" s="30"/>
      <c r="NNV42" s="31"/>
      <c r="NNW42" s="30"/>
      <c r="NNX42" s="31"/>
      <c r="NNY42" s="30"/>
      <c r="NNZ42" s="31"/>
      <c r="NOA42" s="30"/>
      <c r="NOB42" s="31"/>
      <c r="NOC42" s="30"/>
      <c r="NOD42" s="31"/>
      <c r="NOE42" s="30"/>
      <c r="NOF42" s="31"/>
      <c r="NOG42" s="30"/>
      <c r="NOH42" s="31"/>
      <c r="NOI42" s="30"/>
      <c r="NOJ42" s="31"/>
      <c r="NOK42" s="30"/>
      <c r="NOL42" s="31"/>
      <c r="NOM42" s="30"/>
      <c r="NON42" s="31"/>
      <c r="NOO42" s="30"/>
      <c r="NOP42" s="31"/>
      <c r="NOQ42" s="30"/>
      <c r="NOR42" s="31"/>
      <c r="NOS42" s="30"/>
      <c r="NOT42" s="31"/>
      <c r="NOU42" s="30"/>
      <c r="NOV42" s="31"/>
      <c r="NOW42" s="30"/>
      <c r="NOX42" s="31"/>
      <c r="NOY42" s="30"/>
      <c r="NOZ42" s="31"/>
      <c r="NPA42" s="30"/>
      <c r="NPB42" s="31"/>
      <c r="NPC42" s="30"/>
      <c r="NPD42" s="31"/>
      <c r="NPE42" s="30"/>
      <c r="NPF42" s="31"/>
      <c r="NPG42" s="30"/>
      <c r="NPH42" s="31"/>
      <c r="NPI42" s="30"/>
      <c r="NPJ42" s="31"/>
      <c r="NPK42" s="30"/>
      <c r="NPL42" s="31"/>
      <c r="NPM42" s="30"/>
      <c r="NPN42" s="31"/>
      <c r="NPO42" s="30"/>
      <c r="NPP42" s="31"/>
      <c r="NPQ42" s="30"/>
      <c r="NPR42" s="31"/>
      <c r="NPS42" s="30"/>
      <c r="NPT42" s="31"/>
      <c r="NPU42" s="30"/>
      <c r="NPV42" s="31"/>
      <c r="NPW42" s="30"/>
      <c r="NPX42" s="31"/>
      <c r="NPY42" s="30"/>
      <c r="NPZ42" s="31"/>
      <c r="NQA42" s="30"/>
      <c r="NQB42" s="31"/>
      <c r="NQC42" s="30"/>
      <c r="NQD42" s="31"/>
      <c r="NQE42" s="30"/>
      <c r="NQF42" s="31"/>
      <c r="NQG42" s="30"/>
      <c r="NQH42" s="31"/>
      <c r="NQI42" s="30"/>
      <c r="NQJ42" s="31"/>
      <c r="NQK42" s="30"/>
      <c r="NQL42" s="31"/>
      <c r="NQM42" s="30"/>
      <c r="NQN42" s="31"/>
      <c r="NQO42" s="30"/>
      <c r="NQP42" s="31"/>
      <c r="NQQ42" s="30"/>
      <c r="NQR42" s="31"/>
      <c r="NQS42" s="30"/>
      <c r="NQT42" s="31"/>
      <c r="NQU42" s="30"/>
      <c r="NQV42" s="31"/>
      <c r="NQW42" s="30"/>
      <c r="NQX42" s="31"/>
      <c r="NQY42" s="30"/>
      <c r="NQZ42" s="31"/>
      <c r="NRA42" s="30"/>
      <c r="NRB42" s="31"/>
      <c r="NRC42" s="30"/>
      <c r="NRD42" s="31"/>
      <c r="NRE42" s="30"/>
      <c r="NRF42" s="31"/>
      <c r="NRG42" s="30"/>
      <c r="NRH42" s="31"/>
      <c r="NRI42" s="30"/>
      <c r="NRJ42" s="31"/>
      <c r="NRK42" s="30"/>
      <c r="NRL42" s="31"/>
      <c r="NRM42" s="30"/>
      <c r="NRN42" s="31"/>
      <c r="NRO42" s="30"/>
      <c r="NRP42" s="31"/>
      <c r="NRQ42" s="30"/>
      <c r="NRR42" s="31"/>
      <c r="NRS42" s="30"/>
      <c r="NRT42" s="31"/>
      <c r="NRU42" s="30"/>
      <c r="NRV42" s="31"/>
      <c r="NRW42" s="30"/>
      <c r="NRX42" s="31"/>
      <c r="NRY42" s="30"/>
      <c r="NRZ42" s="31"/>
      <c r="NSA42" s="30"/>
      <c r="NSB42" s="31"/>
      <c r="NSC42" s="30"/>
      <c r="NSD42" s="31"/>
      <c r="NSE42" s="30"/>
      <c r="NSF42" s="31"/>
      <c r="NSG42" s="30"/>
      <c r="NSH42" s="31"/>
      <c r="NSI42" s="30"/>
      <c r="NSJ42" s="31"/>
      <c r="NSK42" s="30"/>
      <c r="NSL42" s="31"/>
      <c r="NSM42" s="30"/>
      <c r="NSN42" s="31"/>
      <c r="NSO42" s="30"/>
      <c r="NSP42" s="31"/>
      <c r="NSQ42" s="30"/>
      <c r="NSR42" s="31"/>
      <c r="NSS42" s="30"/>
      <c r="NST42" s="31"/>
      <c r="NSU42" s="30"/>
      <c r="NSV42" s="31"/>
      <c r="NSW42" s="30"/>
      <c r="NSX42" s="31"/>
      <c r="NSY42" s="30"/>
      <c r="NSZ42" s="31"/>
      <c r="NTA42" s="30"/>
      <c r="NTB42" s="31"/>
      <c r="NTC42" s="30"/>
      <c r="NTD42" s="31"/>
      <c r="NTE42" s="30"/>
      <c r="NTF42" s="31"/>
      <c r="NTG42" s="30"/>
      <c r="NTH42" s="31"/>
      <c r="NTI42" s="30"/>
      <c r="NTJ42" s="31"/>
      <c r="NTK42" s="30"/>
      <c r="NTL42" s="31"/>
      <c r="NTM42" s="30"/>
      <c r="NTN42" s="31"/>
      <c r="NTO42" s="30"/>
      <c r="NTP42" s="31"/>
      <c r="NTQ42" s="30"/>
      <c r="NTR42" s="31"/>
      <c r="NTS42" s="30"/>
      <c r="NTT42" s="31"/>
      <c r="NTU42" s="30"/>
      <c r="NTV42" s="31"/>
      <c r="NTW42" s="30"/>
      <c r="NTX42" s="31"/>
      <c r="NTY42" s="30"/>
      <c r="NTZ42" s="31"/>
      <c r="NUA42" s="30"/>
      <c r="NUB42" s="31"/>
      <c r="NUC42" s="30"/>
      <c r="NUD42" s="31"/>
      <c r="NUE42" s="30"/>
      <c r="NUF42" s="31"/>
      <c r="NUG42" s="30"/>
      <c r="NUH42" s="31"/>
      <c r="NUI42" s="30"/>
      <c r="NUJ42" s="31"/>
      <c r="NUK42" s="30"/>
      <c r="NUL42" s="31"/>
      <c r="NUM42" s="30"/>
      <c r="NUN42" s="31"/>
      <c r="NUO42" s="30"/>
      <c r="NUP42" s="31"/>
      <c r="NUQ42" s="30"/>
      <c r="NUR42" s="31"/>
      <c r="NUS42" s="30"/>
      <c r="NUT42" s="31"/>
      <c r="NUU42" s="30"/>
      <c r="NUV42" s="31"/>
      <c r="NUW42" s="30"/>
      <c r="NUX42" s="31"/>
      <c r="NUY42" s="30"/>
      <c r="NUZ42" s="31"/>
      <c r="NVA42" s="30"/>
      <c r="NVB42" s="31"/>
      <c r="NVC42" s="30"/>
      <c r="NVD42" s="31"/>
      <c r="NVE42" s="30"/>
      <c r="NVF42" s="31"/>
      <c r="NVG42" s="30"/>
      <c r="NVH42" s="31"/>
      <c r="NVI42" s="30"/>
      <c r="NVJ42" s="31"/>
      <c r="NVK42" s="30"/>
      <c r="NVL42" s="31"/>
      <c r="NVM42" s="30"/>
      <c r="NVN42" s="31"/>
      <c r="NVO42" s="30"/>
      <c r="NVP42" s="31"/>
      <c r="NVQ42" s="30"/>
      <c r="NVR42" s="31"/>
      <c r="NVS42" s="30"/>
      <c r="NVT42" s="31"/>
      <c r="NVU42" s="30"/>
      <c r="NVV42" s="31"/>
      <c r="NVW42" s="30"/>
      <c r="NVX42" s="31"/>
      <c r="NVY42" s="30"/>
      <c r="NVZ42" s="31"/>
      <c r="NWA42" s="30"/>
      <c r="NWB42" s="31"/>
      <c r="NWC42" s="30"/>
      <c r="NWD42" s="31"/>
      <c r="NWE42" s="30"/>
      <c r="NWF42" s="31"/>
      <c r="NWG42" s="30"/>
      <c r="NWH42" s="31"/>
      <c r="NWI42" s="30"/>
      <c r="NWJ42" s="31"/>
      <c r="NWK42" s="30"/>
      <c r="NWL42" s="31"/>
      <c r="NWM42" s="30"/>
      <c r="NWN42" s="31"/>
      <c r="NWO42" s="30"/>
      <c r="NWP42" s="31"/>
      <c r="NWQ42" s="30"/>
      <c r="NWR42" s="31"/>
      <c r="NWS42" s="30"/>
      <c r="NWT42" s="31"/>
      <c r="NWU42" s="30"/>
      <c r="NWV42" s="31"/>
      <c r="NWW42" s="30"/>
      <c r="NWX42" s="31"/>
      <c r="NWY42" s="30"/>
      <c r="NWZ42" s="31"/>
      <c r="NXA42" s="30"/>
      <c r="NXB42" s="31"/>
      <c r="NXC42" s="30"/>
      <c r="NXD42" s="31"/>
      <c r="NXE42" s="30"/>
      <c r="NXF42" s="31"/>
      <c r="NXG42" s="30"/>
      <c r="NXH42" s="31"/>
      <c r="NXI42" s="30"/>
      <c r="NXJ42" s="31"/>
      <c r="NXK42" s="30"/>
      <c r="NXL42" s="31"/>
      <c r="NXM42" s="30"/>
      <c r="NXN42" s="31"/>
      <c r="NXO42" s="30"/>
      <c r="NXP42" s="31"/>
      <c r="NXQ42" s="30"/>
      <c r="NXR42" s="31"/>
      <c r="NXS42" s="30"/>
      <c r="NXT42" s="31"/>
      <c r="NXU42" s="30"/>
      <c r="NXV42" s="31"/>
      <c r="NXW42" s="30"/>
      <c r="NXX42" s="31"/>
      <c r="NXY42" s="30"/>
      <c r="NXZ42" s="31"/>
      <c r="NYA42" s="30"/>
      <c r="NYB42" s="31"/>
      <c r="NYC42" s="30"/>
      <c r="NYD42" s="31"/>
      <c r="NYE42" s="30"/>
      <c r="NYF42" s="31"/>
      <c r="NYG42" s="30"/>
      <c r="NYH42" s="31"/>
      <c r="NYI42" s="30"/>
      <c r="NYJ42" s="31"/>
      <c r="NYK42" s="30"/>
      <c r="NYL42" s="31"/>
      <c r="NYM42" s="30"/>
      <c r="NYN42" s="31"/>
      <c r="NYO42" s="30"/>
      <c r="NYP42" s="31"/>
      <c r="NYQ42" s="30"/>
      <c r="NYR42" s="31"/>
      <c r="NYS42" s="30"/>
      <c r="NYT42" s="31"/>
      <c r="NYU42" s="30"/>
      <c r="NYV42" s="31"/>
      <c r="NYW42" s="30"/>
      <c r="NYX42" s="31"/>
      <c r="NYY42" s="30"/>
      <c r="NYZ42" s="31"/>
      <c r="NZA42" s="30"/>
      <c r="NZB42" s="31"/>
      <c r="NZC42" s="30"/>
      <c r="NZD42" s="31"/>
      <c r="NZE42" s="30"/>
      <c r="NZF42" s="31"/>
      <c r="NZG42" s="30"/>
      <c r="NZH42" s="31"/>
      <c r="NZI42" s="30"/>
      <c r="NZJ42" s="31"/>
      <c r="NZK42" s="30"/>
      <c r="NZL42" s="31"/>
      <c r="NZM42" s="30"/>
      <c r="NZN42" s="31"/>
      <c r="NZO42" s="30"/>
      <c r="NZP42" s="31"/>
      <c r="NZQ42" s="30"/>
      <c r="NZR42" s="31"/>
      <c r="NZS42" s="30"/>
      <c r="NZT42" s="31"/>
      <c r="NZU42" s="30"/>
      <c r="NZV42" s="31"/>
      <c r="NZW42" s="30"/>
      <c r="NZX42" s="31"/>
      <c r="NZY42" s="30"/>
      <c r="NZZ42" s="31"/>
      <c r="OAA42" s="30"/>
      <c r="OAB42" s="31"/>
      <c r="OAC42" s="30"/>
      <c r="OAD42" s="31"/>
      <c r="OAE42" s="30"/>
      <c r="OAF42" s="31"/>
      <c r="OAG42" s="30"/>
      <c r="OAH42" s="31"/>
      <c r="OAI42" s="30"/>
      <c r="OAJ42" s="31"/>
      <c r="OAK42" s="30"/>
      <c r="OAL42" s="31"/>
      <c r="OAM42" s="30"/>
      <c r="OAN42" s="31"/>
      <c r="OAO42" s="30"/>
      <c r="OAP42" s="31"/>
      <c r="OAQ42" s="30"/>
      <c r="OAR42" s="31"/>
      <c r="OAS42" s="30"/>
      <c r="OAT42" s="31"/>
      <c r="OAU42" s="30"/>
      <c r="OAV42" s="31"/>
      <c r="OAW42" s="30"/>
      <c r="OAX42" s="31"/>
      <c r="OAY42" s="30"/>
      <c r="OAZ42" s="31"/>
      <c r="OBA42" s="30"/>
      <c r="OBB42" s="31"/>
      <c r="OBC42" s="30"/>
      <c r="OBD42" s="31"/>
      <c r="OBE42" s="30"/>
      <c r="OBF42" s="31"/>
      <c r="OBG42" s="30"/>
      <c r="OBH42" s="31"/>
      <c r="OBI42" s="30"/>
      <c r="OBJ42" s="31"/>
      <c r="OBK42" s="30"/>
      <c r="OBL42" s="31"/>
      <c r="OBM42" s="30"/>
      <c r="OBN42" s="31"/>
      <c r="OBO42" s="30"/>
      <c r="OBP42" s="31"/>
      <c r="OBQ42" s="30"/>
      <c r="OBR42" s="31"/>
      <c r="OBS42" s="30"/>
      <c r="OBT42" s="31"/>
      <c r="OBU42" s="30"/>
      <c r="OBV42" s="31"/>
      <c r="OBW42" s="30"/>
      <c r="OBX42" s="31"/>
      <c r="OBY42" s="30"/>
      <c r="OBZ42" s="31"/>
      <c r="OCA42" s="30"/>
      <c r="OCB42" s="31"/>
      <c r="OCC42" s="30"/>
      <c r="OCD42" s="31"/>
      <c r="OCE42" s="30"/>
      <c r="OCF42" s="31"/>
      <c r="OCG42" s="30"/>
      <c r="OCH42" s="31"/>
      <c r="OCI42" s="30"/>
      <c r="OCJ42" s="31"/>
      <c r="OCK42" s="30"/>
      <c r="OCL42" s="31"/>
      <c r="OCM42" s="30"/>
      <c r="OCN42" s="31"/>
      <c r="OCO42" s="30"/>
      <c r="OCP42" s="31"/>
      <c r="OCQ42" s="30"/>
      <c r="OCR42" s="31"/>
      <c r="OCS42" s="30"/>
      <c r="OCT42" s="31"/>
      <c r="OCU42" s="30"/>
      <c r="OCV42" s="31"/>
      <c r="OCW42" s="30"/>
      <c r="OCX42" s="31"/>
      <c r="OCY42" s="30"/>
      <c r="OCZ42" s="31"/>
      <c r="ODA42" s="30"/>
      <c r="ODB42" s="31"/>
      <c r="ODC42" s="30"/>
      <c r="ODD42" s="31"/>
      <c r="ODE42" s="30"/>
      <c r="ODF42" s="31"/>
      <c r="ODG42" s="30"/>
      <c r="ODH42" s="31"/>
      <c r="ODI42" s="30"/>
      <c r="ODJ42" s="31"/>
      <c r="ODK42" s="30"/>
      <c r="ODL42" s="31"/>
      <c r="ODM42" s="30"/>
      <c r="ODN42" s="31"/>
      <c r="ODO42" s="30"/>
      <c r="ODP42" s="31"/>
      <c r="ODQ42" s="30"/>
      <c r="ODR42" s="31"/>
      <c r="ODS42" s="30"/>
      <c r="ODT42" s="31"/>
      <c r="ODU42" s="30"/>
      <c r="ODV42" s="31"/>
      <c r="ODW42" s="30"/>
      <c r="ODX42" s="31"/>
      <c r="ODY42" s="30"/>
      <c r="ODZ42" s="31"/>
      <c r="OEA42" s="30"/>
      <c r="OEB42" s="31"/>
      <c r="OEC42" s="30"/>
      <c r="OED42" s="31"/>
      <c r="OEE42" s="30"/>
      <c r="OEF42" s="31"/>
      <c r="OEG42" s="30"/>
      <c r="OEH42" s="31"/>
      <c r="OEI42" s="30"/>
      <c r="OEJ42" s="31"/>
      <c r="OEK42" s="30"/>
      <c r="OEL42" s="31"/>
      <c r="OEM42" s="30"/>
      <c r="OEN42" s="31"/>
      <c r="OEO42" s="30"/>
      <c r="OEP42" s="31"/>
      <c r="OEQ42" s="30"/>
      <c r="OER42" s="31"/>
      <c r="OES42" s="30"/>
      <c r="OET42" s="31"/>
      <c r="OEU42" s="30"/>
      <c r="OEV42" s="31"/>
      <c r="OEW42" s="30"/>
      <c r="OEX42" s="31"/>
      <c r="OEY42" s="30"/>
      <c r="OEZ42" s="31"/>
      <c r="OFA42" s="30"/>
      <c r="OFB42" s="31"/>
      <c r="OFC42" s="30"/>
      <c r="OFD42" s="31"/>
      <c r="OFE42" s="30"/>
      <c r="OFF42" s="31"/>
      <c r="OFG42" s="30"/>
      <c r="OFH42" s="31"/>
      <c r="OFI42" s="30"/>
      <c r="OFJ42" s="31"/>
      <c r="OFK42" s="30"/>
      <c r="OFL42" s="31"/>
      <c r="OFM42" s="30"/>
      <c r="OFN42" s="31"/>
      <c r="OFO42" s="30"/>
      <c r="OFP42" s="31"/>
      <c r="OFQ42" s="30"/>
      <c r="OFR42" s="31"/>
      <c r="OFS42" s="30"/>
      <c r="OFT42" s="31"/>
      <c r="OFU42" s="30"/>
      <c r="OFV42" s="31"/>
      <c r="OFW42" s="30"/>
      <c r="OFX42" s="31"/>
      <c r="OFY42" s="30"/>
      <c r="OFZ42" s="31"/>
      <c r="OGA42" s="30"/>
      <c r="OGB42" s="31"/>
      <c r="OGC42" s="30"/>
      <c r="OGD42" s="31"/>
      <c r="OGE42" s="30"/>
      <c r="OGF42" s="31"/>
      <c r="OGG42" s="30"/>
      <c r="OGH42" s="31"/>
      <c r="OGI42" s="30"/>
      <c r="OGJ42" s="31"/>
      <c r="OGK42" s="30"/>
      <c r="OGL42" s="31"/>
      <c r="OGM42" s="30"/>
      <c r="OGN42" s="31"/>
      <c r="OGO42" s="30"/>
      <c r="OGP42" s="31"/>
      <c r="OGQ42" s="30"/>
      <c r="OGR42" s="31"/>
      <c r="OGS42" s="30"/>
      <c r="OGT42" s="31"/>
      <c r="OGU42" s="30"/>
      <c r="OGV42" s="31"/>
      <c r="OGW42" s="30"/>
      <c r="OGX42" s="31"/>
      <c r="OGY42" s="30"/>
      <c r="OGZ42" s="31"/>
      <c r="OHA42" s="30"/>
      <c r="OHB42" s="31"/>
      <c r="OHC42" s="30"/>
      <c r="OHD42" s="31"/>
      <c r="OHE42" s="30"/>
      <c r="OHF42" s="31"/>
      <c r="OHG42" s="30"/>
      <c r="OHH42" s="31"/>
      <c r="OHI42" s="30"/>
      <c r="OHJ42" s="31"/>
      <c r="OHK42" s="30"/>
      <c r="OHL42" s="31"/>
      <c r="OHM42" s="30"/>
      <c r="OHN42" s="31"/>
      <c r="OHO42" s="30"/>
      <c r="OHP42" s="31"/>
      <c r="OHQ42" s="30"/>
      <c r="OHR42" s="31"/>
      <c r="OHS42" s="30"/>
      <c r="OHT42" s="31"/>
      <c r="OHU42" s="30"/>
      <c r="OHV42" s="31"/>
      <c r="OHW42" s="30"/>
      <c r="OHX42" s="31"/>
      <c r="OHY42" s="30"/>
      <c r="OHZ42" s="31"/>
      <c r="OIA42" s="30"/>
      <c r="OIB42" s="31"/>
      <c r="OIC42" s="30"/>
      <c r="OID42" s="31"/>
      <c r="OIE42" s="30"/>
      <c r="OIF42" s="31"/>
      <c r="OIG42" s="30"/>
      <c r="OIH42" s="31"/>
      <c r="OII42" s="30"/>
      <c r="OIJ42" s="31"/>
      <c r="OIK42" s="30"/>
      <c r="OIL42" s="31"/>
      <c r="OIM42" s="30"/>
      <c r="OIN42" s="31"/>
      <c r="OIO42" s="30"/>
      <c r="OIP42" s="31"/>
      <c r="OIQ42" s="30"/>
      <c r="OIR42" s="31"/>
      <c r="OIS42" s="30"/>
      <c r="OIT42" s="31"/>
      <c r="OIU42" s="30"/>
      <c r="OIV42" s="31"/>
      <c r="OIW42" s="30"/>
      <c r="OIX42" s="31"/>
      <c r="OIY42" s="30"/>
      <c r="OIZ42" s="31"/>
      <c r="OJA42" s="30"/>
      <c r="OJB42" s="31"/>
      <c r="OJC42" s="30"/>
      <c r="OJD42" s="31"/>
      <c r="OJE42" s="30"/>
      <c r="OJF42" s="31"/>
      <c r="OJG42" s="30"/>
      <c r="OJH42" s="31"/>
      <c r="OJI42" s="30"/>
      <c r="OJJ42" s="31"/>
      <c r="OJK42" s="30"/>
      <c r="OJL42" s="31"/>
      <c r="OJM42" s="30"/>
      <c r="OJN42" s="31"/>
      <c r="OJO42" s="30"/>
      <c r="OJP42" s="31"/>
      <c r="OJQ42" s="30"/>
      <c r="OJR42" s="31"/>
      <c r="OJS42" s="30"/>
      <c r="OJT42" s="31"/>
      <c r="OJU42" s="30"/>
      <c r="OJV42" s="31"/>
      <c r="OJW42" s="30"/>
      <c r="OJX42" s="31"/>
      <c r="OJY42" s="30"/>
      <c r="OJZ42" s="31"/>
      <c r="OKA42" s="30"/>
      <c r="OKB42" s="31"/>
      <c r="OKC42" s="30"/>
      <c r="OKD42" s="31"/>
      <c r="OKE42" s="30"/>
      <c r="OKF42" s="31"/>
      <c r="OKG42" s="30"/>
      <c r="OKH42" s="31"/>
      <c r="OKI42" s="30"/>
      <c r="OKJ42" s="31"/>
      <c r="OKK42" s="30"/>
      <c r="OKL42" s="31"/>
      <c r="OKM42" s="30"/>
      <c r="OKN42" s="31"/>
      <c r="OKO42" s="30"/>
      <c r="OKP42" s="31"/>
      <c r="OKQ42" s="30"/>
      <c r="OKR42" s="31"/>
      <c r="OKS42" s="30"/>
      <c r="OKT42" s="31"/>
      <c r="OKU42" s="30"/>
      <c r="OKV42" s="31"/>
      <c r="OKW42" s="30"/>
      <c r="OKX42" s="31"/>
      <c r="OKY42" s="30"/>
      <c r="OKZ42" s="31"/>
      <c r="OLA42" s="30"/>
      <c r="OLB42" s="31"/>
      <c r="OLC42" s="30"/>
      <c r="OLD42" s="31"/>
      <c r="OLE42" s="30"/>
      <c r="OLF42" s="31"/>
      <c r="OLG42" s="30"/>
      <c r="OLH42" s="31"/>
      <c r="OLI42" s="30"/>
      <c r="OLJ42" s="31"/>
      <c r="OLK42" s="30"/>
      <c r="OLL42" s="31"/>
      <c r="OLM42" s="30"/>
      <c r="OLN42" s="31"/>
      <c r="OLO42" s="30"/>
      <c r="OLP42" s="31"/>
      <c r="OLQ42" s="30"/>
      <c r="OLR42" s="31"/>
      <c r="OLS42" s="30"/>
      <c r="OLT42" s="31"/>
      <c r="OLU42" s="30"/>
      <c r="OLV42" s="31"/>
      <c r="OLW42" s="30"/>
      <c r="OLX42" s="31"/>
      <c r="OLY42" s="30"/>
      <c r="OLZ42" s="31"/>
      <c r="OMA42" s="30"/>
      <c r="OMB42" s="31"/>
      <c r="OMC42" s="30"/>
      <c r="OMD42" s="31"/>
      <c r="OME42" s="30"/>
      <c r="OMF42" s="31"/>
      <c r="OMG42" s="30"/>
      <c r="OMH42" s="31"/>
      <c r="OMI42" s="30"/>
      <c r="OMJ42" s="31"/>
      <c r="OMK42" s="30"/>
      <c r="OML42" s="31"/>
      <c r="OMM42" s="30"/>
      <c r="OMN42" s="31"/>
      <c r="OMO42" s="30"/>
      <c r="OMP42" s="31"/>
      <c r="OMQ42" s="30"/>
      <c r="OMR42" s="31"/>
      <c r="OMS42" s="30"/>
      <c r="OMT42" s="31"/>
      <c r="OMU42" s="30"/>
      <c r="OMV42" s="31"/>
      <c r="OMW42" s="30"/>
      <c r="OMX42" s="31"/>
      <c r="OMY42" s="30"/>
      <c r="OMZ42" s="31"/>
      <c r="ONA42" s="30"/>
      <c r="ONB42" s="31"/>
      <c r="ONC42" s="30"/>
      <c r="OND42" s="31"/>
      <c r="ONE42" s="30"/>
      <c r="ONF42" s="31"/>
      <c r="ONG42" s="30"/>
      <c r="ONH42" s="31"/>
      <c r="ONI42" s="30"/>
      <c r="ONJ42" s="31"/>
      <c r="ONK42" s="30"/>
      <c r="ONL42" s="31"/>
      <c r="ONM42" s="30"/>
      <c r="ONN42" s="31"/>
      <c r="ONO42" s="30"/>
      <c r="ONP42" s="31"/>
      <c r="ONQ42" s="30"/>
      <c r="ONR42" s="31"/>
      <c r="ONS42" s="30"/>
      <c r="ONT42" s="31"/>
      <c r="ONU42" s="30"/>
      <c r="ONV42" s="31"/>
      <c r="ONW42" s="30"/>
      <c r="ONX42" s="31"/>
      <c r="ONY42" s="30"/>
      <c r="ONZ42" s="31"/>
      <c r="OOA42" s="30"/>
      <c r="OOB42" s="31"/>
      <c r="OOC42" s="30"/>
      <c r="OOD42" s="31"/>
      <c r="OOE42" s="30"/>
      <c r="OOF42" s="31"/>
      <c r="OOG42" s="30"/>
      <c r="OOH42" s="31"/>
      <c r="OOI42" s="30"/>
      <c r="OOJ42" s="31"/>
      <c r="OOK42" s="30"/>
      <c r="OOL42" s="31"/>
      <c r="OOM42" s="30"/>
      <c r="OON42" s="31"/>
      <c r="OOO42" s="30"/>
      <c r="OOP42" s="31"/>
      <c r="OOQ42" s="30"/>
      <c r="OOR42" s="31"/>
      <c r="OOS42" s="30"/>
      <c r="OOT42" s="31"/>
      <c r="OOU42" s="30"/>
      <c r="OOV42" s="31"/>
      <c r="OOW42" s="30"/>
      <c r="OOX42" s="31"/>
      <c r="OOY42" s="30"/>
      <c r="OOZ42" s="31"/>
      <c r="OPA42" s="30"/>
      <c r="OPB42" s="31"/>
      <c r="OPC42" s="30"/>
      <c r="OPD42" s="31"/>
      <c r="OPE42" s="30"/>
      <c r="OPF42" s="31"/>
      <c r="OPG42" s="30"/>
      <c r="OPH42" s="31"/>
      <c r="OPI42" s="30"/>
      <c r="OPJ42" s="31"/>
      <c r="OPK42" s="30"/>
      <c r="OPL42" s="31"/>
      <c r="OPM42" s="30"/>
      <c r="OPN42" s="31"/>
      <c r="OPO42" s="30"/>
      <c r="OPP42" s="31"/>
      <c r="OPQ42" s="30"/>
      <c r="OPR42" s="31"/>
      <c r="OPS42" s="30"/>
      <c r="OPT42" s="31"/>
      <c r="OPU42" s="30"/>
      <c r="OPV42" s="31"/>
      <c r="OPW42" s="30"/>
      <c r="OPX42" s="31"/>
      <c r="OPY42" s="30"/>
      <c r="OPZ42" s="31"/>
      <c r="OQA42" s="30"/>
      <c r="OQB42" s="31"/>
      <c r="OQC42" s="30"/>
      <c r="OQD42" s="31"/>
      <c r="OQE42" s="30"/>
      <c r="OQF42" s="31"/>
      <c r="OQG42" s="30"/>
      <c r="OQH42" s="31"/>
      <c r="OQI42" s="30"/>
      <c r="OQJ42" s="31"/>
      <c r="OQK42" s="30"/>
      <c r="OQL42" s="31"/>
      <c r="OQM42" s="30"/>
      <c r="OQN42" s="31"/>
      <c r="OQO42" s="30"/>
      <c r="OQP42" s="31"/>
      <c r="OQQ42" s="30"/>
      <c r="OQR42" s="31"/>
      <c r="OQS42" s="30"/>
      <c r="OQT42" s="31"/>
      <c r="OQU42" s="30"/>
      <c r="OQV42" s="31"/>
      <c r="OQW42" s="30"/>
      <c r="OQX42" s="31"/>
      <c r="OQY42" s="30"/>
      <c r="OQZ42" s="31"/>
      <c r="ORA42" s="30"/>
      <c r="ORB42" s="31"/>
      <c r="ORC42" s="30"/>
      <c r="ORD42" s="31"/>
      <c r="ORE42" s="30"/>
      <c r="ORF42" s="31"/>
      <c r="ORG42" s="30"/>
      <c r="ORH42" s="31"/>
      <c r="ORI42" s="30"/>
      <c r="ORJ42" s="31"/>
      <c r="ORK42" s="30"/>
      <c r="ORL42" s="31"/>
      <c r="ORM42" s="30"/>
      <c r="ORN42" s="31"/>
      <c r="ORO42" s="30"/>
      <c r="ORP42" s="31"/>
      <c r="ORQ42" s="30"/>
      <c r="ORR42" s="31"/>
      <c r="ORS42" s="30"/>
      <c r="ORT42" s="31"/>
      <c r="ORU42" s="30"/>
      <c r="ORV42" s="31"/>
      <c r="ORW42" s="30"/>
      <c r="ORX42" s="31"/>
      <c r="ORY42" s="30"/>
      <c r="ORZ42" s="31"/>
      <c r="OSA42" s="30"/>
      <c r="OSB42" s="31"/>
      <c r="OSC42" s="30"/>
      <c r="OSD42" s="31"/>
      <c r="OSE42" s="30"/>
      <c r="OSF42" s="31"/>
      <c r="OSG42" s="30"/>
      <c r="OSH42" s="31"/>
      <c r="OSI42" s="30"/>
      <c r="OSJ42" s="31"/>
      <c r="OSK42" s="30"/>
      <c r="OSL42" s="31"/>
      <c r="OSM42" s="30"/>
      <c r="OSN42" s="31"/>
      <c r="OSO42" s="30"/>
      <c r="OSP42" s="31"/>
      <c r="OSQ42" s="30"/>
      <c r="OSR42" s="31"/>
      <c r="OSS42" s="30"/>
      <c r="OST42" s="31"/>
      <c r="OSU42" s="30"/>
      <c r="OSV42" s="31"/>
      <c r="OSW42" s="30"/>
      <c r="OSX42" s="31"/>
      <c r="OSY42" s="30"/>
      <c r="OSZ42" s="31"/>
      <c r="OTA42" s="30"/>
      <c r="OTB42" s="31"/>
      <c r="OTC42" s="30"/>
      <c r="OTD42" s="31"/>
      <c r="OTE42" s="30"/>
      <c r="OTF42" s="31"/>
      <c r="OTG42" s="30"/>
      <c r="OTH42" s="31"/>
      <c r="OTI42" s="30"/>
      <c r="OTJ42" s="31"/>
      <c r="OTK42" s="30"/>
      <c r="OTL42" s="31"/>
      <c r="OTM42" s="30"/>
      <c r="OTN42" s="31"/>
      <c r="OTO42" s="30"/>
      <c r="OTP42" s="31"/>
      <c r="OTQ42" s="30"/>
      <c r="OTR42" s="31"/>
      <c r="OTS42" s="30"/>
      <c r="OTT42" s="31"/>
      <c r="OTU42" s="30"/>
      <c r="OTV42" s="31"/>
      <c r="OTW42" s="30"/>
      <c r="OTX42" s="31"/>
      <c r="OTY42" s="30"/>
      <c r="OTZ42" s="31"/>
      <c r="OUA42" s="30"/>
      <c r="OUB42" s="31"/>
      <c r="OUC42" s="30"/>
      <c r="OUD42" s="31"/>
      <c r="OUE42" s="30"/>
      <c r="OUF42" s="31"/>
      <c r="OUG42" s="30"/>
      <c r="OUH42" s="31"/>
      <c r="OUI42" s="30"/>
      <c r="OUJ42" s="31"/>
      <c r="OUK42" s="30"/>
      <c r="OUL42" s="31"/>
      <c r="OUM42" s="30"/>
      <c r="OUN42" s="31"/>
      <c r="OUO42" s="30"/>
      <c r="OUP42" s="31"/>
      <c r="OUQ42" s="30"/>
      <c r="OUR42" s="31"/>
      <c r="OUS42" s="30"/>
      <c r="OUT42" s="31"/>
      <c r="OUU42" s="30"/>
      <c r="OUV42" s="31"/>
      <c r="OUW42" s="30"/>
      <c r="OUX42" s="31"/>
      <c r="OUY42" s="30"/>
      <c r="OUZ42" s="31"/>
      <c r="OVA42" s="30"/>
      <c r="OVB42" s="31"/>
      <c r="OVC42" s="30"/>
      <c r="OVD42" s="31"/>
      <c r="OVE42" s="30"/>
      <c r="OVF42" s="31"/>
      <c r="OVG42" s="30"/>
      <c r="OVH42" s="31"/>
      <c r="OVI42" s="30"/>
      <c r="OVJ42" s="31"/>
      <c r="OVK42" s="30"/>
      <c r="OVL42" s="31"/>
      <c r="OVM42" s="30"/>
      <c r="OVN42" s="31"/>
      <c r="OVO42" s="30"/>
      <c r="OVP42" s="31"/>
      <c r="OVQ42" s="30"/>
      <c r="OVR42" s="31"/>
      <c r="OVS42" s="30"/>
      <c r="OVT42" s="31"/>
      <c r="OVU42" s="30"/>
      <c r="OVV42" s="31"/>
      <c r="OVW42" s="30"/>
      <c r="OVX42" s="31"/>
      <c r="OVY42" s="30"/>
      <c r="OVZ42" s="31"/>
      <c r="OWA42" s="30"/>
      <c r="OWB42" s="31"/>
      <c r="OWC42" s="30"/>
      <c r="OWD42" s="31"/>
      <c r="OWE42" s="30"/>
      <c r="OWF42" s="31"/>
      <c r="OWG42" s="30"/>
      <c r="OWH42" s="31"/>
      <c r="OWI42" s="30"/>
      <c r="OWJ42" s="31"/>
      <c r="OWK42" s="30"/>
      <c r="OWL42" s="31"/>
      <c r="OWM42" s="30"/>
      <c r="OWN42" s="31"/>
      <c r="OWO42" s="30"/>
      <c r="OWP42" s="31"/>
      <c r="OWQ42" s="30"/>
      <c r="OWR42" s="31"/>
      <c r="OWS42" s="30"/>
      <c r="OWT42" s="31"/>
      <c r="OWU42" s="30"/>
      <c r="OWV42" s="31"/>
      <c r="OWW42" s="30"/>
      <c r="OWX42" s="31"/>
      <c r="OWY42" s="30"/>
      <c r="OWZ42" s="31"/>
      <c r="OXA42" s="30"/>
      <c r="OXB42" s="31"/>
      <c r="OXC42" s="30"/>
      <c r="OXD42" s="31"/>
      <c r="OXE42" s="30"/>
      <c r="OXF42" s="31"/>
      <c r="OXG42" s="30"/>
      <c r="OXH42" s="31"/>
      <c r="OXI42" s="30"/>
      <c r="OXJ42" s="31"/>
      <c r="OXK42" s="30"/>
      <c r="OXL42" s="31"/>
      <c r="OXM42" s="30"/>
      <c r="OXN42" s="31"/>
      <c r="OXO42" s="30"/>
      <c r="OXP42" s="31"/>
      <c r="OXQ42" s="30"/>
      <c r="OXR42" s="31"/>
      <c r="OXS42" s="30"/>
      <c r="OXT42" s="31"/>
      <c r="OXU42" s="30"/>
      <c r="OXV42" s="31"/>
      <c r="OXW42" s="30"/>
      <c r="OXX42" s="31"/>
      <c r="OXY42" s="30"/>
      <c r="OXZ42" s="31"/>
      <c r="OYA42" s="30"/>
      <c r="OYB42" s="31"/>
      <c r="OYC42" s="30"/>
      <c r="OYD42" s="31"/>
      <c r="OYE42" s="30"/>
      <c r="OYF42" s="31"/>
      <c r="OYG42" s="30"/>
      <c r="OYH42" s="31"/>
      <c r="OYI42" s="30"/>
      <c r="OYJ42" s="31"/>
      <c r="OYK42" s="30"/>
      <c r="OYL42" s="31"/>
      <c r="OYM42" s="30"/>
      <c r="OYN42" s="31"/>
      <c r="OYO42" s="30"/>
      <c r="OYP42" s="31"/>
      <c r="OYQ42" s="30"/>
      <c r="OYR42" s="31"/>
      <c r="OYS42" s="30"/>
      <c r="OYT42" s="31"/>
      <c r="OYU42" s="30"/>
      <c r="OYV42" s="31"/>
      <c r="OYW42" s="30"/>
      <c r="OYX42" s="31"/>
      <c r="OYY42" s="30"/>
      <c r="OYZ42" s="31"/>
      <c r="OZA42" s="30"/>
      <c r="OZB42" s="31"/>
      <c r="OZC42" s="30"/>
      <c r="OZD42" s="31"/>
      <c r="OZE42" s="30"/>
      <c r="OZF42" s="31"/>
      <c r="OZG42" s="30"/>
      <c r="OZH42" s="31"/>
      <c r="OZI42" s="30"/>
      <c r="OZJ42" s="31"/>
      <c r="OZK42" s="30"/>
      <c r="OZL42" s="31"/>
      <c r="OZM42" s="30"/>
      <c r="OZN42" s="31"/>
      <c r="OZO42" s="30"/>
      <c r="OZP42" s="31"/>
      <c r="OZQ42" s="30"/>
      <c r="OZR42" s="31"/>
      <c r="OZS42" s="30"/>
      <c r="OZT42" s="31"/>
      <c r="OZU42" s="30"/>
      <c r="OZV42" s="31"/>
      <c r="OZW42" s="30"/>
      <c r="OZX42" s="31"/>
      <c r="OZY42" s="30"/>
      <c r="OZZ42" s="31"/>
      <c r="PAA42" s="30"/>
      <c r="PAB42" s="31"/>
      <c r="PAC42" s="30"/>
      <c r="PAD42" s="31"/>
      <c r="PAE42" s="30"/>
      <c r="PAF42" s="31"/>
      <c r="PAG42" s="30"/>
      <c r="PAH42" s="31"/>
      <c r="PAI42" s="30"/>
      <c r="PAJ42" s="31"/>
      <c r="PAK42" s="30"/>
      <c r="PAL42" s="31"/>
      <c r="PAM42" s="30"/>
      <c r="PAN42" s="31"/>
      <c r="PAO42" s="30"/>
      <c r="PAP42" s="31"/>
      <c r="PAQ42" s="30"/>
      <c r="PAR42" s="31"/>
      <c r="PAS42" s="30"/>
      <c r="PAT42" s="31"/>
      <c r="PAU42" s="30"/>
      <c r="PAV42" s="31"/>
      <c r="PAW42" s="30"/>
      <c r="PAX42" s="31"/>
      <c r="PAY42" s="30"/>
      <c r="PAZ42" s="31"/>
      <c r="PBA42" s="30"/>
      <c r="PBB42" s="31"/>
      <c r="PBC42" s="30"/>
      <c r="PBD42" s="31"/>
      <c r="PBE42" s="30"/>
      <c r="PBF42" s="31"/>
      <c r="PBG42" s="30"/>
      <c r="PBH42" s="31"/>
      <c r="PBI42" s="30"/>
      <c r="PBJ42" s="31"/>
      <c r="PBK42" s="30"/>
      <c r="PBL42" s="31"/>
      <c r="PBM42" s="30"/>
      <c r="PBN42" s="31"/>
      <c r="PBO42" s="30"/>
      <c r="PBP42" s="31"/>
      <c r="PBQ42" s="30"/>
      <c r="PBR42" s="31"/>
      <c r="PBS42" s="30"/>
      <c r="PBT42" s="31"/>
      <c r="PBU42" s="30"/>
      <c r="PBV42" s="31"/>
      <c r="PBW42" s="30"/>
      <c r="PBX42" s="31"/>
      <c r="PBY42" s="30"/>
      <c r="PBZ42" s="31"/>
      <c r="PCA42" s="30"/>
      <c r="PCB42" s="31"/>
      <c r="PCC42" s="30"/>
      <c r="PCD42" s="31"/>
      <c r="PCE42" s="30"/>
      <c r="PCF42" s="31"/>
      <c r="PCG42" s="30"/>
      <c r="PCH42" s="31"/>
      <c r="PCI42" s="30"/>
      <c r="PCJ42" s="31"/>
      <c r="PCK42" s="30"/>
      <c r="PCL42" s="31"/>
      <c r="PCM42" s="30"/>
      <c r="PCN42" s="31"/>
      <c r="PCO42" s="30"/>
      <c r="PCP42" s="31"/>
      <c r="PCQ42" s="30"/>
      <c r="PCR42" s="31"/>
      <c r="PCS42" s="30"/>
      <c r="PCT42" s="31"/>
      <c r="PCU42" s="30"/>
      <c r="PCV42" s="31"/>
      <c r="PCW42" s="30"/>
      <c r="PCX42" s="31"/>
      <c r="PCY42" s="30"/>
      <c r="PCZ42" s="31"/>
      <c r="PDA42" s="30"/>
      <c r="PDB42" s="31"/>
      <c r="PDC42" s="30"/>
      <c r="PDD42" s="31"/>
      <c r="PDE42" s="30"/>
      <c r="PDF42" s="31"/>
      <c r="PDG42" s="30"/>
      <c r="PDH42" s="31"/>
      <c r="PDI42" s="30"/>
      <c r="PDJ42" s="31"/>
      <c r="PDK42" s="30"/>
      <c r="PDL42" s="31"/>
      <c r="PDM42" s="30"/>
      <c r="PDN42" s="31"/>
      <c r="PDO42" s="30"/>
      <c r="PDP42" s="31"/>
      <c r="PDQ42" s="30"/>
      <c r="PDR42" s="31"/>
      <c r="PDS42" s="30"/>
      <c r="PDT42" s="31"/>
      <c r="PDU42" s="30"/>
      <c r="PDV42" s="31"/>
      <c r="PDW42" s="30"/>
      <c r="PDX42" s="31"/>
      <c r="PDY42" s="30"/>
      <c r="PDZ42" s="31"/>
      <c r="PEA42" s="30"/>
      <c r="PEB42" s="31"/>
      <c r="PEC42" s="30"/>
      <c r="PED42" s="31"/>
      <c r="PEE42" s="30"/>
      <c r="PEF42" s="31"/>
      <c r="PEG42" s="30"/>
      <c r="PEH42" s="31"/>
      <c r="PEI42" s="30"/>
      <c r="PEJ42" s="31"/>
      <c r="PEK42" s="30"/>
      <c r="PEL42" s="31"/>
      <c r="PEM42" s="30"/>
      <c r="PEN42" s="31"/>
      <c r="PEO42" s="30"/>
      <c r="PEP42" s="31"/>
      <c r="PEQ42" s="30"/>
      <c r="PER42" s="31"/>
      <c r="PES42" s="30"/>
      <c r="PET42" s="31"/>
      <c r="PEU42" s="30"/>
      <c r="PEV42" s="31"/>
      <c r="PEW42" s="30"/>
      <c r="PEX42" s="31"/>
      <c r="PEY42" s="30"/>
      <c r="PEZ42" s="31"/>
      <c r="PFA42" s="30"/>
      <c r="PFB42" s="31"/>
      <c r="PFC42" s="30"/>
      <c r="PFD42" s="31"/>
      <c r="PFE42" s="30"/>
      <c r="PFF42" s="31"/>
      <c r="PFG42" s="30"/>
      <c r="PFH42" s="31"/>
      <c r="PFI42" s="30"/>
      <c r="PFJ42" s="31"/>
      <c r="PFK42" s="30"/>
      <c r="PFL42" s="31"/>
      <c r="PFM42" s="30"/>
      <c r="PFN42" s="31"/>
      <c r="PFO42" s="30"/>
      <c r="PFP42" s="31"/>
      <c r="PFQ42" s="30"/>
      <c r="PFR42" s="31"/>
      <c r="PFS42" s="30"/>
      <c r="PFT42" s="31"/>
      <c r="PFU42" s="30"/>
      <c r="PFV42" s="31"/>
      <c r="PFW42" s="30"/>
      <c r="PFX42" s="31"/>
      <c r="PFY42" s="30"/>
      <c r="PFZ42" s="31"/>
      <c r="PGA42" s="30"/>
      <c r="PGB42" s="31"/>
      <c r="PGC42" s="30"/>
      <c r="PGD42" s="31"/>
      <c r="PGE42" s="30"/>
      <c r="PGF42" s="31"/>
      <c r="PGG42" s="30"/>
      <c r="PGH42" s="31"/>
      <c r="PGI42" s="30"/>
      <c r="PGJ42" s="31"/>
      <c r="PGK42" s="30"/>
      <c r="PGL42" s="31"/>
      <c r="PGM42" s="30"/>
      <c r="PGN42" s="31"/>
      <c r="PGO42" s="30"/>
      <c r="PGP42" s="31"/>
      <c r="PGQ42" s="30"/>
      <c r="PGR42" s="31"/>
      <c r="PGS42" s="30"/>
      <c r="PGT42" s="31"/>
      <c r="PGU42" s="30"/>
      <c r="PGV42" s="31"/>
      <c r="PGW42" s="30"/>
      <c r="PGX42" s="31"/>
      <c r="PGY42" s="30"/>
      <c r="PGZ42" s="31"/>
      <c r="PHA42" s="30"/>
      <c r="PHB42" s="31"/>
      <c r="PHC42" s="30"/>
      <c r="PHD42" s="31"/>
      <c r="PHE42" s="30"/>
      <c r="PHF42" s="31"/>
      <c r="PHG42" s="30"/>
      <c r="PHH42" s="31"/>
      <c r="PHI42" s="30"/>
      <c r="PHJ42" s="31"/>
      <c r="PHK42" s="30"/>
      <c r="PHL42" s="31"/>
      <c r="PHM42" s="30"/>
      <c r="PHN42" s="31"/>
      <c r="PHO42" s="30"/>
      <c r="PHP42" s="31"/>
      <c r="PHQ42" s="30"/>
      <c r="PHR42" s="31"/>
      <c r="PHS42" s="30"/>
      <c r="PHT42" s="31"/>
      <c r="PHU42" s="30"/>
      <c r="PHV42" s="31"/>
      <c r="PHW42" s="30"/>
      <c r="PHX42" s="31"/>
      <c r="PHY42" s="30"/>
      <c r="PHZ42" s="31"/>
      <c r="PIA42" s="30"/>
      <c r="PIB42" s="31"/>
      <c r="PIC42" s="30"/>
      <c r="PID42" s="31"/>
      <c r="PIE42" s="30"/>
      <c r="PIF42" s="31"/>
      <c r="PIG42" s="30"/>
      <c r="PIH42" s="31"/>
      <c r="PII42" s="30"/>
      <c r="PIJ42" s="31"/>
      <c r="PIK42" s="30"/>
      <c r="PIL42" s="31"/>
      <c r="PIM42" s="30"/>
      <c r="PIN42" s="31"/>
      <c r="PIO42" s="30"/>
      <c r="PIP42" s="31"/>
      <c r="PIQ42" s="30"/>
      <c r="PIR42" s="31"/>
      <c r="PIS42" s="30"/>
      <c r="PIT42" s="31"/>
      <c r="PIU42" s="30"/>
      <c r="PIV42" s="31"/>
      <c r="PIW42" s="30"/>
      <c r="PIX42" s="31"/>
      <c r="PIY42" s="30"/>
      <c r="PIZ42" s="31"/>
      <c r="PJA42" s="30"/>
      <c r="PJB42" s="31"/>
      <c r="PJC42" s="30"/>
      <c r="PJD42" s="31"/>
      <c r="PJE42" s="30"/>
      <c r="PJF42" s="31"/>
      <c r="PJG42" s="30"/>
      <c r="PJH42" s="31"/>
      <c r="PJI42" s="30"/>
      <c r="PJJ42" s="31"/>
      <c r="PJK42" s="30"/>
      <c r="PJL42" s="31"/>
      <c r="PJM42" s="30"/>
      <c r="PJN42" s="31"/>
      <c r="PJO42" s="30"/>
      <c r="PJP42" s="31"/>
      <c r="PJQ42" s="30"/>
      <c r="PJR42" s="31"/>
      <c r="PJS42" s="30"/>
      <c r="PJT42" s="31"/>
      <c r="PJU42" s="30"/>
      <c r="PJV42" s="31"/>
      <c r="PJW42" s="30"/>
      <c r="PJX42" s="31"/>
      <c r="PJY42" s="30"/>
      <c r="PJZ42" s="31"/>
      <c r="PKA42" s="30"/>
      <c r="PKB42" s="31"/>
      <c r="PKC42" s="30"/>
      <c r="PKD42" s="31"/>
      <c r="PKE42" s="30"/>
      <c r="PKF42" s="31"/>
      <c r="PKG42" s="30"/>
      <c r="PKH42" s="31"/>
      <c r="PKI42" s="30"/>
      <c r="PKJ42" s="31"/>
      <c r="PKK42" s="30"/>
      <c r="PKL42" s="31"/>
      <c r="PKM42" s="30"/>
      <c r="PKN42" s="31"/>
      <c r="PKO42" s="30"/>
      <c r="PKP42" s="31"/>
      <c r="PKQ42" s="30"/>
      <c r="PKR42" s="31"/>
      <c r="PKS42" s="30"/>
      <c r="PKT42" s="31"/>
      <c r="PKU42" s="30"/>
      <c r="PKV42" s="31"/>
      <c r="PKW42" s="30"/>
      <c r="PKX42" s="31"/>
      <c r="PKY42" s="30"/>
      <c r="PKZ42" s="31"/>
      <c r="PLA42" s="30"/>
      <c r="PLB42" s="31"/>
      <c r="PLC42" s="30"/>
      <c r="PLD42" s="31"/>
      <c r="PLE42" s="30"/>
      <c r="PLF42" s="31"/>
      <c r="PLG42" s="30"/>
      <c r="PLH42" s="31"/>
      <c r="PLI42" s="30"/>
      <c r="PLJ42" s="31"/>
      <c r="PLK42" s="30"/>
      <c r="PLL42" s="31"/>
      <c r="PLM42" s="30"/>
      <c r="PLN42" s="31"/>
      <c r="PLO42" s="30"/>
      <c r="PLP42" s="31"/>
      <c r="PLQ42" s="30"/>
      <c r="PLR42" s="31"/>
      <c r="PLS42" s="30"/>
      <c r="PLT42" s="31"/>
      <c r="PLU42" s="30"/>
      <c r="PLV42" s="31"/>
      <c r="PLW42" s="30"/>
      <c r="PLX42" s="31"/>
      <c r="PLY42" s="30"/>
      <c r="PLZ42" s="31"/>
      <c r="PMA42" s="30"/>
      <c r="PMB42" s="31"/>
      <c r="PMC42" s="30"/>
      <c r="PMD42" s="31"/>
      <c r="PME42" s="30"/>
      <c r="PMF42" s="31"/>
      <c r="PMG42" s="30"/>
      <c r="PMH42" s="31"/>
      <c r="PMI42" s="30"/>
      <c r="PMJ42" s="31"/>
      <c r="PMK42" s="30"/>
      <c r="PML42" s="31"/>
      <c r="PMM42" s="30"/>
      <c r="PMN42" s="31"/>
      <c r="PMO42" s="30"/>
      <c r="PMP42" s="31"/>
      <c r="PMQ42" s="30"/>
      <c r="PMR42" s="31"/>
      <c r="PMS42" s="30"/>
      <c r="PMT42" s="31"/>
      <c r="PMU42" s="30"/>
      <c r="PMV42" s="31"/>
      <c r="PMW42" s="30"/>
      <c r="PMX42" s="31"/>
      <c r="PMY42" s="30"/>
      <c r="PMZ42" s="31"/>
      <c r="PNA42" s="30"/>
      <c r="PNB42" s="31"/>
      <c r="PNC42" s="30"/>
      <c r="PND42" s="31"/>
      <c r="PNE42" s="30"/>
      <c r="PNF42" s="31"/>
      <c r="PNG42" s="30"/>
      <c r="PNH42" s="31"/>
      <c r="PNI42" s="30"/>
      <c r="PNJ42" s="31"/>
      <c r="PNK42" s="30"/>
      <c r="PNL42" s="31"/>
      <c r="PNM42" s="30"/>
      <c r="PNN42" s="31"/>
      <c r="PNO42" s="30"/>
      <c r="PNP42" s="31"/>
      <c r="PNQ42" s="30"/>
      <c r="PNR42" s="31"/>
      <c r="PNS42" s="30"/>
      <c r="PNT42" s="31"/>
      <c r="PNU42" s="30"/>
      <c r="PNV42" s="31"/>
      <c r="PNW42" s="30"/>
      <c r="PNX42" s="31"/>
      <c r="PNY42" s="30"/>
      <c r="PNZ42" s="31"/>
      <c r="POA42" s="30"/>
      <c r="POB42" s="31"/>
      <c r="POC42" s="30"/>
      <c r="POD42" s="31"/>
      <c r="POE42" s="30"/>
      <c r="POF42" s="31"/>
      <c r="POG42" s="30"/>
      <c r="POH42" s="31"/>
      <c r="POI42" s="30"/>
      <c r="POJ42" s="31"/>
      <c r="POK42" s="30"/>
      <c r="POL42" s="31"/>
      <c r="POM42" s="30"/>
      <c r="PON42" s="31"/>
      <c r="POO42" s="30"/>
      <c r="POP42" s="31"/>
      <c r="POQ42" s="30"/>
      <c r="POR42" s="31"/>
      <c r="POS42" s="30"/>
      <c r="POT42" s="31"/>
      <c r="POU42" s="30"/>
      <c r="POV42" s="31"/>
      <c r="POW42" s="30"/>
      <c r="POX42" s="31"/>
      <c r="POY42" s="30"/>
      <c r="POZ42" s="31"/>
      <c r="PPA42" s="30"/>
      <c r="PPB42" s="31"/>
      <c r="PPC42" s="30"/>
      <c r="PPD42" s="31"/>
      <c r="PPE42" s="30"/>
      <c r="PPF42" s="31"/>
      <c r="PPG42" s="30"/>
      <c r="PPH42" s="31"/>
      <c r="PPI42" s="30"/>
      <c r="PPJ42" s="31"/>
      <c r="PPK42" s="30"/>
      <c r="PPL42" s="31"/>
      <c r="PPM42" s="30"/>
      <c r="PPN42" s="31"/>
      <c r="PPO42" s="30"/>
      <c r="PPP42" s="31"/>
      <c r="PPQ42" s="30"/>
      <c r="PPR42" s="31"/>
      <c r="PPS42" s="30"/>
      <c r="PPT42" s="31"/>
      <c r="PPU42" s="30"/>
      <c r="PPV42" s="31"/>
      <c r="PPW42" s="30"/>
      <c r="PPX42" s="31"/>
      <c r="PPY42" s="30"/>
      <c r="PPZ42" s="31"/>
      <c r="PQA42" s="30"/>
      <c r="PQB42" s="31"/>
      <c r="PQC42" s="30"/>
      <c r="PQD42" s="31"/>
      <c r="PQE42" s="30"/>
      <c r="PQF42" s="31"/>
      <c r="PQG42" s="30"/>
      <c r="PQH42" s="31"/>
      <c r="PQI42" s="30"/>
      <c r="PQJ42" s="31"/>
      <c r="PQK42" s="30"/>
      <c r="PQL42" s="31"/>
      <c r="PQM42" s="30"/>
      <c r="PQN42" s="31"/>
      <c r="PQO42" s="30"/>
      <c r="PQP42" s="31"/>
      <c r="PQQ42" s="30"/>
      <c r="PQR42" s="31"/>
      <c r="PQS42" s="30"/>
      <c r="PQT42" s="31"/>
      <c r="PQU42" s="30"/>
      <c r="PQV42" s="31"/>
      <c r="PQW42" s="30"/>
      <c r="PQX42" s="31"/>
      <c r="PQY42" s="30"/>
      <c r="PQZ42" s="31"/>
      <c r="PRA42" s="30"/>
      <c r="PRB42" s="31"/>
      <c r="PRC42" s="30"/>
      <c r="PRD42" s="31"/>
      <c r="PRE42" s="30"/>
      <c r="PRF42" s="31"/>
      <c r="PRG42" s="30"/>
      <c r="PRH42" s="31"/>
      <c r="PRI42" s="30"/>
      <c r="PRJ42" s="31"/>
      <c r="PRK42" s="30"/>
      <c r="PRL42" s="31"/>
      <c r="PRM42" s="30"/>
      <c r="PRN42" s="31"/>
      <c r="PRO42" s="30"/>
      <c r="PRP42" s="31"/>
      <c r="PRQ42" s="30"/>
      <c r="PRR42" s="31"/>
      <c r="PRS42" s="30"/>
      <c r="PRT42" s="31"/>
      <c r="PRU42" s="30"/>
      <c r="PRV42" s="31"/>
      <c r="PRW42" s="30"/>
      <c r="PRX42" s="31"/>
      <c r="PRY42" s="30"/>
      <c r="PRZ42" s="31"/>
      <c r="PSA42" s="30"/>
      <c r="PSB42" s="31"/>
      <c r="PSC42" s="30"/>
      <c r="PSD42" s="31"/>
      <c r="PSE42" s="30"/>
      <c r="PSF42" s="31"/>
      <c r="PSG42" s="30"/>
      <c r="PSH42" s="31"/>
      <c r="PSI42" s="30"/>
      <c r="PSJ42" s="31"/>
      <c r="PSK42" s="30"/>
      <c r="PSL42" s="31"/>
      <c r="PSM42" s="30"/>
      <c r="PSN42" s="31"/>
      <c r="PSO42" s="30"/>
      <c r="PSP42" s="31"/>
      <c r="PSQ42" s="30"/>
      <c r="PSR42" s="31"/>
      <c r="PSS42" s="30"/>
      <c r="PST42" s="31"/>
      <c r="PSU42" s="30"/>
      <c r="PSV42" s="31"/>
      <c r="PSW42" s="30"/>
      <c r="PSX42" s="31"/>
      <c r="PSY42" s="30"/>
      <c r="PSZ42" s="31"/>
      <c r="PTA42" s="30"/>
      <c r="PTB42" s="31"/>
      <c r="PTC42" s="30"/>
      <c r="PTD42" s="31"/>
      <c r="PTE42" s="30"/>
      <c r="PTF42" s="31"/>
      <c r="PTG42" s="30"/>
      <c r="PTH42" s="31"/>
      <c r="PTI42" s="30"/>
      <c r="PTJ42" s="31"/>
      <c r="PTK42" s="30"/>
      <c r="PTL42" s="31"/>
      <c r="PTM42" s="30"/>
      <c r="PTN42" s="31"/>
      <c r="PTO42" s="30"/>
      <c r="PTP42" s="31"/>
      <c r="PTQ42" s="30"/>
      <c r="PTR42" s="31"/>
      <c r="PTS42" s="30"/>
      <c r="PTT42" s="31"/>
      <c r="PTU42" s="30"/>
      <c r="PTV42" s="31"/>
      <c r="PTW42" s="30"/>
      <c r="PTX42" s="31"/>
      <c r="PTY42" s="30"/>
      <c r="PTZ42" s="31"/>
      <c r="PUA42" s="30"/>
      <c r="PUB42" s="31"/>
      <c r="PUC42" s="30"/>
      <c r="PUD42" s="31"/>
      <c r="PUE42" s="30"/>
      <c r="PUF42" s="31"/>
      <c r="PUG42" s="30"/>
      <c r="PUH42" s="31"/>
      <c r="PUI42" s="30"/>
      <c r="PUJ42" s="31"/>
      <c r="PUK42" s="30"/>
      <c r="PUL42" s="31"/>
      <c r="PUM42" s="30"/>
      <c r="PUN42" s="31"/>
      <c r="PUO42" s="30"/>
      <c r="PUP42" s="31"/>
      <c r="PUQ42" s="30"/>
      <c r="PUR42" s="31"/>
      <c r="PUS42" s="30"/>
      <c r="PUT42" s="31"/>
      <c r="PUU42" s="30"/>
      <c r="PUV42" s="31"/>
      <c r="PUW42" s="30"/>
      <c r="PUX42" s="31"/>
      <c r="PUY42" s="30"/>
      <c r="PUZ42" s="31"/>
      <c r="PVA42" s="30"/>
      <c r="PVB42" s="31"/>
      <c r="PVC42" s="30"/>
      <c r="PVD42" s="31"/>
      <c r="PVE42" s="30"/>
      <c r="PVF42" s="31"/>
      <c r="PVG42" s="30"/>
      <c r="PVH42" s="31"/>
      <c r="PVI42" s="30"/>
      <c r="PVJ42" s="31"/>
      <c r="PVK42" s="30"/>
      <c r="PVL42" s="31"/>
      <c r="PVM42" s="30"/>
      <c r="PVN42" s="31"/>
      <c r="PVO42" s="30"/>
      <c r="PVP42" s="31"/>
      <c r="PVQ42" s="30"/>
      <c r="PVR42" s="31"/>
      <c r="PVS42" s="30"/>
      <c r="PVT42" s="31"/>
      <c r="PVU42" s="30"/>
      <c r="PVV42" s="31"/>
      <c r="PVW42" s="30"/>
      <c r="PVX42" s="31"/>
      <c r="PVY42" s="30"/>
      <c r="PVZ42" s="31"/>
      <c r="PWA42" s="30"/>
      <c r="PWB42" s="31"/>
      <c r="PWC42" s="30"/>
      <c r="PWD42" s="31"/>
      <c r="PWE42" s="30"/>
      <c r="PWF42" s="31"/>
      <c r="PWG42" s="30"/>
      <c r="PWH42" s="31"/>
      <c r="PWI42" s="30"/>
      <c r="PWJ42" s="31"/>
      <c r="PWK42" s="30"/>
      <c r="PWL42" s="31"/>
      <c r="PWM42" s="30"/>
      <c r="PWN42" s="31"/>
      <c r="PWO42" s="30"/>
      <c r="PWP42" s="31"/>
      <c r="PWQ42" s="30"/>
      <c r="PWR42" s="31"/>
      <c r="PWS42" s="30"/>
      <c r="PWT42" s="31"/>
      <c r="PWU42" s="30"/>
      <c r="PWV42" s="31"/>
      <c r="PWW42" s="30"/>
      <c r="PWX42" s="31"/>
      <c r="PWY42" s="30"/>
      <c r="PWZ42" s="31"/>
      <c r="PXA42" s="30"/>
      <c r="PXB42" s="31"/>
      <c r="PXC42" s="30"/>
      <c r="PXD42" s="31"/>
      <c r="PXE42" s="30"/>
      <c r="PXF42" s="31"/>
      <c r="PXG42" s="30"/>
      <c r="PXH42" s="31"/>
      <c r="PXI42" s="30"/>
      <c r="PXJ42" s="31"/>
      <c r="PXK42" s="30"/>
      <c r="PXL42" s="31"/>
      <c r="PXM42" s="30"/>
      <c r="PXN42" s="31"/>
      <c r="PXO42" s="30"/>
      <c r="PXP42" s="31"/>
      <c r="PXQ42" s="30"/>
      <c r="PXR42" s="31"/>
      <c r="PXS42" s="30"/>
      <c r="PXT42" s="31"/>
      <c r="PXU42" s="30"/>
      <c r="PXV42" s="31"/>
      <c r="PXW42" s="30"/>
      <c r="PXX42" s="31"/>
      <c r="PXY42" s="30"/>
      <c r="PXZ42" s="31"/>
      <c r="PYA42" s="30"/>
      <c r="PYB42" s="31"/>
      <c r="PYC42" s="30"/>
      <c r="PYD42" s="31"/>
      <c r="PYE42" s="30"/>
      <c r="PYF42" s="31"/>
      <c r="PYG42" s="30"/>
      <c r="PYH42" s="31"/>
      <c r="PYI42" s="30"/>
      <c r="PYJ42" s="31"/>
      <c r="PYK42" s="30"/>
      <c r="PYL42" s="31"/>
      <c r="PYM42" s="30"/>
      <c r="PYN42" s="31"/>
      <c r="PYO42" s="30"/>
      <c r="PYP42" s="31"/>
      <c r="PYQ42" s="30"/>
      <c r="PYR42" s="31"/>
      <c r="PYS42" s="30"/>
      <c r="PYT42" s="31"/>
      <c r="PYU42" s="30"/>
      <c r="PYV42" s="31"/>
      <c r="PYW42" s="30"/>
      <c r="PYX42" s="31"/>
      <c r="PYY42" s="30"/>
      <c r="PYZ42" s="31"/>
      <c r="PZA42" s="30"/>
      <c r="PZB42" s="31"/>
      <c r="PZC42" s="30"/>
      <c r="PZD42" s="31"/>
      <c r="PZE42" s="30"/>
      <c r="PZF42" s="31"/>
      <c r="PZG42" s="30"/>
      <c r="PZH42" s="31"/>
      <c r="PZI42" s="30"/>
      <c r="PZJ42" s="31"/>
      <c r="PZK42" s="30"/>
      <c r="PZL42" s="31"/>
      <c r="PZM42" s="30"/>
      <c r="PZN42" s="31"/>
      <c r="PZO42" s="30"/>
      <c r="PZP42" s="31"/>
      <c r="PZQ42" s="30"/>
      <c r="PZR42" s="31"/>
      <c r="PZS42" s="30"/>
      <c r="PZT42" s="31"/>
      <c r="PZU42" s="30"/>
      <c r="PZV42" s="31"/>
      <c r="PZW42" s="30"/>
      <c r="PZX42" s="31"/>
      <c r="PZY42" s="30"/>
      <c r="PZZ42" s="31"/>
      <c r="QAA42" s="30"/>
      <c r="QAB42" s="31"/>
      <c r="QAC42" s="30"/>
      <c r="QAD42" s="31"/>
      <c r="QAE42" s="30"/>
      <c r="QAF42" s="31"/>
      <c r="QAG42" s="30"/>
      <c r="QAH42" s="31"/>
      <c r="QAI42" s="30"/>
      <c r="QAJ42" s="31"/>
      <c r="QAK42" s="30"/>
      <c r="QAL42" s="31"/>
      <c r="QAM42" s="30"/>
      <c r="QAN42" s="31"/>
      <c r="QAO42" s="30"/>
      <c r="QAP42" s="31"/>
      <c r="QAQ42" s="30"/>
      <c r="QAR42" s="31"/>
      <c r="QAS42" s="30"/>
      <c r="QAT42" s="31"/>
      <c r="QAU42" s="30"/>
      <c r="QAV42" s="31"/>
      <c r="QAW42" s="30"/>
      <c r="QAX42" s="31"/>
      <c r="QAY42" s="30"/>
      <c r="QAZ42" s="31"/>
      <c r="QBA42" s="30"/>
      <c r="QBB42" s="31"/>
      <c r="QBC42" s="30"/>
      <c r="QBD42" s="31"/>
      <c r="QBE42" s="30"/>
      <c r="QBF42" s="31"/>
      <c r="QBG42" s="30"/>
      <c r="QBH42" s="31"/>
      <c r="QBI42" s="30"/>
      <c r="QBJ42" s="31"/>
      <c r="QBK42" s="30"/>
      <c r="QBL42" s="31"/>
      <c r="QBM42" s="30"/>
      <c r="QBN42" s="31"/>
      <c r="QBO42" s="30"/>
      <c r="QBP42" s="31"/>
      <c r="QBQ42" s="30"/>
      <c r="QBR42" s="31"/>
      <c r="QBS42" s="30"/>
      <c r="QBT42" s="31"/>
      <c r="QBU42" s="30"/>
      <c r="QBV42" s="31"/>
      <c r="QBW42" s="30"/>
      <c r="QBX42" s="31"/>
      <c r="QBY42" s="30"/>
      <c r="QBZ42" s="31"/>
      <c r="QCA42" s="30"/>
      <c r="QCB42" s="31"/>
      <c r="QCC42" s="30"/>
      <c r="QCD42" s="31"/>
      <c r="QCE42" s="30"/>
      <c r="QCF42" s="31"/>
      <c r="QCG42" s="30"/>
      <c r="QCH42" s="31"/>
      <c r="QCI42" s="30"/>
      <c r="QCJ42" s="31"/>
      <c r="QCK42" s="30"/>
      <c r="QCL42" s="31"/>
      <c r="QCM42" s="30"/>
      <c r="QCN42" s="31"/>
      <c r="QCO42" s="30"/>
      <c r="QCP42" s="31"/>
      <c r="QCQ42" s="30"/>
      <c r="QCR42" s="31"/>
      <c r="QCS42" s="30"/>
      <c r="QCT42" s="31"/>
      <c r="QCU42" s="30"/>
      <c r="QCV42" s="31"/>
      <c r="QCW42" s="30"/>
      <c r="QCX42" s="31"/>
      <c r="QCY42" s="30"/>
      <c r="QCZ42" s="31"/>
      <c r="QDA42" s="30"/>
      <c r="QDB42" s="31"/>
      <c r="QDC42" s="30"/>
      <c r="QDD42" s="31"/>
      <c r="QDE42" s="30"/>
      <c r="QDF42" s="31"/>
      <c r="QDG42" s="30"/>
      <c r="QDH42" s="31"/>
      <c r="QDI42" s="30"/>
      <c r="QDJ42" s="31"/>
      <c r="QDK42" s="30"/>
      <c r="QDL42" s="31"/>
      <c r="QDM42" s="30"/>
      <c r="QDN42" s="31"/>
      <c r="QDO42" s="30"/>
      <c r="QDP42" s="31"/>
      <c r="QDQ42" s="30"/>
      <c r="QDR42" s="31"/>
      <c r="QDS42" s="30"/>
      <c r="QDT42" s="31"/>
      <c r="QDU42" s="30"/>
      <c r="QDV42" s="31"/>
      <c r="QDW42" s="30"/>
      <c r="QDX42" s="31"/>
      <c r="QDY42" s="30"/>
      <c r="QDZ42" s="31"/>
      <c r="QEA42" s="30"/>
      <c r="QEB42" s="31"/>
      <c r="QEC42" s="30"/>
      <c r="QED42" s="31"/>
      <c r="QEE42" s="30"/>
      <c r="QEF42" s="31"/>
      <c r="QEG42" s="30"/>
      <c r="QEH42" s="31"/>
      <c r="QEI42" s="30"/>
      <c r="QEJ42" s="31"/>
      <c r="QEK42" s="30"/>
      <c r="QEL42" s="31"/>
      <c r="QEM42" s="30"/>
      <c r="QEN42" s="31"/>
      <c r="QEO42" s="30"/>
      <c r="QEP42" s="31"/>
      <c r="QEQ42" s="30"/>
      <c r="QER42" s="31"/>
      <c r="QES42" s="30"/>
      <c r="QET42" s="31"/>
      <c r="QEU42" s="30"/>
      <c r="QEV42" s="31"/>
      <c r="QEW42" s="30"/>
      <c r="QEX42" s="31"/>
      <c r="QEY42" s="30"/>
      <c r="QEZ42" s="31"/>
      <c r="QFA42" s="30"/>
      <c r="QFB42" s="31"/>
      <c r="QFC42" s="30"/>
      <c r="QFD42" s="31"/>
      <c r="QFE42" s="30"/>
      <c r="QFF42" s="31"/>
      <c r="QFG42" s="30"/>
      <c r="QFH42" s="31"/>
      <c r="QFI42" s="30"/>
      <c r="QFJ42" s="31"/>
      <c r="QFK42" s="30"/>
      <c r="QFL42" s="31"/>
      <c r="QFM42" s="30"/>
      <c r="QFN42" s="31"/>
      <c r="QFO42" s="30"/>
      <c r="QFP42" s="31"/>
      <c r="QFQ42" s="30"/>
      <c r="QFR42" s="31"/>
      <c r="QFS42" s="30"/>
      <c r="QFT42" s="31"/>
      <c r="QFU42" s="30"/>
      <c r="QFV42" s="31"/>
      <c r="QFW42" s="30"/>
      <c r="QFX42" s="31"/>
      <c r="QFY42" s="30"/>
      <c r="QFZ42" s="31"/>
      <c r="QGA42" s="30"/>
      <c r="QGB42" s="31"/>
      <c r="QGC42" s="30"/>
      <c r="QGD42" s="31"/>
      <c r="QGE42" s="30"/>
      <c r="QGF42" s="31"/>
      <c r="QGG42" s="30"/>
      <c r="QGH42" s="31"/>
      <c r="QGI42" s="30"/>
      <c r="QGJ42" s="31"/>
      <c r="QGK42" s="30"/>
      <c r="QGL42" s="31"/>
      <c r="QGM42" s="30"/>
      <c r="QGN42" s="31"/>
      <c r="QGO42" s="30"/>
      <c r="QGP42" s="31"/>
      <c r="QGQ42" s="30"/>
      <c r="QGR42" s="31"/>
      <c r="QGS42" s="30"/>
      <c r="QGT42" s="31"/>
      <c r="QGU42" s="30"/>
      <c r="QGV42" s="31"/>
      <c r="QGW42" s="30"/>
      <c r="QGX42" s="31"/>
      <c r="QGY42" s="30"/>
      <c r="QGZ42" s="31"/>
      <c r="QHA42" s="30"/>
      <c r="QHB42" s="31"/>
      <c r="QHC42" s="30"/>
      <c r="QHD42" s="31"/>
      <c r="QHE42" s="30"/>
      <c r="QHF42" s="31"/>
      <c r="QHG42" s="30"/>
      <c r="QHH42" s="31"/>
      <c r="QHI42" s="30"/>
      <c r="QHJ42" s="31"/>
      <c r="QHK42" s="30"/>
      <c r="QHL42" s="31"/>
      <c r="QHM42" s="30"/>
      <c r="QHN42" s="31"/>
      <c r="QHO42" s="30"/>
      <c r="QHP42" s="31"/>
      <c r="QHQ42" s="30"/>
      <c r="QHR42" s="31"/>
      <c r="QHS42" s="30"/>
      <c r="QHT42" s="31"/>
      <c r="QHU42" s="30"/>
      <c r="QHV42" s="31"/>
      <c r="QHW42" s="30"/>
      <c r="QHX42" s="31"/>
      <c r="QHY42" s="30"/>
      <c r="QHZ42" s="31"/>
      <c r="QIA42" s="30"/>
      <c r="QIB42" s="31"/>
      <c r="QIC42" s="30"/>
      <c r="QID42" s="31"/>
      <c r="QIE42" s="30"/>
      <c r="QIF42" s="31"/>
      <c r="QIG42" s="30"/>
      <c r="QIH42" s="31"/>
      <c r="QII42" s="30"/>
      <c r="QIJ42" s="31"/>
      <c r="QIK42" s="30"/>
      <c r="QIL42" s="31"/>
      <c r="QIM42" s="30"/>
      <c r="QIN42" s="31"/>
      <c r="QIO42" s="30"/>
      <c r="QIP42" s="31"/>
      <c r="QIQ42" s="30"/>
      <c r="QIR42" s="31"/>
      <c r="QIS42" s="30"/>
      <c r="QIT42" s="31"/>
      <c r="QIU42" s="30"/>
      <c r="QIV42" s="31"/>
      <c r="QIW42" s="30"/>
      <c r="QIX42" s="31"/>
      <c r="QIY42" s="30"/>
      <c r="QIZ42" s="31"/>
      <c r="QJA42" s="30"/>
      <c r="QJB42" s="31"/>
      <c r="QJC42" s="30"/>
      <c r="QJD42" s="31"/>
      <c r="QJE42" s="30"/>
      <c r="QJF42" s="31"/>
      <c r="QJG42" s="30"/>
      <c r="QJH42" s="31"/>
      <c r="QJI42" s="30"/>
      <c r="QJJ42" s="31"/>
      <c r="QJK42" s="30"/>
      <c r="QJL42" s="31"/>
      <c r="QJM42" s="30"/>
      <c r="QJN42" s="31"/>
      <c r="QJO42" s="30"/>
      <c r="QJP42" s="31"/>
      <c r="QJQ42" s="30"/>
      <c r="QJR42" s="31"/>
      <c r="QJS42" s="30"/>
      <c r="QJT42" s="31"/>
      <c r="QJU42" s="30"/>
      <c r="QJV42" s="31"/>
      <c r="QJW42" s="30"/>
      <c r="QJX42" s="31"/>
      <c r="QJY42" s="30"/>
      <c r="QJZ42" s="31"/>
      <c r="QKA42" s="30"/>
      <c r="QKB42" s="31"/>
      <c r="QKC42" s="30"/>
      <c r="QKD42" s="31"/>
      <c r="QKE42" s="30"/>
      <c r="QKF42" s="31"/>
      <c r="QKG42" s="30"/>
      <c r="QKH42" s="31"/>
      <c r="QKI42" s="30"/>
      <c r="QKJ42" s="31"/>
      <c r="QKK42" s="30"/>
      <c r="QKL42" s="31"/>
      <c r="QKM42" s="30"/>
      <c r="QKN42" s="31"/>
      <c r="QKO42" s="30"/>
      <c r="QKP42" s="31"/>
      <c r="QKQ42" s="30"/>
      <c r="QKR42" s="31"/>
      <c r="QKS42" s="30"/>
      <c r="QKT42" s="31"/>
      <c r="QKU42" s="30"/>
      <c r="QKV42" s="31"/>
      <c r="QKW42" s="30"/>
      <c r="QKX42" s="31"/>
      <c r="QKY42" s="30"/>
      <c r="QKZ42" s="31"/>
      <c r="QLA42" s="30"/>
      <c r="QLB42" s="31"/>
      <c r="QLC42" s="30"/>
      <c r="QLD42" s="31"/>
      <c r="QLE42" s="30"/>
      <c r="QLF42" s="31"/>
      <c r="QLG42" s="30"/>
      <c r="QLH42" s="31"/>
      <c r="QLI42" s="30"/>
      <c r="QLJ42" s="31"/>
      <c r="QLK42" s="30"/>
      <c r="QLL42" s="31"/>
      <c r="QLM42" s="30"/>
      <c r="QLN42" s="31"/>
      <c r="QLO42" s="30"/>
      <c r="QLP42" s="31"/>
      <c r="QLQ42" s="30"/>
      <c r="QLR42" s="31"/>
      <c r="QLS42" s="30"/>
      <c r="QLT42" s="31"/>
      <c r="QLU42" s="30"/>
      <c r="QLV42" s="31"/>
      <c r="QLW42" s="30"/>
      <c r="QLX42" s="31"/>
      <c r="QLY42" s="30"/>
      <c r="QLZ42" s="31"/>
      <c r="QMA42" s="30"/>
      <c r="QMB42" s="31"/>
      <c r="QMC42" s="30"/>
      <c r="QMD42" s="31"/>
      <c r="QME42" s="30"/>
      <c r="QMF42" s="31"/>
      <c r="QMG42" s="30"/>
      <c r="QMH42" s="31"/>
      <c r="QMI42" s="30"/>
      <c r="QMJ42" s="31"/>
      <c r="QMK42" s="30"/>
      <c r="QML42" s="31"/>
      <c r="QMM42" s="30"/>
      <c r="QMN42" s="31"/>
      <c r="QMO42" s="30"/>
      <c r="QMP42" s="31"/>
      <c r="QMQ42" s="30"/>
      <c r="QMR42" s="31"/>
      <c r="QMS42" s="30"/>
      <c r="QMT42" s="31"/>
      <c r="QMU42" s="30"/>
      <c r="QMV42" s="31"/>
      <c r="QMW42" s="30"/>
      <c r="QMX42" s="31"/>
      <c r="QMY42" s="30"/>
      <c r="QMZ42" s="31"/>
      <c r="QNA42" s="30"/>
      <c r="QNB42" s="31"/>
      <c r="QNC42" s="30"/>
      <c r="QND42" s="31"/>
      <c r="QNE42" s="30"/>
      <c r="QNF42" s="31"/>
      <c r="QNG42" s="30"/>
      <c r="QNH42" s="31"/>
      <c r="QNI42" s="30"/>
      <c r="QNJ42" s="31"/>
      <c r="QNK42" s="30"/>
      <c r="QNL42" s="31"/>
      <c r="QNM42" s="30"/>
      <c r="QNN42" s="31"/>
      <c r="QNO42" s="30"/>
      <c r="QNP42" s="31"/>
      <c r="QNQ42" s="30"/>
      <c r="QNR42" s="31"/>
      <c r="QNS42" s="30"/>
      <c r="QNT42" s="31"/>
      <c r="QNU42" s="30"/>
      <c r="QNV42" s="31"/>
      <c r="QNW42" s="30"/>
      <c r="QNX42" s="31"/>
      <c r="QNY42" s="30"/>
      <c r="QNZ42" s="31"/>
      <c r="QOA42" s="30"/>
      <c r="QOB42" s="31"/>
      <c r="QOC42" s="30"/>
      <c r="QOD42" s="31"/>
      <c r="QOE42" s="30"/>
      <c r="QOF42" s="31"/>
      <c r="QOG42" s="30"/>
      <c r="QOH42" s="31"/>
      <c r="QOI42" s="30"/>
      <c r="QOJ42" s="31"/>
      <c r="QOK42" s="30"/>
      <c r="QOL42" s="31"/>
      <c r="QOM42" s="30"/>
      <c r="QON42" s="31"/>
      <c r="QOO42" s="30"/>
      <c r="QOP42" s="31"/>
      <c r="QOQ42" s="30"/>
      <c r="QOR42" s="31"/>
      <c r="QOS42" s="30"/>
      <c r="QOT42" s="31"/>
      <c r="QOU42" s="30"/>
      <c r="QOV42" s="31"/>
      <c r="QOW42" s="30"/>
      <c r="QOX42" s="31"/>
      <c r="QOY42" s="30"/>
      <c r="QOZ42" s="31"/>
      <c r="QPA42" s="30"/>
      <c r="QPB42" s="31"/>
      <c r="QPC42" s="30"/>
      <c r="QPD42" s="31"/>
      <c r="QPE42" s="30"/>
      <c r="QPF42" s="31"/>
      <c r="QPG42" s="30"/>
      <c r="QPH42" s="31"/>
      <c r="QPI42" s="30"/>
      <c r="QPJ42" s="31"/>
      <c r="QPK42" s="30"/>
      <c r="QPL42" s="31"/>
      <c r="QPM42" s="30"/>
      <c r="QPN42" s="31"/>
      <c r="QPO42" s="30"/>
      <c r="QPP42" s="31"/>
      <c r="QPQ42" s="30"/>
      <c r="QPR42" s="31"/>
      <c r="QPS42" s="30"/>
      <c r="QPT42" s="31"/>
      <c r="QPU42" s="30"/>
      <c r="QPV42" s="31"/>
      <c r="QPW42" s="30"/>
      <c r="QPX42" s="31"/>
      <c r="QPY42" s="30"/>
      <c r="QPZ42" s="31"/>
      <c r="QQA42" s="30"/>
      <c r="QQB42" s="31"/>
      <c r="QQC42" s="30"/>
      <c r="QQD42" s="31"/>
      <c r="QQE42" s="30"/>
      <c r="QQF42" s="31"/>
      <c r="QQG42" s="30"/>
      <c r="QQH42" s="31"/>
      <c r="QQI42" s="30"/>
      <c r="QQJ42" s="31"/>
      <c r="QQK42" s="30"/>
      <c r="QQL42" s="31"/>
      <c r="QQM42" s="30"/>
      <c r="QQN42" s="31"/>
      <c r="QQO42" s="30"/>
      <c r="QQP42" s="31"/>
      <c r="QQQ42" s="30"/>
      <c r="QQR42" s="31"/>
      <c r="QQS42" s="30"/>
      <c r="QQT42" s="31"/>
      <c r="QQU42" s="30"/>
      <c r="QQV42" s="31"/>
      <c r="QQW42" s="30"/>
      <c r="QQX42" s="31"/>
      <c r="QQY42" s="30"/>
      <c r="QQZ42" s="31"/>
      <c r="QRA42" s="30"/>
      <c r="QRB42" s="31"/>
      <c r="QRC42" s="30"/>
      <c r="QRD42" s="31"/>
      <c r="QRE42" s="30"/>
      <c r="QRF42" s="31"/>
      <c r="QRG42" s="30"/>
      <c r="QRH42" s="31"/>
      <c r="QRI42" s="30"/>
      <c r="QRJ42" s="31"/>
      <c r="QRK42" s="30"/>
      <c r="QRL42" s="31"/>
      <c r="QRM42" s="30"/>
      <c r="QRN42" s="31"/>
      <c r="QRO42" s="30"/>
      <c r="QRP42" s="31"/>
      <c r="QRQ42" s="30"/>
      <c r="QRR42" s="31"/>
      <c r="QRS42" s="30"/>
      <c r="QRT42" s="31"/>
      <c r="QRU42" s="30"/>
      <c r="QRV42" s="31"/>
      <c r="QRW42" s="30"/>
      <c r="QRX42" s="31"/>
      <c r="QRY42" s="30"/>
      <c r="QRZ42" s="31"/>
      <c r="QSA42" s="30"/>
      <c r="QSB42" s="31"/>
      <c r="QSC42" s="30"/>
      <c r="QSD42" s="31"/>
      <c r="QSE42" s="30"/>
      <c r="QSF42" s="31"/>
      <c r="QSG42" s="30"/>
      <c r="QSH42" s="31"/>
      <c r="QSI42" s="30"/>
      <c r="QSJ42" s="31"/>
      <c r="QSK42" s="30"/>
      <c r="QSL42" s="31"/>
      <c r="QSM42" s="30"/>
      <c r="QSN42" s="31"/>
      <c r="QSO42" s="30"/>
      <c r="QSP42" s="31"/>
      <c r="QSQ42" s="30"/>
      <c r="QSR42" s="31"/>
      <c r="QSS42" s="30"/>
      <c r="QST42" s="31"/>
      <c r="QSU42" s="30"/>
      <c r="QSV42" s="31"/>
      <c r="QSW42" s="30"/>
      <c r="QSX42" s="31"/>
      <c r="QSY42" s="30"/>
      <c r="QSZ42" s="31"/>
      <c r="QTA42" s="30"/>
      <c r="QTB42" s="31"/>
      <c r="QTC42" s="30"/>
      <c r="QTD42" s="31"/>
      <c r="QTE42" s="30"/>
      <c r="QTF42" s="31"/>
      <c r="QTG42" s="30"/>
      <c r="QTH42" s="31"/>
      <c r="QTI42" s="30"/>
      <c r="QTJ42" s="31"/>
      <c r="QTK42" s="30"/>
      <c r="QTL42" s="31"/>
      <c r="QTM42" s="30"/>
      <c r="QTN42" s="31"/>
      <c r="QTO42" s="30"/>
      <c r="QTP42" s="31"/>
      <c r="QTQ42" s="30"/>
      <c r="QTR42" s="31"/>
      <c r="QTS42" s="30"/>
      <c r="QTT42" s="31"/>
      <c r="QTU42" s="30"/>
      <c r="QTV42" s="31"/>
      <c r="QTW42" s="30"/>
      <c r="QTX42" s="31"/>
      <c r="QTY42" s="30"/>
      <c r="QTZ42" s="31"/>
      <c r="QUA42" s="30"/>
      <c r="QUB42" s="31"/>
      <c r="QUC42" s="30"/>
      <c r="QUD42" s="31"/>
      <c r="QUE42" s="30"/>
      <c r="QUF42" s="31"/>
      <c r="QUG42" s="30"/>
      <c r="QUH42" s="31"/>
      <c r="QUI42" s="30"/>
      <c r="QUJ42" s="31"/>
      <c r="QUK42" s="30"/>
      <c r="QUL42" s="31"/>
      <c r="QUM42" s="30"/>
      <c r="QUN42" s="31"/>
      <c r="QUO42" s="30"/>
      <c r="QUP42" s="31"/>
      <c r="QUQ42" s="30"/>
      <c r="QUR42" s="31"/>
      <c r="QUS42" s="30"/>
      <c r="QUT42" s="31"/>
      <c r="QUU42" s="30"/>
      <c r="QUV42" s="31"/>
      <c r="QUW42" s="30"/>
      <c r="QUX42" s="31"/>
      <c r="QUY42" s="30"/>
      <c r="QUZ42" s="31"/>
      <c r="QVA42" s="30"/>
      <c r="QVB42" s="31"/>
      <c r="QVC42" s="30"/>
      <c r="QVD42" s="31"/>
      <c r="QVE42" s="30"/>
      <c r="QVF42" s="31"/>
      <c r="QVG42" s="30"/>
      <c r="QVH42" s="31"/>
      <c r="QVI42" s="30"/>
      <c r="QVJ42" s="31"/>
      <c r="QVK42" s="30"/>
      <c r="QVL42" s="31"/>
      <c r="QVM42" s="30"/>
      <c r="QVN42" s="31"/>
      <c r="QVO42" s="30"/>
      <c r="QVP42" s="31"/>
      <c r="QVQ42" s="30"/>
      <c r="QVR42" s="31"/>
      <c r="QVS42" s="30"/>
      <c r="QVT42" s="31"/>
      <c r="QVU42" s="30"/>
      <c r="QVV42" s="31"/>
      <c r="QVW42" s="30"/>
      <c r="QVX42" s="31"/>
      <c r="QVY42" s="30"/>
      <c r="QVZ42" s="31"/>
      <c r="QWA42" s="30"/>
      <c r="QWB42" s="31"/>
      <c r="QWC42" s="30"/>
      <c r="QWD42" s="31"/>
      <c r="QWE42" s="30"/>
      <c r="QWF42" s="31"/>
      <c r="QWG42" s="30"/>
      <c r="QWH42" s="31"/>
      <c r="QWI42" s="30"/>
      <c r="QWJ42" s="31"/>
      <c r="QWK42" s="30"/>
      <c r="QWL42" s="31"/>
      <c r="QWM42" s="30"/>
      <c r="QWN42" s="31"/>
      <c r="QWO42" s="30"/>
      <c r="QWP42" s="31"/>
      <c r="QWQ42" s="30"/>
      <c r="QWR42" s="31"/>
      <c r="QWS42" s="30"/>
      <c r="QWT42" s="31"/>
      <c r="QWU42" s="30"/>
      <c r="QWV42" s="31"/>
      <c r="QWW42" s="30"/>
      <c r="QWX42" s="31"/>
      <c r="QWY42" s="30"/>
      <c r="QWZ42" s="31"/>
      <c r="QXA42" s="30"/>
      <c r="QXB42" s="31"/>
      <c r="QXC42" s="30"/>
      <c r="QXD42" s="31"/>
      <c r="QXE42" s="30"/>
      <c r="QXF42" s="31"/>
      <c r="QXG42" s="30"/>
      <c r="QXH42" s="31"/>
      <c r="QXI42" s="30"/>
      <c r="QXJ42" s="31"/>
      <c r="QXK42" s="30"/>
      <c r="QXL42" s="31"/>
      <c r="QXM42" s="30"/>
      <c r="QXN42" s="31"/>
      <c r="QXO42" s="30"/>
      <c r="QXP42" s="31"/>
      <c r="QXQ42" s="30"/>
      <c r="QXR42" s="31"/>
      <c r="QXS42" s="30"/>
      <c r="QXT42" s="31"/>
      <c r="QXU42" s="30"/>
      <c r="QXV42" s="31"/>
      <c r="QXW42" s="30"/>
      <c r="QXX42" s="31"/>
      <c r="QXY42" s="30"/>
      <c r="QXZ42" s="31"/>
      <c r="QYA42" s="30"/>
      <c r="QYB42" s="31"/>
      <c r="QYC42" s="30"/>
      <c r="QYD42" s="31"/>
      <c r="QYE42" s="30"/>
      <c r="QYF42" s="31"/>
      <c r="QYG42" s="30"/>
      <c r="QYH42" s="31"/>
      <c r="QYI42" s="30"/>
      <c r="QYJ42" s="31"/>
      <c r="QYK42" s="30"/>
      <c r="QYL42" s="31"/>
      <c r="QYM42" s="30"/>
      <c r="QYN42" s="31"/>
      <c r="QYO42" s="30"/>
      <c r="QYP42" s="31"/>
      <c r="QYQ42" s="30"/>
      <c r="QYR42" s="31"/>
      <c r="QYS42" s="30"/>
      <c r="QYT42" s="31"/>
      <c r="QYU42" s="30"/>
      <c r="QYV42" s="31"/>
      <c r="QYW42" s="30"/>
      <c r="QYX42" s="31"/>
      <c r="QYY42" s="30"/>
      <c r="QYZ42" s="31"/>
      <c r="QZA42" s="30"/>
      <c r="QZB42" s="31"/>
      <c r="QZC42" s="30"/>
      <c r="QZD42" s="31"/>
      <c r="QZE42" s="30"/>
      <c r="QZF42" s="31"/>
      <c r="QZG42" s="30"/>
      <c r="QZH42" s="31"/>
      <c r="QZI42" s="30"/>
      <c r="QZJ42" s="31"/>
      <c r="QZK42" s="30"/>
      <c r="QZL42" s="31"/>
      <c r="QZM42" s="30"/>
      <c r="QZN42" s="31"/>
      <c r="QZO42" s="30"/>
      <c r="QZP42" s="31"/>
      <c r="QZQ42" s="30"/>
      <c r="QZR42" s="31"/>
      <c r="QZS42" s="30"/>
      <c r="QZT42" s="31"/>
      <c r="QZU42" s="30"/>
      <c r="QZV42" s="31"/>
      <c r="QZW42" s="30"/>
      <c r="QZX42" s="31"/>
      <c r="QZY42" s="30"/>
      <c r="QZZ42" s="31"/>
      <c r="RAA42" s="30"/>
      <c r="RAB42" s="31"/>
      <c r="RAC42" s="30"/>
      <c r="RAD42" s="31"/>
      <c r="RAE42" s="30"/>
      <c r="RAF42" s="31"/>
      <c r="RAG42" s="30"/>
      <c r="RAH42" s="31"/>
      <c r="RAI42" s="30"/>
      <c r="RAJ42" s="31"/>
      <c r="RAK42" s="30"/>
      <c r="RAL42" s="31"/>
      <c r="RAM42" s="30"/>
      <c r="RAN42" s="31"/>
      <c r="RAO42" s="30"/>
      <c r="RAP42" s="31"/>
      <c r="RAQ42" s="30"/>
      <c r="RAR42" s="31"/>
      <c r="RAS42" s="30"/>
      <c r="RAT42" s="31"/>
      <c r="RAU42" s="30"/>
      <c r="RAV42" s="31"/>
      <c r="RAW42" s="30"/>
      <c r="RAX42" s="31"/>
      <c r="RAY42" s="30"/>
      <c r="RAZ42" s="31"/>
      <c r="RBA42" s="30"/>
      <c r="RBB42" s="31"/>
      <c r="RBC42" s="30"/>
      <c r="RBD42" s="31"/>
      <c r="RBE42" s="30"/>
      <c r="RBF42" s="31"/>
      <c r="RBG42" s="30"/>
      <c r="RBH42" s="31"/>
      <c r="RBI42" s="30"/>
      <c r="RBJ42" s="31"/>
      <c r="RBK42" s="30"/>
      <c r="RBL42" s="31"/>
      <c r="RBM42" s="30"/>
      <c r="RBN42" s="31"/>
      <c r="RBO42" s="30"/>
      <c r="RBP42" s="31"/>
      <c r="RBQ42" s="30"/>
      <c r="RBR42" s="31"/>
      <c r="RBS42" s="30"/>
      <c r="RBT42" s="31"/>
      <c r="RBU42" s="30"/>
      <c r="RBV42" s="31"/>
      <c r="RBW42" s="30"/>
      <c r="RBX42" s="31"/>
      <c r="RBY42" s="30"/>
      <c r="RBZ42" s="31"/>
      <c r="RCA42" s="30"/>
      <c r="RCB42" s="31"/>
      <c r="RCC42" s="30"/>
      <c r="RCD42" s="31"/>
      <c r="RCE42" s="30"/>
      <c r="RCF42" s="31"/>
      <c r="RCG42" s="30"/>
      <c r="RCH42" s="31"/>
      <c r="RCI42" s="30"/>
      <c r="RCJ42" s="31"/>
      <c r="RCK42" s="30"/>
      <c r="RCL42" s="31"/>
      <c r="RCM42" s="30"/>
      <c r="RCN42" s="31"/>
      <c r="RCO42" s="30"/>
      <c r="RCP42" s="31"/>
      <c r="RCQ42" s="30"/>
      <c r="RCR42" s="31"/>
      <c r="RCS42" s="30"/>
      <c r="RCT42" s="31"/>
      <c r="RCU42" s="30"/>
      <c r="RCV42" s="31"/>
      <c r="RCW42" s="30"/>
      <c r="RCX42" s="31"/>
      <c r="RCY42" s="30"/>
      <c r="RCZ42" s="31"/>
      <c r="RDA42" s="30"/>
      <c r="RDB42" s="31"/>
      <c r="RDC42" s="30"/>
      <c r="RDD42" s="31"/>
      <c r="RDE42" s="30"/>
      <c r="RDF42" s="31"/>
      <c r="RDG42" s="30"/>
      <c r="RDH42" s="31"/>
      <c r="RDI42" s="30"/>
      <c r="RDJ42" s="31"/>
      <c r="RDK42" s="30"/>
      <c r="RDL42" s="31"/>
      <c r="RDM42" s="30"/>
      <c r="RDN42" s="31"/>
      <c r="RDO42" s="30"/>
      <c r="RDP42" s="31"/>
      <c r="RDQ42" s="30"/>
      <c r="RDR42" s="31"/>
      <c r="RDS42" s="30"/>
      <c r="RDT42" s="31"/>
      <c r="RDU42" s="30"/>
      <c r="RDV42" s="31"/>
      <c r="RDW42" s="30"/>
      <c r="RDX42" s="31"/>
      <c r="RDY42" s="30"/>
      <c r="RDZ42" s="31"/>
      <c r="REA42" s="30"/>
      <c r="REB42" s="31"/>
      <c r="REC42" s="30"/>
      <c r="RED42" s="31"/>
      <c r="REE42" s="30"/>
      <c r="REF42" s="31"/>
      <c r="REG42" s="30"/>
      <c r="REH42" s="31"/>
      <c r="REI42" s="30"/>
      <c r="REJ42" s="31"/>
      <c r="REK42" s="30"/>
      <c r="REL42" s="31"/>
      <c r="REM42" s="30"/>
      <c r="REN42" s="31"/>
      <c r="REO42" s="30"/>
      <c r="REP42" s="31"/>
      <c r="REQ42" s="30"/>
      <c r="RER42" s="31"/>
      <c r="RES42" s="30"/>
      <c r="RET42" s="31"/>
      <c r="REU42" s="30"/>
      <c r="REV42" s="31"/>
      <c r="REW42" s="30"/>
      <c r="REX42" s="31"/>
      <c r="REY42" s="30"/>
      <c r="REZ42" s="31"/>
      <c r="RFA42" s="30"/>
      <c r="RFB42" s="31"/>
      <c r="RFC42" s="30"/>
      <c r="RFD42" s="31"/>
      <c r="RFE42" s="30"/>
      <c r="RFF42" s="31"/>
      <c r="RFG42" s="30"/>
      <c r="RFH42" s="31"/>
      <c r="RFI42" s="30"/>
      <c r="RFJ42" s="31"/>
      <c r="RFK42" s="30"/>
      <c r="RFL42" s="31"/>
      <c r="RFM42" s="30"/>
      <c r="RFN42" s="31"/>
      <c r="RFO42" s="30"/>
      <c r="RFP42" s="31"/>
      <c r="RFQ42" s="30"/>
      <c r="RFR42" s="31"/>
      <c r="RFS42" s="30"/>
      <c r="RFT42" s="31"/>
      <c r="RFU42" s="30"/>
      <c r="RFV42" s="31"/>
      <c r="RFW42" s="30"/>
      <c r="RFX42" s="31"/>
      <c r="RFY42" s="30"/>
      <c r="RFZ42" s="31"/>
      <c r="RGA42" s="30"/>
      <c r="RGB42" s="31"/>
      <c r="RGC42" s="30"/>
      <c r="RGD42" s="31"/>
      <c r="RGE42" s="30"/>
      <c r="RGF42" s="31"/>
      <c r="RGG42" s="30"/>
      <c r="RGH42" s="31"/>
      <c r="RGI42" s="30"/>
      <c r="RGJ42" s="31"/>
      <c r="RGK42" s="30"/>
      <c r="RGL42" s="31"/>
      <c r="RGM42" s="30"/>
      <c r="RGN42" s="31"/>
      <c r="RGO42" s="30"/>
      <c r="RGP42" s="31"/>
      <c r="RGQ42" s="30"/>
      <c r="RGR42" s="31"/>
      <c r="RGS42" s="30"/>
      <c r="RGT42" s="31"/>
      <c r="RGU42" s="30"/>
      <c r="RGV42" s="31"/>
      <c r="RGW42" s="30"/>
      <c r="RGX42" s="31"/>
      <c r="RGY42" s="30"/>
      <c r="RGZ42" s="31"/>
      <c r="RHA42" s="30"/>
      <c r="RHB42" s="31"/>
      <c r="RHC42" s="30"/>
      <c r="RHD42" s="31"/>
      <c r="RHE42" s="30"/>
      <c r="RHF42" s="31"/>
      <c r="RHG42" s="30"/>
      <c r="RHH42" s="31"/>
      <c r="RHI42" s="30"/>
      <c r="RHJ42" s="31"/>
      <c r="RHK42" s="30"/>
      <c r="RHL42" s="31"/>
      <c r="RHM42" s="30"/>
      <c r="RHN42" s="31"/>
      <c r="RHO42" s="30"/>
      <c r="RHP42" s="31"/>
      <c r="RHQ42" s="30"/>
      <c r="RHR42" s="31"/>
      <c r="RHS42" s="30"/>
      <c r="RHT42" s="31"/>
      <c r="RHU42" s="30"/>
      <c r="RHV42" s="31"/>
      <c r="RHW42" s="30"/>
      <c r="RHX42" s="31"/>
      <c r="RHY42" s="30"/>
      <c r="RHZ42" s="31"/>
      <c r="RIA42" s="30"/>
      <c r="RIB42" s="31"/>
      <c r="RIC42" s="30"/>
      <c r="RID42" s="31"/>
      <c r="RIE42" s="30"/>
      <c r="RIF42" s="31"/>
      <c r="RIG42" s="30"/>
      <c r="RIH42" s="31"/>
      <c r="RII42" s="30"/>
      <c r="RIJ42" s="31"/>
      <c r="RIK42" s="30"/>
      <c r="RIL42" s="31"/>
      <c r="RIM42" s="30"/>
      <c r="RIN42" s="31"/>
      <c r="RIO42" s="30"/>
      <c r="RIP42" s="31"/>
      <c r="RIQ42" s="30"/>
      <c r="RIR42" s="31"/>
      <c r="RIS42" s="30"/>
      <c r="RIT42" s="31"/>
      <c r="RIU42" s="30"/>
      <c r="RIV42" s="31"/>
      <c r="RIW42" s="30"/>
      <c r="RIX42" s="31"/>
      <c r="RIY42" s="30"/>
      <c r="RIZ42" s="31"/>
      <c r="RJA42" s="30"/>
      <c r="RJB42" s="31"/>
      <c r="RJC42" s="30"/>
      <c r="RJD42" s="31"/>
      <c r="RJE42" s="30"/>
      <c r="RJF42" s="31"/>
      <c r="RJG42" s="30"/>
      <c r="RJH42" s="31"/>
      <c r="RJI42" s="30"/>
      <c r="RJJ42" s="31"/>
      <c r="RJK42" s="30"/>
      <c r="RJL42" s="31"/>
      <c r="RJM42" s="30"/>
      <c r="RJN42" s="31"/>
      <c r="RJO42" s="30"/>
      <c r="RJP42" s="31"/>
      <c r="RJQ42" s="30"/>
      <c r="RJR42" s="31"/>
      <c r="RJS42" s="30"/>
      <c r="RJT42" s="31"/>
      <c r="RJU42" s="30"/>
      <c r="RJV42" s="31"/>
      <c r="RJW42" s="30"/>
      <c r="RJX42" s="31"/>
      <c r="RJY42" s="30"/>
      <c r="RJZ42" s="31"/>
      <c r="RKA42" s="30"/>
      <c r="RKB42" s="31"/>
      <c r="RKC42" s="30"/>
      <c r="RKD42" s="31"/>
      <c r="RKE42" s="30"/>
      <c r="RKF42" s="31"/>
      <c r="RKG42" s="30"/>
      <c r="RKH42" s="31"/>
      <c r="RKI42" s="30"/>
      <c r="RKJ42" s="31"/>
      <c r="RKK42" s="30"/>
      <c r="RKL42" s="31"/>
      <c r="RKM42" s="30"/>
      <c r="RKN42" s="31"/>
      <c r="RKO42" s="30"/>
      <c r="RKP42" s="31"/>
      <c r="RKQ42" s="30"/>
      <c r="RKR42" s="31"/>
      <c r="RKS42" s="30"/>
      <c r="RKT42" s="31"/>
      <c r="RKU42" s="30"/>
      <c r="RKV42" s="31"/>
      <c r="RKW42" s="30"/>
      <c r="RKX42" s="31"/>
      <c r="RKY42" s="30"/>
      <c r="RKZ42" s="31"/>
      <c r="RLA42" s="30"/>
      <c r="RLB42" s="31"/>
      <c r="RLC42" s="30"/>
      <c r="RLD42" s="31"/>
      <c r="RLE42" s="30"/>
      <c r="RLF42" s="31"/>
      <c r="RLG42" s="30"/>
      <c r="RLH42" s="31"/>
      <c r="RLI42" s="30"/>
      <c r="RLJ42" s="31"/>
      <c r="RLK42" s="30"/>
      <c r="RLL42" s="31"/>
      <c r="RLM42" s="30"/>
      <c r="RLN42" s="31"/>
      <c r="RLO42" s="30"/>
      <c r="RLP42" s="31"/>
      <c r="RLQ42" s="30"/>
      <c r="RLR42" s="31"/>
      <c r="RLS42" s="30"/>
      <c r="RLT42" s="31"/>
      <c r="RLU42" s="30"/>
      <c r="RLV42" s="31"/>
      <c r="RLW42" s="30"/>
      <c r="RLX42" s="31"/>
      <c r="RLY42" s="30"/>
      <c r="RLZ42" s="31"/>
      <c r="RMA42" s="30"/>
      <c r="RMB42" s="31"/>
      <c r="RMC42" s="30"/>
      <c r="RMD42" s="31"/>
      <c r="RME42" s="30"/>
      <c r="RMF42" s="31"/>
      <c r="RMG42" s="30"/>
      <c r="RMH42" s="31"/>
      <c r="RMI42" s="30"/>
      <c r="RMJ42" s="31"/>
      <c r="RMK42" s="30"/>
      <c r="RML42" s="31"/>
      <c r="RMM42" s="30"/>
      <c r="RMN42" s="31"/>
      <c r="RMO42" s="30"/>
      <c r="RMP42" s="31"/>
      <c r="RMQ42" s="30"/>
      <c r="RMR42" s="31"/>
      <c r="RMS42" s="30"/>
      <c r="RMT42" s="31"/>
      <c r="RMU42" s="30"/>
      <c r="RMV42" s="31"/>
      <c r="RMW42" s="30"/>
      <c r="RMX42" s="31"/>
      <c r="RMY42" s="30"/>
      <c r="RMZ42" s="31"/>
      <c r="RNA42" s="30"/>
      <c r="RNB42" s="31"/>
      <c r="RNC42" s="30"/>
      <c r="RND42" s="31"/>
      <c r="RNE42" s="30"/>
      <c r="RNF42" s="31"/>
      <c r="RNG42" s="30"/>
      <c r="RNH42" s="31"/>
      <c r="RNI42" s="30"/>
      <c r="RNJ42" s="31"/>
      <c r="RNK42" s="30"/>
      <c r="RNL42" s="31"/>
      <c r="RNM42" s="30"/>
      <c r="RNN42" s="31"/>
      <c r="RNO42" s="30"/>
      <c r="RNP42" s="31"/>
      <c r="RNQ42" s="30"/>
      <c r="RNR42" s="31"/>
      <c r="RNS42" s="30"/>
      <c r="RNT42" s="31"/>
      <c r="RNU42" s="30"/>
      <c r="RNV42" s="31"/>
      <c r="RNW42" s="30"/>
      <c r="RNX42" s="31"/>
      <c r="RNY42" s="30"/>
      <c r="RNZ42" s="31"/>
      <c r="ROA42" s="30"/>
      <c r="ROB42" s="31"/>
      <c r="ROC42" s="30"/>
      <c r="ROD42" s="31"/>
      <c r="ROE42" s="30"/>
      <c r="ROF42" s="31"/>
      <c r="ROG42" s="30"/>
      <c r="ROH42" s="31"/>
      <c r="ROI42" s="30"/>
      <c r="ROJ42" s="31"/>
      <c r="ROK42" s="30"/>
      <c r="ROL42" s="31"/>
      <c r="ROM42" s="30"/>
      <c r="RON42" s="31"/>
      <c r="ROO42" s="30"/>
      <c r="ROP42" s="31"/>
      <c r="ROQ42" s="30"/>
      <c r="ROR42" s="31"/>
      <c r="ROS42" s="30"/>
      <c r="ROT42" s="31"/>
      <c r="ROU42" s="30"/>
      <c r="ROV42" s="31"/>
      <c r="ROW42" s="30"/>
      <c r="ROX42" s="31"/>
      <c r="ROY42" s="30"/>
      <c r="ROZ42" s="31"/>
      <c r="RPA42" s="30"/>
      <c r="RPB42" s="31"/>
      <c r="RPC42" s="30"/>
      <c r="RPD42" s="31"/>
      <c r="RPE42" s="30"/>
      <c r="RPF42" s="31"/>
      <c r="RPG42" s="30"/>
      <c r="RPH42" s="31"/>
      <c r="RPI42" s="30"/>
      <c r="RPJ42" s="31"/>
      <c r="RPK42" s="30"/>
      <c r="RPL42" s="31"/>
      <c r="RPM42" s="30"/>
      <c r="RPN42" s="31"/>
      <c r="RPO42" s="30"/>
      <c r="RPP42" s="31"/>
      <c r="RPQ42" s="30"/>
      <c r="RPR42" s="31"/>
      <c r="RPS42" s="30"/>
      <c r="RPT42" s="31"/>
      <c r="RPU42" s="30"/>
      <c r="RPV42" s="31"/>
      <c r="RPW42" s="30"/>
      <c r="RPX42" s="31"/>
      <c r="RPY42" s="30"/>
      <c r="RPZ42" s="31"/>
      <c r="RQA42" s="30"/>
      <c r="RQB42" s="31"/>
      <c r="RQC42" s="30"/>
      <c r="RQD42" s="31"/>
      <c r="RQE42" s="30"/>
      <c r="RQF42" s="31"/>
      <c r="RQG42" s="30"/>
      <c r="RQH42" s="31"/>
      <c r="RQI42" s="30"/>
      <c r="RQJ42" s="31"/>
      <c r="RQK42" s="30"/>
      <c r="RQL42" s="31"/>
      <c r="RQM42" s="30"/>
      <c r="RQN42" s="31"/>
      <c r="RQO42" s="30"/>
      <c r="RQP42" s="31"/>
      <c r="RQQ42" s="30"/>
      <c r="RQR42" s="31"/>
      <c r="RQS42" s="30"/>
      <c r="RQT42" s="31"/>
      <c r="RQU42" s="30"/>
      <c r="RQV42" s="31"/>
      <c r="RQW42" s="30"/>
      <c r="RQX42" s="31"/>
      <c r="RQY42" s="30"/>
      <c r="RQZ42" s="31"/>
      <c r="RRA42" s="30"/>
      <c r="RRB42" s="31"/>
      <c r="RRC42" s="30"/>
      <c r="RRD42" s="31"/>
      <c r="RRE42" s="30"/>
      <c r="RRF42" s="31"/>
      <c r="RRG42" s="30"/>
      <c r="RRH42" s="31"/>
      <c r="RRI42" s="30"/>
      <c r="RRJ42" s="31"/>
      <c r="RRK42" s="30"/>
      <c r="RRL42" s="31"/>
      <c r="RRM42" s="30"/>
      <c r="RRN42" s="31"/>
      <c r="RRO42" s="30"/>
      <c r="RRP42" s="31"/>
      <c r="RRQ42" s="30"/>
      <c r="RRR42" s="31"/>
      <c r="RRS42" s="30"/>
      <c r="RRT42" s="31"/>
      <c r="RRU42" s="30"/>
      <c r="RRV42" s="31"/>
      <c r="RRW42" s="30"/>
      <c r="RRX42" s="31"/>
      <c r="RRY42" s="30"/>
      <c r="RRZ42" s="31"/>
      <c r="RSA42" s="30"/>
      <c r="RSB42" s="31"/>
      <c r="RSC42" s="30"/>
      <c r="RSD42" s="31"/>
      <c r="RSE42" s="30"/>
      <c r="RSF42" s="31"/>
      <c r="RSG42" s="30"/>
      <c r="RSH42" s="31"/>
      <c r="RSI42" s="30"/>
      <c r="RSJ42" s="31"/>
      <c r="RSK42" s="30"/>
      <c r="RSL42" s="31"/>
      <c r="RSM42" s="30"/>
      <c r="RSN42" s="31"/>
      <c r="RSO42" s="30"/>
      <c r="RSP42" s="31"/>
      <c r="RSQ42" s="30"/>
      <c r="RSR42" s="31"/>
      <c r="RSS42" s="30"/>
      <c r="RST42" s="31"/>
      <c r="RSU42" s="30"/>
      <c r="RSV42" s="31"/>
      <c r="RSW42" s="30"/>
      <c r="RSX42" s="31"/>
      <c r="RSY42" s="30"/>
      <c r="RSZ42" s="31"/>
      <c r="RTA42" s="30"/>
      <c r="RTB42" s="31"/>
      <c r="RTC42" s="30"/>
      <c r="RTD42" s="31"/>
      <c r="RTE42" s="30"/>
      <c r="RTF42" s="31"/>
      <c r="RTG42" s="30"/>
      <c r="RTH42" s="31"/>
      <c r="RTI42" s="30"/>
      <c r="RTJ42" s="31"/>
      <c r="RTK42" s="30"/>
      <c r="RTL42" s="31"/>
      <c r="RTM42" s="30"/>
      <c r="RTN42" s="31"/>
      <c r="RTO42" s="30"/>
      <c r="RTP42" s="31"/>
      <c r="RTQ42" s="30"/>
      <c r="RTR42" s="31"/>
      <c r="RTS42" s="30"/>
      <c r="RTT42" s="31"/>
      <c r="RTU42" s="30"/>
      <c r="RTV42" s="31"/>
      <c r="RTW42" s="30"/>
      <c r="RTX42" s="31"/>
      <c r="RTY42" s="30"/>
      <c r="RTZ42" s="31"/>
      <c r="RUA42" s="30"/>
      <c r="RUB42" s="31"/>
      <c r="RUC42" s="30"/>
      <c r="RUD42" s="31"/>
      <c r="RUE42" s="30"/>
      <c r="RUF42" s="31"/>
      <c r="RUG42" s="30"/>
      <c r="RUH42" s="31"/>
      <c r="RUI42" s="30"/>
      <c r="RUJ42" s="31"/>
      <c r="RUK42" s="30"/>
      <c r="RUL42" s="31"/>
      <c r="RUM42" s="30"/>
      <c r="RUN42" s="31"/>
      <c r="RUO42" s="30"/>
      <c r="RUP42" s="31"/>
      <c r="RUQ42" s="30"/>
      <c r="RUR42" s="31"/>
      <c r="RUS42" s="30"/>
      <c r="RUT42" s="31"/>
      <c r="RUU42" s="30"/>
      <c r="RUV42" s="31"/>
      <c r="RUW42" s="30"/>
      <c r="RUX42" s="31"/>
      <c r="RUY42" s="30"/>
      <c r="RUZ42" s="31"/>
      <c r="RVA42" s="30"/>
      <c r="RVB42" s="31"/>
      <c r="RVC42" s="30"/>
      <c r="RVD42" s="31"/>
      <c r="RVE42" s="30"/>
      <c r="RVF42" s="31"/>
      <c r="RVG42" s="30"/>
      <c r="RVH42" s="31"/>
      <c r="RVI42" s="30"/>
      <c r="RVJ42" s="31"/>
      <c r="RVK42" s="30"/>
      <c r="RVL42" s="31"/>
      <c r="RVM42" s="30"/>
      <c r="RVN42" s="31"/>
      <c r="RVO42" s="30"/>
      <c r="RVP42" s="31"/>
      <c r="RVQ42" s="30"/>
      <c r="RVR42" s="31"/>
      <c r="RVS42" s="30"/>
      <c r="RVT42" s="31"/>
      <c r="RVU42" s="30"/>
      <c r="RVV42" s="31"/>
      <c r="RVW42" s="30"/>
      <c r="RVX42" s="31"/>
      <c r="RVY42" s="30"/>
      <c r="RVZ42" s="31"/>
      <c r="RWA42" s="30"/>
      <c r="RWB42" s="31"/>
      <c r="RWC42" s="30"/>
      <c r="RWD42" s="31"/>
      <c r="RWE42" s="30"/>
      <c r="RWF42" s="31"/>
      <c r="RWG42" s="30"/>
      <c r="RWH42" s="31"/>
      <c r="RWI42" s="30"/>
      <c r="RWJ42" s="31"/>
      <c r="RWK42" s="30"/>
      <c r="RWL42" s="31"/>
      <c r="RWM42" s="30"/>
      <c r="RWN42" s="31"/>
      <c r="RWO42" s="30"/>
      <c r="RWP42" s="31"/>
      <c r="RWQ42" s="30"/>
      <c r="RWR42" s="31"/>
      <c r="RWS42" s="30"/>
      <c r="RWT42" s="31"/>
      <c r="RWU42" s="30"/>
      <c r="RWV42" s="31"/>
      <c r="RWW42" s="30"/>
      <c r="RWX42" s="31"/>
      <c r="RWY42" s="30"/>
      <c r="RWZ42" s="31"/>
      <c r="RXA42" s="30"/>
      <c r="RXB42" s="31"/>
      <c r="RXC42" s="30"/>
      <c r="RXD42" s="31"/>
      <c r="RXE42" s="30"/>
      <c r="RXF42" s="31"/>
      <c r="RXG42" s="30"/>
      <c r="RXH42" s="31"/>
      <c r="RXI42" s="30"/>
      <c r="RXJ42" s="31"/>
      <c r="RXK42" s="30"/>
      <c r="RXL42" s="31"/>
      <c r="RXM42" s="30"/>
      <c r="RXN42" s="31"/>
      <c r="RXO42" s="30"/>
      <c r="RXP42" s="31"/>
      <c r="RXQ42" s="30"/>
      <c r="RXR42" s="31"/>
      <c r="RXS42" s="30"/>
      <c r="RXT42" s="31"/>
      <c r="RXU42" s="30"/>
      <c r="RXV42" s="31"/>
      <c r="RXW42" s="30"/>
      <c r="RXX42" s="31"/>
      <c r="RXY42" s="30"/>
      <c r="RXZ42" s="31"/>
      <c r="RYA42" s="30"/>
      <c r="RYB42" s="31"/>
      <c r="RYC42" s="30"/>
      <c r="RYD42" s="31"/>
      <c r="RYE42" s="30"/>
      <c r="RYF42" s="31"/>
      <c r="RYG42" s="30"/>
      <c r="RYH42" s="31"/>
      <c r="RYI42" s="30"/>
      <c r="RYJ42" s="31"/>
      <c r="RYK42" s="30"/>
      <c r="RYL42" s="31"/>
      <c r="RYM42" s="30"/>
      <c r="RYN42" s="31"/>
      <c r="RYO42" s="30"/>
      <c r="RYP42" s="31"/>
      <c r="RYQ42" s="30"/>
      <c r="RYR42" s="31"/>
      <c r="RYS42" s="30"/>
      <c r="RYT42" s="31"/>
      <c r="RYU42" s="30"/>
      <c r="RYV42" s="31"/>
      <c r="RYW42" s="30"/>
      <c r="RYX42" s="31"/>
      <c r="RYY42" s="30"/>
      <c r="RYZ42" s="31"/>
      <c r="RZA42" s="30"/>
      <c r="RZB42" s="31"/>
      <c r="RZC42" s="30"/>
      <c r="RZD42" s="31"/>
      <c r="RZE42" s="30"/>
      <c r="RZF42" s="31"/>
      <c r="RZG42" s="30"/>
      <c r="RZH42" s="31"/>
      <c r="RZI42" s="30"/>
      <c r="RZJ42" s="31"/>
      <c r="RZK42" s="30"/>
      <c r="RZL42" s="31"/>
      <c r="RZM42" s="30"/>
      <c r="RZN42" s="31"/>
      <c r="RZO42" s="30"/>
      <c r="RZP42" s="31"/>
      <c r="RZQ42" s="30"/>
      <c r="RZR42" s="31"/>
      <c r="RZS42" s="30"/>
      <c r="RZT42" s="31"/>
      <c r="RZU42" s="30"/>
      <c r="RZV42" s="31"/>
      <c r="RZW42" s="30"/>
      <c r="RZX42" s="31"/>
      <c r="RZY42" s="30"/>
      <c r="RZZ42" s="31"/>
      <c r="SAA42" s="30"/>
      <c r="SAB42" s="31"/>
      <c r="SAC42" s="30"/>
      <c r="SAD42" s="31"/>
      <c r="SAE42" s="30"/>
      <c r="SAF42" s="31"/>
      <c r="SAG42" s="30"/>
      <c r="SAH42" s="31"/>
      <c r="SAI42" s="30"/>
      <c r="SAJ42" s="31"/>
      <c r="SAK42" s="30"/>
      <c r="SAL42" s="31"/>
      <c r="SAM42" s="30"/>
      <c r="SAN42" s="31"/>
      <c r="SAO42" s="30"/>
      <c r="SAP42" s="31"/>
      <c r="SAQ42" s="30"/>
      <c r="SAR42" s="31"/>
      <c r="SAS42" s="30"/>
      <c r="SAT42" s="31"/>
      <c r="SAU42" s="30"/>
      <c r="SAV42" s="31"/>
      <c r="SAW42" s="30"/>
      <c r="SAX42" s="31"/>
      <c r="SAY42" s="30"/>
      <c r="SAZ42" s="31"/>
      <c r="SBA42" s="30"/>
      <c r="SBB42" s="31"/>
      <c r="SBC42" s="30"/>
      <c r="SBD42" s="31"/>
      <c r="SBE42" s="30"/>
      <c r="SBF42" s="31"/>
      <c r="SBG42" s="30"/>
      <c r="SBH42" s="31"/>
      <c r="SBI42" s="30"/>
      <c r="SBJ42" s="31"/>
      <c r="SBK42" s="30"/>
      <c r="SBL42" s="31"/>
      <c r="SBM42" s="30"/>
      <c r="SBN42" s="31"/>
      <c r="SBO42" s="30"/>
      <c r="SBP42" s="31"/>
      <c r="SBQ42" s="30"/>
      <c r="SBR42" s="31"/>
      <c r="SBS42" s="30"/>
      <c r="SBT42" s="31"/>
      <c r="SBU42" s="30"/>
      <c r="SBV42" s="31"/>
      <c r="SBW42" s="30"/>
      <c r="SBX42" s="31"/>
      <c r="SBY42" s="30"/>
      <c r="SBZ42" s="31"/>
      <c r="SCA42" s="30"/>
      <c r="SCB42" s="31"/>
      <c r="SCC42" s="30"/>
      <c r="SCD42" s="31"/>
      <c r="SCE42" s="30"/>
      <c r="SCF42" s="31"/>
      <c r="SCG42" s="30"/>
      <c r="SCH42" s="31"/>
      <c r="SCI42" s="30"/>
      <c r="SCJ42" s="31"/>
      <c r="SCK42" s="30"/>
      <c r="SCL42" s="31"/>
      <c r="SCM42" s="30"/>
      <c r="SCN42" s="31"/>
      <c r="SCO42" s="30"/>
      <c r="SCP42" s="31"/>
      <c r="SCQ42" s="30"/>
      <c r="SCR42" s="31"/>
      <c r="SCS42" s="30"/>
      <c r="SCT42" s="31"/>
      <c r="SCU42" s="30"/>
      <c r="SCV42" s="31"/>
      <c r="SCW42" s="30"/>
      <c r="SCX42" s="31"/>
      <c r="SCY42" s="30"/>
      <c r="SCZ42" s="31"/>
      <c r="SDA42" s="30"/>
      <c r="SDB42" s="31"/>
      <c r="SDC42" s="30"/>
      <c r="SDD42" s="31"/>
      <c r="SDE42" s="30"/>
      <c r="SDF42" s="31"/>
      <c r="SDG42" s="30"/>
      <c r="SDH42" s="31"/>
      <c r="SDI42" s="30"/>
      <c r="SDJ42" s="31"/>
      <c r="SDK42" s="30"/>
      <c r="SDL42" s="31"/>
      <c r="SDM42" s="30"/>
      <c r="SDN42" s="31"/>
      <c r="SDO42" s="30"/>
      <c r="SDP42" s="31"/>
      <c r="SDQ42" s="30"/>
      <c r="SDR42" s="31"/>
      <c r="SDS42" s="30"/>
      <c r="SDT42" s="31"/>
      <c r="SDU42" s="30"/>
      <c r="SDV42" s="31"/>
      <c r="SDW42" s="30"/>
      <c r="SDX42" s="31"/>
      <c r="SDY42" s="30"/>
      <c r="SDZ42" s="31"/>
      <c r="SEA42" s="30"/>
      <c r="SEB42" s="31"/>
      <c r="SEC42" s="30"/>
      <c r="SED42" s="31"/>
      <c r="SEE42" s="30"/>
      <c r="SEF42" s="31"/>
      <c r="SEG42" s="30"/>
      <c r="SEH42" s="31"/>
      <c r="SEI42" s="30"/>
      <c r="SEJ42" s="31"/>
      <c r="SEK42" s="30"/>
      <c r="SEL42" s="31"/>
      <c r="SEM42" s="30"/>
      <c r="SEN42" s="31"/>
      <c r="SEO42" s="30"/>
      <c r="SEP42" s="31"/>
      <c r="SEQ42" s="30"/>
      <c r="SER42" s="31"/>
      <c r="SES42" s="30"/>
      <c r="SET42" s="31"/>
      <c r="SEU42" s="30"/>
      <c r="SEV42" s="31"/>
      <c r="SEW42" s="30"/>
      <c r="SEX42" s="31"/>
      <c r="SEY42" s="30"/>
      <c r="SEZ42" s="31"/>
      <c r="SFA42" s="30"/>
      <c r="SFB42" s="31"/>
      <c r="SFC42" s="30"/>
      <c r="SFD42" s="31"/>
      <c r="SFE42" s="30"/>
      <c r="SFF42" s="31"/>
      <c r="SFG42" s="30"/>
      <c r="SFH42" s="31"/>
      <c r="SFI42" s="30"/>
      <c r="SFJ42" s="31"/>
      <c r="SFK42" s="30"/>
      <c r="SFL42" s="31"/>
      <c r="SFM42" s="30"/>
      <c r="SFN42" s="31"/>
      <c r="SFO42" s="30"/>
      <c r="SFP42" s="31"/>
      <c r="SFQ42" s="30"/>
      <c r="SFR42" s="31"/>
      <c r="SFS42" s="30"/>
      <c r="SFT42" s="31"/>
      <c r="SFU42" s="30"/>
      <c r="SFV42" s="31"/>
      <c r="SFW42" s="30"/>
      <c r="SFX42" s="31"/>
      <c r="SFY42" s="30"/>
      <c r="SFZ42" s="31"/>
      <c r="SGA42" s="30"/>
      <c r="SGB42" s="31"/>
      <c r="SGC42" s="30"/>
      <c r="SGD42" s="31"/>
      <c r="SGE42" s="30"/>
      <c r="SGF42" s="31"/>
      <c r="SGG42" s="30"/>
      <c r="SGH42" s="31"/>
      <c r="SGI42" s="30"/>
      <c r="SGJ42" s="31"/>
      <c r="SGK42" s="30"/>
      <c r="SGL42" s="31"/>
      <c r="SGM42" s="30"/>
      <c r="SGN42" s="31"/>
      <c r="SGO42" s="30"/>
      <c r="SGP42" s="31"/>
      <c r="SGQ42" s="30"/>
      <c r="SGR42" s="31"/>
      <c r="SGS42" s="30"/>
      <c r="SGT42" s="31"/>
      <c r="SGU42" s="30"/>
      <c r="SGV42" s="31"/>
      <c r="SGW42" s="30"/>
      <c r="SGX42" s="31"/>
      <c r="SGY42" s="30"/>
      <c r="SGZ42" s="31"/>
      <c r="SHA42" s="30"/>
      <c r="SHB42" s="31"/>
      <c r="SHC42" s="30"/>
      <c r="SHD42" s="31"/>
      <c r="SHE42" s="30"/>
      <c r="SHF42" s="31"/>
      <c r="SHG42" s="30"/>
      <c r="SHH42" s="31"/>
      <c r="SHI42" s="30"/>
      <c r="SHJ42" s="31"/>
      <c r="SHK42" s="30"/>
      <c r="SHL42" s="31"/>
      <c r="SHM42" s="30"/>
      <c r="SHN42" s="31"/>
      <c r="SHO42" s="30"/>
      <c r="SHP42" s="31"/>
      <c r="SHQ42" s="30"/>
      <c r="SHR42" s="31"/>
      <c r="SHS42" s="30"/>
      <c r="SHT42" s="31"/>
      <c r="SHU42" s="30"/>
      <c r="SHV42" s="31"/>
      <c r="SHW42" s="30"/>
      <c r="SHX42" s="31"/>
      <c r="SHY42" s="30"/>
      <c r="SHZ42" s="31"/>
      <c r="SIA42" s="30"/>
      <c r="SIB42" s="31"/>
      <c r="SIC42" s="30"/>
      <c r="SID42" s="31"/>
      <c r="SIE42" s="30"/>
      <c r="SIF42" s="31"/>
      <c r="SIG42" s="30"/>
      <c r="SIH42" s="31"/>
      <c r="SII42" s="30"/>
      <c r="SIJ42" s="31"/>
      <c r="SIK42" s="30"/>
      <c r="SIL42" s="31"/>
      <c r="SIM42" s="30"/>
      <c r="SIN42" s="31"/>
      <c r="SIO42" s="30"/>
      <c r="SIP42" s="31"/>
      <c r="SIQ42" s="30"/>
      <c r="SIR42" s="31"/>
      <c r="SIS42" s="30"/>
      <c r="SIT42" s="31"/>
      <c r="SIU42" s="30"/>
      <c r="SIV42" s="31"/>
      <c r="SIW42" s="30"/>
      <c r="SIX42" s="31"/>
      <c r="SIY42" s="30"/>
      <c r="SIZ42" s="31"/>
      <c r="SJA42" s="30"/>
      <c r="SJB42" s="31"/>
      <c r="SJC42" s="30"/>
      <c r="SJD42" s="31"/>
      <c r="SJE42" s="30"/>
      <c r="SJF42" s="31"/>
      <c r="SJG42" s="30"/>
      <c r="SJH42" s="31"/>
      <c r="SJI42" s="30"/>
      <c r="SJJ42" s="31"/>
      <c r="SJK42" s="30"/>
      <c r="SJL42" s="31"/>
      <c r="SJM42" s="30"/>
      <c r="SJN42" s="31"/>
      <c r="SJO42" s="30"/>
      <c r="SJP42" s="31"/>
      <c r="SJQ42" s="30"/>
      <c r="SJR42" s="31"/>
      <c r="SJS42" s="30"/>
      <c r="SJT42" s="31"/>
      <c r="SJU42" s="30"/>
      <c r="SJV42" s="31"/>
      <c r="SJW42" s="30"/>
      <c r="SJX42" s="31"/>
      <c r="SJY42" s="30"/>
      <c r="SJZ42" s="31"/>
      <c r="SKA42" s="30"/>
      <c r="SKB42" s="31"/>
      <c r="SKC42" s="30"/>
      <c r="SKD42" s="31"/>
      <c r="SKE42" s="30"/>
      <c r="SKF42" s="31"/>
      <c r="SKG42" s="30"/>
      <c r="SKH42" s="31"/>
      <c r="SKI42" s="30"/>
      <c r="SKJ42" s="31"/>
      <c r="SKK42" s="30"/>
      <c r="SKL42" s="31"/>
      <c r="SKM42" s="30"/>
      <c r="SKN42" s="31"/>
      <c r="SKO42" s="30"/>
      <c r="SKP42" s="31"/>
      <c r="SKQ42" s="30"/>
      <c r="SKR42" s="31"/>
      <c r="SKS42" s="30"/>
      <c r="SKT42" s="31"/>
      <c r="SKU42" s="30"/>
      <c r="SKV42" s="31"/>
      <c r="SKW42" s="30"/>
      <c r="SKX42" s="31"/>
      <c r="SKY42" s="30"/>
      <c r="SKZ42" s="31"/>
      <c r="SLA42" s="30"/>
      <c r="SLB42" s="31"/>
      <c r="SLC42" s="30"/>
      <c r="SLD42" s="31"/>
      <c r="SLE42" s="30"/>
      <c r="SLF42" s="31"/>
      <c r="SLG42" s="30"/>
      <c r="SLH42" s="31"/>
      <c r="SLI42" s="30"/>
      <c r="SLJ42" s="31"/>
      <c r="SLK42" s="30"/>
      <c r="SLL42" s="31"/>
      <c r="SLM42" s="30"/>
      <c r="SLN42" s="31"/>
      <c r="SLO42" s="30"/>
      <c r="SLP42" s="31"/>
      <c r="SLQ42" s="30"/>
      <c r="SLR42" s="31"/>
      <c r="SLS42" s="30"/>
      <c r="SLT42" s="31"/>
      <c r="SLU42" s="30"/>
      <c r="SLV42" s="31"/>
      <c r="SLW42" s="30"/>
      <c r="SLX42" s="31"/>
      <c r="SLY42" s="30"/>
      <c r="SLZ42" s="31"/>
      <c r="SMA42" s="30"/>
      <c r="SMB42" s="31"/>
      <c r="SMC42" s="30"/>
      <c r="SMD42" s="31"/>
      <c r="SME42" s="30"/>
      <c r="SMF42" s="31"/>
      <c r="SMG42" s="30"/>
      <c r="SMH42" s="31"/>
      <c r="SMI42" s="30"/>
      <c r="SMJ42" s="31"/>
      <c r="SMK42" s="30"/>
      <c r="SML42" s="31"/>
      <c r="SMM42" s="30"/>
      <c r="SMN42" s="31"/>
      <c r="SMO42" s="30"/>
      <c r="SMP42" s="31"/>
      <c r="SMQ42" s="30"/>
      <c r="SMR42" s="31"/>
      <c r="SMS42" s="30"/>
      <c r="SMT42" s="31"/>
      <c r="SMU42" s="30"/>
      <c r="SMV42" s="31"/>
      <c r="SMW42" s="30"/>
      <c r="SMX42" s="31"/>
      <c r="SMY42" s="30"/>
      <c r="SMZ42" s="31"/>
      <c r="SNA42" s="30"/>
      <c r="SNB42" s="31"/>
      <c r="SNC42" s="30"/>
      <c r="SND42" s="31"/>
      <c r="SNE42" s="30"/>
      <c r="SNF42" s="31"/>
      <c r="SNG42" s="30"/>
      <c r="SNH42" s="31"/>
      <c r="SNI42" s="30"/>
      <c r="SNJ42" s="31"/>
      <c r="SNK42" s="30"/>
      <c r="SNL42" s="31"/>
      <c r="SNM42" s="30"/>
      <c r="SNN42" s="31"/>
      <c r="SNO42" s="30"/>
      <c r="SNP42" s="31"/>
      <c r="SNQ42" s="30"/>
      <c r="SNR42" s="31"/>
      <c r="SNS42" s="30"/>
      <c r="SNT42" s="31"/>
      <c r="SNU42" s="30"/>
      <c r="SNV42" s="31"/>
      <c r="SNW42" s="30"/>
      <c r="SNX42" s="31"/>
      <c r="SNY42" s="30"/>
      <c r="SNZ42" s="31"/>
      <c r="SOA42" s="30"/>
      <c r="SOB42" s="31"/>
      <c r="SOC42" s="30"/>
      <c r="SOD42" s="31"/>
      <c r="SOE42" s="30"/>
      <c r="SOF42" s="31"/>
      <c r="SOG42" s="30"/>
      <c r="SOH42" s="31"/>
      <c r="SOI42" s="30"/>
      <c r="SOJ42" s="31"/>
      <c r="SOK42" s="30"/>
      <c r="SOL42" s="31"/>
      <c r="SOM42" s="30"/>
      <c r="SON42" s="31"/>
      <c r="SOO42" s="30"/>
      <c r="SOP42" s="31"/>
      <c r="SOQ42" s="30"/>
      <c r="SOR42" s="31"/>
      <c r="SOS42" s="30"/>
      <c r="SOT42" s="31"/>
      <c r="SOU42" s="30"/>
      <c r="SOV42" s="31"/>
      <c r="SOW42" s="30"/>
      <c r="SOX42" s="31"/>
      <c r="SOY42" s="30"/>
      <c r="SOZ42" s="31"/>
      <c r="SPA42" s="30"/>
      <c r="SPB42" s="31"/>
      <c r="SPC42" s="30"/>
      <c r="SPD42" s="31"/>
      <c r="SPE42" s="30"/>
      <c r="SPF42" s="31"/>
      <c r="SPG42" s="30"/>
      <c r="SPH42" s="31"/>
      <c r="SPI42" s="30"/>
      <c r="SPJ42" s="31"/>
      <c r="SPK42" s="30"/>
      <c r="SPL42" s="31"/>
      <c r="SPM42" s="30"/>
      <c r="SPN42" s="31"/>
      <c r="SPO42" s="30"/>
      <c r="SPP42" s="31"/>
      <c r="SPQ42" s="30"/>
      <c r="SPR42" s="31"/>
      <c r="SPS42" s="30"/>
      <c r="SPT42" s="31"/>
      <c r="SPU42" s="30"/>
      <c r="SPV42" s="31"/>
      <c r="SPW42" s="30"/>
      <c r="SPX42" s="31"/>
      <c r="SPY42" s="30"/>
      <c r="SPZ42" s="31"/>
      <c r="SQA42" s="30"/>
      <c r="SQB42" s="31"/>
      <c r="SQC42" s="30"/>
      <c r="SQD42" s="31"/>
      <c r="SQE42" s="30"/>
      <c r="SQF42" s="31"/>
      <c r="SQG42" s="30"/>
      <c r="SQH42" s="31"/>
      <c r="SQI42" s="30"/>
      <c r="SQJ42" s="31"/>
      <c r="SQK42" s="30"/>
      <c r="SQL42" s="31"/>
      <c r="SQM42" s="30"/>
      <c r="SQN42" s="31"/>
      <c r="SQO42" s="30"/>
      <c r="SQP42" s="31"/>
      <c r="SQQ42" s="30"/>
      <c r="SQR42" s="31"/>
      <c r="SQS42" s="30"/>
      <c r="SQT42" s="31"/>
      <c r="SQU42" s="30"/>
      <c r="SQV42" s="31"/>
      <c r="SQW42" s="30"/>
      <c r="SQX42" s="31"/>
      <c r="SQY42" s="30"/>
      <c r="SQZ42" s="31"/>
      <c r="SRA42" s="30"/>
      <c r="SRB42" s="31"/>
      <c r="SRC42" s="30"/>
      <c r="SRD42" s="31"/>
      <c r="SRE42" s="30"/>
      <c r="SRF42" s="31"/>
      <c r="SRG42" s="30"/>
      <c r="SRH42" s="31"/>
      <c r="SRI42" s="30"/>
      <c r="SRJ42" s="31"/>
      <c r="SRK42" s="30"/>
      <c r="SRL42" s="31"/>
      <c r="SRM42" s="30"/>
      <c r="SRN42" s="31"/>
      <c r="SRO42" s="30"/>
      <c r="SRP42" s="31"/>
      <c r="SRQ42" s="30"/>
      <c r="SRR42" s="31"/>
      <c r="SRS42" s="30"/>
      <c r="SRT42" s="31"/>
      <c r="SRU42" s="30"/>
      <c r="SRV42" s="31"/>
      <c r="SRW42" s="30"/>
      <c r="SRX42" s="31"/>
      <c r="SRY42" s="30"/>
      <c r="SRZ42" s="31"/>
      <c r="SSA42" s="30"/>
      <c r="SSB42" s="31"/>
      <c r="SSC42" s="30"/>
      <c r="SSD42" s="31"/>
      <c r="SSE42" s="30"/>
      <c r="SSF42" s="31"/>
      <c r="SSG42" s="30"/>
      <c r="SSH42" s="31"/>
      <c r="SSI42" s="30"/>
      <c r="SSJ42" s="31"/>
      <c r="SSK42" s="30"/>
      <c r="SSL42" s="31"/>
      <c r="SSM42" s="30"/>
      <c r="SSN42" s="31"/>
      <c r="SSO42" s="30"/>
      <c r="SSP42" s="31"/>
      <c r="SSQ42" s="30"/>
      <c r="SSR42" s="31"/>
      <c r="SSS42" s="30"/>
      <c r="SST42" s="31"/>
      <c r="SSU42" s="30"/>
      <c r="SSV42" s="31"/>
      <c r="SSW42" s="30"/>
      <c r="SSX42" s="31"/>
      <c r="SSY42" s="30"/>
      <c r="SSZ42" s="31"/>
      <c r="STA42" s="30"/>
      <c r="STB42" s="31"/>
      <c r="STC42" s="30"/>
      <c r="STD42" s="31"/>
      <c r="STE42" s="30"/>
      <c r="STF42" s="31"/>
      <c r="STG42" s="30"/>
      <c r="STH42" s="31"/>
      <c r="STI42" s="30"/>
      <c r="STJ42" s="31"/>
      <c r="STK42" s="30"/>
      <c r="STL42" s="31"/>
      <c r="STM42" s="30"/>
      <c r="STN42" s="31"/>
      <c r="STO42" s="30"/>
      <c r="STP42" s="31"/>
      <c r="STQ42" s="30"/>
      <c r="STR42" s="31"/>
      <c r="STS42" s="30"/>
      <c r="STT42" s="31"/>
      <c r="STU42" s="30"/>
      <c r="STV42" s="31"/>
      <c r="STW42" s="30"/>
      <c r="STX42" s="31"/>
      <c r="STY42" s="30"/>
      <c r="STZ42" s="31"/>
      <c r="SUA42" s="30"/>
      <c r="SUB42" s="31"/>
      <c r="SUC42" s="30"/>
      <c r="SUD42" s="31"/>
      <c r="SUE42" s="30"/>
      <c r="SUF42" s="31"/>
      <c r="SUG42" s="30"/>
      <c r="SUH42" s="31"/>
      <c r="SUI42" s="30"/>
      <c r="SUJ42" s="31"/>
      <c r="SUK42" s="30"/>
      <c r="SUL42" s="31"/>
      <c r="SUM42" s="30"/>
      <c r="SUN42" s="31"/>
      <c r="SUO42" s="30"/>
      <c r="SUP42" s="31"/>
      <c r="SUQ42" s="30"/>
      <c r="SUR42" s="31"/>
      <c r="SUS42" s="30"/>
      <c r="SUT42" s="31"/>
      <c r="SUU42" s="30"/>
      <c r="SUV42" s="31"/>
      <c r="SUW42" s="30"/>
      <c r="SUX42" s="31"/>
      <c r="SUY42" s="30"/>
      <c r="SUZ42" s="31"/>
      <c r="SVA42" s="30"/>
      <c r="SVB42" s="31"/>
      <c r="SVC42" s="30"/>
      <c r="SVD42" s="31"/>
      <c r="SVE42" s="30"/>
      <c r="SVF42" s="31"/>
      <c r="SVG42" s="30"/>
      <c r="SVH42" s="31"/>
      <c r="SVI42" s="30"/>
      <c r="SVJ42" s="31"/>
      <c r="SVK42" s="30"/>
      <c r="SVL42" s="31"/>
      <c r="SVM42" s="30"/>
      <c r="SVN42" s="31"/>
      <c r="SVO42" s="30"/>
      <c r="SVP42" s="31"/>
      <c r="SVQ42" s="30"/>
      <c r="SVR42" s="31"/>
      <c r="SVS42" s="30"/>
      <c r="SVT42" s="31"/>
      <c r="SVU42" s="30"/>
      <c r="SVV42" s="31"/>
      <c r="SVW42" s="30"/>
      <c r="SVX42" s="31"/>
      <c r="SVY42" s="30"/>
      <c r="SVZ42" s="31"/>
      <c r="SWA42" s="30"/>
      <c r="SWB42" s="31"/>
      <c r="SWC42" s="30"/>
      <c r="SWD42" s="31"/>
      <c r="SWE42" s="30"/>
      <c r="SWF42" s="31"/>
      <c r="SWG42" s="30"/>
      <c r="SWH42" s="31"/>
      <c r="SWI42" s="30"/>
      <c r="SWJ42" s="31"/>
      <c r="SWK42" s="30"/>
      <c r="SWL42" s="31"/>
      <c r="SWM42" s="30"/>
      <c r="SWN42" s="31"/>
      <c r="SWO42" s="30"/>
      <c r="SWP42" s="31"/>
      <c r="SWQ42" s="30"/>
      <c r="SWR42" s="31"/>
      <c r="SWS42" s="30"/>
      <c r="SWT42" s="31"/>
      <c r="SWU42" s="30"/>
      <c r="SWV42" s="31"/>
      <c r="SWW42" s="30"/>
      <c r="SWX42" s="31"/>
      <c r="SWY42" s="30"/>
      <c r="SWZ42" s="31"/>
      <c r="SXA42" s="30"/>
      <c r="SXB42" s="31"/>
      <c r="SXC42" s="30"/>
      <c r="SXD42" s="31"/>
      <c r="SXE42" s="30"/>
      <c r="SXF42" s="31"/>
      <c r="SXG42" s="30"/>
      <c r="SXH42" s="31"/>
      <c r="SXI42" s="30"/>
      <c r="SXJ42" s="31"/>
      <c r="SXK42" s="30"/>
      <c r="SXL42" s="31"/>
      <c r="SXM42" s="30"/>
      <c r="SXN42" s="31"/>
      <c r="SXO42" s="30"/>
      <c r="SXP42" s="31"/>
      <c r="SXQ42" s="30"/>
      <c r="SXR42" s="31"/>
      <c r="SXS42" s="30"/>
      <c r="SXT42" s="31"/>
      <c r="SXU42" s="30"/>
      <c r="SXV42" s="31"/>
      <c r="SXW42" s="30"/>
      <c r="SXX42" s="31"/>
      <c r="SXY42" s="30"/>
      <c r="SXZ42" s="31"/>
      <c r="SYA42" s="30"/>
      <c r="SYB42" s="31"/>
      <c r="SYC42" s="30"/>
      <c r="SYD42" s="31"/>
      <c r="SYE42" s="30"/>
      <c r="SYF42" s="31"/>
      <c r="SYG42" s="30"/>
      <c r="SYH42" s="31"/>
      <c r="SYI42" s="30"/>
      <c r="SYJ42" s="31"/>
      <c r="SYK42" s="30"/>
      <c r="SYL42" s="31"/>
      <c r="SYM42" s="30"/>
      <c r="SYN42" s="31"/>
      <c r="SYO42" s="30"/>
      <c r="SYP42" s="31"/>
      <c r="SYQ42" s="30"/>
      <c r="SYR42" s="31"/>
      <c r="SYS42" s="30"/>
      <c r="SYT42" s="31"/>
      <c r="SYU42" s="30"/>
      <c r="SYV42" s="31"/>
      <c r="SYW42" s="30"/>
      <c r="SYX42" s="31"/>
      <c r="SYY42" s="30"/>
      <c r="SYZ42" s="31"/>
      <c r="SZA42" s="30"/>
      <c r="SZB42" s="31"/>
      <c r="SZC42" s="30"/>
      <c r="SZD42" s="31"/>
      <c r="SZE42" s="30"/>
      <c r="SZF42" s="31"/>
      <c r="SZG42" s="30"/>
      <c r="SZH42" s="31"/>
      <c r="SZI42" s="30"/>
      <c r="SZJ42" s="31"/>
      <c r="SZK42" s="30"/>
      <c r="SZL42" s="31"/>
      <c r="SZM42" s="30"/>
      <c r="SZN42" s="31"/>
      <c r="SZO42" s="30"/>
      <c r="SZP42" s="31"/>
      <c r="SZQ42" s="30"/>
      <c r="SZR42" s="31"/>
      <c r="SZS42" s="30"/>
      <c r="SZT42" s="31"/>
      <c r="SZU42" s="30"/>
      <c r="SZV42" s="31"/>
      <c r="SZW42" s="30"/>
      <c r="SZX42" s="31"/>
      <c r="SZY42" s="30"/>
      <c r="SZZ42" s="31"/>
      <c r="TAA42" s="30"/>
      <c r="TAB42" s="31"/>
      <c r="TAC42" s="30"/>
      <c r="TAD42" s="31"/>
      <c r="TAE42" s="30"/>
      <c r="TAF42" s="31"/>
      <c r="TAG42" s="30"/>
      <c r="TAH42" s="31"/>
      <c r="TAI42" s="30"/>
      <c r="TAJ42" s="31"/>
      <c r="TAK42" s="30"/>
      <c r="TAL42" s="31"/>
      <c r="TAM42" s="30"/>
      <c r="TAN42" s="31"/>
      <c r="TAO42" s="30"/>
      <c r="TAP42" s="31"/>
      <c r="TAQ42" s="30"/>
      <c r="TAR42" s="31"/>
      <c r="TAS42" s="30"/>
      <c r="TAT42" s="31"/>
      <c r="TAU42" s="30"/>
      <c r="TAV42" s="31"/>
      <c r="TAW42" s="30"/>
      <c r="TAX42" s="31"/>
      <c r="TAY42" s="30"/>
      <c r="TAZ42" s="31"/>
      <c r="TBA42" s="30"/>
      <c r="TBB42" s="31"/>
      <c r="TBC42" s="30"/>
      <c r="TBD42" s="31"/>
      <c r="TBE42" s="30"/>
      <c r="TBF42" s="31"/>
      <c r="TBG42" s="30"/>
      <c r="TBH42" s="31"/>
      <c r="TBI42" s="30"/>
      <c r="TBJ42" s="31"/>
      <c r="TBK42" s="30"/>
      <c r="TBL42" s="31"/>
      <c r="TBM42" s="30"/>
      <c r="TBN42" s="31"/>
      <c r="TBO42" s="30"/>
      <c r="TBP42" s="31"/>
      <c r="TBQ42" s="30"/>
      <c r="TBR42" s="31"/>
      <c r="TBS42" s="30"/>
      <c r="TBT42" s="31"/>
      <c r="TBU42" s="30"/>
      <c r="TBV42" s="31"/>
      <c r="TBW42" s="30"/>
      <c r="TBX42" s="31"/>
      <c r="TBY42" s="30"/>
      <c r="TBZ42" s="31"/>
      <c r="TCA42" s="30"/>
      <c r="TCB42" s="31"/>
      <c r="TCC42" s="30"/>
      <c r="TCD42" s="31"/>
      <c r="TCE42" s="30"/>
      <c r="TCF42" s="31"/>
      <c r="TCG42" s="30"/>
      <c r="TCH42" s="31"/>
      <c r="TCI42" s="30"/>
      <c r="TCJ42" s="31"/>
      <c r="TCK42" s="30"/>
      <c r="TCL42" s="31"/>
      <c r="TCM42" s="30"/>
      <c r="TCN42" s="31"/>
      <c r="TCO42" s="30"/>
      <c r="TCP42" s="31"/>
      <c r="TCQ42" s="30"/>
      <c r="TCR42" s="31"/>
      <c r="TCS42" s="30"/>
      <c r="TCT42" s="31"/>
      <c r="TCU42" s="30"/>
      <c r="TCV42" s="31"/>
      <c r="TCW42" s="30"/>
      <c r="TCX42" s="31"/>
      <c r="TCY42" s="30"/>
      <c r="TCZ42" s="31"/>
      <c r="TDA42" s="30"/>
      <c r="TDB42" s="31"/>
      <c r="TDC42" s="30"/>
      <c r="TDD42" s="31"/>
      <c r="TDE42" s="30"/>
      <c r="TDF42" s="31"/>
      <c r="TDG42" s="30"/>
      <c r="TDH42" s="31"/>
      <c r="TDI42" s="30"/>
      <c r="TDJ42" s="31"/>
      <c r="TDK42" s="30"/>
      <c r="TDL42" s="31"/>
      <c r="TDM42" s="30"/>
      <c r="TDN42" s="31"/>
      <c r="TDO42" s="30"/>
      <c r="TDP42" s="31"/>
      <c r="TDQ42" s="30"/>
      <c r="TDR42" s="31"/>
      <c r="TDS42" s="30"/>
      <c r="TDT42" s="31"/>
      <c r="TDU42" s="30"/>
      <c r="TDV42" s="31"/>
      <c r="TDW42" s="30"/>
      <c r="TDX42" s="31"/>
      <c r="TDY42" s="30"/>
      <c r="TDZ42" s="31"/>
      <c r="TEA42" s="30"/>
      <c r="TEB42" s="31"/>
      <c r="TEC42" s="30"/>
      <c r="TED42" s="31"/>
      <c r="TEE42" s="30"/>
      <c r="TEF42" s="31"/>
      <c r="TEG42" s="30"/>
      <c r="TEH42" s="31"/>
      <c r="TEI42" s="30"/>
      <c r="TEJ42" s="31"/>
      <c r="TEK42" s="30"/>
      <c r="TEL42" s="31"/>
      <c r="TEM42" s="30"/>
      <c r="TEN42" s="31"/>
      <c r="TEO42" s="30"/>
      <c r="TEP42" s="31"/>
      <c r="TEQ42" s="30"/>
      <c r="TER42" s="31"/>
      <c r="TES42" s="30"/>
      <c r="TET42" s="31"/>
      <c r="TEU42" s="30"/>
      <c r="TEV42" s="31"/>
      <c r="TEW42" s="30"/>
      <c r="TEX42" s="31"/>
      <c r="TEY42" s="30"/>
      <c r="TEZ42" s="31"/>
      <c r="TFA42" s="30"/>
      <c r="TFB42" s="31"/>
      <c r="TFC42" s="30"/>
      <c r="TFD42" s="31"/>
      <c r="TFE42" s="30"/>
      <c r="TFF42" s="31"/>
      <c r="TFG42" s="30"/>
      <c r="TFH42" s="31"/>
      <c r="TFI42" s="30"/>
      <c r="TFJ42" s="31"/>
      <c r="TFK42" s="30"/>
      <c r="TFL42" s="31"/>
      <c r="TFM42" s="30"/>
      <c r="TFN42" s="31"/>
      <c r="TFO42" s="30"/>
      <c r="TFP42" s="31"/>
      <c r="TFQ42" s="30"/>
      <c r="TFR42" s="31"/>
      <c r="TFS42" s="30"/>
      <c r="TFT42" s="31"/>
      <c r="TFU42" s="30"/>
      <c r="TFV42" s="31"/>
      <c r="TFW42" s="30"/>
      <c r="TFX42" s="31"/>
      <c r="TFY42" s="30"/>
      <c r="TFZ42" s="31"/>
      <c r="TGA42" s="30"/>
      <c r="TGB42" s="31"/>
      <c r="TGC42" s="30"/>
      <c r="TGD42" s="31"/>
      <c r="TGE42" s="30"/>
      <c r="TGF42" s="31"/>
      <c r="TGG42" s="30"/>
      <c r="TGH42" s="31"/>
      <c r="TGI42" s="30"/>
      <c r="TGJ42" s="31"/>
      <c r="TGK42" s="30"/>
      <c r="TGL42" s="31"/>
      <c r="TGM42" s="30"/>
      <c r="TGN42" s="31"/>
      <c r="TGO42" s="30"/>
      <c r="TGP42" s="31"/>
      <c r="TGQ42" s="30"/>
      <c r="TGR42" s="31"/>
      <c r="TGS42" s="30"/>
      <c r="TGT42" s="31"/>
      <c r="TGU42" s="30"/>
      <c r="TGV42" s="31"/>
      <c r="TGW42" s="30"/>
      <c r="TGX42" s="31"/>
      <c r="TGY42" s="30"/>
      <c r="TGZ42" s="31"/>
      <c r="THA42" s="30"/>
      <c r="THB42" s="31"/>
      <c r="THC42" s="30"/>
      <c r="THD42" s="31"/>
      <c r="THE42" s="30"/>
      <c r="THF42" s="31"/>
      <c r="THG42" s="30"/>
      <c r="THH42" s="31"/>
      <c r="THI42" s="30"/>
      <c r="THJ42" s="31"/>
      <c r="THK42" s="30"/>
      <c r="THL42" s="31"/>
      <c r="THM42" s="30"/>
      <c r="THN42" s="31"/>
      <c r="THO42" s="30"/>
      <c r="THP42" s="31"/>
      <c r="THQ42" s="30"/>
      <c r="THR42" s="31"/>
      <c r="THS42" s="30"/>
      <c r="THT42" s="31"/>
      <c r="THU42" s="30"/>
      <c r="THV42" s="31"/>
      <c r="THW42" s="30"/>
      <c r="THX42" s="31"/>
      <c r="THY42" s="30"/>
      <c r="THZ42" s="31"/>
      <c r="TIA42" s="30"/>
      <c r="TIB42" s="31"/>
      <c r="TIC42" s="30"/>
      <c r="TID42" s="31"/>
      <c r="TIE42" s="30"/>
      <c r="TIF42" s="31"/>
      <c r="TIG42" s="30"/>
      <c r="TIH42" s="31"/>
      <c r="TII42" s="30"/>
      <c r="TIJ42" s="31"/>
      <c r="TIK42" s="30"/>
      <c r="TIL42" s="31"/>
      <c r="TIM42" s="30"/>
      <c r="TIN42" s="31"/>
      <c r="TIO42" s="30"/>
      <c r="TIP42" s="31"/>
      <c r="TIQ42" s="30"/>
      <c r="TIR42" s="31"/>
      <c r="TIS42" s="30"/>
      <c r="TIT42" s="31"/>
      <c r="TIU42" s="30"/>
      <c r="TIV42" s="31"/>
      <c r="TIW42" s="30"/>
      <c r="TIX42" s="31"/>
      <c r="TIY42" s="30"/>
      <c r="TIZ42" s="31"/>
      <c r="TJA42" s="30"/>
      <c r="TJB42" s="31"/>
      <c r="TJC42" s="30"/>
      <c r="TJD42" s="31"/>
      <c r="TJE42" s="30"/>
      <c r="TJF42" s="31"/>
      <c r="TJG42" s="30"/>
      <c r="TJH42" s="31"/>
      <c r="TJI42" s="30"/>
      <c r="TJJ42" s="31"/>
      <c r="TJK42" s="30"/>
      <c r="TJL42" s="31"/>
      <c r="TJM42" s="30"/>
      <c r="TJN42" s="31"/>
      <c r="TJO42" s="30"/>
      <c r="TJP42" s="31"/>
      <c r="TJQ42" s="30"/>
      <c r="TJR42" s="31"/>
      <c r="TJS42" s="30"/>
      <c r="TJT42" s="31"/>
      <c r="TJU42" s="30"/>
      <c r="TJV42" s="31"/>
      <c r="TJW42" s="30"/>
      <c r="TJX42" s="31"/>
      <c r="TJY42" s="30"/>
      <c r="TJZ42" s="31"/>
      <c r="TKA42" s="30"/>
      <c r="TKB42" s="31"/>
      <c r="TKC42" s="30"/>
      <c r="TKD42" s="31"/>
      <c r="TKE42" s="30"/>
      <c r="TKF42" s="31"/>
      <c r="TKG42" s="30"/>
      <c r="TKH42" s="31"/>
      <c r="TKI42" s="30"/>
      <c r="TKJ42" s="31"/>
      <c r="TKK42" s="30"/>
      <c r="TKL42" s="31"/>
      <c r="TKM42" s="30"/>
      <c r="TKN42" s="31"/>
      <c r="TKO42" s="30"/>
      <c r="TKP42" s="31"/>
      <c r="TKQ42" s="30"/>
      <c r="TKR42" s="31"/>
      <c r="TKS42" s="30"/>
      <c r="TKT42" s="31"/>
      <c r="TKU42" s="30"/>
      <c r="TKV42" s="31"/>
      <c r="TKW42" s="30"/>
      <c r="TKX42" s="31"/>
      <c r="TKY42" s="30"/>
      <c r="TKZ42" s="31"/>
      <c r="TLA42" s="30"/>
      <c r="TLB42" s="31"/>
      <c r="TLC42" s="30"/>
      <c r="TLD42" s="31"/>
      <c r="TLE42" s="30"/>
      <c r="TLF42" s="31"/>
      <c r="TLG42" s="30"/>
      <c r="TLH42" s="31"/>
      <c r="TLI42" s="30"/>
      <c r="TLJ42" s="31"/>
      <c r="TLK42" s="30"/>
      <c r="TLL42" s="31"/>
      <c r="TLM42" s="30"/>
      <c r="TLN42" s="31"/>
      <c r="TLO42" s="30"/>
      <c r="TLP42" s="31"/>
      <c r="TLQ42" s="30"/>
      <c r="TLR42" s="31"/>
      <c r="TLS42" s="30"/>
      <c r="TLT42" s="31"/>
      <c r="TLU42" s="30"/>
      <c r="TLV42" s="31"/>
      <c r="TLW42" s="30"/>
      <c r="TLX42" s="31"/>
      <c r="TLY42" s="30"/>
      <c r="TLZ42" s="31"/>
      <c r="TMA42" s="30"/>
      <c r="TMB42" s="31"/>
      <c r="TMC42" s="30"/>
      <c r="TMD42" s="31"/>
      <c r="TME42" s="30"/>
      <c r="TMF42" s="31"/>
      <c r="TMG42" s="30"/>
      <c r="TMH42" s="31"/>
      <c r="TMI42" s="30"/>
      <c r="TMJ42" s="31"/>
      <c r="TMK42" s="30"/>
      <c r="TML42" s="31"/>
      <c r="TMM42" s="30"/>
      <c r="TMN42" s="31"/>
      <c r="TMO42" s="30"/>
      <c r="TMP42" s="31"/>
      <c r="TMQ42" s="30"/>
      <c r="TMR42" s="31"/>
      <c r="TMS42" s="30"/>
      <c r="TMT42" s="31"/>
      <c r="TMU42" s="30"/>
      <c r="TMV42" s="31"/>
      <c r="TMW42" s="30"/>
      <c r="TMX42" s="31"/>
      <c r="TMY42" s="30"/>
      <c r="TMZ42" s="31"/>
      <c r="TNA42" s="30"/>
      <c r="TNB42" s="31"/>
      <c r="TNC42" s="30"/>
      <c r="TND42" s="31"/>
      <c r="TNE42" s="30"/>
      <c r="TNF42" s="31"/>
      <c r="TNG42" s="30"/>
      <c r="TNH42" s="31"/>
      <c r="TNI42" s="30"/>
      <c r="TNJ42" s="31"/>
      <c r="TNK42" s="30"/>
      <c r="TNL42" s="31"/>
      <c r="TNM42" s="30"/>
      <c r="TNN42" s="31"/>
      <c r="TNO42" s="30"/>
      <c r="TNP42" s="31"/>
      <c r="TNQ42" s="30"/>
      <c r="TNR42" s="31"/>
      <c r="TNS42" s="30"/>
      <c r="TNT42" s="31"/>
      <c r="TNU42" s="30"/>
      <c r="TNV42" s="31"/>
      <c r="TNW42" s="30"/>
      <c r="TNX42" s="31"/>
      <c r="TNY42" s="30"/>
      <c r="TNZ42" s="31"/>
      <c r="TOA42" s="30"/>
      <c r="TOB42" s="31"/>
      <c r="TOC42" s="30"/>
      <c r="TOD42" s="31"/>
      <c r="TOE42" s="30"/>
      <c r="TOF42" s="31"/>
      <c r="TOG42" s="30"/>
      <c r="TOH42" s="31"/>
      <c r="TOI42" s="30"/>
      <c r="TOJ42" s="31"/>
      <c r="TOK42" s="30"/>
      <c r="TOL42" s="31"/>
      <c r="TOM42" s="30"/>
      <c r="TON42" s="31"/>
      <c r="TOO42" s="30"/>
      <c r="TOP42" s="31"/>
      <c r="TOQ42" s="30"/>
      <c r="TOR42" s="31"/>
      <c r="TOS42" s="30"/>
      <c r="TOT42" s="31"/>
      <c r="TOU42" s="30"/>
      <c r="TOV42" s="31"/>
      <c r="TOW42" s="30"/>
      <c r="TOX42" s="31"/>
      <c r="TOY42" s="30"/>
      <c r="TOZ42" s="31"/>
      <c r="TPA42" s="30"/>
      <c r="TPB42" s="31"/>
      <c r="TPC42" s="30"/>
      <c r="TPD42" s="31"/>
      <c r="TPE42" s="30"/>
      <c r="TPF42" s="31"/>
      <c r="TPG42" s="30"/>
      <c r="TPH42" s="31"/>
      <c r="TPI42" s="30"/>
      <c r="TPJ42" s="31"/>
      <c r="TPK42" s="30"/>
      <c r="TPL42" s="31"/>
      <c r="TPM42" s="30"/>
      <c r="TPN42" s="31"/>
      <c r="TPO42" s="30"/>
      <c r="TPP42" s="31"/>
      <c r="TPQ42" s="30"/>
      <c r="TPR42" s="31"/>
      <c r="TPS42" s="30"/>
      <c r="TPT42" s="31"/>
      <c r="TPU42" s="30"/>
      <c r="TPV42" s="31"/>
      <c r="TPW42" s="30"/>
      <c r="TPX42" s="31"/>
      <c r="TPY42" s="30"/>
      <c r="TPZ42" s="31"/>
      <c r="TQA42" s="30"/>
      <c r="TQB42" s="31"/>
      <c r="TQC42" s="30"/>
      <c r="TQD42" s="31"/>
      <c r="TQE42" s="30"/>
      <c r="TQF42" s="31"/>
      <c r="TQG42" s="30"/>
      <c r="TQH42" s="31"/>
      <c r="TQI42" s="30"/>
      <c r="TQJ42" s="31"/>
      <c r="TQK42" s="30"/>
      <c r="TQL42" s="31"/>
      <c r="TQM42" s="30"/>
      <c r="TQN42" s="31"/>
      <c r="TQO42" s="30"/>
      <c r="TQP42" s="31"/>
      <c r="TQQ42" s="30"/>
      <c r="TQR42" s="31"/>
      <c r="TQS42" s="30"/>
      <c r="TQT42" s="31"/>
      <c r="TQU42" s="30"/>
      <c r="TQV42" s="31"/>
      <c r="TQW42" s="30"/>
      <c r="TQX42" s="31"/>
      <c r="TQY42" s="30"/>
      <c r="TQZ42" s="31"/>
      <c r="TRA42" s="30"/>
      <c r="TRB42" s="31"/>
      <c r="TRC42" s="30"/>
      <c r="TRD42" s="31"/>
      <c r="TRE42" s="30"/>
      <c r="TRF42" s="31"/>
      <c r="TRG42" s="30"/>
      <c r="TRH42" s="31"/>
      <c r="TRI42" s="30"/>
      <c r="TRJ42" s="31"/>
      <c r="TRK42" s="30"/>
      <c r="TRL42" s="31"/>
      <c r="TRM42" s="30"/>
      <c r="TRN42" s="31"/>
      <c r="TRO42" s="30"/>
      <c r="TRP42" s="31"/>
      <c r="TRQ42" s="30"/>
      <c r="TRR42" s="31"/>
      <c r="TRS42" s="30"/>
      <c r="TRT42" s="31"/>
      <c r="TRU42" s="30"/>
      <c r="TRV42" s="31"/>
      <c r="TRW42" s="30"/>
      <c r="TRX42" s="31"/>
      <c r="TRY42" s="30"/>
      <c r="TRZ42" s="31"/>
      <c r="TSA42" s="30"/>
      <c r="TSB42" s="31"/>
      <c r="TSC42" s="30"/>
      <c r="TSD42" s="31"/>
      <c r="TSE42" s="30"/>
      <c r="TSF42" s="31"/>
      <c r="TSG42" s="30"/>
      <c r="TSH42" s="31"/>
      <c r="TSI42" s="30"/>
      <c r="TSJ42" s="31"/>
      <c r="TSK42" s="30"/>
      <c r="TSL42" s="31"/>
      <c r="TSM42" s="30"/>
      <c r="TSN42" s="31"/>
      <c r="TSO42" s="30"/>
      <c r="TSP42" s="31"/>
      <c r="TSQ42" s="30"/>
      <c r="TSR42" s="31"/>
      <c r="TSS42" s="30"/>
      <c r="TST42" s="31"/>
      <c r="TSU42" s="30"/>
      <c r="TSV42" s="31"/>
      <c r="TSW42" s="30"/>
      <c r="TSX42" s="31"/>
      <c r="TSY42" s="30"/>
      <c r="TSZ42" s="31"/>
      <c r="TTA42" s="30"/>
      <c r="TTB42" s="31"/>
      <c r="TTC42" s="30"/>
      <c r="TTD42" s="31"/>
      <c r="TTE42" s="30"/>
      <c r="TTF42" s="31"/>
      <c r="TTG42" s="30"/>
      <c r="TTH42" s="31"/>
      <c r="TTI42" s="30"/>
      <c r="TTJ42" s="31"/>
      <c r="TTK42" s="30"/>
      <c r="TTL42" s="31"/>
      <c r="TTM42" s="30"/>
      <c r="TTN42" s="31"/>
      <c r="TTO42" s="30"/>
      <c r="TTP42" s="31"/>
      <c r="TTQ42" s="30"/>
      <c r="TTR42" s="31"/>
      <c r="TTS42" s="30"/>
      <c r="TTT42" s="31"/>
      <c r="TTU42" s="30"/>
      <c r="TTV42" s="31"/>
      <c r="TTW42" s="30"/>
      <c r="TTX42" s="31"/>
      <c r="TTY42" s="30"/>
      <c r="TTZ42" s="31"/>
      <c r="TUA42" s="30"/>
      <c r="TUB42" s="31"/>
      <c r="TUC42" s="30"/>
      <c r="TUD42" s="31"/>
      <c r="TUE42" s="30"/>
      <c r="TUF42" s="31"/>
      <c r="TUG42" s="30"/>
      <c r="TUH42" s="31"/>
      <c r="TUI42" s="30"/>
      <c r="TUJ42" s="31"/>
      <c r="TUK42" s="30"/>
      <c r="TUL42" s="31"/>
      <c r="TUM42" s="30"/>
      <c r="TUN42" s="31"/>
      <c r="TUO42" s="30"/>
      <c r="TUP42" s="31"/>
      <c r="TUQ42" s="30"/>
      <c r="TUR42" s="31"/>
      <c r="TUS42" s="30"/>
      <c r="TUT42" s="31"/>
      <c r="TUU42" s="30"/>
      <c r="TUV42" s="31"/>
      <c r="TUW42" s="30"/>
      <c r="TUX42" s="31"/>
      <c r="TUY42" s="30"/>
      <c r="TUZ42" s="31"/>
      <c r="TVA42" s="30"/>
      <c r="TVB42" s="31"/>
      <c r="TVC42" s="30"/>
      <c r="TVD42" s="31"/>
      <c r="TVE42" s="30"/>
      <c r="TVF42" s="31"/>
      <c r="TVG42" s="30"/>
      <c r="TVH42" s="31"/>
      <c r="TVI42" s="30"/>
      <c r="TVJ42" s="31"/>
      <c r="TVK42" s="30"/>
      <c r="TVL42" s="31"/>
      <c r="TVM42" s="30"/>
      <c r="TVN42" s="31"/>
      <c r="TVO42" s="30"/>
      <c r="TVP42" s="31"/>
      <c r="TVQ42" s="30"/>
      <c r="TVR42" s="31"/>
      <c r="TVS42" s="30"/>
      <c r="TVT42" s="31"/>
      <c r="TVU42" s="30"/>
      <c r="TVV42" s="31"/>
      <c r="TVW42" s="30"/>
      <c r="TVX42" s="31"/>
      <c r="TVY42" s="30"/>
      <c r="TVZ42" s="31"/>
      <c r="TWA42" s="30"/>
      <c r="TWB42" s="31"/>
      <c r="TWC42" s="30"/>
      <c r="TWD42" s="31"/>
      <c r="TWE42" s="30"/>
      <c r="TWF42" s="31"/>
      <c r="TWG42" s="30"/>
      <c r="TWH42" s="31"/>
      <c r="TWI42" s="30"/>
      <c r="TWJ42" s="31"/>
      <c r="TWK42" s="30"/>
      <c r="TWL42" s="31"/>
      <c r="TWM42" s="30"/>
      <c r="TWN42" s="31"/>
      <c r="TWO42" s="30"/>
      <c r="TWP42" s="31"/>
      <c r="TWQ42" s="30"/>
      <c r="TWR42" s="31"/>
      <c r="TWS42" s="30"/>
      <c r="TWT42" s="31"/>
      <c r="TWU42" s="30"/>
      <c r="TWV42" s="31"/>
      <c r="TWW42" s="30"/>
      <c r="TWX42" s="31"/>
      <c r="TWY42" s="30"/>
      <c r="TWZ42" s="31"/>
      <c r="TXA42" s="30"/>
      <c r="TXB42" s="31"/>
      <c r="TXC42" s="30"/>
      <c r="TXD42" s="31"/>
      <c r="TXE42" s="30"/>
      <c r="TXF42" s="31"/>
      <c r="TXG42" s="30"/>
      <c r="TXH42" s="31"/>
      <c r="TXI42" s="30"/>
      <c r="TXJ42" s="31"/>
      <c r="TXK42" s="30"/>
      <c r="TXL42" s="31"/>
      <c r="TXM42" s="30"/>
      <c r="TXN42" s="31"/>
      <c r="TXO42" s="30"/>
      <c r="TXP42" s="31"/>
      <c r="TXQ42" s="30"/>
      <c r="TXR42" s="31"/>
      <c r="TXS42" s="30"/>
      <c r="TXT42" s="31"/>
      <c r="TXU42" s="30"/>
      <c r="TXV42" s="31"/>
      <c r="TXW42" s="30"/>
      <c r="TXX42" s="31"/>
      <c r="TXY42" s="30"/>
      <c r="TXZ42" s="31"/>
      <c r="TYA42" s="30"/>
      <c r="TYB42" s="31"/>
      <c r="TYC42" s="30"/>
      <c r="TYD42" s="31"/>
      <c r="TYE42" s="30"/>
      <c r="TYF42" s="31"/>
      <c r="TYG42" s="30"/>
      <c r="TYH42" s="31"/>
      <c r="TYI42" s="30"/>
      <c r="TYJ42" s="31"/>
      <c r="TYK42" s="30"/>
      <c r="TYL42" s="31"/>
      <c r="TYM42" s="30"/>
      <c r="TYN42" s="31"/>
      <c r="TYO42" s="30"/>
      <c r="TYP42" s="31"/>
      <c r="TYQ42" s="30"/>
      <c r="TYR42" s="31"/>
      <c r="TYS42" s="30"/>
      <c r="TYT42" s="31"/>
      <c r="TYU42" s="30"/>
      <c r="TYV42" s="31"/>
      <c r="TYW42" s="30"/>
      <c r="TYX42" s="31"/>
      <c r="TYY42" s="30"/>
      <c r="TYZ42" s="31"/>
      <c r="TZA42" s="30"/>
      <c r="TZB42" s="31"/>
      <c r="TZC42" s="30"/>
      <c r="TZD42" s="31"/>
      <c r="TZE42" s="30"/>
      <c r="TZF42" s="31"/>
      <c r="TZG42" s="30"/>
      <c r="TZH42" s="31"/>
      <c r="TZI42" s="30"/>
      <c r="TZJ42" s="31"/>
      <c r="TZK42" s="30"/>
      <c r="TZL42" s="31"/>
      <c r="TZM42" s="30"/>
      <c r="TZN42" s="31"/>
      <c r="TZO42" s="30"/>
      <c r="TZP42" s="31"/>
      <c r="TZQ42" s="30"/>
      <c r="TZR42" s="31"/>
      <c r="TZS42" s="30"/>
      <c r="TZT42" s="31"/>
      <c r="TZU42" s="30"/>
      <c r="TZV42" s="31"/>
      <c r="TZW42" s="30"/>
      <c r="TZX42" s="31"/>
      <c r="TZY42" s="30"/>
      <c r="TZZ42" s="31"/>
      <c r="UAA42" s="30"/>
      <c r="UAB42" s="31"/>
      <c r="UAC42" s="30"/>
      <c r="UAD42" s="31"/>
      <c r="UAE42" s="30"/>
      <c r="UAF42" s="31"/>
      <c r="UAG42" s="30"/>
      <c r="UAH42" s="31"/>
      <c r="UAI42" s="30"/>
      <c r="UAJ42" s="31"/>
      <c r="UAK42" s="30"/>
      <c r="UAL42" s="31"/>
      <c r="UAM42" s="30"/>
      <c r="UAN42" s="31"/>
      <c r="UAO42" s="30"/>
      <c r="UAP42" s="31"/>
      <c r="UAQ42" s="30"/>
      <c r="UAR42" s="31"/>
      <c r="UAS42" s="30"/>
      <c r="UAT42" s="31"/>
      <c r="UAU42" s="30"/>
      <c r="UAV42" s="31"/>
      <c r="UAW42" s="30"/>
      <c r="UAX42" s="31"/>
      <c r="UAY42" s="30"/>
      <c r="UAZ42" s="31"/>
      <c r="UBA42" s="30"/>
      <c r="UBB42" s="31"/>
      <c r="UBC42" s="30"/>
      <c r="UBD42" s="31"/>
      <c r="UBE42" s="30"/>
      <c r="UBF42" s="31"/>
      <c r="UBG42" s="30"/>
      <c r="UBH42" s="31"/>
      <c r="UBI42" s="30"/>
      <c r="UBJ42" s="31"/>
      <c r="UBK42" s="30"/>
      <c r="UBL42" s="31"/>
      <c r="UBM42" s="30"/>
      <c r="UBN42" s="31"/>
      <c r="UBO42" s="30"/>
      <c r="UBP42" s="31"/>
      <c r="UBQ42" s="30"/>
      <c r="UBR42" s="31"/>
      <c r="UBS42" s="30"/>
      <c r="UBT42" s="31"/>
      <c r="UBU42" s="30"/>
      <c r="UBV42" s="31"/>
      <c r="UBW42" s="30"/>
      <c r="UBX42" s="31"/>
      <c r="UBY42" s="30"/>
      <c r="UBZ42" s="31"/>
      <c r="UCA42" s="30"/>
      <c r="UCB42" s="31"/>
      <c r="UCC42" s="30"/>
      <c r="UCD42" s="31"/>
      <c r="UCE42" s="30"/>
      <c r="UCF42" s="31"/>
      <c r="UCG42" s="30"/>
      <c r="UCH42" s="31"/>
      <c r="UCI42" s="30"/>
      <c r="UCJ42" s="31"/>
      <c r="UCK42" s="30"/>
      <c r="UCL42" s="31"/>
      <c r="UCM42" s="30"/>
      <c r="UCN42" s="31"/>
      <c r="UCO42" s="30"/>
      <c r="UCP42" s="31"/>
      <c r="UCQ42" s="30"/>
      <c r="UCR42" s="31"/>
      <c r="UCS42" s="30"/>
      <c r="UCT42" s="31"/>
      <c r="UCU42" s="30"/>
      <c r="UCV42" s="31"/>
      <c r="UCW42" s="30"/>
      <c r="UCX42" s="31"/>
      <c r="UCY42" s="30"/>
      <c r="UCZ42" s="31"/>
      <c r="UDA42" s="30"/>
      <c r="UDB42" s="31"/>
      <c r="UDC42" s="30"/>
      <c r="UDD42" s="31"/>
      <c r="UDE42" s="30"/>
      <c r="UDF42" s="31"/>
      <c r="UDG42" s="30"/>
      <c r="UDH42" s="31"/>
      <c r="UDI42" s="30"/>
      <c r="UDJ42" s="31"/>
      <c r="UDK42" s="30"/>
      <c r="UDL42" s="31"/>
      <c r="UDM42" s="30"/>
      <c r="UDN42" s="31"/>
      <c r="UDO42" s="30"/>
      <c r="UDP42" s="31"/>
      <c r="UDQ42" s="30"/>
      <c r="UDR42" s="31"/>
      <c r="UDS42" s="30"/>
      <c r="UDT42" s="31"/>
      <c r="UDU42" s="30"/>
      <c r="UDV42" s="31"/>
      <c r="UDW42" s="30"/>
      <c r="UDX42" s="31"/>
      <c r="UDY42" s="30"/>
      <c r="UDZ42" s="31"/>
      <c r="UEA42" s="30"/>
      <c r="UEB42" s="31"/>
      <c r="UEC42" s="30"/>
      <c r="UED42" s="31"/>
      <c r="UEE42" s="30"/>
      <c r="UEF42" s="31"/>
      <c r="UEG42" s="30"/>
      <c r="UEH42" s="31"/>
      <c r="UEI42" s="30"/>
      <c r="UEJ42" s="31"/>
      <c r="UEK42" s="30"/>
      <c r="UEL42" s="31"/>
      <c r="UEM42" s="30"/>
      <c r="UEN42" s="31"/>
      <c r="UEO42" s="30"/>
      <c r="UEP42" s="31"/>
      <c r="UEQ42" s="30"/>
      <c r="UER42" s="31"/>
      <c r="UES42" s="30"/>
      <c r="UET42" s="31"/>
      <c r="UEU42" s="30"/>
      <c r="UEV42" s="31"/>
      <c r="UEW42" s="30"/>
      <c r="UEX42" s="31"/>
      <c r="UEY42" s="30"/>
      <c r="UEZ42" s="31"/>
      <c r="UFA42" s="30"/>
      <c r="UFB42" s="31"/>
      <c r="UFC42" s="30"/>
      <c r="UFD42" s="31"/>
      <c r="UFE42" s="30"/>
      <c r="UFF42" s="31"/>
      <c r="UFG42" s="30"/>
      <c r="UFH42" s="31"/>
      <c r="UFI42" s="30"/>
      <c r="UFJ42" s="31"/>
      <c r="UFK42" s="30"/>
      <c r="UFL42" s="31"/>
      <c r="UFM42" s="30"/>
      <c r="UFN42" s="31"/>
      <c r="UFO42" s="30"/>
      <c r="UFP42" s="31"/>
      <c r="UFQ42" s="30"/>
      <c r="UFR42" s="31"/>
      <c r="UFS42" s="30"/>
      <c r="UFT42" s="31"/>
      <c r="UFU42" s="30"/>
      <c r="UFV42" s="31"/>
      <c r="UFW42" s="30"/>
      <c r="UFX42" s="31"/>
      <c r="UFY42" s="30"/>
      <c r="UFZ42" s="31"/>
      <c r="UGA42" s="30"/>
      <c r="UGB42" s="31"/>
      <c r="UGC42" s="30"/>
      <c r="UGD42" s="31"/>
      <c r="UGE42" s="30"/>
      <c r="UGF42" s="31"/>
      <c r="UGG42" s="30"/>
      <c r="UGH42" s="31"/>
      <c r="UGI42" s="30"/>
      <c r="UGJ42" s="31"/>
      <c r="UGK42" s="30"/>
      <c r="UGL42" s="31"/>
      <c r="UGM42" s="30"/>
      <c r="UGN42" s="31"/>
      <c r="UGO42" s="30"/>
      <c r="UGP42" s="31"/>
      <c r="UGQ42" s="30"/>
      <c r="UGR42" s="31"/>
      <c r="UGS42" s="30"/>
      <c r="UGT42" s="31"/>
      <c r="UGU42" s="30"/>
      <c r="UGV42" s="31"/>
      <c r="UGW42" s="30"/>
      <c r="UGX42" s="31"/>
      <c r="UGY42" s="30"/>
      <c r="UGZ42" s="31"/>
      <c r="UHA42" s="30"/>
      <c r="UHB42" s="31"/>
      <c r="UHC42" s="30"/>
      <c r="UHD42" s="31"/>
      <c r="UHE42" s="30"/>
      <c r="UHF42" s="31"/>
      <c r="UHG42" s="30"/>
      <c r="UHH42" s="31"/>
      <c r="UHI42" s="30"/>
      <c r="UHJ42" s="31"/>
      <c r="UHK42" s="30"/>
      <c r="UHL42" s="31"/>
      <c r="UHM42" s="30"/>
      <c r="UHN42" s="31"/>
      <c r="UHO42" s="30"/>
      <c r="UHP42" s="31"/>
      <c r="UHQ42" s="30"/>
      <c r="UHR42" s="31"/>
      <c r="UHS42" s="30"/>
      <c r="UHT42" s="31"/>
      <c r="UHU42" s="30"/>
      <c r="UHV42" s="31"/>
      <c r="UHW42" s="30"/>
      <c r="UHX42" s="31"/>
      <c r="UHY42" s="30"/>
      <c r="UHZ42" s="31"/>
      <c r="UIA42" s="30"/>
      <c r="UIB42" s="31"/>
      <c r="UIC42" s="30"/>
      <c r="UID42" s="31"/>
      <c r="UIE42" s="30"/>
      <c r="UIF42" s="31"/>
      <c r="UIG42" s="30"/>
      <c r="UIH42" s="31"/>
      <c r="UII42" s="30"/>
      <c r="UIJ42" s="31"/>
      <c r="UIK42" s="30"/>
      <c r="UIL42" s="31"/>
      <c r="UIM42" s="30"/>
      <c r="UIN42" s="31"/>
      <c r="UIO42" s="30"/>
      <c r="UIP42" s="31"/>
      <c r="UIQ42" s="30"/>
      <c r="UIR42" s="31"/>
      <c r="UIS42" s="30"/>
      <c r="UIT42" s="31"/>
      <c r="UIU42" s="30"/>
      <c r="UIV42" s="31"/>
      <c r="UIW42" s="30"/>
      <c r="UIX42" s="31"/>
      <c r="UIY42" s="30"/>
      <c r="UIZ42" s="31"/>
      <c r="UJA42" s="30"/>
      <c r="UJB42" s="31"/>
      <c r="UJC42" s="30"/>
      <c r="UJD42" s="31"/>
      <c r="UJE42" s="30"/>
      <c r="UJF42" s="31"/>
      <c r="UJG42" s="30"/>
      <c r="UJH42" s="31"/>
      <c r="UJI42" s="30"/>
      <c r="UJJ42" s="31"/>
      <c r="UJK42" s="30"/>
      <c r="UJL42" s="31"/>
      <c r="UJM42" s="30"/>
      <c r="UJN42" s="31"/>
      <c r="UJO42" s="30"/>
      <c r="UJP42" s="31"/>
      <c r="UJQ42" s="30"/>
      <c r="UJR42" s="31"/>
      <c r="UJS42" s="30"/>
      <c r="UJT42" s="31"/>
      <c r="UJU42" s="30"/>
      <c r="UJV42" s="31"/>
      <c r="UJW42" s="30"/>
      <c r="UJX42" s="31"/>
      <c r="UJY42" s="30"/>
      <c r="UJZ42" s="31"/>
      <c r="UKA42" s="30"/>
      <c r="UKB42" s="31"/>
      <c r="UKC42" s="30"/>
      <c r="UKD42" s="31"/>
      <c r="UKE42" s="30"/>
      <c r="UKF42" s="31"/>
      <c r="UKG42" s="30"/>
      <c r="UKH42" s="31"/>
      <c r="UKI42" s="30"/>
      <c r="UKJ42" s="31"/>
      <c r="UKK42" s="30"/>
      <c r="UKL42" s="31"/>
      <c r="UKM42" s="30"/>
      <c r="UKN42" s="31"/>
      <c r="UKO42" s="30"/>
      <c r="UKP42" s="31"/>
      <c r="UKQ42" s="30"/>
      <c r="UKR42" s="31"/>
      <c r="UKS42" s="30"/>
      <c r="UKT42" s="31"/>
      <c r="UKU42" s="30"/>
      <c r="UKV42" s="31"/>
      <c r="UKW42" s="30"/>
      <c r="UKX42" s="31"/>
      <c r="UKY42" s="30"/>
      <c r="UKZ42" s="31"/>
      <c r="ULA42" s="30"/>
      <c r="ULB42" s="31"/>
      <c r="ULC42" s="30"/>
      <c r="ULD42" s="31"/>
      <c r="ULE42" s="30"/>
      <c r="ULF42" s="31"/>
      <c r="ULG42" s="30"/>
      <c r="ULH42" s="31"/>
      <c r="ULI42" s="30"/>
      <c r="ULJ42" s="31"/>
      <c r="ULK42" s="30"/>
      <c r="ULL42" s="31"/>
      <c r="ULM42" s="30"/>
      <c r="ULN42" s="31"/>
      <c r="ULO42" s="30"/>
      <c r="ULP42" s="31"/>
      <c r="ULQ42" s="30"/>
      <c r="ULR42" s="31"/>
      <c r="ULS42" s="30"/>
      <c r="ULT42" s="31"/>
      <c r="ULU42" s="30"/>
      <c r="ULV42" s="31"/>
      <c r="ULW42" s="30"/>
      <c r="ULX42" s="31"/>
      <c r="ULY42" s="30"/>
      <c r="ULZ42" s="31"/>
      <c r="UMA42" s="30"/>
      <c r="UMB42" s="31"/>
      <c r="UMC42" s="30"/>
      <c r="UMD42" s="31"/>
      <c r="UME42" s="30"/>
      <c r="UMF42" s="31"/>
      <c r="UMG42" s="30"/>
      <c r="UMH42" s="31"/>
      <c r="UMI42" s="30"/>
      <c r="UMJ42" s="31"/>
      <c r="UMK42" s="30"/>
      <c r="UML42" s="31"/>
      <c r="UMM42" s="30"/>
      <c r="UMN42" s="31"/>
      <c r="UMO42" s="30"/>
      <c r="UMP42" s="31"/>
      <c r="UMQ42" s="30"/>
      <c r="UMR42" s="31"/>
      <c r="UMS42" s="30"/>
      <c r="UMT42" s="31"/>
      <c r="UMU42" s="30"/>
      <c r="UMV42" s="31"/>
      <c r="UMW42" s="30"/>
      <c r="UMX42" s="31"/>
      <c r="UMY42" s="30"/>
      <c r="UMZ42" s="31"/>
      <c r="UNA42" s="30"/>
      <c r="UNB42" s="31"/>
      <c r="UNC42" s="30"/>
      <c r="UND42" s="31"/>
      <c r="UNE42" s="30"/>
      <c r="UNF42" s="31"/>
      <c r="UNG42" s="30"/>
      <c r="UNH42" s="31"/>
      <c r="UNI42" s="30"/>
      <c r="UNJ42" s="31"/>
      <c r="UNK42" s="30"/>
      <c r="UNL42" s="31"/>
      <c r="UNM42" s="30"/>
      <c r="UNN42" s="31"/>
      <c r="UNO42" s="30"/>
      <c r="UNP42" s="31"/>
      <c r="UNQ42" s="30"/>
      <c r="UNR42" s="31"/>
      <c r="UNS42" s="30"/>
      <c r="UNT42" s="31"/>
      <c r="UNU42" s="30"/>
      <c r="UNV42" s="31"/>
      <c r="UNW42" s="30"/>
      <c r="UNX42" s="31"/>
      <c r="UNY42" s="30"/>
      <c r="UNZ42" s="31"/>
      <c r="UOA42" s="30"/>
      <c r="UOB42" s="31"/>
      <c r="UOC42" s="30"/>
      <c r="UOD42" s="31"/>
      <c r="UOE42" s="30"/>
      <c r="UOF42" s="31"/>
      <c r="UOG42" s="30"/>
      <c r="UOH42" s="31"/>
      <c r="UOI42" s="30"/>
      <c r="UOJ42" s="31"/>
      <c r="UOK42" s="30"/>
      <c r="UOL42" s="31"/>
      <c r="UOM42" s="30"/>
      <c r="UON42" s="31"/>
      <c r="UOO42" s="30"/>
      <c r="UOP42" s="31"/>
      <c r="UOQ42" s="30"/>
      <c r="UOR42" s="31"/>
      <c r="UOS42" s="30"/>
      <c r="UOT42" s="31"/>
      <c r="UOU42" s="30"/>
      <c r="UOV42" s="31"/>
      <c r="UOW42" s="30"/>
      <c r="UOX42" s="31"/>
      <c r="UOY42" s="30"/>
      <c r="UOZ42" s="31"/>
      <c r="UPA42" s="30"/>
      <c r="UPB42" s="31"/>
      <c r="UPC42" s="30"/>
      <c r="UPD42" s="31"/>
      <c r="UPE42" s="30"/>
      <c r="UPF42" s="31"/>
      <c r="UPG42" s="30"/>
      <c r="UPH42" s="31"/>
      <c r="UPI42" s="30"/>
      <c r="UPJ42" s="31"/>
      <c r="UPK42" s="30"/>
      <c r="UPL42" s="31"/>
      <c r="UPM42" s="30"/>
      <c r="UPN42" s="31"/>
      <c r="UPO42" s="30"/>
      <c r="UPP42" s="31"/>
      <c r="UPQ42" s="30"/>
      <c r="UPR42" s="31"/>
      <c r="UPS42" s="30"/>
      <c r="UPT42" s="31"/>
      <c r="UPU42" s="30"/>
      <c r="UPV42" s="31"/>
      <c r="UPW42" s="30"/>
      <c r="UPX42" s="31"/>
      <c r="UPY42" s="30"/>
      <c r="UPZ42" s="31"/>
      <c r="UQA42" s="30"/>
      <c r="UQB42" s="31"/>
      <c r="UQC42" s="30"/>
      <c r="UQD42" s="31"/>
      <c r="UQE42" s="30"/>
      <c r="UQF42" s="31"/>
      <c r="UQG42" s="30"/>
      <c r="UQH42" s="31"/>
      <c r="UQI42" s="30"/>
      <c r="UQJ42" s="31"/>
      <c r="UQK42" s="30"/>
      <c r="UQL42" s="31"/>
      <c r="UQM42" s="30"/>
      <c r="UQN42" s="31"/>
      <c r="UQO42" s="30"/>
      <c r="UQP42" s="31"/>
      <c r="UQQ42" s="30"/>
      <c r="UQR42" s="31"/>
      <c r="UQS42" s="30"/>
      <c r="UQT42" s="31"/>
      <c r="UQU42" s="30"/>
      <c r="UQV42" s="31"/>
      <c r="UQW42" s="30"/>
      <c r="UQX42" s="31"/>
      <c r="UQY42" s="30"/>
      <c r="UQZ42" s="31"/>
      <c r="URA42" s="30"/>
      <c r="URB42" s="31"/>
      <c r="URC42" s="30"/>
      <c r="URD42" s="31"/>
      <c r="URE42" s="30"/>
      <c r="URF42" s="31"/>
      <c r="URG42" s="30"/>
      <c r="URH42" s="31"/>
      <c r="URI42" s="30"/>
      <c r="URJ42" s="31"/>
      <c r="URK42" s="30"/>
      <c r="URL42" s="31"/>
      <c r="URM42" s="30"/>
      <c r="URN42" s="31"/>
      <c r="URO42" s="30"/>
      <c r="URP42" s="31"/>
      <c r="URQ42" s="30"/>
      <c r="URR42" s="31"/>
      <c r="URS42" s="30"/>
      <c r="URT42" s="31"/>
      <c r="URU42" s="30"/>
      <c r="URV42" s="31"/>
      <c r="URW42" s="30"/>
      <c r="URX42" s="31"/>
      <c r="URY42" s="30"/>
      <c r="URZ42" s="31"/>
      <c r="USA42" s="30"/>
      <c r="USB42" s="31"/>
      <c r="USC42" s="30"/>
      <c r="USD42" s="31"/>
      <c r="USE42" s="30"/>
      <c r="USF42" s="31"/>
      <c r="USG42" s="30"/>
      <c r="USH42" s="31"/>
      <c r="USI42" s="30"/>
      <c r="USJ42" s="31"/>
      <c r="USK42" s="30"/>
      <c r="USL42" s="31"/>
      <c r="USM42" s="30"/>
      <c r="USN42" s="31"/>
      <c r="USO42" s="30"/>
      <c r="USP42" s="31"/>
      <c r="USQ42" s="30"/>
      <c r="USR42" s="31"/>
      <c r="USS42" s="30"/>
      <c r="UST42" s="31"/>
      <c r="USU42" s="30"/>
      <c r="USV42" s="31"/>
      <c r="USW42" s="30"/>
      <c r="USX42" s="31"/>
      <c r="USY42" s="30"/>
      <c r="USZ42" s="31"/>
      <c r="UTA42" s="30"/>
      <c r="UTB42" s="31"/>
      <c r="UTC42" s="30"/>
      <c r="UTD42" s="31"/>
      <c r="UTE42" s="30"/>
      <c r="UTF42" s="31"/>
      <c r="UTG42" s="30"/>
      <c r="UTH42" s="31"/>
      <c r="UTI42" s="30"/>
      <c r="UTJ42" s="31"/>
      <c r="UTK42" s="30"/>
      <c r="UTL42" s="31"/>
      <c r="UTM42" s="30"/>
      <c r="UTN42" s="31"/>
      <c r="UTO42" s="30"/>
      <c r="UTP42" s="31"/>
      <c r="UTQ42" s="30"/>
      <c r="UTR42" s="31"/>
      <c r="UTS42" s="30"/>
      <c r="UTT42" s="31"/>
      <c r="UTU42" s="30"/>
      <c r="UTV42" s="31"/>
      <c r="UTW42" s="30"/>
      <c r="UTX42" s="31"/>
      <c r="UTY42" s="30"/>
      <c r="UTZ42" s="31"/>
      <c r="UUA42" s="30"/>
      <c r="UUB42" s="31"/>
      <c r="UUC42" s="30"/>
      <c r="UUD42" s="31"/>
      <c r="UUE42" s="30"/>
      <c r="UUF42" s="31"/>
      <c r="UUG42" s="30"/>
      <c r="UUH42" s="31"/>
      <c r="UUI42" s="30"/>
      <c r="UUJ42" s="31"/>
      <c r="UUK42" s="30"/>
      <c r="UUL42" s="31"/>
      <c r="UUM42" s="30"/>
      <c r="UUN42" s="31"/>
      <c r="UUO42" s="30"/>
      <c r="UUP42" s="31"/>
      <c r="UUQ42" s="30"/>
      <c r="UUR42" s="31"/>
      <c r="UUS42" s="30"/>
      <c r="UUT42" s="31"/>
      <c r="UUU42" s="30"/>
      <c r="UUV42" s="31"/>
      <c r="UUW42" s="30"/>
      <c r="UUX42" s="31"/>
      <c r="UUY42" s="30"/>
      <c r="UUZ42" s="31"/>
      <c r="UVA42" s="30"/>
      <c r="UVB42" s="31"/>
      <c r="UVC42" s="30"/>
      <c r="UVD42" s="31"/>
      <c r="UVE42" s="30"/>
      <c r="UVF42" s="31"/>
      <c r="UVG42" s="30"/>
      <c r="UVH42" s="31"/>
      <c r="UVI42" s="30"/>
      <c r="UVJ42" s="31"/>
      <c r="UVK42" s="30"/>
      <c r="UVL42" s="31"/>
      <c r="UVM42" s="30"/>
      <c r="UVN42" s="31"/>
      <c r="UVO42" s="30"/>
      <c r="UVP42" s="31"/>
      <c r="UVQ42" s="30"/>
      <c r="UVR42" s="31"/>
      <c r="UVS42" s="30"/>
      <c r="UVT42" s="31"/>
      <c r="UVU42" s="30"/>
      <c r="UVV42" s="31"/>
      <c r="UVW42" s="30"/>
      <c r="UVX42" s="31"/>
      <c r="UVY42" s="30"/>
      <c r="UVZ42" s="31"/>
      <c r="UWA42" s="30"/>
      <c r="UWB42" s="31"/>
      <c r="UWC42" s="30"/>
      <c r="UWD42" s="31"/>
      <c r="UWE42" s="30"/>
      <c r="UWF42" s="31"/>
      <c r="UWG42" s="30"/>
      <c r="UWH42" s="31"/>
      <c r="UWI42" s="30"/>
      <c r="UWJ42" s="31"/>
      <c r="UWK42" s="30"/>
      <c r="UWL42" s="31"/>
      <c r="UWM42" s="30"/>
      <c r="UWN42" s="31"/>
      <c r="UWO42" s="30"/>
      <c r="UWP42" s="31"/>
      <c r="UWQ42" s="30"/>
      <c r="UWR42" s="31"/>
      <c r="UWS42" s="30"/>
      <c r="UWT42" s="31"/>
      <c r="UWU42" s="30"/>
      <c r="UWV42" s="31"/>
      <c r="UWW42" s="30"/>
      <c r="UWX42" s="31"/>
      <c r="UWY42" s="30"/>
      <c r="UWZ42" s="31"/>
      <c r="UXA42" s="30"/>
      <c r="UXB42" s="31"/>
      <c r="UXC42" s="30"/>
      <c r="UXD42" s="31"/>
      <c r="UXE42" s="30"/>
      <c r="UXF42" s="31"/>
      <c r="UXG42" s="30"/>
      <c r="UXH42" s="31"/>
      <c r="UXI42" s="30"/>
      <c r="UXJ42" s="31"/>
      <c r="UXK42" s="30"/>
      <c r="UXL42" s="31"/>
      <c r="UXM42" s="30"/>
      <c r="UXN42" s="31"/>
      <c r="UXO42" s="30"/>
      <c r="UXP42" s="31"/>
      <c r="UXQ42" s="30"/>
      <c r="UXR42" s="31"/>
      <c r="UXS42" s="30"/>
      <c r="UXT42" s="31"/>
      <c r="UXU42" s="30"/>
      <c r="UXV42" s="31"/>
      <c r="UXW42" s="30"/>
      <c r="UXX42" s="31"/>
      <c r="UXY42" s="30"/>
      <c r="UXZ42" s="31"/>
      <c r="UYA42" s="30"/>
      <c r="UYB42" s="31"/>
      <c r="UYC42" s="30"/>
      <c r="UYD42" s="31"/>
      <c r="UYE42" s="30"/>
      <c r="UYF42" s="31"/>
      <c r="UYG42" s="30"/>
      <c r="UYH42" s="31"/>
      <c r="UYI42" s="30"/>
      <c r="UYJ42" s="31"/>
      <c r="UYK42" s="30"/>
      <c r="UYL42" s="31"/>
      <c r="UYM42" s="30"/>
      <c r="UYN42" s="31"/>
      <c r="UYO42" s="30"/>
      <c r="UYP42" s="31"/>
      <c r="UYQ42" s="30"/>
      <c r="UYR42" s="31"/>
      <c r="UYS42" s="30"/>
      <c r="UYT42" s="31"/>
      <c r="UYU42" s="30"/>
      <c r="UYV42" s="31"/>
      <c r="UYW42" s="30"/>
      <c r="UYX42" s="31"/>
      <c r="UYY42" s="30"/>
      <c r="UYZ42" s="31"/>
      <c r="UZA42" s="30"/>
      <c r="UZB42" s="31"/>
      <c r="UZC42" s="30"/>
      <c r="UZD42" s="31"/>
      <c r="UZE42" s="30"/>
      <c r="UZF42" s="31"/>
      <c r="UZG42" s="30"/>
      <c r="UZH42" s="31"/>
      <c r="UZI42" s="30"/>
      <c r="UZJ42" s="31"/>
      <c r="UZK42" s="30"/>
      <c r="UZL42" s="31"/>
      <c r="UZM42" s="30"/>
      <c r="UZN42" s="31"/>
      <c r="UZO42" s="30"/>
      <c r="UZP42" s="31"/>
      <c r="UZQ42" s="30"/>
      <c r="UZR42" s="31"/>
      <c r="UZS42" s="30"/>
      <c r="UZT42" s="31"/>
      <c r="UZU42" s="30"/>
      <c r="UZV42" s="31"/>
      <c r="UZW42" s="30"/>
      <c r="UZX42" s="31"/>
      <c r="UZY42" s="30"/>
      <c r="UZZ42" s="31"/>
      <c r="VAA42" s="30"/>
      <c r="VAB42" s="31"/>
      <c r="VAC42" s="30"/>
      <c r="VAD42" s="31"/>
      <c r="VAE42" s="30"/>
      <c r="VAF42" s="31"/>
      <c r="VAG42" s="30"/>
      <c r="VAH42" s="31"/>
      <c r="VAI42" s="30"/>
      <c r="VAJ42" s="31"/>
      <c r="VAK42" s="30"/>
      <c r="VAL42" s="31"/>
      <c r="VAM42" s="30"/>
      <c r="VAN42" s="31"/>
      <c r="VAO42" s="30"/>
      <c r="VAP42" s="31"/>
      <c r="VAQ42" s="30"/>
      <c r="VAR42" s="31"/>
      <c r="VAS42" s="30"/>
      <c r="VAT42" s="31"/>
      <c r="VAU42" s="30"/>
      <c r="VAV42" s="31"/>
      <c r="VAW42" s="30"/>
      <c r="VAX42" s="31"/>
      <c r="VAY42" s="30"/>
      <c r="VAZ42" s="31"/>
      <c r="VBA42" s="30"/>
      <c r="VBB42" s="31"/>
      <c r="VBC42" s="30"/>
      <c r="VBD42" s="31"/>
      <c r="VBE42" s="30"/>
      <c r="VBF42" s="31"/>
      <c r="VBG42" s="30"/>
      <c r="VBH42" s="31"/>
      <c r="VBI42" s="30"/>
      <c r="VBJ42" s="31"/>
      <c r="VBK42" s="30"/>
      <c r="VBL42" s="31"/>
      <c r="VBM42" s="30"/>
      <c r="VBN42" s="31"/>
      <c r="VBO42" s="30"/>
      <c r="VBP42" s="31"/>
      <c r="VBQ42" s="30"/>
      <c r="VBR42" s="31"/>
      <c r="VBS42" s="30"/>
      <c r="VBT42" s="31"/>
      <c r="VBU42" s="30"/>
      <c r="VBV42" s="31"/>
      <c r="VBW42" s="30"/>
      <c r="VBX42" s="31"/>
      <c r="VBY42" s="30"/>
      <c r="VBZ42" s="31"/>
      <c r="VCA42" s="30"/>
      <c r="VCB42" s="31"/>
      <c r="VCC42" s="30"/>
      <c r="VCD42" s="31"/>
      <c r="VCE42" s="30"/>
      <c r="VCF42" s="31"/>
      <c r="VCG42" s="30"/>
      <c r="VCH42" s="31"/>
      <c r="VCI42" s="30"/>
      <c r="VCJ42" s="31"/>
      <c r="VCK42" s="30"/>
      <c r="VCL42" s="31"/>
      <c r="VCM42" s="30"/>
      <c r="VCN42" s="31"/>
      <c r="VCO42" s="30"/>
      <c r="VCP42" s="31"/>
      <c r="VCQ42" s="30"/>
      <c r="VCR42" s="31"/>
      <c r="VCS42" s="30"/>
      <c r="VCT42" s="31"/>
      <c r="VCU42" s="30"/>
      <c r="VCV42" s="31"/>
      <c r="VCW42" s="30"/>
      <c r="VCX42" s="31"/>
      <c r="VCY42" s="30"/>
      <c r="VCZ42" s="31"/>
      <c r="VDA42" s="30"/>
      <c r="VDB42" s="31"/>
      <c r="VDC42" s="30"/>
      <c r="VDD42" s="31"/>
      <c r="VDE42" s="30"/>
      <c r="VDF42" s="31"/>
      <c r="VDG42" s="30"/>
      <c r="VDH42" s="31"/>
      <c r="VDI42" s="30"/>
      <c r="VDJ42" s="31"/>
      <c r="VDK42" s="30"/>
      <c r="VDL42" s="31"/>
      <c r="VDM42" s="30"/>
      <c r="VDN42" s="31"/>
      <c r="VDO42" s="30"/>
      <c r="VDP42" s="31"/>
      <c r="VDQ42" s="30"/>
      <c r="VDR42" s="31"/>
      <c r="VDS42" s="30"/>
      <c r="VDT42" s="31"/>
      <c r="VDU42" s="30"/>
      <c r="VDV42" s="31"/>
      <c r="VDW42" s="30"/>
      <c r="VDX42" s="31"/>
      <c r="VDY42" s="30"/>
      <c r="VDZ42" s="31"/>
      <c r="VEA42" s="30"/>
      <c r="VEB42" s="31"/>
      <c r="VEC42" s="30"/>
      <c r="VED42" s="31"/>
      <c r="VEE42" s="30"/>
      <c r="VEF42" s="31"/>
      <c r="VEG42" s="30"/>
      <c r="VEH42" s="31"/>
      <c r="VEI42" s="30"/>
      <c r="VEJ42" s="31"/>
      <c r="VEK42" s="30"/>
      <c r="VEL42" s="31"/>
      <c r="VEM42" s="30"/>
      <c r="VEN42" s="31"/>
      <c r="VEO42" s="30"/>
      <c r="VEP42" s="31"/>
      <c r="VEQ42" s="30"/>
      <c r="VER42" s="31"/>
      <c r="VES42" s="30"/>
      <c r="VET42" s="31"/>
      <c r="VEU42" s="30"/>
      <c r="VEV42" s="31"/>
      <c r="VEW42" s="30"/>
      <c r="VEX42" s="31"/>
      <c r="VEY42" s="30"/>
      <c r="VEZ42" s="31"/>
      <c r="VFA42" s="30"/>
      <c r="VFB42" s="31"/>
      <c r="VFC42" s="30"/>
      <c r="VFD42" s="31"/>
      <c r="VFE42" s="30"/>
      <c r="VFF42" s="31"/>
      <c r="VFG42" s="30"/>
      <c r="VFH42" s="31"/>
      <c r="VFI42" s="30"/>
      <c r="VFJ42" s="31"/>
      <c r="VFK42" s="30"/>
      <c r="VFL42" s="31"/>
      <c r="VFM42" s="30"/>
      <c r="VFN42" s="31"/>
      <c r="VFO42" s="30"/>
      <c r="VFP42" s="31"/>
      <c r="VFQ42" s="30"/>
      <c r="VFR42" s="31"/>
      <c r="VFS42" s="30"/>
      <c r="VFT42" s="31"/>
      <c r="VFU42" s="30"/>
      <c r="VFV42" s="31"/>
      <c r="VFW42" s="30"/>
      <c r="VFX42" s="31"/>
      <c r="VFY42" s="30"/>
      <c r="VFZ42" s="31"/>
      <c r="VGA42" s="30"/>
      <c r="VGB42" s="31"/>
      <c r="VGC42" s="30"/>
      <c r="VGD42" s="31"/>
      <c r="VGE42" s="30"/>
      <c r="VGF42" s="31"/>
      <c r="VGG42" s="30"/>
      <c r="VGH42" s="31"/>
      <c r="VGI42" s="30"/>
      <c r="VGJ42" s="31"/>
      <c r="VGK42" s="30"/>
      <c r="VGL42" s="31"/>
      <c r="VGM42" s="30"/>
      <c r="VGN42" s="31"/>
      <c r="VGO42" s="30"/>
      <c r="VGP42" s="31"/>
      <c r="VGQ42" s="30"/>
      <c r="VGR42" s="31"/>
      <c r="VGS42" s="30"/>
      <c r="VGT42" s="31"/>
      <c r="VGU42" s="30"/>
      <c r="VGV42" s="31"/>
      <c r="VGW42" s="30"/>
      <c r="VGX42" s="31"/>
      <c r="VGY42" s="30"/>
      <c r="VGZ42" s="31"/>
      <c r="VHA42" s="30"/>
      <c r="VHB42" s="31"/>
      <c r="VHC42" s="30"/>
      <c r="VHD42" s="31"/>
      <c r="VHE42" s="30"/>
      <c r="VHF42" s="31"/>
      <c r="VHG42" s="30"/>
      <c r="VHH42" s="31"/>
      <c r="VHI42" s="30"/>
      <c r="VHJ42" s="31"/>
      <c r="VHK42" s="30"/>
      <c r="VHL42" s="31"/>
      <c r="VHM42" s="30"/>
      <c r="VHN42" s="31"/>
      <c r="VHO42" s="30"/>
      <c r="VHP42" s="31"/>
      <c r="VHQ42" s="30"/>
      <c r="VHR42" s="31"/>
      <c r="VHS42" s="30"/>
      <c r="VHT42" s="31"/>
      <c r="VHU42" s="30"/>
      <c r="VHV42" s="31"/>
      <c r="VHW42" s="30"/>
      <c r="VHX42" s="31"/>
      <c r="VHY42" s="30"/>
      <c r="VHZ42" s="31"/>
      <c r="VIA42" s="30"/>
      <c r="VIB42" s="31"/>
      <c r="VIC42" s="30"/>
      <c r="VID42" s="31"/>
      <c r="VIE42" s="30"/>
      <c r="VIF42" s="31"/>
      <c r="VIG42" s="30"/>
      <c r="VIH42" s="31"/>
      <c r="VII42" s="30"/>
      <c r="VIJ42" s="31"/>
      <c r="VIK42" s="30"/>
      <c r="VIL42" s="31"/>
      <c r="VIM42" s="30"/>
      <c r="VIN42" s="31"/>
      <c r="VIO42" s="30"/>
      <c r="VIP42" s="31"/>
      <c r="VIQ42" s="30"/>
      <c r="VIR42" s="31"/>
      <c r="VIS42" s="30"/>
      <c r="VIT42" s="31"/>
      <c r="VIU42" s="30"/>
      <c r="VIV42" s="31"/>
      <c r="VIW42" s="30"/>
      <c r="VIX42" s="31"/>
      <c r="VIY42" s="30"/>
      <c r="VIZ42" s="31"/>
      <c r="VJA42" s="30"/>
      <c r="VJB42" s="31"/>
      <c r="VJC42" s="30"/>
      <c r="VJD42" s="31"/>
      <c r="VJE42" s="30"/>
      <c r="VJF42" s="31"/>
      <c r="VJG42" s="30"/>
      <c r="VJH42" s="31"/>
      <c r="VJI42" s="30"/>
      <c r="VJJ42" s="31"/>
      <c r="VJK42" s="30"/>
      <c r="VJL42" s="31"/>
      <c r="VJM42" s="30"/>
      <c r="VJN42" s="31"/>
      <c r="VJO42" s="30"/>
      <c r="VJP42" s="31"/>
      <c r="VJQ42" s="30"/>
      <c r="VJR42" s="31"/>
      <c r="VJS42" s="30"/>
      <c r="VJT42" s="31"/>
      <c r="VJU42" s="30"/>
      <c r="VJV42" s="31"/>
      <c r="VJW42" s="30"/>
      <c r="VJX42" s="31"/>
      <c r="VJY42" s="30"/>
      <c r="VJZ42" s="31"/>
      <c r="VKA42" s="30"/>
      <c r="VKB42" s="31"/>
      <c r="VKC42" s="30"/>
      <c r="VKD42" s="31"/>
      <c r="VKE42" s="30"/>
      <c r="VKF42" s="31"/>
      <c r="VKG42" s="30"/>
      <c r="VKH42" s="31"/>
      <c r="VKI42" s="30"/>
      <c r="VKJ42" s="31"/>
      <c r="VKK42" s="30"/>
      <c r="VKL42" s="31"/>
      <c r="VKM42" s="30"/>
      <c r="VKN42" s="31"/>
      <c r="VKO42" s="30"/>
      <c r="VKP42" s="31"/>
      <c r="VKQ42" s="30"/>
      <c r="VKR42" s="31"/>
      <c r="VKS42" s="30"/>
      <c r="VKT42" s="31"/>
      <c r="VKU42" s="30"/>
      <c r="VKV42" s="31"/>
      <c r="VKW42" s="30"/>
      <c r="VKX42" s="31"/>
      <c r="VKY42" s="30"/>
      <c r="VKZ42" s="31"/>
      <c r="VLA42" s="30"/>
      <c r="VLB42" s="31"/>
      <c r="VLC42" s="30"/>
      <c r="VLD42" s="31"/>
      <c r="VLE42" s="30"/>
      <c r="VLF42" s="31"/>
      <c r="VLG42" s="30"/>
      <c r="VLH42" s="31"/>
      <c r="VLI42" s="30"/>
      <c r="VLJ42" s="31"/>
      <c r="VLK42" s="30"/>
      <c r="VLL42" s="31"/>
      <c r="VLM42" s="30"/>
      <c r="VLN42" s="31"/>
      <c r="VLO42" s="30"/>
      <c r="VLP42" s="31"/>
      <c r="VLQ42" s="30"/>
      <c r="VLR42" s="31"/>
      <c r="VLS42" s="30"/>
      <c r="VLT42" s="31"/>
      <c r="VLU42" s="30"/>
      <c r="VLV42" s="31"/>
      <c r="VLW42" s="30"/>
      <c r="VLX42" s="31"/>
      <c r="VLY42" s="30"/>
      <c r="VLZ42" s="31"/>
      <c r="VMA42" s="30"/>
      <c r="VMB42" s="31"/>
      <c r="VMC42" s="30"/>
      <c r="VMD42" s="31"/>
      <c r="VME42" s="30"/>
      <c r="VMF42" s="31"/>
      <c r="VMG42" s="30"/>
      <c r="VMH42" s="31"/>
      <c r="VMI42" s="30"/>
      <c r="VMJ42" s="31"/>
      <c r="VMK42" s="30"/>
      <c r="VML42" s="31"/>
      <c r="VMM42" s="30"/>
      <c r="VMN42" s="31"/>
      <c r="VMO42" s="30"/>
      <c r="VMP42" s="31"/>
      <c r="VMQ42" s="30"/>
      <c r="VMR42" s="31"/>
      <c r="VMS42" s="30"/>
      <c r="VMT42" s="31"/>
      <c r="VMU42" s="30"/>
      <c r="VMV42" s="31"/>
      <c r="VMW42" s="30"/>
      <c r="VMX42" s="31"/>
      <c r="VMY42" s="30"/>
      <c r="VMZ42" s="31"/>
      <c r="VNA42" s="30"/>
      <c r="VNB42" s="31"/>
      <c r="VNC42" s="30"/>
      <c r="VND42" s="31"/>
      <c r="VNE42" s="30"/>
      <c r="VNF42" s="31"/>
      <c r="VNG42" s="30"/>
      <c r="VNH42" s="31"/>
      <c r="VNI42" s="30"/>
      <c r="VNJ42" s="31"/>
      <c r="VNK42" s="30"/>
      <c r="VNL42" s="31"/>
      <c r="VNM42" s="30"/>
      <c r="VNN42" s="31"/>
      <c r="VNO42" s="30"/>
      <c r="VNP42" s="31"/>
      <c r="VNQ42" s="30"/>
      <c r="VNR42" s="31"/>
      <c r="VNS42" s="30"/>
      <c r="VNT42" s="31"/>
      <c r="VNU42" s="30"/>
      <c r="VNV42" s="31"/>
      <c r="VNW42" s="30"/>
      <c r="VNX42" s="31"/>
      <c r="VNY42" s="30"/>
      <c r="VNZ42" s="31"/>
      <c r="VOA42" s="30"/>
      <c r="VOB42" s="31"/>
      <c r="VOC42" s="30"/>
      <c r="VOD42" s="31"/>
      <c r="VOE42" s="30"/>
      <c r="VOF42" s="31"/>
      <c r="VOG42" s="30"/>
      <c r="VOH42" s="31"/>
      <c r="VOI42" s="30"/>
      <c r="VOJ42" s="31"/>
      <c r="VOK42" s="30"/>
      <c r="VOL42" s="31"/>
      <c r="VOM42" s="30"/>
      <c r="VON42" s="31"/>
      <c r="VOO42" s="30"/>
      <c r="VOP42" s="31"/>
      <c r="VOQ42" s="30"/>
      <c r="VOR42" s="31"/>
      <c r="VOS42" s="30"/>
      <c r="VOT42" s="31"/>
      <c r="VOU42" s="30"/>
      <c r="VOV42" s="31"/>
      <c r="VOW42" s="30"/>
      <c r="VOX42" s="31"/>
      <c r="VOY42" s="30"/>
      <c r="VOZ42" s="31"/>
      <c r="VPA42" s="30"/>
      <c r="VPB42" s="31"/>
      <c r="VPC42" s="30"/>
      <c r="VPD42" s="31"/>
      <c r="VPE42" s="30"/>
      <c r="VPF42" s="31"/>
      <c r="VPG42" s="30"/>
      <c r="VPH42" s="31"/>
      <c r="VPI42" s="30"/>
      <c r="VPJ42" s="31"/>
      <c r="VPK42" s="30"/>
      <c r="VPL42" s="31"/>
      <c r="VPM42" s="30"/>
      <c r="VPN42" s="31"/>
      <c r="VPO42" s="30"/>
      <c r="VPP42" s="31"/>
      <c r="VPQ42" s="30"/>
      <c r="VPR42" s="31"/>
      <c r="VPS42" s="30"/>
      <c r="VPT42" s="31"/>
      <c r="VPU42" s="30"/>
      <c r="VPV42" s="31"/>
      <c r="VPW42" s="30"/>
      <c r="VPX42" s="31"/>
      <c r="VPY42" s="30"/>
      <c r="VPZ42" s="31"/>
      <c r="VQA42" s="30"/>
      <c r="VQB42" s="31"/>
      <c r="VQC42" s="30"/>
      <c r="VQD42" s="31"/>
      <c r="VQE42" s="30"/>
      <c r="VQF42" s="31"/>
      <c r="VQG42" s="30"/>
      <c r="VQH42" s="31"/>
      <c r="VQI42" s="30"/>
      <c r="VQJ42" s="31"/>
      <c r="VQK42" s="30"/>
      <c r="VQL42" s="31"/>
      <c r="VQM42" s="30"/>
      <c r="VQN42" s="31"/>
      <c r="VQO42" s="30"/>
      <c r="VQP42" s="31"/>
      <c r="VQQ42" s="30"/>
      <c r="VQR42" s="31"/>
      <c r="VQS42" s="30"/>
      <c r="VQT42" s="31"/>
      <c r="VQU42" s="30"/>
      <c r="VQV42" s="31"/>
      <c r="VQW42" s="30"/>
      <c r="VQX42" s="31"/>
      <c r="VQY42" s="30"/>
      <c r="VQZ42" s="31"/>
      <c r="VRA42" s="30"/>
      <c r="VRB42" s="31"/>
      <c r="VRC42" s="30"/>
      <c r="VRD42" s="31"/>
      <c r="VRE42" s="30"/>
      <c r="VRF42" s="31"/>
      <c r="VRG42" s="30"/>
      <c r="VRH42" s="31"/>
      <c r="VRI42" s="30"/>
      <c r="VRJ42" s="31"/>
      <c r="VRK42" s="30"/>
      <c r="VRL42" s="31"/>
      <c r="VRM42" s="30"/>
      <c r="VRN42" s="31"/>
      <c r="VRO42" s="30"/>
      <c r="VRP42" s="31"/>
      <c r="VRQ42" s="30"/>
      <c r="VRR42" s="31"/>
      <c r="VRS42" s="30"/>
      <c r="VRT42" s="31"/>
      <c r="VRU42" s="30"/>
      <c r="VRV42" s="31"/>
      <c r="VRW42" s="30"/>
      <c r="VRX42" s="31"/>
      <c r="VRY42" s="30"/>
      <c r="VRZ42" s="31"/>
      <c r="VSA42" s="30"/>
      <c r="VSB42" s="31"/>
      <c r="VSC42" s="30"/>
      <c r="VSD42" s="31"/>
      <c r="VSE42" s="30"/>
      <c r="VSF42" s="31"/>
      <c r="VSG42" s="30"/>
      <c r="VSH42" s="31"/>
      <c r="VSI42" s="30"/>
      <c r="VSJ42" s="31"/>
      <c r="VSK42" s="30"/>
      <c r="VSL42" s="31"/>
      <c r="VSM42" s="30"/>
      <c r="VSN42" s="31"/>
      <c r="VSO42" s="30"/>
      <c r="VSP42" s="31"/>
      <c r="VSQ42" s="30"/>
      <c r="VSR42" s="31"/>
      <c r="VSS42" s="30"/>
      <c r="VST42" s="31"/>
      <c r="VSU42" s="30"/>
      <c r="VSV42" s="31"/>
      <c r="VSW42" s="30"/>
      <c r="VSX42" s="31"/>
      <c r="VSY42" s="30"/>
      <c r="VSZ42" s="31"/>
      <c r="VTA42" s="30"/>
      <c r="VTB42" s="31"/>
      <c r="VTC42" s="30"/>
      <c r="VTD42" s="31"/>
      <c r="VTE42" s="30"/>
      <c r="VTF42" s="31"/>
      <c r="VTG42" s="30"/>
      <c r="VTH42" s="31"/>
      <c r="VTI42" s="30"/>
      <c r="VTJ42" s="31"/>
      <c r="VTK42" s="30"/>
      <c r="VTL42" s="31"/>
      <c r="VTM42" s="30"/>
      <c r="VTN42" s="31"/>
      <c r="VTO42" s="30"/>
      <c r="VTP42" s="31"/>
      <c r="VTQ42" s="30"/>
      <c r="VTR42" s="31"/>
      <c r="VTS42" s="30"/>
      <c r="VTT42" s="31"/>
      <c r="VTU42" s="30"/>
      <c r="VTV42" s="31"/>
      <c r="VTW42" s="30"/>
      <c r="VTX42" s="31"/>
      <c r="VTY42" s="30"/>
      <c r="VTZ42" s="31"/>
      <c r="VUA42" s="30"/>
      <c r="VUB42" s="31"/>
      <c r="VUC42" s="30"/>
      <c r="VUD42" s="31"/>
      <c r="VUE42" s="30"/>
      <c r="VUF42" s="31"/>
      <c r="VUG42" s="30"/>
      <c r="VUH42" s="31"/>
      <c r="VUI42" s="30"/>
      <c r="VUJ42" s="31"/>
      <c r="VUK42" s="30"/>
      <c r="VUL42" s="31"/>
      <c r="VUM42" s="30"/>
      <c r="VUN42" s="31"/>
      <c r="VUO42" s="30"/>
      <c r="VUP42" s="31"/>
      <c r="VUQ42" s="30"/>
      <c r="VUR42" s="31"/>
      <c r="VUS42" s="30"/>
      <c r="VUT42" s="31"/>
      <c r="VUU42" s="30"/>
      <c r="VUV42" s="31"/>
      <c r="VUW42" s="30"/>
      <c r="VUX42" s="31"/>
      <c r="VUY42" s="30"/>
      <c r="VUZ42" s="31"/>
      <c r="VVA42" s="30"/>
      <c r="VVB42" s="31"/>
      <c r="VVC42" s="30"/>
      <c r="VVD42" s="31"/>
      <c r="VVE42" s="30"/>
      <c r="VVF42" s="31"/>
      <c r="VVG42" s="30"/>
      <c r="VVH42" s="31"/>
      <c r="VVI42" s="30"/>
      <c r="VVJ42" s="31"/>
      <c r="VVK42" s="30"/>
      <c r="VVL42" s="31"/>
      <c r="VVM42" s="30"/>
      <c r="VVN42" s="31"/>
      <c r="VVO42" s="30"/>
      <c r="VVP42" s="31"/>
      <c r="VVQ42" s="30"/>
      <c r="VVR42" s="31"/>
      <c r="VVS42" s="30"/>
      <c r="VVT42" s="31"/>
      <c r="VVU42" s="30"/>
      <c r="VVV42" s="31"/>
      <c r="VVW42" s="30"/>
      <c r="VVX42" s="31"/>
      <c r="VVY42" s="30"/>
      <c r="VVZ42" s="31"/>
      <c r="VWA42" s="30"/>
      <c r="VWB42" s="31"/>
      <c r="VWC42" s="30"/>
      <c r="VWD42" s="31"/>
      <c r="VWE42" s="30"/>
      <c r="VWF42" s="31"/>
      <c r="VWG42" s="30"/>
      <c r="VWH42" s="31"/>
      <c r="VWI42" s="30"/>
      <c r="VWJ42" s="31"/>
      <c r="VWK42" s="30"/>
      <c r="VWL42" s="31"/>
      <c r="VWM42" s="30"/>
      <c r="VWN42" s="31"/>
      <c r="VWO42" s="30"/>
      <c r="VWP42" s="31"/>
      <c r="VWQ42" s="30"/>
      <c r="VWR42" s="31"/>
      <c r="VWS42" s="30"/>
      <c r="VWT42" s="31"/>
      <c r="VWU42" s="30"/>
      <c r="VWV42" s="31"/>
      <c r="VWW42" s="30"/>
      <c r="VWX42" s="31"/>
      <c r="VWY42" s="30"/>
      <c r="VWZ42" s="31"/>
      <c r="VXA42" s="30"/>
      <c r="VXB42" s="31"/>
      <c r="VXC42" s="30"/>
      <c r="VXD42" s="31"/>
      <c r="VXE42" s="30"/>
      <c r="VXF42" s="31"/>
      <c r="VXG42" s="30"/>
      <c r="VXH42" s="31"/>
      <c r="VXI42" s="30"/>
      <c r="VXJ42" s="31"/>
      <c r="VXK42" s="30"/>
      <c r="VXL42" s="31"/>
      <c r="VXM42" s="30"/>
      <c r="VXN42" s="31"/>
      <c r="VXO42" s="30"/>
      <c r="VXP42" s="31"/>
      <c r="VXQ42" s="30"/>
      <c r="VXR42" s="31"/>
      <c r="VXS42" s="30"/>
      <c r="VXT42" s="31"/>
      <c r="VXU42" s="30"/>
      <c r="VXV42" s="31"/>
      <c r="VXW42" s="30"/>
      <c r="VXX42" s="31"/>
      <c r="VXY42" s="30"/>
      <c r="VXZ42" s="31"/>
      <c r="VYA42" s="30"/>
      <c r="VYB42" s="31"/>
      <c r="VYC42" s="30"/>
      <c r="VYD42" s="31"/>
      <c r="VYE42" s="30"/>
      <c r="VYF42" s="31"/>
      <c r="VYG42" s="30"/>
      <c r="VYH42" s="31"/>
      <c r="VYI42" s="30"/>
      <c r="VYJ42" s="31"/>
      <c r="VYK42" s="30"/>
      <c r="VYL42" s="31"/>
      <c r="VYM42" s="30"/>
      <c r="VYN42" s="31"/>
      <c r="VYO42" s="30"/>
      <c r="VYP42" s="31"/>
      <c r="VYQ42" s="30"/>
      <c r="VYR42" s="31"/>
      <c r="VYS42" s="30"/>
      <c r="VYT42" s="31"/>
      <c r="VYU42" s="30"/>
      <c r="VYV42" s="31"/>
      <c r="VYW42" s="30"/>
      <c r="VYX42" s="31"/>
      <c r="VYY42" s="30"/>
      <c r="VYZ42" s="31"/>
      <c r="VZA42" s="30"/>
      <c r="VZB42" s="31"/>
      <c r="VZC42" s="30"/>
      <c r="VZD42" s="31"/>
      <c r="VZE42" s="30"/>
      <c r="VZF42" s="31"/>
      <c r="VZG42" s="30"/>
      <c r="VZH42" s="31"/>
      <c r="VZI42" s="30"/>
      <c r="VZJ42" s="31"/>
      <c r="VZK42" s="30"/>
      <c r="VZL42" s="31"/>
      <c r="VZM42" s="30"/>
      <c r="VZN42" s="31"/>
      <c r="VZO42" s="30"/>
      <c r="VZP42" s="31"/>
      <c r="VZQ42" s="30"/>
      <c r="VZR42" s="31"/>
      <c r="VZS42" s="30"/>
      <c r="VZT42" s="31"/>
      <c r="VZU42" s="30"/>
      <c r="VZV42" s="31"/>
      <c r="VZW42" s="30"/>
      <c r="VZX42" s="31"/>
      <c r="VZY42" s="30"/>
      <c r="VZZ42" s="31"/>
      <c r="WAA42" s="30"/>
      <c r="WAB42" s="31"/>
      <c r="WAC42" s="30"/>
      <c r="WAD42" s="31"/>
      <c r="WAE42" s="30"/>
      <c r="WAF42" s="31"/>
      <c r="WAG42" s="30"/>
      <c r="WAH42" s="31"/>
      <c r="WAI42" s="30"/>
      <c r="WAJ42" s="31"/>
      <c r="WAK42" s="30"/>
      <c r="WAL42" s="31"/>
      <c r="WAM42" s="30"/>
      <c r="WAN42" s="31"/>
      <c r="WAO42" s="30"/>
      <c r="WAP42" s="31"/>
      <c r="WAQ42" s="30"/>
      <c r="WAR42" s="31"/>
      <c r="WAS42" s="30"/>
      <c r="WAT42" s="31"/>
      <c r="WAU42" s="30"/>
      <c r="WAV42" s="31"/>
      <c r="WAW42" s="30"/>
      <c r="WAX42" s="31"/>
      <c r="WAY42" s="30"/>
      <c r="WAZ42" s="31"/>
      <c r="WBA42" s="30"/>
      <c r="WBB42" s="31"/>
      <c r="WBC42" s="30"/>
      <c r="WBD42" s="31"/>
      <c r="WBE42" s="30"/>
      <c r="WBF42" s="31"/>
      <c r="WBG42" s="30"/>
      <c r="WBH42" s="31"/>
      <c r="WBI42" s="30"/>
      <c r="WBJ42" s="31"/>
      <c r="WBK42" s="30"/>
      <c r="WBL42" s="31"/>
      <c r="WBM42" s="30"/>
      <c r="WBN42" s="31"/>
      <c r="WBO42" s="30"/>
      <c r="WBP42" s="31"/>
      <c r="WBQ42" s="30"/>
      <c r="WBR42" s="31"/>
      <c r="WBS42" s="30"/>
      <c r="WBT42" s="31"/>
      <c r="WBU42" s="30"/>
      <c r="WBV42" s="31"/>
      <c r="WBW42" s="30"/>
      <c r="WBX42" s="31"/>
      <c r="WBY42" s="30"/>
      <c r="WBZ42" s="31"/>
      <c r="WCA42" s="30"/>
      <c r="WCB42" s="31"/>
      <c r="WCC42" s="30"/>
      <c r="WCD42" s="31"/>
      <c r="WCE42" s="30"/>
      <c r="WCF42" s="31"/>
      <c r="WCG42" s="30"/>
      <c r="WCH42" s="31"/>
      <c r="WCI42" s="30"/>
      <c r="WCJ42" s="31"/>
      <c r="WCK42" s="30"/>
      <c r="WCL42" s="31"/>
      <c r="WCM42" s="30"/>
      <c r="WCN42" s="31"/>
      <c r="WCO42" s="30"/>
      <c r="WCP42" s="31"/>
      <c r="WCQ42" s="30"/>
      <c r="WCR42" s="31"/>
      <c r="WCS42" s="30"/>
      <c r="WCT42" s="31"/>
      <c r="WCU42" s="30"/>
      <c r="WCV42" s="31"/>
      <c r="WCW42" s="30"/>
      <c r="WCX42" s="31"/>
      <c r="WCY42" s="30"/>
      <c r="WCZ42" s="31"/>
      <c r="WDA42" s="30"/>
      <c r="WDB42" s="31"/>
      <c r="WDC42" s="30"/>
      <c r="WDD42" s="31"/>
      <c r="WDE42" s="30"/>
      <c r="WDF42" s="31"/>
      <c r="WDG42" s="30"/>
      <c r="WDH42" s="31"/>
      <c r="WDI42" s="30"/>
      <c r="WDJ42" s="31"/>
      <c r="WDK42" s="30"/>
      <c r="WDL42" s="31"/>
      <c r="WDM42" s="30"/>
      <c r="WDN42" s="31"/>
      <c r="WDO42" s="30"/>
      <c r="WDP42" s="31"/>
      <c r="WDQ42" s="30"/>
      <c r="WDR42" s="31"/>
      <c r="WDS42" s="30"/>
      <c r="WDT42" s="31"/>
      <c r="WDU42" s="30"/>
      <c r="WDV42" s="31"/>
      <c r="WDW42" s="30"/>
      <c r="WDX42" s="31"/>
      <c r="WDY42" s="30"/>
      <c r="WDZ42" s="31"/>
      <c r="WEA42" s="30"/>
      <c r="WEB42" s="31"/>
      <c r="WEC42" s="30"/>
      <c r="WED42" s="31"/>
      <c r="WEE42" s="30"/>
      <c r="WEF42" s="31"/>
      <c r="WEG42" s="30"/>
      <c r="WEH42" s="31"/>
      <c r="WEI42" s="30"/>
      <c r="WEJ42" s="31"/>
      <c r="WEK42" s="30"/>
      <c r="WEL42" s="31"/>
      <c r="WEM42" s="30"/>
      <c r="WEN42" s="31"/>
      <c r="WEO42" s="30"/>
      <c r="WEP42" s="31"/>
      <c r="WEQ42" s="30"/>
      <c r="WER42" s="31"/>
      <c r="WES42" s="30"/>
      <c r="WET42" s="31"/>
      <c r="WEU42" s="30"/>
      <c r="WEV42" s="31"/>
      <c r="WEW42" s="30"/>
      <c r="WEX42" s="31"/>
      <c r="WEY42" s="30"/>
      <c r="WEZ42" s="31"/>
      <c r="WFA42" s="30"/>
      <c r="WFB42" s="31"/>
      <c r="WFC42" s="30"/>
      <c r="WFD42" s="31"/>
      <c r="WFE42" s="30"/>
      <c r="WFF42" s="31"/>
      <c r="WFG42" s="30"/>
      <c r="WFH42" s="31"/>
      <c r="WFI42" s="30"/>
      <c r="WFJ42" s="31"/>
      <c r="WFK42" s="30"/>
      <c r="WFL42" s="31"/>
      <c r="WFM42" s="30"/>
      <c r="WFN42" s="31"/>
      <c r="WFO42" s="30"/>
      <c r="WFP42" s="31"/>
      <c r="WFQ42" s="30"/>
      <c r="WFR42" s="31"/>
      <c r="WFS42" s="30"/>
      <c r="WFT42" s="31"/>
      <c r="WFU42" s="30"/>
      <c r="WFV42" s="31"/>
      <c r="WFW42" s="30"/>
      <c r="WFX42" s="31"/>
      <c r="WFY42" s="30"/>
      <c r="WFZ42" s="31"/>
      <c r="WGA42" s="30"/>
      <c r="WGB42" s="31"/>
      <c r="WGC42" s="30"/>
      <c r="WGD42" s="31"/>
      <c r="WGE42" s="30"/>
      <c r="WGF42" s="31"/>
      <c r="WGG42" s="30"/>
      <c r="WGH42" s="31"/>
      <c r="WGI42" s="30"/>
      <c r="WGJ42" s="31"/>
      <c r="WGK42" s="30"/>
      <c r="WGL42" s="31"/>
      <c r="WGM42" s="30"/>
      <c r="WGN42" s="31"/>
      <c r="WGO42" s="30"/>
      <c r="WGP42" s="31"/>
      <c r="WGQ42" s="30"/>
      <c r="WGR42" s="31"/>
      <c r="WGS42" s="30"/>
      <c r="WGT42" s="31"/>
      <c r="WGU42" s="30"/>
      <c r="WGV42" s="31"/>
      <c r="WGW42" s="30"/>
      <c r="WGX42" s="31"/>
      <c r="WGY42" s="30"/>
      <c r="WGZ42" s="31"/>
      <c r="WHA42" s="30"/>
      <c r="WHB42" s="31"/>
      <c r="WHC42" s="30"/>
      <c r="WHD42" s="31"/>
      <c r="WHE42" s="30"/>
      <c r="WHF42" s="31"/>
      <c r="WHG42" s="30"/>
      <c r="WHH42" s="31"/>
      <c r="WHI42" s="30"/>
      <c r="WHJ42" s="31"/>
      <c r="WHK42" s="30"/>
      <c r="WHL42" s="31"/>
      <c r="WHM42" s="30"/>
      <c r="WHN42" s="31"/>
      <c r="WHO42" s="30"/>
      <c r="WHP42" s="31"/>
      <c r="WHQ42" s="30"/>
      <c r="WHR42" s="31"/>
      <c r="WHS42" s="30"/>
      <c r="WHT42" s="31"/>
      <c r="WHU42" s="30"/>
      <c r="WHV42" s="31"/>
      <c r="WHW42" s="30"/>
      <c r="WHX42" s="31"/>
      <c r="WHY42" s="30"/>
      <c r="WHZ42" s="31"/>
      <c r="WIA42" s="30"/>
      <c r="WIB42" s="31"/>
      <c r="WIC42" s="30"/>
      <c r="WID42" s="31"/>
      <c r="WIE42" s="30"/>
      <c r="WIF42" s="31"/>
      <c r="WIG42" s="30"/>
      <c r="WIH42" s="31"/>
      <c r="WII42" s="30"/>
      <c r="WIJ42" s="31"/>
      <c r="WIK42" s="30"/>
      <c r="WIL42" s="31"/>
      <c r="WIM42" s="30"/>
      <c r="WIN42" s="31"/>
      <c r="WIO42" s="30"/>
      <c r="WIP42" s="31"/>
      <c r="WIQ42" s="30"/>
      <c r="WIR42" s="31"/>
      <c r="WIS42" s="30"/>
      <c r="WIT42" s="31"/>
      <c r="WIU42" s="30"/>
      <c r="WIV42" s="31"/>
      <c r="WIW42" s="30"/>
      <c r="WIX42" s="31"/>
      <c r="WIY42" s="30"/>
      <c r="WIZ42" s="31"/>
      <c r="WJA42" s="30"/>
      <c r="WJB42" s="31"/>
      <c r="WJC42" s="30"/>
      <c r="WJD42" s="31"/>
      <c r="WJE42" s="30"/>
      <c r="WJF42" s="31"/>
      <c r="WJG42" s="30"/>
      <c r="WJH42" s="31"/>
      <c r="WJI42" s="30"/>
      <c r="WJJ42" s="31"/>
      <c r="WJK42" s="30"/>
      <c r="WJL42" s="31"/>
      <c r="WJM42" s="30"/>
      <c r="WJN42" s="31"/>
      <c r="WJO42" s="30"/>
      <c r="WJP42" s="31"/>
      <c r="WJQ42" s="30"/>
      <c r="WJR42" s="31"/>
      <c r="WJS42" s="30"/>
      <c r="WJT42" s="31"/>
      <c r="WJU42" s="30"/>
      <c r="WJV42" s="31"/>
      <c r="WJW42" s="30"/>
      <c r="WJX42" s="31"/>
      <c r="WJY42" s="30"/>
      <c r="WJZ42" s="31"/>
      <c r="WKA42" s="30"/>
      <c r="WKB42" s="31"/>
      <c r="WKC42" s="30"/>
      <c r="WKD42" s="31"/>
      <c r="WKE42" s="30"/>
      <c r="WKF42" s="31"/>
      <c r="WKG42" s="30"/>
      <c r="WKH42" s="31"/>
      <c r="WKI42" s="30"/>
      <c r="WKJ42" s="31"/>
      <c r="WKK42" s="30"/>
      <c r="WKL42" s="31"/>
      <c r="WKM42" s="30"/>
      <c r="WKN42" s="31"/>
      <c r="WKO42" s="30"/>
      <c r="WKP42" s="31"/>
      <c r="WKQ42" s="30"/>
      <c r="WKR42" s="31"/>
      <c r="WKS42" s="30"/>
      <c r="WKT42" s="31"/>
      <c r="WKU42" s="30"/>
      <c r="WKV42" s="31"/>
      <c r="WKW42" s="30"/>
      <c r="WKX42" s="31"/>
      <c r="WKY42" s="30"/>
      <c r="WKZ42" s="31"/>
      <c r="WLA42" s="30"/>
      <c r="WLB42" s="31"/>
      <c r="WLC42" s="30"/>
      <c r="WLD42" s="31"/>
      <c r="WLE42" s="30"/>
      <c r="WLF42" s="31"/>
      <c r="WLG42" s="30"/>
      <c r="WLH42" s="31"/>
      <c r="WLI42" s="30"/>
      <c r="WLJ42" s="31"/>
      <c r="WLK42" s="30"/>
      <c r="WLL42" s="31"/>
      <c r="WLM42" s="30"/>
      <c r="WLN42" s="31"/>
      <c r="WLO42" s="30"/>
      <c r="WLP42" s="31"/>
      <c r="WLQ42" s="30"/>
      <c r="WLR42" s="31"/>
      <c r="WLS42" s="30"/>
      <c r="WLT42" s="31"/>
      <c r="WLU42" s="30"/>
      <c r="WLV42" s="31"/>
      <c r="WLW42" s="30"/>
      <c r="WLX42" s="31"/>
      <c r="WLY42" s="30"/>
      <c r="WLZ42" s="31"/>
      <c r="WMA42" s="30"/>
      <c r="WMB42" s="31"/>
      <c r="WMC42" s="30"/>
      <c r="WMD42" s="31"/>
      <c r="WME42" s="30"/>
      <c r="WMF42" s="31"/>
      <c r="WMG42" s="30"/>
      <c r="WMH42" s="31"/>
      <c r="WMI42" s="30"/>
      <c r="WMJ42" s="31"/>
      <c r="WMK42" s="30"/>
      <c r="WML42" s="31"/>
      <c r="WMM42" s="30"/>
      <c r="WMN42" s="31"/>
      <c r="WMO42" s="30"/>
      <c r="WMP42" s="31"/>
      <c r="WMQ42" s="30"/>
      <c r="WMR42" s="31"/>
      <c r="WMS42" s="30"/>
      <c r="WMT42" s="31"/>
      <c r="WMU42" s="30"/>
      <c r="WMV42" s="31"/>
      <c r="WMW42" s="30"/>
      <c r="WMX42" s="31"/>
      <c r="WMY42" s="30"/>
      <c r="WMZ42" s="31"/>
      <c r="WNA42" s="30"/>
      <c r="WNB42" s="31"/>
      <c r="WNC42" s="30"/>
      <c r="WND42" s="31"/>
      <c r="WNE42" s="30"/>
      <c r="WNF42" s="31"/>
      <c r="WNG42" s="30"/>
      <c r="WNH42" s="31"/>
      <c r="WNI42" s="30"/>
      <c r="WNJ42" s="31"/>
      <c r="WNK42" s="30"/>
      <c r="WNL42" s="31"/>
      <c r="WNM42" s="30"/>
      <c r="WNN42" s="31"/>
      <c r="WNO42" s="30"/>
      <c r="WNP42" s="31"/>
      <c r="WNQ42" s="30"/>
      <c r="WNR42" s="31"/>
      <c r="WNS42" s="30"/>
      <c r="WNT42" s="31"/>
      <c r="WNU42" s="30"/>
      <c r="WNV42" s="31"/>
      <c r="WNW42" s="30"/>
      <c r="WNX42" s="31"/>
      <c r="WNY42" s="30"/>
      <c r="WNZ42" s="31"/>
      <c r="WOA42" s="30"/>
      <c r="WOB42" s="31"/>
      <c r="WOC42" s="30"/>
      <c r="WOD42" s="31"/>
      <c r="WOE42" s="30"/>
      <c r="WOF42" s="31"/>
      <c r="WOG42" s="30"/>
      <c r="WOH42" s="31"/>
      <c r="WOI42" s="30"/>
      <c r="WOJ42" s="31"/>
      <c r="WOK42" s="30"/>
      <c r="WOL42" s="31"/>
      <c r="WOM42" s="30"/>
      <c r="WON42" s="31"/>
      <c r="WOO42" s="30"/>
      <c r="WOP42" s="31"/>
      <c r="WOQ42" s="30"/>
      <c r="WOR42" s="31"/>
      <c r="WOS42" s="30"/>
      <c r="WOT42" s="31"/>
      <c r="WOU42" s="30"/>
      <c r="WOV42" s="31"/>
      <c r="WOW42" s="30"/>
      <c r="WOX42" s="31"/>
      <c r="WOY42" s="30"/>
      <c r="WOZ42" s="31"/>
      <c r="WPA42" s="30"/>
      <c r="WPB42" s="31"/>
      <c r="WPC42" s="30"/>
      <c r="WPD42" s="31"/>
      <c r="WPE42" s="30"/>
      <c r="WPF42" s="31"/>
      <c r="WPG42" s="30"/>
      <c r="WPH42" s="31"/>
      <c r="WPI42" s="30"/>
      <c r="WPJ42" s="31"/>
      <c r="WPK42" s="30"/>
      <c r="WPL42" s="31"/>
      <c r="WPM42" s="30"/>
      <c r="WPN42" s="31"/>
      <c r="WPO42" s="30"/>
      <c r="WPP42" s="31"/>
      <c r="WPQ42" s="30"/>
      <c r="WPR42" s="31"/>
      <c r="WPS42" s="30"/>
      <c r="WPT42" s="31"/>
      <c r="WPU42" s="30"/>
      <c r="WPV42" s="31"/>
      <c r="WPW42" s="30"/>
      <c r="WPX42" s="31"/>
      <c r="WPY42" s="30"/>
      <c r="WPZ42" s="31"/>
      <c r="WQA42" s="30"/>
      <c r="WQB42" s="31"/>
      <c r="WQC42" s="30"/>
      <c r="WQD42" s="31"/>
      <c r="WQE42" s="30"/>
      <c r="WQF42" s="31"/>
      <c r="WQG42" s="30"/>
      <c r="WQH42" s="31"/>
      <c r="WQI42" s="30"/>
      <c r="WQJ42" s="31"/>
      <c r="WQK42" s="30"/>
      <c r="WQL42" s="31"/>
      <c r="WQM42" s="30"/>
      <c r="WQN42" s="31"/>
      <c r="WQO42" s="30"/>
      <c r="WQP42" s="31"/>
      <c r="WQQ42" s="30"/>
      <c r="WQR42" s="31"/>
      <c r="WQS42" s="30"/>
      <c r="WQT42" s="31"/>
      <c r="WQU42" s="30"/>
      <c r="WQV42" s="31"/>
      <c r="WQW42" s="30"/>
      <c r="WQX42" s="31"/>
      <c r="WQY42" s="30"/>
      <c r="WQZ42" s="31"/>
      <c r="WRA42" s="30"/>
      <c r="WRB42" s="31"/>
      <c r="WRC42" s="30"/>
      <c r="WRD42" s="31"/>
      <c r="WRE42" s="30"/>
      <c r="WRF42" s="31"/>
      <c r="WRG42" s="30"/>
      <c r="WRH42" s="31"/>
      <c r="WRI42" s="30"/>
      <c r="WRJ42" s="31"/>
      <c r="WRK42" s="30"/>
      <c r="WRL42" s="31"/>
      <c r="WRM42" s="30"/>
      <c r="WRN42" s="31"/>
      <c r="WRO42" s="30"/>
      <c r="WRP42" s="31"/>
      <c r="WRQ42" s="30"/>
      <c r="WRR42" s="31"/>
      <c r="WRS42" s="30"/>
      <c r="WRT42" s="31"/>
      <c r="WRU42" s="30"/>
      <c r="WRV42" s="31"/>
      <c r="WRW42" s="30"/>
      <c r="WRX42" s="31"/>
      <c r="WRY42" s="30"/>
      <c r="WRZ42" s="31"/>
      <c r="WSA42" s="30"/>
      <c r="WSB42" s="31"/>
      <c r="WSC42" s="30"/>
      <c r="WSD42" s="31"/>
      <c r="WSE42" s="30"/>
      <c r="WSF42" s="31"/>
      <c r="WSG42" s="30"/>
      <c r="WSH42" s="31"/>
      <c r="WSI42" s="30"/>
      <c r="WSJ42" s="31"/>
      <c r="WSK42" s="30"/>
      <c r="WSL42" s="31"/>
      <c r="WSM42" s="30"/>
      <c r="WSN42" s="31"/>
      <c r="WSO42" s="30"/>
      <c r="WSP42" s="31"/>
      <c r="WSQ42" s="30"/>
      <c r="WSR42" s="31"/>
      <c r="WSS42" s="30"/>
      <c r="WST42" s="31"/>
      <c r="WSU42" s="30"/>
      <c r="WSV42" s="31"/>
      <c r="WSW42" s="30"/>
      <c r="WSX42" s="31"/>
      <c r="WSY42" s="30"/>
      <c r="WSZ42" s="31"/>
      <c r="WTA42" s="30"/>
      <c r="WTB42" s="31"/>
      <c r="WTC42" s="30"/>
      <c r="WTD42" s="31"/>
      <c r="WTE42" s="30"/>
      <c r="WTF42" s="31"/>
      <c r="WTG42" s="30"/>
      <c r="WTH42" s="31"/>
      <c r="WTI42" s="30"/>
      <c r="WTJ42" s="31"/>
      <c r="WTK42" s="30"/>
      <c r="WTL42" s="31"/>
      <c r="WTM42" s="30"/>
      <c r="WTN42" s="31"/>
      <c r="WTO42" s="30"/>
      <c r="WTP42" s="31"/>
      <c r="WTQ42" s="30"/>
      <c r="WTR42" s="31"/>
      <c r="WTS42" s="30"/>
      <c r="WTT42" s="31"/>
      <c r="WTU42" s="30"/>
      <c r="WTV42" s="31"/>
      <c r="WTW42" s="30"/>
      <c r="WTX42" s="31"/>
      <c r="WTY42" s="30"/>
      <c r="WTZ42" s="31"/>
      <c r="WUA42" s="30"/>
      <c r="WUB42" s="31"/>
      <c r="WUC42" s="30"/>
      <c r="WUD42" s="31"/>
      <c r="WUE42" s="30"/>
      <c r="WUF42" s="31"/>
      <c r="WUG42" s="30"/>
      <c r="WUH42" s="31"/>
      <c r="WUI42" s="30"/>
      <c r="WUJ42" s="31"/>
      <c r="WUK42" s="30"/>
      <c r="WUL42" s="31"/>
      <c r="WUM42" s="30"/>
      <c r="WUN42" s="31"/>
      <c r="WUO42" s="30"/>
      <c r="WUP42" s="31"/>
      <c r="WUQ42" s="30"/>
      <c r="WUR42" s="31"/>
      <c r="WUS42" s="30"/>
      <c r="WUT42" s="31"/>
      <c r="WUU42" s="30"/>
      <c r="WUV42" s="31"/>
      <c r="WUW42" s="30"/>
      <c r="WUX42" s="31"/>
      <c r="WUY42" s="30"/>
      <c r="WUZ42" s="31"/>
      <c r="WVA42" s="30"/>
      <c r="WVB42" s="31"/>
      <c r="WVC42" s="30"/>
      <c r="WVD42" s="31"/>
      <c r="WVE42" s="30"/>
      <c r="WVF42" s="31"/>
      <c r="WVG42" s="30"/>
      <c r="WVH42" s="31"/>
      <c r="WVI42" s="30"/>
      <c r="WVJ42" s="31"/>
      <c r="WVK42" s="30"/>
      <c r="WVL42" s="31"/>
      <c r="WVM42" s="30"/>
      <c r="WVN42" s="31"/>
      <c r="WVO42" s="30"/>
      <c r="WVP42" s="31"/>
      <c r="WVQ42" s="30"/>
      <c r="WVR42" s="31"/>
      <c r="WVS42" s="30"/>
      <c r="WVT42" s="31"/>
      <c r="WVU42" s="30"/>
      <c r="WVV42" s="31"/>
      <c r="WVW42" s="30"/>
      <c r="WVX42" s="31"/>
      <c r="WVY42" s="30"/>
      <c r="WVZ42" s="31"/>
      <c r="WWA42" s="30"/>
      <c r="WWB42" s="31"/>
      <c r="WWC42" s="30"/>
      <c r="WWD42" s="31"/>
      <c r="WWE42" s="30"/>
      <c r="WWF42" s="31"/>
      <c r="WWG42" s="30"/>
      <c r="WWH42" s="31"/>
      <c r="WWI42" s="30"/>
      <c r="WWJ42" s="31"/>
      <c r="WWK42" s="30"/>
      <c r="WWL42" s="31"/>
      <c r="WWM42" s="30"/>
      <c r="WWN42" s="31"/>
      <c r="WWO42" s="30"/>
      <c r="WWP42" s="31"/>
      <c r="WWQ42" s="30"/>
      <c r="WWR42" s="31"/>
      <c r="WWS42" s="30"/>
      <c r="WWT42" s="31"/>
      <c r="WWU42" s="30"/>
      <c r="WWV42" s="31"/>
      <c r="WWW42" s="30"/>
      <c r="WWX42" s="31"/>
      <c r="WWY42" s="30"/>
      <c r="WWZ42" s="31"/>
      <c r="WXA42" s="30"/>
      <c r="WXB42" s="31"/>
      <c r="WXC42" s="30"/>
      <c r="WXD42" s="31"/>
      <c r="WXE42" s="30"/>
      <c r="WXF42" s="31"/>
      <c r="WXG42" s="30"/>
      <c r="WXH42" s="31"/>
      <c r="WXI42" s="30"/>
      <c r="WXJ42" s="31"/>
      <c r="WXK42" s="30"/>
      <c r="WXL42" s="31"/>
      <c r="WXM42" s="30"/>
      <c r="WXN42" s="31"/>
      <c r="WXO42" s="30"/>
      <c r="WXP42" s="31"/>
      <c r="WXQ42" s="30"/>
      <c r="WXR42" s="31"/>
      <c r="WXS42" s="30"/>
      <c r="WXT42" s="31"/>
      <c r="WXU42" s="30"/>
      <c r="WXV42" s="31"/>
      <c r="WXW42" s="30"/>
      <c r="WXX42" s="31"/>
      <c r="WXY42" s="30"/>
      <c r="WXZ42" s="31"/>
      <c r="WYA42" s="30"/>
      <c r="WYB42" s="31"/>
      <c r="WYC42" s="30"/>
      <c r="WYD42" s="31"/>
      <c r="WYE42" s="30"/>
      <c r="WYF42" s="31"/>
      <c r="WYG42" s="30"/>
      <c r="WYH42" s="31"/>
      <c r="WYI42" s="30"/>
      <c r="WYJ42" s="31"/>
      <c r="WYK42" s="30"/>
      <c r="WYL42" s="31"/>
      <c r="WYM42" s="30"/>
      <c r="WYN42" s="31"/>
      <c r="WYO42" s="30"/>
      <c r="WYP42" s="31"/>
      <c r="WYQ42" s="30"/>
      <c r="WYR42" s="31"/>
      <c r="WYS42" s="30"/>
      <c r="WYT42" s="31"/>
      <c r="WYU42" s="30"/>
      <c r="WYV42" s="31"/>
      <c r="WYW42" s="30"/>
      <c r="WYX42" s="31"/>
      <c r="WYY42" s="30"/>
      <c r="WYZ42" s="31"/>
      <c r="WZA42" s="30"/>
      <c r="WZB42" s="31"/>
      <c r="WZC42" s="30"/>
      <c r="WZD42" s="31"/>
      <c r="WZE42" s="30"/>
      <c r="WZF42" s="31"/>
      <c r="WZG42" s="30"/>
      <c r="WZH42" s="31"/>
      <c r="WZI42" s="30"/>
      <c r="WZJ42" s="31"/>
      <c r="WZK42" s="30"/>
      <c r="WZL42" s="31"/>
      <c r="WZM42" s="30"/>
      <c r="WZN42" s="31"/>
      <c r="WZO42" s="30"/>
      <c r="WZP42" s="31"/>
      <c r="WZQ42" s="30"/>
      <c r="WZR42" s="31"/>
      <c r="WZS42" s="30"/>
      <c r="WZT42" s="31"/>
      <c r="WZU42" s="30"/>
      <c r="WZV42" s="31"/>
      <c r="WZW42" s="30"/>
      <c r="WZX42" s="31"/>
      <c r="WZY42" s="30"/>
      <c r="WZZ42" s="31"/>
      <c r="XAA42" s="30"/>
      <c r="XAB42" s="31"/>
      <c r="XAC42" s="30"/>
      <c r="XAD42" s="31"/>
      <c r="XAE42" s="30"/>
      <c r="XAF42" s="31"/>
      <c r="XAG42" s="30"/>
      <c r="XAH42" s="31"/>
      <c r="XAI42" s="30"/>
      <c r="XAJ42" s="31"/>
      <c r="XAK42" s="30"/>
      <c r="XAL42" s="31"/>
      <c r="XAM42" s="30"/>
      <c r="XAN42" s="31"/>
      <c r="XAO42" s="30"/>
      <c r="XAP42" s="31"/>
      <c r="XAQ42" s="30"/>
      <c r="XAR42" s="31"/>
      <c r="XAS42" s="30"/>
      <c r="XAT42" s="31"/>
      <c r="XAU42" s="30"/>
      <c r="XAV42" s="31"/>
      <c r="XAW42" s="30"/>
      <c r="XAX42" s="31"/>
      <c r="XAY42" s="30"/>
      <c r="XAZ42" s="31"/>
      <c r="XBA42" s="30"/>
      <c r="XBB42" s="31"/>
      <c r="XBC42" s="30"/>
      <c r="XBD42" s="31"/>
      <c r="XBE42" s="30"/>
      <c r="XBF42" s="31"/>
      <c r="XBG42" s="30"/>
      <c r="XBH42" s="31"/>
      <c r="XBI42" s="30"/>
      <c r="XBJ42" s="31"/>
      <c r="XBK42" s="30"/>
      <c r="XBL42" s="31"/>
      <c r="XBM42" s="30"/>
      <c r="XBN42" s="31"/>
      <c r="XBO42" s="30"/>
      <c r="XBP42" s="31"/>
      <c r="XBQ42" s="30"/>
      <c r="XBR42" s="31"/>
      <c r="XBS42" s="30"/>
      <c r="XBT42" s="31"/>
      <c r="XBU42" s="30"/>
      <c r="XBV42" s="31"/>
      <c r="XBW42" s="30"/>
      <c r="XBX42" s="31"/>
      <c r="XBY42" s="30"/>
      <c r="XBZ42" s="31"/>
      <c r="XCA42" s="30"/>
      <c r="XCB42" s="31"/>
      <c r="XCC42" s="30"/>
      <c r="XCD42" s="31"/>
      <c r="XCE42" s="30"/>
      <c r="XCF42" s="31"/>
      <c r="XCG42" s="30"/>
      <c r="XCH42" s="31"/>
      <c r="XCI42" s="30"/>
      <c r="XCJ42" s="31"/>
      <c r="XCK42" s="30"/>
      <c r="XCL42" s="31"/>
      <c r="XCM42" s="30"/>
      <c r="XCN42" s="31"/>
      <c r="XCO42" s="30"/>
      <c r="XCP42" s="31"/>
      <c r="XCQ42" s="30"/>
      <c r="XCR42" s="31"/>
      <c r="XCS42" s="30"/>
      <c r="XCT42" s="31"/>
      <c r="XCU42" s="30"/>
      <c r="XCV42" s="31"/>
      <c r="XCW42" s="30"/>
      <c r="XCX42" s="31"/>
      <c r="XCY42" s="30"/>
      <c r="XCZ42" s="31"/>
      <c r="XDA42" s="30"/>
      <c r="XDB42" s="31"/>
      <c r="XDC42" s="30"/>
      <c r="XDD42" s="31"/>
      <c r="XDE42" s="30"/>
      <c r="XDF42" s="31"/>
      <c r="XDG42" s="30"/>
      <c r="XDH42" s="31"/>
      <c r="XDI42" s="30"/>
      <c r="XDJ42" s="31"/>
      <c r="XDK42" s="30"/>
      <c r="XDL42" s="31"/>
      <c r="XDM42" s="30"/>
      <c r="XDN42" s="31"/>
      <c r="XDO42" s="30"/>
      <c r="XDP42" s="31"/>
      <c r="XDQ42" s="30"/>
      <c r="XDR42" s="31"/>
      <c r="XDS42" s="30"/>
      <c r="XDT42" s="31"/>
      <c r="XDU42" s="30"/>
      <c r="XDV42" s="31"/>
      <c r="XDW42" s="30"/>
      <c r="XDX42" s="31"/>
      <c r="XDY42" s="30"/>
      <c r="XDZ42" s="31"/>
      <c r="XEA42" s="30"/>
      <c r="XEB42" s="31"/>
      <c r="XEC42" s="30"/>
      <c r="XED42" s="31"/>
      <c r="XEE42" s="30"/>
      <c r="XEF42" s="31"/>
      <c r="XEG42" s="30"/>
      <c r="XEH42" s="31"/>
      <c r="XEI42" s="30"/>
      <c r="XEJ42" s="31"/>
      <c r="XEK42" s="30"/>
      <c r="XEL42" s="31"/>
      <c r="XEM42" s="30"/>
      <c r="XEN42" s="31"/>
      <c r="XEO42" s="30"/>
      <c r="XEP42" s="31"/>
      <c r="XEQ42" s="30"/>
      <c r="XER42" s="31"/>
      <c r="XES42" s="30"/>
      <c r="XET42" s="31"/>
      <c r="XEU42" s="30"/>
    </row>
    <row r="43" spans="2:16375" s="28" customFormat="1" ht="56" customHeight="1" thickBot="1">
      <c r="B43" s="297"/>
      <c r="C43" s="240"/>
      <c r="D43" s="34"/>
      <c r="E43" s="493" t="s">
        <v>258</v>
      </c>
      <c r="F43" s="1217">
        <f>F41-INDEX(神经网络!$F$10:$BN$70,MATCH(ROUND(O43*2,1)/2,神经网络!$D$10:$D$70,0),MATCH(ROUND(O42*2,1)/2,神经网络!$F$8:$BN$8,0))</f>
        <v>-0.53251810130029931</v>
      </c>
      <c r="G43" s="1218"/>
      <c r="H43" s="501">
        <f>X47</f>
        <v>0.22506941010196263</v>
      </c>
      <c r="I43" s="297" t="s">
        <v>259</v>
      </c>
      <c r="J43" s="31"/>
      <c r="K43" s="34"/>
      <c r="L43" s="212" t="s">
        <v>193</v>
      </c>
      <c r="M43" s="214">
        <f>D46</f>
        <v>-4.9084789016042941E-2</v>
      </c>
      <c r="N43" s="212" t="s">
        <v>198</v>
      </c>
      <c r="O43" s="214">
        <f>_xlfn.IFS(X47=W47,V47,X47=W48,V48,X47=W49,V49,X47=W50,V50,TRUE,0)</f>
        <v>6.0065221640356659E-2</v>
      </c>
      <c r="P43" s="212" t="s">
        <v>256</v>
      </c>
      <c r="Q43" s="214">
        <f>AVERAGE(M43,O43)</f>
        <v>5.4902163121568585E-3</v>
      </c>
      <c r="R43" s="34"/>
      <c r="S43" s="1210"/>
      <c r="T43" s="1211"/>
      <c r="U43" s="1212"/>
      <c r="V43" s="34"/>
      <c r="W43" s="1202"/>
      <c r="X43" s="1203"/>
      <c r="Y43" s="34"/>
      <c r="Z43" s="31"/>
      <c r="AA43" s="30"/>
      <c r="AB43" s="31"/>
      <c r="AC43" s="519"/>
      <c r="AD43" s="519"/>
      <c r="AE43" s="30"/>
      <c r="AF43" s="31"/>
      <c r="AG43" s="30"/>
      <c r="AH43" s="31"/>
      <c r="AI43" s="30"/>
      <c r="AJ43" s="31"/>
      <c r="AK43" s="30"/>
      <c r="AL43" s="31"/>
      <c r="AM43" s="30"/>
      <c r="AN43" s="31"/>
      <c r="AO43" s="30"/>
      <c r="AP43" s="31"/>
      <c r="AQ43" s="30"/>
      <c r="AR43" s="31"/>
      <c r="AS43" s="30"/>
      <c r="AT43" s="31"/>
      <c r="AU43" s="30"/>
      <c r="AV43" s="31"/>
      <c r="AW43" s="30"/>
      <c r="AX43" s="31"/>
      <c r="AY43" s="30"/>
      <c r="AZ43" s="31"/>
      <c r="BA43" s="30"/>
      <c r="BB43" s="31"/>
      <c r="BC43" s="30"/>
      <c r="BD43" s="31"/>
      <c r="BE43" s="30"/>
      <c r="BF43" s="31"/>
      <c r="BG43" s="30"/>
      <c r="BH43" s="31"/>
      <c r="BI43" s="30"/>
      <c r="BJ43" s="31"/>
      <c r="BK43" s="30"/>
      <c r="BL43" s="31"/>
      <c r="BM43" s="30"/>
      <c r="BN43" s="31"/>
      <c r="BO43" s="30"/>
      <c r="BP43" s="31"/>
      <c r="BQ43" s="30"/>
      <c r="BR43" s="31"/>
      <c r="BS43" s="30"/>
      <c r="BT43" s="31"/>
      <c r="BU43" s="30"/>
      <c r="BV43" s="31"/>
      <c r="BW43" s="30"/>
      <c r="BX43" s="31"/>
      <c r="BY43" s="30"/>
      <c r="BZ43" s="31"/>
      <c r="CA43" s="30"/>
      <c r="CB43" s="31"/>
      <c r="CC43" s="30"/>
      <c r="CD43" s="31"/>
      <c r="CE43" s="30"/>
      <c r="CF43" s="31"/>
      <c r="CG43" s="30"/>
      <c r="CH43" s="31"/>
      <c r="CI43" s="30"/>
      <c r="CJ43" s="31"/>
      <c r="CK43" s="30"/>
      <c r="CL43" s="31"/>
      <c r="CM43" s="30"/>
      <c r="CN43" s="31"/>
      <c r="CO43" s="30"/>
      <c r="CP43" s="31"/>
      <c r="CQ43" s="30"/>
      <c r="CR43" s="31"/>
      <c r="CS43" s="30"/>
      <c r="CT43" s="31"/>
      <c r="CU43" s="30"/>
      <c r="CV43" s="31"/>
      <c r="CW43" s="30"/>
      <c r="CX43" s="31"/>
      <c r="CY43" s="30"/>
      <c r="CZ43" s="31"/>
      <c r="DA43" s="30"/>
      <c r="DB43" s="31"/>
      <c r="DC43" s="30"/>
      <c r="DD43" s="31"/>
      <c r="DE43" s="30"/>
      <c r="DF43" s="31"/>
      <c r="DG43" s="30"/>
      <c r="DH43" s="31"/>
      <c r="DI43" s="30"/>
      <c r="DJ43" s="31"/>
      <c r="DK43" s="30"/>
      <c r="DL43" s="31"/>
      <c r="DM43" s="30"/>
      <c r="DN43" s="31"/>
      <c r="DO43" s="30"/>
      <c r="DP43" s="31"/>
      <c r="DQ43" s="30"/>
      <c r="DR43" s="31"/>
      <c r="DS43" s="30"/>
      <c r="DT43" s="31"/>
      <c r="DU43" s="30"/>
      <c r="DV43" s="31"/>
      <c r="DW43" s="30"/>
      <c r="DX43" s="31"/>
      <c r="DY43" s="30"/>
      <c r="DZ43" s="31"/>
      <c r="EA43" s="30"/>
      <c r="EB43" s="31"/>
      <c r="EC43" s="30"/>
      <c r="ED43" s="31"/>
      <c r="EE43" s="30"/>
      <c r="EF43" s="31"/>
      <c r="EG43" s="30"/>
      <c r="EH43" s="31"/>
      <c r="EI43" s="30"/>
      <c r="EJ43" s="31"/>
      <c r="EK43" s="30"/>
      <c r="EL43" s="31"/>
      <c r="EM43" s="30"/>
      <c r="EN43" s="31"/>
      <c r="EO43" s="30"/>
      <c r="EP43" s="31"/>
      <c r="EQ43" s="30"/>
      <c r="ER43" s="31"/>
      <c r="ES43" s="30"/>
      <c r="ET43" s="31"/>
      <c r="EU43" s="30"/>
      <c r="EV43" s="31"/>
      <c r="EW43" s="30"/>
      <c r="EX43" s="31"/>
      <c r="EY43" s="30"/>
      <c r="EZ43" s="31"/>
      <c r="FA43" s="30"/>
      <c r="FB43" s="31"/>
      <c r="FC43" s="30"/>
      <c r="FD43" s="31"/>
      <c r="FE43" s="30"/>
      <c r="FF43" s="31"/>
      <c r="FG43" s="30"/>
      <c r="FH43" s="31"/>
      <c r="FI43" s="30"/>
      <c r="FJ43" s="31"/>
      <c r="FK43" s="30"/>
      <c r="FL43" s="31"/>
      <c r="FM43" s="30"/>
      <c r="FN43" s="31"/>
      <c r="FO43" s="30"/>
      <c r="FP43" s="31"/>
      <c r="FQ43" s="30"/>
      <c r="FR43" s="31"/>
      <c r="FS43" s="30"/>
      <c r="FT43" s="31"/>
      <c r="FU43" s="30"/>
      <c r="FV43" s="31"/>
      <c r="FW43" s="30"/>
      <c r="FX43" s="31"/>
      <c r="FY43" s="30"/>
      <c r="FZ43" s="31"/>
      <c r="GA43" s="30"/>
      <c r="GB43" s="31"/>
      <c r="GC43" s="30"/>
      <c r="GD43" s="31"/>
      <c r="GE43" s="30"/>
      <c r="GF43" s="31"/>
      <c r="GG43" s="30"/>
      <c r="GH43" s="31"/>
      <c r="GI43" s="30"/>
      <c r="GJ43" s="31"/>
      <c r="GK43" s="30"/>
      <c r="GL43" s="31"/>
      <c r="GM43" s="30"/>
      <c r="GN43" s="31"/>
      <c r="GO43" s="30"/>
      <c r="GP43" s="31"/>
      <c r="GQ43" s="30"/>
      <c r="GR43" s="31"/>
      <c r="GS43" s="30"/>
      <c r="GT43" s="31"/>
      <c r="GU43" s="30"/>
      <c r="GV43" s="31"/>
      <c r="GW43" s="30"/>
      <c r="GX43" s="31"/>
      <c r="GY43" s="30"/>
      <c r="GZ43" s="31"/>
      <c r="HA43" s="30"/>
      <c r="HB43" s="31"/>
      <c r="HC43" s="30"/>
      <c r="HD43" s="31"/>
      <c r="HE43" s="30"/>
      <c r="HF43" s="31"/>
      <c r="HG43" s="30"/>
      <c r="HH43" s="31"/>
      <c r="HI43" s="30"/>
      <c r="HJ43" s="31"/>
      <c r="HK43" s="30"/>
      <c r="HL43" s="31"/>
      <c r="HM43" s="30"/>
      <c r="HN43" s="31"/>
      <c r="HO43" s="30"/>
      <c r="HP43" s="31"/>
      <c r="HQ43" s="30"/>
      <c r="HR43" s="31"/>
      <c r="HS43" s="30"/>
      <c r="HT43" s="31"/>
      <c r="HU43" s="30"/>
      <c r="HV43" s="31"/>
      <c r="HW43" s="30"/>
      <c r="HX43" s="31"/>
      <c r="HY43" s="30"/>
      <c r="HZ43" s="31"/>
      <c r="IA43" s="30"/>
      <c r="IB43" s="31"/>
      <c r="IC43" s="30"/>
      <c r="ID43" s="31"/>
      <c r="IE43" s="30"/>
      <c r="IF43" s="31"/>
      <c r="IG43" s="30"/>
      <c r="IH43" s="31"/>
      <c r="II43" s="30"/>
      <c r="IJ43" s="31"/>
      <c r="IK43" s="30"/>
      <c r="IL43" s="31"/>
      <c r="IM43" s="30"/>
      <c r="IN43" s="31"/>
      <c r="IO43" s="30"/>
      <c r="IP43" s="31"/>
      <c r="IQ43" s="30"/>
      <c r="IR43" s="31"/>
      <c r="IS43" s="30"/>
      <c r="IT43" s="31"/>
      <c r="IU43" s="30"/>
      <c r="IV43" s="31"/>
      <c r="IW43" s="30"/>
      <c r="IX43" s="31"/>
      <c r="IY43" s="30"/>
      <c r="IZ43" s="31"/>
      <c r="JA43" s="30"/>
      <c r="JB43" s="31"/>
      <c r="JC43" s="30"/>
      <c r="JD43" s="31"/>
      <c r="JE43" s="30"/>
      <c r="JF43" s="31"/>
      <c r="JG43" s="30"/>
      <c r="JH43" s="31"/>
      <c r="JI43" s="30"/>
      <c r="JJ43" s="31"/>
      <c r="JK43" s="30"/>
      <c r="JL43" s="31"/>
      <c r="JM43" s="30"/>
      <c r="JN43" s="31"/>
      <c r="JO43" s="30"/>
      <c r="JP43" s="31"/>
      <c r="JQ43" s="30"/>
      <c r="JR43" s="31"/>
      <c r="JS43" s="30"/>
      <c r="JT43" s="31"/>
      <c r="JU43" s="30"/>
      <c r="JV43" s="31"/>
      <c r="JW43" s="30"/>
      <c r="JX43" s="31"/>
      <c r="JY43" s="30"/>
      <c r="JZ43" s="31"/>
      <c r="KA43" s="30"/>
      <c r="KB43" s="31"/>
      <c r="KC43" s="30"/>
      <c r="KD43" s="31"/>
      <c r="KE43" s="30"/>
      <c r="KF43" s="31"/>
      <c r="KG43" s="30"/>
      <c r="KH43" s="31"/>
      <c r="KI43" s="30"/>
      <c r="KJ43" s="31"/>
      <c r="KK43" s="30"/>
      <c r="KL43" s="31"/>
      <c r="KM43" s="30"/>
      <c r="KN43" s="31"/>
      <c r="KO43" s="30"/>
      <c r="KP43" s="31"/>
      <c r="KQ43" s="30"/>
      <c r="KR43" s="31"/>
      <c r="KS43" s="30"/>
      <c r="KT43" s="31"/>
      <c r="KU43" s="30"/>
      <c r="KV43" s="31"/>
      <c r="KW43" s="30"/>
      <c r="KX43" s="31"/>
      <c r="KY43" s="30"/>
      <c r="KZ43" s="31"/>
      <c r="LA43" s="30"/>
      <c r="LB43" s="31"/>
      <c r="LC43" s="30"/>
      <c r="LD43" s="31"/>
      <c r="LE43" s="30"/>
      <c r="LF43" s="31"/>
      <c r="LG43" s="30"/>
      <c r="LH43" s="31"/>
      <c r="LI43" s="30"/>
      <c r="LJ43" s="31"/>
      <c r="LK43" s="30"/>
      <c r="LL43" s="31"/>
      <c r="LM43" s="30"/>
      <c r="LN43" s="31"/>
      <c r="LO43" s="30"/>
      <c r="LP43" s="31"/>
      <c r="LQ43" s="30"/>
      <c r="LR43" s="31"/>
      <c r="LS43" s="30"/>
      <c r="LT43" s="31"/>
      <c r="LU43" s="30"/>
      <c r="LV43" s="31"/>
      <c r="LW43" s="30"/>
      <c r="LX43" s="31"/>
      <c r="LY43" s="30"/>
      <c r="LZ43" s="31"/>
      <c r="MA43" s="30"/>
      <c r="MB43" s="31"/>
      <c r="MC43" s="30"/>
      <c r="MD43" s="31"/>
      <c r="ME43" s="30"/>
      <c r="MF43" s="31"/>
      <c r="MG43" s="30"/>
      <c r="MH43" s="31"/>
      <c r="MI43" s="30"/>
      <c r="MJ43" s="31"/>
      <c r="MK43" s="30"/>
      <c r="ML43" s="31"/>
      <c r="MM43" s="30"/>
      <c r="MN43" s="31"/>
      <c r="MO43" s="30"/>
      <c r="MP43" s="31"/>
      <c r="MQ43" s="30"/>
      <c r="MR43" s="31"/>
      <c r="MS43" s="30"/>
      <c r="MT43" s="31"/>
      <c r="MU43" s="30"/>
      <c r="MV43" s="31"/>
      <c r="MW43" s="30"/>
      <c r="MX43" s="31"/>
      <c r="MY43" s="30"/>
      <c r="MZ43" s="31"/>
      <c r="NA43" s="30"/>
      <c r="NB43" s="31"/>
      <c r="NC43" s="30"/>
      <c r="ND43" s="31"/>
      <c r="NE43" s="30"/>
      <c r="NF43" s="31"/>
      <c r="NG43" s="30"/>
      <c r="NH43" s="31"/>
      <c r="NI43" s="30"/>
      <c r="NJ43" s="31"/>
      <c r="NK43" s="30"/>
      <c r="NL43" s="31"/>
      <c r="NM43" s="30"/>
      <c r="NN43" s="31"/>
      <c r="NO43" s="30"/>
      <c r="NP43" s="31"/>
      <c r="NQ43" s="30"/>
      <c r="NR43" s="31"/>
      <c r="NS43" s="30"/>
      <c r="NT43" s="31"/>
      <c r="NU43" s="30"/>
      <c r="NV43" s="31"/>
      <c r="NW43" s="30"/>
      <c r="NX43" s="31"/>
      <c r="NY43" s="30"/>
      <c r="NZ43" s="31"/>
      <c r="OA43" s="30"/>
      <c r="OB43" s="31"/>
      <c r="OC43" s="30"/>
      <c r="OD43" s="31"/>
      <c r="OE43" s="30"/>
      <c r="OF43" s="31"/>
      <c r="OG43" s="30"/>
      <c r="OH43" s="31"/>
      <c r="OI43" s="30"/>
      <c r="OJ43" s="31"/>
      <c r="OK43" s="30"/>
      <c r="OL43" s="31"/>
      <c r="OM43" s="30"/>
      <c r="ON43" s="31"/>
      <c r="OO43" s="30"/>
      <c r="OP43" s="31"/>
      <c r="OQ43" s="30"/>
      <c r="OR43" s="31"/>
      <c r="OS43" s="30"/>
      <c r="OT43" s="31"/>
      <c r="OU43" s="30"/>
      <c r="OV43" s="31"/>
      <c r="OW43" s="30"/>
      <c r="OX43" s="31"/>
      <c r="OY43" s="30"/>
      <c r="OZ43" s="31"/>
      <c r="PA43" s="30"/>
      <c r="PB43" s="31"/>
      <c r="PC43" s="30"/>
      <c r="PD43" s="31"/>
      <c r="PE43" s="30"/>
      <c r="PF43" s="31"/>
      <c r="PG43" s="30"/>
      <c r="PH43" s="31"/>
      <c r="PI43" s="30"/>
      <c r="PJ43" s="31"/>
      <c r="PK43" s="30"/>
      <c r="PL43" s="31"/>
      <c r="PM43" s="30"/>
      <c r="PN43" s="31"/>
      <c r="PO43" s="30"/>
      <c r="PP43" s="31"/>
      <c r="PQ43" s="30"/>
      <c r="PR43" s="31"/>
      <c r="PS43" s="30"/>
      <c r="PT43" s="31"/>
      <c r="PU43" s="30"/>
      <c r="PV43" s="31"/>
      <c r="PW43" s="30"/>
      <c r="PX43" s="31"/>
      <c r="PY43" s="30"/>
      <c r="PZ43" s="31"/>
      <c r="QA43" s="30"/>
      <c r="QB43" s="31"/>
      <c r="QC43" s="30"/>
      <c r="QD43" s="31"/>
      <c r="QE43" s="30"/>
      <c r="QF43" s="31"/>
      <c r="QG43" s="30"/>
      <c r="QH43" s="31"/>
      <c r="QI43" s="30"/>
      <c r="QJ43" s="31"/>
      <c r="QK43" s="30"/>
      <c r="QL43" s="31"/>
      <c r="QM43" s="30"/>
      <c r="QN43" s="31"/>
      <c r="QO43" s="30"/>
      <c r="QP43" s="31"/>
      <c r="QQ43" s="30"/>
      <c r="QR43" s="31"/>
      <c r="QS43" s="30"/>
      <c r="QT43" s="31"/>
      <c r="QU43" s="30"/>
      <c r="QV43" s="31"/>
      <c r="QW43" s="30"/>
      <c r="QX43" s="31"/>
      <c r="QY43" s="30"/>
      <c r="QZ43" s="31"/>
      <c r="RA43" s="30"/>
      <c r="RB43" s="31"/>
      <c r="RC43" s="30"/>
      <c r="RD43" s="31"/>
      <c r="RE43" s="30"/>
      <c r="RF43" s="31"/>
      <c r="RG43" s="30"/>
      <c r="RH43" s="31"/>
      <c r="RI43" s="30"/>
      <c r="RJ43" s="31"/>
      <c r="RK43" s="30"/>
      <c r="RL43" s="31"/>
      <c r="RM43" s="30"/>
      <c r="RN43" s="31"/>
      <c r="RO43" s="30"/>
      <c r="RP43" s="31"/>
      <c r="RQ43" s="30"/>
      <c r="RR43" s="31"/>
      <c r="RS43" s="30"/>
      <c r="RT43" s="31"/>
      <c r="RU43" s="30"/>
      <c r="RV43" s="31"/>
      <c r="RW43" s="30"/>
      <c r="RX43" s="31"/>
      <c r="RY43" s="30"/>
      <c r="RZ43" s="31"/>
      <c r="SA43" s="30"/>
      <c r="SB43" s="31"/>
      <c r="SC43" s="30"/>
      <c r="SD43" s="31"/>
      <c r="SE43" s="30"/>
      <c r="SF43" s="31"/>
      <c r="SG43" s="30"/>
      <c r="SH43" s="31"/>
      <c r="SI43" s="30"/>
      <c r="SJ43" s="31"/>
      <c r="SK43" s="30"/>
      <c r="SL43" s="31"/>
      <c r="SM43" s="30"/>
      <c r="SN43" s="31"/>
      <c r="SO43" s="30"/>
      <c r="SP43" s="31"/>
      <c r="SQ43" s="30"/>
      <c r="SR43" s="31"/>
      <c r="SS43" s="30"/>
      <c r="ST43" s="31"/>
      <c r="SU43" s="30"/>
      <c r="SV43" s="31"/>
      <c r="SW43" s="30"/>
      <c r="SX43" s="31"/>
      <c r="SY43" s="30"/>
      <c r="SZ43" s="31"/>
      <c r="TA43" s="30"/>
      <c r="TB43" s="31"/>
      <c r="TC43" s="30"/>
      <c r="TD43" s="31"/>
      <c r="TE43" s="30"/>
      <c r="TF43" s="31"/>
      <c r="TG43" s="30"/>
      <c r="TH43" s="31"/>
      <c r="TI43" s="30"/>
      <c r="TJ43" s="31"/>
      <c r="TK43" s="30"/>
      <c r="TL43" s="31"/>
      <c r="TM43" s="30"/>
      <c r="TN43" s="31"/>
      <c r="TO43" s="30"/>
      <c r="TP43" s="31"/>
      <c r="TQ43" s="30"/>
      <c r="TR43" s="31"/>
      <c r="TS43" s="30"/>
      <c r="TT43" s="31"/>
      <c r="TU43" s="30"/>
      <c r="TV43" s="31"/>
      <c r="TW43" s="30"/>
      <c r="TX43" s="31"/>
      <c r="TY43" s="30"/>
      <c r="TZ43" s="31"/>
      <c r="UA43" s="30"/>
      <c r="UB43" s="31"/>
      <c r="UC43" s="30"/>
      <c r="UD43" s="31"/>
      <c r="UE43" s="30"/>
      <c r="UF43" s="31"/>
      <c r="UG43" s="30"/>
      <c r="UH43" s="31"/>
      <c r="UI43" s="30"/>
      <c r="UJ43" s="31"/>
      <c r="UK43" s="30"/>
      <c r="UL43" s="31"/>
      <c r="UM43" s="30"/>
      <c r="UN43" s="31"/>
      <c r="UO43" s="30"/>
      <c r="UP43" s="31"/>
      <c r="UQ43" s="30"/>
      <c r="UR43" s="31"/>
      <c r="US43" s="30"/>
      <c r="UT43" s="31"/>
      <c r="UU43" s="30"/>
      <c r="UV43" s="31"/>
      <c r="UW43" s="30"/>
      <c r="UX43" s="31"/>
      <c r="UY43" s="30"/>
      <c r="UZ43" s="31"/>
      <c r="VA43" s="30"/>
      <c r="VB43" s="31"/>
      <c r="VC43" s="30"/>
      <c r="VD43" s="31"/>
      <c r="VE43" s="30"/>
      <c r="VF43" s="31"/>
      <c r="VG43" s="30"/>
      <c r="VH43" s="31"/>
      <c r="VI43" s="30"/>
      <c r="VJ43" s="31"/>
      <c r="VK43" s="30"/>
      <c r="VL43" s="31"/>
      <c r="VM43" s="30"/>
      <c r="VN43" s="31"/>
      <c r="VO43" s="30"/>
      <c r="VP43" s="31"/>
      <c r="VQ43" s="30"/>
      <c r="VR43" s="31"/>
      <c r="VS43" s="30"/>
      <c r="VT43" s="31"/>
      <c r="VU43" s="30"/>
      <c r="VV43" s="31"/>
      <c r="VW43" s="30"/>
      <c r="VX43" s="31"/>
      <c r="VY43" s="30"/>
      <c r="VZ43" s="31"/>
      <c r="WA43" s="30"/>
      <c r="WB43" s="31"/>
      <c r="WC43" s="30"/>
      <c r="WD43" s="31"/>
      <c r="WE43" s="30"/>
      <c r="WF43" s="31"/>
      <c r="WG43" s="30"/>
      <c r="WH43" s="31"/>
      <c r="WI43" s="30"/>
      <c r="WJ43" s="31"/>
      <c r="WK43" s="30"/>
      <c r="WL43" s="31"/>
      <c r="WM43" s="30"/>
      <c r="WN43" s="31"/>
      <c r="WO43" s="30"/>
      <c r="WP43" s="31"/>
      <c r="WQ43" s="30"/>
      <c r="WR43" s="31"/>
      <c r="WS43" s="30"/>
      <c r="WT43" s="31"/>
      <c r="WU43" s="30"/>
      <c r="WV43" s="31"/>
      <c r="WW43" s="30"/>
      <c r="WX43" s="31"/>
      <c r="WY43" s="30"/>
      <c r="WZ43" s="31"/>
      <c r="XA43" s="30"/>
      <c r="XB43" s="31"/>
      <c r="XC43" s="30"/>
      <c r="XD43" s="31"/>
      <c r="XE43" s="30"/>
      <c r="XF43" s="31"/>
      <c r="XG43" s="30"/>
      <c r="XH43" s="31"/>
      <c r="XI43" s="30"/>
      <c r="XJ43" s="31"/>
      <c r="XK43" s="30"/>
      <c r="XL43" s="31"/>
      <c r="XM43" s="30"/>
      <c r="XN43" s="31"/>
      <c r="XO43" s="30"/>
      <c r="XP43" s="31"/>
      <c r="XQ43" s="30"/>
      <c r="XR43" s="31"/>
      <c r="XS43" s="30"/>
      <c r="XT43" s="31"/>
      <c r="XU43" s="30"/>
      <c r="XV43" s="31"/>
      <c r="XW43" s="30"/>
      <c r="XX43" s="31"/>
      <c r="XY43" s="30"/>
      <c r="XZ43" s="31"/>
      <c r="YA43" s="30"/>
      <c r="YB43" s="31"/>
      <c r="YC43" s="30"/>
      <c r="YD43" s="31"/>
      <c r="YE43" s="30"/>
      <c r="YF43" s="31"/>
      <c r="YG43" s="30"/>
      <c r="YH43" s="31"/>
      <c r="YI43" s="30"/>
      <c r="YJ43" s="31"/>
      <c r="YK43" s="30"/>
      <c r="YL43" s="31"/>
      <c r="YM43" s="30"/>
      <c r="YN43" s="31"/>
      <c r="YO43" s="30"/>
      <c r="YP43" s="31"/>
      <c r="YQ43" s="30"/>
      <c r="YR43" s="31"/>
      <c r="YS43" s="30"/>
      <c r="YT43" s="31"/>
      <c r="YU43" s="30"/>
      <c r="YV43" s="31"/>
      <c r="YW43" s="30"/>
      <c r="YX43" s="31"/>
      <c r="YY43" s="30"/>
      <c r="YZ43" s="31"/>
      <c r="ZA43" s="30"/>
      <c r="ZB43" s="31"/>
      <c r="ZC43" s="30"/>
      <c r="ZD43" s="31"/>
      <c r="ZE43" s="30"/>
      <c r="ZF43" s="31"/>
      <c r="ZG43" s="30"/>
      <c r="ZH43" s="31"/>
      <c r="ZI43" s="30"/>
      <c r="ZJ43" s="31"/>
      <c r="ZK43" s="30"/>
      <c r="ZL43" s="31"/>
      <c r="ZM43" s="30"/>
      <c r="ZN43" s="31"/>
      <c r="ZO43" s="30"/>
      <c r="ZP43" s="31"/>
      <c r="ZQ43" s="30"/>
      <c r="ZR43" s="31"/>
      <c r="ZS43" s="30"/>
      <c r="ZT43" s="31"/>
      <c r="ZU43" s="30"/>
      <c r="ZV43" s="31"/>
      <c r="ZW43" s="30"/>
      <c r="ZX43" s="31"/>
      <c r="ZY43" s="30"/>
      <c r="ZZ43" s="31"/>
      <c r="AAA43" s="30"/>
      <c r="AAB43" s="31"/>
      <c r="AAC43" s="30"/>
      <c r="AAD43" s="31"/>
      <c r="AAE43" s="30"/>
      <c r="AAF43" s="31"/>
      <c r="AAG43" s="30"/>
      <c r="AAH43" s="31"/>
      <c r="AAI43" s="30"/>
      <c r="AAJ43" s="31"/>
      <c r="AAK43" s="30"/>
      <c r="AAL43" s="31"/>
      <c r="AAM43" s="30"/>
      <c r="AAN43" s="31"/>
      <c r="AAO43" s="30"/>
      <c r="AAP43" s="31"/>
      <c r="AAQ43" s="30"/>
      <c r="AAR43" s="31"/>
      <c r="AAS43" s="30"/>
      <c r="AAT43" s="31"/>
      <c r="AAU43" s="30"/>
      <c r="AAV43" s="31"/>
      <c r="AAW43" s="30"/>
      <c r="AAX43" s="31"/>
      <c r="AAY43" s="30"/>
      <c r="AAZ43" s="31"/>
      <c r="ABA43" s="30"/>
      <c r="ABB43" s="31"/>
      <c r="ABC43" s="30"/>
      <c r="ABD43" s="31"/>
      <c r="ABE43" s="30"/>
      <c r="ABF43" s="31"/>
      <c r="ABG43" s="30"/>
      <c r="ABH43" s="31"/>
      <c r="ABI43" s="30"/>
      <c r="ABJ43" s="31"/>
      <c r="ABK43" s="30"/>
      <c r="ABL43" s="31"/>
      <c r="ABM43" s="30"/>
      <c r="ABN43" s="31"/>
      <c r="ABO43" s="30"/>
      <c r="ABP43" s="31"/>
      <c r="ABQ43" s="30"/>
      <c r="ABR43" s="31"/>
      <c r="ABS43" s="30"/>
      <c r="ABT43" s="31"/>
      <c r="ABU43" s="30"/>
      <c r="ABV43" s="31"/>
      <c r="ABW43" s="30"/>
      <c r="ABX43" s="31"/>
      <c r="ABY43" s="30"/>
      <c r="ABZ43" s="31"/>
      <c r="ACA43" s="30"/>
      <c r="ACB43" s="31"/>
      <c r="ACC43" s="30"/>
      <c r="ACD43" s="31"/>
      <c r="ACE43" s="30"/>
      <c r="ACF43" s="31"/>
      <c r="ACG43" s="30"/>
      <c r="ACH43" s="31"/>
      <c r="ACI43" s="30"/>
      <c r="ACJ43" s="31"/>
      <c r="ACK43" s="30"/>
      <c r="ACL43" s="31"/>
      <c r="ACM43" s="30"/>
      <c r="ACN43" s="31"/>
      <c r="ACO43" s="30"/>
      <c r="ACP43" s="31"/>
      <c r="ACQ43" s="30"/>
      <c r="ACR43" s="31"/>
      <c r="ACS43" s="30"/>
      <c r="ACT43" s="31"/>
      <c r="ACU43" s="30"/>
      <c r="ACV43" s="31"/>
      <c r="ACW43" s="30"/>
      <c r="ACX43" s="31"/>
      <c r="ACY43" s="30"/>
      <c r="ACZ43" s="31"/>
      <c r="ADA43" s="30"/>
      <c r="ADB43" s="31"/>
      <c r="ADC43" s="30"/>
      <c r="ADD43" s="31"/>
      <c r="ADE43" s="30"/>
      <c r="ADF43" s="31"/>
      <c r="ADG43" s="30"/>
      <c r="ADH43" s="31"/>
      <c r="ADI43" s="30"/>
      <c r="ADJ43" s="31"/>
      <c r="ADK43" s="30"/>
      <c r="ADL43" s="31"/>
      <c r="ADM43" s="30"/>
      <c r="ADN43" s="31"/>
      <c r="ADO43" s="30"/>
      <c r="ADP43" s="31"/>
      <c r="ADQ43" s="30"/>
      <c r="ADR43" s="31"/>
      <c r="ADS43" s="30"/>
      <c r="ADT43" s="31"/>
      <c r="ADU43" s="30"/>
      <c r="ADV43" s="31"/>
      <c r="ADW43" s="30"/>
      <c r="ADX43" s="31"/>
      <c r="ADY43" s="30"/>
      <c r="ADZ43" s="31"/>
      <c r="AEA43" s="30"/>
      <c r="AEB43" s="31"/>
      <c r="AEC43" s="30"/>
      <c r="AED43" s="31"/>
      <c r="AEE43" s="30"/>
      <c r="AEF43" s="31"/>
      <c r="AEG43" s="30"/>
      <c r="AEH43" s="31"/>
      <c r="AEI43" s="30"/>
      <c r="AEJ43" s="31"/>
      <c r="AEK43" s="30"/>
      <c r="AEL43" s="31"/>
      <c r="AEM43" s="30"/>
      <c r="AEN43" s="31"/>
      <c r="AEO43" s="30"/>
      <c r="AEP43" s="31"/>
      <c r="AEQ43" s="30"/>
      <c r="AER43" s="31"/>
      <c r="AES43" s="30"/>
      <c r="AET43" s="31"/>
      <c r="AEU43" s="30"/>
      <c r="AEV43" s="31"/>
      <c r="AEW43" s="30"/>
      <c r="AEX43" s="31"/>
      <c r="AEY43" s="30"/>
      <c r="AEZ43" s="31"/>
      <c r="AFA43" s="30"/>
      <c r="AFB43" s="31"/>
      <c r="AFC43" s="30"/>
      <c r="AFD43" s="31"/>
      <c r="AFE43" s="30"/>
      <c r="AFF43" s="31"/>
      <c r="AFG43" s="30"/>
      <c r="AFH43" s="31"/>
      <c r="AFI43" s="30"/>
      <c r="AFJ43" s="31"/>
      <c r="AFK43" s="30"/>
      <c r="AFL43" s="31"/>
      <c r="AFM43" s="30"/>
      <c r="AFN43" s="31"/>
      <c r="AFO43" s="30"/>
      <c r="AFP43" s="31"/>
      <c r="AFQ43" s="30"/>
      <c r="AFR43" s="31"/>
      <c r="AFS43" s="30"/>
      <c r="AFT43" s="31"/>
      <c r="AFU43" s="30"/>
      <c r="AFV43" s="31"/>
      <c r="AFW43" s="30"/>
      <c r="AFX43" s="31"/>
      <c r="AFY43" s="30"/>
      <c r="AFZ43" s="31"/>
      <c r="AGA43" s="30"/>
      <c r="AGB43" s="31"/>
      <c r="AGC43" s="30"/>
      <c r="AGD43" s="31"/>
      <c r="AGE43" s="30"/>
      <c r="AGF43" s="31"/>
      <c r="AGG43" s="30"/>
      <c r="AGH43" s="31"/>
      <c r="AGI43" s="30"/>
      <c r="AGJ43" s="31"/>
      <c r="AGK43" s="30"/>
      <c r="AGL43" s="31"/>
      <c r="AGM43" s="30"/>
      <c r="AGN43" s="31"/>
      <c r="AGO43" s="30"/>
      <c r="AGP43" s="31"/>
      <c r="AGQ43" s="30"/>
      <c r="AGR43" s="31"/>
      <c r="AGS43" s="30"/>
      <c r="AGT43" s="31"/>
      <c r="AGU43" s="30"/>
      <c r="AGV43" s="31"/>
      <c r="AGW43" s="30"/>
      <c r="AGX43" s="31"/>
      <c r="AGY43" s="30"/>
      <c r="AGZ43" s="31"/>
      <c r="AHA43" s="30"/>
      <c r="AHB43" s="31"/>
      <c r="AHC43" s="30"/>
      <c r="AHD43" s="31"/>
      <c r="AHE43" s="30"/>
      <c r="AHF43" s="31"/>
      <c r="AHG43" s="30"/>
      <c r="AHH43" s="31"/>
      <c r="AHI43" s="30"/>
      <c r="AHJ43" s="31"/>
      <c r="AHK43" s="30"/>
      <c r="AHL43" s="31"/>
      <c r="AHM43" s="30"/>
      <c r="AHN43" s="31"/>
      <c r="AHO43" s="30"/>
      <c r="AHP43" s="31"/>
      <c r="AHQ43" s="30"/>
      <c r="AHR43" s="31"/>
      <c r="AHS43" s="30"/>
      <c r="AHT43" s="31"/>
      <c r="AHU43" s="30"/>
      <c r="AHV43" s="31"/>
      <c r="AHW43" s="30"/>
      <c r="AHX43" s="31"/>
      <c r="AHY43" s="30"/>
      <c r="AHZ43" s="31"/>
      <c r="AIA43" s="30"/>
      <c r="AIB43" s="31"/>
      <c r="AIC43" s="30"/>
      <c r="AID43" s="31"/>
      <c r="AIE43" s="30"/>
      <c r="AIF43" s="31"/>
      <c r="AIG43" s="30"/>
      <c r="AIH43" s="31"/>
      <c r="AII43" s="30"/>
      <c r="AIJ43" s="31"/>
      <c r="AIK43" s="30"/>
      <c r="AIL43" s="31"/>
      <c r="AIM43" s="30"/>
      <c r="AIN43" s="31"/>
      <c r="AIO43" s="30"/>
      <c r="AIP43" s="31"/>
      <c r="AIQ43" s="30"/>
      <c r="AIR43" s="31"/>
      <c r="AIS43" s="30"/>
      <c r="AIT43" s="31"/>
      <c r="AIU43" s="30"/>
      <c r="AIV43" s="31"/>
      <c r="AIW43" s="30"/>
      <c r="AIX43" s="31"/>
      <c r="AIY43" s="30"/>
      <c r="AIZ43" s="31"/>
      <c r="AJA43" s="30"/>
      <c r="AJB43" s="31"/>
      <c r="AJC43" s="30"/>
      <c r="AJD43" s="31"/>
      <c r="AJE43" s="30"/>
      <c r="AJF43" s="31"/>
      <c r="AJG43" s="30"/>
      <c r="AJH43" s="31"/>
      <c r="AJI43" s="30"/>
      <c r="AJJ43" s="31"/>
      <c r="AJK43" s="30"/>
      <c r="AJL43" s="31"/>
      <c r="AJM43" s="30"/>
      <c r="AJN43" s="31"/>
      <c r="AJO43" s="30"/>
      <c r="AJP43" s="31"/>
      <c r="AJQ43" s="30"/>
      <c r="AJR43" s="31"/>
      <c r="AJS43" s="30"/>
      <c r="AJT43" s="31"/>
      <c r="AJU43" s="30"/>
      <c r="AJV43" s="31"/>
      <c r="AJW43" s="30"/>
      <c r="AJX43" s="31"/>
      <c r="AJY43" s="30"/>
      <c r="AJZ43" s="31"/>
      <c r="AKA43" s="30"/>
      <c r="AKB43" s="31"/>
      <c r="AKC43" s="30"/>
      <c r="AKD43" s="31"/>
      <c r="AKE43" s="30"/>
      <c r="AKF43" s="31"/>
      <c r="AKG43" s="30"/>
      <c r="AKH43" s="31"/>
      <c r="AKI43" s="30"/>
      <c r="AKJ43" s="31"/>
      <c r="AKK43" s="30"/>
      <c r="AKL43" s="31"/>
      <c r="AKM43" s="30"/>
      <c r="AKN43" s="31"/>
      <c r="AKO43" s="30"/>
      <c r="AKP43" s="31"/>
      <c r="AKQ43" s="30"/>
      <c r="AKR43" s="31"/>
      <c r="AKS43" s="30"/>
      <c r="AKT43" s="31"/>
      <c r="AKU43" s="30"/>
      <c r="AKV43" s="31"/>
      <c r="AKW43" s="30"/>
      <c r="AKX43" s="31"/>
      <c r="AKY43" s="30"/>
      <c r="AKZ43" s="31"/>
      <c r="ALA43" s="30"/>
      <c r="ALB43" s="31"/>
      <c r="ALC43" s="30"/>
      <c r="ALD43" s="31"/>
      <c r="ALE43" s="30"/>
      <c r="ALF43" s="31"/>
      <c r="ALG43" s="30"/>
      <c r="ALH43" s="31"/>
      <c r="ALI43" s="30"/>
      <c r="ALJ43" s="31"/>
      <c r="ALK43" s="30"/>
      <c r="ALL43" s="31"/>
      <c r="ALM43" s="30"/>
      <c r="ALN43" s="31"/>
      <c r="ALO43" s="30"/>
      <c r="ALP43" s="31"/>
      <c r="ALQ43" s="30"/>
      <c r="ALR43" s="31"/>
      <c r="ALS43" s="30"/>
      <c r="ALT43" s="31"/>
      <c r="ALU43" s="30"/>
      <c r="ALV43" s="31"/>
      <c r="ALW43" s="30"/>
      <c r="ALX43" s="31"/>
      <c r="ALY43" s="30"/>
      <c r="ALZ43" s="31"/>
      <c r="AMA43" s="30"/>
      <c r="AMB43" s="31"/>
      <c r="AMC43" s="30"/>
      <c r="AMD43" s="31"/>
      <c r="AME43" s="30"/>
      <c r="AMF43" s="31"/>
      <c r="AMG43" s="30"/>
      <c r="AMH43" s="31"/>
      <c r="AMI43" s="30"/>
      <c r="AMJ43" s="31"/>
      <c r="AMK43" s="30"/>
      <c r="AML43" s="31"/>
      <c r="AMM43" s="30"/>
      <c r="AMN43" s="31"/>
      <c r="AMO43" s="30"/>
      <c r="AMP43" s="31"/>
      <c r="AMQ43" s="30"/>
      <c r="AMR43" s="31"/>
      <c r="AMS43" s="30"/>
      <c r="AMT43" s="31"/>
      <c r="AMU43" s="30"/>
      <c r="AMV43" s="31"/>
      <c r="AMW43" s="30"/>
      <c r="AMX43" s="31"/>
      <c r="AMY43" s="30"/>
      <c r="AMZ43" s="31"/>
      <c r="ANA43" s="30"/>
      <c r="ANB43" s="31"/>
      <c r="ANC43" s="30"/>
      <c r="AND43" s="31"/>
      <c r="ANE43" s="30"/>
      <c r="ANF43" s="31"/>
      <c r="ANG43" s="30"/>
      <c r="ANH43" s="31"/>
      <c r="ANI43" s="30"/>
      <c r="ANJ43" s="31"/>
      <c r="ANK43" s="30"/>
      <c r="ANL43" s="31"/>
      <c r="ANM43" s="30"/>
      <c r="ANN43" s="31"/>
      <c r="ANO43" s="30"/>
      <c r="ANP43" s="31"/>
      <c r="ANQ43" s="30"/>
      <c r="ANR43" s="31"/>
      <c r="ANS43" s="30"/>
      <c r="ANT43" s="31"/>
      <c r="ANU43" s="30"/>
      <c r="ANV43" s="31"/>
      <c r="ANW43" s="30"/>
      <c r="ANX43" s="31"/>
      <c r="ANY43" s="30"/>
      <c r="ANZ43" s="31"/>
      <c r="AOA43" s="30"/>
      <c r="AOB43" s="31"/>
      <c r="AOC43" s="30"/>
      <c r="AOD43" s="31"/>
      <c r="AOE43" s="30"/>
      <c r="AOF43" s="31"/>
      <c r="AOG43" s="30"/>
      <c r="AOH43" s="31"/>
      <c r="AOI43" s="30"/>
      <c r="AOJ43" s="31"/>
      <c r="AOK43" s="30"/>
      <c r="AOL43" s="31"/>
      <c r="AOM43" s="30"/>
      <c r="AON43" s="31"/>
      <c r="AOO43" s="30"/>
      <c r="AOP43" s="31"/>
      <c r="AOQ43" s="30"/>
      <c r="AOR43" s="31"/>
      <c r="AOS43" s="30"/>
      <c r="AOT43" s="31"/>
      <c r="AOU43" s="30"/>
      <c r="AOV43" s="31"/>
      <c r="AOW43" s="30"/>
      <c r="AOX43" s="31"/>
      <c r="AOY43" s="30"/>
      <c r="AOZ43" s="31"/>
      <c r="APA43" s="30"/>
      <c r="APB43" s="31"/>
      <c r="APC43" s="30"/>
      <c r="APD43" s="31"/>
      <c r="APE43" s="30"/>
      <c r="APF43" s="31"/>
      <c r="APG43" s="30"/>
      <c r="APH43" s="31"/>
      <c r="API43" s="30"/>
      <c r="APJ43" s="31"/>
      <c r="APK43" s="30"/>
      <c r="APL43" s="31"/>
      <c r="APM43" s="30"/>
      <c r="APN43" s="31"/>
      <c r="APO43" s="30"/>
      <c r="APP43" s="31"/>
      <c r="APQ43" s="30"/>
      <c r="APR43" s="31"/>
      <c r="APS43" s="30"/>
      <c r="APT43" s="31"/>
      <c r="APU43" s="30"/>
      <c r="APV43" s="31"/>
      <c r="APW43" s="30"/>
      <c r="APX43" s="31"/>
      <c r="APY43" s="30"/>
      <c r="APZ43" s="31"/>
      <c r="AQA43" s="30"/>
      <c r="AQB43" s="31"/>
      <c r="AQC43" s="30"/>
      <c r="AQD43" s="31"/>
      <c r="AQE43" s="30"/>
      <c r="AQF43" s="31"/>
      <c r="AQG43" s="30"/>
      <c r="AQH43" s="31"/>
      <c r="AQI43" s="30"/>
      <c r="AQJ43" s="31"/>
      <c r="AQK43" s="30"/>
      <c r="AQL43" s="31"/>
      <c r="AQM43" s="30"/>
      <c r="AQN43" s="31"/>
      <c r="AQO43" s="30"/>
      <c r="AQP43" s="31"/>
      <c r="AQQ43" s="30"/>
      <c r="AQR43" s="31"/>
      <c r="AQS43" s="30"/>
      <c r="AQT43" s="31"/>
      <c r="AQU43" s="30"/>
      <c r="AQV43" s="31"/>
      <c r="AQW43" s="30"/>
      <c r="AQX43" s="31"/>
      <c r="AQY43" s="30"/>
      <c r="AQZ43" s="31"/>
      <c r="ARA43" s="30"/>
      <c r="ARB43" s="31"/>
      <c r="ARC43" s="30"/>
      <c r="ARD43" s="31"/>
      <c r="ARE43" s="30"/>
      <c r="ARF43" s="31"/>
      <c r="ARG43" s="30"/>
      <c r="ARH43" s="31"/>
      <c r="ARI43" s="30"/>
      <c r="ARJ43" s="31"/>
      <c r="ARK43" s="30"/>
      <c r="ARL43" s="31"/>
      <c r="ARM43" s="30"/>
      <c r="ARN43" s="31"/>
      <c r="ARO43" s="30"/>
      <c r="ARP43" s="31"/>
      <c r="ARQ43" s="30"/>
      <c r="ARR43" s="31"/>
      <c r="ARS43" s="30"/>
      <c r="ART43" s="31"/>
      <c r="ARU43" s="30"/>
      <c r="ARV43" s="31"/>
      <c r="ARW43" s="30"/>
      <c r="ARX43" s="31"/>
      <c r="ARY43" s="30"/>
      <c r="ARZ43" s="31"/>
      <c r="ASA43" s="30"/>
      <c r="ASB43" s="31"/>
      <c r="ASC43" s="30"/>
      <c r="ASD43" s="31"/>
      <c r="ASE43" s="30"/>
      <c r="ASF43" s="31"/>
      <c r="ASG43" s="30"/>
      <c r="ASH43" s="31"/>
      <c r="ASI43" s="30"/>
      <c r="ASJ43" s="31"/>
      <c r="ASK43" s="30"/>
      <c r="ASL43" s="31"/>
      <c r="ASM43" s="30"/>
      <c r="ASN43" s="31"/>
      <c r="ASO43" s="30"/>
      <c r="ASP43" s="31"/>
      <c r="ASQ43" s="30"/>
      <c r="ASR43" s="31"/>
      <c r="ASS43" s="30"/>
      <c r="AST43" s="31"/>
      <c r="ASU43" s="30"/>
      <c r="ASV43" s="31"/>
      <c r="ASW43" s="30"/>
      <c r="ASX43" s="31"/>
      <c r="ASY43" s="30"/>
      <c r="ASZ43" s="31"/>
      <c r="ATA43" s="30"/>
      <c r="ATB43" s="31"/>
      <c r="ATC43" s="30"/>
      <c r="ATD43" s="31"/>
      <c r="ATE43" s="30"/>
      <c r="ATF43" s="31"/>
      <c r="ATG43" s="30"/>
      <c r="ATH43" s="31"/>
      <c r="ATI43" s="30"/>
      <c r="ATJ43" s="31"/>
      <c r="ATK43" s="30"/>
      <c r="ATL43" s="31"/>
      <c r="ATM43" s="30"/>
      <c r="ATN43" s="31"/>
      <c r="ATO43" s="30"/>
      <c r="ATP43" s="31"/>
      <c r="ATQ43" s="30"/>
      <c r="ATR43" s="31"/>
      <c r="ATS43" s="30"/>
      <c r="ATT43" s="31"/>
      <c r="ATU43" s="30"/>
      <c r="ATV43" s="31"/>
      <c r="ATW43" s="30"/>
      <c r="ATX43" s="31"/>
      <c r="ATY43" s="30"/>
      <c r="ATZ43" s="31"/>
      <c r="AUA43" s="30"/>
      <c r="AUB43" s="31"/>
      <c r="AUC43" s="30"/>
      <c r="AUD43" s="31"/>
      <c r="AUE43" s="30"/>
      <c r="AUF43" s="31"/>
      <c r="AUG43" s="30"/>
      <c r="AUH43" s="31"/>
      <c r="AUI43" s="30"/>
      <c r="AUJ43" s="31"/>
      <c r="AUK43" s="30"/>
      <c r="AUL43" s="31"/>
      <c r="AUM43" s="30"/>
      <c r="AUN43" s="31"/>
      <c r="AUO43" s="30"/>
      <c r="AUP43" s="31"/>
      <c r="AUQ43" s="30"/>
      <c r="AUR43" s="31"/>
      <c r="AUS43" s="30"/>
      <c r="AUT43" s="31"/>
      <c r="AUU43" s="30"/>
      <c r="AUV43" s="31"/>
      <c r="AUW43" s="30"/>
      <c r="AUX43" s="31"/>
      <c r="AUY43" s="30"/>
      <c r="AUZ43" s="31"/>
      <c r="AVA43" s="30"/>
      <c r="AVB43" s="31"/>
      <c r="AVC43" s="30"/>
      <c r="AVD43" s="31"/>
      <c r="AVE43" s="30"/>
      <c r="AVF43" s="31"/>
      <c r="AVG43" s="30"/>
      <c r="AVH43" s="31"/>
      <c r="AVI43" s="30"/>
      <c r="AVJ43" s="31"/>
      <c r="AVK43" s="30"/>
      <c r="AVL43" s="31"/>
      <c r="AVM43" s="30"/>
      <c r="AVN43" s="31"/>
      <c r="AVO43" s="30"/>
      <c r="AVP43" s="31"/>
      <c r="AVQ43" s="30"/>
      <c r="AVR43" s="31"/>
      <c r="AVS43" s="30"/>
      <c r="AVT43" s="31"/>
      <c r="AVU43" s="30"/>
      <c r="AVV43" s="31"/>
      <c r="AVW43" s="30"/>
      <c r="AVX43" s="31"/>
      <c r="AVY43" s="30"/>
      <c r="AVZ43" s="31"/>
      <c r="AWA43" s="30"/>
      <c r="AWB43" s="31"/>
      <c r="AWC43" s="30"/>
      <c r="AWD43" s="31"/>
      <c r="AWE43" s="30"/>
      <c r="AWF43" s="31"/>
      <c r="AWG43" s="30"/>
      <c r="AWH43" s="31"/>
      <c r="AWI43" s="30"/>
      <c r="AWJ43" s="31"/>
      <c r="AWK43" s="30"/>
      <c r="AWL43" s="31"/>
      <c r="AWM43" s="30"/>
      <c r="AWN43" s="31"/>
      <c r="AWO43" s="30"/>
      <c r="AWP43" s="31"/>
      <c r="AWQ43" s="30"/>
      <c r="AWR43" s="31"/>
      <c r="AWS43" s="30"/>
      <c r="AWT43" s="31"/>
      <c r="AWU43" s="30"/>
      <c r="AWV43" s="31"/>
      <c r="AWW43" s="30"/>
      <c r="AWX43" s="31"/>
      <c r="AWY43" s="30"/>
      <c r="AWZ43" s="31"/>
      <c r="AXA43" s="30"/>
      <c r="AXB43" s="31"/>
      <c r="AXC43" s="30"/>
      <c r="AXD43" s="31"/>
      <c r="AXE43" s="30"/>
      <c r="AXF43" s="31"/>
      <c r="AXG43" s="30"/>
      <c r="AXH43" s="31"/>
      <c r="AXI43" s="30"/>
      <c r="AXJ43" s="31"/>
      <c r="AXK43" s="30"/>
      <c r="AXL43" s="31"/>
      <c r="AXM43" s="30"/>
      <c r="AXN43" s="31"/>
      <c r="AXO43" s="30"/>
      <c r="AXP43" s="31"/>
      <c r="AXQ43" s="30"/>
      <c r="AXR43" s="31"/>
      <c r="AXS43" s="30"/>
      <c r="AXT43" s="31"/>
      <c r="AXU43" s="30"/>
      <c r="AXV43" s="31"/>
      <c r="AXW43" s="30"/>
      <c r="AXX43" s="31"/>
      <c r="AXY43" s="30"/>
      <c r="AXZ43" s="31"/>
      <c r="AYA43" s="30"/>
      <c r="AYB43" s="31"/>
      <c r="AYC43" s="30"/>
      <c r="AYD43" s="31"/>
      <c r="AYE43" s="30"/>
      <c r="AYF43" s="31"/>
      <c r="AYG43" s="30"/>
      <c r="AYH43" s="31"/>
      <c r="AYI43" s="30"/>
      <c r="AYJ43" s="31"/>
      <c r="AYK43" s="30"/>
      <c r="AYL43" s="31"/>
      <c r="AYM43" s="30"/>
      <c r="AYN43" s="31"/>
      <c r="AYO43" s="30"/>
      <c r="AYP43" s="31"/>
      <c r="AYQ43" s="30"/>
      <c r="AYR43" s="31"/>
      <c r="AYS43" s="30"/>
      <c r="AYT43" s="31"/>
      <c r="AYU43" s="30"/>
      <c r="AYV43" s="31"/>
      <c r="AYW43" s="30"/>
      <c r="AYX43" s="31"/>
      <c r="AYY43" s="30"/>
      <c r="AYZ43" s="31"/>
      <c r="AZA43" s="30"/>
      <c r="AZB43" s="31"/>
      <c r="AZC43" s="30"/>
      <c r="AZD43" s="31"/>
      <c r="AZE43" s="30"/>
      <c r="AZF43" s="31"/>
      <c r="AZG43" s="30"/>
      <c r="AZH43" s="31"/>
      <c r="AZI43" s="30"/>
      <c r="AZJ43" s="31"/>
      <c r="AZK43" s="30"/>
      <c r="AZL43" s="31"/>
      <c r="AZM43" s="30"/>
      <c r="AZN43" s="31"/>
      <c r="AZO43" s="30"/>
      <c r="AZP43" s="31"/>
      <c r="AZQ43" s="30"/>
      <c r="AZR43" s="31"/>
      <c r="AZS43" s="30"/>
      <c r="AZT43" s="31"/>
      <c r="AZU43" s="30"/>
      <c r="AZV43" s="31"/>
      <c r="AZW43" s="30"/>
      <c r="AZX43" s="31"/>
      <c r="AZY43" s="30"/>
      <c r="AZZ43" s="31"/>
      <c r="BAA43" s="30"/>
      <c r="BAB43" s="31"/>
      <c r="BAC43" s="30"/>
      <c r="BAD43" s="31"/>
      <c r="BAE43" s="30"/>
      <c r="BAF43" s="31"/>
      <c r="BAG43" s="30"/>
      <c r="BAH43" s="31"/>
      <c r="BAI43" s="30"/>
      <c r="BAJ43" s="31"/>
      <c r="BAK43" s="30"/>
      <c r="BAL43" s="31"/>
      <c r="BAM43" s="30"/>
      <c r="BAN43" s="31"/>
      <c r="BAO43" s="30"/>
      <c r="BAP43" s="31"/>
      <c r="BAQ43" s="30"/>
      <c r="BAR43" s="31"/>
      <c r="BAS43" s="30"/>
      <c r="BAT43" s="31"/>
      <c r="BAU43" s="30"/>
      <c r="BAV43" s="31"/>
      <c r="BAW43" s="30"/>
      <c r="BAX43" s="31"/>
      <c r="BAY43" s="30"/>
      <c r="BAZ43" s="31"/>
      <c r="BBA43" s="30"/>
      <c r="BBB43" s="31"/>
      <c r="BBC43" s="30"/>
      <c r="BBD43" s="31"/>
      <c r="BBE43" s="30"/>
      <c r="BBF43" s="31"/>
      <c r="BBG43" s="30"/>
      <c r="BBH43" s="31"/>
      <c r="BBI43" s="30"/>
      <c r="BBJ43" s="31"/>
      <c r="BBK43" s="30"/>
      <c r="BBL43" s="31"/>
      <c r="BBM43" s="30"/>
      <c r="BBN43" s="31"/>
      <c r="BBO43" s="30"/>
      <c r="BBP43" s="31"/>
      <c r="BBQ43" s="30"/>
      <c r="BBR43" s="31"/>
      <c r="BBS43" s="30"/>
      <c r="BBT43" s="31"/>
      <c r="BBU43" s="30"/>
      <c r="BBV43" s="31"/>
      <c r="BBW43" s="30"/>
      <c r="BBX43" s="31"/>
      <c r="BBY43" s="30"/>
      <c r="BBZ43" s="31"/>
      <c r="BCA43" s="30"/>
      <c r="BCB43" s="31"/>
      <c r="BCC43" s="30"/>
      <c r="BCD43" s="31"/>
      <c r="BCE43" s="30"/>
      <c r="BCF43" s="31"/>
      <c r="BCG43" s="30"/>
      <c r="BCH43" s="31"/>
      <c r="BCI43" s="30"/>
      <c r="BCJ43" s="31"/>
      <c r="BCK43" s="30"/>
      <c r="BCL43" s="31"/>
      <c r="BCM43" s="30"/>
      <c r="BCN43" s="31"/>
      <c r="BCO43" s="30"/>
      <c r="BCP43" s="31"/>
      <c r="BCQ43" s="30"/>
      <c r="BCR43" s="31"/>
      <c r="BCS43" s="30"/>
      <c r="BCT43" s="31"/>
      <c r="BCU43" s="30"/>
      <c r="BCV43" s="31"/>
      <c r="BCW43" s="30"/>
      <c r="BCX43" s="31"/>
      <c r="BCY43" s="30"/>
      <c r="BCZ43" s="31"/>
      <c r="BDA43" s="30"/>
      <c r="BDB43" s="31"/>
      <c r="BDC43" s="30"/>
      <c r="BDD43" s="31"/>
      <c r="BDE43" s="30"/>
      <c r="BDF43" s="31"/>
      <c r="BDG43" s="30"/>
      <c r="BDH43" s="31"/>
      <c r="BDI43" s="30"/>
      <c r="BDJ43" s="31"/>
      <c r="BDK43" s="30"/>
      <c r="BDL43" s="31"/>
      <c r="BDM43" s="30"/>
      <c r="BDN43" s="31"/>
      <c r="BDO43" s="30"/>
      <c r="BDP43" s="31"/>
      <c r="BDQ43" s="30"/>
      <c r="BDR43" s="31"/>
      <c r="BDS43" s="30"/>
      <c r="BDT43" s="31"/>
      <c r="BDU43" s="30"/>
      <c r="BDV43" s="31"/>
      <c r="BDW43" s="30"/>
      <c r="BDX43" s="31"/>
      <c r="BDY43" s="30"/>
      <c r="BDZ43" s="31"/>
      <c r="BEA43" s="30"/>
      <c r="BEB43" s="31"/>
      <c r="BEC43" s="30"/>
      <c r="BED43" s="31"/>
      <c r="BEE43" s="30"/>
      <c r="BEF43" s="31"/>
      <c r="BEG43" s="30"/>
      <c r="BEH43" s="31"/>
      <c r="BEI43" s="30"/>
      <c r="BEJ43" s="31"/>
      <c r="BEK43" s="30"/>
      <c r="BEL43" s="31"/>
      <c r="BEM43" s="30"/>
      <c r="BEN43" s="31"/>
      <c r="BEO43" s="30"/>
      <c r="BEP43" s="31"/>
      <c r="BEQ43" s="30"/>
      <c r="BER43" s="31"/>
      <c r="BES43" s="30"/>
      <c r="BET43" s="31"/>
      <c r="BEU43" s="30"/>
      <c r="BEV43" s="31"/>
      <c r="BEW43" s="30"/>
      <c r="BEX43" s="31"/>
      <c r="BEY43" s="30"/>
      <c r="BEZ43" s="31"/>
      <c r="BFA43" s="30"/>
      <c r="BFB43" s="31"/>
      <c r="BFC43" s="30"/>
      <c r="BFD43" s="31"/>
      <c r="BFE43" s="30"/>
      <c r="BFF43" s="31"/>
      <c r="BFG43" s="30"/>
      <c r="BFH43" s="31"/>
      <c r="BFI43" s="30"/>
      <c r="BFJ43" s="31"/>
      <c r="BFK43" s="30"/>
      <c r="BFL43" s="31"/>
      <c r="BFM43" s="30"/>
      <c r="BFN43" s="31"/>
      <c r="BFO43" s="30"/>
      <c r="BFP43" s="31"/>
      <c r="BFQ43" s="30"/>
      <c r="BFR43" s="31"/>
      <c r="BFS43" s="30"/>
      <c r="BFT43" s="31"/>
      <c r="BFU43" s="30"/>
      <c r="BFV43" s="31"/>
      <c r="BFW43" s="30"/>
      <c r="BFX43" s="31"/>
      <c r="BFY43" s="30"/>
      <c r="BFZ43" s="31"/>
      <c r="BGA43" s="30"/>
      <c r="BGB43" s="31"/>
      <c r="BGC43" s="30"/>
      <c r="BGD43" s="31"/>
      <c r="BGE43" s="30"/>
      <c r="BGF43" s="31"/>
      <c r="BGG43" s="30"/>
      <c r="BGH43" s="31"/>
      <c r="BGI43" s="30"/>
      <c r="BGJ43" s="31"/>
      <c r="BGK43" s="30"/>
      <c r="BGL43" s="31"/>
      <c r="BGM43" s="30"/>
      <c r="BGN43" s="31"/>
      <c r="BGO43" s="30"/>
      <c r="BGP43" s="31"/>
      <c r="BGQ43" s="30"/>
      <c r="BGR43" s="31"/>
      <c r="BGS43" s="30"/>
      <c r="BGT43" s="31"/>
      <c r="BGU43" s="30"/>
      <c r="BGV43" s="31"/>
      <c r="BGW43" s="30"/>
      <c r="BGX43" s="31"/>
      <c r="BGY43" s="30"/>
      <c r="BGZ43" s="31"/>
      <c r="BHA43" s="30"/>
      <c r="BHB43" s="31"/>
      <c r="BHC43" s="30"/>
      <c r="BHD43" s="31"/>
      <c r="BHE43" s="30"/>
      <c r="BHF43" s="31"/>
      <c r="BHG43" s="30"/>
      <c r="BHH43" s="31"/>
      <c r="BHI43" s="30"/>
      <c r="BHJ43" s="31"/>
      <c r="BHK43" s="30"/>
      <c r="BHL43" s="31"/>
      <c r="BHM43" s="30"/>
      <c r="BHN43" s="31"/>
      <c r="BHO43" s="30"/>
      <c r="BHP43" s="31"/>
      <c r="BHQ43" s="30"/>
      <c r="BHR43" s="31"/>
      <c r="BHS43" s="30"/>
      <c r="BHT43" s="31"/>
      <c r="BHU43" s="30"/>
      <c r="BHV43" s="31"/>
      <c r="BHW43" s="30"/>
      <c r="BHX43" s="31"/>
      <c r="BHY43" s="30"/>
      <c r="BHZ43" s="31"/>
      <c r="BIA43" s="30"/>
      <c r="BIB43" s="31"/>
      <c r="BIC43" s="30"/>
      <c r="BID43" s="31"/>
      <c r="BIE43" s="30"/>
      <c r="BIF43" s="31"/>
      <c r="BIG43" s="30"/>
      <c r="BIH43" s="31"/>
      <c r="BII43" s="30"/>
      <c r="BIJ43" s="31"/>
      <c r="BIK43" s="30"/>
      <c r="BIL43" s="31"/>
      <c r="BIM43" s="30"/>
      <c r="BIN43" s="31"/>
      <c r="BIO43" s="30"/>
      <c r="BIP43" s="31"/>
      <c r="BIQ43" s="30"/>
      <c r="BIR43" s="31"/>
      <c r="BIS43" s="30"/>
      <c r="BIT43" s="31"/>
      <c r="BIU43" s="30"/>
      <c r="BIV43" s="31"/>
      <c r="BIW43" s="30"/>
      <c r="BIX43" s="31"/>
      <c r="BIY43" s="30"/>
      <c r="BIZ43" s="31"/>
      <c r="BJA43" s="30"/>
      <c r="BJB43" s="31"/>
      <c r="BJC43" s="30"/>
      <c r="BJD43" s="31"/>
      <c r="BJE43" s="30"/>
      <c r="BJF43" s="31"/>
      <c r="BJG43" s="30"/>
      <c r="BJH43" s="31"/>
      <c r="BJI43" s="30"/>
      <c r="BJJ43" s="31"/>
      <c r="BJK43" s="30"/>
      <c r="BJL43" s="31"/>
      <c r="BJM43" s="30"/>
      <c r="BJN43" s="31"/>
      <c r="BJO43" s="30"/>
      <c r="BJP43" s="31"/>
      <c r="BJQ43" s="30"/>
      <c r="BJR43" s="31"/>
      <c r="BJS43" s="30"/>
      <c r="BJT43" s="31"/>
      <c r="BJU43" s="30"/>
      <c r="BJV43" s="31"/>
      <c r="BJW43" s="30"/>
      <c r="BJX43" s="31"/>
      <c r="BJY43" s="30"/>
      <c r="BJZ43" s="31"/>
      <c r="BKA43" s="30"/>
      <c r="BKB43" s="31"/>
      <c r="BKC43" s="30"/>
      <c r="BKD43" s="31"/>
      <c r="BKE43" s="30"/>
      <c r="BKF43" s="31"/>
      <c r="BKG43" s="30"/>
      <c r="BKH43" s="31"/>
      <c r="BKI43" s="30"/>
      <c r="BKJ43" s="31"/>
      <c r="BKK43" s="30"/>
      <c r="BKL43" s="31"/>
      <c r="BKM43" s="30"/>
      <c r="BKN43" s="31"/>
      <c r="BKO43" s="30"/>
      <c r="BKP43" s="31"/>
      <c r="BKQ43" s="30"/>
      <c r="BKR43" s="31"/>
      <c r="BKS43" s="30"/>
      <c r="BKT43" s="31"/>
      <c r="BKU43" s="30"/>
      <c r="BKV43" s="31"/>
      <c r="BKW43" s="30"/>
      <c r="BKX43" s="31"/>
      <c r="BKY43" s="30"/>
      <c r="BKZ43" s="31"/>
      <c r="BLA43" s="30"/>
      <c r="BLB43" s="31"/>
      <c r="BLC43" s="30"/>
      <c r="BLD43" s="31"/>
      <c r="BLE43" s="30"/>
      <c r="BLF43" s="31"/>
      <c r="BLG43" s="30"/>
      <c r="BLH43" s="31"/>
      <c r="BLI43" s="30"/>
      <c r="BLJ43" s="31"/>
      <c r="BLK43" s="30"/>
      <c r="BLL43" s="31"/>
      <c r="BLM43" s="30"/>
      <c r="BLN43" s="31"/>
      <c r="BLO43" s="30"/>
      <c r="BLP43" s="31"/>
      <c r="BLQ43" s="30"/>
      <c r="BLR43" s="31"/>
      <c r="BLS43" s="30"/>
      <c r="BLT43" s="31"/>
      <c r="BLU43" s="30"/>
      <c r="BLV43" s="31"/>
      <c r="BLW43" s="30"/>
      <c r="BLX43" s="31"/>
      <c r="BLY43" s="30"/>
      <c r="BLZ43" s="31"/>
      <c r="BMA43" s="30"/>
      <c r="BMB43" s="31"/>
      <c r="BMC43" s="30"/>
      <c r="BMD43" s="31"/>
      <c r="BME43" s="30"/>
      <c r="BMF43" s="31"/>
      <c r="BMG43" s="30"/>
      <c r="BMH43" s="31"/>
      <c r="BMI43" s="30"/>
      <c r="BMJ43" s="31"/>
      <c r="BMK43" s="30"/>
      <c r="BML43" s="31"/>
      <c r="BMM43" s="30"/>
      <c r="BMN43" s="31"/>
      <c r="BMO43" s="30"/>
      <c r="BMP43" s="31"/>
      <c r="BMQ43" s="30"/>
      <c r="BMR43" s="31"/>
      <c r="BMS43" s="30"/>
      <c r="BMT43" s="31"/>
      <c r="BMU43" s="30"/>
      <c r="BMV43" s="31"/>
      <c r="BMW43" s="30"/>
      <c r="BMX43" s="31"/>
      <c r="BMY43" s="30"/>
      <c r="BMZ43" s="31"/>
      <c r="BNA43" s="30"/>
      <c r="BNB43" s="31"/>
      <c r="BNC43" s="30"/>
      <c r="BND43" s="31"/>
      <c r="BNE43" s="30"/>
      <c r="BNF43" s="31"/>
      <c r="BNG43" s="30"/>
      <c r="BNH43" s="31"/>
      <c r="BNI43" s="30"/>
      <c r="BNJ43" s="31"/>
      <c r="BNK43" s="30"/>
      <c r="BNL43" s="31"/>
      <c r="BNM43" s="30"/>
      <c r="BNN43" s="31"/>
      <c r="BNO43" s="30"/>
      <c r="BNP43" s="31"/>
      <c r="BNQ43" s="30"/>
      <c r="BNR43" s="31"/>
      <c r="BNS43" s="30"/>
      <c r="BNT43" s="31"/>
      <c r="BNU43" s="30"/>
      <c r="BNV43" s="31"/>
      <c r="BNW43" s="30"/>
      <c r="BNX43" s="31"/>
      <c r="BNY43" s="30"/>
      <c r="BNZ43" s="31"/>
      <c r="BOA43" s="30"/>
      <c r="BOB43" s="31"/>
      <c r="BOC43" s="30"/>
      <c r="BOD43" s="31"/>
      <c r="BOE43" s="30"/>
      <c r="BOF43" s="31"/>
      <c r="BOG43" s="30"/>
      <c r="BOH43" s="31"/>
      <c r="BOI43" s="30"/>
      <c r="BOJ43" s="31"/>
      <c r="BOK43" s="30"/>
      <c r="BOL43" s="31"/>
      <c r="BOM43" s="30"/>
      <c r="BON43" s="31"/>
      <c r="BOO43" s="30"/>
      <c r="BOP43" s="31"/>
      <c r="BOQ43" s="30"/>
      <c r="BOR43" s="31"/>
      <c r="BOS43" s="30"/>
      <c r="BOT43" s="31"/>
      <c r="BOU43" s="30"/>
      <c r="BOV43" s="31"/>
      <c r="BOW43" s="30"/>
      <c r="BOX43" s="31"/>
      <c r="BOY43" s="30"/>
      <c r="BOZ43" s="31"/>
      <c r="BPA43" s="30"/>
      <c r="BPB43" s="31"/>
      <c r="BPC43" s="30"/>
      <c r="BPD43" s="31"/>
      <c r="BPE43" s="30"/>
      <c r="BPF43" s="31"/>
      <c r="BPG43" s="30"/>
      <c r="BPH43" s="31"/>
      <c r="BPI43" s="30"/>
      <c r="BPJ43" s="31"/>
      <c r="BPK43" s="30"/>
      <c r="BPL43" s="31"/>
      <c r="BPM43" s="30"/>
      <c r="BPN43" s="31"/>
      <c r="BPO43" s="30"/>
      <c r="BPP43" s="31"/>
      <c r="BPQ43" s="30"/>
      <c r="BPR43" s="31"/>
      <c r="BPS43" s="30"/>
      <c r="BPT43" s="31"/>
      <c r="BPU43" s="30"/>
      <c r="BPV43" s="31"/>
      <c r="BPW43" s="30"/>
      <c r="BPX43" s="31"/>
      <c r="BPY43" s="30"/>
      <c r="BPZ43" s="31"/>
      <c r="BQA43" s="30"/>
      <c r="BQB43" s="31"/>
      <c r="BQC43" s="30"/>
      <c r="BQD43" s="31"/>
      <c r="BQE43" s="30"/>
      <c r="BQF43" s="31"/>
      <c r="BQG43" s="30"/>
      <c r="BQH43" s="31"/>
      <c r="BQI43" s="30"/>
      <c r="BQJ43" s="31"/>
      <c r="BQK43" s="30"/>
      <c r="BQL43" s="31"/>
      <c r="BQM43" s="30"/>
      <c r="BQN43" s="31"/>
      <c r="BQO43" s="30"/>
      <c r="BQP43" s="31"/>
      <c r="BQQ43" s="30"/>
      <c r="BQR43" s="31"/>
      <c r="BQS43" s="30"/>
      <c r="BQT43" s="31"/>
      <c r="BQU43" s="30"/>
      <c r="BQV43" s="31"/>
      <c r="BQW43" s="30"/>
      <c r="BQX43" s="31"/>
      <c r="BQY43" s="30"/>
      <c r="BQZ43" s="31"/>
      <c r="BRA43" s="30"/>
      <c r="BRB43" s="31"/>
      <c r="BRC43" s="30"/>
      <c r="BRD43" s="31"/>
      <c r="BRE43" s="30"/>
      <c r="BRF43" s="31"/>
      <c r="BRG43" s="30"/>
      <c r="BRH43" s="31"/>
      <c r="BRI43" s="30"/>
      <c r="BRJ43" s="31"/>
      <c r="BRK43" s="30"/>
      <c r="BRL43" s="31"/>
      <c r="BRM43" s="30"/>
      <c r="BRN43" s="31"/>
      <c r="BRO43" s="30"/>
      <c r="BRP43" s="31"/>
      <c r="BRQ43" s="30"/>
      <c r="BRR43" s="31"/>
      <c r="BRS43" s="30"/>
      <c r="BRT43" s="31"/>
      <c r="BRU43" s="30"/>
      <c r="BRV43" s="31"/>
      <c r="BRW43" s="30"/>
      <c r="BRX43" s="31"/>
      <c r="BRY43" s="30"/>
      <c r="BRZ43" s="31"/>
      <c r="BSA43" s="30"/>
      <c r="BSB43" s="31"/>
      <c r="BSC43" s="30"/>
      <c r="BSD43" s="31"/>
      <c r="BSE43" s="30"/>
      <c r="BSF43" s="31"/>
      <c r="BSG43" s="30"/>
      <c r="BSH43" s="31"/>
      <c r="BSI43" s="30"/>
      <c r="BSJ43" s="31"/>
      <c r="BSK43" s="30"/>
      <c r="BSL43" s="31"/>
      <c r="BSM43" s="30"/>
      <c r="BSN43" s="31"/>
      <c r="BSO43" s="30"/>
      <c r="BSP43" s="31"/>
      <c r="BSQ43" s="30"/>
      <c r="BSR43" s="31"/>
      <c r="BSS43" s="30"/>
      <c r="BST43" s="31"/>
      <c r="BSU43" s="30"/>
      <c r="BSV43" s="31"/>
      <c r="BSW43" s="30"/>
      <c r="BSX43" s="31"/>
      <c r="BSY43" s="30"/>
      <c r="BSZ43" s="31"/>
      <c r="BTA43" s="30"/>
      <c r="BTB43" s="31"/>
      <c r="BTC43" s="30"/>
      <c r="BTD43" s="31"/>
      <c r="BTE43" s="30"/>
      <c r="BTF43" s="31"/>
      <c r="BTG43" s="30"/>
      <c r="BTH43" s="31"/>
      <c r="BTI43" s="30"/>
      <c r="BTJ43" s="31"/>
      <c r="BTK43" s="30"/>
      <c r="BTL43" s="31"/>
      <c r="BTM43" s="30"/>
      <c r="BTN43" s="31"/>
      <c r="BTO43" s="30"/>
      <c r="BTP43" s="31"/>
      <c r="BTQ43" s="30"/>
      <c r="BTR43" s="31"/>
      <c r="BTS43" s="30"/>
      <c r="BTT43" s="31"/>
      <c r="BTU43" s="30"/>
      <c r="BTV43" s="31"/>
      <c r="BTW43" s="30"/>
      <c r="BTX43" s="31"/>
      <c r="BTY43" s="30"/>
      <c r="BTZ43" s="31"/>
      <c r="BUA43" s="30"/>
      <c r="BUB43" s="31"/>
      <c r="BUC43" s="30"/>
      <c r="BUD43" s="31"/>
      <c r="BUE43" s="30"/>
      <c r="BUF43" s="31"/>
      <c r="BUG43" s="30"/>
      <c r="BUH43" s="31"/>
      <c r="BUI43" s="30"/>
      <c r="BUJ43" s="31"/>
      <c r="BUK43" s="30"/>
      <c r="BUL43" s="31"/>
      <c r="BUM43" s="30"/>
      <c r="BUN43" s="31"/>
      <c r="BUO43" s="30"/>
      <c r="BUP43" s="31"/>
      <c r="BUQ43" s="30"/>
      <c r="BUR43" s="31"/>
      <c r="BUS43" s="30"/>
      <c r="BUT43" s="31"/>
      <c r="BUU43" s="30"/>
      <c r="BUV43" s="31"/>
      <c r="BUW43" s="30"/>
      <c r="BUX43" s="31"/>
      <c r="BUY43" s="30"/>
      <c r="BUZ43" s="31"/>
      <c r="BVA43" s="30"/>
      <c r="BVB43" s="31"/>
      <c r="BVC43" s="30"/>
      <c r="BVD43" s="31"/>
      <c r="BVE43" s="30"/>
      <c r="BVF43" s="31"/>
      <c r="BVG43" s="30"/>
      <c r="BVH43" s="31"/>
      <c r="BVI43" s="30"/>
      <c r="BVJ43" s="31"/>
      <c r="BVK43" s="30"/>
      <c r="BVL43" s="31"/>
      <c r="BVM43" s="30"/>
      <c r="BVN43" s="31"/>
      <c r="BVO43" s="30"/>
      <c r="BVP43" s="31"/>
      <c r="BVQ43" s="30"/>
      <c r="BVR43" s="31"/>
      <c r="BVS43" s="30"/>
      <c r="BVT43" s="31"/>
      <c r="BVU43" s="30"/>
      <c r="BVV43" s="31"/>
      <c r="BVW43" s="30"/>
      <c r="BVX43" s="31"/>
      <c r="BVY43" s="30"/>
      <c r="BVZ43" s="31"/>
      <c r="BWA43" s="30"/>
      <c r="BWB43" s="31"/>
      <c r="BWC43" s="30"/>
      <c r="BWD43" s="31"/>
      <c r="BWE43" s="30"/>
      <c r="BWF43" s="31"/>
      <c r="BWG43" s="30"/>
      <c r="BWH43" s="31"/>
      <c r="BWI43" s="30"/>
      <c r="BWJ43" s="31"/>
      <c r="BWK43" s="30"/>
      <c r="BWL43" s="31"/>
      <c r="BWM43" s="30"/>
      <c r="BWN43" s="31"/>
      <c r="BWO43" s="30"/>
      <c r="BWP43" s="31"/>
      <c r="BWQ43" s="30"/>
      <c r="BWR43" s="31"/>
      <c r="BWS43" s="30"/>
      <c r="BWT43" s="31"/>
      <c r="BWU43" s="30"/>
      <c r="BWV43" s="31"/>
      <c r="BWW43" s="30"/>
      <c r="BWX43" s="31"/>
      <c r="BWY43" s="30"/>
      <c r="BWZ43" s="31"/>
      <c r="BXA43" s="30"/>
      <c r="BXB43" s="31"/>
      <c r="BXC43" s="30"/>
      <c r="BXD43" s="31"/>
      <c r="BXE43" s="30"/>
      <c r="BXF43" s="31"/>
      <c r="BXG43" s="30"/>
      <c r="BXH43" s="31"/>
      <c r="BXI43" s="30"/>
      <c r="BXJ43" s="31"/>
      <c r="BXK43" s="30"/>
      <c r="BXL43" s="31"/>
      <c r="BXM43" s="30"/>
      <c r="BXN43" s="31"/>
      <c r="BXO43" s="30"/>
      <c r="BXP43" s="31"/>
      <c r="BXQ43" s="30"/>
      <c r="BXR43" s="31"/>
      <c r="BXS43" s="30"/>
      <c r="BXT43" s="31"/>
      <c r="BXU43" s="30"/>
      <c r="BXV43" s="31"/>
      <c r="BXW43" s="30"/>
      <c r="BXX43" s="31"/>
      <c r="BXY43" s="30"/>
      <c r="BXZ43" s="31"/>
      <c r="BYA43" s="30"/>
      <c r="BYB43" s="31"/>
      <c r="BYC43" s="30"/>
      <c r="BYD43" s="31"/>
      <c r="BYE43" s="30"/>
      <c r="BYF43" s="31"/>
      <c r="BYG43" s="30"/>
      <c r="BYH43" s="31"/>
      <c r="BYI43" s="30"/>
      <c r="BYJ43" s="31"/>
      <c r="BYK43" s="30"/>
      <c r="BYL43" s="31"/>
      <c r="BYM43" s="30"/>
      <c r="BYN43" s="31"/>
      <c r="BYO43" s="30"/>
      <c r="BYP43" s="31"/>
      <c r="BYQ43" s="30"/>
      <c r="BYR43" s="31"/>
      <c r="BYS43" s="30"/>
      <c r="BYT43" s="31"/>
      <c r="BYU43" s="30"/>
      <c r="BYV43" s="31"/>
      <c r="BYW43" s="30"/>
      <c r="BYX43" s="31"/>
      <c r="BYY43" s="30"/>
      <c r="BYZ43" s="31"/>
      <c r="BZA43" s="30"/>
      <c r="BZB43" s="31"/>
      <c r="BZC43" s="30"/>
      <c r="BZD43" s="31"/>
      <c r="BZE43" s="30"/>
      <c r="BZF43" s="31"/>
      <c r="BZG43" s="30"/>
      <c r="BZH43" s="31"/>
      <c r="BZI43" s="30"/>
      <c r="BZJ43" s="31"/>
      <c r="BZK43" s="30"/>
      <c r="BZL43" s="31"/>
      <c r="BZM43" s="30"/>
      <c r="BZN43" s="31"/>
      <c r="BZO43" s="30"/>
      <c r="BZP43" s="31"/>
      <c r="BZQ43" s="30"/>
      <c r="BZR43" s="31"/>
      <c r="BZS43" s="30"/>
      <c r="BZT43" s="31"/>
      <c r="BZU43" s="30"/>
      <c r="BZV43" s="31"/>
      <c r="BZW43" s="30"/>
      <c r="BZX43" s="31"/>
      <c r="BZY43" s="30"/>
      <c r="BZZ43" s="31"/>
      <c r="CAA43" s="30"/>
      <c r="CAB43" s="31"/>
      <c r="CAC43" s="30"/>
      <c r="CAD43" s="31"/>
      <c r="CAE43" s="30"/>
      <c r="CAF43" s="31"/>
      <c r="CAG43" s="30"/>
      <c r="CAH43" s="31"/>
      <c r="CAI43" s="30"/>
      <c r="CAJ43" s="31"/>
      <c r="CAK43" s="30"/>
      <c r="CAL43" s="31"/>
      <c r="CAM43" s="30"/>
      <c r="CAN43" s="31"/>
      <c r="CAO43" s="30"/>
      <c r="CAP43" s="31"/>
      <c r="CAQ43" s="30"/>
      <c r="CAR43" s="31"/>
      <c r="CAS43" s="30"/>
      <c r="CAT43" s="31"/>
      <c r="CAU43" s="30"/>
      <c r="CAV43" s="31"/>
      <c r="CAW43" s="30"/>
      <c r="CAX43" s="31"/>
      <c r="CAY43" s="30"/>
      <c r="CAZ43" s="31"/>
      <c r="CBA43" s="30"/>
      <c r="CBB43" s="31"/>
      <c r="CBC43" s="30"/>
      <c r="CBD43" s="31"/>
      <c r="CBE43" s="30"/>
      <c r="CBF43" s="31"/>
      <c r="CBG43" s="30"/>
      <c r="CBH43" s="31"/>
      <c r="CBI43" s="30"/>
      <c r="CBJ43" s="31"/>
      <c r="CBK43" s="30"/>
      <c r="CBL43" s="31"/>
      <c r="CBM43" s="30"/>
      <c r="CBN43" s="31"/>
      <c r="CBO43" s="30"/>
      <c r="CBP43" s="31"/>
      <c r="CBQ43" s="30"/>
      <c r="CBR43" s="31"/>
      <c r="CBS43" s="30"/>
      <c r="CBT43" s="31"/>
      <c r="CBU43" s="30"/>
      <c r="CBV43" s="31"/>
      <c r="CBW43" s="30"/>
      <c r="CBX43" s="31"/>
      <c r="CBY43" s="30"/>
      <c r="CBZ43" s="31"/>
      <c r="CCA43" s="30"/>
      <c r="CCB43" s="31"/>
      <c r="CCC43" s="30"/>
      <c r="CCD43" s="31"/>
      <c r="CCE43" s="30"/>
      <c r="CCF43" s="31"/>
      <c r="CCG43" s="30"/>
      <c r="CCH43" s="31"/>
      <c r="CCI43" s="30"/>
      <c r="CCJ43" s="31"/>
      <c r="CCK43" s="30"/>
      <c r="CCL43" s="31"/>
      <c r="CCM43" s="30"/>
      <c r="CCN43" s="31"/>
      <c r="CCO43" s="30"/>
      <c r="CCP43" s="31"/>
      <c r="CCQ43" s="30"/>
      <c r="CCR43" s="31"/>
      <c r="CCS43" s="30"/>
      <c r="CCT43" s="31"/>
      <c r="CCU43" s="30"/>
      <c r="CCV43" s="31"/>
      <c r="CCW43" s="30"/>
      <c r="CCX43" s="31"/>
      <c r="CCY43" s="30"/>
      <c r="CCZ43" s="31"/>
      <c r="CDA43" s="30"/>
      <c r="CDB43" s="31"/>
      <c r="CDC43" s="30"/>
      <c r="CDD43" s="31"/>
      <c r="CDE43" s="30"/>
      <c r="CDF43" s="31"/>
      <c r="CDG43" s="30"/>
      <c r="CDH43" s="31"/>
      <c r="CDI43" s="30"/>
      <c r="CDJ43" s="31"/>
      <c r="CDK43" s="30"/>
      <c r="CDL43" s="31"/>
      <c r="CDM43" s="30"/>
      <c r="CDN43" s="31"/>
      <c r="CDO43" s="30"/>
      <c r="CDP43" s="31"/>
      <c r="CDQ43" s="30"/>
      <c r="CDR43" s="31"/>
      <c r="CDS43" s="30"/>
      <c r="CDT43" s="31"/>
      <c r="CDU43" s="30"/>
      <c r="CDV43" s="31"/>
      <c r="CDW43" s="30"/>
      <c r="CDX43" s="31"/>
      <c r="CDY43" s="30"/>
      <c r="CDZ43" s="31"/>
      <c r="CEA43" s="30"/>
      <c r="CEB43" s="31"/>
      <c r="CEC43" s="30"/>
      <c r="CED43" s="31"/>
      <c r="CEE43" s="30"/>
      <c r="CEF43" s="31"/>
      <c r="CEG43" s="30"/>
      <c r="CEH43" s="31"/>
      <c r="CEI43" s="30"/>
      <c r="CEJ43" s="31"/>
      <c r="CEK43" s="30"/>
      <c r="CEL43" s="31"/>
      <c r="CEM43" s="30"/>
      <c r="CEN43" s="31"/>
      <c r="CEO43" s="30"/>
      <c r="CEP43" s="31"/>
      <c r="CEQ43" s="30"/>
      <c r="CER43" s="31"/>
      <c r="CES43" s="30"/>
      <c r="CET43" s="31"/>
      <c r="CEU43" s="30"/>
      <c r="CEV43" s="31"/>
      <c r="CEW43" s="30"/>
      <c r="CEX43" s="31"/>
      <c r="CEY43" s="30"/>
      <c r="CEZ43" s="31"/>
      <c r="CFA43" s="30"/>
      <c r="CFB43" s="31"/>
      <c r="CFC43" s="30"/>
      <c r="CFD43" s="31"/>
      <c r="CFE43" s="30"/>
      <c r="CFF43" s="31"/>
      <c r="CFG43" s="30"/>
      <c r="CFH43" s="31"/>
      <c r="CFI43" s="30"/>
      <c r="CFJ43" s="31"/>
      <c r="CFK43" s="30"/>
      <c r="CFL43" s="31"/>
      <c r="CFM43" s="30"/>
      <c r="CFN43" s="31"/>
      <c r="CFO43" s="30"/>
      <c r="CFP43" s="31"/>
      <c r="CFQ43" s="30"/>
      <c r="CFR43" s="31"/>
      <c r="CFS43" s="30"/>
      <c r="CFT43" s="31"/>
      <c r="CFU43" s="30"/>
      <c r="CFV43" s="31"/>
      <c r="CFW43" s="30"/>
      <c r="CFX43" s="31"/>
      <c r="CFY43" s="30"/>
      <c r="CFZ43" s="31"/>
      <c r="CGA43" s="30"/>
      <c r="CGB43" s="31"/>
      <c r="CGC43" s="30"/>
      <c r="CGD43" s="31"/>
      <c r="CGE43" s="30"/>
      <c r="CGF43" s="31"/>
      <c r="CGG43" s="30"/>
      <c r="CGH43" s="31"/>
      <c r="CGI43" s="30"/>
      <c r="CGJ43" s="31"/>
      <c r="CGK43" s="30"/>
      <c r="CGL43" s="31"/>
      <c r="CGM43" s="30"/>
      <c r="CGN43" s="31"/>
      <c r="CGO43" s="30"/>
      <c r="CGP43" s="31"/>
      <c r="CGQ43" s="30"/>
      <c r="CGR43" s="31"/>
      <c r="CGS43" s="30"/>
      <c r="CGT43" s="31"/>
      <c r="CGU43" s="30"/>
      <c r="CGV43" s="31"/>
      <c r="CGW43" s="30"/>
      <c r="CGX43" s="31"/>
      <c r="CGY43" s="30"/>
      <c r="CGZ43" s="31"/>
      <c r="CHA43" s="30"/>
      <c r="CHB43" s="31"/>
      <c r="CHC43" s="30"/>
      <c r="CHD43" s="31"/>
      <c r="CHE43" s="30"/>
      <c r="CHF43" s="31"/>
      <c r="CHG43" s="30"/>
      <c r="CHH43" s="31"/>
      <c r="CHI43" s="30"/>
      <c r="CHJ43" s="31"/>
      <c r="CHK43" s="30"/>
      <c r="CHL43" s="31"/>
      <c r="CHM43" s="30"/>
      <c r="CHN43" s="31"/>
      <c r="CHO43" s="30"/>
      <c r="CHP43" s="31"/>
      <c r="CHQ43" s="30"/>
      <c r="CHR43" s="31"/>
      <c r="CHS43" s="30"/>
      <c r="CHT43" s="31"/>
      <c r="CHU43" s="30"/>
      <c r="CHV43" s="31"/>
      <c r="CHW43" s="30"/>
      <c r="CHX43" s="31"/>
      <c r="CHY43" s="30"/>
      <c r="CHZ43" s="31"/>
      <c r="CIA43" s="30"/>
      <c r="CIB43" s="31"/>
      <c r="CIC43" s="30"/>
      <c r="CID43" s="31"/>
      <c r="CIE43" s="30"/>
      <c r="CIF43" s="31"/>
      <c r="CIG43" s="30"/>
      <c r="CIH43" s="31"/>
      <c r="CII43" s="30"/>
      <c r="CIJ43" s="31"/>
      <c r="CIK43" s="30"/>
      <c r="CIL43" s="31"/>
      <c r="CIM43" s="30"/>
      <c r="CIN43" s="31"/>
      <c r="CIO43" s="30"/>
      <c r="CIP43" s="31"/>
      <c r="CIQ43" s="30"/>
      <c r="CIR43" s="31"/>
      <c r="CIS43" s="30"/>
      <c r="CIT43" s="31"/>
      <c r="CIU43" s="30"/>
      <c r="CIV43" s="31"/>
      <c r="CIW43" s="30"/>
      <c r="CIX43" s="31"/>
      <c r="CIY43" s="30"/>
      <c r="CIZ43" s="31"/>
      <c r="CJA43" s="30"/>
      <c r="CJB43" s="31"/>
      <c r="CJC43" s="30"/>
      <c r="CJD43" s="31"/>
      <c r="CJE43" s="30"/>
      <c r="CJF43" s="31"/>
      <c r="CJG43" s="30"/>
      <c r="CJH43" s="31"/>
      <c r="CJI43" s="30"/>
      <c r="CJJ43" s="31"/>
      <c r="CJK43" s="30"/>
      <c r="CJL43" s="31"/>
      <c r="CJM43" s="30"/>
      <c r="CJN43" s="31"/>
      <c r="CJO43" s="30"/>
      <c r="CJP43" s="31"/>
      <c r="CJQ43" s="30"/>
      <c r="CJR43" s="31"/>
      <c r="CJS43" s="30"/>
      <c r="CJT43" s="31"/>
      <c r="CJU43" s="30"/>
      <c r="CJV43" s="31"/>
      <c r="CJW43" s="30"/>
      <c r="CJX43" s="31"/>
      <c r="CJY43" s="30"/>
      <c r="CJZ43" s="31"/>
      <c r="CKA43" s="30"/>
      <c r="CKB43" s="31"/>
      <c r="CKC43" s="30"/>
      <c r="CKD43" s="31"/>
      <c r="CKE43" s="30"/>
      <c r="CKF43" s="31"/>
      <c r="CKG43" s="30"/>
      <c r="CKH43" s="31"/>
      <c r="CKI43" s="30"/>
      <c r="CKJ43" s="31"/>
      <c r="CKK43" s="30"/>
      <c r="CKL43" s="31"/>
      <c r="CKM43" s="30"/>
      <c r="CKN43" s="31"/>
      <c r="CKO43" s="30"/>
      <c r="CKP43" s="31"/>
      <c r="CKQ43" s="30"/>
      <c r="CKR43" s="31"/>
      <c r="CKS43" s="30"/>
      <c r="CKT43" s="31"/>
      <c r="CKU43" s="30"/>
      <c r="CKV43" s="31"/>
      <c r="CKW43" s="30"/>
      <c r="CKX43" s="31"/>
      <c r="CKY43" s="30"/>
      <c r="CKZ43" s="31"/>
      <c r="CLA43" s="30"/>
      <c r="CLB43" s="31"/>
      <c r="CLC43" s="30"/>
      <c r="CLD43" s="31"/>
      <c r="CLE43" s="30"/>
      <c r="CLF43" s="31"/>
      <c r="CLG43" s="30"/>
      <c r="CLH43" s="31"/>
      <c r="CLI43" s="30"/>
      <c r="CLJ43" s="31"/>
      <c r="CLK43" s="30"/>
      <c r="CLL43" s="31"/>
      <c r="CLM43" s="30"/>
      <c r="CLN43" s="31"/>
      <c r="CLO43" s="30"/>
      <c r="CLP43" s="31"/>
      <c r="CLQ43" s="30"/>
      <c r="CLR43" s="31"/>
      <c r="CLS43" s="30"/>
      <c r="CLT43" s="31"/>
      <c r="CLU43" s="30"/>
      <c r="CLV43" s="31"/>
      <c r="CLW43" s="30"/>
      <c r="CLX43" s="31"/>
      <c r="CLY43" s="30"/>
      <c r="CLZ43" s="31"/>
      <c r="CMA43" s="30"/>
      <c r="CMB43" s="31"/>
      <c r="CMC43" s="30"/>
      <c r="CMD43" s="31"/>
      <c r="CME43" s="30"/>
      <c r="CMF43" s="31"/>
      <c r="CMG43" s="30"/>
      <c r="CMH43" s="31"/>
      <c r="CMI43" s="30"/>
      <c r="CMJ43" s="31"/>
      <c r="CMK43" s="30"/>
      <c r="CML43" s="31"/>
      <c r="CMM43" s="30"/>
      <c r="CMN43" s="31"/>
      <c r="CMO43" s="30"/>
      <c r="CMP43" s="31"/>
      <c r="CMQ43" s="30"/>
      <c r="CMR43" s="31"/>
      <c r="CMS43" s="30"/>
      <c r="CMT43" s="31"/>
      <c r="CMU43" s="30"/>
      <c r="CMV43" s="31"/>
      <c r="CMW43" s="30"/>
      <c r="CMX43" s="31"/>
      <c r="CMY43" s="30"/>
      <c r="CMZ43" s="31"/>
      <c r="CNA43" s="30"/>
      <c r="CNB43" s="31"/>
      <c r="CNC43" s="30"/>
      <c r="CND43" s="31"/>
      <c r="CNE43" s="30"/>
      <c r="CNF43" s="31"/>
      <c r="CNG43" s="30"/>
      <c r="CNH43" s="31"/>
      <c r="CNI43" s="30"/>
      <c r="CNJ43" s="31"/>
      <c r="CNK43" s="30"/>
      <c r="CNL43" s="31"/>
      <c r="CNM43" s="30"/>
      <c r="CNN43" s="31"/>
      <c r="CNO43" s="30"/>
      <c r="CNP43" s="31"/>
      <c r="CNQ43" s="30"/>
      <c r="CNR43" s="31"/>
      <c r="CNS43" s="30"/>
      <c r="CNT43" s="31"/>
      <c r="CNU43" s="30"/>
      <c r="CNV43" s="31"/>
      <c r="CNW43" s="30"/>
      <c r="CNX43" s="31"/>
      <c r="CNY43" s="30"/>
      <c r="CNZ43" s="31"/>
      <c r="COA43" s="30"/>
      <c r="COB43" s="31"/>
      <c r="COC43" s="30"/>
      <c r="COD43" s="31"/>
      <c r="COE43" s="30"/>
      <c r="COF43" s="31"/>
      <c r="COG43" s="30"/>
      <c r="COH43" s="31"/>
      <c r="COI43" s="30"/>
      <c r="COJ43" s="31"/>
      <c r="COK43" s="30"/>
      <c r="COL43" s="31"/>
      <c r="COM43" s="30"/>
      <c r="CON43" s="31"/>
      <c r="COO43" s="30"/>
      <c r="COP43" s="31"/>
      <c r="COQ43" s="30"/>
      <c r="COR43" s="31"/>
      <c r="COS43" s="30"/>
      <c r="COT43" s="31"/>
      <c r="COU43" s="30"/>
      <c r="COV43" s="31"/>
      <c r="COW43" s="30"/>
      <c r="COX43" s="31"/>
      <c r="COY43" s="30"/>
      <c r="COZ43" s="31"/>
      <c r="CPA43" s="30"/>
      <c r="CPB43" s="31"/>
      <c r="CPC43" s="30"/>
      <c r="CPD43" s="31"/>
      <c r="CPE43" s="30"/>
      <c r="CPF43" s="31"/>
      <c r="CPG43" s="30"/>
      <c r="CPH43" s="31"/>
      <c r="CPI43" s="30"/>
      <c r="CPJ43" s="31"/>
      <c r="CPK43" s="30"/>
      <c r="CPL43" s="31"/>
      <c r="CPM43" s="30"/>
      <c r="CPN43" s="31"/>
      <c r="CPO43" s="30"/>
      <c r="CPP43" s="31"/>
      <c r="CPQ43" s="30"/>
      <c r="CPR43" s="31"/>
      <c r="CPS43" s="30"/>
      <c r="CPT43" s="31"/>
      <c r="CPU43" s="30"/>
      <c r="CPV43" s="31"/>
      <c r="CPW43" s="30"/>
      <c r="CPX43" s="31"/>
      <c r="CPY43" s="30"/>
      <c r="CPZ43" s="31"/>
      <c r="CQA43" s="30"/>
      <c r="CQB43" s="31"/>
      <c r="CQC43" s="30"/>
      <c r="CQD43" s="31"/>
      <c r="CQE43" s="30"/>
      <c r="CQF43" s="31"/>
      <c r="CQG43" s="30"/>
      <c r="CQH43" s="31"/>
      <c r="CQI43" s="30"/>
      <c r="CQJ43" s="31"/>
      <c r="CQK43" s="30"/>
      <c r="CQL43" s="31"/>
      <c r="CQM43" s="30"/>
      <c r="CQN43" s="31"/>
      <c r="CQO43" s="30"/>
      <c r="CQP43" s="31"/>
      <c r="CQQ43" s="30"/>
      <c r="CQR43" s="31"/>
      <c r="CQS43" s="30"/>
      <c r="CQT43" s="31"/>
      <c r="CQU43" s="30"/>
      <c r="CQV43" s="31"/>
      <c r="CQW43" s="30"/>
      <c r="CQX43" s="31"/>
      <c r="CQY43" s="30"/>
      <c r="CQZ43" s="31"/>
      <c r="CRA43" s="30"/>
      <c r="CRB43" s="31"/>
      <c r="CRC43" s="30"/>
      <c r="CRD43" s="31"/>
      <c r="CRE43" s="30"/>
      <c r="CRF43" s="31"/>
      <c r="CRG43" s="30"/>
      <c r="CRH43" s="31"/>
      <c r="CRI43" s="30"/>
      <c r="CRJ43" s="31"/>
      <c r="CRK43" s="30"/>
      <c r="CRL43" s="31"/>
      <c r="CRM43" s="30"/>
      <c r="CRN43" s="31"/>
      <c r="CRO43" s="30"/>
      <c r="CRP43" s="31"/>
      <c r="CRQ43" s="30"/>
      <c r="CRR43" s="31"/>
      <c r="CRS43" s="30"/>
      <c r="CRT43" s="31"/>
      <c r="CRU43" s="30"/>
      <c r="CRV43" s="31"/>
      <c r="CRW43" s="30"/>
      <c r="CRX43" s="31"/>
      <c r="CRY43" s="30"/>
      <c r="CRZ43" s="31"/>
      <c r="CSA43" s="30"/>
      <c r="CSB43" s="31"/>
      <c r="CSC43" s="30"/>
      <c r="CSD43" s="31"/>
      <c r="CSE43" s="30"/>
      <c r="CSF43" s="31"/>
      <c r="CSG43" s="30"/>
      <c r="CSH43" s="31"/>
      <c r="CSI43" s="30"/>
      <c r="CSJ43" s="31"/>
      <c r="CSK43" s="30"/>
      <c r="CSL43" s="31"/>
      <c r="CSM43" s="30"/>
      <c r="CSN43" s="31"/>
      <c r="CSO43" s="30"/>
      <c r="CSP43" s="31"/>
      <c r="CSQ43" s="30"/>
      <c r="CSR43" s="31"/>
      <c r="CSS43" s="30"/>
      <c r="CST43" s="31"/>
      <c r="CSU43" s="30"/>
      <c r="CSV43" s="31"/>
      <c r="CSW43" s="30"/>
      <c r="CSX43" s="31"/>
      <c r="CSY43" s="30"/>
      <c r="CSZ43" s="31"/>
      <c r="CTA43" s="30"/>
      <c r="CTB43" s="31"/>
      <c r="CTC43" s="30"/>
      <c r="CTD43" s="31"/>
      <c r="CTE43" s="30"/>
      <c r="CTF43" s="31"/>
      <c r="CTG43" s="30"/>
      <c r="CTH43" s="31"/>
      <c r="CTI43" s="30"/>
      <c r="CTJ43" s="31"/>
      <c r="CTK43" s="30"/>
      <c r="CTL43" s="31"/>
      <c r="CTM43" s="30"/>
      <c r="CTN43" s="31"/>
      <c r="CTO43" s="30"/>
      <c r="CTP43" s="31"/>
      <c r="CTQ43" s="30"/>
      <c r="CTR43" s="31"/>
      <c r="CTS43" s="30"/>
      <c r="CTT43" s="31"/>
      <c r="CTU43" s="30"/>
      <c r="CTV43" s="31"/>
      <c r="CTW43" s="30"/>
      <c r="CTX43" s="31"/>
      <c r="CTY43" s="30"/>
      <c r="CTZ43" s="31"/>
      <c r="CUA43" s="30"/>
      <c r="CUB43" s="31"/>
      <c r="CUC43" s="30"/>
      <c r="CUD43" s="31"/>
      <c r="CUE43" s="30"/>
      <c r="CUF43" s="31"/>
      <c r="CUG43" s="30"/>
      <c r="CUH43" s="31"/>
      <c r="CUI43" s="30"/>
      <c r="CUJ43" s="31"/>
      <c r="CUK43" s="30"/>
      <c r="CUL43" s="31"/>
      <c r="CUM43" s="30"/>
      <c r="CUN43" s="31"/>
      <c r="CUO43" s="30"/>
      <c r="CUP43" s="31"/>
      <c r="CUQ43" s="30"/>
      <c r="CUR43" s="31"/>
      <c r="CUS43" s="30"/>
      <c r="CUT43" s="31"/>
      <c r="CUU43" s="30"/>
      <c r="CUV43" s="31"/>
      <c r="CUW43" s="30"/>
      <c r="CUX43" s="31"/>
      <c r="CUY43" s="30"/>
      <c r="CUZ43" s="31"/>
      <c r="CVA43" s="30"/>
      <c r="CVB43" s="31"/>
      <c r="CVC43" s="30"/>
      <c r="CVD43" s="31"/>
      <c r="CVE43" s="30"/>
      <c r="CVF43" s="31"/>
      <c r="CVG43" s="30"/>
      <c r="CVH43" s="31"/>
      <c r="CVI43" s="30"/>
      <c r="CVJ43" s="31"/>
      <c r="CVK43" s="30"/>
      <c r="CVL43" s="31"/>
      <c r="CVM43" s="30"/>
      <c r="CVN43" s="31"/>
      <c r="CVO43" s="30"/>
      <c r="CVP43" s="31"/>
      <c r="CVQ43" s="30"/>
      <c r="CVR43" s="31"/>
      <c r="CVS43" s="30"/>
      <c r="CVT43" s="31"/>
      <c r="CVU43" s="30"/>
      <c r="CVV43" s="31"/>
      <c r="CVW43" s="30"/>
      <c r="CVX43" s="31"/>
      <c r="CVY43" s="30"/>
      <c r="CVZ43" s="31"/>
      <c r="CWA43" s="30"/>
      <c r="CWB43" s="31"/>
      <c r="CWC43" s="30"/>
      <c r="CWD43" s="31"/>
      <c r="CWE43" s="30"/>
      <c r="CWF43" s="31"/>
      <c r="CWG43" s="30"/>
      <c r="CWH43" s="31"/>
      <c r="CWI43" s="30"/>
      <c r="CWJ43" s="31"/>
      <c r="CWK43" s="30"/>
      <c r="CWL43" s="31"/>
      <c r="CWM43" s="30"/>
      <c r="CWN43" s="31"/>
      <c r="CWO43" s="30"/>
      <c r="CWP43" s="31"/>
      <c r="CWQ43" s="30"/>
      <c r="CWR43" s="31"/>
      <c r="CWS43" s="30"/>
      <c r="CWT43" s="31"/>
      <c r="CWU43" s="30"/>
      <c r="CWV43" s="31"/>
      <c r="CWW43" s="30"/>
      <c r="CWX43" s="31"/>
      <c r="CWY43" s="30"/>
      <c r="CWZ43" s="31"/>
      <c r="CXA43" s="30"/>
      <c r="CXB43" s="31"/>
      <c r="CXC43" s="30"/>
      <c r="CXD43" s="31"/>
      <c r="CXE43" s="30"/>
      <c r="CXF43" s="31"/>
      <c r="CXG43" s="30"/>
      <c r="CXH43" s="31"/>
      <c r="CXI43" s="30"/>
      <c r="CXJ43" s="31"/>
      <c r="CXK43" s="30"/>
      <c r="CXL43" s="31"/>
      <c r="CXM43" s="30"/>
      <c r="CXN43" s="31"/>
      <c r="CXO43" s="30"/>
      <c r="CXP43" s="31"/>
      <c r="CXQ43" s="30"/>
      <c r="CXR43" s="31"/>
      <c r="CXS43" s="30"/>
      <c r="CXT43" s="31"/>
      <c r="CXU43" s="30"/>
      <c r="CXV43" s="31"/>
      <c r="CXW43" s="30"/>
      <c r="CXX43" s="31"/>
      <c r="CXY43" s="30"/>
      <c r="CXZ43" s="31"/>
      <c r="CYA43" s="30"/>
      <c r="CYB43" s="31"/>
      <c r="CYC43" s="30"/>
      <c r="CYD43" s="31"/>
      <c r="CYE43" s="30"/>
      <c r="CYF43" s="31"/>
      <c r="CYG43" s="30"/>
      <c r="CYH43" s="31"/>
      <c r="CYI43" s="30"/>
      <c r="CYJ43" s="31"/>
      <c r="CYK43" s="30"/>
      <c r="CYL43" s="31"/>
      <c r="CYM43" s="30"/>
      <c r="CYN43" s="31"/>
      <c r="CYO43" s="30"/>
      <c r="CYP43" s="31"/>
      <c r="CYQ43" s="30"/>
      <c r="CYR43" s="31"/>
      <c r="CYS43" s="30"/>
      <c r="CYT43" s="31"/>
      <c r="CYU43" s="30"/>
      <c r="CYV43" s="31"/>
      <c r="CYW43" s="30"/>
      <c r="CYX43" s="31"/>
      <c r="CYY43" s="30"/>
      <c r="CYZ43" s="31"/>
      <c r="CZA43" s="30"/>
      <c r="CZB43" s="31"/>
      <c r="CZC43" s="30"/>
      <c r="CZD43" s="31"/>
      <c r="CZE43" s="30"/>
      <c r="CZF43" s="31"/>
      <c r="CZG43" s="30"/>
      <c r="CZH43" s="31"/>
      <c r="CZI43" s="30"/>
      <c r="CZJ43" s="31"/>
      <c r="CZK43" s="30"/>
      <c r="CZL43" s="31"/>
      <c r="CZM43" s="30"/>
      <c r="CZN43" s="31"/>
      <c r="CZO43" s="30"/>
      <c r="CZP43" s="31"/>
      <c r="CZQ43" s="30"/>
      <c r="CZR43" s="31"/>
      <c r="CZS43" s="30"/>
      <c r="CZT43" s="31"/>
      <c r="CZU43" s="30"/>
      <c r="CZV43" s="31"/>
      <c r="CZW43" s="30"/>
      <c r="CZX43" s="31"/>
      <c r="CZY43" s="30"/>
      <c r="CZZ43" s="31"/>
      <c r="DAA43" s="30"/>
      <c r="DAB43" s="31"/>
      <c r="DAC43" s="30"/>
      <c r="DAD43" s="31"/>
      <c r="DAE43" s="30"/>
      <c r="DAF43" s="31"/>
      <c r="DAG43" s="30"/>
      <c r="DAH43" s="31"/>
      <c r="DAI43" s="30"/>
      <c r="DAJ43" s="31"/>
      <c r="DAK43" s="30"/>
      <c r="DAL43" s="31"/>
      <c r="DAM43" s="30"/>
      <c r="DAN43" s="31"/>
      <c r="DAO43" s="30"/>
      <c r="DAP43" s="31"/>
      <c r="DAQ43" s="30"/>
      <c r="DAR43" s="31"/>
      <c r="DAS43" s="30"/>
      <c r="DAT43" s="31"/>
      <c r="DAU43" s="30"/>
      <c r="DAV43" s="31"/>
      <c r="DAW43" s="30"/>
      <c r="DAX43" s="31"/>
      <c r="DAY43" s="30"/>
      <c r="DAZ43" s="31"/>
      <c r="DBA43" s="30"/>
      <c r="DBB43" s="31"/>
      <c r="DBC43" s="30"/>
      <c r="DBD43" s="31"/>
      <c r="DBE43" s="30"/>
      <c r="DBF43" s="31"/>
      <c r="DBG43" s="30"/>
      <c r="DBH43" s="31"/>
      <c r="DBI43" s="30"/>
      <c r="DBJ43" s="31"/>
      <c r="DBK43" s="30"/>
      <c r="DBL43" s="31"/>
      <c r="DBM43" s="30"/>
      <c r="DBN43" s="31"/>
      <c r="DBO43" s="30"/>
      <c r="DBP43" s="31"/>
      <c r="DBQ43" s="30"/>
      <c r="DBR43" s="31"/>
      <c r="DBS43" s="30"/>
      <c r="DBT43" s="31"/>
      <c r="DBU43" s="30"/>
      <c r="DBV43" s="31"/>
      <c r="DBW43" s="30"/>
      <c r="DBX43" s="31"/>
      <c r="DBY43" s="30"/>
      <c r="DBZ43" s="31"/>
      <c r="DCA43" s="30"/>
      <c r="DCB43" s="31"/>
      <c r="DCC43" s="30"/>
      <c r="DCD43" s="31"/>
      <c r="DCE43" s="30"/>
      <c r="DCF43" s="31"/>
      <c r="DCG43" s="30"/>
      <c r="DCH43" s="31"/>
      <c r="DCI43" s="30"/>
      <c r="DCJ43" s="31"/>
      <c r="DCK43" s="30"/>
      <c r="DCL43" s="31"/>
      <c r="DCM43" s="30"/>
      <c r="DCN43" s="31"/>
      <c r="DCO43" s="30"/>
      <c r="DCP43" s="31"/>
      <c r="DCQ43" s="30"/>
      <c r="DCR43" s="31"/>
      <c r="DCS43" s="30"/>
      <c r="DCT43" s="31"/>
      <c r="DCU43" s="30"/>
      <c r="DCV43" s="31"/>
      <c r="DCW43" s="30"/>
      <c r="DCX43" s="31"/>
      <c r="DCY43" s="30"/>
      <c r="DCZ43" s="31"/>
      <c r="DDA43" s="30"/>
      <c r="DDB43" s="31"/>
      <c r="DDC43" s="30"/>
      <c r="DDD43" s="31"/>
      <c r="DDE43" s="30"/>
      <c r="DDF43" s="31"/>
      <c r="DDG43" s="30"/>
      <c r="DDH43" s="31"/>
      <c r="DDI43" s="30"/>
      <c r="DDJ43" s="31"/>
      <c r="DDK43" s="30"/>
      <c r="DDL43" s="31"/>
      <c r="DDM43" s="30"/>
      <c r="DDN43" s="31"/>
      <c r="DDO43" s="30"/>
      <c r="DDP43" s="31"/>
      <c r="DDQ43" s="30"/>
      <c r="DDR43" s="31"/>
      <c r="DDS43" s="30"/>
      <c r="DDT43" s="31"/>
      <c r="DDU43" s="30"/>
      <c r="DDV43" s="31"/>
      <c r="DDW43" s="30"/>
      <c r="DDX43" s="31"/>
      <c r="DDY43" s="30"/>
      <c r="DDZ43" s="31"/>
      <c r="DEA43" s="30"/>
      <c r="DEB43" s="31"/>
      <c r="DEC43" s="30"/>
      <c r="DED43" s="31"/>
      <c r="DEE43" s="30"/>
      <c r="DEF43" s="31"/>
      <c r="DEG43" s="30"/>
      <c r="DEH43" s="31"/>
      <c r="DEI43" s="30"/>
      <c r="DEJ43" s="31"/>
      <c r="DEK43" s="30"/>
      <c r="DEL43" s="31"/>
      <c r="DEM43" s="30"/>
      <c r="DEN43" s="31"/>
      <c r="DEO43" s="30"/>
      <c r="DEP43" s="31"/>
      <c r="DEQ43" s="30"/>
      <c r="DER43" s="31"/>
      <c r="DES43" s="30"/>
      <c r="DET43" s="31"/>
      <c r="DEU43" s="30"/>
      <c r="DEV43" s="31"/>
      <c r="DEW43" s="30"/>
      <c r="DEX43" s="31"/>
      <c r="DEY43" s="30"/>
      <c r="DEZ43" s="31"/>
      <c r="DFA43" s="30"/>
      <c r="DFB43" s="31"/>
      <c r="DFC43" s="30"/>
      <c r="DFD43" s="31"/>
      <c r="DFE43" s="30"/>
      <c r="DFF43" s="31"/>
      <c r="DFG43" s="30"/>
      <c r="DFH43" s="31"/>
      <c r="DFI43" s="30"/>
      <c r="DFJ43" s="31"/>
      <c r="DFK43" s="30"/>
      <c r="DFL43" s="31"/>
      <c r="DFM43" s="30"/>
      <c r="DFN43" s="31"/>
      <c r="DFO43" s="30"/>
      <c r="DFP43" s="31"/>
      <c r="DFQ43" s="30"/>
      <c r="DFR43" s="31"/>
      <c r="DFS43" s="30"/>
      <c r="DFT43" s="31"/>
      <c r="DFU43" s="30"/>
      <c r="DFV43" s="31"/>
      <c r="DFW43" s="30"/>
      <c r="DFX43" s="31"/>
      <c r="DFY43" s="30"/>
      <c r="DFZ43" s="31"/>
      <c r="DGA43" s="30"/>
      <c r="DGB43" s="31"/>
      <c r="DGC43" s="30"/>
      <c r="DGD43" s="31"/>
      <c r="DGE43" s="30"/>
      <c r="DGF43" s="31"/>
      <c r="DGG43" s="30"/>
      <c r="DGH43" s="31"/>
      <c r="DGI43" s="30"/>
      <c r="DGJ43" s="31"/>
      <c r="DGK43" s="30"/>
      <c r="DGL43" s="31"/>
      <c r="DGM43" s="30"/>
      <c r="DGN43" s="31"/>
      <c r="DGO43" s="30"/>
      <c r="DGP43" s="31"/>
      <c r="DGQ43" s="30"/>
      <c r="DGR43" s="31"/>
      <c r="DGS43" s="30"/>
      <c r="DGT43" s="31"/>
      <c r="DGU43" s="30"/>
      <c r="DGV43" s="31"/>
      <c r="DGW43" s="30"/>
      <c r="DGX43" s="31"/>
      <c r="DGY43" s="30"/>
      <c r="DGZ43" s="31"/>
      <c r="DHA43" s="30"/>
      <c r="DHB43" s="31"/>
      <c r="DHC43" s="30"/>
      <c r="DHD43" s="31"/>
      <c r="DHE43" s="30"/>
      <c r="DHF43" s="31"/>
      <c r="DHG43" s="30"/>
      <c r="DHH43" s="31"/>
      <c r="DHI43" s="30"/>
      <c r="DHJ43" s="31"/>
      <c r="DHK43" s="30"/>
      <c r="DHL43" s="31"/>
      <c r="DHM43" s="30"/>
      <c r="DHN43" s="31"/>
      <c r="DHO43" s="30"/>
      <c r="DHP43" s="31"/>
      <c r="DHQ43" s="30"/>
      <c r="DHR43" s="31"/>
      <c r="DHS43" s="30"/>
      <c r="DHT43" s="31"/>
      <c r="DHU43" s="30"/>
      <c r="DHV43" s="31"/>
      <c r="DHW43" s="30"/>
      <c r="DHX43" s="31"/>
      <c r="DHY43" s="30"/>
      <c r="DHZ43" s="31"/>
      <c r="DIA43" s="30"/>
      <c r="DIB43" s="31"/>
      <c r="DIC43" s="30"/>
      <c r="DID43" s="31"/>
      <c r="DIE43" s="30"/>
      <c r="DIF43" s="31"/>
      <c r="DIG43" s="30"/>
      <c r="DIH43" s="31"/>
      <c r="DII43" s="30"/>
      <c r="DIJ43" s="31"/>
      <c r="DIK43" s="30"/>
      <c r="DIL43" s="31"/>
      <c r="DIM43" s="30"/>
      <c r="DIN43" s="31"/>
      <c r="DIO43" s="30"/>
      <c r="DIP43" s="31"/>
      <c r="DIQ43" s="30"/>
      <c r="DIR43" s="31"/>
      <c r="DIS43" s="30"/>
      <c r="DIT43" s="31"/>
      <c r="DIU43" s="30"/>
      <c r="DIV43" s="31"/>
      <c r="DIW43" s="30"/>
      <c r="DIX43" s="31"/>
      <c r="DIY43" s="30"/>
      <c r="DIZ43" s="31"/>
      <c r="DJA43" s="30"/>
      <c r="DJB43" s="31"/>
      <c r="DJC43" s="30"/>
      <c r="DJD43" s="31"/>
      <c r="DJE43" s="30"/>
      <c r="DJF43" s="31"/>
      <c r="DJG43" s="30"/>
      <c r="DJH43" s="31"/>
      <c r="DJI43" s="30"/>
      <c r="DJJ43" s="31"/>
      <c r="DJK43" s="30"/>
      <c r="DJL43" s="31"/>
      <c r="DJM43" s="30"/>
      <c r="DJN43" s="31"/>
      <c r="DJO43" s="30"/>
      <c r="DJP43" s="31"/>
      <c r="DJQ43" s="30"/>
      <c r="DJR43" s="31"/>
      <c r="DJS43" s="30"/>
      <c r="DJT43" s="31"/>
      <c r="DJU43" s="30"/>
      <c r="DJV43" s="31"/>
      <c r="DJW43" s="30"/>
      <c r="DJX43" s="31"/>
      <c r="DJY43" s="30"/>
      <c r="DJZ43" s="31"/>
      <c r="DKA43" s="30"/>
      <c r="DKB43" s="31"/>
      <c r="DKC43" s="30"/>
      <c r="DKD43" s="31"/>
      <c r="DKE43" s="30"/>
      <c r="DKF43" s="31"/>
      <c r="DKG43" s="30"/>
      <c r="DKH43" s="31"/>
      <c r="DKI43" s="30"/>
      <c r="DKJ43" s="31"/>
      <c r="DKK43" s="30"/>
      <c r="DKL43" s="31"/>
      <c r="DKM43" s="30"/>
      <c r="DKN43" s="31"/>
      <c r="DKO43" s="30"/>
      <c r="DKP43" s="31"/>
      <c r="DKQ43" s="30"/>
      <c r="DKR43" s="31"/>
      <c r="DKS43" s="30"/>
      <c r="DKT43" s="31"/>
      <c r="DKU43" s="30"/>
      <c r="DKV43" s="31"/>
      <c r="DKW43" s="30"/>
      <c r="DKX43" s="31"/>
      <c r="DKY43" s="30"/>
      <c r="DKZ43" s="31"/>
      <c r="DLA43" s="30"/>
      <c r="DLB43" s="31"/>
      <c r="DLC43" s="30"/>
      <c r="DLD43" s="31"/>
      <c r="DLE43" s="30"/>
      <c r="DLF43" s="31"/>
      <c r="DLG43" s="30"/>
      <c r="DLH43" s="31"/>
      <c r="DLI43" s="30"/>
      <c r="DLJ43" s="31"/>
      <c r="DLK43" s="30"/>
      <c r="DLL43" s="31"/>
      <c r="DLM43" s="30"/>
      <c r="DLN43" s="31"/>
      <c r="DLO43" s="30"/>
      <c r="DLP43" s="31"/>
      <c r="DLQ43" s="30"/>
      <c r="DLR43" s="31"/>
      <c r="DLS43" s="30"/>
      <c r="DLT43" s="31"/>
      <c r="DLU43" s="30"/>
      <c r="DLV43" s="31"/>
      <c r="DLW43" s="30"/>
      <c r="DLX43" s="31"/>
      <c r="DLY43" s="30"/>
      <c r="DLZ43" s="31"/>
      <c r="DMA43" s="30"/>
      <c r="DMB43" s="31"/>
      <c r="DMC43" s="30"/>
      <c r="DMD43" s="31"/>
      <c r="DME43" s="30"/>
      <c r="DMF43" s="31"/>
      <c r="DMG43" s="30"/>
      <c r="DMH43" s="31"/>
      <c r="DMI43" s="30"/>
      <c r="DMJ43" s="31"/>
      <c r="DMK43" s="30"/>
      <c r="DML43" s="31"/>
      <c r="DMM43" s="30"/>
      <c r="DMN43" s="31"/>
      <c r="DMO43" s="30"/>
      <c r="DMP43" s="31"/>
      <c r="DMQ43" s="30"/>
      <c r="DMR43" s="31"/>
      <c r="DMS43" s="30"/>
      <c r="DMT43" s="31"/>
      <c r="DMU43" s="30"/>
      <c r="DMV43" s="31"/>
      <c r="DMW43" s="30"/>
      <c r="DMX43" s="31"/>
      <c r="DMY43" s="30"/>
      <c r="DMZ43" s="31"/>
      <c r="DNA43" s="30"/>
      <c r="DNB43" s="31"/>
      <c r="DNC43" s="30"/>
      <c r="DND43" s="31"/>
      <c r="DNE43" s="30"/>
      <c r="DNF43" s="31"/>
      <c r="DNG43" s="30"/>
      <c r="DNH43" s="31"/>
      <c r="DNI43" s="30"/>
      <c r="DNJ43" s="31"/>
      <c r="DNK43" s="30"/>
      <c r="DNL43" s="31"/>
      <c r="DNM43" s="30"/>
      <c r="DNN43" s="31"/>
      <c r="DNO43" s="30"/>
      <c r="DNP43" s="31"/>
      <c r="DNQ43" s="30"/>
      <c r="DNR43" s="31"/>
      <c r="DNS43" s="30"/>
      <c r="DNT43" s="31"/>
      <c r="DNU43" s="30"/>
      <c r="DNV43" s="31"/>
      <c r="DNW43" s="30"/>
      <c r="DNX43" s="31"/>
      <c r="DNY43" s="30"/>
      <c r="DNZ43" s="31"/>
      <c r="DOA43" s="30"/>
      <c r="DOB43" s="31"/>
      <c r="DOC43" s="30"/>
      <c r="DOD43" s="31"/>
      <c r="DOE43" s="30"/>
      <c r="DOF43" s="31"/>
      <c r="DOG43" s="30"/>
      <c r="DOH43" s="31"/>
      <c r="DOI43" s="30"/>
      <c r="DOJ43" s="31"/>
      <c r="DOK43" s="30"/>
      <c r="DOL43" s="31"/>
      <c r="DOM43" s="30"/>
      <c r="DON43" s="31"/>
      <c r="DOO43" s="30"/>
      <c r="DOP43" s="31"/>
      <c r="DOQ43" s="30"/>
      <c r="DOR43" s="31"/>
      <c r="DOS43" s="30"/>
      <c r="DOT43" s="31"/>
      <c r="DOU43" s="30"/>
      <c r="DOV43" s="31"/>
      <c r="DOW43" s="30"/>
      <c r="DOX43" s="31"/>
      <c r="DOY43" s="30"/>
      <c r="DOZ43" s="31"/>
      <c r="DPA43" s="30"/>
      <c r="DPB43" s="31"/>
      <c r="DPC43" s="30"/>
      <c r="DPD43" s="31"/>
      <c r="DPE43" s="30"/>
      <c r="DPF43" s="31"/>
      <c r="DPG43" s="30"/>
      <c r="DPH43" s="31"/>
      <c r="DPI43" s="30"/>
      <c r="DPJ43" s="31"/>
      <c r="DPK43" s="30"/>
      <c r="DPL43" s="31"/>
      <c r="DPM43" s="30"/>
      <c r="DPN43" s="31"/>
      <c r="DPO43" s="30"/>
      <c r="DPP43" s="31"/>
      <c r="DPQ43" s="30"/>
      <c r="DPR43" s="31"/>
      <c r="DPS43" s="30"/>
      <c r="DPT43" s="31"/>
      <c r="DPU43" s="30"/>
      <c r="DPV43" s="31"/>
      <c r="DPW43" s="30"/>
      <c r="DPX43" s="31"/>
      <c r="DPY43" s="30"/>
      <c r="DPZ43" s="31"/>
      <c r="DQA43" s="30"/>
      <c r="DQB43" s="31"/>
      <c r="DQC43" s="30"/>
      <c r="DQD43" s="31"/>
      <c r="DQE43" s="30"/>
      <c r="DQF43" s="31"/>
      <c r="DQG43" s="30"/>
      <c r="DQH43" s="31"/>
      <c r="DQI43" s="30"/>
      <c r="DQJ43" s="31"/>
      <c r="DQK43" s="30"/>
      <c r="DQL43" s="31"/>
      <c r="DQM43" s="30"/>
      <c r="DQN43" s="31"/>
      <c r="DQO43" s="30"/>
      <c r="DQP43" s="31"/>
      <c r="DQQ43" s="30"/>
      <c r="DQR43" s="31"/>
      <c r="DQS43" s="30"/>
      <c r="DQT43" s="31"/>
      <c r="DQU43" s="30"/>
      <c r="DQV43" s="31"/>
      <c r="DQW43" s="30"/>
      <c r="DQX43" s="31"/>
      <c r="DQY43" s="30"/>
      <c r="DQZ43" s="31"/>
      <c r="DRA43" s="30"/>
      <c r="DRB43" s="31"/>
      <c r="DRC43" s="30"/>
      <c r="DRD43" s="31"/>
      <c r="DRE43" s="30"/>
      <c r="DRF43" s="31"/>
      <c r="DRG43" s="30"/>
      <c r="DRH43" s="31"/>
      <c r="DRI43" s="30"/>
      <c r="DRJ43" s="31"/>
      <c r="DRK43" s="30"/>
      <c r="DRL43" s="31"/>
      <c r="DRM43" s="30"/>
      <c r="DRN43" s="31"/>
      <c r="DRO43" s="30"/>
      <c r="DRP43" s="31"/>
      <c r="DRQ43" s="30"/>
      <c r="DRR43" s="31"/>
      <c r="DRS43" s="30"/>
      <c r="DRT43" s="31"/>
      <c r="DRU43" s="30"/>
      <c r="DRV43" s="31"/>
      <c r="DRW43" s="30"/>
      <c r="DRX43" s="31"/>
      <c r="DRY43" s="30"/>
      <c r="DRZ43" s="31"/>
      <c r="DSA43" s="30"/>
      <c r="DSB43" s="31"/>
      <c r="DSC43" s="30"/>
      <c r="DSD43" s="31"/>
      <c r="DSE43" s="30"/>
      <c r="DSF43" s="31"/>
      <c r="DSG43" s="30"/>
      <c r="DSH43" s="31"/>
      <c r="DSI43" s="30"/>
      <c r="DSJ43" s="31"/>
      <c r="DSK43" s="30"/>
      <c r="DSL43" s="31"/>
      <c r="DSM43" s="30"/>
      <c r="DSN43" s="31"/>
      <c r="DSO43" s="30"/>
      <c r="DSP43" s="31"/>
      <c r="DSQ43" s="30"/>
      <c r="DSR43" s="31"/>
      <c r="DSS43" s="30"/>
      <c r="DST43" s="31"/>
      <c r="DSU43" s="30"/>
      <c r="DSV43" s="31"/>
      <c r="DSW43" s="30"/>
      <c r="DSX43" s="31"/>
      <c r="DSY43" s="30"/>
      <c r="DSZ43" s="31"/>
      <c r="DTA43" s="30"/>
      <c r="DTB43" s="31"/>
      <c r="DTC43" s="30"/>
      <c r="DTD43" s="31"/>
      <c r="DTE43" s="30"/>
      <c r="DTF43" s="31"/>
      <c r="DTG43" s="30"/>
      <c r="DTH43" s="31"/>
      <c r="DTI43" s="30"/>
      <c r="DTJ43" s="31"/>
      <c r="DTK43" s="30"/>
      <c r="DTL43" s="31"/>
      <c r="DTM43" s="30"/>
      <c r="DTN43" s="31"/>
      <c r="DTO43" s="30"/>
      <c r="DTP43" s="31"/>
      <c r="DTQ43" s="30"/>
      <c r="DTR43" s="31"/>
      <c r="DTS43" s="30"/>
      <c r="DTT43" s="31"/>
      <c r="DTU43" s="30"/>
      <c r="DTV43" s="31"/>
      <c r="DTW43" s="30"/>
      <c r="DTX43" s="31"/>
      <c r="DTY43" s="30"/>
      <c r="DTZ43" s="31"/>
      <c r="DUA43" s="30"/>
      <c r="DUB43" s="31"/>
      <c r="DUC43" s="30"/>
      <c r="DUD43" s="31"/>
      <c r="DUE43" s="30"/>
      <c r="DUF43" s="31"/>
      <c r="DUG43" s="30"/>
      <c r="DUH43" s="31"/>
      <c r="DUI43" s="30"/>
      <c r="DUJ43" s="31"/>
      <c r="DUK43" s="30"/>
      <c r="DUL43" s="31"/>
      <c r="DUM43" s="30"/>
      <c r="DUN43" s="31"/>
      <c r="DUO43" s="30"/>
      <c r="DUP43" s="31"/>
      <c r="DUQ43" s="30"/>
      <c r="DUR43" s="31"/>
      <c r="DUS43" s="30"/>
      <c r="DUT43" s="31"/>
      <c r="DUU43" s="30"/>
      <c r="DUV43" s="31"/>
      <c r="DUW43" s="30"/>
      <c r="DUX43" s="31"/>
      <c r="DUY43" s="30"/>
      <c r="DUZ43" s="31"/>
      <c r="DVA43" s="30"/>
      <c r="DVB43" s="31"/>
      <c r="DVC43" s="30"/>
      <c r="DVD43" s="31"/>
      <c r="DVE43" s="30"/>
      <c r="DVF43" s="31"/>
      <c r="DVG43" s="30"/>
      <c r="DVH43" s="31"/>
      <c r="DVI43" s="30"/>
      <c r="DVJ43" s="31"/>
      <c r="DVK43" s="30"/>
      <c r="DVL43" s="31"/>
      <c r="DVM43" s="30"/>
      <c r="DVN43" s="31"/>
      <c r="DVO43" s="30"/>
      <c r="DVP43" s="31"/>
      <c r="DVQ43" s="30"/>
      <c r="DVR43" s="31"/>
      <c r="DVS43" s="30"/>
      <c r="DVT43" s="31"/>
      <c r="DVU43" s="30"/>
      <c r="DVV43" s="31"/>
      <c r="DVW43" s="30"/>
      <c r="DVX43" s="31"/>
      <c r="DVY43" s="30"/>
      <c r="DVZ43" s="31"/>
      <c r="DWA43" s="30"/>
      <c r="DWB43" s="31"/>
      <c r="DWC43" s="30"/>
      <c r="DWD43" s="31"/>
      <c r="DWE43" s="30"/>
      <c r="DWF43" s="31"/>
      <c r="DWG43" s="30"/>
      <c r="DWH43" s="31"/>
      <c r="DWI43" s="30"/>
      <c r="DWJ43" s="31"/>
      <c r="DWK43" s="30"/>
      <c r="DWL43" s="31"/>
      <c r="DWM43" s="30"/>
      <c r="DWN43" s="31"/>
      <c r="DWO43" s="30"/>
      <c r="DWP43" s="31"/>
      <c r="DWQ43" s="30"/>
      <c r="DWR43" s="31"/>
      <c r="DWS43" s="30"/>
      <c r="DWT43" s="31"/>
      <c r="DWU43" s="30"/>
      <c r="DWV43" s="31"/>
      <c r="DWW43" s="30"/>
      <c r="DWX43" s="31"/>
      <c r="DWY43" s="30"/>
      <c r="DWZ43" s="31"/>
      <c r="DXA43" s="30"/>
      <c r="DXB43" s="31"/>
      <c r="DXC43" s="30"/>
      <c r="DXD43" s="31"/>
      <c r="DXE43" s="30"/>
      <c r="DXF43" s="31"/>
      <c r="DXG43" s="30"/>
      <c r="DXH43" s="31"/>
      <c r="DXI43" s="30"/>
      <c r="DXJ43" s="31"/>
      <c r="DXK43" s="30"/>
      <c r="DXL43" s="31"/>
      <c r="DXM43" s="30"/>
      <c r="DXN43" s="31"/>
      <c r="DXO43" s="30"/>
      <c r="DXP43" s="31"/>
      <c r="DXQ43" s="30"/>
      <c r="DXR43" s="31"/>
      <c r="DXS43" s="30"/>
      <c r="DXT43" s="31"/>
      <c r="DXU43" s="30"/>
      <c r="DXV43" s="31"/>
      <c r="DXW43" s="30"/>
      <c r="DXX43" s="31"/>
      <c r="DXY43" s="30"/>
      <c r="DXZ43" s="31"/>
      <c r="DYA43" s="30"/>
      <c r="DYB43" s="31"/>
      <c r="DYC43" s="30"/>
      <c r="DYD43" s="31"/>
      <c r="DYE43" s="30"/>
      <c r="DYF43" s="31"/>
      <c r="DYG43" s="30"/>
      <c r="DYH43" s="31"/>
      <c r="DYI43" s="30"/>
      <c r="DYJ43" s="31"/>
      <c r="DYK43" s="30"/>
      <c r="DYL43" s="31"/>
      <c r="DYM43" s="30"/>
      <c r="DYN43" s="31"/>
      <c r="DYO43" s="30"/>
      <c r="DYP43" s="31"/>
      <c r="DYQ43" s="30"/>
      <c r="DYR43" s="31"/>
      <c r="DYS43" s="30"/>
      <c r="DYT43" s="31"/>
      <c r="DYU43" s="30"/>
      <c r="DYV43" s="31"/>
      <c r="DYW43" s="30"/>
      <c r="DYX43" s="31"/>
      <c r="DYY43" s="30"/>
      <c r="DYZ43" s="31"/>
      <c r="DZA43" s="30"/>
      <c r="DZB43" s="31"/>
      <c r="DZC43" s="30"/>
      <c r="DZD43" s="31"/>
      <c r="DZE43" s="30"/>
      <c r="DZF43" s="31"/>
      <c r="DZG43" s="30"/>
      <c r="DZH43" s="31"/>
      <c r="DZI43" s="30"/>
      <c r="DZJ43" s="31"/>
      <c r="DZK43" s="30"/>
      <c r="DZL43" s="31"/>
      <c r="DZM43" s="30"/>
      <c r="DZN43" s="31"/>
      <c r="DZO43" s="30"/>
      <c r="DZP43" s="31"/>
      <c r="DZQ43" s="30"/>
      <c r="DZR43" s="31"/>
      <c r="DZS43" s="30"/>
      <c r="DZT43" s="31"/>
      <c r="DZU43" s="30"/>
      <c r="DZV43" s="31"/>
      <c r="DZW43" s="30"/>
      <c r="DZX43" s="31"/>
      <c r="DZY43" s="30"/>
      <c r="DZZ43" s="31"/>
      <c r="EAA43" s="30"/>
      <c r="EAB43" s="31"/>
      <c r="EAC43" s="30"/>
      <c r="EAD43" s="31"/>
      <c r="EAE43" s="30"/>
      <c r="EAF43" s="31"/>
      <c r="EAG43" s="30"/>
      <c r="EAH43" s="31"/>
      <c r="EAI43" s="30"/>
      <c r="EAJ43" s="31"/>
      <c r="EAK43" s="30"/>
      <c r="EAL43" s="31"/>
      <c r="EAM43" s="30"/>
      <c r="EAN43" s="31"/>
      <c r="EAO43" s="30"/>
      <c r="EAP43" s="31"/>
      <c r="EAQ43" s="30"/>
      <c r="EAR43" s="31"/>
      <c r="EAS43" s="30"/>
      <c r="EAT43" s="31"/>
      <c r="EAU43" s="30"/>
      <c r="EAV43" s="31"/>
      <c r="EAW43" s="30"/>
      <c r="EAX43" s="31"/>
      <c r="EAY43" s="30"/>
      <c r="EAZ43" s="31"/>
      <c r="EBA43" s="30"/>
      <c r="EBB43" s="31"/>
      <c r="EBC43" s="30"/>
      <c r="EBD43" s="31"/>
      <c r="EBE43" s="30"/>
      <c r="EBF43" s="31"/>
      <c r="EBG43" s="30"/>
      <c r="EBH43" s="31"/>
      <c r="EBI43" s="30"/>
      <c r="EBJ43" s="31"/>
      <c r="EBK43" s="30"/>
      <c r="EBL43" s="31"/>
      <c r="EBM43" s="30"/>
      <c r="EBN43" s="31"/>
      <c r="EBO43" s="30"/>
      <c r="EBP43" s="31"/>
      <c r="EBQ43" s="30"/>
      <c r="EBR43" s="31"/>
      <c r="EBS43" s="30"/>
      <c r="EBT43" s="31"/>
      <c r="EBU43" s="30"/>
      <c r="EBV43" s="31"/>
      <c r="EBW43" s="30"/>
      <c r="EBX43" s="31"/>
      <c r="EBY43" s="30"/>
      <c r="EBZ43" s="31"/>
      <c r="ECA43" s="30"/>
      <c r="ECB43" s="31"/>
      <c r="ECC43" s="30"/>
      <c r="ECD43" s="31"/>
      <c r="ECE43" s="30"/>
      <c r="ECF43" s="31"/>
      <c r="ECG43" s="30"/>
      <c r="ECH43" s="31"/>
      <c r="ECI43" s="30"/>
      <c r="ECJ43" s="31"/>
      <c r="ECK43" s="30"/>
      <c r="ECL43" s="31"/>
      <c r="ECM43" s="30"/>
      <c r="ECN43" s="31"/>
      <c r="ECO43" s="30"/>
      <c r="ECP43" s="31"/>
      <c r="ECQ43" s="30"/>
      <c r="ECR43" s="31"/>
      <c r="ECS43" s="30"/>
      <c r="ECT43" s="31"/>
      <c r="ECU43" s="30"/>
      <c r="ECV43" s="31"/>
      <c r="ECW43" s="30"/>
      <c r="ECX43" s="31"/>
      <c r="ECY43" s="30"/>
      <c r="ECZ43" s="31"/>
      <c r="EDA43" s="30"/>
      <c r="EDB43" s="31"/>
      <c r="EDC43" s="30"/>
      <c r="EDD43" s="31"/>
      <c r="EDE43" s="30"/>
      <c r="EDF43" s="31"/>
      <c r="EDG43" s="30"/>
      <c r="EDH43" s="31"/>
      <c r="EDI43" s="30"/>
      <c r="EDJ43" s="31"/>
      <c r="EDK43" s="30"/>
      <c r="EDL43" s="31"/>
      <c r="EDM43" s="30"/>
      <c r="EDN43" s="31"/>
      <c r="EDO43" s="30"/>
      <c r="EDP43" s="31"/>
      <c r="EDQ43" s="30"/>
      <c r="EDR43" s="31"/>
      <c r="EDS43" s="30"/>
      <c r="EDT43" s="31"/>
      <c r="EDU43" s="30"/>
      <c r="EDV43" s="31"/>
      <c r="EDW43" s="30"/>
      <c r="EDX43" s="31"/>
      <c r="EDY43" s="30"/>
      <c r="EDZ43" s="31"/>
      <c r="EEA43" s="30"/>
      <c r="EEB43" s="31"/>
      <c r="EEC43" s="30"/>
      <c r="EED43" s="31"/>
      <c r="EEE43" s="30"/>
      <c r="EEF43" s="31"/>
      <c r="EEG43" s="30"/>
      <c r="EEH43" s="31"/>
      <c r="EEI43" s="30"/>
      <c r="EEJ43" s="31"/>
      <c r="EEK43" s="30"/>
      <c r="EEL43" s="31"/>
      <c r="EEM43" s="30"/>
      <c r="EEN43" s="31"/>
      <c r="EEO43" s="30"/>
      <c r="EEP43" s="31"/>
      <c r="EEQ43" s="30"/>
      <c r="EER43" s="31"/>
      <c r="EES43" s="30"/>
      <c r="EET43" s="31"/>
      <c r="EEU43" s="30"/>
      <c r="EEV43" s="31"/>
      <c r="EEW43" s="30"/>
      <c r="EEX43" s="31"/>
      <c r="EEY43" s="30"/>
      <c r="EEZ43" s="31"/>
      <c r="EFA43" s="30"/>
      <c r="EFB43" s="31"/>
      <c r="EFC43" s="30"/>
      <c r="EFD43" s="31"/>
      <c r="EFE43" s="30"/>
      <c r="EFF43" s="31"/>
      <c r="EFG43" s="30"/>
      <c r="EFH43" s="31"/>
      <c r="EFI43" s="30"/>
      <c r="EFJ43" s="31"/>
      <c r="EFK43" s="30"/>
      <c r="EFL43" s="31"/>
      <c r="EFM43" s="30"/>
      <c r="EFN43" s="31"/>
      <c r="EFO43" s="30"/>
      <c r="EFP43" s="31"/>
      <c r="EFQ43" s="30"/>
      <c r="EFR43" s="31"/>
      <c r="EFS43" s="30"/>
      <c r="EFT43" s="31"/>
      <c r="EFU43" s="30"/>
      <c r="EFV43" s="31"/>
      <c r="EFW43" s="30"/>
      <c r="EFX43" s="31"/>
      <c r="EFY43" s="30"/>
      <c r="EFZ43" s="31"/>
      <c r="EGA43" s="30"/>
      <c r="EGB43" s="31"/>
      <c r="EGC43" s="30"/>
      <c r="EGD43" s="31"/>
      <c r="EGE43" s="30"/>
      <c r="EGF43" s="31"/>
      <c r="EGG43" s="30"/>
      <c r="EGH43" s="31"/>
      <c r="EGI43" s="30"/>
      <c r="EGJ43" s="31"/>
      <c r="EGK43" s="30"/>
      <c r="EGL43" s="31"/>
      <c r="EGM43" s="30"/>
      <c r="EGN43" s="31"/>
      <c r="EGO43" s="30"/>
      <c r="EGP43" s="31"/>
      <c r="EGQ43" s="30"/>
      <c r="EGR43" s="31"/>
      <c r="EGS43" s="30"/>
      <c r="EGT43" s="31"/>
      <c r="EGU43" s="30"/>
      <c r="EGV43" s="31"/>
      <c r="EGW43" s="30"/>
      <c r="EGX43" s="31"/>
      <c r="EGY43" s="30"/>
      <c r="EGZ43" s="31"/>
      <c r="EHA43" s="30"/>
      <c r="EHB43" s="31"/>
      <c r="EHC43" s="30"/>
      <c r="EHD43" s="31"/>
      <c r="EHE43" s="30"/>
      <c r="EHF43" s="31"/>
      <c r="EHG43" s="30"/>
      <c r="EHH43" s="31"/>
      <c r="EHI43" s="30"/>
      <c r="EHJ43" s="31"/>
      <c r="EHK43" s="30"/>
      <c r="EHL43" s="31"/>
      <c r="EHM43" s="30"/>
      <c r="EHN43" s="31"/>
      <c r="EHO43" s="30"/>
      <c r="EHP43" s="31"/>
      <c r="EHQ43" s="30"/>
      <c r="EHR43" s="31"/>
      <c r="EHS43" s="30"/>
      <c r="EHT43" s="31"/>
      <c r="EHU43" s="30"/>
      <c r="EHV43" s="31"/>
      <c r="EHW43" s="30"/>
      <c r="EHX43" s="31"/>
      <c r="EHY43" s="30"/>
      <c r="EHZ43" s="31"/>
      <c r="EIA43" s="30"/>
      <c r="EIB43" s="31"/>
      <c r="EIC43" s="30"/>
      <c r="EID43" s="31"/>
      <c r="EIE43" s="30"/>
      <c r="EIF43" s="31"/>
      <c r="EIG43" s="30"/>
      <c r="EIH43" s="31"/>
      <c r="EII43" s="30"/>
      <c r="EIJ43" s="31"/>
      <c r="EIK43" s="30"/>
      <c r="EIL43" s="31"/>
      <c r="EIM43" s="30"/>
      <c r="EIN43" s="31"/>
      <c r="EIO43" s="30"/>
      <c r="EIP43" s="31"/>
      <c r="EIQ43" s="30"/>
      <c r="EIR43" s="31"/>
      <c r="EIS43" s="30"/>
      <c r="EIT43" s="31"/>
      <c r="EIU43" s="30"/>
      <c r="EIV43" s="31"/>
      <c r="EIW43" s="30"/>
      <c r="EIX43" s="31"/>
      <c r="EIY43" s="30"/>
      <c r="EIZ43" s="31"/>
      <c r="EJA43" s="30"/>
      <c r="EJB43" s="31"/>
      <c r="EJC43" s="30"/>
      <c r="EJD43" s="31"/>
      <c r="EJE43" s="30"/>
      <c r="EJF43" s="31"/>
      <c r="EJG43" s="30"/>
      <c r="EJH43" s="31"/>
      <c r="EJI43" s="30"/>
      <c r="EJJ43" s="31"/>
      <c r="EJK43" s="30"/>
      <c r="EJL43" s="31"/>
      <c r="EJM43" s="30"/>
      <c r="EJN43" s="31"/>
      <c r="EJO43" s="30"/>
      <c r="EJP43" s="31"/>
      <c r="EJQ43" s="30"/>
      <c r="EJR43" s="31"/>
      <c r="EJS43" s="30"/>
      <c r="EJT43" s="31"/>
      <c r="EJU43" s="30"/>
      <c r="EJV43" s="31"/>
      <c r="EJW43" s="30"/>
      <c r="EJX43" s="31"/>
      <c r="EJY43" s="30"/>
      <c r="EJZ43" s="31"/>
      <c r="EKA43" s="30"/>
      <c r="EKB43" s="31"/>
      <c r="EKC43" s="30"/>
      <c r="EKD43" s="31"/>
      <c r="EKE43" s="30"/>
      <c r="EKF43" s="31"/>
      <c r="EKG43" s="30"/>
      <c r="EKH43" s="31"/>
      <c r="EKI43" s="30"/>
      <c r="EKJ43" s="31"/>
      <c r="EKK43" s="30"/>
      <c r="EKL43" s="31"/>
      <c r="EKM43" s="30"/>
      <c r="EKN43" s="31"/>
      <c r="EKO43" s="30"/>
      <c r="EKP43" s="31"/>
      <c r="EKQ43" s="30"/>
      <c r="EKR43" s="31"/>
      <c r="EKS43" s="30"/>
      <c r="EKT43" s="31"/>
      <c r="EKU43" s="30"/>
      <c r="EKV43" s="31"/>
      <c r="EKW43" s="30"/>
      <c r="EKX43" s="31"/>
      <c r="EKY43" s="30"/>
      <c r="EKZ43" s="31"/>
      <c r="ELA43" s="30"/>
      <c r="ELB43" s="31"/>
      <c r="ELC43" s="30"/>
      <c r="ELD43" s="31"/>
      <c r="ELE43" s="30"/>
      <c r="ELF43" s="31"/>
      <c r="ELG43" s="30"/>
      <c r="ELH43" s="31"/>
      <c r="ELI43" s="30"/>
      <c r="ELJ43" s="31"/>
      <c r="ELK43" s="30"/>
      <c r="ELL43" s="31"/>
      <c r="ELM43" s="30"/>
      <c r="ELN43" s="31"/>
      <c r="ELO43" s="30"/>
      <c r="ELP43" s="31"/>
      <c r="ELQ43" s="30"/>
      <c r="ELR43" s="31"/>
      <c r="ELS43" s="30"/>
      <c r="ELT43" s="31"/>
      <c r="ELU43" s="30"/>
      <c r="ELV43" s="31"/>
      <c r="ELW43" s="30"/>
      <c r="ELX43" s="31"/>
      <c r="ELY43" s="30"/>
      <c r="ELZ43" s="31"/>
      <c r="EMA43" s="30"/>
      <c r="EMB43" s="31"/>
      <c r="EMC43" s="30"/>
      <c r="EMD43" s="31"/>
      <c r="EME43" s="30"/>
      <c r="EMF43" s="31"/>
      <c r="EMG43" s="30"/>
      <c r="EMH43" s="31"/>
      <c r="EMI43" s="30"/>
      <c r="EMJ43" s="31"/>
      <c r="EMK43" s="30"/>
      <c r="EML43" s="31"/>
      <c r="EMM43" s="30"/>
      <c r="EMN43" s="31"/>
      <c r="EMO43" s="30"/>
      <c r="EMP43" s="31"/>
      <c r="EMQ43" s="30"/>
      <c r="EMR43" s="31"/>
      <c r="EMS43" s="30"/>
      <c r="EMT43" s="31"/>
      <c r="EMU43" s="30"/>
      <c r="EMV43" s="31"/>
      <c r="EMW43" s="30"/>
      <c r="EMX43" s="31"/>
      <c r="EMY43" s="30"/>
      <c r="EMZ43" s="31"/>
      <c r="ENA43" s="30"/>
      <c r="ENB43" s="31"/>
      <c r="ENC43" s="30"/>
      <c r="END43" s="31"/>
      <c r="ENE43" s="30"/>
      <c r="ENF43" s="31"/>
      <c r="ENG43" s="30"/>
      <c r="ENH43" s="31"/>
      <c r="ENI43" s="30"/>
      <c r="ENJ43" s="31"/>
      <c r="ENK43" s="30"/>
      <c r="ENL43" s="31"/>
      <c r="ENM43" s="30"/>
      <c r="ENN43" s="31"/>
      <c r="ENO43" s="30"/>
      <c r="ENP43" s="31"/>
      <c r="ENQ43" s="30"/>
      <c r="ENR43" s="31"/>
      <c r="ENS43" s="30"/>
      <c r="ENT43" s="31"/>
      <c r="ENU43" s="30"/>
      <c r="ENV43" s="31"/>
      <c r="ENW43" s="30"/>
      <c r="ENX43" s="31"/>
      <c r="ENY43" s="30"/>
      <c r="ENZ43" s="31"/>
      <c r="EOA43" s="30"/>
      <c r="EOB43" s="31"/>
      <c r="EOC43" s="30"/>
      <c r="EOD43" s="31"/>
      <c r="EOE43" s="30"/>
      <c r="EOF43" s="31"/>
      <c r="EOG43" s="30"/>
      <c r="EOH43" s="31"/>
      <c r="EOI43" s="30"/>
      <c r="EOJ43" s="31"/>
      <c r="EOK43" s="30"/>
      <c r="EOL43" s="31"/>
      <c r="EOM43" s="30"/>
      <c r="EON43" s="31"/>
      <c r="EOO43" s="30"/>
      <c r="EOP43" s="31"/>
      <c r="EOQ43" s="30"/>
      <c r="EOR43" s="31"/>
      <c r="EOS43" s="30"/>
      <c r="EOT43" s="31"/>
      <c r="EOU43" s="30"/>
      <c r="EOV43" s="31"/>
      <c r="EOW43" s="30"/>
      <c r="EOX43" s="31"/>
      <c r="EOY43" s="30"/>
      <c r="EOZ43" s="31"/>
      <c r="EPA43" s="30"/>
      <c r="EPB43" s="31"/>
      <c r="EPC43" s="30"/>
      <c r="EPD43" s="31"/>
      <c r="EPE43" s="30"/>
      <c r="EPF43" s="31"/>
      <c r="EPG43" s="30"/>
      <c r="EPH43" s="31"/>
      <c r="EPI43" s="30"/>
      <c r="EPJ43" s="31"/>
      <c r="EPK43" s="30"/>
      <c r="EPL43" s="31"/>
      <c r="EPM43" s="30"/>
      <c r="EPN43" s="31"/>
      <c r="EPO43" s="30"/>
      <c r="EPP43" s="31"/>
      <c r="EPQ43" s="30"/>
      <c r="EPR43" s="31"/>
      <c r="EPS43" s="30"/>
      <c r="EPT43" s="31"/>
      <c r="EPU43" s="30"/>
      <c r="EPV43" s="31"/>
      <c r="EPW43" s="30"/>
      <c r="EPX43" s="31"/>
      <c r="EPY43" s="30"/>
      <c r="EPZ43" s="31"/>
      <c r="EQA43" s="30"/>
      <c r="EQB43" s="31"/>
      <c r="EQC43" s="30"/>
      <c r="EQD43" s="31"/>
      <c r="EQE43" s="30"/>
      <c r="EQF43" s="31"/>
      <c r="EQG43" s="30"/>
      <c r="EQH43" s="31"/>
      <c r="EQI43" s="30"/>
      <c r="EQJ43" s="31"/>
      <c r="EQK43" s="30"/>
      <c r="EQL43" s="31"/>
      <c r="EQM43" s="30"/>
      <c r="EQN43" s="31"/>
      <c r="EQO43" s="30"/>
      <c r="EQP43" s="31"/>
      <c r="EQQ43" s="30"/>
      <c r="EQR43" s="31"/>
      <c r="EQS43" s="30"/>
      <c r="EQT43" s="31"/>
      <c r="EQU43" s="30"/>
      <c r="EQV43" s="31"/>
      <c r="EQW43" s="30"/>
      <c r="EQX43" s="31"/>
      <c r="EQY43" s="30"/>
      <c r="EQZ43" s="31"/>
      <c r="ERA43" s="30"/>
      <c r="ERB43" s="31"/>
      <c r="ERC43" s="30"/>
      <c r="ERD43" s="31"/>
      <c r="ERE43" s="30"/>
      <c r="ERF43" s="31"/>
      <c r="ERG43" s="30"/>
      <c r="ERH43" s="31"/>
      <c r="ERI43" s="30"/>
      <c r="ERJ43" s="31"/>
      <c r="ERK43" s="30"/>
      <c r="ERL43" s="31"/>
      <c r="ERM43" s="30"/>
      <c r="ERN43" s="31"/>
      <c r="ERO43" s="30"/>
      <c r="ERP43" s="31"/>
      <c r="ERQ43" s="30"/>
      <c r="ERR43" s="31"/>
      <c r="ERS43" s="30"/>
      <c r="ERT43" s="31"/>
      <c r="ERU43" s="30"/>
      <c r="ERV43" s="31"/>
      <c r="ERW43" s="30"/>
      <c r="ERX43" s="31"/>
      <c r="ERY43" s="30"/>
      <c r="ERZ43" s="31"/>
      <c r="ESA43" s="30"/>
      <c r="ESB43" s="31"/>
      <c r="ESC43" s="30"/>
      <c r="ESD43" s="31"/>
      <c r="ESE43" s="30"/>
      <c r="ESF43" s="31"/>
      <c r="ESG43" s="30"/>
      <c r="ESH43" s="31"/>
      <c r="ESI43" s="30"/>
      <c r="ESJ43" s="31"/>
      <c r="ESK43" s="30"/>
      <c r="ESL43" s="31"/>
      <c r="ESM43" s="30"/>
      <c r="ESN43" s="31"/>
      <c r="ESO43" s="30"/>
      <c r="ESP43" s="31"/>
      <c r="ESQ43" s="30"/>
      <c r="ESR43" s="31"/>
      <c r="ESS43" s="30"/>
      <c r="EST43" s="31"/>
      <c r="ESU43" s="30"/>
      <c r="ESV43" s="31"/>
      <c r="ESW43" s="30"/>
      <c r="ESX43" s="31"/>
      <c r="ESY43" s="30"/>
      <c r="ESZ43" s="31"/>
      <c r="ETA43" s="30"/>
      <c r="ETB43" s="31"/>
      <c r="ETC43" s="30"/>
      <c r="ETD43" s="31"/>
      <c r="ETE43" s="30"/>
      <c r="ETF43" s="31"/>
      <c r="ETG43" s="30"/>
      <c r="ETH43" s="31"/>
      <c r="ETI43" s="30"/>
      <c r="ETJ43" s="31"/>
      <c r="ETK43" s="30"/>
      <c r="ETL43" s="31"/>
      <c r="ETM43" s="30"/>
      <c r="ETN43" s="31"/>
      <c r="ETO43" s="30"/>
      <c r="ETP43" s="31"/>
      <c r="ETQ43" s="30"/>
      <c r="ETR43" s="31"/>
      <c r="ETS43" s="30"/>
      <c r="ETT43" s="31"/>
      <c r="ETU43" s="30"/>
      <c r="ETV43" s="31"/>
      <c r="ETW43" s="30"/>
      <c r="ETX43" s="31"/>
      <c r="ETY43" s="30"/>
      <c r="ETZ43" s="31"/>
      <c r="EUA43" s="30"/>
      <c r="EUB43" s="31"/>
      <c r="EUC43" s="30"/>
      <c r="EUD43" s="31"/>
      <c r="EUE43" s="30"/>
      <c r="EUF43" s="31"/>
      <c r="EUG43" s="30"/>
      <c r="EUH43" s="31"/>
      <c r="EUI43" s="30"/>
      <c r="EUJ43" s="31"/>
      <c r="EUK43" s="30"/>
      <c r="EUL43" s="31"/>
      <c r="EUM43" s="30"/>
      <c r="EUN43" s="31"/>
      <c r="EUO43" s="30"/>
      <c r="EUP43" s="31"/>
      <c r="EUQ43" s="30"/>
      <c r="EUR43" s="31"/>
      <c r="EUS43" s="30"/>
      <c r="EUT43" s="31"/>
      <c r="EUU43" s="30"/>
      <c r="EUV43" s="31"/>
      <c r="EUW43" s="30"/>
      <c r="EUX43" s="31"/>
      <c r="EUY43" s="30"/>
      <c r="EUZ43" s="31"/>
      <c r="EVA43" s="30"/>
      <c r="EVB43" s="31"/>
      <c r="EVC43" s="30"/>
      <c r="EVD43" s="31"/>
      <c r="EVE43" s="30"/>
      <c r="EVF43" s="31"/>
      <c r="EVG43" s="30"/>
      <c r="EVH43" s="31"/>
      <c r="EVI43" s="30"/>
      <c r="EVJ43" s="31"/>
      <c r="EVK43" s="30"/>
      <c r="EVL43" s="31"/>
      <c r="EVM43" s="30"/>
      <c r="EVN43" s="31"/>
      <c r="EVO43" s="30"/>
      <c r="EVP43" s="31"/>
      <c r="EVQ43" s="30"/>
      <c r="EVR43" s="31"/>
      <c r="EVS43" s="30"/>
      <c r="EVT43" s="31"/>
      <c r="EVU43" s="30"/>
      <c r="EVV43" s="31"/>
      <c r="EVW43" s="30"/>
      <c r="EVX43" s="31"/>
      <c r="EVY43" s="30"/>
      <c r="EVZ43" s="31"/>
      <c r="EWA43" s="30"/>
      <c r="EWB43" s="31"/>
      <c r="EWC43" s="30"/>
      <c r="EWD43" s="31"/>
      <c r="EWE43" s="30"/>
      <c r="EWF43" s="31"/>
      <c r="EWG43" s="30"/>
      <c r="EWH43" s="31"/>
      <c r="EWI43" s="30"/>
      <c r="EWJ43" s="31"/>
      <c r="EWK43" s="30"/>
      <c r="EWL43" s="31"/>
      <c r="EWM43" s="30"/>
      <c r="EWN43" s="31"/>
      <c r="EWO43" s="30"/>
      <c r="EWP43" s="31"/>
      <c r="EWQ43" s="30"/>
      <c r="EWR43" s="31"/>
      <c r="EWS43" s="30"/>
      <c r="EWT43" s="31"/>
      <c r="EWU43" s="30"/>
      <c r="EWV43" s="31"/>
      <c r="EWW43" s="30"/>
      <c r="EWX43" s="31"/>
      <c r="EWY43" s="30"/>
      <c r="EWZ43" s="31"/>
      <c r="EXA43" s="30"/>
      <c r="EXB43" s="31"/>
      <c r="EXC43" s="30"/>
      <c r="EXD43" s="31"/>
      <c r="EXE43" s="30"/>
      <c r="EXF43" s="31"/>
      <c r="EXG43" s="30"/>
      <c r="EXH43" s="31"/>
      <c r="EXI43" s="30"/>
      <c r="EXJ43" s="31"/>
      <c r="EXK43" s="30"/>
      <c r="EXL43" s="31"/>
      <c r="EXM43" s="30"/>
      <c r="EXN43" s="31"/>
      <c r="EXO43" s="30"/>
      <c r="EXP43" s="31"/>
      <c r="EXQ43" s="30"/>
      <c r="EXR43" s="31"/>
      <c r="EXS43" s="30"/>
      <c r="EXT43" s="31"/>
      <c r="EXU43" s="30"/>
      <c r="EXV43" s="31"/>
      <c r="EXW43" s="30"/>
      <c r="EXX43" s="31"/>
      <c r="EXY43" s="30"/>
      <c r="EXZ43" s="31"/>
      <c r="EYA43" s="30"/>
      <c r="EYB43" s="31"/>
      <c r="EYC43" s="30"/>
      <c r="EYD43" s="31"/>
      <c r="EYE43" s="30"/>
      <c r="EYF43" s="31"/>
      <c r="EYG43" s="30"/>
      <c r="EYH43" s="31"/>
      <c r="EYI43" s="30"/>
      <c r="EYJ43" s="31"/>
      <c r="EYK43" s="30"/>
      <c r="EYL43" s="31"/>
      <c r="EYM43" s="30"/>
      <c r="EYN43" s="31"/>
      <c r="EYO43" s="30"/>
      <c r="EYP43" s="31"/>
      <c r="EYQ43" s="30"/>
      <c r="EYR43" s="31"/>
      <c r="EYS43" s="30"/>
      <c r="EYT43" s="31"/>
      <c r="EYU43" s="30"/>
      <c r="EYV43" s="31"/>
      <c r="EYW43" s="30"/>
      <c r="EYX43" s="31"/>
      <c r="EYY43" s="30"/>
      <c r="EYZ43" s="31"/>
      <c r="EZA43" s="30"/>
      <c r="EZB43" s="31"/>
      <c r="EZC43" s="30"/>
      <c r="EZD43" s="31"/>
      <c r="EZE43" s="30"/>
      <c r="EZF43" s="31"/>
      <c r="EZG43" s="30"/>
      <c r="EZH43" s="31"/>
      <c r="EZI43" s="30"/>
      <c r="EZJ43" s="31"/>
      <c r="EZK43" s="30"/>
      <c r="EZL43" s="31"/>
      <c r="EZM43" s="30"/>
      <c r="EZN43" s="31"/>
      <c r="EZO43" s="30"/>
      <c r="EZP43" s="31"/>
      <c r="EZQ43" s="30"/>
      <c r="EZR43" s="31"/>
      <c r="EZS43" s="30"/>
      <c r="EZT43" s="31"/>
      <c r="EZU43" s="30"/>
      <c r="EZV43" s="31"/>
      <c r="EZW43" s="30"/>
      <c r="EZX43" s="31"/>
      <c r="EZY43" s="30"/>
      <c r="EZZ43" s="31"/>
      <c r="FAA43" s="30"/>
      <c r="FAB43" s="31"/>
      <c r="FAC43" s="30"/>
      <c r="FAD43" s="31"/>
      <c r="FAE43" s="30"/>
      <c r="FAF43" s="31"/>
      <c r="FAG43" s="30"/>
      <c r="FAH43" s="31"/>
      <c r="FAI43" s="30"/>
      <c r="FAJ43" s="31"/>
      <c r="FAK43" s="30"/>
      <c r="FAL43" s="31"/>
      <c r="FAM43" s="30"/>
      <c r="FAN43" s="31"/>
      <c r="FAO43" s="30"/>
      <c r="FAP43" s="31"/>
      <c r="FAQ43" s="30"/>
      <c r="FAR43" s="31"/>
      <c r="FAS43" s="30"/>
      <c r="FAT43" s="31"/>
      <c r="FAU43" s="30"/>
      <c r="FAV43" s="31"/>
      <c r="FAW43" s="30"/>
      <c r="FAX43" s="31"/>
      <c r="FAY43" s="30"/>
      <c r="FAZ43" s="31"/>
      <c r="FBA43" s="30"/>
      <c r="FBB43" s="31"/>
      <c r="FBC43" s="30"/>
      <c r="FBD43" s="31"/>
      <c r="FBE43" s="30"/>
      <c r="FBF43" s="31"/>
      <c r="FBG43" s="30"/>
      <c r="FBH43" s="31"/>
      <c r="FBI43" s="30"/>
      <c r="FBJ43" s="31"/>
      <c r="FBK43" s="30"/>
      <c r="FBL43" s="31"/>
      <c r="FBM43" s="30"/>
      <c r="FBN43" s="31"/>
      <c r="FBO43" s="30"/>
      <c r="FBP43" s="31"/>
      <c r="FBQ43" s="30"/>
      <c r="FBR43" s="31"/>
      <c r="FBS43" s="30"/>
      <c r="FBT43" s="31"/>
      <c r="FBU43" s="30"/>
      <c r="FBV43" s="31"/>
      <c r="FBW43" s="30"/>
      <c r="FBX43" s="31"/>
      <c r="FBY43" s="30"/>
      <c r="FBZ43" s="31"/>
      <c r="FCA43" s="30"/>
      <c r="FCB43" s="31"/>
      <c r="FCC43" s="30"/>
      <c r="FCD43" s="31"/>
      <c r="FCE43" s="30"/>
      <c r="FCF43" s="31"/>
      <c r="FCG43" s="30"/>
      <c r="FCH43" s="31"/>
      <c r="FCI43" s="30"/>
      <c r="FCJ43" s="31"/>
      <c r="FCK43" s="30"/>
      <c r="FCL43" s="31"/>
      <c r="FCM43" s="30"/>
      <c r="FCN43" s="31"/>
      <c r="FCO43" s="30"/>
      <c r="FCP43" s="31"/>
      <c r="FCQ43" s="30"/>
      <c r="FCR43" s="31"/>
      <c r="FCS43" s="30"/>
      <c r="FCT43" s="31"/>
      <c r="FCU43" s="30"/>
      <c r="FCV43" s="31"/>
      <c r="FCW43" s="30"/>
      <c r="FCX43" s="31"/>
      <c r="FCY43" s="30"/>
      <c r="FCZ43" s="31"/>
      <c r="FDA43" s="30"/>
      <c r="FDB43" s="31"/>
      <c r="FDC43" s="30"/>
      <c r="FDD43" s="31"/>
      <c r="FDE43" s="30"/>
      <c r="FDF43" s="31"/>
      <c r="FDG43" s="30"/>
      <c r="FDH43" s="31"/>
      <c r="FDI43" s="30"/>
      <c r="FDJ43" s="31"/>
      <c r="FDK43" s="30"/>
      <c r="FDL43" s="31"/>
      <c r="FDM43" s="30"/>
      <c r="FDN43" s="31"/>
      <c r="FDO43" s="30"/>
      <c r="FDP43" s="31"/>
      <c r="FDQ43" s="30"/>
      <c r="FDR43" s="31"/>
      <c r="FDS43" s="30"/>
      <c r="FDT43" s="31"/>
      <c r="FDU43" s="30"/>
      <c r="FDV43" s="31"/>
      <c r="FDW43" s="30"/>
      <c r="FDX43" s="31"/>
      <c r="FDY43" s="30"/>
      <c r="FDZ43" s="31"/>
      <c r="FEA43" s="30"/>
      <c r="FEB43" s="31"/>
      <c r="FEC43" s="30"/>
      <c r="FED43" s="31"/>
      <c r="FEE43" s="30"/>
      <c r="FEF43" s="31"/>
      <c r="FEG43" s="30"/>
      <c r="FEH43" s="31"/>
      <c r="FEI43" s="30"/>
      <c r="FEJ43" s="31"/>
      <c r="FEK43" s="30"/>
      <c r="FEL43" s="31"/>
      <c r="FEM43" s="30"/>
      <c r="FEN43" s="31"/>
      <c r="FEO43" s="30"/>
      <c r="FEP43" s="31"/>
      <c r="FEQ43" s="30"/>
      <c r="FER43" s="31"/>
      <c r="FES43" s="30"/>
      <c r="FET43" s="31"/>
      <c r="FEU43" s="30"/>
      <c r="FEV43" s="31"/>
      <c r="FEW43" s="30"/>
      <c r="FEX43" s="31"/>
      <c r="FEY43" s="30"/>
      <c r="FEZ43" s="31"/>
      <c r="FFA43" s="30"/>
      <c r="FFB43" s="31"/>
      <c r="FFC43" s="30"/>
      <c r="FFD43" s="31"/>
      <c r="FFE43" s="30"/>
      <c r="FFF43" s="31"/>
      <c r="FFG43" s="30"/>
      <c r="FFH43" s="31"/>
      <c r="FFI43" s="30"/>
      <c r="FFJ43" s="31"/>
      <c r="FFK43" s="30"/>
      <c r="FFL43" s="31"/>
      <c r="FFM43" s="30"/>
      <c r="FFN43" s="31"/>
      <c r="FFO43" s="30"/>
      <c r="FFP43" s="31"/>
      <c r="FFQ43" s="30"/>
      <c r="FFR43" s="31"/>
      <c r="FFS43" s="30"/>
      <c r="FFT43" s="31"/>
      <c r="FFU43" s="30"/>
      <c r="FFV43" s="31"/>
      <c r="FFW43" s="30"/>
      <c r="FFX43" s="31"/>
      <c r="FFY43" s="30"/>
      <c r="FFZ43" s="31"/>
      <c r="FGA43" s="30"/>
      <c r="FGB43" s="31"/>
      <c r="FGC43" s="30"/>
      <c r="FGD43" s="31"/>
      <c r="FGE43" s="30"/>
      <c r="FGF43" s="31"/>
      <c r="FGG43" s="30"/>
      <c r="FGH43" s="31"/>
      <c r="FGI43" s="30"/>
      <c r="FGJ43" s="31"/>
      <c r="FGK43" s="30"/>
      <c r="FGL43" s="31"/>
      <c r="FGM43" s="30"/>
      <c r="FGN43" s="31"/>
      <c r="FGO43" s="30"/>
      <c r="FGP43" s="31"/>
      <c r="FGQ43" s="30"/>
      <c r="FGR43" s="31"/>
      <c r="FGS43" s="30"/>
      <c r="FGT43" s="31"/>
      <c r="FGU43" s="30"/>
      <c r="FGV43" s="31"/>
      <c r="FGW43" s="30"/>
      <c r="FGX43" s="31"/>
      <c r="FGY43" s="30"/>
      <c r="FGZ43" s="31"/>
      <c r="FHA43" s="30"/>
      <c r="FHB43" s="31"/>
      <c r="FHC43" s="30"/>
      <c r="FHD43" s="31"/>
      <c r="FHE43" s="30"/>
      <c r="FHF43" s="31"/>
      <c r="FHG43" s="30"/>
      <c r="FHH43" s="31"/>
      <c r="FHI43" s="30"/>
      <c r="FHJ43" s="31"/>
      <c r="FHK43" s="30"/>
      <c r="FHL43" s="31"/>
      <c r="FHM43" s="30"/>
      <c r="FHN43" s="31"/>
      <c r="FHO43" s="30"/>
      <c r="FHP43" s="31"/>
      <c r="FHQ43" s="30"/>
      <c r="FHR43" s="31"/>
      <c r="FHS43" s="30"/>
      <c r="FHT43" s="31"/>
      <c r="FHU43" s="30"/>
      <c r="FHV43" s="31"/>
      <c r="FHW43" s="30"/>
      <c r="FHX43" s="31"/>
      <c r="FHY43" s="30"/>
      <c r="FHZ43" s="31"/>
      <c r="FIA43" s="30"/>
      <c r="FIB43" s="31"/>
      <c r="FIC43" s="30"/>
      <c r="FID43" s="31"/>
      <c r="FIE43" s="30"/>
      <c r="FIF43" s="31"/>
      <c r="FIG43" s="30"/>
      <c r="FIH43" s="31"/>
      <c r="FII43" s="30"/>
      <c r="FIJ43" s="31"/>
      <c r="FIK43" s="30"/>
      <c r="FIL43" s="31"/>
      <c r="FIM43" s="30"/>
      <c r="FIN43" s="31"/>
      <c r="FIO43" s="30"/>
      <c r="FIP43" s="31"/>
      <c r="FIQ43" s="30"/>
      <c r="FIR43" s="31"/>
      <c r="FIS43" s="30"/>
      <c r="FIT43" s="31"/>
      <c r="FIU43" s="30"/>
      <c r="FIV43" s="31"/>
      <c r="FIW43" s="30"/>
      <c r="FIX43" s="31"/>
      <c r="FIY43" s="30"/>
      <c r="FIZ43" s="31"/>
      <c r="FJA43" s="30"/>
      <c r="FJB43" s="31"/>
      <c r="FJC43" s="30"/>
      <c r="FJD43" s="31"/>
      <c r="FJE43" s="30"/>
      <c r="FJF43" s="31"/>
      <c r="FJG43" s="30"/>
      <c r="FJH43" s="31"/>
      <c r="FJI43" s="30"/>
      <c r="FJJ43" s="31"/>
      <c r="FJK43" s="30"/>
      <c r="FJL43" s="31"/>
      <c r="FJM43" s="30"/>
      <c r="FJN43" s="31"/>
      <c r="FJO43" s="30"/>
      <c r="FJP43" s="31"/>
      <c r="FJQ43" s="30"/>
      <c r="FJR43" s="31"/>
      <c r="FJS43" s="30"/>
      <c r="FJT43" s="31"/>
      <c r="FJU43" s="30"/>
      <c r="FJV43" s="31"/>
      <c r="FJW43" s="30"/>
      <c r="FJX43" s="31"/>
      <c r="FJY43" s="30"/>
      <c r="FJZ43" s="31"/>
      <c r="FKA43" s="30"/>
      <c r="FKB43" s="31"/>
      <c r="FKC43" s="30"/>
      <c r="FKD43" s="31"/>
      <c r="FKE43" s="30"/>
      <c r="FKF43" s="31"/>
      <c r="FKG43" s="30"/>
      <c r="FKH43" s="31"/>
      <c r="FKI43" s="30"/>
      <c r="FKJ43" s="31"/>
      <c r="FKK43" s="30"/>
      <c r="FKL43" s="31"/>
      <c r="FKM43" s="30"/>
      <c r="FKN43" s="31"/>
      <c r="FKO43" s="30"/>
      <c r="FKP43" s="31"/>
      <c r="FKQ43" s="30"/>
      <c r="FKR43" s="31"/>
      <c r="FKS43" s="30"/>
      <c r="FKT43" s="31"/>
      <c r="FKU43" s="30"/>
      <c r="FKV43" s="31"/>
      <c r="FKW43" s="30"/>
      <c r="FKX43" s="31"/>
      <c r="FKY43" s="30"/>
      <c r="FKZ43" s="31"/>
      <c r="FLA43" s="30"/>
      <c r="FLB43" s="31"/>
      <c r="FLC43" s="30"/>
      <c r="FLD43" s="31"/>
      <c r="FLE43" s="30"/>
      <c r="FLF43" s="31"/>
      <c r="FLG43" s="30"/>
      <c r="FLH43" s="31"/>
      <c r="FLI43" s="30"/>
      <c r="FLJ43" s="31"/>
      <c r="FLK43" s="30"/>
      <c r="FLL43" s="31"/>
      <c r="FLM43" s="30"/>
      <c r="FLN43" s="31"/>
      <c r="FLO43" s="30"/>
      <c r="FLP43" s="31"/>
      <c r="FLQ43" s="30"/>
      <c r="FLR43" s="31"/>
      <c r="FLS43" s="30"/>
      <c r="FLT43" s="31"/>
      <c r="FLU43" s="30"/>
      <c r="FLV43" s="31"/>
      <c r="FLW43" s="30"/>
      <c r="FLX43" s="31"/>
      <c r="FLY43" s="30"/>
      <c r="FLZ43" s="31"/>
      <c r="FMA43" s="30"/>
      <c r="FMB43" s="31"/>
      <c r="FMC43" s="30"/>
      <c r="FMD43" s="31"/>
      <c r="FME43" s="30"/>
      <c r="FMF43" s="31"/>
      <c r="FMG43" s="30"/>
      <c r="FMH43" s="31"/>
      <c r="FMI43" s="30"/>
      <c r="FMJ43" s="31"/>
      <c r="FMK43" s="30"/>
      <c r="FML43" s="31"/>
      <c r="FMM43" s="30"/>
      <c r="FMN43" s="31"/>
      <c r="FMO43" s="30"/>
      <c r="FMP43" s="31"/>
      <c r="FMQ43" s="30"/>
      <c r="FMR43" s="31"/>
      <c r="FMS43" s="30"/>
      <c r="FMT43" s="31"/>
      <c r="FMU43" s="30"/>
      <c r="FMV43" s="31"/>
      <c r="FMW43" s="30"/>
      <c r="FMX43" s="31"/>
      <c r="FMY43" s="30"/>
      <c r="FMZ43" s="31"/>
      <c r="FNA43" s="30"/>
      <c r="FNB43" s="31"/>
      <c r="FNC43" s="30"/>
      <c r="FND43" s="31"/>
      <c r="FNE43" s="30"/>
      <c r="FNF43" s="31"/>
      <c r="FNG43" s="30"/>
      <c r="FNH43" s="31"/>
      <c r="FNI43" s="30"/>
      <c r="FNJ43" s="31"/>
      <c r="FNK43" s="30"/>
      <c r="FNL43" s="31"/>
      <c r="FNM43" s="30"/>
      <c r="FNN43" s="31"/>
      <c r="FNO43" s="30"/>
      <c r="FNP43" s="31"/>
      <c r="FNQ43" s="30"/>
      <c r="FNR43" s="31"/>
      <c r="FNS43" s="30"/>
      <c r="FNT43" s="31"/>
      <c r="FNU43" s="30"/>
      <c r="FNV43" s="31"/>
      <c r="FNW43" s="30"/>
      <c r="FNX43" s="31"/>
      <c r="FNY43" s="30"/>
      <c r="FNZ43" s="31"/>
      <c r="FOA43" s="30"/>
      <c r="FOB43" s="31"/>
      <c r="FOC43" s="30"/>
      <c r="FOD43" s="31"/>
      <c r="FOE43" s="30"/>
      <c r="FOF43" s="31"/>
      <c r="FOG43" s="30"/>
      <c r="FOH43" s="31"/>
      <c r="FOI43" s="30"/>
      <c r="FOJ43" s="31"/>
      <c r="FOK43" s="30"/>
      <c r="FOL43" s="31"/>
      <c r="FOM43" s="30"/>
      <c r="FON43" s="31"/>
      <c r="FOO43" s="30"/>
      <c r="FOP43" s="31"/>
      <c r="FOQ43" s="30"/>
      <c r="FOR43" s="31"/>
      <c r="FOS43" s="30"/>
      <c r="FOT43" s="31"/>
      <c r="FOU43" s="30"/>
      <c r="FOV43" s="31"/>
      <c r="FOW43" s="30"/>
      <c r="FOX43" s="31"/>
      <c r="FOY43" s="30"/>
      <c r="FOZ43" s="31"/>
      <c r="FPA43" s="30"/>
      <c r="FPB43" s="31"/>
      <c r="FPC43" s="30"/>
      <c r="FPD43" s="31"/>
      <c r="FPE43" s="30"/>
      <c r="FPF43" s="31"/>
      <c r="FPG43" s="30"/>
      <c r="FPH43" s="31"/>
      <c r="FPI43" s="30"/>
      <c r="FPJ43" s="31"/>
      <c r="FPK43" s="30"/>
      <c r="FPL43" s="31"/>
      <c r="FPM43" s="30"/>
      <c r="FPN43" s="31"/>
      <c r="FPO43" s="30"/>
      <c r="FPP43" s="31"/>
      <c r="FPQ43" s="30"/>
      <c r="FPR43" s="31"/>
      <c r="FPS43" s="30"/>
      <c r="FPT43" s="31"/>
      <c r="FPU43" s="30"/>
      <c r="FPV43" s="31"/>
      <c r="FPW43" s="30"/>
      <c r="FPX43" s="31"/>
      <c r="FPY43" s="30"/>
      <c r="FPZ43" s="31"/>
      <c r="FQA43" s="30"/>
      <c r="FQB43" s="31"/>
      <c r="FQC43" s="30"/>
      <c r="FQD43" s="31"/>
      <c r="FQE43" s="30"/>
      <c r="FQF43" s="31"/>
      <c r="FQG43" s="30"/>
      <c r="FQH43" s="31"/>
      <c r="FQI43" s="30"/>
      <c r="FQJ43" s="31"/>
      <c r="FQK43" s="30"/>
      <c r="FQL43" s="31"/>
      <c r="FQM43" s="30"/>
      <c r="FQN43" s="31"/>
      <c r="FQO43" s="30"/>
      <c r="FQP43" s="31"/>
      <c r="FQQ43" s="30"/>
      <c r="FQR43" s="31"/>
      <c r="FQS43" s="30"/>
      <c r="FQT43" s="31"/>
      <c r="FQU43" s="30"/>
      <c r="FQV43" s="31"/>
      <c r="FQW43" s="30"/>
      <c r="FQX43" s="31"/>
      <c r="FQY43" s="30"/>
      <c r="FQZ43" s="31"/>
      <c r="FRA43" s="30"/>
      <c r="FRB43" s="31"/>
      <c r="FRC43" s="30"/>
      <c r="FRD43" s="31"/>
      <c r="FRE43" s="30"/>
      <c r="FRF43" s="31"/>
      <c r="FRG43" s="30"/>
      <c r="FRH43" s="31"/>
      <c r="FRI43" s="30"/>
      <c r="FRJ43" s="31"/>
      <c r="FRK43" s="30"/>
      <c r="FRL43" s="31"/>
      <c r="FRM43" s="30"/>
      <c r="FRN43" s="31"/>
      <c r="FRO43" s="30"/>
      <c r="FRP43" s="31"/>
      <c r="FRQ43" s="30"/>
      <c r="FRR43" s="31"/>
      <c r="FRS43" s="30"/>
      <c r="FRT43" s="31"/>
      <c r="FRU43" s="30"/>
      <c r="FRV43" s="31"/>
      <c r="FRW43" s="30"/>
      <c r="FRX43" s="31"/>
      <c r="FRY43" s="30"/>
      <c r="FRZ43" s="31"/>
      <c r="FSA43" s="30"/>
      <c r="FSB43" s="31"/>
      <c r="FSC43" s="30"/>
      <c r="FSD43" s="31"/>
      <c r="FSE43" s="30"/>
      <c r="FSF43" s="31"/>
      <c r="FSG43" s="30"/>
      <c r="FSH43" s="31"/>
      <c r="FSI43" s="30"/>
      <c r="FSJ43" s="31"/>
      <c r="FSK43" s="30"/>
      <c r="FSL43" s="31"/>
      <c r="FSM43" s="30"/>
      <c r="FSN43" s="31"/>
      <c r="FSO43" s="30"/>
      <c r="FSP43" s="31"/>
      <c r="FSQ43" s="30"/>
      <c r="FSR43" s="31"/>
      <c r="FSS43" s="30"/>
      <c r="FST43" s="31"/>
      <c r="FSU43" s="30"/>
      <c r="FSV43" s="31"/>
      <c r="FSW43" s="30"/>
      <c r="FSX43" s="31"/>
      <c r="FSY43" s="30"/>
      <c r="FSZ43" s="31"/>
      <c r="FTA43" s="30"/>
      <c r="FTB43" s="31"/>
      <c r="FTC43" s="30"/>
      <c r="FTD43" s="31"/>
      <c r="FTE43" s="30"/>
      <c r="FTF43" s="31"/>
      <c r="FTG43" s="30"/>
      <c r="FTH43" s="31"/>
      <c r="FTI43" s="30"/>
      <c r="FTJ43" s="31"/>
      <c r="FTK43" s="30"/>
      <c r="FTL43" s="31"/>
      <c r="FTM43" s="30"/>
      <c r="FTN43" s="31"/>
      <c r="FTO43" s="30"/>
      <c r="FTP43" s="31"/>
      <c r="FTQ43" s="30"/>
      <c r="FTR43" s="31"/>
      <c r="FTS43" s="30"/>
      <c r="FTT43" s="31"/>
      <c r="FTU43" s="30"/>
      <c r="FTV43" s="31"/>
      <c r="FTW43" s="30"/>
      <c r="FTX43" s="31"/>
      <c r="FTY43" s="30"/>
      <c r="FTZ43" s="31"/>
      <c r="FUA43" s="30"/>
      <c r="FUB43" s="31"/>
      <c r="FUC43" s="30"/>
      <c r="FUD43" s="31"/>
      <c r="FUE43" s="30"/>
      <c r="FUF43" s="31"/>
      <c r="FUG43" s="30"/>
      <c r="FUH43" s="31"/>
      <c r="FUI43" s="30"/>
      <c r="FUJ43" s="31"/>
      <c r="FUK43" s="30"/>
      <c r="FUL43" s="31"/>
      <c r="FUM43" s="30"/>
      <c r="FUN43" s="31"/>
      <c r="FUO43" s="30"/>
      <c r="FUP43" s="31"/>
      <c r="FUQ43" s="30"/>
      <c r="FUR43" s="31"/>
      <c r="FUS43" s="30"/>
      <c r="FUT43" s="31"/>
      <c r="FUU43" s="30"/>
      <c r="FUV43" s="31"/>
      <c r="FUW43" s="30"/>
      <c r="FUX43" s="31"/>
      <c r="FUY43" s="30"/>
      <c r="FUZ43" s="31"/>
      <c r="FVA43" s="30"/>
      <c r="FVB43" s="31"/>
      <c r="FVC43" s="30"/>
      <c r="FVD43" s="31"/>
      <c r="FVE43" s="30"/>
      <c r="FVF43" s="31"/>
      <c r="FVG43" s="30"/>
      <c r="FVH43" s="31"/>
      <c r="FVI43" s="30"/>
      <c r="FVJ43" s="31"/>
      <c r="FVK43" s="30"/>
      <c r="FVL43" s="31"/>
      <c r="FVM43" s="30"/>
      <c r="FVN43" s="31"/>
      <c r="FVO43" s="30"/>
      <c r="FVP43" s="31"/>
      <c r="FVQ43" s="30"/>
      <c r="FVR43" s="31"/>
      <c r="FVS43" s="30"/>
      <c r="FVT43" s="31"/>
      <c r="FVU43" s="30"/>
      <c r="FVV43" s="31"/>
      <c r="FVW43" s="30"/>
      <c r="FVX43" s="31"/>
      <c r="FVY43" s="30"/>
      <c r="FVZ43" s="31"/>
      <c r="FWA43" s="30"/>
      <c r="FWB43" s="31"/>
      <c r="FWC43" s="30"/>
      <c r="FWD43" s="31"/>
      <c r="FWE43" s="30"/>
      <c r="FWF43" s="31"/>
      <c r="FWG43" s="30"/>
      <c r="FWH43" s="31"/>
      <c r="FWI43" s="30"/>
      <c r="FWJ43" s="31"/>
      <c r="FWK43" s="30"/>
      <c r="FWL43" s="31"/>
      <c r="FWM43" s="30"/>
      <c r="FWN43" s="31"/>
      <c r="FWO43" s="30"/>
      <c r="FWP43" s="31"/>
      <c r="FWQ43" s="30"/>
      <c r="FWR43" s="31"/>
      <c r="FWS43" s="30"/>
      <c r="FWT43" s="31"/>
      <c r="FWU43" s="30"/>
      <c r="FWV43" s="31"/>
      <c r="FWW43" s="30"/>
      <c r="FWX43" s="31"/>
      <c r="FWY43" s="30"/>
      <c r="FWZ43" s="31"/>
      <c r="FXA43" s="30"/>
      <c r="FXB43" s="31"/>
      <c r="FXC43" s="30"/>
      <c r="FXD43" s="31"/>
      <c r="FXE43" s="30"/>
      <c r="FXF43" s="31"/>
      <c r="FXG43" s="30"/>
      <c r="FXH43" s="31"/>
      <c r="FXI43" s="30"/>
      <c r="FXJ43" s="31"/>
      <c r="FXK43" s="30"/>
      <c r="FXL43" s="31"/>
      <c r="FXM43" s="30"/>
      <c r="FXN43" s="31"/>
      <c r="FXO43" s="30"/>
      <c r="FXP43" s="31"/>
      <c r="FXQ43" s="30"/>
      <c r="FXR43" s="31"/>
      <c r="FXS43" s="30"/>
      <c r="FXT43" s="31"/>
      <c r="FXU43" s="30"/>
      <c r="FXV43" s="31"/>
      <c r="FXW43" s="30"/>
      <c r="FXX43" s="31"/>
      <c r="FXY43" s="30"/>
      <c r="FXZ43" s="31"/>
      <c r="FYA43" s="30"/>
      <c r="FYB43" s="31"/>
      <c r="FYC43" s="30"/>
      <c r="FYD43" s="31"/>
      <c r="FYE43" s="30"/>
      <c r="FYF43" s="31"/>
      <c r="FYG43" s="30"/>
      <c r="FYH43" s="31"/>
      <c r="FYI43" s="30"/>
      <c r="FYJ43" s="31"/>
      <c r="FYK43" s="30"/>
      <c r="FYL43" s="31"/>
      <c r="FYM43" s="30"/>
      <c r="FYN43" s="31"/>
      <c r="FYO43" s="30"/>
      <c r="FYP43" s="31"/>
      <c r="FYQ43" s="30"/>
      <c r="FYR43" s="31"/>
      <c r="FYS43" s="30"/>
      <c r="FYT43" s="31"/>
      <c r="FYU43" s="30"/>
      <c r="FYV43" s="31"/>
      <c r="FYW43" s="30"/>
      <c r="FYX43" s="31"/>
      <c r="FYY43" s="30"/>
      <c r="FYZ43" s="31"/>
      <c r="FZA43" s="30"/>
      <c r="FZB43" s="31"/>
      <c r="FZC43" s="30"/>
      <c r="FZD43" s="31"/>
      <c r="FZE43" s="30"/>
      <c r="FZF43" s="31"/>
      <c r="FZG43" s="30"/>
      <c r="FZH43" s="31"/>
      <c r="FZI43" s="30"/>
      <c r="FZJ43" s="31"/>
      <c r="FZK43" s="30"/>
      <c r="FZL43" s="31"/>
      <c r="FZM43" s="30"/>
      <c r="FZN43" s="31"/>
      <c r="FZO43" s="30"/>
      <c r="FZP43" s="31"/>
      <c r="FZQ43" s="30"/>
      <c r="FZR43" s="31"/>
      <c r="FZS43" s="30"/>
      <c r="FZT43" s="31"/>
      <c r="FZU43" s="30"/>
      <c r="FZV43" s="31"/>
      <c r="FZW43" s="30"/>
      <c r="FZX43" s="31"/>
      <c r="FZY43" s="30"/>
      <c r="FZZ43" s="31"/>
      <c r="GAA43" s="30"/>
      <c r="GAB43" s="31"/>
      <c r="GAC43" s="30"/>
      <c r="GAD43" s="31"/>
      <c r="GAE43" s="30"/>
      <c r="GAF43" s="31"/>
      <c r="GAG43" s="30"/>
      <c r="GAH43" s="31"/>
      <c r="GAI43" s="30"/>
      <c r="GAJ43" s="31"/>
      <c r="GAK43" s="30"/>
      <c r="GAL43" s="31"/>
      <c r="GAM43" s="30"/>
      <c r="GAN43" s="31"/>
      <c r="GAO43" s="30"/>
      <c r="GAP43" s="31"/>
      <c r="GAQ43" s="30"/>
      <c r="GAR43" s="31"/>
      <c r="GAS43" s="30"/>
      <c r="GAT43" s="31"/>
      <c r="GAU43" s="30"/>
      <c r="GAV43" s="31"/>
      <c r="GAW43" s="30"/>
      <c r="GAX43" s="31"/>
      <c r="GAY43" s="30"/>
      <c r="GAZ43" s="31"/>
      <c r="GBA43" s="30"/>
      <c r="GBB43" s="31"/>
      <c r="GBC43" s="30"/>
      <c r="GBD43" s="31"/>
      <c r="GBE43" s="30"/>
      <c r="GBF43" s="31"/>
      <c r="GBG43" s="30"/>
      <c r="GBH43" s="31"/>
      <c r="GBI43" s="30"/>
      <c r="GBJ43" s="31"/>
      <c r="GBK43" s="30"/>
      <c r="GBL43" s="31"/>
      <c r="GBM43" s="30"/>
      <c r="GBN43" s="31"/>
      <c r="GBO43" s="30"/>
      <c r="GBP43" s="31"/>
      <c r="GBQ43" s="30"/>
      <c r="GBR43" s="31"/>
      <c r="GBS43" s="30"/>
      <c r="GBT43" s="31"/>
      <c r="GBU43" s="30"/>
      <c r="GBV43" s="31"/>
      <c r="GBW43" s="30"/>
      <c r="GBX43" s="31"/>
      <c r="GBY43" s="30"/>
      <c r="GBZ43" s="31"/>
      <c r="GCA43" s="30"/>
      <c r="GCB43" s="31"/>
      <c r="GCC43" s="30"/>
      <c r="GCD43" s="31"/>
      <c r="GCE43" s="30"/>
      <c r="GCF43" s="31"/>
      <c r="GCG43" s="30"/>
      <c r="GCH43" s="31"/>
      <c r="GCI43" s="30"/>
      <c r="GCJ43" s="31"/>
      <c r="GCK43" s="30"/>
      <c r="GCL43" s="31"/>
      <c r="GCM43" s="30"/>
      <c r="GCN43" s="31"/>
      <c r="GCO43" s="30"/>
      <c r="GCP43" s="31"/>
      <c r="GCQ43" s="30"/>
      <c r="GCR43" s="31"/>
      <c r="GCS43" s="30"/>
      <c r="GCT43" s="31"/>
      <c r="GCU43" s="30"/>
      <c r="GCV43" s="31"/>
      <c r="GCW43" s="30"/>
      <c r="GCX43" s="31"/>
      <c r="GCY43" s="30"/>
      <c r="GCZ43" s="31"/>
      <c r="GDA43" s="30"/>
      <c r="GDB43" s="31"/>
      <c r="GDC43" s="30"/>
      <c r="GDD43" s="31"/>
      <c r="GDE43" s="30"/>
      <c r="GDF43" s="31"/>
      <c r="GDG43" s="30"/>
      <c r="GDH43" s="31"/>
      <c r="GDI43" s="30"/>
      <c r="GDJ43" s="31"/>
      <c r="GDK43" s="30"/>
      <c r="GDL43" s="31"/>
      <c r="GDM43" s="30"/>
      <c r="GDN43" s="31"/>
      <c r="GDO43" s="30"/>
      <c r="GDP43" s="31"/>
      <c r="GDQ43" s="30"/>
      <c r="GDR43" s="31"/>
      <c r="GDS43" s="30"/>
      <c r="GDT43" s="31"/>
      <c r="GDU43" s="30"/>
      <c r="GDV43" s="31"/>
      <c r="GDW43" s="30"/>
      <c r="GDX43" s="31"/>
      <c r="GDY43" s="30"/>
      <c r="GDZ43" s="31"/>
      <c r="GEA43" s="30"/>
      <c r="GEB43" s="31"/>
      <c r="GEC43" s="30"/>
      <c r="GED43" s="31"/>
      <c r="GEE43" s="30"/>
      <c r="GEF43" s="31"/>
      <c r="GEG43" s="30"/>
      <c r="GEH43" s="31"/>
      <c r="GEI43" s="30"/>
      <c r="GEJ43" s="31"/>
      <c r="GEK43" s="30"/>
      <c r="GEL43" s="31"/>
      <c r="GEM43" s="30"/>
      <c r="GEN43" s="31"/>
      <c r="GEO43" s="30"/>
      <c r="GEP43" s="31"/>
      <c r="GEQ43" s="30"/>
      <c r="GER43" s="31"/>
      <c r="GES43" s="30"/>
      <c r="GET43" s="31"/>
      <c r="GEU43" s="30"/>
      <c r="GEV43" s="31"/>
      <c r="GEW43" s="30"/>
      <c r="GEX43" s="31"/>
      <c r="GEY43" s="30"/>
      <c r="GEZ43" s="31"/>
      <c r="GFA43" s="30"/>
      <c r="GFB43" s="31"/>
      <c r="GFC43" s="30"/>
      <c r="GFD43" s="31"/>
      <c r="GFE43" s="30"/>
      <c r="GFF43" s="31"/>
      <c r="GFG43" s="30"/>
      <c r="GFH43" s="31"/>
      <c r="GFI43" s="30"/>
      <c r="GFJ43" s="31"/>
      <c r="GFK43" s="30"/>
      <c r="GFL43" s="31"/>
      <c r="GFM43" s="30"/>
      <c r="GFN43" s="31"/>
      <c r="GFO43" s="30"/>
      <c r="GFP43" s="31"/>
      <c r="GFQ43" s="30"/>
      <c r="GFR43" s="31"/>
      <c r="GFS43" s="30"/>
      <c r="GFT43" s="31"/>
      <c r="GFU43" s="30"/>
      <c r="GFV43" s="31"/>
      <c r="GFW43" s="30"/>
      <c r="GFX43" s="31"/>
      <c r="GFY43" s="30"/>
      <c r="GFZ43" s="31"/>
      <c r="GGA43" s="30"/>
      <c r="GGB43" s="31"/>
      <c r="GGC43" s="30"/>
      <c r="GGD43" s="31"/>
      <c r="GGE43" s="30"/>
      <c r="GGF43" s="31"/>
      <c r="GGG43" s="30"/>
      <c r="GGH43" s="31"/>
      <c r="GGI43" s="30"/>
      <c r="GGJ43" s="31"/>
      <c r="GGK43" s="30"/>
      <c r="GGL43" s="31"/>
      <c r="GGM43" s="30"/>
      <c r="GGN43" s="31"/>
      <c r="GGO43" s="30"/>
      <c r="GGP43" s="31"/>
      <c r="GGQ43" s="30"/>
      <c r="GGR43" s="31"/>
      <c r="GGS43" s="30"/>
      <c r="GGT43" s="31"/>
      <c r="GGU43" s="30"/>
      <c r="GGV43" s="31"/>
      <c r="GGW43" s="30"/>
      <c r="GGX43" s="31"/>
      <c r="GGY43" s="30"/>
      <c r="GGZ43" s="31"/>
      <c r="GHA43" s="30"/>
      <c r="GHB43" s="31"/>
      <c r="GHC43" s="30"/>
      <c r="GHD43" s="31"/>
      <c r="GHE43" s="30"/>
      <c r="GHF43" s="31"/>
      <c r="GHG43" s="30"/>
      <c r="GHH43" s="31"/>
      <c r="GHI43" s="30"/>
      <c r="GHJ43" s="31"/>
      <c r="GHK43" s="30"/>
      <c r="GHL43" s="31"/>
      <c r="GHM43" s="30"/>
      <c r="GHN43" s="31"/>
      <c r="GHO43" s="30"/>
      <c r="GHP43" s="31"/>
      <c r="GHQ43" s="30"/>
      <c r="GHR43" s="31"/>
      <c r="GHS43" s="30"/>
      <c r="GHT43" s="31"/>
      <c r="GHU43" s="30"/>
      <c r="GHV43" s="31"/>
      <c r="GHW43" s="30"/>
      <c r="GHX43" s="31"/>
      <c r="GHY43" s="30"/>
      <c r="GHZ43" s="31"/>
      <c r="GIA43" s="30"/>
      <c r="GIB43" s="31"/>
      <c r="GIC43" s="30"/>
      <c r="GID43" s="31"/>
      <c r="GIE43" s="30"/>
      <c r="GIF43" s="31"/>
      <c r="GIG43" s="30"/>
      <c r="GIH43" s="31"/>
      <c r="GII43" s="30"/>
      <c r="GIJ43" s="31"/>
      <c r="GIK43" s="30"/>
      <c r="GIL43" s="31"/>
      <c r="GIM43" s="30"/>
      <c r="GIN43" s="31"/>
      <c r="GIO43" s="30"/>
      <c r="GIP43" s="31"/>
      <c r="GIQ43" s="30"/>
      <c r="GIR43" s="31"/>
      <c r="GIS43" s="30"/>
      <c r="GIT43" s="31"/>
      <c r="GIU43" s="30"/>
      <c r="GIV43" s="31"/>
      <c r="GIW43" s="30"/>
      <c r="GIX43" s="31"/>
      <c r="GIY43" s="30"/>
      <c r="GIZ43" s="31"/>
      <c r="GJA43" s="30"/>
      <c r="GJB43" s="31"/>
      <c r="GJC43" s="30"/>
      <c r="GJD43" s="31"/>
      <c r="GJE43" s="30"/>
      <c r="GJF43" s="31"/>
      <c r="GJG43" s="30"/>
      <c r="GJH43" s="31"/>
      <c r="GJI43" s="30"/>
      <c r="GJJ43" s="31"/>
      <c r="GJK43" s="30"/>
      <c r="GJL43" s="31"/>
      <c r="GJM43" s="30"/>
      <c r="GJN43" s="31"/>
      <c r="GJO43" s="30"/>
      <c r="GJP43" s="31"/>
      <c r="GJQ43" s="30"/>
      <c r="GJR43" s="31"/>
      <c r="GJS43" s="30"/>
      <c r="GJT43" s="31"/>
      <c r="GJU43" s="30"/>
      <c r="GJV43" s="31"/>
      <c r="GJW43" s="30"/>
      <c r="GJX43" s="31"/>
      <c r="GJY43" s="30"/>
      <c r="GJZ43" s="31"/>
      <c r="GKA43" s="30"/>
      <c r="GKB43" s="31"/>
      <c r="GKC43" s="30"/>
      <c r="GKD43" s="31"/>
      <c r="GKE43" s="30"/>
      <c r="GKF43" s="31"/>
      <c r="GKG43" s="30"/>
      <c r="GKH43" s="31"/>
      <c r="GKI43" s="30"/>
      <c r="GKJ43" s="31"/>
      <c r="GKK43" s="30"/>
      <c r="GKL43" s="31"/>
      <c r="GKM43" s="30"/>
      <c r="GKN43" s="31"/>
      <c r="GKO43" s="30"/>
      <c r="GKP43" s="31"/>
      <c r="GKQ43" s="30"/>
      <c r="GKR43" s="31"/>
      <c r="GKS43" s="30"/>
      <c r="GKT43" s="31"/>
      <c r="GKU43" s="30"/>
      <c r="GKV43" s="31"/>
      <c r="GKW43" s="30"/>
      <c r="GKX43" s="31"/>
      <c r="GKY43" s="30"/>
      <c r="GKZ43" s="31"/>
      <c r="GLA43" s="30"/>
      <c r="GLB43" s="31"/>
      <c r="GLC43" s="30"/>
      <c r="GLD43" s="31"/>
      <c r="GLE43" s="30"/>
      <c r="GLF43" s="31"/>
      <c r="GLG43" s="30"/>
      <c r="GLH43" s="31"/>
      <c r="GLI43" s="30"/>
      <c r="GLJ43" s="31"/>
      <c r="GLK43" s="30"/>
      <c r="GLL43" s="31"/>
      <c r="GLM43" s="30"/>
      <c r="GLN43" s="31"/>
      <c r="GLO43" s="30"/>
      <c r="GLP43" s="31"/>
      <c r="GLQ43" s="30"/>
      <c r="GLR43" s="31"/>
      <c r="GLS43" s="30"/>
      <c r="GLT43" s="31"/>
      <c r="GLU43" s="30"/>
      <c r="GLV43" s="31"/>
      <c r="GLW43" s="30"/>
      <c r="GLX43" s="31"/>
      <c r="GLY43" s="30"/>
      <c r="GLZ43" s="31"/>
      <c r="GMA43" s="30"/>
      <c r="GMB43" s="31"/>
      <c r="GMC43" s="30"/>
      <c r="GMD43" s="31"/>
      <c r="GME43" s="30"/>
      <c r="GMF43" s="31"/>
      <c r="GMG43" s="30"/>
      <c r="GMH43" s="31"/>
      <c r="GMI43" s="30"/>
      <c r="GMJ43" s="31"/>
      <c r="GMK43" s="30"/>
      <c r="GML43" s="31"/>
      <c r="GMM43" s="30"/>
      <c r="GMN43" s="31"/>
      <c r="GMO43" s="30"/>
      <c r="GMP43" s="31"/>
      <c r="GMQ43" s="30"/>
      <c r="GMR43" s="31"/>
      <c r="GMS43" s="30"/>
      <c r="GMT43" s="31"/>
      <c r="GMU43" s="30"/>
      <c r="GMV43" s="31"/>
      <c r="GMW43" s="30"/>
      <c r="GMX43" s="31"/>
      <c r="GMY43" s="30"/>
      <c r="GMZ43" s="31"/>
      <c r="GNA43" s="30"/>
      <c r="GNB43" s="31"/>
      <c r="GNC43" s="30"/>
      <c r="GND43" s="31"/>
      <c r="GNE43" s="30"/>
      <c r="GNF43" s="31"/>
      <c r="GNG43" s="30"/>
      <c r="GNH43" s="31"/>
      <c r="GNI43" s="30"/>
      <c r="GNJ43" s="31"/>
      <c r="GNK43" s="30"/>
      <c r="GNL43" s="31"/>
      <c r="GNM43" s="30"/>
      <c r="GNN43" s="31"/>
      <c r="GNO43" s="30"/>
      <c r="GNP43" s="31"/>
      <c r="GNQ43" s="30"/>
      <c r="GNR43" s="31"/>
      <c r="GNS43" s="30"/>
      <c r="GNT43" s="31"/>
      <c r="GNU43" s="30"/>
      <c r="GNV43" s="31"/>
      <c r="GNW43" s="30"/>
      <c r="GNX43" s="31"/>
      <c r="GNY43" s="30"/>
      <c r="GNZ43" s="31"/>
      <c r="GOA43" s="30"/>
      <c r="GOB43" s="31"/>
      <c r="GOC43" s="30"/>
      <c r="GOD43" s="31"/>
      <c r="GOE43" s="30"/>
      <c r="GOF43" s="31"/>
      <c r="GOG43" s="30"/>
      <c r="GOH43" s="31"/>
      <c r="GOI43" s="30"/>
      <c r="GOJ43" s="31"/>
      <c r="GOK43" s="30"/>
      <c r="GOL43" s="31"/>
      <c r="GOM43" s="30"/>
      <c r="GON43" s="31"/>
      <c r="GOO43" s="30"/>
      <c r="GOP43" s="31"/>
      <c r="GOQ43" s="30"/>
      <c r="GOR43" s="31"/>
      <c r="GOS43" s="30"/>
      <c r="GOT43" s="31"/>
      <c r="GOU43" s="30"/>
      <c r="GOV43" s="31"/>
      <c r="GOW43" s="30"/>
      <c r="GOX43" s="31"/>
      <c r="GOY43" s="30"/>
      <c r="GOZ43" s="31"/>
      <c r="GPA43" s="30"/>
      <c r="GPB43" s="31"/>
      <c r="GPC43" s="30"/>
      <c r="GPD43" s="31"/>
      <c r="GPE43" s="30"/>
      <c r="GPF43" s="31"/>
      <c r="GPG43" s="30"/>
      <c r="GPH43" s="31"/>
      <c r="GPI43" s="30"/>
      <c r="GPJ43" s="31"/>
      <c r="GPK43" s="30"/>
      <c r="GPL43" s="31"/>
      <c r="GPM43" s="30"/>
      <c r="GPN43" s="31"/>
      <c r="GPO43" s="30"/>
      <c r="GPP43" s="31"/>
      <c r="GPQ43" s="30"/>
      <c r="GPR43" s="31"/>
      <c r="GPS43" s="30"/>
      <c r="GPT43" s="31"/>
      <c r="GPU43" s="30"/>
      <c r="GPV43" s="31"/>
      <c r="GPW43" s="30"/>
      <c r="GPX43" s="31"/>
      <c r="GPY43" s="30"/>
      <c r="GPZ43" s="31"/>
      <c r="GQA43" s="30"/>
      <c r="GQB43" s="31"/>
      <c r="GQC43" s="30"/>
      <c r="GQD43" s="31"/>
      <c r="GQE43" s="30"/>
      <c r="GQF43" s="31"/>
      <c r="GQG43" s="30"/>
      <c r="GQH43" s="31"/>
      <c r="GQI43" s="30"/>
      <c r="GQJ43" s="31"/>
      <c r="GQK43" s="30"/>
      <c r="GQL43" s="31"/>
      <c r="GQM43" s="30"/>
      <c r="GQN43" s="31"/>
      <c r="GQO43" s="30"/>
      <c r="GQP43" s="31"/>
      <c r="GQQ43" s="30"/>
      <c r="GQR43" s="31"/>
      <c r="GQS43" s="30"/>
      <c r="GQT43" s="31"/>
      <c r="GQU43" s="30"/>
      <c r="GQV43" s="31"/>
      <c r="GQW43" s="30"/>
      <c r="GQX43" s="31"/>
      <c r="GQY43" s="30"/>
      <c r="GQZ43" s="31"/>
      <c r="GRA43" s="30"/>
      <c r="GRB43" s="31"/>
      <c r="GRC43" s="30"/>
      <c r="GRD43" s="31"/>
      <c r="GRE43" s="30"/>
      <c r="GRF43" s="31"/>
      <c r="GRG43" s="30"/>
      <c r="GRH43" s="31"/>
      <c r="GRI43" s="30"/>
      <c r="GRJ43" s="31"/>
      <c r="GRK43" s="30"/>
      <c r="GRL43" s="31"/>
      <c r="GRM43" s="30"/>
      <c r="GRN43" s="31"/>
      <c r="GRO43" s="30"/>
      <c r="GRP43" s="31"/>
      <c r="GRQ43" s="30"/>
      <c r="GRR43" s="31"/>
      <c r="GRS43" s="30"/>
      <c r="GRT43" s="31"/>
      <c r="GRU43" s="30"/>
      <c r="GRV43" s="31"/>
      <c r="GRW43" s="30"/>
      <c r="GRX43" s="31"/>
      <c r="GRY43" s="30"/>
      <c r="GRZ43" s="31"/>
      <c r="GSA43" s="30"/>
      <c r="GSB43" s="31"/>
      <c r="GSC43" s="30"/>
      <c r="GSD43" s="31"/>
      <c r="GSE43" s="30"/>
      <c r="GSF43" s="31"/>
      <c r="GSG43" s="30"/>
      <c r="GSH43" s="31"/>
      <c r="GSI43" s="30"/>
      <c r="GSJ43" s="31"/>
      <c r="GSK43" s="30"/>
      <c r="GSL43" s="31"/>
      <c r="GSM43" s="30"/>
      <c r="GSN43" s="31"/>
      <c r="GSO43" s="30"/>
      <c r="GSP43" s="31"/>
      <c r="GSQ43" s="30"/>
      <c r="GSR43" s="31"/>
      <c r="GSS43" s="30"/>
      <c r="GST43" s="31"/>
      <c r="GSU43" s="30"/>
      <c r="GSV43" s="31"/>
      <c r="GSW43" s="30"/>
      <c r="GSX43" s="31"/>
      <c r="GSY43" s="30"/>
      <c r="GSZ43" s="31"/>
      <c r="GTA43" s="30"/>
      <c r="GTB43" s="31"/>
      <c r="GTC43" s="30"/>
      <c r="GTD43" s="31"/>
      <c r="GTE43" s="30"/>
      <c r="GTF43" s="31"/>
      <c r="GTG43" s="30"/>
      <c r="GTH43" s="31"/>
      <c r="GTI43" s="30"/>
      <c r="GTJ43" s="31"/>
      <c r="GTK43" s="30"/>
      <c r="GTL43" s="31"/>
      <c r="GTM43" s="30"/>
      <c r="GTN43" s="31"/>
      <c r="GTO43" s="30"/>
      <c r="GTP43" s="31"/>
      <c r="GTQ43" s="30"/>
      <c r="GTR43" s="31"/>
      <c r="GTS43" s="30"/>
      <c r="GTT43" s="31"/>
      <c r="GTU43" s="30"/>
      <c r="GTV43" s="31"/>
      <c r="GTW43" s="30"/>
      <c r="GTX43" s="31"/>
      <c r="GTY43" s="30"/>
      <c r="GTZ43" s="31"/>
      <c r="GUA43" s="30"/>
      <c r="GUB43" s="31"/>
      <c r="GUC43" s="30"/>
      <c r="GUD43" s="31"/>
      <c r="GUE43" s="30"/>
      <c r="GUF43" s="31"/>
      <c r="GUG43" s="30"/>
      <c r="GUH43" s="31"/>
      <c r="GUI43" s="30"/>
      <c r="GUJ43" s="31"/>
      <c r="GUK43" s="30"/>
      <c r="GUL43" s="31"/>
      <c r="GUM43" s="30"/>
      <c r="GUN43" s="31"/>
      <c r="GUO43" s="30"/>
      <c r="GUP43" s="31"/>
      <c r="GUQ43" s="30"/>
      <c r="GUR43" s="31"/>
      <c r="GUS43" s="30"/>
      <c r="GUT43" s="31"/>
      <c r="GUU43" s="30"/>
      <c r="GUV43" s="31"/>
      <c r="GUW43" s="30"/>
      <c r="GUX43" s="31"/>
      <c r="GUY43" s="30"/>
      <c r="GUZ43" s="31"/>
      <c r="GVA43" s="30"/>
      <c r="GVB43" s="31"/>
      <c r="GVC43" s="30"/>
      <c r="GVD43" s="31"/>
      <c r="GVE43" s="30"/>
      <c r="GVF43" s="31"/>
      <c r="GVG43" s="30"/>
      <c r="GVH43" s="31"/>
      <c r="GVI43" s="30"/>
      <c r="GVJ43" s="31"/>
      <c r="GVK43" s="30"/>
      <c r="GVL43" s="31"/>
      <c r="GVM43" s="30"/>
      <c r="GVN43" s="31"/>
      <c r="GVO43" s="30"/>
      <c r="GVP43" s="31"/>
      <c r="GVQ43" s="30"/>
      <c r="GVR43" s="31"/>
      <c r="GVS43" s="30"/>
      <c r="GVT43" s="31"/>
      <c r="GVU43" s="30"/>
      <c r="GVV43" s="31"/>
      <c r="GVW43" s="30"/>
      <c r="GVX43" s="31"/>
      <c r="GVY43" s="30"/>
      <c r="GVZ43" s="31"/>
      <c r="GWA43" s="30"/>
      <c r="GWB43" s="31"/>
      <c r="GWC43" s="30"/>
      <c r="GWD43" s="31"/>
      <c r="GWE43" s="30"/>
      <c r="GWF43" s="31"/>
      <c r="GWG43" s="30"/>
      <c r="GWH43" s="31"/>
      <c r="GWI43" s="30"/>
      <c r="GWJ43" s="31"/>
      <c r="GWK43" s="30"/>
      <c r="GWL43" s="31"/>
      <c r="GWM43" s="30"/>
      <c r="GWN43" s="31"/>
      <c r="GWO43" s="30"/>
      <c r="GWP43" s="31"/>
      <c r="GWQ43" s="30"/>
      <c r="GWR43" s="31"/>
      <c r="GWS43" s="30"/>
      <c r="GWT43" s="31"/>
      <c r="GWU43" s="30"/>
      <c r="GWV43" s="31"/>
      <c r="GWW43" s="30"/>
      <c r="GWX43" s="31"/>
      <c r="GWY43" s="30"/>
      <c r="GWZ43" s="31"/>
      <c r="GXA43" s="30"/>
      <c r="GXB43" s="31"/>
      <c r="GXC43" s="30"/>
      <c r="GXD43" s="31"/>
      <c r="GXE43" s="30"/>
      <c r="GXF43" s="31"/>
      <c r="GXG43" s="30"/>
      <c r="GXH43" s="31"/>
      <c r="GXI43" s="30"/>
      <c r="GXJ43" s="31"/>
      <c r="GXK43" s="30"/>
      <c r="GXL43" s="31"/>
      <c r="GXM43" s="30"/>
      <c r="GXN43" s="31"/>
      <c r="GXO43" s="30"/>
      <c r="GXP43" s="31"/>
      <c r="GXQ43" s="30"/>
      <c r="GXR43" s="31"/>
      <c r="GXS43" s="30"/>
      <c r="GXT43" s="31"/>
      <c r="GXU43" s="30"/>
      <c r="GXV43" s="31"/>
      <c r="GXW43" s="30"/>
      <c r="GXX43" s="31"/>
      <c r="GXY43" s="30"/>
      <c r="GXZ43" s="31"/>
      <c r="GYA43" s="30"/>
      <c r="GYB43" s="31"/>
      <c r="GYC43" s="30"/>
      <c r="GYD43" s="31"/>
      <c r="GYE43" s="30"/>
      <c r="GYF43" s="31"/>
      <c r="GYG43" s="30"/>
      <c r="GYH43" s="31"/>
      <c r="GYI43" s="30"/>
      <c r="GYJ43" s="31"/>
      <c r="GYK43" s="30"/>
      <c r="GYL43" s="31"/>
      <c r="GYM43" s="30"/>
      <c r="GYN43" s="31"/>
      <c r="GYO43" s="30"/>
      <c r="GYP43" s="31"/>
      <c r="GYQ43" s="30"/>
      <c r="GYR43" s="31"/>
      <c r="GYS43" s="30"/>
      <c r="GYT43" s="31"/>
      <c r="GYU43" s="30"/>
      <c r="GYV43" s="31"/>
      <c r="GYW43" s="30"/>
      <c r="GYX43" s="31"/>
      <c r="GYY43" s="30"/>
      <c r="GYZ43" s="31"/>
      <c r="GZA43" s="30"/>
      <c r="GZB43" s="31"/>
      <c r="GZC43" s="30"/>
      <c r="GZD43" s="31"/>
      <c r="GZE43" s="30"/>
      <c r="GZF43" s="31"/>
      <c r="GZG43" s="30"/>
      <c r="GZH43" s="31"/>
      <c r="GZI43" s="30"/>
      <c r="GZJ43" s="31"/>
      <c r="GZK43" s="30"/>
      <c r="GZL43" s="31"/>
      <c r="GZM43" s="30"/>
      <c r="GZN43" s="31"/>
      <c r="GZO43" s="30"/>
      <c r="GZP43" s="31"/>
      <c r="GZQ43" s="30"/>
      <c r="GZR43" s="31"/>
      <c r="GZS43" s="30"/>
      <c r="GZT43" s="31"/>
      <c r="GZU43" s="30"/>
      <c r="GZV43" s="31"/>
      <c r="GZW43" s="30"/>
      <c r="GZX43" s="31"/>
      <c r="GZY43" s="30"/>
      <c r="GZZ43" s="31"/>
      <c r="HAA43" s="30"/>
      <c r="HAB43" s="31"/>
      <c r="HAC43" s="30"/>
      <c r="HAD43" s="31"/>
      <c r="HAE43" s="30"/>
      <c r="HAF43" s="31"/>
      <c r="HAG43" s="30"/>
      <c r="HAH43" s="31"/>
      <c r="HAI43" s="30"/>
      <c r="HAJ43" s="31"/>
      <c r="HAK43" s="30"/>
      <c r="HAL43" s="31"/>
      <c r="HAM43" s="30"/>
      <c r="HAN43" s="31"/>
      <c r="HAO43" s="30"/>
      <c r="HAP43" s="31"/>
      <c r="HAQ43" s="30"/>
      <c r="HAR43" s="31"/>
      <c r="HAS43" s="30"/>
      <c r="HAT43" s="31"/>
      <c r="HAU43" s="30"/>
      <c r="HAV43" s="31"/>
      <c r="HAW43" s="30"/>
      <c r="HAX43" s="31"/>
      <c r="HAY43" s="30"/>
      <c r="HAZ43" s="31"/>
      <c r="HBA43" s="30"/>
      <c r="HBB43" s="31"/>
      <c r="HBC43" s="30"/>
      <c r="HBD43" s="31"/>
      <c r="HBE43" s="30"/>
      <c r="HBF43" s="31"/>
      <c r="HBG43" s="30"/>
      <c r="HBH43" s="31"/>
      <c r="HBI43" s="30"/>
      <c r="HBJ43" s="31"/>
      <c r="HBK43" s="30"/>
      <c r="HBL43" s="31"/>
      <c r="HBM43" s="30"/>
      <c r="HBN43" s="31"/>
      <c r="HBO43" s="30"/>
      <c r="HBP43" s="31"/>
      <c r="HBQ43" s="30"/>
      <c r="HBR43" s="31"/>
      <c r="HBS43" s="30"/>
      <c r="HBT43" s="31"/>
      <c r="HBU43" s="30"/>
      <c r="HBV43" s="31"/>
      <c r="HBW43" s="30"/>
      <c r="HBX43" s="31"/>
      <c r="HBY43" s="30"/>
      <c r="HBZ43" s="31"/>
      <c r="HCA43" s="30"/>
      <c r="HCB43" s="31"/>
      <c r="HCC43" s="30"/>
      <c r="HCD43" s="31"/>
      <c r="HCE43" s="30"/>
      <c r="HCF43" s="31"/>
      <c r="HCG43" s="30"/>
      <c r="HCH43" s="31"/>
      <c r="HCI43" s="30"/>
      <c r="HCJ43" s="31"/>
      <c r="HCK43" s="30"/>
      <c r="HCL43" s="31"/>
      <c r="HCM43" s="30"/>
      <c r="HCN43" s="31"/>
      <c r="HCO43" s="30"/>
      <c r="HCP43" s="31"/>
      <c r="HCQ43" s="30"/>
      <c r="HCR43" s="31"/>
      <c r="HCS43" s="30"/>
      <c r="HCT43" s="31"/>
      <c r="HCU43" s="30"/>
      <c r="HCV43" s="31"/>
      <c r="HCW43" s="30"/>
      <c r="HCX43" s="31"/>
      <c r="HCY43" s="30"/>
      <c r="HCZ43" s="31"/>
      <c r="HDA43" s="30"/>
      <c r="HDB43" s="31"/>
      <c r="HDC43" s="30"/>
      <c r="HDD43" s="31"/>
      <c r="HDE43" s="30"/>
      <c r="HDF43" s="31"/>
      <c r="HDG43" s="30"/>
      <c r="HDH43" s="31"/>
      <c r="HDI43" s="30"/>
      <c r="HDJ43" s="31"/>
      <c r="HDK43" s="30"/>
      <c r="HDL43" s="31"/>
      <c r="HDM43" s="30"/>
      <c r="HDN43" s="31"/>
      <c r="HDO43" s="30"/>
      <c r="HDP43" s="31"/>
      <c r="HDQ43" s="30"/>
      <c r="HDR43" s="31"/>
      <c r="HDS43" s="30"/>
      <c r="HDT43" s="31"/>
      <c r="HDU43" s="30"/>
      <c r="HDV43" s="31"/>
      <c r="HDW43" s="30"/>
      <c r="HDX43" s="31"/>
      <c r="HDY43" s="30"/>
      <c r="HDZ43" s="31"/>
      <c r="HEA43" s="30"/>
      <c r="HEB43" s="31"/>
      <c r="HEC43" s="30"/>
      <c r="HED43" s="31"/>
      <c r="HEE43" s="30"/>
      <c r="HEF43" s="31"/>
      <c r="HEG43" s="30"/>
      <c r="HEH43" s="31"/>
      <c r="HEI43" s="30"/>
      <c r="HEJ43" s="31"/>
      <c r="HEK43" s="30"/>
      <c r="HEL43" s="31"/>
      <c r="HEM43" s="30"/>
      <c r="HEN43" s="31"/>
      <c r="HEO43" s="30"/>
      <c r="HEP43" s="31"/>
      <c r="HEQ43" s="30"/>
      <c r="HER43" s="31"/>
      <c r="HES43" s="30"/>
      <c r="HET43" s="31"/>
      <c r="HEU43" s="30"/>
      <c r="HEV43" s="31"/>
      <c r="HEW43" s="30"/>
      <c r="HEX43" s="31"/>
      <c r="HEY43" s="30"/>
      <c r="HEZ43" s="31"/>
      <c r="HFA43" s="30"/>
      <c r="HFB43" s="31"/>
      <c r="HFC43" s="30"/>
      <c r="HFD43" s="31"/>
      <c r="HFE43" s="30"/>
      <c r="HFF43" s="31"/>
      <c r="HFG43" s="30"/>
      <c r="HFH43" s="31"/>
      <c r="HFI43" s="30"/>
      <c r="HFJ43" s="31"/>
      <c r="HFK43" s="30"/>
      <c r="HFL43" s="31"/>
      <c r="HFM43" s="30"/>
      <c r="HFN43" s="31"/>
      <c r="HFO43" s="30"/>
      <c r="HFP43" s="31"/>
      <c r="HFQ43" s="30"/>
      <c r="HFR43" s="31"/>
      <c r="HFS43" s="30"/>
      <c r="HFT43" s="31"/>
      <c r="HFU43" s="30"/>
      <c r="HFV43" s="31"/>
      <c r="HFW43" s="30"/>
      <c r="HFX43" s="31"/>
      <c r="HFY43" s="30"/>
      <c r="HFZ43" s="31"/>
      <c r="HGA43" s="30"/>
      <c r="HGB43" s="31"/>
      <c r="HGC43" s="30"/>
      <c r="HGD43" s="31"/>
      <c r="HGE43" s="30"/>
      <c r="HGF43" s="31"/>
      <c r="HGG43" s="30"/>
      <c r="HGH43" s="31"/>
      <c r="HGI43" s="30"/>
      <c r="HGJ43" s="31"/>
      <c r="HGK43" s="30"/>
      <c r="HGL43" s="31"/>
      <c r="HGM43" s="30"/>
      <c r="HGN43" s="31"/>
      <c r="HGO43" s="30"/>
      <c r="HGP43" s="31"/>
      <c r="HGQ43" s="30"/>
      <c r="HGR43" s="31"/>
      <c r="HGS43" s="30"/>
      <c r="HGT43" s="31"/>
      <c r="HGU43" s="30"/>
      <c r="HGV43" s="31"/>
      <c r="HGW43" s="30"/>
      <c r="HGX43" s="31"/>
      <c r="HGY43" s="30"/>
      <c r="HGZ43" s="31"/>
      <c r="HHA43" s="30"/>
      <c r="HHB43" s="31"/>
      <c r="HHC43" s="30"/>
      <c r="HHD43" s="31"/>
      <c r="HHE43" s="30"/>
      <c r="HHF43" s="31"/>
      <c r="HHG43" s="30"/>
      <c r="HHH43" s="31"/>
      <c r="HHI43" s="30"/>
      <c r="HHJ43" s="31"/>
      <c r="HHK43" s="30"/>
      <c r="HHL43" s="31"/>
      <c r="HHM43" s="30"/>
      <c r="HHN43" s="31"/>
      <c r="HHO43" s="30"/>
      <c r="HHP43" s="31"/>
      <c r="HHQ43" s="30"/>
      <c r="HHR43" s="31"/>
      <c r="HHS43" s="30"/>
      <c r="HHT43" s="31"/>
      <c r="HHU43" s="30"/>
      <c r="HHV43" s="31"/>
      <c r="HHW43" s="30"/>
      <c r="HHX43" s="31"/>
      <c r="HHY43" s="30"/>
      <c r="HHZ43" s="31"/>
      <c r="HIA43" s="30"/>
      <c r="HIB43" s="31"/>
      <c r="HIC43" s="30"/>
      <c r="HID43" s="31"/>
      <c r="HIE43" s="30"/>
      <c r="HIF43" s="31"/>
      <c r="HIG43" s="30"/>
      <c r="HIH43" s="31"/>
      <c r="HII43" s="30"/>
      <c r="HIJ43" s="31"/>
      <c r="HIK43" s="30"/>
      <c r="HIL43" s="31"/>
      <c r="HIM43" s="30"/>
      <c r="HIN43" s="31"/>
      <c r="HIO43" s="30"/>
      <c r="HIP43" s="31"/>
      <c r="HIQ43" s="30"/>
      <c r="HIR43" s="31"/>
      <c r="HIS43" s="30"/>
      <c r="HIT43" s="31"/>
      <c r="HIU43" s="30"/>
      <c r="HIV43" s="31"/>
      <c r="HIW43" s="30"/>
      <c r="HIX43" s="31"/>
      <c r="HIY43" s="30"/>
      <c r="HIZ43" s="31"/>
      <c r="HJA43" s="30"/>
      <c r="HJB43" s="31"/>
      <c r="HJC43" s="30"/>
      <c r="HJD43" s="31"/>
      <c r="HJE43" s="30"/>
      <c r="HJF43" s="31"/>
      <c r="HJG43" s="30"/>
      <c r="HJH43" s="31"/>
      <c r="HJI43" s="30"/>
      <c r="HJJ43" s="31"/>
      <c r="HJK43" s="30"/>
      <c r="HJL43" s="31"/>
      <c r="HJM43" s="30"/>
      <c r="HJN43" s="31"/>
      <c r="HJO43" s="30"/>
      <c r="HJP43" s="31"/>
      <c r="HJQ43" s="30"/>
      <c r="HJR43" s="31"/>
      <c r="HJS43" s="30"/>
      <c r="HJT43" s="31"/>
      <c r="HJU43" s="30"/>
      <c r="HJV43" s="31"/>
      <c r="HJW43" s="30"/>
      <c r="HJX43" s="31"/>
      <c r="HJY43" s="30"/>
      <c r="HJZ43" s="31"/>
      <c r="HKA43" s="30"/>
      <c r="HKB43" s="31"/>
      <c r="HKC43" s="30"/>
      <c r="HKD43" s="31"/>
      <c r="HKE43" s="30"/>
      <c r="HKF43" s="31"/>
      <c r="HKG43" s="30"/>
      <c r="HKH43" s="31"/>
      <c r="HKI43" s="30"/>
      <c r="HKJ43" s="31"/>
      <c r="HKK43" s="30"/>
      <c r="HKL43" s="31"/>
      <c r="HKM43" s="30"/>
      <c r="HKN43" s="31"/>
      <c r="HKO43" s="30"/>
      <c r="HKP43" s="31"/>
      <c r="HKQ43" s="30"/>
      <c r="HKR43" s="31"/>
      <c r="HKS43" s="30"/>
      <c r="HKT43" s="31"/>
      <c r="HKU43" s="30"/>
      <c r="HKV43" s="31"/>
      <c r="HKW43" s="30"/>
      <c r="HKX43" s="31"/>
      <c r="HKY43" s="30"/>
      <c r="HKZ43" s="31"/>
      <c r="HLA43" s="30"/>
      <c r="HLB43" s="31"/>
      <c r="HLC43" s="30"/>
      <c r="HLD43" s="31"/>
      <c r="HLE43" s="30"/>
      <c r="HLF43" s="31"/>
      <c r="HLG43" s="30"/>
      <c r="HLH43" s="31"/>
      <c r="HLI43" s="30"/>
      <c r="HLJ43" s="31"/>
      <c r="HLK43" s="30"/>
      <c r="HLL43" s="31"/>
      <c r="HLM43" s="30"/>
      <c r="HLN43" s="31"/>
      <c r="HLO43" s="30"/>
      <c r="HLP43" s="31"/>
      <c r="HLQ43" s="30"/>
      <c r="HLR43" s="31"/>
      <c r="HLS43" s="30"/>
      <c r="HLT43" s="31"/>
      <c r="HLU43" s="30"/>
      <c r="HLV43" s="31"/>
      <c r="HLW43" s="30"/>
      <c r="HLX43" s="31"/>
      <c r="HLY43" s="30"/>
      <c r="HLZ43" s="31"/>
      <c r="HMA43" s="30"/>
      <c r="HMB43" s="31"/>
      <c r="HMC43" s="30"/>
      <c r="HMD43" s="31"/>
      <c r="HME43" s="30"/>
      <c r="HMF43" s="31"/>
      <c r="HMG43" s="30"/>
      <c r="HMH43" s="31"/>
      <c r="HMI43" s="30"/>
      <c r="HMJ43" s="31"/>
      <c r="HMK43" s="30"/>
      <c r="HML43" s="31"/>
      <c r="HMM43" s="30"/>
      <c r="HMN43" s="31"/>
      <c r="HMO43" s="30"/>
      <c r="HMP43" s="31"/>
      <c r="HMQ43" s="30"/>
      <c r="HMR43" s="31"/>
      <c r="HMS43" s="30"/>
      <c r="HMT43" s="31"/>
      <c r="HMU43" s="30"/>
      <c r="HMV43" s="31"/>
      <c r="HMW43" s="30"/>
      <c r="HMX43" s="31"/>
      <c r="HMY43" s="30"/>
      <c r="HMZ43" s="31"/>
      <c r="HNA43" s="30"/>
      <c r="HNB43" s="31"/>
      <c r="HNC43" s="30"/>
      <c r="HND43" s="31"/>
      <c r="HNE43" s="30"/>
      <c r="HNF43" s="31"/>
      <c r="HNG43" s="30"/>
      <c r="HNH43" s="31"/>
      <c r="HNI43" s="30"/>
      <c r="HNJ43" s="31"/>
      <c r="HNK43" s="30"/>
      <c r="HNL43" s="31"/>
      <c r="HNM43" s="30"/>
      <c r="HNN43" s="31"/>
      <c r="HNO43" s="30"/>
      <c r="HNP43" s="31"/>
      <c r="HNQ43" s="30"/>
      <c r="HNR43" s="31"/>
      <c r="HNS43" s="30"/>
      <c r="HNT43" s="31"/>
      <c r="HNU43" s="30"/>
      <c r="HNV43" s="31"/>
      <c r="HNW43" s="30"/>
      <c r="HNX43" s="31"/>
      <c r="HNY43" s="30"/>
      <c r="HNZ43" s="31"/>
      <c r="HOA43" s="30"/>
      <c r="HOB43" s="31"/>
      <c r="HOC43" s="30"/>
      <c r="HOD43" s="31"/>
      <c r="HOE43" s="30"/>
      <c r="HOF43" s="31"/>
      <c r="HOG43" s="30"/>
      <c r="HOH43" s="31"/>
      <c r="HOI43" s="30"/>
      <c r="HOJ43" s="31"/>
      <c r="HOK43" s="30"/>
      <c r="HOL43" s="31"/>
      <c r="HOM43" s="30"/>
      <c r="HON43" s="31"/>
      <c r="HOO43" s="30"/>
      <c r="HOP43" s="31"/>
      <c r="HOQ43" s="30"/>
      <c r="HOR43" s="31"/>
      <c r="HOS43" s="30"/>
      <c r="HOT43" s="31"/>
      <c r="HOU43" s="30"/>
      <c r="HOV43" s="31"/>
      <c r="HOW43" s="30"/>
      <c r="HOX43" s="31"/>
      <c r="HOY43" s="30"/>
      <c r="HOZ43" s="31"/>
      <c r="HPA43" s="30"/>
      <c r="HPB43" s="31"/>
      <c r="HPC43" s="30"/>
      <c r="HPD43" s="31"/>
      <c r="HPE43" s="30"/>
      <c r="HPF43" s="31"/>
      <c r="HPG43" s="30"/>
      <c r="HPH43" s="31"/>
      <c r="HPI43" s="30"/>
      <c r="HPJ43" s="31"/>
      <c r="HPK43" s="30"/>
      <c r="HPL43" s="31"/>
      <c r="HPM43" s="30"/>
      <c r="HPN43" s="31"/>
      <c r="HPO43" s="30"/>
      <c r="HPP43" s="31"/>
      <c r="HPQ43" s="30"/>
      <c r="HPR43" s="31"/>
      <c r="HPS43" s="30"/>
      <c r="HPT43" s="31"/>
      <c r="HPU43" s="30"/>
      <c r="HPV43" s="31"/>
      <c r="HPW43" s="30"/>
      <c r="HPX43" s="31"/>
      <c r="HPY43" s="30"/>
      <c r="HPZ43" s="31"/>
      <c r="HQA43" s="30"/>
      <c r="HQB43" s="31"/>
      <c r="HQC43" s="30"/>
      <c r="HQD43" s="31"/>
      <c r="HQE43" s="30"/>
      <c r="HQF43" s="31"/>
      <c r="HQG43" s="30"/>
      <c r="HQH43" s="31"/>
      <c r="HQI43" s="30"/>
      <c r="HQJ43" s="31"/>
      <c r="HQK43" s="30"/>
      <c r="HQL43" s="31"/>
      <c r="HQM43" s="30"/>
      <c r="HQN43" s="31"/>
      <c r="HQO43" s="30"/>
      <c r="HQP43" s="31"/>
      <c r="HQQ43" s="30"/>
      <c r="HQR43" s="31"/>
      <c r="HQS43" s="30"/>
      <c r="HQT43" s="31"/>
      <c r="HQU43" s="30"/>
      <c r="HQV43" s="31"/>
      <c r="HQW43" s="30"/>
      <c r="HQX43" s="31"/>
      <c r="HQY43" s="30"/>
      <c r="HQZ43" s="31"/>
      <c r="HRA43" s="30"/>
      <c r="HRB43" s="31"/>
      <c r="HRC43" s="30"/>
      <c r="HRD43" s="31"/>
      <c r="HRE43" s="30"/>
      <c r="HRF43" s="31"/>
      <c r="HRG43" s="30"/>
      <c r="HRH43" s="31"/>
      <c r="HRI43" s="30"/>
      <c r="HRJ43" s="31"/>
      <c r="HRK43" s="30"/>
      <c r="HRL43" s="31"/>
      <c r="HRM43" s="30"/>
      <c r="HRN43" s="31"/>
      <c r="HRO43" s="30"/>
      <c r="HRP43" s="31"/>
      <c r="HRQ43" s="30"/>
      <c r="HRR43" s="31"/>
      <c r="HRS43" s="30"/>
      <c r="HRT43" s="31"/>
      <c r="HRU43" s="30"/>
      <c r="HRV43" s="31"/>
      <c r="HRW43" s="30"/>
      <c r="HRX43" s="31"/>
      <c r="HRY43" s="30"/>
      <c r="HRZ43" s="31"/>
      <c r="HSA43" s="30"/>
      <c r="HSB43" s="31"/>
      <c r="HSC43" s="30"/>
      <c r="HSD43" s="31"/>
      <c r="HSE43" s="30"/>
      <c r="HSF43" s="31"/>
      <c r="HSG43" s="30"/>
      <c r="HSH43" s="31"/>
      <c r="HSI43" s="30"/>
      <c r="HSJ43" s="31"/>
      <c r="HSK43" s="30"/>
      <c r="HSL43" s="31"/>
      <c r="HSM43" s="30"/>
      <c r="HSN43" s="31"/>
      <c r="HSO43" s="30"/>
      <c r="HSP43" s="31"/>
      <c r="HSQ43" s="30"/>
      <c r="HSR43" s="31"/>
      <c r="HSS43" s="30"/>
      <c r="HST43" s="31"/>
      <c r="HSU43" s="30"/>
      <c r="HSV43" s="31"/>
      <c r="HSW43" s="30"/>
      <c r="HSX43" s="31"/>
      <c r="HSY43" s="30"/>
      <c r="HSZ43" s="31"/>
      <c r="HTA43" s="30"/>
      <c r="HTB43" s="31"/>
      <c r="HTC43" s="30"/>
      <c r="HTD43" s="31"/>
      <c r="HTE43" s="30"/>
      <c r="HTF43" s="31"/>
      <c r="HTG43" s="30"/>
      <c r="HTH43" s="31"/>
      <c r="HTI43" s="30"/>
      <c r="HTJ43" s="31"/>
      <c r="HTK43" s="30"/>
      <c r="HTL43" s="31"/>
      <c r="HTM43" s="30"/>
      <c r="HTN43" s="31"/>
      <c r="HTO43" s="30"/>
      <c r="HTP43" s="31"/>
      <c r="HTQ43" s="30"/>
      <c r="HTR43" s="31"/>
      <c r="HTS43" s="30"/>
      <c r="HTT43" s="31"/>
      <c r="HTU43" s="30"/>
      <c r="HTV43" s="31"/>
      <c r="HTW43" s="30"/>
      <c r="HTX43" s="31"/>
      <c r="HTY43" s="30"/>
      <c r="HTZ43" s="31"/>
      <c r="HUA43" s="30"/>
      <c r="HUB43" s="31"/>
      <c r="HUC43" s="30"/>
      <c r="HUD43" s="31"/>
      <c r="HUE43" s="30"/>
      <c r="HUF43" s="31"/>
      <c r="HUG43" s="30"/>
      <c r="HUH43" s="31"/>
      <c r="HUI43" s="30"/>
      <c r="HUJ43" s="31"/>
      <c r="HUK43" s="30"/>
      <c r="HUL43" s="31"/>
      <c r="HUM43" s="30"/>
      <c r="HUN43" s="31"/>
      <c r="HUO43" s="30"/>
      <c r="HUP43" s="31"/>
      <c r="HUQ43" s="30"/>
      <c r="HUR43" s="31"/>
      <c r="HUS43" s="30"/>
      <c r="HUT43" s="31"/>
      <c r="HUU43" s="30"/>
      <c r="HUV43" s="31"/>
      <c r="HUW43" s="30"/>
      <c r="HUX43" s="31"/>
      <c r="HUY43" s="30"/>
      <c r="HUZ43" s="31"/>
      <c r="HVA43" s="30"/>
      <c r="HVB43" s="31"/>
      <c r="HVC43" s="30"/>
      <c r="HVD43" s="31"/>
      <c r="HVE43" s="30"/>
      <c r="HVF43" s="31"/>
      <c r="HVG43" s="30"/>
      <c r="HVH43" s="31"/>
      <c r="HVI43" s="30"/>
      <c r="HVJ43" s="31"/>
      <c r="HVK43" s="30"/>
      <c r="HVL43" s="31"/>
      <c r="HVM43" s="30"/>
      <c r="HVN43" s="31"/>
      <c r="HVO43" s="30"/>
      <c r="HVP43" s="31"/>
      <c r="HVQ43" s="30"/>
      <c r="HVR43" s="31"/>
      <c r="HVS43" s="30"/>
      <c r="HVT43" s="31"/>
      <c r="HVU43" s="30"/>
      <c r="HVV43" s="31"/>
      <c r="HVW43" s="30"/>
      <c r="HVX43" s="31"/>
      <c r="HVY43" s="30"/>
      <c r="HVZ43" s="31"/>
      <c r="HWA43" s="30"/>
      <c r="HWB43" s="31"/>
      <c r="HWC43" s="30"/>
      <c r="HWD43" s="31"/>
      <c r="HWE43" s="30"/>
      <c r="HWF43" s="31"/>
      <c r="HWG43" s="30"/>
      <c r="HWH43" s="31"/>
      <c r="HWI43" s="30"/>
      <c r="HWJ43" s="31"/>
      <c r="HWK43" s="30"/>
      <c r="HWL43" s="31"/>
      <c r="HWM43" s="30"/>
      <c r="HWN43" s="31"/>
      <c r="HWO43" s="30"/>
      <c r="HWP43" s="31"/>
      <c r="HWQ43" s="30"/>
      <c r="HWR43" s="31"/>
      <c r="HWS43" s="30"/>
      <c r="HWT43" s="31"/>
      <c r="HWU43" s="30"/>
      <c r="HWV43" s="31"/>
      <c r="HWW43" s="30"/>
      <c r="HWX43" s="31"/>
      <c r="HWY43" s="30"/>
      <c r="HWZ43" s="31"/>
      <c r="HXA43" s="30"/>
      <c r="HXB43" s="31"/>
      <c r="HXC43" s="30"/>
      <c r="HXD43" s="31"/>
      <c r="HXE43" s="30"/>
      <c r="HXF43" s="31"/>
      <c r="HXG43" s="30"/>
      <c r="HXH43" s="31"/>
      <c r="HXI43" s="30"/>
      <c r="HXJ43" s="31"/>
      <c r="HXK43" s="30"/>
      <c r="HXL43" s="31"/>
      <c r="HXM43" s="30"/>
      <c r="HXN43" s="31"/>
      <c r="HXO43" s="30"/>
      <c r="HXP43" s="31"/>
      <c r="HXQ43" s="30"/>
      <c r="HXR43" s="31"/>
      <c r="HXS43" s="30"/>
      <c r="HXT43" s="31"/>
      <c r="HXU43" s="30"/>
      <c r="HXV43" s="31"/>
      <c r="HXW43" s="30"/>
      <c r="HXX43" s="31"/>
      <c r="HXY43" s="30"/>
      <c r="HXZ43" s="31"/>
      <c r="HYA43" s="30"/>
      <c r="HYB43" s="31"/>
      <c r="HYC43" s="30"/>
      <c r="HYD43" s="31"/>
      <c r="HYE43" s="30"/>
      <c r="HYF43" s="31"/>
      <c r="HYG43" s="30"/>
      <c r="HYH43" s="31"/>
      <c r="HYI43" s="30"/>
      <c r="HYJ43" s="31"/>
      <c r="HYK43" s="30"/>
      <c r="HYL43" s="31"/>
      <c r="HYM43" s="30"/>
      <c r="HYN43" s="31"/>
      <c r="HYO43" s="30"/>
      <c r="HYP43" s="31"/>
      <c r="HYQ43" s="30"/>
      <c r="HYR43" s="31"/>
      <c r="HYS43" s="30"/>
      <c r="HYT43" s="31"/>
      <c r="HYU43" s="30"/>
      <c r="HYV43" s="31"/>
      <c r="HYW43" s="30"/>
      <c r="HYX43" s="31"/>
      <c r="HYY43" s="30"/>
      <c r="HYZ43" s="31"/>
      <c r="HZA43" s="30"/>
      <c r="HZB43" s="31"/>
      <c r="HZC43" s="30"/>
      <c r="HZD43" s="31"/>
      <c r="HZE43" s="30"/>
      <c r="HZF43" s="31"/>
      <c r="HZG43" s="30"/>
      <c r="HZH43" s="31"/>
      <c r="HZI43" s="30"/>
      <c r="HZJ43" s="31"/>
      <c r="HZK43" s="30"/>
      <c r="HZL43" s="31"/>
      <c r="HZM43" s="30"/>
      <c r="HZN43" s="31"/>
      <c r="HZO43" s="30"/>
      <c r="HZP43" s="31"/>
      <c r="HZQ43" s="30"/>
      <c r="HZR43" s="31"/>
      <c r="HZS43" s="30"/>
      <c r="HZT43" s="31"/>
      <c r="HZU43" s="30"/>
      <c r="HZV43" s="31"/>
      <c r="HZW43" s="30"/>
      <c r="HZX43" s="31"/>
      <c r="HZY43" s="30"/>
      <c r="HZZ43" s="31"/>
      <c r="IAA43" s="30"/>
      <c r="IAB43" s="31"/>
      <c r="IAC43" s="30"/>
      <c r="IAD43" s="31"/>
      <c r="IAE43" s="30"/>
      <c r="IAF43" s="31"/>
      <c r="IAG43" s="30"/>
      <c r="IAH43" s="31"/>
      <c r="IAI43" s="30"/>
      <c r="IAJ43" s="31"/>
      <c r="IAK43" s="30"/>
      <c r="IAL43" s="31"/>
      <c r="IAM43" s="30"/>
      <c r="IAN43" s="31"/>
      <c r="IAO43" s="30"/>
      <c r="IAP43" s="31"/>
      <c r="IAQ43" s="30"/>
      <c r="IAR43" s="31"/>
      <c r="IAS43" s="30"/>
      <c r="IAT43" s="31"/>
      <c r="IAU43" s="30"/>
      <c r="IAV43" s="31"/>
      <c r="IAW43" s="30"/>
      <c r="IAX43" s="31"/>
      <c r="IAY43" s="30"/>
      <c r="IAZ43" s="31"/>
      <c r="IBA43" s="30"/>
      <c r="IBB43" s="31"/>
      <c r="IBC43" s="30"/>
      <c r="IBD43" s="31"/>
      <c r="IBE43" s="30"/>
      <c r="IBF43" s="31"/>
      <c r="IBG43" s="30"/>
      <c r="IBH43" s="31"/>
      <c r="IBI43" s="30"/>
      <c r="IBJ43" s="31"/>
      <c r="IBK43" s="30"/>
      <c r="IBL43" s="31"/>
      <c r="IBM43" s="30"/>
      <c r="IBN43" s="31"/>
      <c r="IBO43" s="30"/>
      <c r="IBP43" s="31"/>
      <c r="IBQ43" s="30"/>
      <c r="IBR43" s="31"/>
      <c r="IBS43" s="30"/>
      <c r="IBT43" s="31"/>
      <c r="IBU43" s="30"/>
      <c r="IBV43" s="31"/>
      <c r="IBW43" s="30"/>
      <c r="IBX43" s="31"/>
      <c r="IBY43" s="30"/>
      <c r="IBZ43" s="31"/>
      <c r="ICA43" s="30"/>
      <c r="ICB43" s="31"/>
      <c r="ICC43" s="30"/>
      <c r="ICD43" s="31"/>
      <c r="ICE43" s="30"/>
      <c r="ICF43" s="31"/>
      <c r="ICG43" s="30"/>
      <c r="ICH43" s="31"/>
      <c r="ICI43" s="30"/>
      <c r="ICJ43" s="31"/>
      <c r="ICK43" s="30"/>
      <c r="ICL43" s="31"/>
      <c r="ICM43" s="30"/>
      <c r="ICN43" s="31"/>
      <c r="ICO43" s="30"/>
      <c r="ICP43" s="31"/>
      <c r="ICQ43" s="30"/>
      <c r="ICR43" s="31"/>
      <c r="ICS43" s="30"/>
      <c r="ICT43" s="31"/>
      <c r="ICU43" s="30"/>
      <c r="ICV43" s="31"/>
      <c r="ICW43" s="30"/>
      <c r="ICX43" s="31"/>
      <c r="ICY43" s="30"/>
      <c r="ICZ43" s="31"/>
      <c r="IDA43" s="30"/>
      <c r="IDB43" s="31"/>
      <c r="IDC43" s="30"/>
      <c r="IDD43" s="31"/>
      <c r="IDE43" s="30"/>
      <c r="IDF43" s="31"/>
      <c r="IDG43" s="30"/>
      <c r="IDH43" s="31"/>
      <c r="IDI43" s="30"/>
      <c r="IDJ43" s="31"/>
      <c r="IDK43" s="30"/>
      <c r="IDL43" s="31"/>
      <c r="IDM43" s="30"/>
      <c r="IDN43" s="31"/>
      <c r="IDO43" s="30"/>
      <c r="IDP43" s="31"/>
      <c r="IDQ43" s="30"/>
      <c r="IDR43" s="31"/>
      <c r="IDS43" s="30"/>
      <c r="IDT43" s="31"/>
      <c r="IDU43" s="30"/>
      <c r="IDV43" s="31"/>
      <c r="IDW43" s="30"/>
      <c r="IDX43" s="31"/>
      <c r="IDY43" s="30"/>
      <c r="IDZ43" s="31"/>
      <c r="IEA43" s="30"/>
      <c r="IEB43" s="31"/>
      <c r="IEC43" s="30"/>
      <c r="IED43" s="31"/>
      <c r="IEE43" s="30"/>
      <c r="IEF43" s="31"/>
      <c r="IEG43" s="30"/>
      <c r="IEH43" s="31"/>
      <c r="IEI43" s="30"/>
      <c r="IEJ43" s="31"/>
      <c r="IEK43" s="30"/>
      <c r="IEL43" s="31"/>
      <c r="IEM43" s="30"/>
      <c r="IEN43" s="31"/>
      <c r="IEO43" s="30"/>
      <c r="IEP43" s="31"/>
      <c r="IEQ43" s="30"/>
      <c r="IER43" s="31"/>
      <c r="IES43" s="30"/>
      <c r="IET43" s="31"/>
      <c r="IEU43" s="30"/>
      <c r="IEV43" s="31"/>
      <c r="IEW43" s="30"/>
      <c r="IEX43" s="31"/>
      <c r="IEY43" s="30"/>
      <c r="IEZ43" s="31"/>
      <c r="IFA43" s="30"/>
      <c r="IFB43" s="31"/>
      <c r="IFC43" s="30"/>
      <c r="IFD43" s="31"/>
      <c r="IFE43" s="30"/>
      <c r="IFF43" s="31"/>
      <c r="IFG43" s="30"/>
      <c r="IFH43" s="31"/>
      <c r="IFI43" s="30"/>
      <c r="IFJ43" s="31"/>
      <c r="IFK43" s="30"/>
      <c r="IFL43" s="31"/>
      <c r="IFM43" s="30"/>
      <c r="IFN43" s="31"/>
      <c r="IFO43" s="30"/>
      <c r="IFP43" s="31"/>
      <c r="IFQ43" s="30"/>
      <c r="IFR43" s="31"/>
      <c r="IFS43" s="30"/>
      <c r="IFT43" s="31"/>
      <c r="IFU43" s="30"/>
      <c r="IFV43" s="31"/>
      <c r="IFW43" s="30"/>
      <c r="IFX43" s="31"/>
      <c r="IFY43" s="30"/>
      <c r="IFZ43" s="31"/>
      <c r="IGA43" s="30"/>
      <c r="IGB43" s="31"/>
      <c r="IGC43" s="30"/>
      <c r="IGD43" s="31"/>
      <c r="IGE43" s="30"/>
      <c r="IGF43" s="31"/>
      <c r="IGG43" s="30"/>
      <c r="IGH43" s="31"/>
      <c r="IGI43" s="30"/>
      <c r="IGJ43" s="31"/>
      <c r="IGK43" s="30"/>
      <c r="IGL43" s="31"/>
      <c r="IGM43" s="30"/>
      <c r="IGN43" s="31"/>
      <c r="IGO43" s="30"/>
      <c r="IGP43" s="31"/>
      <c r="IGQ43" s="30"/>
      <c r="IGR43" s="31"/>
      <c r="IGS43" s="30"/>
      <c r="IGT43" s="31"/>
      <c r="IGU43" s="30"/>
      <c r="IGV43" s="31"/>
      <c r="IGW43" s="30"/>
      <c r="IGX43" s="31"/>
      <c r="IGY43" s="30"/>
      <c r="IGZ43" s="31"/>
      <c r="IHA43" s="30"/>
      <c r="IHB43" s="31"/>
      <c r="IHC43" s="30"/>
      <c r="IHD43" s="31"/>
      <c r="IHE43" s="30"/>
      <c r="IHF43" s="31"/>
      <c r="IHG43" s="30"/>
      <c r="IHH43" s="31"/>
      <c r="IHI43" s="30"/>
      <c r="IHJ43" s="31"/>
      <c r="IHK43" s="30"/>
      <c r="IHL43" s="31"/>
      <c r="IHM43" s="30"/>
      <c r="IHN43" s="31"/>
      <c r="IHO43" s="30"/>
      <c r="IHP43" s="31"/>
      <c r="IHQ43" s="30"/>
      <c r="IHR43" s="31"/>
      <c r="IHS43" s="30"/>
      <c r="IHT43" s="31"/>
      <c r="IHU43" s="30"/>
      <c r="IHV43" s="31"/>
      <c r="IHW43" s="30"/>
      <c r="IHX43" s="31"/>
      <c r="IHY43" s="30"/>
      <c r="IHZ43" s="31"/>
      <c r="IIA43" s="30"/>
      <c r="IIB43" s="31"/>
      <c r="IIC43" s="30"/>
      <c r="IID43" s="31"/>
      <c r="IIE43" s="30"/>
      <c r="IIF43" s="31"/>
      <c r="IIG43" s="30"/>
      <c r="IIH43" s="31"/>
      <c r="III43" s="30"/>
      <c r="IIJ43" s="31"/>
      <c r="IIK43" s="30"/>
      <c r="IIL43" s="31"/>
      <c r="IIM43" s="30"/>
      <c r="IIN43" s="31"/>
      <c r="IIO43" s="30"/>
      <c r="IIP43" s="31"/>
      <c r="IIQ43" s="30"/>
      <c r="IIR43" s="31"/>
      <c r="IIS43" s="30"/>
      <c r="IIT43" s="31"/>
      <c r="IIU43" s="30"/>
      <c r="IIV43" s="31"/>
      <c r="IIW43" s="30"/>
      <c r="IIX43" s="31"/>
      <c r="IIY43" s="30"/>
      <c r="IIZ43" s="31"/>
      <c r="IJA43" s="30"/>
      <c r="IJB43" s="31"/>
      <c r="IJC43" s="30"/>
      <c r="IJD43" s="31"/>
      <c r="IJE43" s="30"/>
      <c r="IJF43" s="31"/>
      <c r="IJG43" s="30"/>
      <c r="IJH43" s="31"/>
      <c r="IJI43" s="30"/>
      <c r="IJJ43" s="31"/>
      <c r="IJK43" s="30"/>
      <c r="IJL43" s="31"/>
      <c r="IJM43" s="30"/>
      <c r="IJN43" s="31"/>
      <c r="IJO43" s="30"/>
      <c r="IJP43" s="31"/>
      <c r="IJQ43" s="30"/>
      <c r="IJR43" s="31"/>
      <c r="IJS43" s="30"/>
      <c r="IJT43" s="31"/>
      <c r="IJU43" s="30"/>
      <c r="IJV43" s="31"/>
      <c r="IJW43" s="30"/>
      <c r="IJX43" s="31"/>
      <c r="IJY43" s="30"/>
      <c r="IJZ43" s="31"/>
      <c r="IKA43" s="30"/>
      <c r="IKB43" s="31"/>
      <c r="IKC43" s="30"/>
      <c r="IKD43" s="31"/>
      <c r="IKE43" s="30"/>
      <c r="IKF43" s="31"/>
      <c r="IKG43" s="30"/>
      <c r="IKH43" s="31"/>
      <c r="IKI43" s="30"/>
      <c r="IKJ43" s="31"/>
      <c r="IKK43" s="30"/>
      <c r="IKL43" s="31"/>
      <c r="IKM43" s="30"/>
      <c r="IKN43" s="31"/>
      <c r="IKO43" s="30"/>
      <c r="IKP43" s="31"/>
      <c r="IKQ43" s="30"/>
      <c r="IKR43" s="31"/>
      <c r="IKS43" s="30"/>
      <c r="IKT43" s="31"/>
      <c r="IKU43" s="30"/>
      <c r="IKV43" s="31"/>
      <c r="IKW43" s="30"/>
      <c r="IKX43" s="31"/>
      <c r="IKY43" s="30"/>
      <c r="IKZ43" s="31"/>
      <c r="ILA43" s="30"/>
      <c r="ILB43" s="31"/>
      <c r="ILC43" s="30"/>
      <c r="ILD43" s="31"/>
      <c r="ILE43" s="30"/>
      <c r="ILF43" s="31"/>
      <c r="ILG43" s="30"/>
      <c r="ILH43" s="31"/>
      <c r="ILI43" s="30"/>
      <c r="ILJ43" s="31"/>
      <c r="ILK43" s="30"/>
      <c r="ILL43" s="31"/>
      <c r="ILM43" s="30"/>
      <c r="ILN43" s="31"/>
      <c r="ILO43" s="30"/>
      <c r="ILP43" s="31"/>
      <c r="ILQ43" s="30"/>
      <c r="ILR43" s="31"/>
      <c r="ILS43" s="30"/>
      <c r="ILT43" s="31"/>
      <c r="ILU43" s="30"/>
      <c r="ILV43" s="31"/>
      <c r="ILW43" s="30"/>
      <c r="ILX43" s="31"/>
      <c r="ILY43" s="30"/>
      <c r="ILZ43" s="31"/>
      <c r="IMA43" s="30"/>
      <c r="IMB43" s="31"/>
      <c r="IMC43" s="30"/>
      <c r="IMD43" s="31"/>
      <c r="IME43" s="30"/>
      <c r="IMF43" s="31"/>
      <c r="IMG43" s="30"/>
      <c r="IMH43" s="31"/>
      <c r="IMI43" s="30"/>
      <c r="IMJ43" s="31"/>
      <c r="IMK43" s="30"/>
      <c r="IML43" s="31"/>
      <c r="IMM43" s="30"/>
      <c r="IMN43" s="31"/>
      <c r="IMO43" s="30"/>
      <c r="IMP43" s="31"/>
      <c r="IMQ43" s="30"/>
      <c r="IMR43" s="31"/>
      <c r="IMS43" s="30"/>
      <c r="IMT43" s="31"/>
      <c r="IMU43" s="30"/>
      <c r="IMV43" s="31"/>
      <c r="IMW43" s="30"/>
      <c r="IMX43" s="31"/>
      <c r="IMY43" s="30"/>
      <c r="IMZ43" s="31"/>
      <c r="INA43" s="30"/>
      <c r="INB43" s="31"/>
      <c r="INC43" s="30"/>
      <c r="IND43" s="31"/>
      <c r="INE43" s="30"/>
      <c r="INF43" s="31"/>
      <c r="ING43" s="30"/>
      <c r="INH43" s="31"/>
      <c r="INI43" s="30"/>
      <c r="INJ43" s="31"/>
      <c r="INK43" s="30"/>
      <c r="INL43" s="31"/>
      <c r="INM43" s="30"/>
      <c r="INN43" s="31"/>
      <c r="INO43" s="30"/>
      <c r="INP43" s="31"/>
      <c r="INQ43" s="30"/>
      <c r="INR43" s="31"/>
      <c r="INS43" s="30"/>
      <c r="INT43" s="31"/>
      <c r="INU43" s="30"/>
      <c r="INV43" s="31"/>
      <c r="INW43" s="30"/>
      <c r="INX43" s="31"/>
      <c r="INY43" s="30"/>
      <c r="INZ43" s="31"/>
      <c r="IOA43" s="30"/>
      <c r="IOB43" s="31"/>
      <c r="IOC43" s="30"/>
      <c r="IOD43" s="31"/>
      <c r="IOE43" s="30"/>
      <c r="IOF43" s="31"/>
      <c r="IOG43" s="30"/>
      <c r="IOH43" s="31"/>
      <c r="IOI43" s="30"/>
      <c r="IOJ43" s="31"/>
      <c r="IOK43" s="30"/>
      <c r="IOL43" s="31"/>
      <c r="IOM43" s="30"/>
      <c r="ION43" s="31"/>
      <c r="IOO43" s="30"/>
      <c r="IOP43" s="31"/>
      <c r="IOQ43" s="30"/>
      <c r="IOR43" s="31"/>
      <c r="IOS43" s="30"/>
      <c r="IOT43" s="31"/>
      <c r="IOU43" s="30"/>
      <c r="IOV43" s="31"/>
      <c r="IOW43" s="30"/>
      <c r="IOX43" s="31"/>
      <c r="IOY43" s="30"/>
      <c r="IOZ43" s="31"/>
      <c r="IPA43" s="30"/>
      <c r="IPB43" s="31"/>
      <c r="IPC43" s="30"/>
      <c r="IPD43" s="31"/>
      <c r="IPE43" s="30"/>
      <c r="IPF43" s="31"/>
      <c r="IPG43" s="30"/>
      <c r="IPH43" s="31"/>
      <c r="IPI43" s="30"/>
      <c r="IPJ43" s="31"/>
      <c r="IPK43" s="30"/>
      <c r="IPL43" s="31"/>
      <c r="IPM43" s="30"/>
      <c r="IPN43" s="31"/>
      <c r="IPO43" s="30"/>
      <c r="IPP43" s="31"/>
      <c r="IPQ43" s="30"/>
      <c r="IPR43" s="31"/>
      <c r="IPS43" s="30"/>
      <c r="IPT43" s="31"/>
      <c r="IPU43" s="30"/>
      <c r="IPV43" s="31"/>
      <c r="IPW43" s="30"/>
      <c r="IPX43" s="31"/>
      <c r="IPY43" s="30"/>
      <c r="IPZ43" s="31"/>
      <c r="IQA43" s="30"/>
      <c r="IQB43" s="31"/>
      <c r="IQC43" s="30"/>
      <c r="IQD43" s="31"/>
      <c r="IQE43" s="30"/>
      <c r="IQF43" s="31"/>
      <c r="IQG43" s="30"/>
      <c r="IQH43" s="31"/>
      <c r="IQI43" s="30"/>
      <c r="IQJ43" s="31"/>
      <c r="IQK43" s="30"/>
      <c r="IQL43" s="31"/>
      <c r="IQM43" s="30"/>
      <c r="IQN43" s="31"/>
      <c r="IQO43" s="30"/>
      <c r="IQP43" s="31"/>
      <c r="IQQ43" s="30"/>
      <c r="IQR43" s="31"/>
      <c r="IQS43" s="30"/>
      <c r="IQT43" s="31"/>
      <c r="IQU43" s="30"/>
      <c r="IQV43" s="31"/>
      <c r="IQW43" s="30"/>
      <c r="IQX43" s="31"/>
      <c r="IQY43" s="30"/>
      <c r="IQZ43" s="31"/>
      <c r="IRA43" s="30"/>
      <c r="IRB43" s="31"/>
      <c r="IRC43" s="30"/>
      <c r="IRD43" s="31"/>
      <c r="IRE43" s="30"/>
      <c r="IRF43" s="31"/>
      <c r="IRG43" s="30"/>
      <c r="IRH43" s="31"/>
      <c r="IRI43" s="30"/>
      <c r="IRJ43" s="31"/>
      <c r="IRK43" s="30"/>
      <c r="IRL43" s="31"/>
      <c r="IRM43" s="30"/>
      <c r="IRN43" s="31"/>
      <c r="IRO43" s="30"/>
      <c r="IRP43" s="31"/>
      <c r="IRQ43" s="30"/>
      <c r="IRR43" s="31"/>
      <c r="IRS43" s="30"/>
      <c r="IRT43" s="31"/>
      <c r="IRU43" s="30"/>
      <c r="IRV43" s="31"/>
      <c r="IRW43" s="30"/>
      <c r="IRX43" s="31"/>
      <c r="IRY43" s="30"/>
      <c r="IRZ43" s="31"/>
      <c r="ISA43" s="30"/>
      <c r="ISB43" s="31"/>
      <c r="ISC43" s="30"/>
      <c r="ISD43" s="31"/>
      <c r="ISE43" s="30"/>
      <c r="ISF43" s="31"/>
      <c r="ISG43" s="30"/>
      <c r="ISH43" s="31"/>
      <c r="ISI43" s="30"/>
      <c r="ISJ43" s="31"/>
      <c r="ISK43" s="30"/>
      <c r="ISL43" s="31"/>
      <c r="ISM43" s="30"/>
      <c r="ISN43" s="31"/>
      <c r="ISO43" s="30"/>
      <c r="ISP43" s="31"/>
      <c r="ISQ43" s="30"/>
      <c r="ISR43" s="31"/>
      <c r="ISS43" s="30"/>
      <c r="IST43" s="31"/>
      <c r="ISU43" s="30"/>
      <c r="ISV43" s="31"/>
      <c r="ISW43" s="30"/>
      <c r="ISX43" s="31"/>
      <c r="ISY43" s="30"/>
      <c r="ISZ43" s="31"/>
      <c r="ITA43" s="30"/>
      <c r="ITB43" s="31"/>
      <c r="ITC43" s="30"/>
      <c r="ITD43" s="31"/>
      <c r="ITE43" s="30"/>
      <c r="ITF43" s="31"/>
      <c r="ITG43" s="30"/>
      <c r="ITH43" s="31"/>
      <c r="ITI43" s="30"/>
      <c r="ITJ43" s="31"/>
      <c r="ITK43" s="30"/>
      <c r="ITL43" s="31"/>
      <c r="ITM43" s="30"/>
      <c r="ITN43" s="31"/>
      <c r="ITO43" s="30"/>
      <c r="ITP43" s="31"/>
      <c r="ITQ43" s="30"/>
      <c r="ITR43" s="31"/>
      <c r="ITS43" s="30"/>
      <c r="ITT43" s="31"/>
      <c r="ITU43" s="30"/>
      <c r="ITV43" s="31"/>
      <c r="ITW43" s="30"/>
      <c r="ITX43" s="31"/>
      <c r="ITY43" s="30"/>
      <c r="ITZ43" s="31"/>
      <c r="IUA43" s="30"/>
      <c r="IUB43" s="31"/>
      <c r="IUC43" s="30"/>
      <c r="IUD43" s="31"/>
      <c r="IUE43" s="30"/>
      <c r="IUF43" s="31"/>
      <c r="IUG43" s="30"/>
      <c r="IUH43" s="31"/>
      <c r="IUI43" s="30"/>
      <c r="IUJ43" s="31"/>
      <c r="IUK43" s="30"/>
      <c r="IUL43" s="31"/>
      <c r="IUM43" s="30"/>
      <c r="IUN43" s="31"/>
      <c r="IUO43" s="30"/>
      <c r="IUP43" s="31"/>
      <c r="IUQ43" s="30"/>
      <c r="IUR43" s="31"/>
      <c r="IUS43" s="30"/>
      <c r="IUT43" s="31"/>
      <c r="IUU43" s="30"/>
      <c r="IUV43" s="31"/>
      <c r="IUW43" s="30"/>
      <c r="IUX43" s="31"/>
      <c r="IUY43" s="30"/>
      <c r="IUZ43" s="31"/>
      <c r="IVA43" s="30"/>
      <c r="IVB43" s="31"/>
      <c r="IVC43" s="30"/>
      <c r="IVD43" s="31"/>
      <c r="IVE43" s="30"/>
      <c r="IVF43" s="31"/>
      <c r="IVG43" s="30"/>
      <c r="IVH43" s="31"/>
      <c r="IVI43" s="30"/>
      <c r="IVJ43" s="31"/>
      <c r="IVK43" s="30"/>
      <c r="IVL43" s="31"/>
      <c r="IVM43" s="30"/>
      <c r="IVN43" s="31"/>
      <c r="IVO43" s="30"/>
      <c r="IVP43" s="31"/>
      <c r="IVQ43" s="30"/>
      <c r="IVR43" s="31"/>
      <c r="IVS43" s="30"/>
      <c r="IVT43" s="31"/>
      <c r="IVU43" s="30"/>
      <c r="IVV43" s="31"/>
      <c r="IVW43" s="30"/>
      <c r="IVX43" s="31"/>
      <c r="IVY43" s="30"/>
      <c r="IVZ43" s="31"/>
      <c r="IWA43" s="30"/>
      <c r="IWB43" s="31"/>
      <c r="IWC43" s="30"/>
      <c r="IWD43" s="31"/>
      <c r="IWE43" s="30"/>
      <c r="IWF43" s="31"/>
      <c r="IWG43" s="30"/>
      <c r="IWH43" s="31"/>
      <c r="IWI43" s="30"/>
      <c r="IWJ43" s="31"/>
      <c r="IWK43" s="30"/>
      <c r="IWL43" s="31"/>
      <c r="IWM43" s="30"/>
      <c r="IWN43" s="31"/>
      <c r="IWO43" s="30"/>
      <c r="IWP43" s="31"/>
      <c r="IWQ43" s="30"/>
      <c r="IWR43" s="31"/>
      <c r="IWS43" s="30"/>
      <c r="IWT43" s="31"/>
      <c r="IWU43" s="30"/>
      <c r="IWV43" s="31"/>
      <c r="IWW43" s="30"/>
      <c r="IWX43" s="31"/>
      <c r="IWY43" s="30"/>
      <c r="IWZ43" s="31"/>
      <c r="IXA43" s="30"/>
      <c r="IXB43" s="31"/>
      <c r="IXC43" s="30"/>
      <c r="IXD43" s="31"/>
      <c r="IXE43" s="30"/>
      <c r="IXF43" s="31"/>
      <c r="IXG43" s="30"/>
      <c r="IXH43" s="31"/>
      <c r="IXI43" s="30"/>
      <c r="IXJ43" s="31"/>
      <c r="IXK43" s="30"/>
      <c r="IXL43" s="31"/>
      <c r="IXM43" s="30"/>
      <c r="IXN43" s="31"/>
      <c r="IXO43" s="30"/>
      <c r="IXP43" s="31"/>
      <c r="IXQ43" s="30"/>
      <c r="IXR43" s="31"/>
      <c r="IXS43" s="30"/>
      <c r="IXT43" s="31"/>
      <c r="IXU43" s="30"/>
      <c r="IXV43" s="31"/>
      <c r="IXW43" s="30"/>
      <c r="IXX43" s="31"/>
      <c r="IXY43" s="30"/>
      <c r="IXZ43" s="31"/>
      <c r="IYA43" s="30"/>
      <c r="IYB43" s="31"/>
      <c r="IYC43" s="30"/>
      <c r="IYD43" s="31"/>
      <c r="IYE43" s="30"/>
      <c r="IYF43" s="31"/>
      <c r="IYG43" s="30"/>
      <c r="IYH43" s="31"/>
      <c r="IYI43" s="30"/>
      <c r="IYJ43" s="31"/>
      <c r="IYK43" s="30"/>
      <c r="IYL43" s="31"/>
      <c r="IYM43" s="30"/>
      <c r="IYN43" s="31"/>
      <c r="IYO43" s="30"/>
      <c r="IYP43" s="31"/>
      <c r="IYQ43" s="30"/>
      <c r="IYR43" s="31"/>
      <c r="IYS43" s="30"/>
      <c r="IYT43" s="31"/>
      <c r="IYU43" s="30"/>
      <c r="IYV43" s="31"/>
      <c r="IYW43" s="30"/>
      <c r="IYX43" s="31"/>
      <c r="IYY43" s="30"/>
      <c r="IYZ43" s="31"/>
      <c r="IZA43" s="30"/>
      <c r="IZB43" s="31"/>
      <c r="IZC43" s="30"/>
      <c r="IZD43" s="31"/>
      <c r="IZE43" s="30"/>
      <c r="IZF43" s="31"/>
      <c r="IZG43" s="30"/>
      <c r="IZH43" s="31"/>
      <c r="IZI43" s="30"/>
      <c r="IZJ43" s="31"/>
      <c r="IZK43" s="30"/>
      <c r="IZL43" s="31"/>
      <c r="IZM43" s="30"/>
      <c r="IZN43" s="31"/>
      <c r="IZO43" s="30"/>
      <c r="IZP43" s="31"/>
      <c r="IZQ43" s="30"/>
      <c r="IZR43" s="31"/>
      <c r="IZS43" s="30"/>
      <c r="IZT43" s="31"/>
      <c r="IZU43" s="30"/>
      <c r="IZV43" s="31"/>
      <c r="IZW43" s="30"/>
      <c r="IZX43" s="31"/>
      <c r="IZY43" s="30"/>
      <c r="IZZ43" s="31"/>
      <c r="JAA43" s="30"/>
      <c r="JAB43" s="31"/>
      <c r="JAC43" s="30"/>
      <c r="JAD43" s="31"/>
      <c r="JAE43" s="30"/>
      <c r="JAF43" s="31"/>
      <c r="JAG43" s="30"/>
      <c r="JAH43" s="31"/>
      <c r="JAI43" s="30"/>
      <c r="JAJ43" s="31"/>
      <c r="JAK43" s="30"/>
      <c r="JAL43" s="31"/>
      <c r="JAM43" s="30"/>
      <c r="JAN43" s="31"/>
      <c r="JAO43" s="30"/>
      <c r="JAP43" s="31"/>
      <c r="JAQ43" s="30"/>
      <c r="JAR43" s="31"/>
      <c r="JAS43" s="30"/>
      <c r="JAT43" s="31"/>
      <c r="JAU43" s="30"/>
      <c r="JAV43" s="31"/>
      <c r="JAW43" s="30"/>
      <c r="JAX43" s="31"/>
      <c r="JAY43" s="30"/>
      <c r="JAZ43" s="31"/>
      <c r="JBA43" s="30"/>
      <c r="JBB43" s="31"/>
      <c r="JBC43" s="30"/>
      <c r="JBD43" s="31"/>
      <c r="JBE43" s="30"/>
      <c r="JBF43" s="31"/>
      <c r="JBG43" s="30"/>
      <c r="JBH43" s="31"/>
      <c r="JBI43" s="30"/>
      <c r="JBJ43" s="31"/>
      <c r="JBK43" s="30"/>
      <c r="JBL43" s="31"/>
      <c r="JBM43" s="30"/>
      <c r="JBN43" s="31"/>
      <c r="JBO43" s="30"/>
      <c r="JBP43" s="31"/>
      <c r="JBQ43" s="30"/>
      <c r="JBR43" s="31"/>
      <c r="JBS43" s="30"/>
      <c r="JBT43" s="31"/>
      <c r="JBU43" s="30"/>
      <c r="JBV43" s="31"/>
      <c r="JBW43" s="30"/>
      <c r="JBX43" s="31"/>
      <c r="JBY43" s="30"/>
      <c r="JBZ43" s="31"/>
      <c r="JCA43" s="30"/>
      <c r="JCB43" s="31"/>
      <c r="JCC43" s="30"/>
      <c r="JCD43" s="31"/>
      <c r="JCE43" s="30"/>
      <c r="JCF43" s="31"/>
      <c r="JCG43" s="30"/>
      <c r="JCH43" s="31"/>
      <c r="JCI43" s="30"/>
      <c r="JCJ43" s="31"/>
      <c r="JCK43" s="30"/>
      <c r="JCL43" s="31"/>
      <c r="JCM43" s="30"/>
      <c r="JCN43" s="31"/>
      <c r="JCO43" s="30"/>
      <c r="JCP43" s="31"/>
      <c r="JCQ43" s="30"/>
      <c r="JCR43" s="31"/>
      <c r="JCS43" s="30"/>
      <c r="JCT43" s="31"/>
      <c r="JCU43" s="30"/>
      <c r="JCV43" s="31"/>
      <c r="JCW43" s="30"/>
      <c r="JCX43" s="31"/>
      <c r="JCY43" s="30"/>
      <c r="JCZ43" s="31"/>
      <c r="JDA43" s="30"/>
      <c r="JDB43" s="31"/>
      <c r="JDC43" s="30"/>
      <c r="JDD43" s="31"/>
      <c r="JDE43" s="30"/>
      <c r="JDF43" s="31"/>
      <c r="JDG43" s="30"/>
      <c r="JDH43" s="31"/>
      <c r="JDI43" s="30"/>
      <c r="JDJ43" s="31"/>
      <c r="JDK43" s="30"/>
      <c r="JDL43" s="31"/>
      <c r="JDM43" s="30"/>
      <c r="JDN43" s="31"/>
      <c r="JDO43" s="30"/>
      <c r="JDP43" s="31"/>
      <c r="JDQ43" s="30"/>
      <c r="JDR43" s="31"/>
      <c r="JDS43" s="30"/>
      <c r="JDT43" s="31"/>
      <c r="JDU43" s="30"/>
      <c r="JDV43" s="31"/>
      <c r="JDW43" s="30"/>
      <c r="JDX43" s="31"/>
      <c r="JDY43" s="30"/>
      <c r="JDZ43" s="31"/>
      <c r="JEA43" s="30"/>
      <c r="JEB43" s="31"/>
      <c r="JEC43" s="30"/>
      <c r="JED43" s="31"/>
      <c r="JEE43" s="30"/>
      <c r="JEF43" s="31"/>
      <c r="JEG43" s="30"/>
      <c r="JEH43" s="31"/>
      <c r="JEI43" s="30"/>
      <c r="JEJ43" s="31"/>
      <c r="JEK43" s="30"/>
      <c r="JEL43" s="31"/>
      <c r="JEM43" s="30"/>
      <c r="JEN43" s="31"/>
      <c r="JEO43" s="30"/>
      <c r="JEP43" s="31"/>
      <c r="JEQ43" s="30"/>
      <c r="JER43" s="31"/>
      <c r="JES43" s="30"/>
      <c r="JET43" s="31"/>
      <c r="JEU43" s="30"/>
      <c r="JEV43" s="31"/>
      <c r="JEW43" s="30"/>
      <c r="JEX43" s="31"/>
      <c r="JEY43" s="30"/>
      <c r="JEZ43" s="31"/>
      <c r="JFA43" s="30"/>
      <c r="JFB43" s="31"/>
      <c r="JFC43" s="30"/>
      <c r="JFD43" s="31"/>
      <c r="JFE43" s="30"/>
      <c r="JFF43" s="31"/>
      <c r="JFG43" s="30"/>
      <c r="JFH43" s="31"/>
      <c r="JFI43" s="30"/>
      <c r="JFJ43" s="31"/>
      <c r="JFK43" s="30"/>
      <c r="JFL43" s="31"/>
      <c r="JFM43" s="30"/>
      <c r="JFN43" s="31"/>
      <c r="JFO43" s="30"/>
      <c r="JFP43" s="31"/>
      <c r="JFQ43" s="30"/>
      <c r="JFR43" s="31"/>
      <c r="JFS43" s="30"/>
      <c r="JFT43" s="31"/>
      <c r="JFU43" s="30"/>
      <c r="JFV43" s="31"/>
      <c r="JFW43" s="30"/>
      <c r="JFX43" s="31"/>
      <c r="JFY43" s="30"/>
      <c r="JFZ43" s="31"/>
      <c r="JGA43" s="30"/>
      <c r="JGB43" s="31"/>
      <c r="JGC43" s="30"/>
      <c r="JGD43" s="31"/>
      <c r="JGE43" s="30"/>
      <c r="JGF43" s="31"/>
      <c r="JGG43" s="30"/>
      <c r="JGH43" s="31"/>
      <c r="JGI43" s="30"/>
      <c r="JGJ43" s="31"/>
      <c r="JGK43" s="30"/>
      <c r="JGL43" s="31"/>
      <c r="JGM43" s="30"/>
      <c r="JGN43" s="31"/>
      <c r="JGO43" s="30"/>
      <c r="JGP43" s="31"/>
      <c r="JGQ43" s="30"/>
      <c r="JGR43" s="31"/>
      <c r="JGS43" s="30"/>
      <c r="JGT43" s="31"/>
      <c r="JGU43" s="30"/>
      <c r="JGV43" s="31"/>
      <c r="JGW43" s="30"/>
      <c r="JGX43" s="31"/>
      <c r="JGY43" s="30"/>
      <c r="JGZ43" s="31"/>
      <c r="JHA43" s="30"/>
      <c r="JHB43" s="31"/>
      <c r="JHC43" s="30"/>
      <c r="JHD43" s="31"/>
      <c r="JHE43" s="30"/>
      <c r="JHF43" s="31"/>
      <c r="JHG43" s="30"/>
      <c r="JHH43" s="31"/>
      <c r="JHI43" s="30"/>
      <c r="JHJ43" s="31"/>
      <c r="JHK43" s="30"/>
      <c r="JHL43" s="31"/>
      <c r="JHM43" s="30"/>
      <c r="JHN43" s="31"/>
      <c r="JHO43" s="30"/>
      <c r="JHP43" s="31"/>
      <c r="JHQ43" s="30"/>
      <c r="JHR43" s="31"/>
      <c r="JHS43" s="30"/>
      <c r="JHT43" s="31"/>
      <c r="JHU43" s="30"/>
      <c r="JHV43" s="31"/>
      <c r="JHW43" s="30"/>
      <c r="JHX43" s="31"/>
      <c r="JHY43" s="30"/>
      <c r="JHZ43" s="31"/>
      <c r="JIA43" s="30"/>
      <c r="JIB43" s="31"/>
      <c r="JIC43" s="30"/>
      <c r="JID43" s="31"/>
      <c r="JIE43" s="30"/>
      <c r="JIF43" s="31"/>
      <c r="JIG43" s="30"/>
      <c r="JIH43" s="31"/>
      <c r="JII43" s="30"/>
      <c r="JIJ43" s="31"/>
      <c r="JIK43" s="30"/>
      <c r="JIL43" s="31"/>
      <c r="JIM43" s="30"/>
      <c r="JIN43" s="31"/>
      <c r="JIO43" s="30"/>
      <c r="JIP43" s="31"/>
      <c r="JIQ43" s="30"/>
      <c r="JIR43" s="31"/>
      <c r="JIS43" s="30"/>
      <c r="JIT43" s="31"/>
      <c r="JIU43" s="30"/>
      <c r="JIV43" s="31"/>
      <c r="JIW43" s="30"/>
      <c r="JIX43" s="31"/>
      <c r="JIY43" s="30"/>
      <c r="JIZ43" s="31"/>
      <c r="JJA43" s="30"/>
      <c r="JJB43" s="31"/>
      <c r="JJC43" s="30"/>
      <c r="JJD43" s="31"/>
      <c r="JJE43" s="30"/>
      <c r="JJF43" s="31"/>
      <c r="JJG43" s="30"/>
      <c r="JJH43" s="31"/>
      <c r="JJI43" s="30"/>
      <c r="JJJ43" s="31"/>
      <c r="JJK43" s="30"/>
      <c r="JJL43" s="31"/>
      <c r="JJM43" s="30"/>
      <c r="JJN43" s="31"/>
      <c r="JJO43" s="30"/>
      <c r="JJP43" s="31"/>
      <c r="JJQ43" s="30"/>
      <c r="JJR43" s="31"/>
      <c r="JJS43" s="30"/>
      <c r="JJT43" s="31"/>
      <c r="JJU43" s="30"/>
      <c r="JJV43" s="31"/>
      <c r="JJW43" s="30"/>
      <c r="JJX43" s="31"/>
      <c r="JJY43" s="30"/>
      <c r="JJZ43" s="31"/>
      <c r="JKA43" s="30"/>
      <c r="JKB43" s="31"/>
      <c r="JKC43" s="30"/>
      <c r="JKD43" s="31"/>
      <c r="JKE43" s="30"/>
      <c r="JKF43" s="31"/>
      <c r="JKG43" s="30"/>
      <c r="JKH43" s="31"/>
      <c r="JKI43" s="30"/>
      <c r="JKJ43" s="31"/>
      <c r="JKK43" s="30"/>
      <c r="JKL43" s="31"/>
      <c r="JKM43" s="30"/>
      <c r="JKN43" s="31"/>
      <c r="JKO43" s="30"/>
      <c r="JKP43" s="31"/>
      <c r="JKQ43" s="30"/>
      <c r="JKR43" s="31"/>
      <c r="JKS43" s="30"/>
      <c r="JKT43" s="31"/>
      <c r="JKU43" s="30"/>
      <c r="JKV43" s="31"/>
      <c r="JKW43" s="30"/>
      <c r="JKX43" s="31"/>
      <c r="JKY43" s="30"/>
      <c r="JKZ43" s="31"/>
      <c r="JLA43" s="30"/>
      <c r="JLB43" s="31"/>
      <c r="JLC43" s="30"/>
      <c r="JLD43" s="31"/>
      <c r="JLE43" s="30"/>
      <c r="JLF43" s="31"/>
      <c r="JLG43" s="30"/>
      <c r="JLH43" s="31"/>
      <c r="JLI43" s="30"/>
      <c r="JLJ43" s="31"/>
      <c r="JLK43" s="30"/>
      <c r="JLL43" s="31"/>
      <c r="JLM43" s="30"/>
      <c r="JLN43" s="31"/>
      <c r="JLO43" s="30"/>
      <c r="JLP43" s="31"/>
      <c r="JLQ43" s="30"/>
      <c r="JLR43" s="31"/>
      <c r="JLS43" s="30"/>
      <c r="JLT43" s="31"/>
      <c r="JLU43" s="30"/>
      <c r="JLV43" s="31"/>
      <c r="JLW43" s="30"/>
      <c r="JLX43" s="31"/>
      <c r="JLY43" s="30"/>
      <c r="JLZ43" s="31"/>
      <c r="JMA43" s="30"/>
      <c r="JMB43" s="31"/>
      <c r="JMC43" s="30"/>
      <c r="JMD43" s="31"/>
      <c r="JME43" s="30"/>
      <c r="JMF43" s="31"/>
      <c r="JMG43" s="30"/>
      <c r="JMH43" s="31"/>
      <c r="JMI43" s="30"/>
      <c r="JMJ43" s="31"/>
      <c r="JMK43" s="30"/>
      <c r="JML43" s="31"/>
      <c r="JMM43" s="30"/>
      <c r="JMN43" s="31"/>
      <c r="JMO43" s="30"/>
      <c r="JMP43" s="31"/>
      <c r="JMQ43" s="30"/>
      <c r="JMR43" s="31"/>
      <c r="JMS43" s="30"/>
      <c r="JMT43" s="31"/>
      <c r="JMU43" s="30"/>
      <c r="JMV43" s="31"/>
      <c r="JMW43" s="30"/>
      <c r="JMX43" s="31"/>
      <c r="JMY43" s="30"/>
      <c r="JMZ43" s="31"/>
      <c r="JNA43" s="30"/>
      <c r="JNB43" s="31"/>
      <c r="JNC43" s="30"/>
      <c r="JND43" s="31"/>
      <c r="JNE43" s="30"/>
      <c r="JNF43" s="31"/>
      <c r="JNG43" s="30"/>
      <c r="JNH43" s="31"/>
      <c r="JNI43" s="30"/>
      <c r="JNJ43" s="31"/>
      <c r="JNK43" s="30"/>
      <c r="JNL43" s="31"/>
      <c r="JNM43" s="30"/>
      <c r="JNN43" s="31"/>
      <c r="JNO43" s="30"/>
      <c r="JNP43" s="31"/>
      <c r="JNQ43" s="30"/>
      <c r="JNR43" s="31"/>
      <c r="JNS43" s="30"/>
      <c r="JNT43" s="31"/>
      <c r="JNU43" s="30"/>
      <c r="JNV43" s="31"/>
      <c r="JNW43" s="30"/>
      <c r="JNX43" s="31"/>
      <c r="JNY43" s="30"/>
      <c r="JNZ43" s="31"/>
      <c r="JOA43" s="30"/>
      <c r="JOB43" s="31"/>
      <c r="JOC43" s="30"/>
      <c r="JOD43" s="31"/>
      <c r="JOE43" s="30"/>
      <c r="JOF43" s="31"/>
      <c r="JOG43" s="30"/>
      <c r="JOH43" s="31"/>
      <c r="JOI43" s="30"/>
      <c r="JOJ43" s="31"/>
      <c r="JOK43" s="30"/>
      <c r="JOL43" s="31"/>
      <c r="JOM43" s="30"/>
      <c r="JON43" s="31"/>
      <c r="JOO43" s="30"/>
      <c r="JOP43" s="31"/>
      <c r="JOQ43" s="30"/>
      <c r="JOR43" s="31"/>
      <c r="JOS43" s="30"/>
      <c r="JOT43" s="31"/>
      <c r="JOU43" s="30"/>
      <c r="JOV43" s="31"/>
      <c r="JOW43" s="30"/>
      <c r="JOX43" s="31"/>
      <c r="JOY43" s="30"/>
      <c r="JOZ43" s="31"/>
      <c r="JPA43" s="30"/>
      <c r="JPB43" s="31"/>
      <c r="JPC43" s="30"/>
      <c r="JPD43" s="31"/>
      <c r="JPE43" s="30"/>
      <c r="JPF43" s="31"/>
      <c r="JPG43" s="30"/>
      <c r="JPH43" s="31"/>
      <c r="JPI43" s="30"/>
      <c r="JPJ43" s="31"/>
      <c r="JPK43" s="30"/>
      <c r="JPL43" s="31"/>
      <c r="JPM43" s="30"/>
      <c r="JPN43" s="31"/>
      <c r="JPO43" s="30"/>
      <c r="JPP43" s="31"/>
      <c r="JPQ43" s="30"/>
      <c r="JPR43" s="31"/>
      <c r="JPS43" s="30"/>
      <c r="JPT43" s="31"/>
      <c r="JPU43" s="30"/>
      <c r="JPV43" s="31"/>
      <c r="JPW43" s="30"/>
      <c r="JPX43" s="31"/>
      <c r="JPY43" s="30"/>
      <c r="JPZ43" s="31"/>
      <c r="JQA43" s="30"/>
      <c r="JQB43" s="31"/>
      <c r="JQC43" s="30"/>
      <c r="JQD43" s="31"/>
      <c r="JQE43" s="30"/>
      <c r="JQF43" s="31"/>
      <c r="JQG43" s="30"/>
      <c r="JQH43" s="31"/>
      <c r="JQI43" s="30"/>
      <c r="JQJ43" s="31"/>
      <c r="JQK43" s="30"/>
      <c r="JQL43" s="31"/>
      <c r="JQM43" s="30"/>
      <c r="JQN43" s="31"/>
      <c r="JQO43" s="30"/>
      <c r="JQP43" s="31"/>
      <c r="JQQ43" s="30"/>
      <c r="JQR43" s="31"/>
      <c r="JQS43" s="30"/>
      <c r="JQT43" s="31"/>
      <c r="JQU43" s="30"/>
      <c r="JQV43" s="31"/>
      <c r="JQW43" s="30"/>
      <c r="JQX43" s="31"/>
      <c r="JQY43" s="30"/>
      <c r="JQZ43" s="31"/>
      <c r="JRA43" s="30"/>
      <c r="JRB43" s="31"/>
      <c r="JRC43" s="30"/>
      <c r="JRD43" s="31"/>
      <c r="JRE43" s="30"/>
      <c r="JRF43" s="31"/>
      <c r="JRG43" s="30"/>
      <c r="JRH43" s="31"/>
      <c r="JRI43" s="30"/>
      <c r="JRJ43" s="31"/>
      <c r="JRK43" s="30"/>
      <c r="JRL43" s="31"/>
      <c r="JRM43" s="30"/>
      <c r="JRN43" s="31"/>
      <c r="JRO43" s="30"/>
      <c r="JRP43" s="31"/>
      <c r="JRQ43" s="30"/>
      <c r="JRR43" s="31"/>
      <c r="JRS43" s="30"/>
      <c r="JRT43" s="31"/>
      <c r="JRU43" s="30"/>
      <c r="JRV43" s="31"/>
      <c r="JRW43" s="30"/>
      <c r="JRX43" s="31"/>
      <c r="JRY43" s="30"/>
      <c r="JRZ43" s="31"/>
      <c r="JSA43" s="30"/>
      <c r="JSB43" s="31"/>
      <c r="JSC43" s="30"/>
      <c r="JSD43" s="31"/>
      <c r="JSE43" s="30"/>
      <c r="JSF43" s="31"/>
      <c r="JSG43" s="30"/>
      <c r="JSH43" s="31"/>
      <c r="JSI43" s="30"/>
      <c r="JSJ43" s="31"/>
      <c r="JSK43" s="30"/>
      <c r="JSL43" s="31"/>
      <c r="JSM43" s="30"/>
      <c r="JSN43" s="31"/>
      <c r="JSO43" s="30"/>
      <c r="JSP43" s="31"/>
      <c r="JSQ43" s="30"/>
      <c r="JSR43" s="31"/>
      <c r="JSS43" s="30"/>
      <c r="JST43" s="31"/>
      <c r="JSU43" s="30"/>
      <c r="JSV43" s="31"/>
      <c r="JSW43" s="30"/>
      <c r="JSX43" s="31"/>
      <c r="JSY43" s="30"/>
      <c r="JSZ43" s="31"/>
      <c r="JTA43" s="30"/>
      <c r="JTB43" s="31"/>
      <c r="JTC43" s="30"/>
      <c r="JTD43" s="31"/>
      <c r="JTE43" s="30"/>
      <c r="JTF43" s="31"/>
      <c r="JTG43" s="30"/>
      <c r="JTH43" s="31"/>
      <c r="JTI43" s="30"/>
      <c r="JTJ43" s="31"/>
      <c r="JTK43" s="30"/>
      <c r="JTL43" s="31"/>
      <c r="JTM43" s="30"/>
      <c r="JTN43" s="31"/>
      <c r="JTO43" s="30"/>
      <c r="JTP43" s="31"/>
      <c r="JTQ43" s="30"/>
      <c r="JTR43" s="31"/>
      <c r="JTS43" s="30"/>
      <c r="JTT43" s="31"/>
      <c r="JTU43" s="30"/>
      <c r="JTV43" s="31"/>
      <c r="JTW43" s="30"/>
      <c r="JTX43" s="31"/>
      <c r="JTY43" s="30"/>
      <c r="JTZ43" s="31"/>
      <c r="JUA43" s="30"/>
      <c r="JUB43" s="31"/>
      <c r="JUC43" s="30"/>
      <c r="JUD43" s="31"/>
      <c r="JUE43" s="30"/>
      <c r="JUF43" s="31"/>
      <c r="JUG43" s="30"/>
      <c r="JUH43" s="31"/>
      <c r="JUI43" s="30"/>
      <c r="JUJ43" s="31"/>
      <c r="JUK43" s="30"/>
      <c r="JUL43" s="31"/>
      <c r="JUM43" s="30"/>
      <c r="JUN43" s="31"/>
      <c r="JUO43" s="30"/>
      <c r="JUP43" s="31"/>
      <c r="JUQ43" s="30"/>
      <c r="JUR43" s="31"/>
      <c r="JUS43" s="30"/>
      <c r="JUT43" s="31"/>
      <c r="JUU43" s="30"/>
      <c r="JUV43" s="31"/>
      <c r="JUW43" s="30"/>
      <c r="JUX43" s="31"/>
      <c r="JUY43" s="30"/>
      <c r="JUZ43" s="31"/>
      <c r="JVA43" s="30"/>
      <c r="JVB43" s="31"/>
      <c r="JVC43" s="30"/>
      <c r="JVD43" s="31"/>
      <c r="JVE43" s="30"/>
      <c r="JVF43" s="31"/>
      <c r="JVG43" s="30"/>
      <c r="JVH43" s="31"/>
      <c r="JVI43" s="30"/>
      <c r="JVJ43" s="31"/>
      <c r="JVK43" s="30"/>
      <c r="JVL43" s="31"/>
      <c r="JVM43" s="30"/>
      <c r="JVN43" s="31"/>
      <c r="JVO43" s="30"/>
      <c r="JVP43" s="31"/>
      <c r="JVQ43" s="30"/>
      <c r="JVR43" s="31"/>
      <c r="JVS43" s="30"/>
      <c r="JVT43" s="31"/>
      <c r="JVU43" s="30"/>
      <c r="JVV43" s="31"/>
      <c r="JVW43" s="30"/>
      <c r="JVX43" s="31"/>
      <c r="JVY43" s="30"/>
      <c r="JVZ43" s="31"/>
      <c r="JWA43" s="30"/>
      <c r="JWB43" s="31"/>
      <c r="JWC43" s="30"/>
      <c r="JWD43" s="31"/>
      <c r="JWE43" s="30"/>
      <c r="JWF43" s="31"/>
      <c r="JWG43" s="30"/>
      <c r="JWH43" s="31"/>
      <c r="JWI43" s="30"/>
      <c r="JWJ43" s="31"/>
      <c r="JWK43" s="30"/>
      <c r="JWL43" s="31"/>
      <c r="JWM43" s="30"/>
      <c r="JWN43" s="31"/>
      <c r="JWO43" s="30"/>
      <c r="JWP43" s="31"/>
      <c r="JWQ43" s="30"/>
      <c r="JWR43" s="31"/>
      <c r="JWS43" s="30"/>
      <c r="JWT43" s="31"/>
      <c r="JWU43" s="30"/>
      <c r="JWV43" s="31"/>
      <c r="JWW43" s="30"/>
      <c r="JWX43" s="31"/>
      <c r="JWY43" s="30"/>
      <c r="JWZ43" s="31"/>
      <c r="JXA43" s="30"/>
      <c r="JXB43" s="31"/>
      <c r="JXC43" s="30"/>
      <c r="JXD43" s="31"/>
      <c r="JXE43" s="30"/>
      <c r="JXF43" s="31"/>
      <c r="JXG43" s="30"/>
      <c r="JXH43" s="31"/>
      <c r="JXI43" s="30"/>
      <c r="JXJ43" s="31"/>
      <c r="JXK43" s="30"/>
      <c r="JXL43" s="31"/>
      <c r="JXM43" s="30"/>
      <c r="JXN43" s="31"/>
      <c r="JXO43" s="30"/>
      <c r="JXP43" s="31"/>
      <c r="JXQ43" s="30"/>
      <c r="JXR43" s="31"/>
      <c r="JXS43" s="30"/>
      <c r="JXT43" s="31"/>
      <c r="JXU43" s="30"/>
      <c r="JXV43" s="31"/>
      <c r="JXW43" s="30"/>
      <c r="JXX43" s="31"/>
      <c r="JXY43" s="30"/>
      <c r="JXZ43" s="31"/>
      <c r="JYA43" s="30"/>
      <c r="JYB43" s="31"/>
      <c r="JYC43" s="30"/>
      <c r="JYD43" s="31"/>
      <c r="JYE43" s="30"/>
      <c r="JYF43" s="31"/>
      <c r="JYG43" s="30"/>
      <c r="JYH43" s="31"/>
      <c r="JYI43" s="30"/>
      <c r="JYJ43" s="31"/>
      <c r="JYK43" s="30"/>
      <c r="JYL43" s="31"/>
      <c r="JYM43" s="30"/>
      <c r="JYN43" s="31"/>
      <c r="JYO43" s="30"/>
      <c r="JYP43" s="31"/>
      <c r="JYQ43" s="30"/>
      <c r="JYR43" s="31"/>
      <c r="JYS43" s="30"/>
      <c r="JYT43" s="31"/>
      <c r="JYU43" s="30"/>
      <c r="JYV43" s="31"/>
      <c r="JYW43" s="30"/>
      <c r="JYX43" s="31"/>
      <c r="JYY43" s="30"/>
      <c r="JYZ43" s="31"/>
      <c r="JZA43" s="30"/>
      <c r="JZB43" s="31"/>
      <c r="JZC43" s="30"/>
      <c r="JZD43" s="31"/>
      <c r="JZE43" s="30"/>
      <c r="JZF43" s="31"/>
      <c r="JZG43" s="30"/>
      <c r="JZH43" s="31"/>
      <c r="JZI43" s="30"/>
      <c r="JZJ43" s="31"/>
      <c r="JZK43" s="30"/>
      <c r="JZL43" s="31"/>
      <c r="JZM43" s="30"/>
      <c r="JZN43" s="31"/>
      <c r="JZO43" s="30"/>
      <c r="JZP43" s="31"/>
      <c r="JZQ43" s="30"/>
      <c r="JZR43" s="31"/>
      <c r="JZS43" s="30"/>
      <c r="JZT43" s="31"/>
      <c r="JZU43" s="30"/>
      <c r="JZV43" s="31"/>
      <c r="JZW43" s="30"/>
      <c r="JZX43" s="31"/>
      <c r="JZY43" s="30"/>
      <c r="JZZ43" s="31"/>
      <c r="KAA43" s="30"/>
      <c r="KAB43" s="31"/>
      <c r="KAC43" s="30"/>
      <c r="KAD43" s="31"/>
      <c r="KAE43" s="30"/>
      <c r="KAF43" s="31"/>
      <c r="KAG43" s="30"/>
      <c r="KAH43" s="31"/>
      <c r="KAI43" s="30"/>
      <c r="KAJ43" s="31"/>
      <c r="KAK43" s="30"/>
      <c r="KAL43" s="31"/>
      <c r="KAM43" s="30"/>
      <c r="KAN43" s="31"/>
      <c r="KAO43" s="30"/>
      <c r="KAP43" s="31"/>
      <c r="KAQ43" s="30"/>
      <c r="KAR43" s="31"/>
      <c r="KAS43" s="30"/>
      <c r="KAT43" s="31"/>
      <c r="KAU43" s="30"/>
      <c r="KAV43" s="31"/>
      <c r="KAW43" s="30"/>
      <c r="KAX43" s="31"/>
      <c r="KAY43" s="30"/>
      <c r="KAZ43" s="31"/>
      <c r="KBA43" s="30"/>
      <c r="KBB43" s="31"/>
      <c r="KBC43" s="30"/>
      <c r="KBD43" s="31"/>
      <c r="KBE43" s="30"/>
      <c r="KBF43" s="31"/>
      <c r="KBG43" s="30"/>
      <c r="KBH43" s="31"/>
      <c r="KBI43" s="30"/>
      <c r="KBJ43" s="31"/>
      <c r="KBK43" s="30"/>
      <c r="KBL43" s="31"/>
      <c r="KBM43" s="30"/>
      <c r="KBN43" s="31"/>
      <c r="KBO43" s="30"/>
      <c r="KBP43" s="31"/>
      <c r="KBQ43" s="30"/>
      <c r="KBR43" s="31"/>
      <c r="KBS43" s="30"/>
      <c r="KBT43" s="31"/>
      <c r="KBU43" s="30"/>
      <c r="KBV43" s="31"/>
      <c r="KBW43" s="30"/>
      <c r="KBX43" s="31"/>
      <c r="KBY43" s="30"/>
      <c r="KBZ43" s="31"/>
      <c r="KCA43" s="30"/>
      <c r="KCB43" s="31"/>
      <c r="KCC43" s="30"/>
      <c r="KCD43" s="31"/>
      <c r="KCE43" s="30"/>
      <c r="KCF43" s="31"/>
      <c r="KCG43" s="30"/>
      <c r="KCH43" s="31"/>
      <c r="KCI43" s="30"/>
      <c r="KCJ43" s="31"/>
      <c r="KCK43" s="30"/>
      <c r="KCL43" s="31"/>
      <c r="KCM43" s="30"/>
      <c r="KCN43" s="31"/>
      <c r="KCO43" s="30"/>
      <c r="KCP43" s="31"/>
      <c r="KCQ43" s="30"/>
      <c r="KCR43" s="31"/>
      <c r="KCS43" s="30"/>
      <c r="KCT43" s="31"/>
      <c r="KCU43" s="30"/>
      <c r="KCV43" s="31"/>
      <c r="KCW43" s="30"/>
      <c r="KCX43" s="31"/>
      <c r="KCY43" s="30"/>
      <c r="KCZ43" s="31"/>
      <c r="KDA43" s="30"/>
      <c r="KDB43" s="31"/>
      <c r="KDC43" s="30"/>
      <c r="KDD43" s="31"/>
      <c r="KDE43" s="30"/>
      <c r="KDF43" s="31"/>
      <c r="KDG43" s="30"/>
      <c r="KDH43" s="31"/>
      <c r="KDI43" s="30"/>
      <c r="KDJ43" s="31"/>
      <c r="KDK43" s="30"/>
      <c r="KDL43" s="31"/>
      <c r="KDM43" s="30"/>
      <c r="KDN43" s="31"/>
      <c r="KDO43" s="30"/>
      <c r="KDP43" s="31"/>
      <c r="KDQ43" s="30"/>
      <c r="KDR43" s="31"/>
      <c r="KDS43" s="30"/>
      <c r="KDT43" s="31"/>
      <c r="KDU43" s="30"/>
      <c r="KDV43" s="31"/>
      <c r="KDW43" s="30"/>
      <c r="KDX43" s="31"/>
      <c r="KDY43" s="30"/>
      <c r="KDZ43" s="31"/>
      <c r="KEA43" s="30"/>
      <c r="KEB43" s="31"/>
      <c r="KEC43" s="30"/>
      <c r="KED43" s="31"/>
      <c r="KEE43" s="30"/>
      <c r="KEF43" s="31"/>
      <c r="KEG43" s="30"/>
      <c r="KEH43" s="31"/>
      <c r="KEI43" s="30"/>
      <c r="KEJ43" s="31"/>
      <c r="KEK43" s="30"/>
      <c r="KEL43" s="31"/>
      <c r="KEM43" s="30"/>
      <c r="KEN43" s="31"/>
      <c r="KEO43" s="30"/>
      <c r="KEP43" s="31"/>
      <c r="KEQ43" s="30"/>
      <c r="KER43" s="31"/>
      <c r="KES43" s="30"/>
      <c r="KET43" s="31"/>
      <c r="KEU43" s="30"/>
      <c r="KEV43" s="31"/>
      <c r="KEW43" s="30"/>
      <c r="KEX43" s="31"/>
      <c r="KEY43" s="30"/>
      <c r="KEZ43" s="31"/>
      <c r="KFA43" s="30"/>
      <c r="KFB43" s="31"/>
      <c r="KFC43" s="30"/>
      <c r="KFD43" s="31"/>
      <c r="KFE43" s="30"/>
      <c r="KFF43" s="31"/>
      <c r="KFG43" s="30"/>
      <c r="KFH43" s="31"/>
      <c r="KFI43" s="30"/>
      <c r="KFJ43" s="31"/>
      <c r="KFK43" s="30"/>
      <c r="KFL43" s="31"/>
      <c r="KFM43" s="30"/>
      <c r="KFN43" s="31"/>
      <c r="KFO43" s="30"/>
      <c r="KFP43" s="31"/>
      <c r="KFQ43" s="30"/>
      <c r="KFR43" s="31"/>
      <c r="KFS43" s="30"/>
      <c r="KFT43" s="31"/>
      <c r="KFU43" s="30"/>
      <c r="KFV43" s="31"/>
      <c r="KFW43" s="30"/>
      <c r="KFX43" s="31"/>
      <c r="KFY43" s="30"/>
      <c r="KFZ43" s="31"/>
      <c r="KGA43" s="30"/>
      <c r="KGB43" s="31"/>
      <c r="KGC43" s="30"/>
      <c r="KGD43" s="31"/>
      <c r="KGE43" s="30"/>
      <c r="KGF43" s="31"/>
      <c r="KGG43" s="30"/>
      <c r="KGH43" s="31"/>
      <c r="KGI43" s="30"/>
      <c r="KGJ43" s="31"/>
      <c r="KGK43" s="30"/>
      <c r="KGL43" s="31"/>
      <c r="KGM43" s="30"/>
      <c r="KGN43" s="31"/>
      <c r="KGO43" s="30"/>
      <c r="KGP43" s="31"/>
      <c r="KGQ43" s="30"/>
      <c r="KGR43" s="31"/>
      <c r="KGS43" s="30"/>
      <c r="KGT43" s="31"/>
      <c r="KGU43" s="30"/>
      <c r="KGV43" s="31"/>
      <c r="KGW43" s="30"/>
      <c r="KGX43" s="31"/>
      <c r="KGY43" s="30"/>
      <c r="KGZ43" s="31"/>
      <c r="KHA43" s="30"/>
      <c r="KHB43" s="31"/>
      <c r="KHC43" s="30"/>
      <c r="KHD43" s="31"/>
      <c r="KHE43" s="30"/>
      <c r="KHF43" s="31"/>
      <c r="KHG43" s="30"/>
      <c r="KHH43" s="31"/>
      <c r="KHI43" s="30"/>
      <c r="KHJ43" s="31"/>
      <c r="KHK43" s="30"/>
      <c r="KHL43" s="31"/>
      <c r="KHM43" s="30"/>
      <c r="KHN43" s="31"/>
      <c r="KHO43" s="30"/>
      <c r="KHP43" s="31"/>
      <c r="KHQ43" s="30"/>
      <c r="KHR43" s="31"/>
      <c r="KHS43" s="30"/>
      <c r="KHT43" s="31"/>
      <c r="KHU43" s="30"/>
      <c r="KHV43" s="31"/>
      <c r="KHW43" s="30"/>
      <c r="KHX43" s="31"/>
      <c r="KHY43" s="30"/>
      <c r="KHZ43" s="31"/>
      <c r="KIA43" s="30"/>
      <c r="KIB43" s="31"/>
      <c r="KIC43" s="30"/>
      <c r="KID43" s="31"/>
      <c r="KIE43" s="30"/>
      <c r="KIF43" s="31"/>
      <c r="KIG43" s="30"/>
      <c r="KIH43" s="31"/>
      <c r="KII43" s="30"/>
      <c r="KIJ43" s="31"/>
      <c r="KIK43" s="30"/>
      <c r="KIL43" s="31"/>
      <c r="KIM43" s="30"/>
      <c r="KIN43" s="31"/>
      <c r="KIO43" s="30"/>
      <c r="KIP43" s="31"/>
      <c r="KIQ43" s="30"/>
      <c r="KIR43" s="31"/>
      <c r="KIS43" s="30"/>
      <c r="KIT43" s="31"/>
      <c r="KIU43" s="30"/>
      <c r="KIV43" s="31"/>
      <c r="KIW43" s="30"/>
      <c r="KIX43" s="31"/>
      <c r="KIY43" s="30"/>
      <c r="KIZ43" s="31"/>
      <c r="KJA43" s="30"/>
      <c r="KJB43" s="31"/>
      <c r="KJC43" s="30"/>
      <c r="KJD43" s="31"/>
      <c r="KJE43" s="30"/>
      <c r="KJF43" s="31"/>
      <c r="KJG43" s="30"/>
      <c r="KJH43" s="31"/>
      <c r="KJI43" s="30"/>
      <c r="KJJ43" s="31"/>
      <c r="KJK43" s="30"/>
      <c r="KJL43" s="31"/>
      <c r="KJM43" s="30"/>
      <c r="KJN43" s="31"/>
      <c r="KJO43" s="30"/>
      <c r="KJP43" s="31"/>
      <c r="KJQ43" s="30"/>
      <c r="KJR43" s="31"/>
      <c r="KJS43" s="30"/>
      <c r="KJT43" s="31"/>
      <c r="KJU43" s="30"/>
      <c r="KJV43" s="31"/>
      <c r="KJW43" s="30"/>
      <c r="KJX43" s="31"/>
      <c r="KJY43" s="30"/>
      <c r="KJZ43" s="31"/>
      <c r="KKA43" s="30"/>
      <c r="KKB43" s="31"/>
      <c r="KKC43" s="30"/>
      <c r="KKD43" s="31"/>
      <c r="KKE43" s="30"/>
      <c r="KKF43" s="31"/>
      <c r="KKG43" s="30"/>
      <c r="KKH43" s="31"/>
      <c r="KKI43" s="30"/>
      <c r="KKJ43" s="31"/>
      <c r="KKK43" s="30"/>
      <c r="KKL43" s="31"/>
      <c r="KKM43" s="30"/>
      <c r="KKN43" s="31"/>
      <c r="KKO43" s="30"/>
      <c r="KKP43" s="31"/>
      <c r="KKQ43" s="30"/>
      <c r="KKR43" s="31"/>
      <c r="KKS43" s="30"/>
      <c r="KKT43" s="31"/>
      <c r="KKU43" s="30"/>
      <c r="KKV43" s="31"/>
      <c r="KKW43" s="30"/>
      <c r="KKX43" s="31"/>
      <c r="KKY43" s="30"/>
      <c r="KKZ43" s="31"/>
      <c r="KLA43" s="30"/>
      <c r="KLB43" s="31"/>
      <c r="KLC43" s="30"/>
      <c r="KLD43" s="31"/>
      <c r="KLE43" s="30"/>
      <c r="KLF43" s="31"/>
      <c r="KLG43" s="30"/>
      <c r="KLH43" s="31"/>
      <c r="KLI43" s="30"/>
      <c r="KLJ43" s="31"/>
      <c r="KLK43" s="30"/>
      <c r="KLL43" s="31"/>
      <c r="KLM43" s="30"/>
      <c r="KLN43" s="31"/>
      <c r="KLO43" s="30"/>
      <c r="KLP43" s="31"/>
      <c r="KLQ43" s="30"/>
      <c r="KLR43" s="31"/>
      <c r="KLS43" s="30"/>
      <c r="KLT43" s="31"/>
      <c r="KLU43" s="30"/>
      <c r="KLV43" s="31"/>
      <c r="KLW43" s="30"/>
      <c r="KLX43" s="31"/>
      <c r="KLY43" s="30"/>
      <c r="KLZ43" s="31"/>
      <c r="KMA43" s="30"/>
      <c r="KMB43" s="31"/>
      <c r="KMC43" s="30"/>
      <c r="KMD43" s="31"/>
      <c r="KME43" s="30"/>
      <c r="KMF43" s="31"/>
      <c r="KMG43" s="30"/>
      <c r="KMH43" s="31"/>
      <c r="KMI43" s="30"/>
      <c r="KMJ43" s="31"/>
      <c r="KMK43" s="30"/>
      <c r="KML43" s="31"/>
      <c r="KMM43" s="30"/>
      <c r="KMN43" s="31"/>
      <c r="KMO43" s="30"/>
      <c r="KMP43" s="31"/>
      <c r="KMQ43" s="30"/>
      <c r="KMR43" s="31"/>
      <c r="KMS43" s="30"/>
      <c r="KMT43" s="31"/>
      <c r="KMU43" s="30"/>
      <c r="KMV43" s="31"/>
      <c r="KMW43" s="30"/>
      <c r="KMX43" s="31"/>
      <c r="KMY43" s="30"/>
      <c r="KMZ43" s="31"/>
      <c r="KNA43" s="30"/>
      <c r="KNB43" s="31"/>
      <c r="KNC43" s="30"/>
      <c r="KND43" s="31"/>
      <c r="KNE43" s="30"/>
      <c r="KNF43" s="31"/>
      <c r="KNG43" s="30"/>
      <c r="KNH43" s="31"/>
      <c r="KNI43" s="30"/>
      <c r="KNJ43" s="31"/>
      <c r="KNK43" s="30"/>
      <c r="KNL43" s="31"/>
      <c r="KNM43" s="30"/>
      <c r="KNN43" s="31"/>
      <c r="KNO43" s="30"/>
      <c r="KNP43" s="31"/>
      <c r="KNQ43" s="30"/>
      <c r="KNR43" s="31"/>
      <c r="KNS43" s="30"/>
      <c r="KNT43" s="31"/>
      <c r="KNU43" s="30"/>
      <c r="KNV43" s="31"/>
      <c r="KNW43" s="30"/>
      <c r="KNX43" s="31"/>
      <c r="KNY43" s="30"/>
      <c r="KNZ43" s="31"/>
      <c r="KOA43" s="30"/>
      <c r="KOB43" s="31"/>
      <c r="KOC43" s="30"/>
      <c r="KOD43" s="31"/>
      <c r="KOE43" s="30"/>
      <c r="KOF43" s="31"/>
      <c r="KOG43" s="30"/>
      <c r="KOH43" s="31"/>
      <c r="KOI43" s="30"/>
      <c r="KOJ43" s="31"/>
      <c r="KOK43" s="30"/>
      <c r="KOL43" s="31"/>
      <c r="KOM43" s="30"/>
      <c r="KON43" s="31"/>
      <c r="KOO43" s="30"/>
      <c r="KOP43" s="31"/>
      <c r="KOQ43" s="30"/>
      <c r="KOR43" s="31"/>
      <c r="KOS43" s="30"/>
      <c r="KOT43" s="31"/>
      <c r="KOU43" s="30"/>
      <c r="KOV43" s="31"/>
      <c r="KOW43" s="30"/>
      <c r="KOX43" s="31"/>
      <c r="KOY43" s="30"/>
      <c r="KOZ43" s="31"/>
      <c r="KPA43" s="30"/>
      <c r="KPB43" s="31"/>
      <c r="KPC43" s="30"/>
      <c r="KPD43" s="31"/>
      <c r="KPE43" s="30"/>
      <c r="KPF43" s="31"/>
      <c r="KPG43" s="30"/>
      <c r="KPH43" s="31"/>
      <c r="KPI43" s="30"/>
      <c r="KPJ43" s="31"/>
      <c r="KPK43" s="30"/>
      <c r="KPL43" s="31"/>
      <c r="KPM43" s="30"/>
      <c r="KPN43" s="31"/>
      <c r="KPO43" s="30"/>
      <c r="KPP43" s="31"/>
      <c r="KPQ43" s="30"/>
      <c r="KPR43" s="31"/>
      <c r="KPS43" s="30"/>
      <c r="KPT43" s="31"/>
      <c r="KPU43" s="30"/>
      <c r="KPV43" s="31"/>
      <c r="KPW43" s="30"/>
      <c r="KPX43" s="31"/>
      <c r="KPY43" s="30"/>
      <c r="KPZ43" s="31"/>
      <c r="KQA43" s="30"/>
      <c r="KQB43" s="31"/>
      <c r="KQC43" s="30"/>
      <c r="KQD43" s="31"/>
      <c r="KQE43" s="30"/>
      <c r="KQF43" s="31"/>
      <c r="KQG43" s="30"/>
      <c r="KQH43" s="31"/>
      <c r="KQI43" s="30"/>
      <c r="KQJ43" s="31"/>
      <c r="KQK43" s="30"/>
      <c r="KQL43" s="31"/>
      <c r="KQM43" s="30"/>
      <c r="KQN43" s="31"/>
      <c r="KQO43" s="30"/>
      <c r="KQP43" s="31"/>
      <c r="KQQ43" s="30"/>
      <c r="KQR43" s="31"/>
      <c r="KQS43" s="30"/>
      <c r="KQT43" s="31"/>
      <c r="KQU43" s="30"/>
      <c r="KQV43" s="31"/>
      <c r="KQW43" s="30"/>
      <c r="KQX43" s="31"/>
      <c r="KQY43" s="30"/>
      <c r="KQZ43" s="31"/>
      <c r="KRA43" s="30"/>
      <c r="KRB43" s="31"/>
      <c r="KRC43" s="30"/>
      <c r="KRD43" s="31"/>
      <c r="KRE43" s="30"/>
      <c r="KRF43" s="31"/>
      <c r="KRG43" s="30"/>
      <c r="KRH43" s="31"/>
      <c r="KRI43" s="30"/>
      <c r="KRJ43" s="31"/>
      <c r="KRK43" s="30"/>
      <c r="KRL43" s="31"/>
      <c r="KRM43" s="30"/>
      <c r="KRN43" s="31"/>
      <c r="KRO43" s="30"/>
      <c r="KRP43" s="31"/>
      <c r="KRQ43" s="30"/>
      <c r="KRR43" s="31"/>
      <c r="KRS43" s="30"/>
      <c r="KRT43" s="31"/>
      <c r="KRU43" s="30"/>
      <c r="KRV43" s="31"/>
      <c r="KRW43" s="30"/>
      <c r="KRX43" s="31"/>
      <c r="KRY43" s="30"/>
      <c r="KRZ43" s="31"/>
      <c r="KSA43" s="30"/>
      <c r="KSB43" s="31"/>
      <c r="KSC43" s="30"/>
      <c r="KSD43" s="31"/>
      <c r="KSE43" s="30"/>
      <c r="KSF43" s="31"/>
      <c r="KSG43" s="30"/>
      <c r="KSH43" s="31"/>
      <c r="KSI43" s="30"/>
      <c r="KSJ43" s="31"/>
      <c r="KSK43" s="30"/>
      <c r="KSL43" s="31"/>
      <c r="KSM43" s="30"/>
      <c r="KSN43" s="31"/>
      <c r="KSO43" s="30"/>
      <c r="KSP43" s="31"/>
      <c r="KSQ43" s="30"/>
      <c r="KSR43" s="31"/>
      <c r="KSS43" s="30"/>
      <c r="KST43" s="31"/>
      <c r="KSU43" s="30"/>
      <c r="KSV43" s="31"/>
      <c r="KSW43" s="30"/>
      <c r="KSX43" s="31"/>
      <c r="KSY43" s="30"/>
      <c r="KSZ43" s="31"/>
      <c r="KTA43" s="30"/>
      <c r="KTB43" s="31"/>
      <c r="KTC43" s="30"/>
      <c r="KTD43" s="31"/>
      <c r="KTE43" s="30"/>
      <c r="KTF43" s="31"/>
      <c r="KTG43" s="30"/>
      <c r="KTH43" s="31"/>
      <c r="KTI43" s="30"/>
      <c r="KTJ43" s="31"/>
      <c r="KTK43" s="30"/>
      <c r="KTL43" s="31"/>
      <c r="KTM43" s="30"/>
      <c r="KTN43" s="31"/>
      <c r="KTO43" s="30"/>
      <c r="KTP43" s="31"/>
      <c r="KTQ43" s="30"/>
      <c r="KTR43" s="31"/>
      <c r="KTS43" s="30"/>
      <c r="KTT43" s="31"/>
      <c r="KTU43" s="30"/>
      <c r="KTV43" s="31"/>
      <c r="KTW43" s="30"/>
      <c r="KTX43" s="31"/>
      <c r="KTY43" s="30"/>
      <c r="KTZ43" s="31"/>
      <c r="KUA43" s="30"/>
      <c r="KUB43" s="31"/>
      <c r="KUC43" s="30"/>
      <c r="KUD43" s="31"/>
      <c r="KUE43" s="30"/>
      <c r="KUF43" s="31"/>
      <c r="KUG43" s="30"/>
      <c r="KUH43" s="31"/>
      <c r="KUI43" s="30"/>
      <c r="KUJ43" s="31"/>
      <c r="KUK43" s="30"/>
      <c r="KUL43" s="31"/>
      <c r="KUM43" s="30"/>
      <c r="KUN43" s="31"/>
      <c r="KUO43" s="30"/>
      <c r="KUP43" s="31"/>
      <c r="KUQ43" s="30"/>
      <c r="KUR43" s="31"/>
      <c r="KUS43" s="30"/>
      <c r="KUT43" s="31"/>
      <c r="KUU43" s="30"/>
      <c r="KUV43" s="31"/>
      <c r="KUW43" s="30"/>
      <c r="KUX43" s="31"/>
      <c r="KUY43" s="30"/>
      <c r="KUZ43" s="31"/>
      <c r="KVA43" s="30"/>
      <c r="KVB43" s="31"/>
      <c r="KVC43" s="30"/>
      <c r="KVD43" s="31"/>
      <c r="KVE43" s="30"/>
      <c r="KVF43" s="31"/>
      <c r="KVG43" s="30"/>
      <c r="KVH43" s="31"/>
      <c r="KVI43" s="30"/>
      <c r="KVJ43" s="31"/>
      <c r="KVK43" s="30"/>
      <c r="KVL43" s="31"/>
      <c r="KVM43" s="30"/>
      <c r="KVN43" s="31"/>
      <c r="KVO43" s="30"/>
      <c r="KVP43" s="31"/>
      <c r="KVQ43" s="30"/>
      <c r="KVR43" s="31"/>
      <c r="KVS43" s="30"/>
      <c r="KVT43" s="31"/>
      <c r="KVU43" s="30"/>
      <c r="KVV43" s="31"/>
      <c r="KVW43" s="30"/>
      <c r="KVX43" s="31"/>
      <c r="KVY43" s="30"/>
      <c r="KVZ43" s="31"/>
      <c r="KWA43" s="30"/>
      <c r="KWB43" s="31"/>
      <c r="KWC43" s="30"/>
      <c r="KWD43" s="31"/>
      <c r="KWE43" s="30"/>
      <c r="KWF43" s="31"/>
      <c r="KWG43" s="30"/>
      <c r="KWH43" s="31"/>
      <c r="KWI43" s="30"/>
      <c r="KWJ43" s="31"/>
      <c r="KWK43" s="30"/>
      <c r="KWL43" s="31"/>
      <c r="KWM43" s="30"/>
      <c r="KWN43" s="31"/>
      <c r="KWO43" s="30"/>
      <c r="KWP43" s="31"/>
      <c r="KWQ43" s="30"/>
      <c r="KWR43" s="31"/>
      <c r="KWS43" s="30"/>
      <c r="KWT43" s="31"/>
      <c r="KWU43" s="30"/>
      <c r="KWV43" s="31"/>
      <c r="KWW43" s="30"/>
      <c r="KWX43" s="31"/>
      <c r="KWY43" s="30"/>
      <c r="KWZ43" s="31"/>
      <c r="KXA43" s="30"/>
      <c r="KXB43" s="31"/>
      <c r="KXC43" s="30"/>
      <c r="KXD43" s="31"/>
      <c r="KXE43" s="30"/>
      <c r="KXF43" s="31"/>
      <c r="KXG43" s="30"/>
      <c r="KXH43" s="31"/>
      <c r="KXI43" s="30"/>
      <c r="KXJ43" s="31"/>
      <c r="KXK43" s="30"/>
      <c r="KXL43" s="31"/>
      <c r="KXM43" s="30"/>
      <c r="KXN43" s="31"/>
      <c r="KXO43" s="30"/>
      <c r="KXP43" s="31"/>
      <c r="KXQ43" s="30"/>
      <c r="KXR43" s="31"/>
      <c r="KXS43" s="30"/>
      <c r="KXT43" s="31"/>
      <c r="KXU43" s="30"/>
      <c r="KXV43" s="31"/>
      <c r="KXW43" s="30"/>
      <c r="KXX43" s="31"/>
      <c r="KXY43" s="30"/>
      <c r="KXZ43" s="31"/>
      <c r="KYA43" s="30"/>
      <c r="KYB43" s="31"/>
      <c r="KYC43" s="30"/>
      <c r="KYD43" s="31"/>
      <c r="KYE43" s="30"/>
      <c r="KYF43" s="31"/>
      <c r="KYG43" s="30"/>
      <c r="KYH43" s="31"/>
      <c r="KYI43" s="30"/>
      <c r="KYJ43" s="31"/>
      <c r="KYK43" s="30"/>
      <c r="KYL43" s="31"/>
      <c r="KYM43" s="30"/>
      <c r="KYN43" s="31"/>
      <c r="KYO43" s="30"/>
      <c r="KYP43" s="31"/>
      <c r="KYQ43" s="30"/>
      <c r="KYR43" s="31"/>
      <c r="KYS43" s="30"/>
      <c r="KYT43" s="31"/>
      <c r="KYU43" s="30"/>
      <c r="KYV43" s="31"/>
      <c r="KYW43" s="30"/>
      <c r="KYX43" s="31"/>
      <c r="KYY43" s="30"/>
      <c r="KYZ43" s="31"/>
      <c r="KZA43" s="30"/>
      <c r="KZB43" s="31"/>
      <c r="KZC43" s="30"/>
      <c r="KZD43" s="31"/>
      <c r="KZE43" s="30"/>
      <c r="KZF43" s="31"/>
      <c r="KZG43" s="30"/>
      <c r="KZH43" s="31"/>
      <c r="KZI43" s="30"/>
      <c r="KZJ43" s="31"/>
      <c r="KZK43" s="30"/>
      <c r="KZL43" s="31"/>
      <c r="KZM43" s="30"/>
      <c r="KZN43" s="31"/>
      <c r="KZO43" s="30"/>
      <c r="KZP43" s="31"/>
      <c r="KZQ43" s="30"/>
      <c r="KZR43" s="31"/>
      <c r="KZS43" s="30"/>
      <c r="KZT43" s="31"/>
      <c r="KZU43" s="30"/>
      <c r="KZV43" s="31"/>
      <c r="KZW43" s="30"/>
      <c r="KZX43" s="31"/>
      <c r="KZY43" s="30"/>
      <c r="KZZ43" s="31"/>
      <c r="LAA43" s="30"/>
      <c r="LAB43" s="31"/>
      <c r="LAC43" s="30"/>
      <c r="LAD43" s="31"/>
      <c r="LAE43" s="30"/>
      <c r="LAF43" s="31"/>
      <c r="LAG43" s="30"/>
      <c r="LAH43" s="31"/>
      <c r="LAI43" s="30"/>
      <c r="LAJ43" s="31"/>
      <c r="LAK43" s="30"/>
      <c r="LAL43" s="31"/>
      <c r="LAM43" s="30"/>
      <c r="LAN43" s="31"/>
      <c r="LAO43" s="30"/>
      <c r="LAP43" s="31"/>
      <c r="LAQ43" s="30"/>
      <c r="LAR43" s="31"/>
      <c r="LAS43" s="30"/>
      <c r="LAT43" s="31"/>
      <c r="LAU43" s="30"/>
      <c r="LAV43" s="31"/>
      <c r="LAW43" s="30"/>
      <c r="LAX43" s="31"/>
      <c r="LAY43" s="30"/>
      <c r="LAZ43" s="31"/>
      <c r="LBA43" s="30"/>
      <c r="LBB43" s="31"/>
      <c r="LBC43" s="30"/>
      <c r="LBD43" s="31"/>
      <c r="LBE43" s="30"/>
      <c r="LBF43" s="31"/>
      <c r="LBG43" s="30"/>
      <c r="LBH43" s="31"/>
      <c r="LBI43" s="30"/>
      <c r="LBJ43" s="31"/>
      <c r="LBK43" s="30"/>
      <c r="LBL43" s="31"/>
      <c r="LBM43" s="30"/>
      <c r="LBN43" s="31"/>
      <c r="LBO43" s="30"/>
      <c r="LBP43" s="31"/>
      <c r="LBQ43" s="30"/>
      <c r="LBR43" s="31"/>
      <c r="LBS43" s="30"/>
      <c r="LBT43" s="31"/>
      <c r="LBU43" s="30"/>
      <c r="LBV43" s="31"/>
      <c r="LBW43" s="30"/>
      <c r="LBX43" s="31"/>
      <c r="LBY43" s="30"/>
      <c r="LBZ43" s="31"/>
      <c r="LCA43" s="30"/>
      <c r="LCB43" s="31"/>
      <c r="LCC43" s="30"/>
      <c r="LCD43" s="31"/>
      <c r="LCE43" s="30"/>
      <c r="LCF43" s="31"/>
      <c r="LCG43" s="30"/>
      <c r="LCH43" s="31"/>
      <c r="LCI43" s="30"/>
      <c r="LCJ43" s="31"/>
      <c r="LCK43" s="30"/>
      <c r="LCL43" s="31"/>
      <c r="LCM43" s="30"/>
      <c r="LCN43" s="31"/>
      <c r="LCO43" s="30"/>
      <c r="LCP43" s="31"/>
      <c r="LCQ43" s="30"/>
      <c r="LCR43" s="31"/>
      <c r="LCS43" s="30"/>
      <c r="LCT43" s="31"/>
      <c r="LCU43" s="30"/>
      <c r="LCV43" s="31"/>
      <c r="LCW43" s="30"/>
      <c r="LCX43" s="31"/>
      <c r="LCY43" s="30"/>
      <c r="LCZ43" s="31"/>
      <c r="LDA43" s="30"/>
      <c r="LDB43" s="31"/>
      <c r="LDC43" s="30"/>
      <c r="LDD43" s="31"/>
      <c r="LDE43" s="30"/>
      <c r="LDF43" s="31"/>
      <c r="LDG43" s="30"/>
      <c r="LDH43" s="31"/>
      <c r="LDI43" s="30"/>
      <c r="LDJ43" s="31"/>
      <c r="LDK43" s="30"/>
      <c r="LDL43" s="31"/>
      <c r="LDM43" s="30"/>
      <c r="LDN43" s="31"/>
      <c r="LDO43" s="30"/>
      <c r="LDP43" s="31"/>
      <c r="LDQ43" s="30"/>
      <c r="LDR43" s="31"/>
      <c r="LDS43" s="30"/>
      <c r="LDT43" s="31"/>
      <c r="LDU43" s="30"/>
      <c r="LDV43" s="31"/>
      <c r="LDW43" s="30"/>
      <c r="LDX43" s="31"/>
      <c r="LDY43" s="30"/>
      <c r="LDZ43" s="31"/>
      <c r="LEA43" s="30"/>
      <c r="LEB43" s="31"/>
      <c r="LEC43" s="30"/>
      <c r="LED43" s="31"/>
      <c r="LEE43" s="30"/>
      <c r="LEF43" s="31"/>
      <c r="LEG43" s="30"/>
      <c r="LEH43" s="31"/>
      <c r="LEI43" s="30"/>
      <c r="LEJ43" s="31"/>
      <c r="LEK43" s="30"/>
      <c r="LEL43" s="31"/>
      <c r="LEM43" s="30"/>
      <c r="LEN43" s="31"/>
      <c r="LEO43" s="30"/>
      <c r="LEP43" s="31"/>
      <c r="LEQ43" s="30"/>
      <c r="LER43" s="31"/>
      <c r="LES43" s="30"/>
      <c r="LET43" s="31"/>
      <c r="LEU43" s="30"/>
      <c r="LEV43" s="31"/>
      <c r="LEW43" s="30"/>
      <c r="LEX43" s="31"/>
      <c r="LEY43" s="30"/>
      <c r="LEZ43" s="31"/>
      <c r="LFA43" s="30"/>
      <c r="LFB43" s="31"/>
      <c r="LFC43" s="30"/>
      <c r="LFD43" s="31"/>
      <c r="LFE43" s="30"/>
      <c r="LFF43" s="31"/>
      <c r="LFG43" s="30"/>
      <c r="LFH43" s="31"/>
      <c r="LFI43" s="30"/>
      <c r="LFJ43" s="31"/>
      <c r="LFK43" s="30"/>
      <c r="LFL43" s="31"/>
      <c r="LFM43" s="30"/>
      <c r="LFN43" s="31"/>
      <c r="LFO43" s="30"/>
      <c r="LFP43" s="31"/>
      <c r="LFQ43" s="30"/>
      <c r="LFR43" s="31"/>
      <c r="LFS43" s="30"/>
      <c r="LFT43" s="31"/>
      <c r="LFU43" s="30"/>
      <c r="LFV43" s="31"/>
      <c r="LFW43" s="30"/>
      <c r="LFX43" s="31"/>
      <c r="LFY43" s="30"/>
      <c r="LFZ43" s="31"/>
      <c r="LGA43" s="30"/>
      <c r="LGB43" s="31"/>
      <c r="LGC43" s="30"/>
      <c r="LGD43" s="31"/>
      <c r="LGE43" s="30"/>
      <c r="LGF43" s="31"/>
      <c r="LGG43" s="30"/>
      <c r="LGH43" s="31"/>
      <c r="LGI43" s="30"/>
      <c r="LGJ43" s="31"/>
      <c r="LGK43" s="30"/>
      <c r="LGL43" s="31"/>
      <c r="LGM43" s="30"/>
      <c r="LGN43" s="31"/>
      <c r="LGO43" s="30"/>
      <c r="LGP43" s="31"/>
      <c r="LGQ43" s="30"/>
      <c r="LGR43" s="31"/>
      <c r="LGS43" s="30"/>
      <c r="LGT43" s="31"/>
      <c r="LGU43" s="30"/>
      <c r="LGV43" s="31"/>
      <c r="LGW43" s="30"/>
      <c r="LGX43" s="31"/>
      <c r="LGY43" s="30"/>
      <c r="LGZ43" s="31"/>
      <c r="LHA43" s="30"/>
      <c r="LHB43" s="31"/>
      <c r="LHC43" s="30"/>
      <c r="LHD43" s="31"/>
      <c r="LHE43" s="30"/>
      <c r="LHF43" s="31"/>
      <c r="LHG43" s="30"/>
      <c r="LHH43" s="31"/>
      <c r="LHI43" s="30"/>
      <c r="LHJ43" s="31"/>
      <c r="LHK43" s="30"/>
      <c r="LHL43" s="31"/>
      <c r="LHM43" s="30"/>
      <c r="LHN43" s="31"/>
      <c r="LHO43" s="30"/>
      <c r="LHP43" s="31"/>
      <c r="LHQ43" s="30"/>
      <c r="LHR43" s="31"/>
      <c r="LHS43" s="30"/>
      <c r="LHT43" s="31"/>
      <c r="LHU43" s="30"/>
      <c r="LHV43" s="31"/>
      <c r="LHW43" s="30"/>
      <c r="LHX43" s="31"/>
      <c r="LHY43" s="30"/>
      <c r="LHZ43" s="31"/>
      <c r="LIA43" s="30"/>
      <c r="LIB43" s="31"/>
      <c r="LIC43" s="30"/>
      <c r="LID43" s="31"/>
      <c r="LIE43" s="30"/>
      <c r="LIF43" s="31"/>
      <c r="LIG43" s="30"/>
      <c r="LIH43" s="31"/>
      <c r="LII43" s="30"/>
      <c r="LIJ43" s="31"/>
      <c r="LIK43" s="30"/>
      <c r="LIL43" s="31"/>
      <c r="LIM43" s="30"/>
      <c r="LIN43" s="31"/>
      <c r="LIO43" s="30"/>
      <c r="LIP43" s="31"/>
      <c r="LIQ43" s="30"/>
      <c r="LIR43" s="31"/>
      <c r="LIS43" s="30"/>
      <c r="LIT43" s="31"/>
      <c r="LIU43" s="30"/>
      <c r="LIV43" s="31"/>
      <c r="LIW43" s="30"/>
      <c r="LIX43" s="31"/>
      <c r="LIY43" s="30"/>
      <c r="LIZ43" s="31"/>
      <c r="LJA43" s="30"/>
      <c r="LJB43" s="31"/>
      <c r="LJC43" s="30"/>
      <c r="LJD43" s="31"/>
      <c r="LJE43" s="30"/>
      <c r="LJF43" s="31"/>
      <c r="LJG43" s="30"/>
      <c r="LJH43" s="31"/>
      <c r="LJI43" s="30"/>
      <c r="LJJ43" s="31"/>
      <c r="LJK43" s="30"/>
      <c r="LJL43" s="31"/>
      <c r="LJM43" s="30"/>
      <c r="LJN43" s="31"/>
      <c r="LJO43" s="30"/>
      <c r="LJP43" s="31"/>
      <c r="LJQ43" s="30"/>
      <c r="LJR43" s="31"/>
      <c r="LJS43" s="30"/>
      <c r="LJT43" s="31"/>
      <c r="LJU43" s="30"/>
      <c r="LJV43" s="31"/>
      <c r="LJW43" s="30"/>
      <c r="LJX43" s="31"/>
      <c r="LJY43" s="30"/>
      <c r="LJZ43" s="31"/>
      <c r="LKA43" s="30"/>
      <c r="LKB43" s="31"/>
      <c r="LKC43" s="30"/>
      <c r="LKD43" s="31"/>
      <c r="LKE43" s="30"/>
      <c r="LKF43" s="31"/>
      <c r="LKG43" s="30"/>
      <c r="LKH43" s="31"/>
      <c r="LKI43" s="30"/>
      <c r="LKJ43" s="31"/>
      <c r="LKK43" s="30"/>
      <c r="LKL43" s="31"/>
      <c r="LKM43" s="30"/>
      <c r="LKN43" s="31"/>
      <c r="LKO43" s="30"/>
      <c r="LKP43" s="31"/>
      <c r="LKQ43" s="30"/>
      <c r="LKR43" s="31"/>
      <c r="LKS43" s="30"/>
      <c r="LKT43" s="31"/>
      <c r="LKU43" s="30"/>
      <c r="LKV43" s="31"/>
      <c r="LKW43" s="30"/>
      <c r="LKX43" s="31"/>
      <c r="LKY43" s="30"/>
      <c r="LKZ43" s="31"/>
      <c r="LLA43" s="30"/>
      <c r="LLB43" s="31"/>
      <c r="LLC43" s="30"/>
      <c r="LLD43" s="31"/>
      <c r="LLE43" s="30"/>
      <c r="LLF43" s="31"/>
      <c r="LLG43" s="30"/>
      <c r="LLH43" s="31"/>
      <c r="LLI43" s="30"/>
      <c r="LLJ43" s="31"/>
      <c r="LLK43" s="30"/>
      <c r="LLL43" s="31"/>
      <c r="LLM43" s="30"/>
      <c r="LLN43" s="31"/>
      <c r="LLO43" s="30"/>
      <c r="LLP43" s="31"/>
      <c r="LLQ43" s="30"/>
      <c r="LLR43" s="31"/>
      <c r="LLS43" s="30"/>
      <c r="LLT43" s="31"/>
      <c r="LLU43" s="30"/>
      <c r="LLV43" s="31"/>
      <c r="LLW43" s="30"/>
      <c r="LLX43" s="31"/>
      <c r="LLY43" s="30"/>
      <c r="LLZ43" s="31"/>
      <c r="LMA43" s="30"/>
      <c r="LMB43" s="31"/>
      <c r="LMC43" s="30"/>
      <c r="LMD43" s="31"/>
      <c r="LME43" s="30"/>
      <c r="LMF43" s="31"/>
      <c r="LMG43" s="30"/>
      <c r="LMH43" s="31"/>
      <c r="LMI43" s="30"/>
      <c r="LMJ43" s="31"/>
      <c r="LMK43" s="30"/>
      <c r="LML43" s="31"/>
      <c r="LMM43" s="30"/>
      <c r="LMN43" s="31"/>
      <c r="LMO43" s="30"/>
      <c r="LMP43" s="31"/>
      <c r="LMQ43" s="30"/>
      <c r="LMR43" s="31"/>
      <c r="LMS43" s="30"/>
      <c r="LMT43" s="31"/>
      <c r="LMU43" s="30"/>
      <c r="LMV43" s="31"/>
      <c r="LMW43" s="30"/>
      <c r="LMX43" s="31"/>
      <c r="LMY43" s="30"/>
      <c r="LMZ43" s="31"/>
      <c r="LNA43" s="30"/>
      <c r="LNB43" s="31"/>
      <c r="LNC43" s="30"/>
      <c r="LND43" s="31"/>
      <c r="LNE43" s="30"/>
      <c r="LNF43" s="31"/>
      <c r="LNG43" s="30"/>
      <c r="LNH43" s="31"/>
      <c r="LNI43" s="30"/>
      <c r="LNJ43" s="31"/>
      <c r="LNK43" s="30"/>
      <c r="LNL43" s="31"/>
      <c r="LNM43" s="30"/>
      <c r="LNN43" s="31"/>
      <c r="LNO43" s="30"/>
      <c r="LNP43" s="31"/>
      <c r="LNQ43" s="30"/>
      <c r="LNR43" s="31"/>
      <c r="LNS43" s="30"/>
      <c r="LNT43" s="31"/>
      <c r="LNU43" s="30"/>
      <c r="LNV43" s="31"/>
      <c r="LNW43" s="30"/>
      <c r="LNX43" s="31"/>
      <c r="LNY43" s="30"/>
      <c r="LNZ43" s="31"/>
      <c r="LOA43" s="30"/>
      <c r="LOB43" s="31"/>
      <c r="LOC43" s="30"/>
      <c r="LOD43" s="31"/>
      <c r="LOE43" s="30"/>
      <c r="LOF43" s="31"/>
      <c r="LOG43" s="30"/>
      <c r="LOH43" s="31"/>
      <c r="LOI43" s="30"/>
      <c r="LOJ43" s="31"/>
      <c r="LOK43" s="30"/>
      <c r="LOL43" s="31"/>
      <c r="LOM43" s="30"/>
      <c r="LON43" s="31"/>
      <c r="LOO43" s="30"/>
      <c r="LOP43" s="31"/>
      <c r="LOQ43" s="30"/>
      <c r="LOR43" s="31"/>
      <c r="LOS43" s="30"/>
      <c r="LOT43" s="31"/>
      <c r="LOU43" s="30"/>
      <c r="LOV43" s="31"/>
      <c r="LOW43" s="30"/>
      <c r="LOX43" s="31"/>
      <c r="LOY43" s="30"/>
      <c r="LOZ43" s="31"/>
      <c r="LPA43" s="30"/>
      <c r="LPB43" s="31"/>
      <c r="LPC43" s="30"/>
      <c r="LPD43" s="31"/>
      <c r="LPE43" s="30"/>
      <c r="LPF43" s="31"/>
      <c r="LPG43" s="30"/>
      <c r="LPH43" s="31"/>
      <c r="LPI43" s="30"/>
      <c r="LPJ43" s="31"/>
      <c r="LPK43" s="30"/>
      <c r="LPL43" s="31"/>
      <c r="LPM43" s="30"/>
      <c r="LPN43" s="31"/>
      <c r="LPO43" s="30"/>
      <c r="LPP43" s="31"/>
      <c r="LPQ43" s="30"/>
      <c r="LPR43" s="31"/>
      <c r="LPS43" s="30"/>
      <c r="LPT43" s="31"/>
      <c r="LPU43" s="30"/>
      <c r="LPV43" s="31"/>
      <c r="LPW43" s="30"/>
      <c r="LPX43" s="31"/>
      <c r="LPY43" s="30"/>
      <c r="LPZ43" s="31"/>
      <c r="LQA43" s="30"/>
      <c r="LQB43" s="31"/>
      <c r="LQC43" s="30"/>
      <c r="LQD43" s="31"/>
      <c r="LQE43" s="30"/>
      <c r="LQF43" s="31"/>
      <c r="LQG43" s="30"/>
      <c r="LQH43" s="31"/>
      <c r="LQI43" s="30"/>
      <c r="LQJ43" s="31"/>
      <c r="LQK43" s="30"/>
      <c r="LQL43" s="31"/>
      <c r="LQM43" s="30"/>
      <c r="LQN43" s="31"/>
      <c r="LQO43" s="30"/>
      <c r="LQP43" s="31"/>
      <c r="LQQ43" s="30"/>
      <c r="LQR43" s="31"/>
      <c r="LQS43" s="30"/>
      <c r="LQT43" s="31"/>
      <c r="LQU43" s="30"/>
      <c r="LQV43" s="31"/>
      <c r="LQW43" s="30"/>
      <c r="LQX43" s="31"/>
      <c r="LQY43" s="30"/>
      <c r="LQZ43" s="31"/>
      <c r="LRA43" s="30"/>
      <c r="LRB43" s="31"/>
      <c r="LRC43" s="30"/>
      <c r="LRD43" s="31"/>
      <c r="LRE43" s="30"/>
      <c r="LRF43" s="31"/>
      <c r="LRG43" s="30"/>
      <c r="LRH43" s="31"/>
      <c r="LRI43" s="30"/>
      <c r="LRJ43" s="31"/>
      <c r="LRK43" s="30"/>
      <c r="LRL43" s="31"/>
      <c r="LRM43" s="30"/>
      <c r="LRN43" s="31"/>
      <c r="LRO43" s="30"/>
      <c r="LRP43" s="31"/>
      <c r="LRQ43" s="30"/>
      <c r="LRR43" s="31"/>
      <c r="LRS43" s="30"/>
      <c r="LRT43" s="31"/>
      <c r="LRU43" s="30"/>
      <c r="LRV43" s="31"/>
      <c r="LRW43" s="30"/>
      <c r="LRX43" s="31"/>
      <c r="LRY43" s="30"/>
      <c r="LRZ43" s="31"/>
      <c r="LSA43" s="30"/>
      <c r="LSB43" s="31"/>
      <c r="LSC43" s="30"/>
      <c r="LSD43" s="31"/>
      <c r="LSE43" s="30"/>
      <c r="LSF43" s="31"/>
      <c r="LSG43" s="30"/>
      <c r="LSH43" s="31"/>
      <c r="LSI43" s="30"/>
      <c r="LSJ43" s="31"/>
      <c r="LSK43" s="30"/>
      <c r="LSL43" s="31"/>
      <c r="LSM43" s="30"/>
      <c r="LSN43" s="31"/>
      <c r="LSO43" s="30"/>
      <c r="LSP43" s="31"/>
      <c r="LSQ43" s="30"/>
      <c r="LSR43" s="31"/>
      <c r="LSS43" s="30"/>
      <c r="LST43" s="31"/>
      <c r="LSU43" s="30"/>
      <c r="LSV43" s="31"/>
      <c r="LSW43" s="30"/>
      <c r="LSX43" s="31"/>
      <c r="LSY43" s="30"/>
      <c r="LSZ43" s="31"/>
      <c r="LTA43" s="30"/>
      <c r="LTB43" s="31"/>
      <c r="LTC43" s="30"/>
      <c r="LTD43" s="31"/>
      <c r="LTE43" s="30"/>
      <c r="LTF43" s="31"/>
      <c r="LTG43" s="30"/>
      <c r="LTH43" s="31"/>
      <c r="LTI43" s="30"/>
      <c r="LTJ43" s="31"/>
      <c r="LTK43" s="30"/>
      <c r="LTL43" s="31"/>
      <c r="LTM43" s="30"/>
      <c r="LTN43" s="31"/>
      <c r="LTO43" s="30"/>
      <c r="LTP43" s="31"/>
      <c r="LTQ43" s="30"/>
      <c r="LTR43" s="31"/>
      <c r="LTS43" s="30"/>
      <c r="LTT43" s="31"/>
      <c r="LTU43" s="30"/>
      <c r="LTV43" s="31"/>
      <c r="LTW43" s="30"/>
      <c r="LTX43" s="31"/>
      <c r="LTY43" s="30"/>
      <c r="LTZ43" s="31"/>
      <c r="LUA43" s="30"/>
      <c r="LUB43" s="31"/>
      <c r="LUC43" s="30"/>
      <c r="LUD43" s="31"/>
      <c r="LUE43" s="30"/>
      <c r="LUF43" s="31"/>
      <c r="LUG43" s="30"/>
      <c r="LUH43" s="31"/>
      <c r="LUI43" s="30"/>
      <c r="LUJ43" s="31"/>
      <c r="LUK43" s="30"/>
      <c r="LUL43" s="31"/>
      <c r="LUM43" s="30"/>
      <c r="LUN43" s="31"/>
      <c r="LUO43" s="30"/>
      <c r="LUP43" s="31"/>
      <c r="LUQ43" s="30"/>
      <c r="LUR43" s="31"/>
      <c r="LUS43" s="30"/>
      <c r="LUT43" s="31"/>
      <c r="LUU43" s="30"/>
      <c r="LUV43" s="31"/>
      <c r="LUW43" s="30"/>
      <c r="LUX43" s="31"/>
      <c r="LUY43" s="30"/>
      <c r="LUZ43" s="31"/>
      <c r="LVA43" s="30"/>
      <c r="LVB43" s="31"/>
      <c r="LVC43" s="30"/>
      <c r="LVD43" s="31"/>
      <c r="LVE43" s="30"/>
      <c r="LVF43" s="31"/>
      <c r="LVG43" s="30"/>
      <c r="LVH43" s="31"/>
      <c r="LVI43" s="30"/>
      <c r="LVJ43" s="31"/>
      <c r="LVK43" s="30"/>
      <c r="LVL43" s="31"/>
      <c r="LVM43" s="30"/>
      <c r="LVN43" s="31"/>
      <c r="LVO43" s="30"/>
      <c r="LVP43" s="31"/>
      <c r="LVQ43" s="30"/>
      <c r="LVR43" s="31"/>
      <c r="LVS43" s="30"/>
      <c r="LVT43" s="31"/>
      <c r="LVU43" s="30"/>
      <c r="LVV43" s="31"/>
      <c r="LVW43" s="30"/>
      <c r="LVX43" s="31"/>
      <c r="LVY43" s="30"/>
      <c r="LVZ43" s="31"/>
      <c r="LWA43" s="30"/>
      <c r="LWB43" s="31"/>
      <c r="LWC43" s="30"/>
      <c r="LWD43" s="31"/>
      <c r="LWE43" s="30"/>
      <c r="LWF43" s="31"/>
      <c r="LWG43" s="30"/>
      <c r="LWH43" s="31"/>
      <c r="LWI43" s="30"/>
      <c r="LWJ43" s="31"/>
      <c r="LWK43" s="30"/>
      <c r="LWL43" s="31"/>
      <c r="LWM43" s="30"/>
      <c r="LWN43" s="31"/>
      <c r="LWO43" s="30"/>
      <c r="LWP43" s="31"/>
      <c r="LWQ43" s="30"/>
      <c r="LWR43" s="31"/>
      <c r="LWS43" s="30"/>
      <c r="LWT43" s="31"/>
      <c r="LWU43" s="30"/>
      <c r="LWV43" s="31"/>
      <c r="LWW43" s="30"/>
      <c r="LWX43" s="31"/>
      <c r="LWY43" s="30"/>
      <c r="LWZ43" s="31"/>
      <c r="LXA43" s="30"/>
      <c r="LXB43" s="31"/>
      <c r="LXC43" s="30"/>
      <c r="LXD43" s="31"/>
      <c r="LXE43" s="30"/>
      <c r="LXF43" s="31"/>
      <c r="LXG43" s="30"/>
      <c r="LXH43" s="31"/>
      <c r="LXI43" s="30"/>
      <c r="LXJ43" s="31"/>
      <c r="LXK43" s="30"/>
      <c r="LXL43" s="31"/>
      <c r="LXM43" s="30"/>
      <c r="LXN43" s="31"/>
      <c r="LXO43" s="30"/>
      <c r="LXP43" s="31"/>
      <c r="LXQ43" s="30"/>
      <c r="LXR43" s="31"/>
      <c r="LXS43" s="30"/>
      <c r="LXT43" s="31"/>
      <c r="LXU43" s="30"/>
      <c r="LXV43" s="31"/>
      <c r="LXW43" s="30"/>
      <c r="LXX43" s="31"/>
      <c r="LXY43" s="30"/>
      <c r="LXZ43" s="31"/>
      <c r="LYA43" s="30"/>
      <c r="LYB43" s="31"/>
      <c r="LYC43" s="30"/>
      <c r="LYD43" s="31"/>
      <c r="LYE43" s="30"/>
      <c r="LYF43" s="31"/>
      <c r="LYG43" s="30"/>
      <c r="LYH43" s="31"/>
      <c r="LYI43" s="30"/>
      <c r="LYJ43" s="31"/>
      <c r="LYK43" s="30"/>
      <c r="LYL43" s="31"/>
      <c r="LYM43" s="30"/>
      <c r="LYN43" s="31"/>
      <c r="LYO43" s="30"/>
      <c r="LYP43" s="31"/>
      <c r="LYQ43" s="30"/>
      <c r="LYR43" s="31"/>
      <c r="LYS43" s="30"/>
      <c r="LYT43" s="31"/>
      <c r="LYU43" s="30"/>
      <c r="LYV43" s="31"/>
      <c r="LYW43" s="30"/>
      <c r="LYX43" s="31"/>
      <c r="LYY43" s="30"/>
      <c r="LYZ43" s="31"/>
      <c r="LZA43" s="30"/>
      <c r="LZB43" s="31"/>
      <c r="LZC43" s="30"/>
      <c r="LZD43" s="31"/>
      <c r="LZE43" s="30"/>
      <c r="LZF43" s="31"/>
      <c r="LZG43" s="30"/>
      <c r="LZH43" s="31"/>
      <c r="LZI43" s="30"/>
      <c r="LZJ43" s="31"/>
      <c r="LZK43" s="30"/>
      <c r="LZL43" s="31"/>
      <c r="LZM43" s="30"/>
      <c r="LZN43" s="31"/>
      <c r="LZO43" s="30"/>
      <c r="LZP43" s="31"/>
      <c r="LZQ43" s="30"/>
      <c r="LZR43" s="31"/>
      <c r="LZS43" s="30"/>
      <c r="LZT43" s="31"/>
      <c r="LZU43" s="30"/>
      <c r="LZV43" s="31"/>
      <c r="LZW43" s="30"/>
      <c r="LZX43" s="31"/>
      <c r="LZY43" s="30"/>
      <c r="LZZ43" s="31"/>
      <c r="MAA43" s="30"/>
      <c r="MAB43" s="31"/>
      <c r="MAC43" s="30"/>
      <c r="MAD43" s="31"/>
      <c r="MAE43" s="30"/>
      <c r="MAF43" s="31"/>
      <c r="MAG43" s="30"/>
      <c r="MAH43" s="31"/>
      <c r="MAI43" s="30"/>
      <c r="MAJ43" s="31"/>
      <c r="MAK43" s="30"/>
      <c r="MAL43" s="31"/>
      <c r="MAM43" s="30"/>
      <c r="MAN43" s="31"/>
      <c r="MAO43" s="30"/>
      <c r="MAP43" s="31"/>
      <c r="MAQ43" s="30"/>
      <c r="MAR43" s="31"/>
      <c r="MAS43" s="30"/>
      <c r="MAT43" s="31"/>
      <c r="MAU43" s="30"/>
      <c r="MAV43" s="31"/>
      <c r="MAW43" s="30"/>
      <c r="MAX43" s="31"/>
      <c r="MAY43" s="30"/>
      <c r="MAZ43" s="31"/>
      <c r="MBA43" s="30"/>
      <c r="MBB43" s="31"/>
      <c r="MBC43" s="30"/>
      <c r="MBD43" s="31"/>
      <c r="MBE43" s="30"/>
      <c r="MBF43" s="31"/>
      <c r="MBG43" s="30"/>
      <c r="MBH43" s="31"/>
      <c r="MBI43" s="30"/>
      <c r="MBJ43" s="31"/>
      <c r="MBK43" s="30"/>
      <c r="MBL43" s="31"/>
      <c r="MBM43" s="30"/>
      <c r="MBN43" s="31"/>
      <c r="MBO43" s="30"/>
      <c r="MBP43" s="31"/>
      <c r="MBQ43" s="30"/>
      <c r="MBR43" s="31"/>
      <c r="MBS43" s="30"/>
      <c r="MBT43" s="31"/>
      <c r="MBU43" s="30"/>
      <c r="MBV43" s="31"/>
      <c r="MBW43" s="30"/>
      <c r="MBX43" s="31"/>
      <c r="MBY43" s="30"/>
      <c r="MBZ43" s="31"/>
      <c r="MCA43" s="30"/>
      <c r="MCB43" s="31"/>
      <c r="MCC43" s="30"/>
      <c r="MCD43" s="31"/>
      <c r="MCE43" s="30"/>
      <c r="MCF43" s="31"/>
      <c r="MCG43" s="30"/>
      <c r="MCH43" s="31"/>
      <c r="MCI43" s="30"/>
      <c r="MCJ43" s="31"/>
      <c r="MCK43" s="30"/>
      <c r="MCL43" s="31"/>
      <c r="MCM43" s="30"/>
      <c r="MCN43" s="31"/>
      <c r="MCO43" s="30"/>
      <c r="MCP43" s="31"/>
      <c r="MCQ43" s="30"/>
      <c r="MCR43" s="31"/>
      <c r="MCS43" s="30"/>
      <c r="MCT43" s="31"/>
      <c r="MCU43" s="30"/>
      <c r="MCV43" s="31"/>
      <c r="MCW43" s="30"/>
      <c r="MCX43" s="31"/>
      <c r="MCY43" s="30"/>
      <c r="MCZ43" s="31"/>
      <c r="MDA43" s="30"/>
      <c r="MDB43" s="31"/>
      <c r="MDC43" s="30"/>
      <c r="MDD43" s="31"/>
      <c r="MDE43" s="30"/>
      <c r="MDF43" s="31"/>
      <c r="MDG43" s="30"/>
      <c r="MDH43" s="31"/>
      <c r="MDI43" s="30"/>
      <c r="MDJ43" s="31"/>
      <c r="MDK43" s="30"/>
      <c r="MDL43" s="31"/>
      <c r="MDM43" s="30"/>
      <c r="MDN43" s="31"/>
      <c r="MDO43" s="30"/>
      <c r="MDP43" s="31"/>
      <c r="MDQ43" s="30"/>
      <c r="MDR43" s="31"/>
      <c r="MDS43" s="30"/>
      <c r="MDT43" s="31"/>
      <c r="MDU43" s="30"/>
      <c r="MDV43" s="31"/>
      <c r="MDW43" s="30"/>
      <c r="MDX43" s="31"/>
      <c r="MDY43" s="30"/>
      <c r="MDZ43" s="31"/>
      <c r="MEA43" s="30"/>
      <c r="MEB43" s="31"/>
      <c r="MEC43" s="30"/>
      <c r="MED43" s="31"/>
      <c r="MEE43" s="30"/>
      <c r="MEF43" s="31"/>
      <c r="MEG43" s="30"/>
      <c r="MEH43" s="31"/>
      <c r="MEI43" s="30"/>
      <c r="MEJ43" s="31"/>
      <c r="MEK43" s="30"/>
      <c r="MEL43" s="31"/>
      <c r="MEM43" s="30"/>
      <c r="MEN43" s="31"/>
      <c r="MEO43" s="30"/>
      <c r="MEP43" s="31"/>
      <c r="MEQ43" s="30"/>
      <c r="MER43" s="31"/>
      <c r="MES43" s="30"/>
      <c r="MET43" s="31"/>
      <c r="MEU43" s="30"/>
      <c r="MEV43" s="31"/>
      <c r="MEW43" s="30"/>
      <c r="MEX43" s="31"/>
      <c r="MEY43" s="30"/>
      <c r="MEZ43" s="31"/>
      <c r="MFA43" s="30"/>
      <c r="MFB43" s="31"/>
      <c r="MFC43" s="30"/>
      <c r="MFD43" s="31"/>
      <c r="MFE43" s="30"/>
      <c r="MFF43" s="31"/>
      <c r="MFG43" s="30"/>
      <c r="MFH43" s="31"/>
      <c r="MFI43" s="30"/>
      <c r="MFJ43" s="31"/>
      <c r="MFK43" s="30"/>
      <c r="MFL43" s="31"/>
      <c r="MFM43" s="30"/>
      <c r="MFN43" s="31"/>
      <c r="MFO43" s="30"/>
      <c r="MFP43" s="31"/>
      <c r="MFQ43" s="30"/>
      <c r="MFR43" s="31"/>
      <c r="MFS43" s="30"/>
      <c r="MFT43" s="31"/>
      <c r="MFU43" s="30"/>
      <c r="MFV43" s="31"/>
      <c r="MFW43" s="30"/>
      <c r="MFX43" s="31"/>
      <c r="MFY43" s="30"/>
      <c r="MFZ43" s="31"/>
      <c r="MGA43" s="30"/>
      <c r="MGB43" s="31"/>
      <c r="MGC43" s="30"/>
      <c r="MGD43" s="31"/>
      <c r="MGE43" s="30"/>
      <c r="MGF43" s="31"/>
      <c r="MGG43" s="30"/>
      <c r="MGH43" s="31"/>
      <c r="MGI43" s="30"/>
      <c r="MGJ43" s="31"/>
      <c r="MGK43" s="30"/>
      <c r="MGL43" s="31"/>
      <c r="MGM43" s="30"/>
      <c r="MGN43" s="31"/>
      <c r="MGO43" s="30"/>
      <c r="MGP43" s="31"/>
      <c r="MGQ43" s="30"/>
      <c r="MGR43" s="31"/>
      <c r="MGS43" s="30"/>
      <c r="MGT43" s="31"/>
      <c r="MGU43" s="30"/>
      <c r="MGV43" s="31"/>
      <c r="MGW43" s="30"/>
      <c r="MGX43" s="31"/>
      <c r="MGY43" s="30"/>
      <c r="MGZ43" s="31"/>
      <c r="MHA43" s="30"/>
      <c r="MHB43" s="31"/>
      <c r="MHC43" s="30"/>
      <c r="MHD43" s="31"/>
      <c r="MHE43" s="30"/>
      <c r="MHF43" s="31"/>
      <c r="MHG43" s="30"/>
      <c r="MHH43" s="31"/>
      <c r="MHI43" s="30"/>
      <c r="MHJ43" s="31"/>
      <c r="MHK43" s="30"/>
      <c r="MHL43" s="31"/>
      <c r="MHM43" s="30"/>
      <c r="MHN43" s="31"/>
      <c r="MHO43" s="30"/>
      <c r="MHP43" s="31"/>
      <c r="MHQ43" s="30"/>
      <c r="MHR43" s="31"/>
      <c r="MHS43" s="30"/>
      <c r="MHT43" s="31"/>
      <c r="MHU43" s="30"/>
      <c r="MHV43" s="31"/>
      <c r="MHW43" s="30"/>
      <c r="MHX43" s="31"/>
      <c r="MHY43" s="30"/>
      <c r="MHZ43" s="31"/>
      <c r="MIA43" s="30"/>
      <c r="MIB43" s="31"/>
      <c r="MIC43" s="30"/>
      <c r="MID43" s="31"/>
      <c r="MIE43" s="30"/>
      <c r="MIF43" s="31"/>
      <c r="MIG43" s="30"/>
      <c r="MIH43" s="31"/>
      <c r="MII43" s="30"/>
      <c r="MIJ43" s="31"/>
      <c r="MIK43" s="30"/>
      <c r="MIL43" s="31"/>
      <c r="MIM43" s="30"/>
      <c r="MIN43" s="31"/>
      <c r="MIO43" s="30"/>
      <c r="MIP43" s="31"/>
      <c r="MIQ43" s="30"/>
      <c r="MIR43" s="31"/>
      <c r="MIS43" s="30"/>
      <c r="MIT43" s="31"/>
      <c r="MIU43" s="30"/>
      <c r="MIV43" s="31"/>
      <c r="MIW43" s="30"/>
      <c r="MIX43" s="31"/>
      <c r="MIY43" s="30"/>
      <c r="MIZ43" s="31"/>
      <c r="MJA43" s="30"/>
      <c r="MJB43" s="31"/>
      <c r="MJC43" s="30"/>
      <c r="MJD43" s="31"/>
      <c r="MJE43" s="30"/>
      <c r="MJF43" s="31"/>
      <c r="MJG43" s="30"/>
      <c r="MJH43" s="31"/>
      <c r="MJI43" s="30"/>
      <c r="MJJ43" s="31"/>
      <c r="MJK43" s="30"/>
      <c r="MJL43" s="31"/>
      <c r="MJM43" s="30"/>
      <c r="MJN43" s="31"/>
      <c r="MJO43" s="30"/>
      <c r="MJP43" s="31"/>
      <c r="MJQ43" s="30"/>
      <c r="MJR43" s="31"/>
      <c r="MJS43" s="30"/>
      <c r="MJT43" s="31"/>
      <c r="MJU43" s="30"/>
      <c r="MJV43" s="31"/>
      <c r="MJW43" s="30"/>
      <c r="MJX43" s="31"/>
      <c r="MJY43" s="30"/>
      <c r="MJZ43" s="31"/>
      <c r="MKA43" s="30"/>
      <c r="MKB43" s="31"/>
      <c r="MKC43" s="30"/>
      <c r="MKD43" s="31"/>
      <c r="MKE43" s="30"/>
      <c r="MKF43" s="31"/>
      <c r="MKG43" s="30"/>
      <c r="MKH43" s="31"/>
      <c r="MKI43" s="30"/>
      <c r="MKJ43" s="31"/>
      <c r="MKK43" s="30"/>
      <c r="MKL43" s="31"/>
      <c r="MKM43" s="30"/>
      <c r="MKN43" s="31"/>
      <c r="MKO43" s="30"/>
      <c r="MKP43" s="31"/>
      <c r="MKQ43" s="30"/>
      <c r="MKR43" s="31"/>
      <c r="MKS43" s="30"/>
      <c r="MKT43" s="31"/>
      <c r="MKU43" s="30"/>
      <c r="MKV43" s="31"/>
      <c r="MKW43" s="30"/>
      <c r="MKX43" s="31"/>
      <c r="MKY43" s="30"/>
      <c r="MKZ43" s="31"/>
      <c r="MLA43" s="30"/>
      <c r="MLB43" s="31"/>
      <c r="MLC43" s="30"/>
      <c r="MLD43" s="31"/>
      <c r="MLE43" s="30"/>
      <c r="MLF43" s="31"/>
      <c r="MLG43" s="30"/>
      <c r="MLH43" s="31"/>
      <c r="MLI43" s="30"/>
      <c r="MLJ43" s="31"/>
      <c r="MLK43" s="30"/>
      <c r="MLL43" s="31"/>
      <c r="MLM43" s="30"/>
      <c r="MLN43" s="31"/>
      <c r="MLO43" s="30"/>
      <c r="MLP43" s="31"/>
      <c r="MLQ43" s="30"/>
      <c r="MLR43" s="31"/>
      <c r="MLS43" s="30"/>
      <c r="MLT43" s="31"/>
      <c r="MLU43" s="30"/>
      <c r="MLV43" s="31"/>
      <c r="MLW43" s="30"/>
      <c r="MLX43" s="31"/>
      <c r="MLY43" s="30"/>
      <c r="MLZ43" s="31"/>
      <c r="MMA43" s="30"/>
      <c r="MMB43" s="31"/>
      <c r="MMC43" s="30"/>
      <c r="MMD43" s="31"/>
      <c r="MME43" s="30"/>
      <c r="MMF43" s="31"/>
      <c r="MMG43" s="30"/>
      <c r="MMH43" s="31"/>
      <c r="MMI43" s="30"/>
      <c r="MMJ43" s="31"/>
      <c r="MMK43" s="30"/>
      <c r="MML43" s="31"/>
      <c r="MMM43" s="30"/>
      <c r="MMN43" s="31"/>
      <c r="MMO43" s="30"/>
      <c r="MMP43" s="31"/>
      <c r="MMQ43" s="30"/>
      <c r="MMR43" s="31"/>
      <c r="MMS43" s="30"/>
      <c r="MMT43" s="31"/>
      <c r="MMU43" s="30"/>
      <c r="MMV43" s="31"/>
      <c r="MMW43" s="30"/>
      <c r="MMX43" s="31"/>
      <c r="MMY43" s="30"/>
      <c r="MMZ43" s="31"/>
      <c r="MNA43" s="30"/>
      <c r="MNB43" s="31"/>
      <c r="MNC43" s="30"/>
      <c r="MND43" s="31"/>
      <c r="MNE43" s="30"/>
      <c r="MNF43" s="31"/>
      <c r="MNG43" s="30"/>
      <c r="MNH43" s="31"/>
      <c r="MNI43" s="30"/>
      <c r="MNJ43" s="31"/>
      <c r="MNK43" s="30"/>
      <c r="MNL43" s="31"/>
      <c r="MNM43" s="30"/>
      <c r="MNN43" s="31"/>
      <c r="MNO43" s="30"/>
      <c r="MNP43" s="31"/>
      <c r="MNQ43" s="30"/>
      <c r="MNR43" s="31"/>
      <c r="MNS43" s="30"/>
      <c r="MNT43" s="31"/>
      <c r="MNU43" s="30"/>
      <c r="MNV43" s="31"/>
      <c r="MNW43" s="30"/>
      <c r="MNX43" s="31"/>
      <c r="MNY43" s="30"/>
      <c r="MNZ43" s="31"/>
      <c r="MOA43" s="30"/>
      <c r="MOB43" s="31"/>
      <c r="MOC43" s="30"/>
      <c r="MOD43" s="31"/>
      <c r="MOE43" s="30"/>
      <c r="MOF43" s="31"/>
      <c r="MOG43" s="30"/>
      <c r="MOH43" s="31"/>
      <c r="MOI43" s="30"/>
      <c r="MOJ43" s="31"/>
      <c r="MOK43" s="30"/>
      <c r="MOL43" s="31"/>
      <c r="MOM43" s="30"/>
      <c r="MON43" s="31"/>
      <c r="MOO43" s="30"/>
      <c r="MOP43" s="31"/>
      <c r="MOQ43" s="30"/>
      <c r="MOR43" s="31"/>
      <c r="MOS43" s="30"/>
      <c r="MOT43" s="31"/>
      <c r="MOU43" s="30"/>
      <c r="MOV43" s="31"/>
      <c r="MOW43" s="30"/>
      <c r="MOX43" s="31"/>
      <c r="MOY43" s="30"/>
      <c r="MOZ43" s="31"/>
      <c r="MPA43" s="30"/>
      <c r="MPB43" s="31"/>
      <c r="MPC43" s="30"/>
      <c r="MPD43" s="31"/>
      <c r="MPE43" s="30"/>
      <c r="MPF43" s="31"/>
      <c r="MPG43" s="30"/>
      <c r="MPH43" s="31"/>
      <c r="MPI43" s="30"/>
      <c r="MPJ43" s="31"/>
      <c r="MPK43" s="30"/>
      <c r="MPL43" s="31"/>
      <c r="MPM43" s="30"/>
      <c r="MPN43" s="31"/>
      <c r="MPO43" s="30"/>
      <c r="MPP43" s="31"/>
      <c r="MPQ43" s="30"/>
      <c r="MPR43" s="31"/>
      <c r="MPS43" s="30"/>
      <c r="MPT43" s="31"/>
      <c r="MPU43" s="30"/>
      <c r="MPV43" s="31"/>
      <c r="MPW43" s="30"/>
      <c r="MPX43" s="31"/>
      <c r="MPY43" s="30"/>
      <c r="MPZ43" s="31"/>
      <c r="MQA43" s="30"/>
      <c r="MQB43" s="31"/>
      <c r="MQC43" s="30"/>
      <c r="MQD43" s="31"/>
      <c r="MQE43" s="30"/>
      <c r="MQF43" s="31"/>
      <c r="MQG43" s="30"/>
      <c r="MQH43" s="31"/>
      <c r="MQI43" s="30"/>
      <c r="MQJ43" s="31"/>
      <c r="MQK43" s="30"/>
      <c r="MQL43" s="31"/>
      <c r="MQM43" s="30"/>
      <c r="MQN43" s="31"/>
      <c r="MQO43" s="30"/>
      <c r="MQP43" s="31"/>
      <c r="MQQ43" s="30"/>
      <c r="MQR43" s="31"/>
      <c r="MQS43" s="30"/>
      <c r="MQT43" s="31"/>
      <c r="MQU43" s="30"/>
      <c r="MQV43" s="31"/>
      <c r="MQW43" s="30"/>
      <c r="MQX43" s="31"/>
      <c r="MQY43" s="30"/>
      <c r="MQZ43" s="31"/>
      <c r="MRA43" s="30"/>
      <c r="MRB43" s="31"/>
      <c r="MRC43" s="30"/>
      <c r="MRD43" s="31"/>
      <c r="MRE43" s="30"/>
      <c r="MRF43" s="31"/>
      <c r="MRG43" s="30"/>
      <c r="MRH43" s="31"/>
      <c r="MRI43" s="30"/>
      <c r="MRJ43" s="31"/>
      <c r="MRK43" s="30"/>
      <c r="MRL43" s="31"/>
      <c r="MRM43" s="30"/>
      <c r="MRN43" s="31"/>
      <c r="MRO43" s="30"/>
      <c r="MRP43" s="31"/>
      <c r="MRQ43" s="30"/>
      <c r="MRR43" s="31"/>
      <c r="MRS43" s="30"/>
      <c r="MRT43" s="31"/>
      <c r="MRU43" s="30"/>
      <c r="MRV43" s="31"/>
      <c r="MRW43" s="30"/>
      <c r="MRX43" s="31"/>
      <c r="MRY43" s="30"/>
      <c r="MRZ43" s="31"/>
      <c r="MSA43" s="30"/>
      <c r="MSB43" s="31"/>
      <c r="MSC43" s="30"/>
      <c r="MSD43" s="31"/>
      <c r="MSE43" s="30"/>
      <c r="MSF43" s="31"/>
      <c r="MSG43" s="30"/>
      <c r="MSH43" s="31"/>
      <c r="MSI43" s="30"/>
      <c r="MSJ43" s="31"/>
      <c r="MSK43" s="30"/>
      <c r="MSL43" s="31"/>
      <c r="MSM43" s="30"/>
      <c r="MSN43" s="31"/>
      <c r="MSO43" s="30"/>
      <c r="MSP43" s="31"/>
      <c r="MSQ43" s="30"/>
      <c r="MSR43" s="31"/>
      <c r="MSS43" s="30"/>
      <c r="MST43" s="31"/>
      <c r="MSU43" s="30"/>
      <c r="MSV43" s="31"/>
      <c r="MSW43" s="30"/>
      <c r="MSX43" s="31"/>
      <c r="MSY43" s="30"/>
      <c r="MSZ43" s="31"/>
      <c r="MTA43" s="30"/>
      <c r="MTB43" s="31"/>
      <c r="MTC43" s="30"/>
      <c r="MTD43" s="31"/>
      <c r="MTE43" s="30"/>
      <c r="MTF43" s="31"/>
      <c r="MTG43" s="30"/>
      <c r="MTH43" s="31"/>
      <c r="MTI43" s="30"/>
      <c r="MTJ43" s="31"/>
      <c r="MTK43" s="30"/>
      <c r="MTL43" s="31"/>
      <c r="MTM43" s="30"/>
      <c r="MTN43" s="31"/>
      <c r="MTO43" s="30"/>
      <c r="MTP43" s="31"/>
      <c r="MTQ43" s="30"/>
      <c r="MTR43" s="31"/>
      <c r="MTS43" s="30"/>
      <c r="MTT43" s="31"/>
      <c r="MTU43" s="30"/>
      <c r="MTV43" s="31"/>
      <c r="MTW43" s="30"/>
      <c r="MTX43" s="31"/>
      <c r="MTY43" s="30"/>
      <c r="MTZ43" s="31"/>
      <c r="MUA43" s="30"/>
      <c r="MUB43" s="31"/>
      <c r="MUC43" s="30"/>
      <c r="MUD43" s="31"/>
      <c r="MUE43" s="30"/>
      <c r="MUF43" s="31"/>
      <c r="MUG43" s="30"/>
      <c r="MUH43" s="31"/>
      <c r="MUI43" s="30"/>
      <c r="MUJ43" s="31"/>
      <c r="MUK43" s="30"/>
      <c r="MUL43" s="31"/>
      <c r="MUM43" s="30"/>
      <c r="MUN43" s="31"/>
      <c r="MUO43" s="30"/>
      <c r="MUP43" s="31"/>
      <c r="MUQ43" s="30"/>
      <c r="MUR43" s="31"/>
      <c r="MUS43" s="30"/>
      <c r="MUT43" s="31"/>
      <c r="MUU43" s="30"/>
      <c r="MUV43" s="31"/>
      <c r="MUW43" s="30"/>
      <c r="MUX43" s="31"/>
      <c r="MUY43" s="30"/>
      <c r="MUZ43" s="31"/>
      <c r="MVA43" s="30"/>
      <c r="MVB43" s="31"/>
      <c r="MVC43" s="30"/>
      <c r="MVD43" s="31"/>
      <c r="MVE43" s="30"/>
      <c r="MVF43" s="31"/>
      <c r="MVG43" s="30"/>
      <c r="MVH43" s="31"/>
      <c r="MVI43" s="30"/>
      <c r="MVJ43" s="31"/>
      <c r="MVK43" s="30"/>
      <c r="MVL43" s="31"/>
      <c r="MVM43" s="30"/>
      <c r="MVN43" s="31"/>
      <c r="MVO43" s="30"/>
      <c r="MVP43" s="31"/>
      <c r="MVQ43" s="30"/>
      <c r="MVR43" s="31"/>
      <c r="MVS43" s="30"/>
      <c r="MVT43" s="31"/>
      <c r="MVU43" s="30"/>
      <c r="MVV43" s="31"/>
      <c r="MVW43" s="30"/>
      <c r="MVX43" s="31"/>
      <c r="MVY43" s="30"/>
      <c r="MVZ43" s="31"/>
      <c r="MWA43" s="30"/>
      <c r="MWB43" s="31"/>
      <c r="MWC43" s="30"/>
      <c r="MWD43" s="31"/>
      <c r="MWE43" s="30"/>
      <c r="MWF43" s="31"/>
      <c r="MWG43" s="30"/>
      <c r="MWH43" s="31"/>
      <c r="MWI43" s="30"/>
      <c r="MWJ43" s="31"/>
      <c r="MWK43" s="30"/>
      <c r="MWL43" s="31"/>
      <c r="MWM43" s="30"/>
      <c r="MWN43" s="31"/>
      <c r="MWO43" s="30"/>
      <c r="MWP43" s="31"/>
      <c r="MWQ43" s="30"/>
      <c r="MWR43" s="31"/>
      <c r="MWS43" s="30"/>
      <c r="MWT43" s="31"/>
      <c r="MWU43" s="30"/>
      <c r="MWV43" s="31"/>
      <c r="MWW43" s="30"/>
      <c r="MWX43" s="31"/>
      <c r="MWY43" s="30"/>
      <c r="MWZ43" s="31"/>
      <c r="MXA43" s="30"/>
      <c r="MXB43" s="31"/>
      <c r="MXC43" s="30"/>
      <c r="MXD43" s="31"/>
      <c r="MXE43" s="30"/>
      <c r="MXF43" s="31"/>
      <c r="MXG43" s="30"/>
      <c r="MXH43" s="31"/>
      <c r="MXI43" s="30"/>
      <c r="MXJ43" s="31"/>
      <c r="MXK43" s="30"/>
      <c r="MXL43" s="31"/>
      <c r="MXM43" s="30"/>
      <c r="MXN43" s="31"/>
      <c r="MXO43" s="30"/>
      <c r="MXP43" s="31"/>
      <c r="MXQ43" s="30"/>
      <c r="MXR43" s="31"/>
      <c r="MXS43" s="30"/>
      <c r="MXT43" s="31"/>
      <c r="MXU43" s="30"/>
      <c r="MXV43" s="31"/>
      <c r="MXW43" s="30"/>
      <c r="MXX43" s="31"/>
      <c r="MXY43" s="30"/>
      <c r="MXZ43" s="31"/>
      <c r="MYA43" s="30"/>
      <c r="MYB43" s="31"/>
      <c r="MYC43" s="30"/>
      <c r="MYD43" s="31"/>
      <c r="MYE43" s="30"/>
      <c r="MYF43" s="31"/>
      <c r="MYG43" s="30"/>
      <c r="MYH43" s="31"/>
      <c r="MYI43" s="30"/>
      <c r="MYJ43" s="31"/>
      <c r="MYK43" s="30"/>
      <c r="MYL43" s="31"/>
      <c r="MYM43" s="30"/>
      <c r="MYN43" s="31"/>
      <c r="MYO43" s="30"/>
      <c r="MYP43" s="31"/>
      <c r="MYQ43" s="30"/>
      <c r="MYR43" s="31"/>
      <c r="MYS43" s="30"/>
      <c r="MYT43" s="31"/>
      <c r="MYU43" s="30"/>
      <c r="MYV43" s="31"/>
      <c r="MYW43" s="30"/>
      <c r="MYX43" s="31"/>
      <c r="MYY43" s="30"/>
      <c r="MYZ43" s="31"/>
      <c r="MZA43" s="30"/>
      <c r="MZB43" s="31"/>
      <c r="MZC43" s="30"/>
      <c r="MZD43" s="31"/>
      <c r="MZE43" s="30"/>
      <c r="MZF43" s="31"/>
      <c r="MZG43" s="30"/>
      <c r="MZH43" s="31"/>
      <c r="MZI43" s="30"/>
      <c r="MZJ43" s="31"/>
      <c r="MZK43" s="30"/>
      <c r="MZL43" s="31"/>
      <c r="MZM43" s="30"/>
      <c r="MZN43" s="31"/>
      <c r="MZO43" s="30"/>
      <c r="MZP43" s="31"/>
      <c r="MZQ43" s="30"/>
      <c r="MZR43" s="31"/>
      <c r="MZS43" s="30"/>
      <c r="MZT43" s="31"/>
      <c r="MZU43" s="30"/>
      <c r="MZV43" s="31"/>
      <c r="MZW43" s="30"/>
      <c r="MZX43" s="31"/>
      <c r="MZY43" s="30"/>
      <c r="MZZ43" s="31"/>
      <c r="NAA43" s="30"/>
      <c r="NAB43" s="31"/>
      <c r="NAC43" s="30"/>
      <c r="NAD43" s="31"/>
      <c r="NAE43" s="30"/>
      <c r="NAF43" s="31"/>
      <c r="NAG43" s="30"/>
      <c r="NAH43" s="31"/>
      <c r="NAI43" s="30"/>
      <c r="NAJ43" s="31"/>
      <c r="NAK43" s="30"/>
      <c r="NAL43" s="31"/>
      <c r="NAM43" s="30"/>
      <c r="NAN43" s="31"/>
      <c r="NAO43" s="30"/>
      <c r="NAP43" s="31"/>
      <c r="NAQ43" s="30"/>
      <c r="NAR43" s="31"/>
      <c r="NAS43" s="30"/>
      <c r="NAT43" s="31"/>
      <c r="NAU43" s="30"/>
      <c r="NAV43" s="31"/>
      <c r="NAW43" s="30"/>
      <c r="NAX43" s="31"/>
      <c r="NAY43" s="30"/>
      <c r="NAZ43" s="31"/>
      <c r="NBA43" s="30"/>
      <c r="NBB43" s="31"/>
      <c r="NBC43" s="30"/>
      <c r="NBD43" s="31"/>
      <c r="NBE43" s="30"/>
      <c r="NBF43" s="31"/>
      <c r="NBG43" s="30"/>
      <c r="NBH43" s="31"/>
      <c r="NBI43" s="30"/>
      <c r="NBJ43" s="31"/>
      <c r="NBK43" s="30"/>
      <c r="NBL43" s="31"/>
      <c r="NBM43" s="30"/>
      <c r="NBN43" s="31"/>
      <c r="NBO43" s="30"/>
      <c r="NBP43" s="31"/>
      <c r="NBQ43" s="30"/>
      <c r="NBR43" s="31"/>
      <c r="NBS43" s="30"/>
      <c r="NBT43" s="31"/>
      <c r="NBU43" s="30"/>
      <c r="NBV43" s="31"/>
      <c r="NBW43" s="30"/>
      <c r="NBX43" s="31"/>
      <c r="NBY43" s="30"/>
      <c r="NBZ43" s="31"/>
      <c r="NCA43" s="30"/>
      <c r="NCB43" s="31"/>
      <c r="NCC43" s="30"/>
      <c r="NCD43" s="31"/>
      <c r="NCE43" s="30"/>
      <c r="NCF43" s="31"/>
      <c r="NCG43" s="30"/>
      <c r="NCH43" s="31"/>
      <c r="NCI43" s="30"/>
      <c r="NCJ43" s="31"/>
      <c r="NCK43" s="30"/>
      <c r="NCL43" s="31"/>
      <c r="NCM43" s="30"/>
      <c r="NCN43" s="31"/>
      <c r="NCO43" s="30"/>
      <c r="NCP43" s="31"/>
      <c r="NCQ43" s="30"/>
      <c r="NCR43" s="31"/>
      <c r="NCS43" s="30"/>
      <c r="NCT43" s="31"/>
      <c r="NCU43" s="30"/>
      <c r="NCV43" s="31"/>
      <c r="NCW43" s="30"/>
      <c r="NCX43" s="31"/>
      <c r="NCY43" s="30"/>
      <c r="NCZ43" s="31"/>
      <c r="NDA43" s="30"/>
      <c r="NDB43" s="31"/>
      <c r="NDC43" s="30"/>
      <c r="NDD43" s="31"/>
      <c r="NDE43" s="30"/>
      <c r="NDF43" s="31"/>
      <c r="NDG43" s="30"/>
      <c r="NDH43" s="31"/>
      <c r="NDI43" s="30"/>
      <c r="NDJ43" s="31"/>
      <c r="NDK43" s="30"/>
      <c r="NDL43" s="31"/>
      <c r="NDM43" s="30"/>
      <c r="NDN43" s="31"/>
      <c r="NDO43" s="30"/>
      <c r="NDP43" s="31"/>
      <c r="NDQ43" s="30"/>
      <c r="NDR43" s="31"/>
      <c r="NDS43" s="30"/>
      <c r="NDT43" s="31"/>
      <c r="NDU43" s="30"/>
      <c r="NDV43" s="31"/>
      <c r="NDW43" s="30"/>
      <c r="NDX43" s="31"/>
      <c r="NDY43" s="30"/>
      <c r="NDZ43" s="31"/>
      <c r="NEA43" s="30"/>
      <c r="NEB43" s="31"/>
      <c r="NEC43" s="30"/>
      <c r="NED43" s="31"/>
      <c r="NEE43" s="30"/>
      <c r="NEF43" s="31"/>
      <c r="NEG43" s="30"/>
      <c r="NEH43" s="31"/>
      <c r="NEI43" s="30"/>
      <c r="NEJ43" s="31"/>
      <c r="NEK43" s="30"/>
      <c r="NEL43" s="31"/>
      <c r="NEM43" s="30"/>
      <c r="NEN43" s="31"/>
      <c r="NEO43" s="30"/>
      <c r="NEP43" s="31"/>
      <c r="NEQ43" s="30"/>
      <c r="NER43" s="31"/>
      <c r="NES43" s="30"/>
      <c r="NET43" s="31"/>
      <c r="NEU43" s="30"/>
      <c r="NEV43" s="31"/>
      <c r="NEW43" s="30"/>
      <c r="NEX43" s="31"/>
      <c r="NEY43" s="30"/>
      <c r="NEZ43" s="31"/>
      <c r="NFA43" s="30"/>
      <c r="NFB43" s="31"/>
      <c r="NFC43" s="30"/>
      <c r="NFD43" s="31"/>
      <c r="NFE43" s="30"/>
      <c r="NFF43" s="31"/>
      <c r="NFG43" s="30"/>
      <c r="NFH43" s="31"/>
      <c r="NFI43" s="30"/>
      <c r="NFJ43" s="31"/>
      <c r="NFK43" s="30"/>
      <c r="NFL43" s="31"/>
      <c r="NFM43" s="30"/>
      <c r="NFN43" s="31"/>
      <c r="NFO43" s="30"/>
      <c r="NFP43" s="31"/>
      <c r="NFQ43" s="30"/>
      <c r="NFR43" s="31"/>
      <c r="NFS43" s="30"/>
      <c r="NFT43" s="31"/>
      <c r="NFU43" s="30"/>
      <c r="NFV43" s="31"/>
      <c r="NFW43" s="30"/>
      <c r="NFX43" s="31"/>
      <c r="NFY43" s="30"/>
      <c r="NFZ43" s="31"/>
      <c r="NGA43" s="30"/>
      <c r="NGB43" s="31"/>
      <c r="NGC43" s="30"/>
      <c r="NGD43" s="31"/>
      <c r="NGE43" s="30"/>
      <c r="NGF43" s="31"/>
      <c r="NGG43" s="30"/>
      <c r="NGH43" s="31"/>
      <c r="NGI43" s="30"/>
      <c r="NGJ43" s="31"/>
      <c r="NGK43" s="30"/>
      <c r="NGL43" s="31"/>
      <c r="NGM43" s="30"/>
      <c r="NGN43" s="31"/>
      <c r="NGO43" s="30"/>
      <c r="NGP43" s="31"/>
      <c r="NGQ43" s="30"/>
      <c r="NGR43" s="31"/>
      <c r="NGS43" s="30"/>
      <c r="NGT43" s="31"/>
      <c r="NGU43" s="30"/>
      <c r="NGV43" s="31"/>
      <c r="NGW43" s="30"/>
      <c r="NGX43" s="31"/>
      <c r="NGY43" s="30"/>
      <c r="NGZ43" s="31"/>
      <c r="NHA43" s="30"/>
      <c r="NHB43" s="31"/>
      <c r="NHC43" s="30"/>
      <c r="NHD43" s="31"/>
      <c r="NHE43" s="30"/>
      <c r="NHF43" s="31"/>
      <c r="NHG43" s="30"/>
      <c r="NHH43" s="31"/>
      <c r="NHI43" s="30"/>
      <c r="NHJ43" s="31"/>
      <c r="NHK43" s="30"/>
      <c r="NHL43" s="31"/>
      <c r="NHM43" s="30"/>
      <c r="NHN43" s="31"/>
      <c r="NHO43" s="30"/>
      <c r="NHP43" s="31"/>
      <c r="NHQ43" s="30"/>
      <c r="NHR43" s="31"/>
      <c r="NHS43" s="30"/>
      <c r="NHT43" s="31"/>
      <c r="NHU43" s="30"/>
      <c r="NHV43" s="31"/>
      <c r="NHW43" s="30"/>
      <c r="NHX43" s="31"/>
      <c r="NHY43" s="30"/>
      <c r="NHZ43" s="31"/>
      <c r="NIA43" s="30"/>
      <c r="NIB43" s="31"/>
      <c r="NIC43" s="30"/>
      <c r="NID43" s="31"/>
      <c r="NIE43" s="30"/>
      <c r="NIF43" s="31"/>
      <c r="NIG43" s="30"/>
      <c r="NIH43" s="31"/>
      <c r="NII43" s="30"/>
      <c r="NIJ43" s="31"/>
      <c r="NIK43" s="30"/>
      <c r="NIL43" s="31"/>
      <c r="NIM43" s="30"/>
      <c r="NIN43" s="31"/>
      <c r="NIO43" s="30"/>
      <c r="NIP43" s="31"/>
      <c r="NIQ43" s="30"/>
      <c r="NIR43" s="31"/>
      <c r="NIS43" s="30"/>
      <c r="NIT43" s="31"/>
      <c r="NIU43" s="30"/>
      <c r="NIV43" s="31"/>
      <c r="NIW43" s="30"/>
      <c r="NIX43" s="31"/>
      <c r="NIY43" s="30"/>
      <c r="NIZ43" s="31"/>
      <c r="NJA43" s="30"/>
      <c r="NJB43" s="31"/>
      <c r="NJC43" s="30"/>
      <c r="NJD43" s="31"/>
      <c r="NJE43" s="30"/>
      <c r="NJF43" s="31"/>
      <c r="NJG43" s="30"/>
      <c r="NJH43" s="31"/>
      <c r="NJI43" s="30"/>
      <c r="NJJ43" s="31"/>
      <c r="NJK43" s="30"/>
      <c r="NJL43" s="31"/>
      <c r="NJM43" s="30"/>
      <c r="NJN43" s="31"/>
      <c r="NJO43" s="30"/>
      <c r="NJP43" s="31"/>
      <c r="NJQ43" s="30"/>
      <c r="NJR43" s="31"/>
      <c r="NJS43" s="30"/>
      <c r="NJT43" s="31"/>
      <c r="NJU43" s="30"/>
      <c r="NJV43" s="31"/>
      <c r="NJW43" s="30"/>
      <c r="NJX43" s="31"/>
      <c r="NJY43" s="30"/>
      <c r="NJZ43" s="31"/>
      <c r="NKA43" s="30"/>
      <c r="NKB43" s="31"/>
      <c r="NKC43" s="30"/>
      <c r="NKD43" s="31"/>
      <c r="NKE43" s="30"/>
      <c r="NKF43" s="31"/>
      <c r="NKG43" s="30"/>
      <c r="NKH43" s="31"/>
      <c r="NKI43" s="30"/>
      <c r="NKJ43" s="31"/>
      <c r="NKK43" s="30"/>
      <c r="NKL43" s="31"/>
      <c r="NKM43" s="30"/>
      <c r="NKN43" s="31"/>
      <c r="NKO43" s="30"/>
      <c r="NKP43" s="31"/>
      <c r="NKQ43" s="30"/>
      <c r="NKR43" s="31"/>
      <c r="NKS43" s="30"/>
      <c r="NKT43" s="31"/>
      <c r="NKU43" s="30"/>
      <c r="NKV43" s="31"/>
      <c r="NKW43" s="30"/>
      <c r="NKX43" s="31"/>
      <c r="NKY43" s="30"/>
      <c r="NKZ43" s="31"/>
      <c r="NLA43" s="30"/>
      <c r="NLB43" s="31"/>
      <c r="NLC43" s="30"/>
      <c r="NLD43" s="31"/>
      <c r="NLE43" s="30"/>
      <c r="NLF43" s="31"/>
      <c r="NLG43" s="30"/>
      <c r="NLH43" s="31"/>
      <c r="NLI43" s="30"/>
      <c r="NLJ43" s="31"/>
      <c r="NLK43" s="30"/>
      <c r="NLL43" s="31"/>
      <c r="NLM43" s="30"/>
      <c r="NLN43" s="31"/>
      <c r="NLO43" s="30"/>
      <c r="NLP43" s="31"/>
      <c r="NLQ43" s="30"/>
      <c r="NLR43" s="31"/>
      <c r="NLS43" s="30"/>
      <c r="NLT43" s="31"/>
      <c r="NLU43" s="30"/>
      <c r="NLV43" s="31"/>
      <c r="NLW43" s="30"/>
      <c r="NLX43" s="31"/>
      <c r="NLY43" s="30"/>
      <c r="NLZ43" s="31"/>
      <c r="NMA43" s="30"/>
      <c r="NMB43" s="31"/>
      <c r="NMC43" s="30"/>
      <c r="NMD43" s="31"/>
      <c r="NME43" s="30"/>
      <c r="NMF43" s="31"/>
      <c r="NMG43" s="30"/>
      <c r="NMH43" s="31"/>
      <c r="NMI43" s="30"/>
      <c r="NMJ43" s="31"/>
      <c r="NMK43" s="30"/>
      <c r="NML43" s="31"/>
      <c r="NMM43" s="30"/>
      <c r="NMN43" s="31"/>
      <c r="NMO43" s="30"/>
      <c r="NMP43" s="31"/>
      <c r="NMQ43" s="30"/>
      <c r="NMR43" s="31"/>
      <c r="NMS43" s="30"/>
      <c r="NMT43" s="31"/>
      <c r="NMU43" s="30"/>
      <c r="NMV43" s="31"/>
      <c r="NMW43" s="30"/>
      <c r="NMX43" s="31"/>
      <c r="NMY43" s="30"/>
      <c r="NMZ43" s="31"/>
      <c r="NNA43" s="30"/>
      <c r="NNB43" s="31"/>
      <c r="NNC43" s="30"/>
      <c r="NND43" s="31"/>
      <c r="NNE43" s="30"/>
      <c r="NNF43" s="31"/>
      <c r="NNG43" s="30"/>
      <c r="NNH43" s="31"/>
      <c r="NNI43" s="30"/>
      <c r="NNJ43" s="31"/>
      <c r="NNK43" s="30"/>
      <c r="NNL43" s="31"/>
      <c r="NNM43" s="30"/>
      <c r="NNN43" s="31"/>
      <c r="NNO43" s="30"/>
      <c r="NNP43" s="31"/>
      <c r="NNQ43" s="30"/>
      <c r="NNR43" s="31"/>
      <c r="NNS43" s="30"/>
      <c r="NNT43" s="31"/>
      <c r="NNU43" s="30"/>
      <c r="NNV43" s="31"/>
      <c r="NNW43" s="30"/>
      <c r="NNX43" s="31"/>
      <c r="NNY43" s="30"/>
      <c r="NNZ43" s="31"/>
      <c r="NOA43" s="30"/>
      <c r="NOB43" s="31"/>
      <c r="NOC43" s="30"/>
      <c r="NOD43" s="31"/>
      <c r="NOE43" s="30"/>
      <c r="NOF43" s="31"/>
      <c r="NOG43" s="30"/>
      <c r="NOH43" s="31"/>
      <c r="NOI43" s="30"/>
      <c r="NOJ43" s="31"/>
      <c r="NOK43" s="30"/>
      <c r="NOL43" s="31"/>
      <c r="NOM43" s="30"/>
      <c r="NON43" s="31"/>
      <c r="NOO43" s="30"/>
      <c r="NOP43" s="31"/>
      <c r="NOQ43" s="30"/>
      <c r="NOR43" s="31"/>
      <c r="NOS43" s="30"/>
      <c r="NOT43" s="31"/>
      <c r="NOU43" s="30"/>
      <c r="NOV43" s="31"/>
      <c r="NOW43" s="30"/>
      <c r="NOX43" s="31"/>
      <c r="NOY43" s="30"/>
      <c r="NOZ43" s="31"/>
      <c r="NPA43" s="30"/>
      <c r="NPB43" s="31"/>
      <c r="NPC43" s="30"/>
      <c r="NPD43" s="31"/>
      <c r="NPE43" s="30"/>
      <c r="NPF43" s="31"/>
      <c r="NPG43" s="30"/>
      <c r="NPH43" s="31"/>
      <c r="NPI43" s="30"/>
      <c r="NPJ43" s="31"/>
      <c r="NPK43" s="30"/>
      <c r="NPL43" s="31"/>
      <c r="NPM43" s="30"/>
      <c r="NPN43" s="31"/>
      <c r="NPO43" s="30"/>
      <c r="NPP43" s="31"/>
      <c r="NPQ43" s="30"/>
      <c r="NPR43" s="31"/>
      <c r="NPS43" s="30"/>
      <c r="NPT43" s="31"/>
      <c r="NPU43" s="30"/>
      <c r="NPV43" s="31"/>
      <c r="NPW43" s="30"/>
      <c r="NPX43" s="31"/>
      <c r="NPY43" s="30"/>
      <c r="NPZ43" s="31"/>
      <c r="NQA43" s="30"/>
      <c r="NQB43" s="31"/>
      <c r="NQC43" s="30"/>
      <c r="NQD43" s="31"/>
      <c r="NQE43" s="30"/>
      <c r="NQF43" s="31"/>
      <c r="NQG43" s="30"/>
      <c r="NQH43" s="31"/>
      <c r="NQI43" s="30"/>
      <c r="NQJ43" s="31"/>
      <c r="NQK43" s="30"/>
      <c r="NQL43" s="31"/>
      <c r="NQM43" s="30"/>
      <c r="NQN43" s="31"/>
      <c r="NQO43" s="30"/>
      <c r="NQP43" s="31"/>
      <c r="NQQ43" s="30"/>
      <c r="NQR43" s="31"/>
      <c r="NQS43" s="30"/>
      <c r="NQT43" s="31"/>
      <c r="NQU43" s="30"/>
      <c r="NQV43" s="31"/>
      <c r="NQW43" s="30"/>
      <c r="NQX43" s="31"/>
      <c r="NQY43" s="30"/>
      <c r="NQZ43" s="31"/>
      <c r="NRA43" s="30"/>
      <c r="NRB43" s="31"/>
      <c r="NRC43" s="30"/>
      <c r="NRD43" s="31"/>
      <c r="NRE43" s="30"/>
      <c r="NRF43" s="31"/>
      <c r="NRG43" s="30"/>
      <c r="NRH43" s="31"/>
      <c r="NRI43" s="30"/>
      <c r="NRJ43" s="31"/>
      <c r="NRK43" s="30"/>
      <c r="NRL43" s="31"/>
      <c r="NRM43" s="30"/>
      <c r="NRN43" s="31"/>
      <c r="NRO43" s="30"/>
      <c r="NRP43" s="31"/>
      <c r="NRQ43" s="30"/>
      <c r="NRR43" s="31"/>
      <c r="NRS43" s="30"/>
      <c r="NRT43" s="31"/>
      <c r="NRU43" s="30"/>
      <c r="NRV43" s="31"/>
      <c r="NRW43" s="30"/>
      <c r="NRX43" s="31"/>
      <c r="NRY43" s="30"/>
      <c r="NRZ43" s="31"/>
      <c r="NSA43" s="30"/>
      <c r="NSB43" s="31"/>
      <c r="NSC43" s="30"/>
      <c r="NSD43" s="31"/>
      <c r="NSE43" s="30"/>
      <c r="NSF43" s="31"/>
      <c r="NSG43" s="30"/>
      <c r="NSH43" s="31"/>
      <c r="NSI43" s="30"/>
      <c r="NSJ43" s="31"/>
      <c r="NSK43" s="30"/>
      <c r="NSL43" s="31"/>
      <c r="NSM43" s="30"/>
      <c r="NSN43" s="31"/>
      <c r="NSO43" s="30"/>
      <c r="NSP43" s="31"/>
      <c r="NSQ43" s="30"/>
      <c r="NSR43" s="31"/>
      <c r="NSS43" s="30"/>
      <c r="NST43" s="31"/>
      <c r="NSU43" s="30"/>
      <c r="NSV43" s="31"/>
      <c r="NSW43" s="30"/>
      <c r="NSX43" s="31"/>
      <c r="NSY43" s="30"/>
      <c r="NSZ43" s="31"/>
      <c r="NTA43" s="30"/>
      <c r="NTB43" s="31"/>
      <c r="NTC43" s="30"/>
      <c r="NTD43" s="31"/>
      <c r="NTE43" s="30"/>
      <c r="NTF43" s="31"/>
      <c r="NTG43" s="30"/>
      <c r="NTH43" s="31"/>
      <c r="NTI43" s="30"/>
      <c r="NTJ43" s="31"/>
      <c r="NTK43" s="30"/>
      <c r="NTL43" s="31"/>
      <c r="NTM43" s="30"/>
      <c r="NTN43" s="31"/>
      <c r="NTO43" s="30"/>
      <c r="NTP43" s="31"/>
      <c r="NTQ43" s="30"/>
      <c r="NTR43" s="31"/>
      <c r="NTS43" s="30"/>
      <c r="NTT43" s="31"/>
      <c r="NTU43" s="30"/>
      <c r="NTV43" s="31"/>
      <c r="NTW43" s="30"/>
      <c r="NTX43" s="31"/>
      <c r="NTY43" s="30"/>
      <c r="NTZ43" s="31"/>
      <c r="NUA43" s="30"/>
      <c r="NUB43" s="31"/>
      <c r="NUC43" s="30"/>
      <c r="NUD43" s="31"/>
      <c r="NUE43" s="30"/>
      <c r="NUF43" s="31"/>
      <c r="NUG43" s="30"/>
      <c r="NUH43" s="31"/>
      <c r="NUI43" s="30"/>
      <c r="NUJ43" s="31"/>
      <c r="NUK43" s="30"/>
      <c r="NUL43" s="31"/>
      <c r="NUM43" s="30"/>
      <c r="NUN43" s="31"/>
      <c r="NUO43" s="30"/>
      <c r="NUP43" s="31"/>
      <c r="NUQ43" s="30"/>
      <c r="NUR43" s="31"/>
      <c r="NUS43" s="30"/>
      <c r="NUT43" s="31"/>
      <c r="NUU43" s="30"/>
      <c r="NUV43" s="31"/>
      <c r="NUW43" s="30"/>
      <c r="NUX43" s="31"/>
      <c r="NUY43" s="30"/>
      <c r="NUZ43" s="31"/>
      <c r="NVA43" s="30"/>
      <c r="NVB43" s="31"/>
      <c r="NVC43" s="30"/>
      <c r="NVD43" s="31"/>
      <c r="NVE43" s="30"/>
      <c r="NVF43" s="31"/>
      <c r="NVG43" s="30"/>
      <c r="NVH43" s="31"/>
      <c r="NVI43" s="30"/>
      <c r="NVJ43" s="31"/>
      <c r="NVK43" s="30"/>
      <c r="NVL43" s="31"/>
      <c r="NVM43" s="30"/>
      <c r="NVN43" s="31"/>
      <c r="NVO43" s="30"/>
      <c r="NVP43" s="31"/>
      <c r="NVQ43" s="30"/>
      <c r="NVR43" s="31"/>
      <c r="NVS43" s="30"/>
      <c r="NVT43" s="31"/>
      <c r="NVU43" s="30"/>
      <c r="NVV43" s="31"/>
      <c r="NVW43" s="30"/>
      <c r="NVX43" s="31"/>
      <c r="NVY43" s="30"/>
      <c r="NVZ43" s="31"/>
      <c r="NWA43" s="30"/>
      <c r="NWB43" s="31"/>
      <c r="NWC43" s="30"/>
      <c r="NWD43" s="31"/>
      <c r="NWE43" s="30"/>
      <c r="NWF43" s="31"/>
      <c r="NWG43" s="30"/>
      <c r="NWH43" s="31"/>
      <c r="NWI43" s="30"/>
      <c r="NWJ43" s="31"/>
      <c r="NWK43" s="30"/>
      <c r="NWL43" s="31"/>
      <c r="NWM43" s="30"/>
      <c r="NWN43" s="31"/>
      <c r="NWO43" s="30"/>
      <c r="NWP43" s="31"/>
      <c r="NWQ43" s="30"/>
      <c r="NWR43" s="31"/>
      <c r="NWS43" s="30"/>
      <c r="NWT43" s="31"/>
      <c r="NWU43" s="30"/>
      <c r="NWV43" s="31"/>
      <c r="NWW43" s="30"/>
      <c r="NWX43" s="31"/>
      <c r="NWY43" s="30"/>
      <c r="NWZ43" s="31"/>
      <c r="NXA43" s="30"/>
      <c r="NXB43" s="31"/>
      <c r="NXC43" s="30"/>
      <c r="NXD43" s="31"/>
      <c r="NXE43" s="30"/>
      <c r="NXF43" s="31"/>
      <c r="NXG43" s="30"/>
      <c r="NXH43" s="31"/>
      <c r="NXI43" s="30"/>
      <c r="NXJ43" s="31"/>
      <c r="NXK43" s="30"/>
      <c r="NXL43" s="31"/>
      <c r="NXM43" s="30"/>
      <c r="NXN43" s="31"/>
      <c r="NXO43" s="30"/>
      <c r="NXP43" s="31"/>
      <c r="NXQ43" s="30"/>
      <c r="NXR43" s="31"/>
      <c r="NXS43" s="30"/>
      <c r="NXT43" s="31"/>
      <c r="NXU43" s="30"/>
      <c r="NXV43" s="31"/>
      <c r="NXW43" s="30"/>
      <c r="NXX43" s="31"/>
      <c r="NXY43" s="30"/>
      <c r="NXZ43" s="31"/>
      <c r="NYA43" s="30"/>
      <c r="NYB43" s="31"/>
      <c r="NYC43" s="30"/>
      <c r="NYD43" s="31"/>
      <c r="NYE43" s="30"/>
      <c r="NYF43" s="31"/>
      <c r="NYG43" s="30"/>
      <c r="NYH43" s="31"/>
      <c r="NYI43" s="30"/>
      <c r="NYJ43" s="31"/>
      <c r="NYK43" s="30"/>
      <c r="NYL43" s="31"/>
      <c r="NYM43" s="30"/>
      <c r="NYN43" s="31"/>
      <c r="NYO43" s="30"/>
      <c r="NYP43" s="31"/>
      <c r="NYQ43" s="30"/>
      <c r="NYR43" s="31"/>
      <c r="NYS43" s="30"/>
      <c r="NYT43" s="31"/>
      <c r="NYU43" s="30"/>
      <c r="NYV43" s="31"/>
      <c r="NYW43" s="30"/>
      <c r="NYX43" s="31"/>
      <c r="NYY43" s="30"/>
      <c r="NYZ43" s="31"/>
      <c r="NZA43" s="30"/>
      <c r="NZB43" s="31"/>
      <c r="NZC43" s="30"/>
      <c r="NZD43" s="31"/>
      <c r="NZE43" s="30"/>
      <c r="NZF43" s="31"/>
      <c r="NZG43" s="30"/>
      <c r="NZH43" s="31"/>
      <c r="NZI43" s="30"/>
      <c r="NZJ43" s="31"/>
      <c r="NZK43" s="30"/>
      <c r="NZL43" s="31"/>
      <c r="NZM43" s="30"/>
      <c r="NZN43" s="31"/>
      <c r="NZO43" s="30"/>
      <c r="NZP43" s="31"/>
      <c r="NZQ43" s="30"/>
      <c r="NZR43" s="31"/>
      <c r="NZS43" s="30"/>
      <c r="NZT43" s="31"/>
      <c r="NZU43" s="30"/>
      <c r="NZV43" s="31"/>
      <c r="NZW43" s="30"/>
      <c r="NZX43" s="31"/>
      <c r="NZY43" s="30"/>
      <c r="NZZ43" s="31"/>
      <c r="OAA43" s="30"/>
      <c r="OAB43" s="31"/>
      <c r="OAC43" s="30"/>
      <c r="OAD43" s="31"/>
      <c r="OAE43" s="30"/>
      <c r="OAF43" s="31"/>
      <c r="OAG43" s="30"/>
      <c r="OAH43" s="31"/>
      <c r="OAI43" s="30"/>
      <c r="OAJ43" s="31"/>
      <c r="OAK43" s="30"/>
      <c r="OAL43" s="31"/>
      <c r="OAM43" s="30"/>
      <c r="OAN43" s="31"/>
      <c r="OAO43" s="30"/>
      <c r="OAP43" s="31"/>
      <c r="OAQ43" s="30"/>
      <c r="OAR43" s="31"/>
      <c r="OAS43" s="30"/>
      <c r="OAT43" s="31"/>
      <c r="OAU43" s="30"/>
      <c r="OAV43" s="31"/>
      <c r="OAW43" s="30"/>
      <c r="OAX43" s="31"/>
      <c r="OAY43" s="30"/>
      <c r="OAZ43" s="31"/>
      <c r="OBA43" s="30"/>
      <c r="OBB43" s="31"/>
      <c r="OBC43" s="30"/>
      <c r="OBD43" s="31"/>
      <c r="OBE43" s="30"/>
      <c r="OBF43" s="31"/>
      <c r="OBG43" s="30"/>
      <c r="OBH43" s="31"/>
      <c r="OBI43" s="30"/>
      <c r="OBJ43" s="31"/>
      <c r="OBK43" s="30"/>
      <c r="OBL43" s="31"/>
      <c r="OBM43" s="30"/>
      <c r="OBN43" s="31"/>
      <c r="OBO43" s="30"/>
      <c r="OBP43" s="31"/>
      <c r="OBQ43" s="30"/>
      <c r="OBR43" s="31"/>
      <c r="OBS43" s="30"/>
      <c r="OBT43" s="31"/>
      <c r="OBU43" s="30"/>
      <c r="OBV43" s="31"/>
      <c r="OBW43" s="30"/>
      <c r="OBX43" s="31"/>
      <c r="OBY43" s="30"/>
      <c r="OBZ43" s="31"/>
      <c r="OCA43" s="30"/>
      <c r="OCB43" s="31"/>
      <c r="OCC43" s="30"/>
      <c r="OCD43" s="31"/>
      <c r="OCE43" s="30"/>
      <c r="OCF43" s="31"/>
      <c r="OCG43" s="30"/>
      <c r="OCH43" s="31"/>
      <c r="OCI43" s="30"/>
      <c r="OCJ43" s="31"/>
      <c r="OCK43" s="30"/>
      <c r="OCL43" s="31"/>
      <c r="OCM43" s="30"/>
      <c r="OCN43" s="31"/>
      <c r="OCO43" s="30"/>
      <c r="OCP43" s="31"/>
      <c r="OCQ43" s="30"/>
      <c r="OCR43" s="31"/>
      <c r="OCS43" s="30"/>
      <c r="OCT43" s="31"/>
      <c r="OCU43" s="30"/>
      <c r="OCV43" s="31"/>
      <c r="OCW43" s="30"/>
      <c r="OCX43" s="31"/>
      <c r="OCY43" s="30"/>
      <c r="OCZ43" s="31"/>
      <c r="ODA43" s="30"/>
      <c r="ODB43" s="31"/>
      <c r="ODC43" s="30"/>
      <c r="ODD43" s="31"/>
      <c r="ODE43" s="30"/>
      <c r="ODF43" s="31"/>
      <c r="ODG43" s="30"/>
      <c r="ODH43" s="31"/>
      <c r="ODI43" s="30"/>
      <c r="ODJ43" s="31"/>
      <c r="ODK43" s="30"/>
      <c r="ODL43" s="31"/>
      <c r="ODM43" s="30"/>
      <c r="ODN43" s="31"/>
      <c r="ODO43" s="30"/>
      <c r="ODP43" s="31"/>
      <c r="ODQ43" s="30"/>
      <c r="ODR43" s="31"/>
      <c r="ODS43" s="30"/>
      <c r="ODT43" s="31"/>
      <c r="ODU43" s="30"/>
      <c r="ODV43" s="31"/>
      <c r="ODW43" s="30"/>
      <c r="ODX43" s="31"/>
      <c r="ODY43" s="30"/>
      <c r="ODZ43" s="31"/>
      <c r="OEA43" s="30"/>
      <c r="OEB43" s="31"/>
      <c r="OEC43" s="30"/>
      <c r="OED43" s="31"/>
      <c r="OEE43" s="30"/>
      <c r="OEF43" s="31"/>
      <c r="OEG43" s="30"/>
      <c r="OEH43" s="31"/>
      <c r="OEI43" s="30"/>
      <c r="OEJ43" s="31"/>
      <c r="OEK43" s="30"/>
      <c r="OEL43" s="31"/>
      <c r="OEM43" s="30"/>
      <c r="OEN43" s="31"/>
      <c r="OEO43" s="30"/>
      <c r="OEP43" s="31"/>
      <c r="OEQ43" s="30"/>
      <c r="OER43" s="31"/>
      <c r="OES43" s="30"/>
      <c r="OET43" s="31"/>
      <c r="OEU43" s="30"/>
      <c r="OEV43" s="31"/>
      <c r="OEW43" s="30"/>
      <c r="OEX43" s="31"/>
      <c r="OEY43" s="30"/>
      <c r="OEZ43" s="31"/>
      <c r="OFA43" s="30"/>
      <c r="OFB43" s="31"/>
      <c r="OFC43" s="30"/>
      <c r="OFD43" s="31"/>
      <c r="OFE43" s="30"/>
      <c r="OFF43" s="31"/>
      <c r="OFG43" s="30"/>
      <c r="OFH43" s="31"/>
      <c r="OFI43" s="30"/>
      <c r="OFJ43" s="31"/>
      <c r="OFK43" s="30"/>
      <c r="OFL43" s="31"/>
      <c r="OFM43" s="30"/>
      <c r="OFN43" s="31"/>
      <c r="OFO43" s="30"/>
      <c r="OFP43" s="31"/>
      <c r="OFQ43" s="30"/>
      <c r="OFR43" s="31"/>
      <c r="OFS43" s="30"/>
      <c r="OFT43" s="31"/>
      <c r="OFU43" s="30"/>
      <c r="OFV43" s="31"/>
      <c r="OFW43" s="30"/>
      <c r="OFX43" s="31"/>
      <c r="OFY43" s="30"/>
      <c r="OFZ43" s="31"/>
      <c r="OGA43" s="30"/>
      <c r="OGB43" s="31"/>
      <c r="OGC43" s="30"/>
      <c r="OGD43" s="31"/>
      <c r="OGE43" s="30"/>
      <c r="OGF43" s="31"/>
      <c r="OGG43" s="30"/>
      <c r="OGH43" s="31"/>
      <c r="OGI43" s="30"/>
      <c r="OGJ43" s="31"/>
      <c r="OGK43" s="30"/>
      <c r="OGL43" s="31"/>
      <c r="OGM43" s="30"/>
      <c r="OGN43" s="31"/>
      <c r="OGO43" s="30"/>
      <c r="OGP43" s="31"/>
      <c r="OGQ43" s="30"/>
      <c r="OGR43" s="31"/>
      <c r="OGS43" s="30"/>
      <c r="OGT43" s="31"/>
      <c r="OGU43" s="30"/>
      <c r="OGV43" s="31"/>
      <c r="OGW43" s="30"/>
      <c r="OGX43" s="31"/>
      <c r="OGY43" s="30"/>
      <c r="OGZ43" s="31"/>
      <c r="OHA43" s="30"/>
      <c r="OHB43" s="31"/>
      <c r="OHC43" s="30"/>
      <c r="OHD43" s="31"/>
      <c r="OHE43" s="30"/>
      <c r="OHF43" s="31"/>
      <c r="OHG43" s="30"/>
      <c r="OHH43" s="31"/>
      <c r="OHI43" s="30"/>
      <c r="OHJ43" s="31"/>
      <c r="OHK43" s="30"/>
      <c r="OHL43" s="31"/>
      <c r="OHM43" s="30"/>
      <c r="OHN43" s="31"/>
      <c r="OHO43" s="30"/>
      <c r="OHP43" s="31"/>
      <c r="OHQ43" s="30"/>
      <c r="OHR43" s="31"/>
      <c r="OHS43" s="30"/>
      <c r="OHT43" s="31"/>
      <c r="OHU43" s="30"/>
      <c r="OHV43" s="31"/>
      <c r="OHW43" s="30"/>
      <c r="OHX43" s="31"/>
      <c r="OHY43" s="30"/>
      <c r="OHZ43" s="31"/>
      <c r="OIA43" s="30"/>
      <c r="OIB43" s="31"/>
      <c r="OIC43" s="30"/>
      <c r="OID43" s="31"/>
      <c r="OIE43" s="30"/>
      <c r="OIF43" s="31"/>
      <c r="OIG43" s="30"/>
      <c r="OIH43" s="31"/>
      <c r="OII43" s="30"/>
      <c r="OIJ43" s="31"/>
      <c r="OIK43" s="30"/>
      <c r="OIL43" s="31"/>
      <c r="OIM43" s="30"/>
      <c r="OIN43" s="31"/>
      <c r="OIO43" s="30"/>
      <c r="OIP43" s="31"/>
      <c r="OIQ43" s="30"/>
      <c r="OIR43" s="31"/>
      <c r="OIS43" s="30"/>
      <c r="OIT43" s="31"/>
      <c r="OIU43" s="30"/>
      <c r="OIV43" s="31"/>
      <c r="OIW43" s="30"/>
      <c r="OIX43" s="31"/>
      <c r="OIY43" s="30"/>
      <c r="OIZ43" s="31"/>
      <c r="OJA43" s="30"/>
      <c r="OJB43" s="31"/>
      <c r="OJC43" s="30"/>
      <c r="OJD43" s="31"/>
      <c r="OJE43" s="30"/>
      <c r="OJF43" s="31"/>
      <c r="OJG43" s="30"/>
      <c r="OJH43" s="31"/>
      <c r="OJI43" s="30"/>
      <c r="OJJ43" s="31"/>
      <c r="OJK43" s="30"/>
      <c r="OJL43" s="31"/>
      <c r="OJM43" s="30"/>
      <c r="OJN43" s="31"/>
      <c r="OJO43" s="30"/>
      <c r="OJP43" s="31"/>
      <c r="OJQ43" s="30"/>
      <c r="OJR43" s="31"/>
      <c r="OJS43" s="30"/>
      <c r="OJT43" s="31"/>
      <c r="OJU43" s="30"/>
      <c r="OJV43" s="31"/>
      <c r="OJW43" s="30"/>
      <c r="OJX43" s="31"/>
      <c r="OJY43" s="30"/>
      <c r="OJZ43" s="31"/>
      <c r="OKA43" s="30"/>
      <c r="OKB43" s="31"/>
      <c r="OKC43" s="30"/>
      <c r="OKD43" s="31"/>
      <c r="OKE43" s="30"/>
      <c r="OKF43" s="31"/>
      <c r="OKG43" s="30"/>
      <c r="OKH43" s="31"/>
      <c r="OKI43" s="30"/>
      <c r="OKJ43" s="31"/>
      <c r="OKK43" s="30"/>
      <c r="OKL43" s="31"/>
      <c r="OKM43" s="30"/>
      <c r="OKN43" s="31"/>
      <c r="OKO43" s="30"/>
      <c r="OKP43" s="31"/>
      <c r="OKQ43" s="30"/>
      <c r="OKR43" s="31"/>
      <c r="OKS43" s="30"/>
      <c r="OKT43" s="31"/>
      <c r="OKU43" s="30"/>
      <c r="OKV43" s="31"/>
      <c r="OKW43" s="30"/>
      <c r="OKX43" s="31"/>
      <c r="OKY43" s="30"/>
      <c r="OKZ43" s="31"/>
      <c r="OLA43" s="30"/>
      <c r="OLB43" s="31"/>
      <c r="OLC43" s="30"/>
      <c r="OLD43" s="31"/>
      <c r="OLE43" s="30"/>
      <c r="OLF43" s="31"/>
      <c r="OLG43" s="30"/>
      <c r="OLH43" s="31"/>
      <c r="OLI43" s="30"/>
      <c r="OLJ43" s="31"/>
      <c r="OLK43" s="30"/>
      <c r="OLL43" s="31"/>
      <c r="OLM43" s="30"/>
      <c r="OLN43" s="31"/>
      <c r="OLO43" s="30"/>
      <c r="OLP43" s="31"/>
      <c r="OLQ43" s="30"/>
      <c r="OLR43" s="31"/>
      <c r="OLS43" s="30"/>
      <c r="OLT43" s="31"/>
      <c r="OLU43" s="30"/>
      <c r="OLV43" s="31"/>
      <c r="OLW43" s="30"/>
      <c r="OLX43" s="31"/>
      <c r="OLY43" s="30"/>
      <c r="OLZ43" s="31"/>
      <c r="OMA43" s="30"/>
      <c r="OMB43" s="31"/>
      <c r="OMC43" s="30"/>
      <c r="OMD43" s="31"/>
      <c r="OME43" s="30"/>
      <c r="OMF43" s="31"/>
      <c r="OMG43" s="30"/>
      <c r="OMH43" s="31"/>
      <c r="OMI43" s="30"/>
      <c r="OMJ43" s="31"/>
      <c r="OMK43" s="30"/>
      <c r="OML43" s="31"/>
      <c r="OMM43" s="30"/>
      <c r="OMN43" s="31"/>
      <c r="OMO43" s="30"/>
      <c r="OMP43" s="31"/>
      <c r="OMQ43" s="30"/>
      <c r="OMR43" s="31"/>
      <c r="OMS43" s="30"/>
      <c r="OMT43" s="31"/>
      <c r="OMU43" s="30"/>
      <c r="OMV43" s="31"/>
      <c r="OMW43" s="30"/>
      <c r="OMX43" s="31"/>
      <c r="OMY43" s="30"/>
      <c r="OMZ43" s="31"/>
      <c r="ONA43" s="30"/>
      <c r="ONB43" s="31"/>
      <c r="ONC43" s="30"/>
      <c r="OND43" s="31"/>
      <c r="ONE43" s="30"/>
      <c r="ONF43" s="31"/>
      <c r="ONG43" s="30"/>
      <c r="ONH43" s="31"/>
      <c r="ONI43" s="30"/>
      <c r="ONJ43" s="31"/>
      <c r="ONK43" s="30"/>
      <c r="ONL43" s="31"/>
      <c r="ONM43" s="30"/>
      <c r="ONN43" s="31"/>
      <c r="ONO43" s="30"/>
      <c r="ONP43" s="31"/>
      <c r="ONQ43" s="30"/>
      <c r="ONR43" s="31"/>
      <c r="ONS43" s="30"/>
      <c r="ONT43" s="31"/>
      <c r="ONU43" s="30"/>
      <c r="ONV43" s="31"/>
      <c r="ONW43" s="30"/>
      <c r="ONX43" s="31"/>
      <c r="ONY43" s="30"/>
      <c r="ONZ43" s="31"/>
      <c r="OOA43" s="30"/>
      <c r="OOB43" s="31"/>
      <c r="OOC43" s="30"/>
      <c r="OOD43" s="31"/>
      <c r="OOE43" s="30"/>
      <c r="OOF43" s="31"/>
      <c r="OOG43" s="30"/>
      <c r="OOH43" s="31"/>
      <c r="OOI43" s="30"/>
      <c r="OOJ43" s="31"/>
      <c r="OOK43" s="30"/>
      <c r="OOL43" s="31"/>
      <c r="OOM43" s="30"/>
      <c r="OON43" s="31"/>
      <c r="OOO43" s="30"/>
      <c r="OOP43" s="31"/>
      <c r="OOQ43" s="30"/>
      <c r="OOR43" s="31"/>
      <c r="OOS43" s="30"/>
      <c r="OOT43" s="31"/>
      <c r="OOU43" s="30"/>
      <c r="OOV43" s="31"/>
      <c r="OOW43" s="30"/>
      <c r="OOX43" s="31"/>
      <c r="OOY43" s="30"/>
      <c r="OOZ43" s="31"/>
      <c r="OPA43" s="30"/>
      <c r="OPB43" s="31"/>
      <c r="OPC43" s="30"/>
      <c r="OPD43" s="31"/>
      <c r="OPE43" s="30"/>
      <c r="OPF43" s="31"/>
      <c r="OPG43" s="30"/>
      <c r="OPH43" s="31"/>
      <c r="OPI43" s="30"/>
      <c r="OPJ43" s="31"/>
      <c r="OPK43" s="30"/>
      <c r="OPL43" s="31"/>
      <c r="OPM43" s="30"/>
      <c r="OPN43" s="31"/>
      <c r="OPO43" s="30"/>
      <c r="OPP43" s="31"/>
      <c r="OPQ43" s="30"/>
      <c r="OPR43" s="31"/>
      <c r="OPS43" s="30"/>
      <c r="OPT43" s="31"/>
      <c r="OPU43" s="30"/>
      <c r="OPV43" s="31"/>
      <c r="OPW43" s="30"/>
      <c r="OPX43" s="31"/>
      <c r="OPY43" s="30"/>
      <c r="OPZ43" s="31"/>
      <c r="OQA43" s="30"/>
      <c r="OQB43" s="31"/>
      <c r="OQC43" s="30"/>
      <c r="OQD43" s="31"/>
      <c r="OQE43" s="30"/>
      <c r="OQF43" s="31"/>
      <c r="OQG43" s="30"/>
      <c r="OQH43" s="31"/>
      <c r="OQI43" s="30"/>
      <c r="OQJ43" s="31"/>
      <c r="OQK43" s="30"/>
      <c r="OQL43" s="31"/>
      <c r="OQM43" s="30"/>
      <c r="OQN43" s="31"/>
      <c r="OQO43" s="30"/>
      <c r="OQP43" s="31"/>
      <c r="OQQ43" s="30"/>
      <c r="OQR43" s="31"/>
      <c r="OQS43" s="30"/>
      <c r="OQT43" s="31"/>
      <c r="OQU43" s="30"/>
      <c r="OQV43" s="31"/>
      <c r="OQW43" s="30"/>
      <c r="OQX43" s="31"/>
      <c r="OQY43" s="30"/>
      <c r="OQZ43" s="31"/>
      <c r="ORA43" s="30"/>
      <c r="ORB43" s="31"/>
      <c r="ORC43" s="30"/>
      <c r="ORD43" s="31"/>
      <c r="ORE43" s="30"/>
      <c r="ORF43" s="31"/>
      <c r="ORG43" s="30"/>
      <c r="ORH43" s="31"/>
      <c r="ORI43" s="30"/>
      <c r="ORJ43" s="31"/>
      <c r="ORK43" s="30"/>
      <c r="ORL43" s="31"/>
      <c r="ORM43" s="30"/>
      <c r="ORN43" s="31"/>
      <c r="ORO43" s="30"/>
      <c r="ORP43" s="31"/>
      <c r="ORQ43" s="30"/>
      <c r="ORR43" s="31"/>
      <c r="ORS43" s="30"/>
      <c r="ORT43" s="31"/>
      <c r="ORU43" s="30"/>
      <c r="ORV43" s="31"/>
      <c r="ORW43" s="30"/>
      <c r="ORX43" s="31"/>
      <c r="ORY43" s="30"/>
      <c r="ORZ43" s="31"/>
      <c r="OSA43" s="30"/>
      <c r="OSB43" s="31"/>
      <c r="OSC43" s="30"/>
      <c r="OSD43" s="31"/>
      <c r="OSE43" s="30"/>
      <c r="OSF43" s="31"/>
      <c r="OSG43" s="30"/>
      <c r="OSH43" s="31"/>
      <c r="OSI43" s="30"/>
      <c r="OSJ43" s="31"/>
      <c r="OSK43" s="30"/>
      <c r="OSL43" s="31"/>
      <c r="OSM43" s="30"/>
      <c r="OSN43" s="31"/>
      <c r="OSO43" s="30"/>
      <c r="OSP43" s="31"/>
      <c r="OSQ43" s="30"/>
      <c r="OSR43" s="31"/>
      <c r="OSS43" s="30"/>
      <c r="OST43" s="31"/>
      <c r="OSU43" s="30"/>
      <c r="OSV43" s="31"/>
      <c r="OSW43" s="30"/>
      <c r="OSX43" s="31"/>
      <c r="OSY43" s="30"/>
      <c r="OSZ43" s="31"/>
      <c r="OTA43" s="30"/>
      <c r="OTB43" s="31"/>
      <c r="OTC43" s="30"/>
      <c r="OTD43" s="31"/>
      <c r="OTE43" s="30"/>
      <c r="OTF43" s="31"/>
      <c r="OTG43" s="30"/>
      <c r="OTH43" s="31"/>
      <c r="OTI43" s="30"/>
      <c r="OTJ43" s="31"/>
      <c r="OTK43" s="30"/>
      <c r="OTL43" s="31"/>
      <c r="OTM43" s="30"/>
      <c r="OTN43" s="31"/>
      <c r="OTO43" s="30"/>
      <c r="OTP43" s="31"/>
      <c r="OTQ43" s="30"/>
      <c r="OTR43" s="31"/>
      <c r="OTS43" s="30"/>
      <c r="OTT43" s="31"/>
      <c r="OTU43" s="30"/>
      <c r="OTV43" s="31"/>
      <c r="OTW43" s="30"/>
      <c r="OTX43" s="31"/>
      <c r="OTY43" s="30"/>
      <c r="OTZ43" s="31"/>
      <c r="OUA43" s="30"/>
      <c r="OUB43" s="31"/>
      <c r="OUC43" s="30"/>
      <c r="OUD43" s="31"/>
      <c r="OUE43" s="30"/>
      <c r="OUF43" s="31"/>
      <c r="OUG43" s="30"/>
      <c r="OUH43" s="31"/>
      <c r="OUI43" s="30"/>
      <c r="OUJ43" s="31"/>
      <c r="OUK43" s="30"/>
      <c r="OUL43" s="31"/>
      <c r="OUM43" s="30"/>
      <c r="OUN43" s="31"/>
      <c r="OUO43" s="30"/>
      <c r="OUP43" s="31"/>
      <c r="OUQ43" s="30"/>
      <c r="OUR43" s="31"/>
      <c r="OUS43" s="30"/>
      <c r="OUT43" s="31"/>
      <c r="OUU43" s="30"/>
      <c r="OUV43" s="31"/>
      <c r="OUW43" s="30"/>
      <c r="OUX43" s="31"/>
      <c r="OUY43" s="30"/>
      <c r="OUZ43" s="31"/>
      <c r="OVA43" s="30"/>
      <c r="OVB43" s="31"/>
      <c r="OVC43" s="30"/>
      <c r="OVD43" s="31"/>
      <c r="OVE43" s="30"/>
      <c r="OVF43" s="31"/>
      <c r="OVG43" s="30"/>
      <c r="OVH43" s="31"/>
      <c r="OVI43" s="30"/>
      <c r="OVJ43" s="31"/>
      <c r="OVK43" s="30"/>
      <c r="OVL43" s="31"/>
      <c r="OVM43" s="30"/>
      <c r="OVN43" s="31"/>
      <c r="OVO43" s="30"/>
      <c r="OVP43" s="31"/>
      <c r="OVQ43" s="30"/>
      <c r="OVR43" s="31"/>
      <c r="OVS43" s="30"/>
      <c r="OVT43" s="31"/>
      <c r="OVU43" s="30"/>
      <c r="OVV43" s="31"/>
      <c r="OVW43" s="30"/>
      <c r="OVX43" s="31"/>
      <c r="OVY43" s="30"/>
      <c r="OVZ43" s="31"/>
      <c r="OWA43" s="30"/>
      <c r="OWB43" s="31"/>
      <c r="OWC43" s="30"/>
      <c r="OWD43" s="31"/>
      <c r="OWE43" s="30"/>
      <c r="OWF43" s="31"/>
      <c r="OWG43" s="30"/>
      <c r="OWH43" s="31"/>
      <c r="OWI43" s="30"/>
      <c r="OWJ43" s="31"/>
      <c r="OWK43" s="30"/>
      <c r="OWL43" s="31"/>
      <c r="OWM43" s="30"/>
      <c r="OWN43" s="31"/>
      <c r="OWO43" s="30"/>
      <c r="OWP43" s="31"/>
      <c r="OWQ43" s="30"/>
      <c r="OWR43" s="31"/>
      <c r="OWS43" s="30"/>
      <c r="OWT43" s="31"/>
      <c r="OWU43" s="30"/>
      <c r="OWV43" s="31"/>
      <c r="OWW43" s="30"/>
      <c r="OWX43" s="31"/>
      <c r="OWY43" s="30"/>
      <c r="OWZ43" s="31"/>
      <c r="OXA43" s="30"/>
      <c r="OXB43" s="31"/>
      <c r="OXC43" s="30"/>
      <c r="OXD43" s="31"/>
      <c r="OXE43" s="30"/>
      <c r="OXF43" s="31"/>
      <c r="OXG43" s="30"/>
      <c r="OXH43" s="31"/>
      <c r="OXI43" s="30"/>
      <c r="OXJ43" s="31"/>
      <c r="OXK43" s="30"/>
      <c r="OXL43" s="31"/>
      <c r="OXM43" s="30"/>
      <c r="OXN43" s="31"/>
      <c r="OXO43" s="30"/>
      <c r="OXP43" s="31"/>
      <c r="OXQ43" s="30"/>
      <c r="OXR43" s="31"/>
      <c r="OXS43" s="30"/>
      <c r="OXT43" s="31"/>
      <c r="OXU43" s="30"/>
      <c r="OXV43" s="31"/>
      <c r="OXW43" s="30"/>
      <c r="OXX43" s="31"/>
      <c r="OXY43" s="30"/>
      <c r="OXZ43" s="31"/>
      <c r="OYA43" s="30"/>
      <c r="OYB43" s="31"/>
      <c r="OYC43" s="30"/>
      <c r="OYD43" s="31"/>
      <c r="OYE43" s="30"/>
      <c r="OYF43" s="31"/>
      <c r="OYG43" s="30"/>
      <c r="OYH43" s="31"/>
      <c r="OYI43" s="30"/>
      <c r="OYJ43" s="31"/>
      <c r="OYK43" s="30"/>
      <c r="OYL43" s="31"/>
      <c r="OYM43" s="30"/>
      <c r="OYN43" s="31"/>
      <c r="OYO43" s="30"/>
      <c r="OYP43" s="31"/>
      <c r="OYQ43" s="30"/>
      <c r="OYR43" s="31"/>
      <c r="OYS43" s="30"/>
      <c r="OYT43" s="31"/>
      <c r="OYU43" s="30"/>
      <c r="OYV43" s="31"/>
      <c r="OYW43" s="30"/>
      <c r="OYX43" s="31"/>
      <c r="OYY43" s="30"/>
      <c r="OYZ43" s="31"/>
      <c r="OZA43" s="30"/>
      <c r="OZB43" s="31"/>
      <c r="OZC43" s="30"/>
      <c r="OZD43" s="31"/>
      <c r="OZE43" s="30"/>
      <c r="OZF43" s="31"/>
      <c r="OZG43" s="30"/>
      <c r="OZH43" s="31"/>
      <c r="OZI43" s="30"/>
      <c r="OZJ43" s="31"/>
      <c r="OZK43" s="30"/>
      <c r="OZL43" s="31"/>
      <c r="OZM43" s="30"/>
      <c r="OZN43" s="31"/>
      <c r="OZO43" s="30"/>
      <c r="OZP43" s="31"/>
      <c r="OZQ43" s="30"/>
      <c r="OZR43" s="31"/>
      <c r="OZS43" s="30"/>
      <c r="OZT43" s="31"/>
      <c r="OZU43" s="30"/>
      <c r="OZV43" s="31"/>
      <c r="OZW43" s="30"/>
      <c r="OZX43" s="31"/>
      <c r="OZY43" s="30"/>
      <c r="OZZ43" s="31"/>
      <c r="PAA43" s="30"/>
      <c r="PAB43" s="31"/>
      <c r="PAC43" s="30"/>
      <c r="PAD43" s="31"/>
      <c r="PAE43" s="30"/>
      <c r="PAF43" s="31"/>
      <c r="PAG43" s="30"/>
      <c r="PAH43" s="31"/>
      <c r="PAI43" s="30"/>
      <c r="PAJ43" s="31"/>
      <c r="PAK43" s="30"/>
      <c r="PAL43" s="31"/>
      <c r="PAM43" s="30"/>
      <c r="PAN43" s="31"/>
      <c r="PAO43" s="30"/>
      <c r="PAP43" s="31"/>
      <c r="PAQ43" s="30"/>
      <c r="PAR43" s="31"/>
      <c r="PAS43" s="30"/>
      <c r="PAT43" s="31"/>
      <c r="PAU43" s="30"/>
      <c r="PAV43" s="31"/>
      <c r="PAW43" s="30"/>
      <c r="PAX43" s="31"/>
      <c r="PAY43" s="30"/>
      <c r="PAZ43" s="31"/>
      <c r="PBA43" s="30"/>
      <c r="PBB43" s="31"/>
      <c r="PBC43" s="30"/>
      <c r="PBD43" s="31"/>
      <c r="PBE43" s="30"/>
      <c r="PBF43" s="31"/>
      <c r="PBG43" s="30"/>
      <c r="PBH43" s="31"/>
      <c r="PBI43" s="30"/>
      <c r="PBJ43" s="31"/>
      <c r="PBK43" s="30"/>
      <c r="PBL43" s="31"/>
      <c r="PBM43" s="30"/>
      <c r="PBN43" s="31"/>
      <c r="PBO43" s="30"/>
      <c r="PBP43" s="31"/>
      <c r="PBQ43" s="30"/>
      <c r="PBR43" s="31"/>
      <c r="PBS43" s="30"/>
      <c r="PBT43" s="31"/>
      <c r="PBU43" s="30"/>
      <c r="PBV43" s="31"/>
      <c r="PBW43" s="30"/>
      <c r="PBX43" s="31"/>
      <c r="PBY43" s="30"/>
      <c r="PBZ43" s="31"/>
      <c r="PCA43" s="30"/>
      <c r="PCB43" s="31"/>
      <c r="PCC43" s="30"/>
      <c r="PCD43" s="31"/>
      <c r="PCE43" s="30"/>
      <c r="PCF43" s="31"/>
      <c r="PCG43" s="30"/>
      <c r="PCH43" s="31"/>
      <c r="PCI43" s="30"/>
      <c r="PCJ43" s="31"/>
      <c r="PCK43" s="30"/>
      <c r="PCL43" s="31"/>
      <c r="PCM43" s="30"/>
      <c r="PCN43" s="31"/>
      <c r="PCO43" s="30"/>
      <c r="PCP43" s="31"/>
      <c r="PCQ43" s="30"/>
      <c r="PCR43" s="31"/>
      <c r="PCS43" s="30"/>
      <c r="PCT43" s="31"/>
      <c r="PCU43" s="30"/>
      <c r="PCV43" s="31"/>
      <c r="PCW43" s="30"/>
      <c r="PCX43" s="31"/>
      <c r="PCY43" s="30"/>
      <c r="PCZ43" s="31"/>
      <c r="PDA43" s="30"/>
      <c r="PDB43" s="31"/>
      <c r="PDC43" s="30"/>
      <c r="PDD43" s="31"/>
      <c r="PDE43" s="30"/>
      <c r="PDF43" s="31"/>
      <c r="PDG43" s="30"/>
      <c r="PDH43" s="31"/>
      <c r="PDI43" s="30"/>
      <c r="PDJ43" s="31"/>
      <c r="PDK43" s="30"/>
      <c r="PDL43" s="31"/>
      <c r="PDM43" s="30"/>
      <c r="PDN43" s="31"/>
      <c r="PDO43" s="30"/>
      <c r="PDP43" s="31"/>
      <c r="PDQ43" s="30"/>
      <c r="PDR43" s="31"/>
      <c r="PDS43" s="30"/>
      <c r="PDT43" s="31"/>
      <c r="PDU43" s="30"/>
      <c r="PDV43" s="31"/>
      <c r="PDW43" s="30"/>
      <c r="PDX43" s="31"/>
      <c r="PDY43" s="30"/>
      <c r="PDZ43" s="31"/>
      <c r="PEA43" s="30"/>
      <c r="PEB43" s="31"/>
      <c r="PEC43" s="30"/>
      <c r="PED43" s="31"/>
      <c r="PEE43" s="30"/>
      <c r="PEF43" s="31"/>
      <c r="PEG43" s="30"/>
      <c r="PEH43" s="31"/>
      <c r="PEI43" s="30"/>
      <c r="PEJ43" s="31"/>
      <c r="PEK43" s="30"/>
      <c r="PEL43" s="31"/>
      <c r="PEM43" s="30"/>
      <c r="PEN43" s="31"/>
      <c r="PEO43" s="30"/>
      <c r="PEP43" s="31"/>
      <c r="PEQ43" s="30"/>
      <c r="PER43" s="31"/>
      <c r="PES43" s="30"/>
      <c r="PET43" s="31"/>
      <c r="PEU43" s="30"/>
      <c r="PEV43" s="31"/>
      <c r="PEW43" s="30"/>
      <c r="PEX43" s="31"/>
      <c r="PEY43" s="30"/>
      <c r="PEZ43" s="31"/>
      <c r="PFA43" s="30"/>
      <c r="PFB43" s="31"/>
      <c r="PFC43" s="30"/>
      <c r="PFD43" s="31"/>
      <c r="PFE43" s="30"/>
      <c r="PFF43" s="31"/>
      <c r="PFG43" s="30"/>
      <c r="PFH43" s="31"/>
      <c r="PFI43" s="30"/>
      <c r="PFJ43" s="31"/>
      <c r="PFK43" s="30"/>
      <c r="PFL43" s="31"/>
      <c r="PFM43" s="30"/>
      <c r="PFN43" s="31"/>
      <c r="PFO43" s="30"/>
      <c r="PFP43" s="31"/>
      <c r="PFQ43" s="30"/>
      <c r="PFR43" s="31"/>
      <c r="PFS43" s="30"/>
      <c r="PFT43" s="31"/>
      <c r="PFU43" s="30"/>
      <c r="PFV43" s="31"/>
      <c r="PFW43" s="30"/>
      <c r="PFX43" s="31"/>
      <c r="PFY43" s="30"/>
      <c r="PFZ43" s="31"/>
      <c r="PGA43" s="30"/>
      <c r="PGB43" s="31"/>
      <c r="PGC43" s="30"/>
      <c r="PGD43" s="31"/>
      <c r="PGE43" s="30"/>
      <c r="PGF43" s="31"/>
      <c r="PGG43" s="30"/>
      <c r="PGH43" s="31"/>
      <c r="PGI43" s="30"/>
      <c r="PGJ43" s="31"/>
      <c r="PGK43" s="30"/>
      <c r="PGL43" s="31"/>
      <c r="PGM43" s="30"/>
      <c r="PGN43" s="31"/>
      <c r="PGO43" s="30"/>
      <c r="PGP43" s="31"/>
      <c r="PGQ43" s="30"/>
      <c r="PGR43" s="31"/>
      <c r="PGS43" s="30"/>
      <c r="PGT43" s="31"/>
      <c r="PGU43" s="30"/>
      <c r="PGV43" s="31"/>
      <c r="PGW43" s="30"/>
      <c r="PGX43" s="31"/>
      <c r="PGY43" s="30"/>
      <c r="PGZ43" s="31"/>
      <c r="PHA43" s="30"/>
      <c r="PHB43" s="31"/>
      <c r="PHC43" s="30"/>
      <c r="PHD43" s="31"/>
      <c r="PHE43" s="30"/>
      <c r="PHF43" s="31"/>
      <c r="PHG43" s="30"/>
      <c r="PHH43" s="31"/>
      <c r="PHI43" s="30"/>
      <c r="PHJ43" s="31"/>
      <c r="PHK43" s="30"/>
      <c r="PHL43" s="31"/>
      <c r="PHM43" s="30"/>
      <c r="PHN43" s="31"/>
      <c r="PHO43" s="30"/>
      <c r="PHP43" s="31"/>
      <c r="PHQ43" s="30"/>
      <c r="PHR43" s="31"/>
      <c r="PHS43" s="30"/>
      <c r="PHT43" s="31"/>
      <c r="PHU43" s="30"/>
      <c r="PHV43" s="31"/>
      <c r="PHW43" s="30"/>
      <c r="PHX43" s="31"/>
      <c r="PHY43" s="30"/>
      <c r="PHZ43" s="31"/>
      <c r="PIA43" s="30"/>
      <c r="PIB43" s="31"/>
      <c r="PIC43" s="30"/>
      <c r="PID43" s="31"/>
      <c r="PIE43" s="30"/>
      <c r="PIF43" s="31"/>
      <c r="PIG43" s="30"/>
      <c r="PIH43" s="31"/>
      <c r="PII43" s="30"/>
      <c r="PIJ43" s="31"/>
      <c r="PIK43" s="30"/>
      <c r="PIL43" s="31"/>
      <c r="PIM43" s="30"/>
      <c r="PIN43" s="31"/>
      <c r="PIO43" s="30"/>
      <c r="PIP43" s="31"/>
      <c r="PIQ43" s="30"/>
      <c r="PIR43" s="31"/>
      <c r="PIS43" s="30"/>
      <c r="PIT43" s="31"/>
      <c r="PIU43" s="30"/>
      <c r="PIV43" s="31"/>
      <c r="PIW43" s="30"/>
      <c r="PIX43" s="31"/>
      <c r="PIY43" s="30"/>
      <c r="PIZ43" s="31"/>
      <c r="PJA43" s="30"/>
      <c r="PJB43" s="31"/>
      <c r="PJC43" s="30"/>
      <c r="PJD43" s="31"/>
      <c r="PJE43" s="30"/>
      <c r="PJF43" s="31"/>
      <c r="PJG43" s="30"/>
      <c r="PJH43" s="31"/>
      <c r="PJI43" s="30"/>
      <c r="PJJ43" s="31"/>
      <c r="PJK43" s="30"/>
      <c r="PJL43" s="31"/>
      <c r="PJM43" s="30"/>
      <c r="PJN43" s="31"/>
      <c r="PJO43" s="30"/>
      <c r="PJP43" s="31"/>
      <c r="PJQ43" s="30"/>
      <c r="PJR43" s="31"/>
      <c r="PJS43" s="30"/>
      <c r="PJT43" s="31"/>
      <c r="PJU43" s="30"/>
      <c r="PJV43" s="31"/>
      <c r="PJW43" s="30"/>
      <c r="PJX43" s="31"/>
      <c r="PJY43" s="30"/>
      <c r="PJZ43" s="31"/>
      <c r="PKA43" s="30"/>
      <c r="PKB43" s="31"/>
      <c r="PKC43" s="30"/>
      <c r="PKD43" s="31"/>
      <c r="PKE43" s="30"/>
      <c r="PKF43" s="31"/>
      <c r="PKG43" s="30"/>
      <c r="PKH43" s="31"/>
      <c r="PKI43" s="30"/>
      <c r="PKJ43" s="31"/>
      <c r="PKK43" s="30"/>
      <c r="PKL43" s="31"/>
      <c r="PKM43" s="30"/>
      <c r="PKN43" s="31"/>
      <c r="PKO43" s="30"/>
      <c r="PKP43" s="31"/>
      <c r="PKQ43" s="30"/>
      <c r="PKR43" s="31"/>
      <c r="PKS43" s="30"/>
      <c r="PKT43" s="31"/>
      <c r="PKU43" s="30"/>
      <c r="PKV43" s="31"/>
      <c r="PKW43" s="30"/>
      <c r="PKX43" s="31"/>
      <c r="PKY43" s="30"/>
      <c r="PKZ43" s="31"/>
      <c r="PLA43" s="30"/>
      <c r="PLB43" s="31"/>
      <c r="PLC43" s="30"/>
      <c r="PLD43" s="31"/>
      <c r="PLE43" s="30"/>
      <c r="PLF43" s="31"/>
      <c r="PLG43" s="30"/>
      <c r="PLH43" s="31"/>
      <c r="PLI43" s="30"/>
      <c r="PLJ43" s="31"/>
      <c r="PLK43" s="30"/>
      <c r="PLL43" s="31"/>
      <c r="PLM43" s="30"/>
      <c r="PLN43" s="31"/>
      <c r="PLO43" s="30"/>
      <c r="PLP43" s="31"/>
      <c r="PLQ43" s="30"/>
      <c r="PLR43" s="31"/>
      <c r="PLS43" s="30"/>
      <c r="PLT43" s="31"/>
      <c r="PLU43" s="30"/>
      <c r="PLV43" s="31"/>
      <c r="PLW43" s="30"/>
      <c r="PLX43" s="31"/>
      <c r="PLY43" s="30"/>
      <c r="PLZ43" s="31"/>
      <c r="PMA43" s="30"/>
      <c r="PMB43" s="31"/>
      <c r="PMC43" s="30"/>
      <c r="PMD43" s="31"/>
      <c r="PME43" s="30"/>
      <c r="PMF43" s="31"/>
      <c r="PMG43" s="30"/>
      <c r="PMH43" s="31"/>
      <c r="PMI43" s="30"/>
      <c r="PMJ43" s="31"/>
      <c r="PMK43" s="30"/>
      <c r="PML43" s="31"/>
      <c r="PMM43" s="30"/>
      <c r="PMN43" s="31"/>
      <c r="PMO43" s="30"/>
      <c r="PMP43" s="31"/>
      <c r="PMQ43" s="30"/>
      <c r="PMR43" s="31"/>
      <c r="PMS43" s="30"/>
      <c r="PMT43" s="31"/>
      <c r="PMU43" s="30"/>
      <c r="PMV43" s="31"/>
      <c r="PMW43" s="30"/>
      <c r="PMX43" s="31"/>
      <c r="PMY43" s="30"/>
      <c r="PMZ43" s="31"/>
      <c r="PNA43" s="30"/>
      <c r="PNB43" s="31"/>
      <c r="PNC43" s="30"/>
      <c r="PND43" s="31"/>
      <c r="PNE43" s="30"/>
      <c r="PNF43" s="31"/>
      <c r="PNG43" s="30"/>
      <c r="PNH43" s="31"/>
      <c r="PNI43" s="30"/>
      <c r="PNJ43" s="31"/>
      <c r="PNK43" s="30"/>
      <c r="PNL43" s="31"/>
      <c r="PNM43" s="30"/>
      <c r="PNN43" s="31"/>
      <c r="PNO43" s="30"/>
      <c r="PNP43" s="31"/>
      <c r="PNQ43" s="30"/>
      <c r="PNR43" s="31"/>
      <c r="PNS43" s="30"/>
      <c r="PNT43" s="31"/>
      <c r="PNU43" s="30"/>
      <c r="PNV43" s="31"/>
      <c r="PNW43" s="30"/>
      <c r="PNX43" s="31"/>
      <c r="PNY43" s="30"/>
      <c r="PNZ43" s="31"/>
      <c r="POA43" s="30"/>
      <c r="POB43" s="31"/>
      <c r="POC43" s="30"/>
      <c r="POD43" s="31"/>
      <c r="POE43" s="30"/>
      <c r="POF43" s="31"/>
      <c r="POG43" s="30"/>
      <c r="POH43" s="31"/>
      <c r="POI43" s="30"/>
      <c r="POJ43" s="31"/>
      <c r="POK43" s="30"/>
      <c r="POL43" s="31"/>
      <c r="POM43" s="30"/>
      <c r="PON43" s="31"/>
      <c r="POO43" s="30"/>
      <c r="POP43" s="31"/>
      <c r="POQ43" s="30"/>
      <c r="POR43" s="31"/>
      <c r="POS43" s="30"/>
      <c r="POT43" s="31"/>
      <c r="POU43" s="30"/>
      <c r="POV43" s="31"/>
      <c r="POW43" s="30"/>
      <c r="POX43" s="31"/>
      <c r="POY43" s="30"/>
      <c r="POZ43" s="31"/>
      <c r="PPA43" s="30"/>
      <c r="PPB43" s="31"/>
      <c r="PPC43" s="30"/>
      <c r="PPD43" s="31"/>
      <c r="PPE43" s="30"/>
      <c r="PPF43" s="31"/>
      <c r="PPG43" s="30"/>
      <c r="PPH43" s="31"/>
      <c r="PPI43" s="30"/>
      <c r="PPJ43" s="31"/>
      <c r="PPK43" s="30"/>
      <c r="PPL43" s="31"/>
      <c r="PPM43" s="30"/>
      <c r="PPN43" s="31"/>
      <c r="PPO43" s="30"/>
      <c r="PPP43" s="31"/>
      <c r="PPQ43" s="30"/>
      <c r="PPR43" s="31"/>
      <c r="PPS43" s="30"/>
      <c r="PPT43" s="31"/>
      <c r="PPU43" s="30"/>
      <c r="PPV43" s="31"/>
      <c r="PPW43" s="30"/>
      <c r="PPX43" s="31"/>
      <c r="PPY43" s="30"/>
      <c r="PPZ43" s="31"/>
      <c r="PQA43" s="30"/>
      <c r="PQB43" s="31"/>
      <c r="PQC43" s="30"/>
      <c r="PQD43" s="31"/>
      <c r="PQE43" s="30"/>
      <c r="PQF43" s="31"/>
      <c r="PQG43" s="30"/>
      <c r="PQH43" s="31"/>
      <c r="PQI43" s="30"/>
      <c r="PQJ43" s="31"/>
      <c r="PQK43" s="30"/>
      <c r="PQL43" s="31"/>
      <c r="PQM43" s="30"/>
      <c r="PQN43" s="31"/>
      <c r="PQO43" s="30"/>
      <c r="PQP43" s="31"/>
      <c r="PQQ43" s="30"/>
      <c r="PQR43" s="31"/>
      <c r="PQS43" s="30"/>
      <c r="PQT43" s="31"/>
      <c r="PQU43" s="30"/>
      <c r="PQV43" s="31"/>
      <c r="PQW43" s="30"/>
      <c r="PQX43" s="31"/>
      <c r="PQY43" s="30"/>
      <c r="PQZ43" s="31"/>
      <c r="PRA43" s="30"/>
      <c r="PRB43" s="31"/>
      <c r="PRC43" s="30"/>
      <c r="PRD43" s="31"/>
      <c r="PRE43" s="30"/>
      <c r="PRF43" s="31"/>
      <c r="PRG43" s="30"/>
      <c r="PRH43" s="31"/>
      <c r="PRI43" s="30"/>
      <c r="PRJ43" s="31"/>
      <c r="PRK43" s="30"/>
      <c r="PRL43" s="31"/>
      <c r="PRM43" s="30"/>
      <c r="PRN43" s="31"/>
      <c r="PRO43" s="30"/>
      <c r="PRP43" s="31"/>
      <c r="PRQ43" s="30"/>
      <c r="PRR43" s="31"/>
      <c r="PRS43" s="30"/>
      <c r="PRT43" s="31"/>
      <c r="PRU43" s="30"/>
      <c r="PRV43" s="31"/>
      <c r="PRW43" s="30"/>
      <c r="PRX43" s="31"/>
      <c r="PRY43" s="30"/>
      <c r="PRZ43" s="31"/>
      <c r="PSA43" s="30"/>
      <c r="PSB43" s="31"/>
      <c r="PSC43" s="30"/>
      <c r="PSD43" s="31"/>
      <c r="PSE43" s="30"/>
      <c r="PSF43" s="31"/>
      <c r="PSG43" s="30"/>
      <c r="PSH43" s="31"/>
      <c r="PSI43" s="30"/>
      <c r="PSJ43" s="31"/>
      <c r="PSK43" s="30"/>
      <c r="PSL43" s="31"/>
      <c r="PSM43" s="30"/>
      <c r="PSN43" s="31"/>
      <c r="PSO43" s="30"/>
      <c r="PSP43" s="31"/>
      <c r="PSQ43" s="30"/>
      <c r="PSR43" s="31"/>
      <c r="PSS43" s="30"/>
      <c r="PST43" s="31"/>
      <c r="PSU43" s="30"/>
      <c r="PSV43" s="31"/>
      <c r="PSW43" s="30"/>
      <c r="PSX43" s="31"/>
      <c r="PSY43" s="30"/>
      <c r="PSZ43" s="31"/>
      <c r="PTA43" s="30"/>
      <c r="PTB43" s="31"/>
      <c r="PTC43" s="30"/>
      <c r="PTD43" s="31"/>
      <c r="PTE43" s="30"/>
      <c r="PTF43" s="31"/>
      <c r="PTG43" s="30"/>
      <c r="PTH43" s="31"/>
      <c r="PTI43" s="30"/>
      <c r="PTJ43" s="31"/>
      <c r="PTK43" s="30"/>
      <c r="PTL43" s="31"/>
      <c r="PTM43" s="30"/>
      <c r="PTN43" s="31"/>
      <c r="PTO43" s="30"/>
      <c r="PTP43" s="31"/>
      <c r="PTQ43" s="30"/>
      <c r="PTR43" s="31"/>
      <c r="PTS43" s="30"/>
      <c r="PTT43" s="31"/>
      <c r="PTU43" s="30"/>
      <c r="PTV43" s="31"/>
      <c r="PTW43" s="30"/>
      <c r="PTX43" s="31"/>
      <c r="PTY43" s="30"/>
      <c r="PTZ43" s="31"/>
      <c r="PUA43" s="30"/>
      <c r="PUB43" s="31"/>
      <c r="PUC43" s="30"/>
      <c r="PUD43" s="31"/>
      <c r="PUE43" s="30"/>
      <c r="PUF43" s="31"/>
      <c r="PUG43" s="30"/>
      <c r="PUH43" s="31"/>
      <c r="PUI43" s="30"/>
      <c r="PUJ43" s="31"/>
      <c r="PUK43" s="30"/>
      <c r="PUL43" s="31"/>
      <c r="PUM43" s="30"/>
      <c r="PUN43" s="31"/>
      <c r="PUO43" s="30"/>
      <c r="PUP43" s="31"/>
      <c r="PUQ43" s="30"/>
      <c r="PUR43" s="31"/>
      <c r="PUS43" s="30"/>
      <c r="PUT43" s="31"/>
      <c r="PUU43" s="30"/>
      <c r="PUV43" s="31"/>
      <c r="PUW43" s="30"/>
      <c r="PUX43" s="31"/>
      <c r="PUY43" s="30"/>
      <c r="PUZ43" s="31"/>
      <c r="PVA43" s="30"/>
      <c r="PVB43" s="31"/>
      <c r="PVC43" s="30"/>
      <c r="PVD43" s="31"/>
      <c r="PVE43" s="30"/>
      <c r="PVF43" s="31"/>
      <c r="PVG43" s="30"/>
      <c r="PVH43" s="31"/>
      <c r="PVI43" s="30"/>
      <c r="PVJ43" s="31"/>
      <c r="PVK43" s="30"/>
      <c r="PVL43" s="31"/>
      <c r="PVM43" s="30"/>
      <c r="PVN43" s="31"/>
      <c r="PVO43" s="30"/>
      <c r="PVP43" s="31"/>
      <c r="PVQ43" s="30"/>
      <c r="PVR43" s="31"/>
      <c r="PVS43" s="30"/>
      <c r="PVT43" s="31"/>
      <c r="PVU43" s="30"/>
      <c r="PVV43" s="31"/>
      <c r="PVW43" s="30"/>
      <c r="PVX43" s="31"/>
      <c r="PVY43" s="30"/>
      <c r="PVZ43" s="31"/>
      <c r="PWA43" s="30"/>
      <c r="PWB43" s="31"/>
      <c r="PWC43" s="30"/>
      <c r="PWD43" s="31"/>
      <c r="PWE43" s="30"/>
      <c r="PWF43" s="31"/>
      <c r="PWG43" s="30"/>
      <c r="PWH43" s="31"/>
      <c r="PWI43" s="30"/>
      <c r="PWJ43" s="31"/>
      <c r="PWK43" s="30"/>
      <c r="PWL43" s="31"/>
      <c r="PWM43" s="30"/>
      <c r="PWN43" s="31"/>
      <c r="PWO43" s="30"/>
      <c r="PWP43" s="31"/>
      <c r="PWQ43" s="30"/>
      <c r="PWR43" s="31"/>
      <c r="PWS43" s="30"/>
      <c r="PWT43" s="31"/>
      <c r="PWU43" s="30"/>
      <c r="PWV43" s="31"/>
      <c r="PWW43" s="30"/>
      <c r="PWX43" s="31"/>
      <c r="PWY43" s="30"/>
      <c r="PWZ43" s="31"/>
      <c r="PXA43" s="30"/>
      <c r="PXB43" s="31"/>
      <c r="PXC43" s="30"/>
      <c r="PXD43" s="31"/>
      <c r="PXE43" s="30"/>
      <c r="PXF43" s="31"/>
      <c r="PXG43" s="30"/>
      <c r="PXH43" s="31"/>
      <c r="PXI43" s="30"/>
      <c r="PXJ43" s="31"/>
      <c r="PXK43" s="30"/>
      <c r="PXL43" s="31"/>
      <c r="PXM43" s="30"/>
      <c r="PXN43" s="31"/>
      <c r="PXO43" s="30"/>
      <c r="PXP43" s="31"/>
      <c r="PXQ43" s="30"/>
      <c r="PXR43" s="31"/>
      <c r="PXS43" s="30"/>
      <c r="PXT43" s="31"/>
      <c r="PXU43" s="30"/>
      <c r="PXV43" s="31"/>
      <c r="PXW43" s="30"/>
      <c r="PXX43" s="31"/>
      <c r="PXY43" s="30"/>
      <c r="PXZ43" s="31"/>
      <c r="PYA43" s="30"/>
      <c r="PYB43" s="31"/>
      <c r="PYC43" s="30"/>
      <c r="PYD43" s="31"/>
      <c r="PYE43" s="30"/>
      <c r="PYF43" s="31"/>
      <c r="PYG43" s="30"/>
      <c r="PYH43" s="31"/>
      <c r="PYI43" s="30"/>
      <c r="PYJ43" s="31"/>
      <c r="PYK43" s="30"/>
      <c r="PYL43" s="31"/>
      <c r="PYM43" s="30"/>
      <c r="PYN43" s="31"/>
      <c r="PYO43" s="30"/>
      <c r="PYP43" s="31"/>
      <c r="PYQ43" s="30"/>
      <c r="PYR43" s="31"/>
      <c r="PYS43" s="30"/>
      <c r="PYT43" s="31"/>
      <c r="PYU43" s="30"/>
      <c r="PYV43" s="31"/>
      <c r="PYW43" s="30"/>
      <c r="PYX43" s="31"/>
      <c r="PYY43" s="30"/>
      <c r="PYZ43" s="31"/>
      <c r="PZA43" s="30"/>
      <c r="PZB43" s="31"/>
      <c r="PZC43" s="30"/>
      <c r="PZD43" s="31"/>
      <c r="PZE43" s="30"/>
      <c r="PZF43" s="31"/>
      <c r="PZG43" s="30"/>
      <c r="PZH43" s="31"/>
      <c r="PZI43" s="30"/>
      <c r="PZJ43" s="31"/>
      <c r="PZK43" s="30"/>
      <c r="PZL43" s="31"/>
      <c r="PZM43" s="30"/>
      <c r="PZN43" s="31"/>
      <c r="PZO43" s="30"/>
      <c r="PZP43" s="31"/>
      <c r="PZQ43" s="30"/>
      <c r="PZR43" s="31"/>
      <c r="PZS43" s="30"/>
      <c r="PZT43" s="31"/>
      <c r="PZU43" s="30"/>
      <c r="PZV43" s="31"/>
      <c r="PZW43" s="30"/>
      <c r="PZX43" s="31"/>
      <c r="PZY43" s="30"/>
      <c r="PZZ43" s="31"/>
      <c r="QAA43" s="30"/>
      <c r="QAB43" s="31"/>
      <c r="QAC43" s="30"/>
      <c r="QAD43" s="31"/>
      <c r="QAE43" s="30"/>
      <c r="QAF43" s="31"/>
      <c r="QAG43" s="30"/>
      <c r="QAH43" s="31"/>
      <c r="QAI43" s="30"/>
      <c r="QAJ43" s="31"/>
      <c r="QAK43" s="30"/>
      <c r="QAL43" s="31"/>
      <c r="QAM43" s="30"/>
      <c r="QAN43" s="31"/>
      <c r="QAO43" s="30"/>
      <c r="QAP43" s="31"/>
      <c r="QAQ43" s="30"/>
      <c r="QAR43" s="31"/>
      <c r="QAS43" s="30"/>
      <c r="QAT43" s="31"/>
      <c r="QAU43" s="30"/>
      <c r="QAV43" s="31"/>
      <c r="QAW43" s="30"/>
      <c r="QAX43" s="31"/>
      <c r="QAY43" s="30"/>
      <c r="QAZ43" s="31"/>
      <c r="QBA43" s="30"/>
      <c r="QBB43" s="31"/>
      <c r="QBC43" s="30"/>
      <c r="QBD43" s="31"/>
      <c r="QBE43" s="30"/>
      <c r="QBF43" s="31"/>
      <c r="QBG43" s="30"/>
      <c r="QBH43" s="31"/>
      <c r="QBI43" s="30"/>
      <c r="QBJ43" s="31"/>
      <c r="QBK43" s="30"/>
      <c r="QBL43" s="31"/>
      <c r="QBM43" s="30"/>
      <c r="QBN43" s="31"/>
      <c r="QBO43" s="30"/>
      <c r="QBP43" s="31"/>
      <c r="QBQ43" s="30"/>
      <c r="QBR43" s="31"/>
      <c r="QBS43" s="30"/>
      <c r="QBT43" s="31"/>
      <c r="QBU43" s="30"/>
      <c r="QBV43" s="31"/>
      <c r="QBW43" s="30"/>
      <c r="QBX43" s="31"/>
      <c r="QBY43" s="30"/>
      <c r="QBZ43" s="31"/>
      <c r="QCA43" s="30"/>
      <c r="QCB43" s="31"/>
      <c r="QCC43" s="30"/>
      <c r="QCD43" s="31"/>
      <c r="QCE43" s="30"/>
      <c r="QCF43" s="31"/>
      <c r="QCG43" s="30"/>
      <c r="QCH43" s="31"/>
      <c r="QCI43" s="30"/>
      <c r="QCJ43" s="31"/>
      <c r="QCK43" s="30"/>
      <c r="QCL43" s="31"/>
      <c r="QCM43" s="30"/>
      <c r="QCN43" s="31"/>
      <c r="QCO43" s="30"/>
      <c r="QCP43" s="31"/>
      <c r="QCQ43" s="30"/>
      <c r="QCR43" s="31"/>
      <c r="QCS43" s="30"/>
      <c r="QCT43" s="31"/>
      <c r="QCU43" s="30"/>
      <c r="QCV43" s="31"/>
      <c r="QCW43" s="30"/>
      <c r="QCX43" s="31"/>
      <c r="QCY43" s="30"/>
      <c r="QCZ43" s="31"/>
      <c r="QDA43" s="30"/>
      <c r="QDB43" s="31"/>
      <c r="QDC43" s="30"/>
      <c r="QDD43" s="31"/>
      <c r="QDE43" s="30"/>
      <c r="QDF43" s="31"/>
      <c r="QDG43" s="30"/>
      <c r="QDH43" s="31"/>
      <c r="QDI43" s="30"/>
      <c r="QDJ43" s="31"/>
      <c r="QDK43" s="30"/>
      <c r="QDL43" s="31"/>
      <c r="QDM43" s="30"/>
      <c r="QDN43" s="31"/>
      <c r="QDO43" s="30"/>
      <c r="QDP43" s="31"/>
      <c r="QDQ43" s="30"/>
      <c r="QDR43" s="31"/>
      <c r="QDS43" s="30"/>
      <c r="QDT43" s="31"/>
      <c r="QDU43" s="30"/>
      <c r="QDV43" s="31"/>
      <c r="QDW43" s="30"/>
      <c r="QDX43" s="31"/>
      <c r="QDY43" s="30"/>
      <c r="QDZ43" s="31"/>
      <c r="QEA43" s="30"/>
      <c r="QEB43" s="31"/>
      <c r="QEC43" s="30"/>
      <c r="QED43" s="31"/>
      <c r="QEE43" s="30"/>
      <c r="QEF43" s="31"/>
      <c r="QEG43" s="30"/>
      <c r="QEH43" s="31"/>
      <c r="QEI43" s="30"/>
      <c r="QEJ43" s="31"/>
      <c r="QEK43" s="30"/>
      <c r="QEL43" s="31"/>
      <c r="QEM43" s="30"/>
      <c r="QEN43" s="31"/>
      <c r="QEO43" s="30"/>
      <c r="QEP43" s="31"/>
      <c r="QEQ43" s="30"/>
      <c r="QER43" s="31"/>
      <c r="QES43" s="30"/>
      <c r="QET43" s="31"/>
      <c r="QEU43" s="30"/>
      <c r="QEV43" s="31"/>
      <c r="QEW43" s="30"/>
      <c r="QEX43" s="31"/>
      <c r="QEY43" s="30"/>
      <c r="QEZ43" s="31"/>
      <c r="QFA43" s="30"/>
      <c r="QFB43" s="31"/>
      <c r="QFC43" s="30"/>
      <c r="QFD43" s="31"/>
      <c r="QFE43" s="30"/>
      <c r="QFF43" s="31"/>
      <c r="QFG43" s="30"/>
      <c r="QFH43" s="31"/>
      <c r="QFI43" s="30"/>
      <c r="QFJ43" s="31"/>
      <c r="QFK43" s="30"/>
      <c r="QFL43" s="31"/>
      <c r="QFM43" s="30"/>
      <c r="QFN43" s="31"/>
      <c r="QFO43" s="30"/>
      <c r="QFP43" s="31"/>
      <c r="QFQ43" s="30"/>
      <c r="QFR43" s="31"/>
      <c r="QFS43" s="30"/>
      <c r="QFT43" s="31"/>
      <c r="QFU43" s="30"/>
      <c r="QFV43" s="31"/>
      <c r="QFW43" s="30"/>
      <c r="QFX43" s="31"/>
      <c r="QFY43" s="30"/>
      <c r="QFZ43" s="31"/>
      <c r="QGA43" s="30"/>
      <c r="QGB43" s="31"/>
      <c r="QGC43" s="30"/>
      <c r="QGD43" s="31"/>
      <c r="QGE43" s="30"/>
      <c r="QGF43" s="31"/>
      <c r="QGG43" s="30"/>
      <c r="QGH43" s="31"/>
      <c r="QGI43" s="30"/>
      <c r="QGJ43" s="31"/>
      <c r="QGK43" s="30"/>
      <c r="QGL43" s="31"/>
      <c r="QGM43" s="30"/>
      <c r="QGN43" s="31"/>
      <c r="QGO43" s="30"/>
      <c r="QGP43" s="31"/>
      <c r="QGQ43" s="30"/>
      <c r="QGR43" s="31"/>
      <c r="QGS43" s="30"/>
      <c r="QGT43" s="31"/>
      <c r="QGU43" s="30"/>
      <c r="QGV43" s="31"/>
      <c r="QGW43" s="30"/>
      <c r="QGX43" s="31"/>
      <c r="QGY43" s="30"/>
      <c r="QGZ43" s="31"/>
      <c r="QHA43" s="30"/>
      <c r="QHB43" s="31"/>
      <c r="QHC43" s="30"/>
      <c r="QHD43" s="31"/>
      <c r="QHE43" s="30"/>
      <c r="QHF43" s="31"/>
      <c r="QHG43" s="30"/>
      <c r="QHH43" s="31"/>
      <c r="QHI43" s="30"/>
      <c r="QHJ43" s="31"/>
      <c r="QHK43" s="30"/>
      <c r="QHL43" s="31"/>
      <c r="QHM43" s="30"/>
      <c r="QHN43" s="31"/>
      <c r="QHO43" s="30"/>
      <c r="QHP43" s="31"/>
      <c r="QHQ43" s="30"/>
      <c r="QHR43" s="31"/>
      <c r="QHS43" s="30"/>
      <c r="QHT43" s="31"/>
      <c r="QHU43" s="30"/>
      <c r="QHV43" s="31"/>
      <c r="QHW43" s="30"/>
      <c r="QHX43" s="31"/>
      <c r="QHY43" s="30"/>
      <c r="QHZ43" s="31"/>
      <c r="QIA43" s="30"/>
      <c r="QIB43" s="31"/>
      <c r="QIC43" s="30"/>
      <c r="QID43" s="31"/>
      <c r="QIE43" s="30"/>
      <c r="QIF43" s="31"/>
      <c r="QIG43" s="30"/>
      <c r="QIH43" s="31"/>
      <c r="QII43" s="30"/>
      <c r="QIJ43" s="31"/>
      <c r="QIK43" s="30"/>
      <c r="QIL43" s="31"/>
      <c r="QIM43" s="30"/>
      <c r="QIN43" s="31"/>
      <c r="QIO43" s="30"/>
      <c r="QIP43" s="31"/>
      <c r="QIQ43" s="30"/>
      <c r="QIR43" s="31"/>
      <c r="QIS43" s="30"/>
      <c r="QIT43" s="31"/>
      <c r="QIU43" s="30"/>
      <c r="QIV43" s="31"/>
      <c r="QIW43" s="30"/>
      <c r="QIX43" s="31"/>
      <c r="QIY43" s="30"/>
      <c r="QIZ43" s="31"/>
      <c r="QJA43" s="30"/>
      <c r="QJB43" s="31"/>
      <c r="QJC43" s="30"/>
      <c r="QJD43" s="31"/>
      <c r="QJE43" s="30"/>
      <c r="QJF43" s="31"/>
      <c r="QJG43" s="30"/>
      <c r="QJH43" s="31"/>
      <c r="QJI43" s="30"/>
      <c r="QJJ43" s="31"/>
      <c r="QJK43" s="30"/>
      <c r="QJL43" s="31"/>
      <c r="QJM43" s="30"/>
      <c r="QJN43" s="31"/>
      <c r="QJO43" s="30"/>
      <c r="QJP43" s="31"/>
      <c r="QJQ43" s="30"/>
      <c r="QJR43" s="31"/>
      <c r="QJS43" s="30"/>
      <c r="QJT43" s="31"/>
      <c r="QJU43" s="30"/>
      <c r="QJV43" s="31"/>
      <c r="QJW43" s="30"/>
      <c r="QJX43" s="31"/>
      <c r="QJY43" s="30"/>
      <c r="QJZ43" s="31"/>
      <c r="QKA43" s="30"/>
      <c r="QKB43" s="31"/>
      <c r="QKC43" s="30"/>
      <c r="QKD43" s="31"/>
      <c r="QKE43" s="30"/>
      <c r="QKF43" s="31"/>
      <c r="QKG43" s="30"/>
      <c r="QKH43" s="31"/>
      <c r="QKI43" s="30"/>
      <c r="QKJ43" s="31"/>
      <c r="QKK43" s="30"/>
      <c r="QKL43" s="31"/>
      <c r="QKM43" s="30"/>
      <c r="QKN43" s="31"/>
      <c r="QKO43" s="30"/>
      <c r="QKP43" s="31"/>
      <c r="QKQ43" s="30"/>
      <c r="QKR43" s="31"/>
      <c r="QKS43" s="30"/>
      <c r="QKT43" s="31"/>
      <c r="QKU43" s="30"/>
      <c r="QKV43" s="31"/>
      <c r="QKW43" s="30"/>
      <c r="QKX43" s="31"/>
      <c r="QKY43" s="30"/>
      <c r="QKZ43" s="31"/>
      <c r="QLA43" s="30"/>
      <c r="QLB43" s="31"/>
      <c r="QLC43" s="30"/>
      <c r="QLD43" s="31"/>
      <c r="QLE43" s="30"/>
      <c r="QLF43" s="31"/>
      <c r="QLG43" s="30"/>
      <c r="QLH43" s="31"/>
      <c r="QLI43" s="30"/>
      <c r="QLJ43" s="31"/>
      <c r="QLK43" s="30"/>
      <c r="QLL43" s="31"/>
      <c r="QLM43" s="30"/>
      <c r="QLN43" s="31"/>
      <c r="QLO43" s="30"/>
      <c r="QLP43" s="31"/>
      <c r="QLQ43" s="30"/>
      <c r="QLR43" s="31"/>
      <c r="QLS43" s="30"/>
      <c r="QLT43" s="31"/>
      <c r="QLU43" s="30"/>
      <c r="QLV43" s="31"/>
      <c r="QLW43" s="30"/>
      <c r="QLX43" s="31"/>
      <c r="QLY43" s="30"/>
      <c r="QLZ43" s="31"/>
      <c r="QMA43" s="30"/>
      <c r="QMB43" s="31"/>
      <c r="QMC43" s="30"/>
      <c r="QMD43" s="31"/>
      <c r="QME43" s="30"/>
      <c r="QMF43" s="31"/>
      <c r="QMG43" s="30"/>
      <c r="QMH43" s="31"/>
      <c r="QMI43" s="30"/>
      <c r="QMJ43" s="31"/>
      <c r="QMK43" s="30"/>
      <c r="QML43" s="31"/>
      <c r="QMM43" s="30"/>
      <c r="QMN43" s="31"/>
      <c r="QMO43" s="30"/>
      <c r="QMP43" s="31"/>
      <c r="QMQ43" s="30"/>
      <c r="QMR43" s="31"/>
      <c r="QMS43" s="30"/>
      <c r="QMT43" s="31"/>
      <c r="QMU43" s="30"/>
      <c r="QMV43" s="31"/>
      <c r="QMW43" s="30"/>
      <c r="QMX43" s="31"/>
      <c r="QMY43" s="30"/>
      <c r="QMZ43" s="31"/>
      <c r="QNA43" s="30"/>
      <c r="QNB43" s="31"/>
      <c r="QNC43" s="30"/>
      <c r="QND43" s="31"/>
      <c r="QNE43" s="30"/>
      <c r="QNF43" s="31"/>
      <c r="QNG43" s="30"/>
      <c r="QNH43" s="31"/>
      <c r="QNI43" s="30"/>
      <c r="QNJ43" s="31"/>
      <c r="QNK43" s="30"/>
      <c r="QNL43" s="31"/>
      <c r="QNM43" s="30"/>
      <c r="QNN43" s="31"/>
      <c r="QNO43" s="30"/>
      <c r="QNP43" s="31"/>
      <c r="QNQ43" s="30"/>
      <c r="QNR43" s="31"/>
      <c r="QNS43" s="30"/>
      <c r="QNT43" s="31"/>
      <c r="QNU43" s="30"/>
      <c r="QNV43" s="31"/>
      <c r="QNW43" s="30"/>
      <c r="QNX43" s="31"/>
      <c r="QNY43" s="30"/>
      <c r="QNZ43" s="31"/>
      <c r="QOA43" s="30"/>
      <c r="QOB43" s="31"/>
      <c r="QOC43" s="30"/>
      <c r="QOD43" s="31"/>
      <c r="QOE43" s="30"/>
      <c r="QOF43" s="31"/>
      <c r="QOG43" s="30"/>
      <c r="QOH43" s="31"/>
      <c r="QOI43" s="30"/>
      <c r="QOJ43" s="31"/>
      <c r="QOK43" s="30"/>
      <c r="QOL43" s="31"/>
      <c r="QOM43" s="30"/>
      <c r="QON43" s="31"/>
      <c r="QOO43" s="30"/>
      <c r="QOP43" s="31"/>
      <c r="QOQ43" s="30"/>
      <c r="QOR43" s="31"/>
      <c r="QOS43" s="30"/>
      <c r="QOT43" s="31"/>
      <c r="QOU43" s="30"/>
      <c r="QOV43" s="31"/>
      <c r="QOW43" s="30"/>
      <c r="QOX43" s="31"/>
      <c r="QOY43" s="30"/>
      <c r="QOZ43" s="31"/>
      <c r="QPA43" s="30"/>
      <c r="QPB43" s="31"/>
      <c r="QPC43" s="30"/>
      <c r="QPD43" s="31"/>
      <c r="QPE43" s="30"/>
      <c r="QPF43" s="31"/>
      <c r="QPG43" s="30"/>
      <c r="QPH43" s="31"/>
      <c r="QPI43" s="30"/>
      <c r="QPJ43" s="31"/>
      <c r="QPK43" s="30"/>
      <c r="QPL43" s="31"/>
      <c r="QPM43" s="30"/>
      <c r="QPN43" s="31"/>
      <c r="QPO43" s="30"/>
      <c r="QPP43" s="31"/>
      <c r="QPQ43" s="30"/>
      <c r="QPR43" s="31"/>
      <c r="QPS43" s="30"/>
      <c r="QPT43" s="31"/>
      <c r="QPU43" s="30"/>
      <c r="QPV43" s="31"/>
      <c r="QPW43" s="30"/>
      <c r="QPX43" s="31"/>
      <c r="QPY43" s="30"/>
      <c r="QPZ43" s="31"/>
      <c r="QQA43" s="30"/>
      <c r="QQB43" s="31"/>
      <c r="QQC43" s="30"/>
      <c r="QQD43" s="31"/>
      <c r="QQE43" s="30"/>
      <c r="QQF43" s="31"/>
      <c r="QQG43" s="30"/>
      <c r="QQH43" s="31"/>
      <c r="QQI43" s="30"/>
      <c r="QQJ43" s="31"/>
      <c r="QQK43" s="30"/>
      <c r="QQL43" s="31"/>
      <c r="QQM43" s="30"/>
      <c r="QQN43" s="31"/>
      <c r="QQO43" s="30"/>
      <c r="QQP43" s="31"/>
      <c r="QQQ43" s="30"/>
      <c r="QQR43" s="31"/>
      <c r="QQS43" s="30"/>
      <c r="QQT43" s="31"/>
      <c r="QQU43" s="30"/>
      <c r="QQV43" s="31"/>
      <c r="QQW43" s="30"/>
      <c r="QQX43" s="31"/>
      <c r="QQY43" s="30"/>
      <c r="QQZ43" s="31"/>
      <c r="QRA43" s="30"/>
      <c r="QRB43" s="31"/>
      <c r="QRC43" s="30"/>
      <c r="QRD43" s="31"/>
      <c r="QRE43" s="30"/>
      <c r="QRF43" s="31"/>
      <c r="QRG43" s="30"/>
      <c r="QRH43" s="31"/>
      <c r="QRI43" s="30"/>
      <c r="QRJ43" s="31"/>
      <c r="QRK43" s="30"/>
      <c r="QRL43" s="31"/>
      <c r="QRM43" s="30"/>
      <c r="QRN43" s="31"/>
      <c r="QRO43" s="30"/>
      <c r="QRP43" s="31"/>
      <c r="QRQ43" s="30"/>
      <c r="QRR43" s="31"/>
      <c r="QRS43" s="30"/>
      <c r="QRT43" s="31"/>
      <c r="QRU43" s="30"/>
      <c r="QRV43" s="31"/>
      <c r="QRW43" s="30"/>
      <c r="QRX43" s="31"/>
      <c r="QRY43" s="30"/>
      <c r="QRZ43" s="31"/>
      <c r="QSA43" s="30"/>
      <c r="QSB43" s="31"/>
      <c r="QSC43" s="30"/>
      <c r="QSD43" s="31"/>
      <c r="QSE43" s="30"/>
      <c r="QSF43" s="31"/>
      <c r="QSG43" s="30"/>
      <c r="QSH43" s="31"/>
      <c r="QSI43" s="30"/>
      <c r="QSJ43" s="31"/>
      <c r="QSK43" s="30"/>
      <c r="QSL43" s="31"/>
      <c r="QSM43" s="30"/>
      <c r="QSN43" s="31"/>
      <c r="QSO43" s="30"/>
      <c r="QSP43" s="31"/>
      <c r="QSQ43" s="30"/>
      <c r="QSR43" s="31"/>
      <c r="QSS43" s="30"/>
      <c r="QST43" s="31"/>
      <c r="QSU43" s="30"/>
      <c r="QSV43" s="31"/>
      <c r="QSW43" s="30"/>
      <c r="QSX43" s="31"/>
      <c r="QSY43" s="30"/>
      <c r="QSZ43" s="31"/>
      <c r="QTA43" s="30"/>
      <c r="QTB43" s="31"/>
      <c r="QTC43" s="30"/>
      <c r="QTD43" s="31"/>
      <c r="QTE43" s="30"/>
      <c r="QTF43" s="31"/>
      <c r="QTG43" s="30"/>
      <c r="QTH43" s="31"/>
      <c r="QTI43" s="30"/>
      <c r="QTJ43" s="31"/>
      <c r="QTK43" s="30"/>
      <c r="QTL43" s="31"/>
      <c r="QTM43" s="30"/>
      <c r="QTN43" s="31"/>
      <c r="QTO43" s="30"/>
      <c r="QTP43" s="31"/>
      <c r="QTQ43" s="30"/>
      <c r="QTR43" s="31"/>
      <c r="QTS43" s="30"/>
      <c r="QTT43" s="31"/>
      <c r="QTU43" s="30"/>
      <c r="QTV43" s="31"/>
      <c r="QTW43" s="30"/>
      <c r="QTX43" s="31"/>
      <c r="QTY43" s="30"/>
      <c r="QTZ43" s="31"/>
      <c r="QUA43" s="30"/>
      <c r="QUB43" s="31"/>
      <c r="QUC43" s="30"/>
      <c r="QUD43" s="31"/>
      <c r="QUE43" s="30"/>
      <c r="QUF43" s="31"/>
      <c r="QUG43" s="30"/>
      <c r="QUH43" s="31"/>
      <c r="QUI43" s="30"/>
      <c r="QUJ43" s="31"/>
      <c r="QUK43" s="30"/>
      <c r="QUL43" s="31"/>
      <c r="QUM43" s="30"/>
      <c r="QUN43" s="31"/>
      <c r="QUO43" s="30"/>
      <c r="QUP43" s="31"/>
      <c r="QUQ43" s="30"/>
      <c r="QUR43" s="31"/>
      <c r="QUS43" s="30"/>
      <c r="QUT43" s="31"/>
      <c r="QUU43" s="30"/>
      <c r="QUV43" s="31"/>
      <c r="QUW43" s="30"/>
      <c r="QUX43" s="31"/>
      <c r="QUY43" s="30"/>
      <c r="QUZ43" s="31"/>
      <c r="QVA43" s="30"/>
      <c r="QVB43" s="31"/>
      <c r="QVC43" s="30"/>
      <c r="QVD43" s="31"/>
      <c r="QVE43" s="30"/>
      <c r="QVF43" s="31"/>
      <c r="QVG43" s="30"/>
      <c r="QVH43" s="31"/>
      <c r="QVI43" s="30"/>
      <c r="QVJ43" s="31"/>
      <c r="QVK43" s="30"/>
      <c r="QVL43" s="31"/>
      <c r="QVM43" s="30"/>
      <c r="QVN43" s="31"/>
      <c r="QVO43" s="30"/>
      <c r="QVP43" s="31"/>
      <c r="QVQ43" s="30"/>
      <c r="QVR43" s="31"/>
      <c r="QVS43" s="30"/>
      <c r="QVT43" s="31"/>
      <c r="QVU43" s="30"/>
      <c r="QVV43" s="31"/>
      <c r="QVW43" s="30"/>
      <c r="QVX43" s="31"/>
      <c r="QVY43" s="30"/>
      <c r="QVZ43" s="31"/>
      <c r="QWA43" s="30"/>
      <c r="QWB43" s="31"/>
      <c r="QWC43" s="30"/>
      <c r="QWD43" s="31"/>
      <c r="QWE43" s="30"/>
      <c r="QWF43" s="31"/>
      <c r="QWG43" s="30"/>
      <c r="QWH43" s="31"/>
      <c r="QWI43" s="30"/>
      <c r="QWJ43" s="31"/>
      <c r="QWK43" s="30"/>
      <c r="QWL43" s="31"/>
      <c r="QWM43" s="30"/>
      <c r="QWN43" s="31"/>
      <c r="QWO43" s="30"/>
      <c r="QWP43" s="31"/>
      <c r="QWQ43" s="30"/>
      <c r="QWR43" s="31"/>
      <c r="QWS43" s="30"/>
      <c r="QWT43" s="31"/>
      <c r="QWU43" s="30"/>
      <c r="QWV43" s="31"/>
      <c r="QWW43" s="30"/>
      <c r="QWX43" s="31"/>
      <c r="QWY43" s="30"/>
      <c r="QWZ43" s="31"/>
      <c r="QXA43" s="30"/>
      <c r="QXB43" s="31"/>
      <c r="QXC43" s="30"/>
      <c r="QXD43" s="31"/>
      <c r="QXE43" s="30"/>
      <c r="QXF43" s="31"/>
      <c r="QXG43" s="30"/>
      <c r="QXH43" s="31"/>
      <c r="QXI43" s="30"/>
      <c r="QXJ43" s="31"/>
      <c r="QXK43" s="30"/>
      <c r="QXL43" s="31"/>
      <c r="QXM43" s="30"/>
      <c r="QXN43" s="31"/>
      <c r="QXO43" s="30"/>
      <c r="QXP43" s="31"/>
      <c r="QXQ43" s="30"/>
      <c r="QXR43" s="31"/>
      <c r="QXS43" s="30"/>
      <c r="QXT43" s="31"/>
      <c r="QXU43" s="30"/>
      <c r="QXV43" s="31"/>
      <c r="QXW43" s="30"/>
      <c r="QXX43" s="31"/>
      <c r="QXY43" s="30"/>
      <c r="QXZ43" s="31"/>
      <c r="QYA43" s="30"/>
      <c r="QYB43" s="31"/>
      <c r="QYC43" s="30"/>
      <c r="QYD43" s="31"/>
      <c r="QYE43" s="30"/>
      <c r="QYF43" s="31"/>
      <c r="QYG43" s="30"/>
      <c r="QYH43" s="31"/>
      <c r="QYI43" s="30"/>
      <c r="QYJ43" s="31"/>
      <c r="QYK43" s="30"/>
      <c r="QYL43" s="31"/>
      <c r="QYM43" s="30"/>
      <c r="QYN43" s="31"/>
      <c r="QYO43" s="30"/>
      <c r="QYP43" s="31"/>
      <c r="QYQ43" s="30"/>
      <c r="QYR43" s="31"/>
      <c r="QYS43" s="30"/>
      <c r="QYT43" s="31"/>
      <c r="QYU43" s="30"/>
      <c r="QYV43" s="31"/>
      <c r="QYW43" s="30"/>
      <c r="QYX43" s="31"/>
      <c r="QYY43" s="30"/>
      <c r="QYZ43" s="31"/>
      <c r="QZA43" s="30"/>
      <c r="QZB43" s="31"/>
      <c r="QZC43" s="30"/>
      <c r="QZD43" s="31"/>
      <c r="QZE43" s="30"/>
      <c r="QZF43" s="31"/>
      <c r="QZG43" s="30"/>
      <c r="QZH43" s="31"/>
      <c r="QZI43" s="30"/>
      <c r="QZJ43" s="31"/>
      <c r="QZK43" s="30"/>
      <c r="QZL43" s="31"/>
      <c r="QZM43" s="30"/>
      <c r="QZN43" s="31"/>
      <c r="QZO43" s="30"/>
      <c r="QZP43" s="31"/>
      <c r="QZQ43" s="30"/>
      <c r="QZR43" s="31"/>
      <c r="QZS43" s="30"/>
      <c r="QZT43" s="31"/>
      <c r="QZU43" s="30"/>
      <c r="QZV43" s="31"/>
      <c r="QZW43" s="30"/>
      <c r="QZX43" s="31"/>
      <c r="QZY43" s="30"/>
      <c r="QZZ43" s="31"/>
      <c r="RAA43" s="30"/>
      <c r="RAB43" s="31"/>
      <c r="RAC43" s="30"/>
      <c r="RAD43" s="31"/>
      <c r="RAE43" s="30"/>
      <c r="RAF43" s="31"/>
      <c r="RAG43" s="30"/>
      <c r="RAH43" s="31"/>
      <c r="RAI43" s="30"/>
      <c r="RAJ43" s="31"/>
      <c r="RAK43" s="30"/>
      <c r="RAL43" s="31"/>
      <c r="RAM43" s="30"/>
      <c r="RAN43" s="31"/>
      <c r="RAO43" s="30"/>
      <c r="RAP43" s="31"/>
      <c r="RAQ43" s="30"/>
      <c r="RAR43" s="31"/>
      <c r="RAS43" s="30"/>
      <c r="RAT43" s="31"/>
      <c r="RAU43" s="30"/>
      <c r="RAV43" s="31"/>
      <c r="RAW43" s="30"/>
      <c r="RAX43" s="31"/>
      <c r="RAY43" s="30"/>
      <c r="RAZ43" s="31"/>
      <c r="RBA43" s="30"/>
      <c r="RBB43" s="31"/>
      <c r="RBC43" s="30"/>
      <c r="RBD43" s="31"/>
      <c r="RBE43" s="30"/>
      <c r="RBF43" s="31"/>
      <c r="RBG43" s="30"/>
      <c r="RBH43" s="31"/>
      <c r="RBI43" s="30"/>
      <c r="RBJ43" s="31"/>
      <c r="RBK43" s="30"/>
      <c r="RBL43" s="31"/>
      <c r="RBM43" s="30"/>
      <c r="RBN43" s="31"/>
      <c r="RBO43" s="30"/>
      <c r="RBP43" s="31"/>
      <c r="RBQ43" s="30"/>
      <c r="RBR43" s="31"/>
      <c r="RBS43" s="30"/>
      <c r="RBT43" s="31"/>
      <c r="RBU43" s="30"/>
      <c r="RBV43" s="31"/>
      <c r="RBW43" s="30"/>
      <c r="RBX43" s="31"/>
      <c r="RBY43" s="30"/>
      <c r="RBZ43" s="31"/>
      <c r="RCA43" s="30"/>
      <c r="RCB43" s="31"/>
      <c r="RCC43" s="30"/>
      <c r="RCD43" s="31"/>
      <c r="RCE43" s="30"/>
      <c r="RCF43" s="31"/>
      <c r="RCG43" s="30"/>
      <c r="RCH43" s="31"/>
      <c r="RCI43" s="30"/>
      <c r="RCJ43" s="31"/>
      <c r="RCK43" s="30"/>
      <c r="RCL43" s="31"/>
      <c r="RCM43" s="30"/>
      <c r="RCN43" s="31"/>
      <c r="RCO43" s="30"/>
      <c r="RCP43" s="31"/>
      <c r="RCQ43" s="30"/>
      <c r="RCR43" s="31"/>
      <c r="RCS43" s="30"/>
      <c r="RCT43" s="31"/>
      <c r="RCU43" s="30"/>
      <c r="RCV43" s="31"/>
      <c r="RCW43" s="30"/>
      <c r="RCX43" s="31"/>
      <c r="RCY43" s="30"/>
      <c r="RCZ43" s="31"/>
      <c r="RDA43" s="30"/>
      <c r="RDB43" s="31"/>
      <c r="RDC43" s="30"/>
      <c r="RDD43" s="31"/>
      <c r="RDE43" s="30"/>
      <c r="RDF43" s="31"/>
      <c r="RDG43" s="30"/>
      <c r="RDH43" s="31"/>
      <c r="RDI43" s="30"/>
      <c r="RDJ43" s="31"/>
      <c r="RDK43" s="30"/>
      <c r="RDL43" s="31"/>
      <c r="RDM43" s="30"/>
      <c r="RDN43" s="31"/>
      <c r="RDO43" s="30"/>
      <c r="RDP43" s="31"/>
      <c r="RDQ43" s="30"/>
      <c r="RDR43" s="31"/>
      <c r="RDS43" s="30"/>
      <c r="RDT43" s="31"/>
      <c r="RDU43" s="30"/>
      <c r="RDV43" s="31"/>
      <c r="RDW43" s="30"/>
      <c r="RDX43" s="31"/>
      <c r="RDY43" s="30"/>
      <c r="RDZ43" s="31"/>
      <c r="REA43" s="30"/>
      <c r="REB43" s="31"/>
      <c r="REC43" s="30"/>
      <c r="RED43" s="31"/>
      <c r="REE43" s="30"/>
      <c r="REF43" s="31"/>
      <c r="REG43" s="30"/>
      <c r="REH43" s="31"/>
      <c r="REI43" s="30"/>
      <c r="REJ43" s="31"/>
      <c r="REK43" s="30"/>
      <c r="REL43" s="31"/>
      <c r="REM43" s="30"/>
      <c r="REN43" s="31"/>
      <c r="REO43" s="30"/>
      <c r="REP43" s="31"/>
      <c r="REQ43" s="30"/>
      <c r="RER43" s="31"/>
      <c r="RES43" s="30"/>
      <c r="RET43" s="31"/>
      <c r="REU43" s="30"/>
      <c r="REV43" s="31"/>
      <c r="REW43" s="30"/>
      <c r="REX43" s="31"/>
      <c r="REY43" s="30"/>
      <c r="REZ43" s="31"/>
      <c r="RFA43" s="30"/>
      <c r="RFB43" s="31"/>
      <c r="RFC43" s="30"/>
      <c r="RFD43" s="31"/>
      <c r="RFE43" s="30"/>
      <c r="RFF43" s="31"/>
      <c r="RFG43" s="30"/>
      <c r="RFH43" s="31"/>
      <c r="RFI43" s="30"/>
      <c r="RFJ43" s="31"/>
      <c r="RFK43" s="30"/>
      <c r="RFL43" s="31"/>
      <c r="RFM43" s="30"/>
      <c r="RFN43" s="31"/>
      <c r="RFO43" s="30"/>
      <c r="RFP43" s="31"/>
      <c r="RFQ43" s="30"/>
      <c r="RFR43" s="31"/>
      <c r="RFS43" s="30"/>
      <c r="RFT43" s="31"/>
      <c r="RFU43" s="30"/>
      <c r="RFV43" s="31"/>
      <c r="RFW43" s="30"/>
      <c r="RFX43" s="31"/>
      <c r="RFY43" s="30"/>
      <c r="RFZ43" s="31"/>
      <c r="RGA43" s="30"/>
      <c r="RGB43" s="31"/>
      <c r="RGC43" s="30"/>
      <c r="RGD43" s="31"/>
      <c r="RGE43" s="30"/>
      <c r="RGF43" s="31"/>
      <c r="RGG43" s="30"/>
      <c r="RGH43" s="31"/>
      <c r="RGI43" s="30"/>
      <c r="RGJ43" s="31"/>
      <c r="RGK43" s="30"/>
      <c r="RGL43" s="31"/>
      <c r="RGM43" s="30"/>
      <c r="RGN43" s="31"/>
      <c r="RGO43" s="30"/>
      <c r="RGP43" s="31"/>
      <c r="RGQ43" s="30"/>
      <c r="RGR43" s="31"/>
      <c r="RGS43" s="30"/>
      <c r="RGT43" s="31"/>
      <c r="RGU43" s="30"/>
      <c r="RGV43" s="31"/>
      <c r="RGW43" s="30"/>
      <c r="RGX43" s="31"/>
      <c r="RGY43" s="30"/>
      <c r="RGZ43" s="31"/>
      <c r="RHA43" s="30"/>
      <c r="RHB43" s="31"/>
      <c r="RHC43" s="30"/>
      <c r="RHD43" s="31"/>
      <c r="RHE43" s="30"/>
      <c r="RHF43" s="31"/>
      <c r="RHG43" s="30"/>
      <c r="RHH43" s="31"/>
      <c r="RHI43" s="30"/>
      <c r="RHJ43" s="31"/>
      <c r="RHK43" s="30"/>
      <c r="RHL43" s="31"/>
      <c r="RHM43" s="30"/>
      <c r="RHN43" s="31"/>
      <c r="RHO43" s="30"/>
      <c r="RHP43" s="31"/>
      <c r="RHQ43" s="30"/>
      <c r="RHR43" s="31"/>
      <c r="RHS43" s="30"/>
      <c r="RHT43" s="31"/>
      <c r="RHU43" s="30"/>
      <c r="RHV43" s="31"/>
      <c r="RHW43" s="30"/>
      <c r="RHX43" s="31"/>
      <c r="RHY43" s="30"/>
      <c r="RHZ43" s="31"/>
      <c r="RIA43" s="30"/>
      <c r="RIB43" s="31"/>
      <c r="RIC43" s="30"/>
      <c r="RID43" s="31"/>
      <c r="RIE43" s="30"/>
      <c r="RIF43" s="31"/>
      <c r="RIG43" s="30"/>
      <c r="RIH43" s="31"/>
      <c r="RII43" s="30"/>
      <c r="RIJ43" s="31"/>
      <c r="RIK43" s="30"/>
      <c r="RIL43" s="31"/>
      <c r="RIM43" s="30"/>
      <c r="RIN43" s="31"/>
      <c r="RIO43" s="30"/>
      <c r="RIP43" s="31"/>
      <c r="RIQ43" s="30"/>
      <c r="RIR43" s="31"/>
      <c r="RIS43" s="30"/>
      <c r="RIT43" s="31"/>
      <c r="RIU43" s="30"/>
      <c r="RIV43" s="31"/>
      <c r="RIW43" s="30"/>
      <c r="RIX43" s="31"/>
      <c r="RIY43" s="30"/>
      <c r="RIZ43" s="31"/>
      <c r="RJA43" s="30"/>
      <c r="RJB43" s="31"/>
      <c r="RJC43" s="30"/>
      <c r="RJD43" s="31"/>
      <c r="RJE43" s="30"/>
      <c r="RJF43" s="31"/>
      <c r="RJG43" s="30"/>
      <c r="RJH43" s="31"/>
      <c r="RJI43" s="30"/>
      <c r="RJJ43" s="31"/>
      <c r="RJK43" s="30"/>
      <c r="RJL43" s="31"/>
      <c r="RJM43" s="30"/>
      <c r="RJN43" s="31"/>
      <c r="RJO43" s="30"/>
      <c r="RJP43" s="31"/>
      <c r="RJQ43" s="30"/>
      <c r="RJR43" s="31"/>
      <c r="RJS43" s="30"/>
      <c r="RJT43" s="31"/>
      <c r="RJU43" s="30"/>
      <c r="RJV43" s="31"/>
      <c r="RJW43" s="30"/>
      <c r="RJX43" s="31"/>
      <c r="RJY43" s="30"/>
      <c r="RJZ43" s="31"/>
      <c r="RKA43" s="30"/>
      <c r="RKB43" s="31"/>
      <c r="RKC43" s="30"/>
      <c r="RKD43" s="31"/>
      <c r="RKE43" s="30"/>
      <c r="RKF43" s="31"/>
      <c r="RKG43" s="30"/>
      <c r="RKH43" s="31"/>
      <c r="RKI43" s="30"/>
      <c r="RKJ43" s="31"/>
      <c r="RKK43" s="30"/>
      <c r="RKL43" s="31"/>
      <c r="RKM43" s="30"/>
      <c r="RKN43" s="31"/>
      <c r="RKO43" s="30"/>
      <c r="RKP43" s="31"/>
      <c r="RKQ43" s="30"/>
      <c r="RKR43" s="31"/>
      <c r="RKS43" s="30"/>
      <c r="RKT43" s="31"/>
      <c r="RKU43" s="30"/>
      <c r="RKV43" s="31"/>
      <c r="RKW43" s="30"/>
      <c r="RKX43" s="31"/>
      <c r="RKY43" s="30"/>
      <c r="RKZ43" s="31"/>
      <c r="RLA43" s="30"/>
      <c r="RLB43" s="31"/>
      <c r="RLC43" s="30"/>
      <c r="RLD43" s="31"/>
      <c r="RLE43" s="30"/>
      <c r="RLF43" s="31"/>
      <c r="RLG43" s="30"/>
      <c r="RLH43" s="31"/>
      <c r="RLI43" s="30"/>
      <c r="RLJ43" s="31"/>
      <c r="RLK43" s="30"/>
      <c r="RLL43" s="31"/>
      <c r="RLM43" s="30"/>
      <c r="RLN43" s="31"/>
      <c r="RLO43" s="30"/>
      <c r="RLP43" s="31"/>
      <c r="RLQ43" s="30"/>
      <c r="RLR43" s="31"/>
      <c r="RLS43" s="30"/>
      <c r="RLT43" s="31"/>
      <c r="RLU43" s="30"/>
      <c r="RLV43" s="31"/>
      <c r="RLW43" s="30"/>
      <c r="RLX43" s="31"/>
      <c r="RLY43" s="30"/>
      <c r="RLZ43" s="31"/>
      <c r="RMA43" s="30"/>
      <c r="RMB43" s="31"/>
      <c r="RMC43" s="30"/>
      <c r="RMD43" s="31"/>
      <c r="RME43" s="30"/>
      <c r="RMF43" s="31"/>
      <c r="RMG43" s="30"/>
      <c r="RMH43" s="31"/>
      <c r="RMI43" s="30"/>
      <c r="RMJ43" s="31"/>
      <c r="RMK43" s="30"/>
      <c r="RML43" s="31"/>
      <c r="RMM43" s="30"/>
      <c r="RMN43" s="31"/>
      <c r="RMO43" s="30"/>
      <c r="RMP43" s="31"/>
      <c r="RMQ43" s="30"/>
      <c r="RMR43" s="31"/>
      <c r="RMS43" s="30"/>
      <c r="RMT43" s="31"/>
      <c r="RMU43" s="30"/>
      <c r="RMV43" s="31"/>
      <c r="RMW43" s="30"/>
      <c r="RMX43" s="31"/>
      <c r="RMY43" s="30"/>
      <c r="RMZ43" s="31"/>
      <c r="RNA43" s="30"/>
      <c r="RNB43" s="31"/>
      <c r="RNC43" s="30"/>
      <c r="RND43" s="31"/>
      <c r="RNE43" s="30"/>
      <c r="RNF43" s="31"/>
      <c r="RNG43" s="30"/>
      <c r="RNH43" s="31"/>
      <c r="RNI43" s="30"/>
      <c r="RNJ43" s="31"/>
      <c r="RNK43" s="30"/>
      <c r="RNL43" s="31"/>
      <c r="RNM43" s="30"/>
      <c r="RNN43" s="31"/>
      <c r="RNO43" s="30"/>
      <c r="RNP43" s="31"/>
      <c r="RNQ43" s="30"/>
      <c r="RNR43" s="31"/>
      <c r="RNS43" s="30"/>
      <c r="RNT43" s="31"/>
      <c r="RNU43" s="30"/>
      <c r="RNV43" s="31"/>
      <c r="RNW43" s="30"/>
      <c r="RNX43" s="31"/>
      <c r="RNY43" s="30"/>
      <c r="RNZ43" s="31"/>
      <c r="ROA43" s="30"/>
      <c r="ROB43" s="31"/>
      <c r="ROC43" s="30"/>
      <c r="ROD43" s="31"/>
      <c r="ROE43" s="30"/>
      <c r="ROF43" s="31"/>
      <c r="ROG43" s="30"/>
      <c r="ROH43" s="31"/>
      <c r="ROI43" s="30"/>
      <c r="ROJ43" s="31"/>
      <c r="ROK43" s="30"/>
      <c r="ROL43" s="31"/>
      <c r="ROM43" s="30"/>
      <c r="RON43" s="31"/>
      <c r="ROO43" s="30"/>
      <c r="ROP43" s="31"/>
      <c r="ROQ43" s="30"/>
      <c r="ROR43" s="31"/>
      <c r="ROS43" s="30"/>
      <c r="ROT43" s="31"/>
      <c r="ROU43" s="30"/>
      <c r="ROV43" s="31"/>
      <c r="ROW43" s="30"/>
      <c r="ROX43" s="31"/>
      <c r="ROY43" s="30"/>
      <c r="ROZ43" s="31"/>
      <c r="RPA43" s="30"/>
      <c r="RPB43" s="31"/>
      <c r="RPC43" s="30"/>
      <c r="RPD43" s="31"/>
      <c r="RPE43" s="30"/>
      <c r="RPF43" s="31"/>
      <c r="RPG43" s="30"/>
      <c r="RPH43" s="31"/>
      <c r="RPI43" s="30"/>
      <c r="RPJ43" s="31"/>
      <c r="RPK43" s="30"/>
      <c r="RPL43" s="31"/>
      <c r="RPM43" s="30"/>
      <c r="RPN43" s="31"/>
      <c r="RPO43" s="30"/>
      <c r="RPP43" s="31"/>
      <c r="RPQ43" s="30"/>
      <c r="RPR43" s="31"/>
      <c r="RPS43" s="30"/>
      <c r="RPT43" s="31"/>
      <c r="RPU43" s="30"/>
      <c r="RPV43" s="31"/>
      <c r="RPW43" s="30"/>
      <c r="RPX43" s="31"/>
      <c r="RPY43" s="30"/>
      <c r="RPZ43" s="31"/>
      <c r="RQA43" s="30"/>
      <c r="RQB43" s="31"/>
      <c r="RQC43" s="30"/>
      <c r="RQD43" s="31"/>
      <c r="RQE43" s="30"/>
      <c r="RQF43" s="31"/>
      <c r="RQG43" s="30"/>
      <c r="RQH43" s="31"/>
      <c r="RQI43" s="30"/>
      <c r="RQJ43" s="31"/>
      <c r="RQK43" s="30"/>
      <c r="RQL43" s="31"/>
      <c r="RQM43" s="30"/>
      <c r="RQN43" s="31"/>
      <c r="RQO43" s="30"/>
      <c r="RQP43" s="31"/>
      <c r="RQQ43" s="30"/>
      <c r="RQR43" s="31"/>
      <c r="RQS43" s="30"/>
      <c r="RQT43" s="31"/>
      <c r="RQU43" s="30"/>
      <c r="RQV43" s="31"/>
      <c r="RQW43" s="30"/>
      <c r="RQX43" s="31"/>
      <c r="RQY43" s="30"/>
      <c r="RQZ43" s="31"/>
      <c r="RRA43" s="30"/>
      <c r="RRB43" s="31"/>
      <c r="RRC43" s="30"/>
      <c r="RRD43" s="31"/>
      <c r="RRE43" s="30"/>
      <c r="RRF43" s="31"/>
      <c r="RRG43" s="30"/>
      <c r="RRH43" s="31"/>
      <c r="RRI43" s="30"/>
      <c r="RRJ43" s="31"/>
      <c r="RRK43" s="30"/>
      <c r="RRL43" s="31"/>
      <c r="RRM43" s="30"/>
      <c r="RRN43" s="31"/>
      <c r="RRO43" s="30"/>
      <c r="RRP43" s="31"/>
      <c r="RRQ43" s="30"/>
      <c r="RRR43" s="31"/>
      <c r="RRS43" s="30"/>
      <c r="RRT43" s="31"/>
      <c r="RRU43" s="30"/>
      <c r="RRV43" s="31"/>
      <c r="RRW43" s="30"/>
      <c r="RRX43" s="31"/>
      <c r="RRY43" s="30"/>
      <c r="RRZ43" s="31"/>
      <c r="RSA43" s="30"/>
      <c r="RSB43" s="31"/>
      <c r="RSC43" s="30"/>
      <c r="RSD43" s="31"/>
      <c r="RSE43" s="30"/>
      <c r="RSF43" s="31"/>
      <c r="RSG43" s="30"/>
      <c r="RSH43" s="31"/>
      <c r="RSI43" s="30"/>
      <c r="RSJ43" s="31"/>
      <c r="RSK43" s="30"/>
      <c r="RSL43" s="31"/>
      <c r="RSM43" s="30"/>
      <c r="RSN43" s="31"/>
      <c r="RSO43" s="30"/>
      <c r="RSP43" s="31"/>
      <c r="RSQ43" s="30"/>
      <c r="RSR43" s="31"/>
      <c r="RSS43" s="30"/>
      <c r="RST43" s="31"/>
      <c r="RSU43" s="30"/>
      <c r="RSV43" s="31"/>
      <c r="RSW43" s="30"/>
      <c r="RSX43" s="31"/>
      <c r="RSY43" s="30"/>
      <c r="RSZ43" s="31"/>
      <c r="RTA43" s="30"/>
      <c r="RTB43" s="31"/>
      <c r="RTC43" s="30"/>
      <c r="RTD43" s="31"/>
      <c r="RTE43" s="30"/>
      <c r="RTF43" s="31"/>
      <c r="RTG43" s="30"/>
      <c r="RTH43" s="31"/>
      <c r="RTI43" s="30"/>
      <c r="RTJ43" s="31"/>
      <c r="RTK43" s="30"/>
      <c r="RTL43" s="31"/>
      <c r="RTM43" s="30"/>
      <c r="RTN43" s="31"/>
      <c r="RTO43" s="30"/>
      <c r="RTP43" s="31"/>
      <c r="RTQ43" s="30"/>
      <c r="RTR43" s="31"/>
      <c r="RTS43" s="30"/>
      <c r="RTT43" s="31"/>
      <c r="RTU43" s="30"/>
      <c r="RTV43" s="31"/>
      <c r="RTW43" s="30"/>
      <c r="RTX43" s="31"/>
      <c r="RTY43" s="30"/>
      <c r="RTZ43" s="31"/>
      <c r="RUA43" s="30"/>
      <c r="RUB43" s="31"/>
      <c r="RUC43" s="30"/>
      <c r="RUD43" s="31"/>
      <c r="RUE43" s="30"/>
      <c r="RUF43" s="31"/>
      <c r="RUG43" s="30"/>
      <c r="RUH43" s="31"/>
      <c r="RUI43" s="30"/>
      <c r="RUJ43" s="31"/>
      <c r="RUK43" s="30"/>
      <c r="RUL43" s="31"/>
      <c r="RUM43" s="30"/>
      <c r="RUN43" s="31"/>
      <c r="RUO43" s="30"/>
      <c r="RUP43" s="31"/>
      <c r="RUQ43" s="30"/>
      <c r="RUR43" s="31"/>
      <c r="RUS43" s="30"/>
      <c r="RUT43" s="31"/>
      <c r="RUU43" s="30"/>
      <c r="RUV43" s="31"/>
      <c r="RUW43" s="30"/>
      <c r="RUX43" s="31"/>
      <c r="RUY43" s="30"/>
      <c r="RUZ43" s="31"/>
      <c r="RVA43" s="30"/>
      <c r="RVB43" s="31"/>
      <c r="RVC43" s="30"/>
      <c r="RVD43" s="31"/>
      <c r="RVE43" s="30"/>
      <c r="RVF43" s="31"/>
      <c r="RVG43" s="30"/>
      <c r="RVH43" s="31"/>
      <c r="RVI43" s="30"/>
      <c r="RVJ43" s="31"/>
      <c r="RVK43" s="30"/>
      <c r="RVL43" s="31"/>
      <c r="RVM43" s="30"/>
      <c r="RVN43" s="31"/>
      <c r="RVO43" s="30"/>
      <c r="RVP43" s="31"/>
      <c r="RVQ43" s="30"/>
      <c r="RVR43" s="31"/>
      <c r="RVS43" s="30"/>
      <c r="RVT43" s="31"/>
      <c r="RVU43" s="30"/>
      <c r="RVV43" s="31"/>
      <c r="RVW43" s="30"/>
      <c r="RVX43" s="31"/>
      <c r="RVY43" s="30"/>
      <c r="RVZ43" s="31"/>
      <c r="RWA43" s="30"/>
      <c r="RWB43" s="31"/>
      <c r="RWC43" s="30"/>
      <c r="RWD43" s="31"/>
      <c r="RWE43" s="30"/>
      <c r="RWF43" s="31"/>
      <c r="RWG43" s="30"/>
      <c r="RWH43" s="31"/>
      <c r="RWI43" s="30"/>
      <c r="RWJ43" s="31"/>
      <c r="RWK43" s="30"/>
      <c r="RWL43" s="31"/>
      <c r="RWM43" s="30"/>
      <c r="RWN43" s="31"/>
      <c r="RWO43" s="30"/>
      <c r="RWP43" s="31"/>
      <c r="RWQ43" s="30"/>
      <c r="RWR43" s="31"/>
      <c r="RWS43" s="30"/>
      <c r="RWT43" s="31"/>
      <c r="RWU43" s="30"/>
      <c r="RWV43" s="31"/>
      <c r="RWW43" s="30"/>
      <c r="RWX43" s="31"/>
      <c r="RWY43" s="30"/>
      <c r="RWZ43" s="31"/>
      <c r="RXA43" s="30"/>
      <c r="RXB43" s="31"/>
      <c r="RXC43" s="30"/>
      <c r="RXD43" s="31"/>
      <c r="RXE43" s="30"/>
      <c r="RXF43" s="31"/>
      <c r="RXG43" s="30"/>
      <c r="RXH43" s="31"/>
      <c r="RXI43" s="30"/>
      <c r="RXJ43" s="31"/>
      <c r="RXK43" s="30"/>
      <c r="RXL43" s="31"/>
      <c r="RXM43" s="30"/>
      <c r="RXN43" s="31"/>
      <c r="RXO43" s="30"/>
      <c r="RXP43" s="31"/>
      <c r="RXQ43" s="30"/>
      <c r="RXR43" s="31"/>
      <c r="RXS43" s="30"/>
      <c r="RXT43" s="31"/>
      <c r="RXU43" s="30"/>
      <c r="RXV43" s="31"/>
      <c r="RXW43" s="30"/>
      <c r="RXX43" s="31"/>
      <c r="RXY43" s="30"/>
      <c r="RXZ43" s="31"/>
      <c r="RYA43" s="30"/>
      <c r="RYB43" s="31"/>
      <c r="RYC43" s="30"/>
      <c r="RYD43" s="31"/>
      <c r="RYE43" s="30"/>
      <c r="RYF43" s="31"/>
      <c r="RYG43" s="30"/>
      <c r="RYH43" s="31"/>
      <c r="RYI43" s="30"/>
      <c r="RYJ43" s="31"/>
      <c r="RYK43" s="30"/>
      <c r="RYL43" s="31"/>
      <c r="RYM43" s="30"/>
      <c r="RYN43" s="31"/>
      <c r="RYO43" s="30"/>
      <c r="RYP43" s="31"/>
      <c r="RYQ43" s="30"/>
      <c r="RYR43" s="31"/>
      <c r="RYS43" s="30"/>
      <c r="RYT43" s="31"/>
      <c r="RYU43" s="30"/>
      <c r="RYV43" s="31"/>
      <c r="RYW43" s="30"/>
      <c r="RYX43" s="31"/>
      <c r="RYY43" s="30"/>
      <c r="RYZ43" s="31"/>
      <c r="RZA43" s="30"/>
      <c r="RZB43" s="31"/>
      <c r="RZC43" s="30"/>
      <c r="RZD43" s="31"/>
      <c r="RZE43" s="30"/>
      <c r="RZF43" s="31"/>
      <c r="RZG43" s="30"/>
      <c r="RZH43" s="31"/>
      <c r="RZI43" s="30"/>
      <c r="RZJ43" s="31"/>
      <c r="RZK43" s="30"/>
      <c r="RZL43" s="31"/>
      <c r="RZM43" s="30"/>
      <c r="RZN43" s="31"/>
      <c r="RZO43" s="30"/>
      <c r="RZP43" s="31"/>
      <c r="RZQ43" s="30"/>
      <c r="RZR43" s="31"/>
      <c r="RZS43" s="30"/>
      <c r="RZT43" s="31"/>
      <c r="RZU43" s="30"/>
      <c r="RZV43" s="31"/>
      <c r="RZW43" s="30"/>
      <c r="RZX43" s="31"/>
      <c r="RZY43" s="30"/>
      <c r="RZZ43" s="31"/>
      <c r="SAA43" s="30"/>
      <c r="SAB43" s="31"/>
      <c r="SAC43" s="30"/>
      <c r="SAD43" s="31"/>
      <c r="SAE43" s="30"/>
      <c r="SAF43" s="31"/>
      <c r="SAG43" s="30"/>
      <c r="SAH43" s="31"/>
      <c r="SAI43" s="30"/>
      <c r="SAJ43" s="31"/>
      <c r="SAK43" s="30"/>
      <c r="SAL43" s="31"/>
      <c r="SAM43" s="30"/>
      <c r="SAN43" s="31"/>
      <c r="SAO43" s="30"/>
      <c r="SAP43" s="31"/>
      <c r="SAQ43" s="30"/>
      <c r="SAR43" s="31"/>
      <c r="SAS43" s="30"/>
      <c r="SAT43" s="31"/>
      <c r="SAU43" s="30"/>
      <c r="SAV43" s="31"/>
      <c r="SAW43" s="30"/>
      <c r="SAX43" s="31"/>
      <c r="SAY43" s="30"/>
      <c r="SAZ43" s="31"/>
      <c r="SBA43" s="30"/>
      <c r="SBB43" s="31"/>
      <c r="SBC43" s="30"/>
      <c r="SBD43" s="31"/>
      <c r="SBE43" s="30"/>
      <c r="SBF43" s="31"/>
      <c r="SBG43" s="30"/>
      <c r="SBH43" s="31"/>
      <c r="SBI43" s="30"/>
      <c r="SBJ43" s="31"/>
      <c r="SBK43" s="30"/>
      <c r="SBL43" s="31"/>
      <c r="SBM43" s="30"/>
      <c r="SBN43" s="31"/>
      <c r="SBO43" s="30"/>
      <c r="SBP43" s="31"/>
      <c r="SBQ43" s="30"/>
      <c r="SBR43" s="31"/>
      <c r="SBS43" s="30"/>
      <c r="SBT43" s="31"/>
      <c r="SBU43" s="30"/>
      <c r="SBV43" s="31"/>
      <c r="SBW43" s="30"/>
      <c r="SBX43" s="31"/>
      <c r="SBY43" s="30"/>
      <c r="SBZ43" s="31"/>
      <c r="SCA43" s="30"/>
      <c r="SCB43" s="31"/>
      <c r="SCC43" s="30"/>
      <c r="SCD43" s="31"/>
      <c r="SCE43" s="30"/>
      <c r="SCF43" s="31"/>
      <c r="SCG43" s="30"/>
      <c r="SCH43" s="31"/>
      <c r="SCI43" s="30"/>
      <c r="SCJ43" s="31"/>
      <c r="SCK43" s="30"/>
      <c r="SCL43" s="31"/>
      <c r="SCM43" s="30"/>
      <c r="SCN43" s="31"/>
      <c r="SCO43" s="30"/>
      <c r="SCP43" s="31"/>
      <c r="SCQ43" s="30"/>
      <c r="SCR43" s="31"/>
      <c r="SCS43" s="30"/>
      <c r="SCT43" s="31"/>
      <c r="SCU43" s="30"/>
      <c r="SCV43" s="31"/>
      <c r="SCW43" s="30"/>
      <c r="SCX43" s="31"/>
      <c r="SCY43" s="30"/>
      <c r="SCZ43" s="31"/>
      <c r="SDA43" s="30"/>
      <c r="SDB43" s="31"/>
      <c r="SDC43" s="30"/>
      <c r="SDD43" s="31"/>
      <c r="SDE43" s="30"/>
      <c r="SDF43" s="31"/>
      <c r="SDG43" s="30"/>
      <c r="SDH43" s="31"/>
      <c r="SDI43" s="30"/>
      <c r="SDJ43" s="31"/>
      <c r="SDK43" s="30"/>
      <c r="SDL43" s="31"/>
      <c r="SDM43" s="30"/>
      <c r="SDN43" s="31"/>
      <c r="SDO43" s="30"/>
      <c r="SDP43" s="31"/>
      <c r="SDQ43" s="30"/>
      <c r="SDR43" s="31"/>
      <c r="SDS43" s="30"/>
      <c r="SDT43" s="31"/>
      <c r="SDU43" s="30"/>
      <c r="SDV43" s="31"/>
      <c r="SDW43" s="30"/>
      <c r="SDX43" s="31"/>
      <c r="SDY43" s="30"/>
      <c r="SDZ43" s="31"/>
      <c r="SEA43" s="30"/>
      <c r="SEB43" s="31"/>
      <c r="SEC43" s="30"/>
      <c r="SED43" s="31"/>
      <c r="SEE43" s="30"/>
      <c r="SEF43" s="31"/>
      <c r="SEG43" s="30"/>
      <c r="SEH43" s="31"/>
      <c r="SEI43" s="30"/>
      <c r="SEJ43" s="31"/>
      <c r="SEK43" s="30"/>
      <c r="SEL43" s="31"/>
      <c r="SEM43" s="30"/>
      <c r="SEN43" s="31"/>
      <c r="SEO43" s="30"/>
      <c r="SEP43" s="31"/>
      <c r="SEQ43" s="30"/>
      <c r="SER43" s="31"/>
      <c r="SES43" s="30"/>
      <c r="SET43" s="31"/>
      <c r="SEU43" s="30"/>
      <c r="SEV43" s="31"/>
      <c r="SEW43" s="30"/>
      <c r="SEX43" s="31"/>
      <c r="SEY43" s="30"/>
      <c r="SEZ43" s="31"/>
      <c r="SFA43" s="30"/>
      <c r="SFB43" s="31"/>
      <c r="SFC43" s="30"/>
      <c r="SFD43" s="31"/>
      <c r="SFE43" s="30"/>
      <c r="SFF43" s="31"/>
      <c r="SFG43" s="30"/>
      <c r="SFH43" s="31"/>
      <c r="SFI43" s="30"/>
      <c r="SFJ43" s="31"/>
      <c r="SFK43" s="30"/>
      <c r="SFL43" s="31"/>
      <c r="SFM43" s="30"/>
      <c r="SFN43" s="31"/>
      <c r="SFO43" s="30"/>
      <c r="SFP43" s="31"/>
      <c r="SFQ43" s="30"/>
      <c r="SFR43" s="31"/>
      <c r="SFS43" s="30"/>
      <c r="SFT43" s="31"/>
      <c r="SFU43" s="30"/>
      <c r="SFV43" s="31"/>
      <c r="SFW43" s="30"/>
      <c r="SFX43" s="31"/>
      <c r="SFY43" s="30"/>
      <c r="SFZ43" s="31"/>
      <c r="SGA43" s="30"/>
      <c r="SGB43" s="31"/>
      <c r="SGC43" s="30"/>
      <c r="SGD43" s="31"/>
      <c r="SGE43" s="30"/>
      <c r="SGF43" s="31"/>
      <c r="SGG43" s="30"/>
      <c r="SGH43" s="31"/>
      <c r="SGI43" s="30"/>
      <c r="SGJ43" s="31"/>
      <c r="SGK43" s="30"/>
      <c r="SGL43" s="31"/>
      <c r="SGM43" s="30"/>
      <c r="SGN43" s="31"/>
      <c r="SGO43" s="30"/>
      <c r="SGP43" s="31"/>
      <c r="SGQ43" s="30"/>
      <c r="SGR43" s="31"/>
      <c r="SGS43" s="30"/>
      <c r="SGT43" s="31"/>
      <c r="SGU43" s="30"/>
      <c r="SGV43" s="31"/>
      <c r="SGW43" s="30"/>
      <c r="SGX43" s="31"/>
      <c r="SGY43" s="30"/>
      <c r="SGZ43" s="31"/>
      <c r="SHA43" s="30"/>
      <c r="SHB43" s="31"/>
      <c r="SHC43" s="30"/>
      <c r="SHD43" s="31"/>
      <c r="SHE43" s="30"/>
      <c r="SHF43" s="31"/>
      <c r="SHG43" s="30"/>
      <c r="SHH43" s="31"/>
      <c r="SHI43" s="30"/>
      <c r="SHJ43" s="31"/>
      <c r="SHK43" s="30"/>
      <c r="SHL43" s="31"/>
      <c r="SHM43" s="30"/>
      <c r="SHN43" s="31"/>
      <c r="SHO43" s="30"/>
      <c r="SHP43" s="31"/>
      <c r="SHQ43" s="30"/>
      <c r="SHR43" s="31"/>
      <c r="SHS43" s="30"/>
      <c r="SHT43" s="31"/>
      <c r="SHU43" s="30"/>
      <c r="SHV43" s="31"/>
      <c r="SHW43" s="30"/>
      <c r="SHX43" s="31"/>
      <c r="SHY43" s="30"/>
      <c r="SHZ43" s="31"/>
      <c r="SIA43" s="30"/>
      <c r="SIB43" s="31"/>
      <c r="SIC43" s="30"/>
      <c r="SID43" s="31"/>
      <c r="SIE43" s="30"/>
      <c r="SIF43" s="31"/>
      <c r="SIG43" s="30"/>
      <c r="SIH43" s="31"/>
      <c r="SII43" s="30"/>
      <c r="SIJ43" s="31"/>
      <c r="SIK43" s="30"/>
      <c r="SIL43" s="31"/>
      <c r="SIM43" s="30"/>
      <c r="SIN43" s="31"/>
      <c r="SIO43" s="30"/>
      <c r="SIP43" s="31"/>
      <c r="SIQ43" s="30"/>
      <c r="SIR43" s="31"/>
      <c r="SIS43" s="30"/>
      <c r="SIT43" s="31"/>
      <c r="SIU43" s="30"/>
      <c r="SIV43" s="31"/>
      <c r="SIW43" s="30"/>
      <c r="SIX43" s="31"/>
      <c r="SIY43" s="30"/>
      <c r="SIZ43" s="31"/>
      <c r="SJA43" s="30"/>
      <c r="SJB43" s="31"/>
      <c r="SJC43" s="30"/>
      <c r="SJD43" s="31"/>
      <c r="SJE43" s="30"/>
      <c r="SJF43" s="31"/>
      <c r="SJG43" s="30"/>
      <c r="SJH43" s="31"/>
      <c r="SJI43" s="30"/>
      <c r="SJJ43" s="31"/>
      <c r="SJK43" s="30"/>
      <c r="SJL43" s="31"/>
      <c r="SJM43" s="30"/>
      <c r="SJN43" s="31"/>
      <c r="SJO43" s="30"/>
      <c r="SJP43" s="31"/>
      <c r="SJQ43" s="30"/>
      <c r="SJR43" s="31"/>
      <c r="SJS43" s="30"/>
      <c r="SJT43" s="31"/>
      <c r="SJU43" s="30"/>
      <c r="SJV43" s="31"/>
      <c r="SJW43" s="30"/>
      <c r="SJX43" s="31"/>
      <c r="SJY43" s="30"/>
      <c r="SJZ43" s="31"/>
      <c r="SKA43" s="30"/>
      <c r="SKB43" s="31"/>
      <c r="SKC43" s="30"/>
      <c r="SKD43" s="31"/>
      <c r="SKE43" s="30"/>
      <c r="SKF43" s="31"/>
      <c r="SKG43" s="30"/>
      <c r="SKH43" s="31"/>
      <c r="SKI43" s="30"/>
      <c r="SKJ43" s="31"/>
      <c r="SKK43" s="30"/>
      <c r="SKL43" s="31"/>
      <c r="SKM43" s="30"/>
      <c r="SKN43" s="31"/>
      <c r="SKO43" s="30"/>
      <c r="SKP43" s="31"/>
      <c r="SKQ43" s="30"/>
      <c r="SKR43" s="31"/>
      <c r="SKS43" s="30"/>
      <c r="SKT43" s="31"/>
      <c r="SKU43" s="30"/>
      <c r="SKV43" s="31"/>
      <c r="SKW43" s="30"/>
      <c r="SKX43" s="31"/>
      <c r="SKY43" s="30"/>
      <c r="SKZ43" s="31"/>
      <c r="SLA43" s="30"/>
      <c r="SLB43" s="31"/>
      <c r="SLC43" s="30"/>
      <c r="SLD43" s="31"/>
      <c r="SLE43" s="30"/>
      <c r="SLF43" s="31"/>
      <c r="SLG43" s="30"/>
      <c r="SLH43" s="31"/>
      <c r="SLI43" s="30"/>
      <c r="SLJ43" s="31"/>
      <c r="SLK43" s="30"/>
      <c r="SLL43" s="31"/>
      <c r="SLM43" s="30"/>
      <c r="SLN43" s="31"/>
      <c r="SLO43" s="30"/>
      <c r="SLP43" s="31"/>
      <c r="SLQ43" s="30"/>
      <c r="SLR43" s="31"/>
      <c r="SLS43" s="30"/>
      <c r="SLT43" s="31"/>
      <c r="SLU43" s="30"/>
      <c r="SLV43" s="31"/>
      <c r="SLW43" s="30"/>
      <c r="SLX43" s="31"/>
      <c r="SLY43" s="30"/>
      <c r="SLZ43" s="31"/>
      <c r="SMA43" s="30"/>
      <c r="SMB43" s="31"/>
      <c r="SMC43" s="30"/>
      <c r="SMD43" s="31"/>
      <c r="SME43" s="30"/>
      <c r="SMF43" s="31"/>
      <c r="SMG43" s="30"/>
      <c r="SMH43" s="31"/>
      <c r="SMI43" s="30"/>
      <c r="SMJ43" s="31"/>
      <c r="SMK43" s="30"/>
      <c r="SML43" s="31"/>
      <c r="SMM43" s="30"/>
      <c r="SMN43" s="31"/>
      <c r="SMO43" s="30"/>
      <c r="SMP43" s="31"/>
      <c r="SMQ43" s="30"/>
      <c r="SMR43" s="31"/>
      <c r="SMS43" s="30"/>
      <c r="SMT43" s="31"/>
      <c r="SMU43" s="30"/>
      <c r="SMV43" s="31"/>
      <c r="SMW43" s="30"/>
      <c r="SMX43" s="31"/>
      <c r="SMY43" s="30"/>
      <c r="SMZ43" s="31"/>
      <c r="SNA43" s="30"/>
      <c r="SNB43" s="31"/>
      <c r="SNC43" s="30"/>
      <c r="SND43" s="31"/>
      <c r="SNE43" s="30"/>
      <c r="SNF43" s="31"/>
      <c r="SNG43" s="30"/>
      <c r="SNH43" s="31"/>
      <c r="SNI43" s="30"/>
      <c r="SNJ43" s="31"/>
      <c r="SNK43" s="30"/>
      <c r="SNL43" s="31"/>
      <c r="SNM43" s="30"/>
      <c r="SNN43" s="31"/>
      <c r="SNO43" s="30"/>
      <c r="SNP43" s="31"/>
      <c r="SNQ43" s="30"/>
      <c r="SNR43" s="31"/>
      <c r="SNS43" s="30"/>
      <c r="SNT43" s="31"/>
      <c r="SNU43" s="30"/>
      <c r="SNV43" s="31"/>
      <c r="SNW43" s="30"/>
      <c r="SNX43" s="31"/>
      <c r="SNY43" s="30"/>
      <c r="SNZ43" s="31"/>
      <c r="SOA43" s="30"/>
      <c r="SOB43" s="31"/>
      <c r="SOC43" s="30"/>
      <c r="SOD43" s="31"/>
      <c r="SOE43" s="30"/>
      <c r="SOF43" s="31"/>
      <c r="SOG43" s="30"/>
      <c r="SOH43" s="31"/>
      <c r="SOI43" s="30"/>
      <c r="SOJ43" s="31"/>
      <c r="SOK43" s="30"/>
      <c r="SOL43" s="31"/>
      <c r="SOM43" s="30"/>
      <c r="SON43" s="31"/>
      <c r="SOO43" s="30"/>
      <c r="SOP43" s="31"/>
      <c r="SOQ43" s="30"/>
      <c r="SOR43" s="31"/>
      <c r="SOS43" s="30"/>
      <c r="SOT43" s="31"/>
      <c r="SOU43" s="30"/>
      <c r="SOV43" s="31"/>
      <c r="SOW43" s="30"/>
      <c r="SOX43" s="31"/>
      <c r="SOY43" s="30"/>
      <c r="SOZ43" s="31"/>
      <c r="SPA43" s="30"/>
      <c r="SPB43" s="31"/>
      <c r="SPC43" s="30"/>
      <c r="SPD43" s="31"/>
      <c r="SPE43" s="30"/>
      <c r="SPF43" s="31"/>
      <c r="SPG43" s="30"/>
      <c r="SPH43" s="31"/>
      <c r="SPI43" s="30"/>
      <c r="SPJ43" s="31"/>
      <c r="SPK43" s="30"/>
      <c r="SPL43" s="31"/>
      <c r="SPM43" s="30"/>
      <c r="SPN43" s="31"/>
      <c r="SPO43" s="30"/>
      <c r="SPP43" s="31"/>
      <c r="SPQ43" s="30"/>
      <c r="SPR43" s="31"/>
      <c r="SPS43" s="30"/>
      <c r="SPT43" s="31"/>
      <c r="SPU43" s="30"/>
      <c r="SPV43" s="31"/>
      <c r="SPW43" s="30"/>
      <c r="SPX43" s="31"/>
      <c r="SPY43" s="30"/>
      <c r="SPZ43" s="31"/>
      <c r="SQA43" s="30"/>
      <c r="SQB43" s="31"/>
      <c r="SQC43" s="30"/>
      <c r="SQD43" s="31"/>
      <c r="SQE43" s="30"/>
      <c r="SQF43" s="31"/>
      <c r="SQG43" s="30"/>
      <c r="SQH43" s="31"/>
      <c r="SQI43" s="30"/>
      <c r="SQJ43" s="31"/>
      <c r="SQK43" s="30"/>
      <c r="SQL43" s="31"/>
      <c r="SQM43" s="30"/>
      <c r="SQN43" s="31"/>
      <c r="SQO43" s="30"/>
      <c r="SQP43" s="31"/>
      <c r="SQQ43" s="30"/>
      <c r="SQR43" s="31"/>
      <c r="SQS43" s="30"/>
      <c r="SQT43" s="31"/>
      <c r="SQU43" s="30"/>
      <c r="SQV43" s="31"/>
      <c r="SQW43" s="30"/>
      <c r="SQX43" s="31"/>
      <c r="SQY43" s="30"/>
      <c r="SQZ43" s="31"/>
      <c r="SRA43" s="30"/>
      <c r="SRB43" s="31"/>
      <c r="SRC43" s="30"/>
      <c r="SRD43" s="31"/>
      <c r="SRE43" s="30"/>
      <c r="SRF43" s="31"/>
      <c r="SRG43" s="30"/>
      <c r="SRH43" s="31"/>
      <c r="SRI43" s="30"/>
      <c r="SRJ43" s="31"/>
      <c r="SRK43" s="30"/>
      <c r="SRL43" s="31"/>
      <c r="SRM43" s="30"/>
      <c r="SRN43" s="31"/>
      <c r="SRO43" s="30"/>
      <c r="SRP43" s="31"/>
      <c r="SRQ43" s="30"/>
      <c r="SRR43" s="31"/>
      <c r="SRS43" s="30"/>
      <c r="SRT43" s="31"/>
      <c r="SRU43" s="30"/>
      <c r="SRV43" s="31"/>
      <c r="SRW43" s="30"/>
      <c r="SRX43" s="31"/>
      <c r="SRY43" s="30"/>
      <c r="SRZ43" s="31"/>
      <c r="SSA43" s="30"/>
      <c r="SSB43" s="31"/>
      <c r="SSC43" s="30"/>
      <c r="SSD43" s="31"/>
      <c r="SSE43" s="30"/>
      <c r="SSF43" s="31"/>
      <c r="SSG43" s="30"/>
      <c r="SSH43" s="31"/>
      <c r="SSI43" s="30"/>
      <c r="SSJ43" s="31"/>
      <c r="SSK43" s="30"/>
      <c r="SSL43" s="31"/>
      <c r="SSM43" s="30"/>
      <c r="SSN43" s="31"/>
      <c r="SSO43" s="30"/>
      <c r="SSP43" s="31"/>
      <c r="SSQ43" s="30"/>
      <c r="SSR43" s="31"/>
      <c r="SSS43" s="30"/>
      <c r="SST43" s="31"/>
      <c r="SSU43" s="30"/>
      <c r="SSV43" s="31"/>
      <c r="SSW43" s="30"/>
      <c r="SSX43" s="31"/>
      <c r="SSY43" s="30"/>
      <c r="SSZ43" s="31"/>
      <c r="STA43" s="30"/>
      <c r="STB43" s="31"/>
      <c r="STC43" s="30"/>
      <c r="STD43" s="31"/>
      <c r="STE43" s="30"/>
      <c r="STF43" s="31"/>
      <c r="STG43" s="30"/>
      <c r="STH43" s="31"/>
      <c r="STI43" s="30"/>
      <c r="STJ43" s="31"/>
      <c r="STK43" s="30"/>
      <c r="STL43" s="31"/>
      <c r="STM43" s="30"/>
      <c r="STN43" s="31"/>
      <c r="STO43" s="30"/>
      <c r="STP43" s="31"/>
      <c r="STQ43" s="30"/>
      <c r="STR43" s="31"/>
      <c r="STS43" s="30"/>
      <c r="STT43" s="31"/>
      <c r="STU43" s="30"/>
      <c r="STV43" s="31"/>
      <c r="STW43" s="30"/>
      <c r="STX43" s="31"/>
      <c r="STY43" s="30"/>
      <c r="STZ43" s="31"/>
      <c r="SUA43" s="30"/>
      <c r="SUB43" s="31"/>
      <c r="SUC43" s="30"/>
      <c r="SUD43" s="31"/>
      <c r="SUE43" s="30"/>
      <c r="SUF43" s="31"/>
      <c r="SUG43" s="30"/>
      <c r="SUH43" s="31"/>
      <c r="SUI43" s="30"/>
      <c r="SUJ43" s="31"/>
      <c r="SUK43" s="30"/>
      <c r="SUL43" s="31"/>
      <c r="SUM43" s="30"/>
      <c r="SUN43" s="31"/>
      <c r="SUO43" s="30"/>
      <c r="SUP43" s="31"/>
      <c r="SUQ43" s="30"/>
      <c r="SUR43" s="31"/>
      <c r="SUS43" s="30"/>
      <c r="SUT43" s="31"/>
      <c r="SUU43" s="30"/>
      <c r="SUV43" s="31"/>
      <c r="SUW43" s="30"/>
      <c r="SUX43" s="31"/>
      <c r="SUY43" s="30"/>
      <c r="SUZ43" s="31"/>
      <c r="SVA43" s="30"/>
      <c r="SVB43" s="31"/>
      <c r="SVC43" s="30"/>
      <c r="SVD43" s="31"/>
      <c r="SVE43" s="30"/>
      <c r="SVF43" s="31"/>
      <c r="SVG43" s="30"/>
      <c r="SVH43" s="31"/>
      <c r="SVI43" s="30"/>
      <c r="SVJ43" s="31"/>
      <c r="SVK43" s="30"/>
      <c r="SVL43" s="31"/>
      <c r="SVM43" s="30"/>
      <c r="SVN43" s="31"/>
      <c r="SVO43" s="30"/>
      <c r="SVP43" s="31"/>
      <c r="SVQ43" s="30"/>
      <c r="SVR43" s="31"/>
      <c r="SVS43" s="30"/>
      <c r="SVT43" s="31"/>
      <c r="SVU43" s="30"/>
      <c r="SVV43" s="31"/>
      <c r="SVW43" s="30"/>
      <c r="SVX43" s="31"/>
      <c r="SVY43" s="30"/>
      <c r="SVZ43" s="31"/>
      <c r="SWA43" s="30"/>
      <c r="SWB43" s="31"/>
      <c r="SWC43" s="30"/>
      <c r="SWD43" s="31"/>
      <c r="SWE43" s="30"/>
      <c r="SWF43" s="31"/>
      <c r="SWG43" s="30"/>
      <c r="SWH43" s="31"/>
      <c r="SWI43" s="30"/>
      <c r="SWJ43" s="31"/>
      <c r="SWK43" s="30"/>
      <c r="SWL43" s="31"/>
      <c r="SWM43" s="30"/>
      <c r="SWN43" s="31"/>
      <c r="SWO43" s="30"/>
      <c r="SWP43" s="31"/>
      <c r="SWQ43" s="30"/>
      <c r="SWR43" s="31"/>
      <c r="SWS43" s="30"/>
      <c r="SWT43" s="31"/>
      <c r="SWU43" s="30"/>
      <c r="SWV43" s="31"/>
      <c r="SWW43" s="30"/>
      <c r="SWX43" s="31"/>
      <c r="SWY43" s="30"/>
      <c r="SWZ43" s="31"/>
      <c r="SXA43" s="30"/>
      <c r="SXB43" s="31"/>
      <c r="SXC43" s="30"/>
      <c r="SXD43" s="31"/>
      <c r="SXE43" s="30"/>
      <c r="SXF43" s="31"/>
      <c r="SXG43" s="30"/>
      <c r="SXH43" s="31"/>
      <c r="SXI43" s="30"/>
      <c r="SXJ43" s="31"/>
      <c r="SXK43" s="30"/>
      <c r="SXL43" s="31"/>
      <c r="SXM43" s="30"/>
      <c r="SXN43" s="31"/>
      <c r="SXO43" s="30"/>
      <c r="SXP43" s="31"/>
      <c r="SXQ43" s="30"/>
      <c r="SXR43" s="31"/>
      <c r="SXS43" s="30"/>
      <c r="SXT43" s="31"/>
      <c r="SXU43" s="30"/>
      <c r="SXV43" s="31"/>
      <c r="SXW43" s="30"/>
      <c r="SXX43" s="31"/>
      <c r="SXY43" s="30"/>
      <c r="SXZ43" s="31"/>
      <c r="SYA43" s="30"/>
      <c r="SYB43" s="31"/>
      <c r="SYC43" s="30"/>
      <c r="SYD43" s="31"/>
      <c r="SYE43" s="30"/>
      <c r="SYF43" s="31"/>
      <c r="SYG43" s="30"/>
      <c r="SYH43" s="31"/>
      <c r="SYI43" s="30"/>
      <c r="SYJ43" s="31"/>
      <c r="SYK43" s="30"/>
      <c r="SYL43" s="31"/>
      <c r="SYM43" s="30"/>
      <c r="SYN43" s="31"/>
      <c r="SYO43" s="30"/>
      <c r="SYP43" s="31"/>
      <c r="SYQ43" s="30"/>
      <c r="SYR43" s="31"/>
      <c r="SYS43" s="30"/>
      <c r="SYT43" s="31"/>
      <c r="SYU43" s="30"/>
      <c r="SYV43" s="31"/>
      <c r="SYW43" s="30"/>
      <c r="SYX43" s="31"/>
      <c r="SYY43" s="30"/>
      <c r="SYZ43" s="31"/>
      <c r="SZA43" s="30"/>
      <c r="SZB43" s="31"/>
      <c r="SZC43" s="30"/>
      <c r="SZD43" s="31"/>
      <c r="SZE43" s="30"/>
      <c r="SZF43" s="31"/>
      <c r="SZG43" s="30"/>
      <c r="SZH43" s="31"/>
      <c r="SZI43" s="30"/>
      <c r="SZJ43" s="31"/>
      <c r="SZK43" s="30"/>
      <c r="SZL43" s="31"/>
      <c r="SZM43" s="30"/>
      <c r="SZN43" s="31"/>
      <c r="SZO43" s="30"/>
      <c r="SZP43" s="31"/>
      <c r="SZQ43" s="30"/>
      <c r="SZR43" s="31"/>
      <c r="SZS43" s="30"/>
      <c r="SZT43" s="31"/>
      <c r="SZU43" s="30"/>
      <c r="SZV43" s="31"/>
      <c r="SZW43" s="30"/>
      <c r="SZX43" s="31"/>
      <c r="SZY43" s="30"/>
      <c r="SZZ43" s="31"/>
      <c r="TAA43" s="30"/>
      <c r="TAB43" s="31"/>
      <c r="TAC43" s="30"/>
      <c r="TAD43" s="31"/>
      <c r="TAE43" s="30"/>
      <c r="TAF43" s="31"/>
      <c r="TAG43" s="30"/>
      <c r="TAH43" s="31"/>
      <c r="TAI43" s="30"/>
      <c r="TAJ43" s="31"/>
      <c r="TAK43" s="30"/>
      <c r="TAL43" s="31"/>
      <c r="TAM43" s="30"/>
      <c r="TAN43" s="31"/>
      <c r="TAO43" s="30"/>
      <c r="TAP43" s="31"/>
      <c r="TAQ43" s="30"/>
      <c r="TAR43" s="31"/>
      <c r="TAS43" s="30"/>
      <c r="TAT43" s="31"/>
      <c r="TAU43" s="30"/>
      <c r="TAV43" s="31"/>
      <c r="TAW43" s="30"/>
      <c r="TAX43" s="31"/>
      <c r="TAY43" s="30"/>
      <c r="TAZ43" s="31"/>
      <c r="TBA43" s="30"/>
      <c r="TBB43" s="31"/>
      <c r="TBC43" s="30"/>
      <c r="TBD43" s="31"/>
      <c r="TBE43" s="30"/>
      <c r="TBF43" s="31"/>
      <c r="TBG43" s="30"/>
      <c r="TBH43" s="31"/>
      <c r="TBI43" s="30"/>
      <c r="TBJ43" s="31"/>
      <c r="TBK43" s="30"/>
      <c r="TBL43" s="31"/>
      <c r="TBM43" s="30"/>
      <c r="TBN43" s="31"/>
      <c r="TBO43" s="30"/>
      <c r="TBP43" s="31"/>
      <c r="TBQ43" s="30"/>
      <c r="TBR43" s="31"/>
      <c r="TBS43" s="30"/>
      <c r="TBT43" s="31"/>
      <c r="TBU43" s="30"/>
      <c r="TBV43" s="31"/>
      <c r="TBW43" s="30"/>
      <c r="TBX43" s="31"/>
      <c r="TBY43" s="30"/>
      <c r="TBZ43" s="31"/>
      <c r="TCA43" s="30"/>
      <c r="TCB43" s="31"/>
      <c r="TCC43" s="30"/>
      <c r="TCD43" s="31"/>
      <c r="TCE43" s="30"/>
      <c r="TCF43" s="31"/>
      <c r="TCG43" s="30"/>
      <c r="TCH43" s="31"/>
      <c r="TCI43" s="30"/>
      <c r="TCJ43" s="31"/>
      <c r="TCK43" s="30"/>
      <c r="TCL43" s="31"/>
      <c r="TCM43" s="30"/>
      <c r="TCN43" s="31"/>
      <c r="TCO43" s="30"/>
      <c r="TCP43" s="31"/>
      <c r="TCQ43" s="30"/>
      <c r="TCR43" s="31"/>
      <c r="TCS43" s="30"/>
      <c r="TCT43" s="31"/>
      <c r="TCU43" s="30"/>
      <c r="TCV43" s="31"/>
      <c r="TCW43" s="30"/>
      <c r="TCX43" s="31"/>
      <c r="TCY43" s="30"/>
      <c r="TCZ43" s="31"/>
      <c r="TDA43" s="30"/>
      <c r="TDB43" s="31"/>
      <c r="TDC43" s="30"/>
      <c r="TDD43" s="31"/>
      <c r="TDE43" s="30"/>
      <c r="TDF43" s="31"/>
      <c r="TDG43" s="30"/>
      <c r="TDH43" s="31"/>
      <c r="TDI43" s="30"/>
      <c r="TDJ43" s="31"/>
      <c r="TDK43" s="30"/>
      <c r="TDL43" s="31"/>
      <c r="TDM43" s="30"/>
      <c r="TDN43" s="31"/>
      <c r="TDO43" s="30"/>
      <c r="TDP43" s="31"/>
      <c r="TDQ43" s="30"/>
      <c r="TDR43" s="31"/>
      <c r="TDS43" s="30"/>
      <c r="TDT43" s="31"/>
      <c r="TDU43" s="30"/>
      <c r="TDV43" s="31"/>
      <c r="TDW43" s="30"/>
      <c r="TDX43" s="31"/>
      <c r="TDY43" s="30"/>
      <c r="TDZ43" s="31"/>
      <c r="TEA43" s="30"/>
      <c r="TEB43" s="31"/>
      <c r="TEC43" s="30"/>
      <c r="TED43" s="31"/>
      <c r="TEE43" s="30"/>
      <c r="TEF43" s="31"/>
      <c r="TEG43" s="30"/>
      <c r="TEH43" s="31"/>
      <c r="TEI43" s="30"/>
      <c r="TEJ43" s="31"/>
      <c r="TEK43" s="30"/>
      <c r="TEL43" s="31"/>
      <c r="TEM43" s="30"/>
      <c r="TEN43" s="31"/>
      <c r="TEO43" s="30"/>
      <c r="TEP43" s="31"/>
      <c r="TEQ43" s="30"/>
      <c r="TER43" s="31"/>
      <c r="TES43" s="30"/>
      <c r="TET43" s="31"/>
      <c r="TEU43" s="30"/>
      <c r="TEV43" s="31"/>
      <c r="TEW43" s="30"/>
      <c r="TEX43" s="31"/>
      <c r="TEY43" s="30"/>
      <c r="TEZ43" s="31"/>
      <c r="TFA43" s="30"/>
      <c r="TFB43" s="31"/>
      <c r="TFC43" s="30"/>
      <c r="TFD43" s="31"/>
      <c r="TFE43" s="30"/>
      <c r="TFF43" s="31"/>
      <c r="TFG43" s="30"/>
      <c r="TFH43" s="31"/>
      <c r="TFI43" s="30"/>
      <c r="TFJ43" s="31"/>
      <c r="TFK43" s="30"/>
      <c r="TFL43" s="31"/>
      <c r="TFM43" s="30"/>
      <c r="TFN43" s="31"/>
      <c r="TFO43" s="30"/>
      <c r="TFP43" s="31"/>
      <c r="TFQ43" s="30"/>
      <c r="TFR43" s="31"/>
      <c r="TFS43" s="30"/>
      <c r="TFT43" s="31"/>
      <c r="TFU43" s="30"/>
      <c r="TFV43" s="31"/>
      <c r="TFW43" s="30"/>
      <c r="TFX43" s="31"/>
      <c r="TFY43" s="30"/>
      <c r="TFZ43" s="31"/>
      <c r="TGA43" s="30"/>
      <c r="TGB43" s="31"/>
      <c r="TGC43" s="30"/>
      <c r="TGD43" s="31"/>
      <c r="TGE43" s="30"/>
      <c r="TGF43" s="31"/>
      <c r="TGG43" s="30"/>
      <c r="TGH43" s="31"/>
      <c r="TGI43" s="30"/>
      <c r="TGJ43" s="31"/>
      <c r="TGK43" s="30"/>
      <c r="TGL43" s="31"/>
      <c r="TGM43" s="30"/>
      <c r="TGN43" s="31"/>
      <c r="TGO43" s="30"/>
      <c r="TGP43" s="31"/>
      <c r="TGQ43" s="30"/>
      <c r="TGR43" s="31"/>
      <c r="TGS43" s="30"/>
      <c r="TGT43" s="31"/>
      <c r="TGU43" s="30"/>
      <c r="TGV43" s="31"/>
      <c r="TGW43" s="30"/>
      <c r="TGX43" s="31"/>
      <c r="TGY43" s="30"/>
      <c r="TGZ43" s="31"/>
      <c r="THA43" s="30"/>
      <c r="THB43" s="31"/>
      <c r="THC43" s="30"/>
      <c r="THD43" s="31"/>
      <c r="THE43" s="30"/>
      <c r="THF43" s="31"/>
      <c r="THG43" s="30"/>
      <c r="THH43" s="31"/>
      <c r="THI43" s="30"/>
      <c r="THJ43" s="31"/>
      <c r="THK43" s="30"/>
      <c r="THL43" s="31"/>
      <c r="THM43" s="30"/>
      <c r="THN43" s="31"/>
      <c r="THO43" s="30"/>
      <c r="THP43" s="31"/>
      <c r="THQ43" s="30"/>
      <c r="THR43" s="31"/>
      <c r="THS43" s="30"/>
      <c r="THT43" s="31"/>
      <c r="THU43" s="30"/>
      <c r="THV43" s="31"/>
      <c r="THW43" s="30"/>
      <c r="THX43" s="31"/>
      <c r="THY43" s="30"/>
      <c r="THZ43" s="31"/>
      <c r="TIA43" s="30"/>
      <c r="TIB43" s="31"/>
      <c r="TIC43" s="30"/>
      <c r="TID43" s="31"/>
      <c r="TIE43" s="30"/>
      <c r="TIF43" s="31"/>
      <c r="TIG43" s="30"/>
      <c r="TIH43" s="31"/>
      <c r="TII43" s="30"/>
      <c r="TIJ43" s="31"/>
      <c r="TIK43" s="30"/>
      <c r="TIL43" s="31"/>
      <c r="TIM43" s="30"/>
      <c r="TIN43" s="31"/>
      <c r="TIO43" s="30"/>
      <c r="TIP43" s="31"/>
      <c r="TIQ43" s="30"/>
      <c r="TIR43" s="31"/>
      <c r="TIS43" s="30"/>
      <c r="TIT43" s="31"/>
      <c r="TIU43" s="30"/>
      <c r="TIV43" s="31"/>
      <c r="TIW43" s="30"/>
      <c r="TIX43" s="31"/>
      <c r="TIY43" s="30"/>
      <c r="TIZ43" s="31"/>
      <c r="TJA43" s="30"/>
      <c r="TJB43" s="31"/>
      <c r="TJC43" s="30"/>
      <c r="TJD43" s="31"/>
      <c r="TJE43" s="30"/>
      <c r="TJF43" s="31"/>
      <c r="TJG43" s="30"/>
      <c r="TJH43" s="31"/>
      <c r="TJI43" s="30"/>
      <c r="TJJ43" s="31"/>
      <c r="TJK43" s="30"/>
      <c r="TJL43" s="31"/>
      <c r="TJM43" s="30"/>
      <c r="TJN43" s="31"/>
      <c r="TJO43" s="30"/>
      <c r="TJP43" s="31"/>
      <c r="TJQ43" s="30"/>
      <c r="TJR43" s="31"/>
      <c r="TJS43" s="30"/>
      <c r="TJT43" s="31"/>
      <c r="TJU43" s="30"/>
      <c r="TJV43" s="31"/>
      <c r="TJW43" s="30"/>
      <c r="TJX43" s="31"/>
      <c r="TJY43" s="30"/>
      <c r="TJZ43" s="31"/>
      <c r="TKA43" s="30"/>
      <c r="TKB43" s="31"/>
      <c r="TKC43" s="30"/>
      <c r="TKD43" s="31"/>
      <c r="TKE43" s="30"/>
      <c r="TKF43" s="31"/>
      <c r="TKG43" s="30"/>
      <c r="TKH43" s="31"/>
      <c r="TKI43" s="30"/>
      <c r="TKJ43" s="31"/>
      <c r="TKK43" s="30"/>
      <c r="TKL43" s="31"/>
      <c r="TKM43" s="30"/>
      <c r="TKN43" s="31"/>
      <c r="TKO43" s="30"/>
      <c r="TKP43" s="31"/>
      <c r="TKQ43" s="30"/>
      <c r="TKR43" s="31"/>
      <c r="TKS43" s="30"/>
      <c r="TKT43" s="31"/>
      <c r="TKU43" s="30"/>
      <c r="TKV43" s="31"/>
      <c r="TKW43" s="30"/>
      <c r="TKX43" s="31"/>
      <c r="TKY43" s="30"/>
      <c r="TKZ43" s="31"/>
      <c r="TLA43" s="30"/>
      <c r="TLB43" s="31"/>
      <c r="TLC43" s="30"/>
      <c r="TLD43" s="31"/>
      <c r="TLE43" s="30"/>
      <c r="TLF43" s="31"/>
      <c r="TLG43" s="30"/>
      <c r="TLH43" s="31"/>
      <c r="TLI43" s="30"/>
      <c r="TLJ43" s="31"/>
      <c r="TLK43" s="30"/>
      <c r="TLL43" s="31"/>
      <c r="TLM43" s="30"/>
      <c r="TLN43" s="31"/>
      <c r="TLO43" s="30"/>
      <c r="TLP43" s="31"/>
      <c r="TLQ43" s="30"/>
      <c r="TLR43" s="31"/>
      <c r="TLS43" s="30"/>
      <c r="TLT43" s="31"/>
      <c r="TLU43" s="30"/>
      <c r="TLV43" s="31"/>
      <c r="TLW43" s="30"/>
      <c r="TLX43" s="31"/>
      <c r="TLY43" s="30"/>
      <c r="TLZ43" s="31"/>
      <c r="TMA43" s="30"/>
      <c r="TMB43" s="31"/>
      <c r="TMC43" s="30"/>
      <c r="TMD43" s="31"/>
      <c r="TME43" s="30"/>
      <c r="TMF43" s="31"/>
      <c r="TMG43" s="30"/>
      <c r="TMH43" s="31"/>
      <c r="TMI43" s="30"/>
      <c r="TMJ43" s="31"/>
      <c r="TMK43" s="30"/>
      <c r="TML43" s="31"/>
      <c r="TMM43" s="30"/>
      <c r="TMN43" s="31"/>
      <c r="TMO43" s="30"/>
      <c r="TMP43" s="31"/>
      <c r="TMQ43" s="30"/>
      <c r="TMR43" s="31"/>
      <c r="TMS43" s="30"/>
      <c r="TMT43" s="31"/>
      <c r="TMU43" s="30"/>
      <c r="TMV43" s="31"/>
      <c r="TMW43" s="30"/>
      <c r="TMX43" s="31"/>
      <c r="TMY43" s="30"/>
      <c r="TMZ43" s="31"/>
      <c r="TNA43" s="30"/>
      <c r="TNB43" s="31"/>
      <c r="TNC43" s="30"/>
      <c r="TND43" s="31"/>
      <c r="TNE43" s="30"/>
      <c r="TNF43" s="31"/>
      <c r="TNG43" s="30"/>
      <c r="TNH43" s="31"/>
      <c r="TNI43" s="30"/>
      <c r="TNJ43" s="31"/>
      <c r="TNK43" s="30"/>
      <c r="TNL43" s="31"/>
      <c r="TNM43" s="30"/>
      <c r="TNN43" s="31"/>
      <c r="TNO43" s="30"/>
      <c r="TNP43" s="31"/>
      <c r="TNQ43" s="30"/>
      <c r="TNR43" s="31"/>
      <c r="TNS43" s="30"/>
      <c r="TNT43" s="31"/>
      <c r="TNU43" s="30"/>
      <c r="TNV43" s="31"/>
      <c r="TNW43" s="30"/>
      <c r="TNX43" s="31"/>
      <c r="TNY43" s="30"/>
      <c r="TNZ43" s="31"/>
      <c r="TOA43" s="30"/>
      <c r="TOB43" s="31"/>
      <c r="TOC43" s="30"/>
      <c r="TOD43" s="31"/>
      <c r="TOE43" s="30"/>
      <c r="TOF43" s="31"/>
      <c r="TOG43" s="30"/>
      <c r="TOH43" s="31"/>
      <c r="TOI43" s="30"/>
      <c r="TOJ43" s="31"/>
      <c r="TOK43" s="30"/>
      <c r="TOL43" s="31"/>
      <c r="TOM43" s="30"/>
      <c r="TON43" s="31"/>
      <c r="TOO43" s="30"/>
      <c r="TOP43" s="31"/>
      <c r="TOQ43" s="30"/>
      <c r="TOR43" s="31"/>
      <c r="TOS43" s="30"/>
      <c r="TOT43" s="31"/>
      <c r="TOU43" s="30"/>
      <c r="TOV43" s="31"/>
      <c r="TOW43" s="30"/>
      <c r="TOX43" s="31"/>
      <c r="TOY43" s="30"/>
      <c r="TOZ43" s="31"/>
      <c r="TPA43" s="30"/>
      <c r="TPB43" s="31"/>
      <c r="TPC43" s="30"/>
      <c r="TPD43" s="31"/>
      <c r="TPE43" s="30"/>
      <c r="TPF43" s="31"/>
      <c r="TPG43" s="30"/>
      <c r="TPH43" s="31"/>
      <c r="TPI43" s="30"/>
      <c r="TPJ43" s="31"/>
      <c r="TPK43" s="30"/>
      <c r="TPL43" s="31"/>
      <c r="TPM43" s="30"/>
      <c r="TPN43" s="31"/>
      <c r="TPO43" s="30"/>
      <c r="TPP43" s="31"/>
      <c r="TPQ43" s="30"/>
      <c r="TPR43" s="31"/>
      <c r="TPS43" s="30"/>
      <c r="TPT43" s="31"/>
      <c r="TPU43" s="30"/>
      <c r="TPV43" s="31"/>
      <c r="TPW43" s="30"/>
      <c r="TPX43" s="31"/>
      <c r="TPY43" s="30"/>
      <c r="TPZ43" s="31"/>
      <c r="TQA43" s="30"/>
      <c r="TQB43" s="31"/>
      <c r="TQC43" s="30"/>
      <c r="TQD43" s="31"/>
      <c r="TQE43" s="30"/>
      <c r="TQF43" s="31"/>
      <c r="TQG43" s="30"/>
      <c r="TQH43" s="31"/>
      <c r="TQI43" s="30"/>
      <c r="TQJ43" s="31"/>
      <c r="TQK43" s="30"/>
      <c r="TQL43" s="31"/>
      <c r="TQM43" s="30"/>
      <c r="TQN43" s="31"/>
      <c r="TQO43" s="30"/>
      <c r="TQP43" s="31"/>
      <c r="TQQ43" s="30"/>
      <c r="TQR43" s="31"/>
      <c r="TQS43" s="30"/>
      <c r="TQT43" s="31"/>
      <c r="TQU43" s="30"/>
      <c r="TQV43" s="31"/>
      <c r="TQW43" s="30"/>
      <c r="TQX43" s="31"/>
      <c r="TQY43" s="30"/>
      <c r="TQZ43" s="31"/>
      <c r="TRA43" s="30"/>
      <c r="TRB43" s="31"/>
      <c r="TRC43" s="30"/>
      <c r="TRD43" s="31"/>
      <c r="TRE43" s="30"/>
      <c r="TRF43" s="31"/>
      <c r="TRG43" s="30"/>
      <c r="TRH43" s="31"/>
      <c r="TRI43" s="30"/>
      <c r="TRJ43" s="31"/>
      <c r="TRK43" s="30"/>
      <c r="TRL43" s="31"/>
      <c r="TRM43" s="30"/>
      <c r="TRN43" s="31"/>
      <c r="TRO43" s="30"/>
      <c r="TRP43" s="31"/>
      <c r="TRQ43" s="30"/>
      <c r="TRR43" s="31"/>
      <c r="TRS43" s="30"/>
      <c r="TRT43" s="31"/>
      <c r="TRU43" s="30"/>
      <c r="TRV43" s="31"/>
      <c r="TRW43" s="30"/>
      <c r="TRX43" s="31"/>
      <c r="TRY43" s="30"/>
      <c r="TRZ43" s="31"/>
      <c r="TSA43" s="30"/>
      <c r="TSB43" s="31"/>
      <c r="TSC43" s="30"/>
      <c r="TSD43" s="31"/>
      <c r="TSE43" s="30"/>
      <c r="TSF43" s="31"/>
      <c r="TSG43" s="30"/>
      <c r="TSH43" s="31"/>
      <c r="TSI43" s="30"/>
      <c r="TSJ43" s="31"/>
      <c r="TSK43" s="30"/>
      <c r="TSL43" s="31"/>
      <c r="TSM43" s="30"/>
      <c r="TSN43" s="31"/>
      <c r="TSO43" s="30"/>
      <c r="TSP43" s="31"/>
      <c r="TSQ43" s="30"/>
      <c r="TSR43" s="31"/>
      <c r="TSS43" s="30"/>
      <c r="TST43" s="31"/>
      <c r="TSU43" s="30"/>
      <c r="TSV43" s="31"/>
      <c r="TSW43" s="30"/>
      <c r="TSX43" s="31"/>
      <c r="TSY43" s="30"/>
      <c r="TSZ43" s="31"/>
      <c r="TTA43" s="30"/>
      <c r="TTB43" s="31"/>
      <c r="TTC43" s="30"/>
      <c r="TTD43" s="31"/>
      <c r="TTE43" s="30"/>
      <c r="TTF43" s="31"/>
      <c r="TTG43" s="30"/>
      <c r="TTH43" s="31"/>
      <c r="TTI43" s="30"/>
      <c r="TTJ43" s="31"/>
      <c r="TTK43" s="30"/>
      <c r="TTL43" s="31"/>
      <c r="TTM43" s="30"/>
      <c r="TTN43" s="31"/>
      <c r="TTO43" s="30"/>
      <c r="TTP43" s="31"/>
      <c r="TTQ43" s="30"/>
      <c r="TTR43" s="31"/>
      <c r="TTS43" s="30"/>
      <c r="TTT43" s="31"/>
      <c r="TTU43" s="30"/>
      <c r="TTV43" s="31"/>
      <c r="TTW43" s="30"/>
      <c r="TTX43" s="31"/>
      <c r="TTY43" s="30"/>
      <c r="TTZ43" s="31"/>
      <c r="TUA43" s="30"/>
      <c r="TUB43" s="31"/>
      <c r="TUC43" s="30"/>
      <c r="TUD43" s="31"/>
      <c r="TUE43" s="30"/>
      <c r="TUF43" s="31"/>
      <c r="TUG43" s="30"/>
      <c r="TUH43" s="31"/>
      <c r="TUI43" s="30"/>
      <c r="TUJ43" s="31"/>
      <c r="TUK43" s="30"/>
      <c r="TUL43" s="31"/>
      <c r="TUM43" s="30"/>
      <c r="TUN43" s="31"/>
      <c r="TUO43" s="30"/>
      <c r="TUP43" s="31"/>
      <c r="TUQ43" s="30"/>
      <c r="TUR43" s="31"/>
      <c r="TUS43" s="30"/>
      <c r="TUT43" s="31"/>
      <c r="TUU43" s="30"/>
      <c r="TUV43" s="31"/>
      <c r="TUW43" s="30"/>
      <c r="TUX43" s="31"/>
      <c r="TUY43" s="30"/>
      <c r="TUZ43" s="31"/>
      <c r="TVA43" s="30"/>
      <c r="TVB43" s="31"/>
      <c r="TVC43" s="30"/>
      <c r="TVD43" s="31"/>
      <c r="TVE43" s="30"/>
      <c r="TVF43" s="31"/>
      <c r="TVG43" s="30"/>
      <c r="TVH43" s="31"/>
      <c r="TVI43" s="30"/>
      <c r="TVJ43" s="31"/>
      <c r="TVK43" s="30"/>
      <c r="TVL43" s="31"/>
      <c r="TVM43" s="30"/>
      <c r="TVN43" s="31"/>
      <c r="TVO43" s="30"/>
      <c r="TVP43" s="31"/>
      <c r="TVQ43" s="30"/>
      <c r="TVR43" s="31"/>
      <c r="TVS43" s="30"/>
      <c r="TVT43" s="31"/>
      <c r="TVU43" s="30"/>
      <c r="TVV43" s="31"/>
      <c r="TVW43" s="30"/>
      <c r="TVX43" s="31"/>
      <c r="TVY43" s="30"/>
      <c r="TVZ43" s="31"/>
      <c r="TWA43" s="30"/>
      <c r="TWB43" s="31"/>
      <c r="TWC43" s="30"/>
      <c r="TWD43" s="31"/>
      <c r="TWE43" s="30"/>
      <c r="TWF43" s="31"/>
      <c r="TWG43" s="30"/>
      <c r="TWH43" s="31"/>
      <c r="TWI43" s="30"/>
      <c r="TWJ43" s="31"/>
      <c r="TWK43" s="30"/>
      <c r="TWL43" s="31"/>
      <c r="TWM43" s="30"/>
      <c r="TWN43" s="31"/>
      <c r="TWO43" s="30"/>
      <c r="TWP43" s="31"/>
      <c r="TWQ43" s="30"/>
      <c r="TWR43" s="31"/>
      <c r="TWS43" s="30"/>
      <c r="TWT43" s="31"/>
      <c r="TWU43" s="30"/>
      <c r="TWV43" s="31"/>
      <c r="TWW43" s="30"/>
      <c r="TWX43" s="31"/>
      <c r="TWY43" s="30"/>
      <c r="TWZ43" s="31"/>
      <c r="TXA43" s="30"/>
      <c r="TXB43" s="31"/>
      <c r="TXC43" s="30"/>
      <c r="TXD43" s="31"/>
      <c r="TXE43" s="30"/>
      <c r="TXF43" s="31"/>
      <c r="TXG43" s="30"/>
      <c r="TXH43" s="31"/>
      <c r="TXI43" s="30"/>
      <c r="TXJ43" s="31"/>
      <c r="TXK43" s="30"/>
      <c r="TXL43" s="31"/>
      <c r="TXM43" s="30"/>
      <c r="TXN43" s="31"/>
      <c r="TXO43" s="30"/>
      <c r="TXP43" s="31"/>
      <c r="TXQ43" s="30"/>
      <c r="TXR43" s="31"/>
      <c r="TXS43" s="30"/>
      <c r="TXT43" s="31"/>
      <c r="TXU43" s="30"/>
      <c r="TXV43" s="31"/>
      <c r="TXW43" s="30"/>
      <c r="TXX43" s="31"/>
      <c r="TXY43" s="30"/>
      <c r="TXZ43" s="31"/>
      <c r="TYA43" s="30"/>
      <c r="TYB43" s="31"/>
      <c r="TYC43" s="30"/>
      <c r="TYD43" s="31"/>
      <c r="TYE43" s="30"/>
      <c r="TYF43" s="31"/>
      <c r="TYG43" s="30"/>
      <c r="TYH43" s="31"/>
      <c r="TYI43" s="30"/>
      <c r="TYJ43" s="31"/>
      <c r="TYK43" s="30"/>
      <c r="TYL43" s="31"/>
      <c r="TYM43" s="30"/>
      <c r="TYN43" s="31"/>
      <c r="TYO43" s="30"/>
      <c r="TYP43" s="31"/>
      <c r="TYQ43" s="30"/>
      <c r="TYR43" s="31"/>
      <c r="TYS43" s="30"/>
      <c r="TYT43" s="31"/>
      <c r="TYU43" s="30"/>
      <c r="TYV43" s="31"/>
      <c r="TYW43" s="30"/>
      <c r="TYX43" s="31"/>
      <c r="TYY43" s="30"/>
      <c r="TYZ43" s="31"/>
      <c r="TZA43" s="30"/>
      <c r="TZB43" s="31"/>
      <c r="TZC43" s="30"/>
      <c r="TZD43" s="31"/>
      <c r="TZE43" s="30"/>
      <c r="TZF43" s="31"/>
      <c r="TZG43" s="30"/>
      <c r="TZH43" s="31"/>
      <c r="TZI43" s="30"/>
      <c r="TZJ43" s="31"/>
      <c r="TZK43" s="30"/>
      <c r="TZL43" s="31"/>
      <c r="TZM43" s="30"/>
      <c r="TZN43" s="31"/>
      <c r="TZO43" s="30"/>
      <c r="TZP43" s="31"/>
      <c r="TZQ43" s="30"/>
      <c r="TZR43" s="31"/>
      <c r="TZS43" s="30"/>
      <c r="TZT43" s="31"/>
      <c r="TZU43" s="30"/>
      <c r="TZV43" s="31"/>
      <c r="TZW43" s="30"/>
      <c r="TZX43" s="31"/>
      <c r="TZY43" s="30"/>
      <c r="TZZ43" s="31"/>
      <c r="UAA43" s="30"/>
      <c r="UAB43" s="31"/>
      <c r="UAC43" s="30"/>
      <c r="UAD43" s="31"/>
      <c r="UAE43" s="30"/>
      <c r="UAF43" s="31"/>
      <c r="UAG43" s="30"/>
      <c r="UAH43" s="31"/>
      <c r="UAI43" s="30"/>
      <c r="UAJ43" s="31"/>
      <c r="UAK43" s="30"/>
      <c r="UAL43" s="31"/>
      <c r="UAM43" s="30"/>
      <c r="UAN43" s="31"/>
      <c r="UAO43" s="30"/>
      <c r="UAP43" s="31"/>
      <c r="UAQ43" s="30"/>
      <c r="UAR43" s="31"/>
      <c r="UAS43" s="30"/>
      <c r="UAT43" s="31"/>
      <c r="UAU43" s="30"/>
      <c r="UAV43" s="31"/>
      <c r="UAW43" s="30"/>
      <c r="UAX43" s="31"/>
      <c r="UAY43" s="30"/>
      <c r="UAZ43" s="31"/>
      <c r="UBA43" s="30"/>
      <c r="UBB43" s="31"/>
      <c r="UBC43" s="30"/>
      <c r="UBD43" s="31"/>
      <c r="UBE43" s="30"/>
      <c r="UBF43" s="31"/>
      <c r="UBG43" s="30"/>
      <c r="UBH43" s="31"/>
      <c r="UBI43" s="30"/>
      <c r="UBJ43" s="31"/>
      <c r="UBK43" s="30"/>
      <c r="UBL43" s="31"/>
      <c r="UBM43" s="30"/>
      <c r="UBN43" s="31"/>
      <c r="UBO43" s="30"/>
      <c r="UBP43" s="31"/>
      <c r="UBQ43" s="30"/>
      <c r="UBR43" s="31"/>
      <c r="UBS43" s="30"/>
      <c r="UBT43" s="31"/>
      <c r="UBU43" s="30"/>
      <c r="UBV43" s="31"/>
      <c r="UBW43" s="30"/>
      <c r="UBX43" s="31"/>
      <c r="UBY43" s="30"/>
      <c r="UBZ43" s="31"/>
      <c r="UCA43" s="30"/>
      <c r="UCB43" s="31"/>
      <c r="UCC43" s="30"/>
      <c r="UCD43" s="31"/>
      <c r="UCE43" s="30"/>
      <c r="UCF43" s="31"/>
      <c r="UCG43" s="30"/>
      <c r="UCH43" s="31"/>
      <c r="UCI43" s="30"/>
      <c r="UCJ43" s="31"/>
      <c r="UCK43" s="30"/>
      <c r="UCL43" s="31"/>
      <c r="UCM43" s="30"/>
      <c r="UCN43" s="31"/>
      <c r="UCO43" s="30"/>
      <c r="UCP43" s="31"/>
      <c r="UCQ43" s="30"/>
      <c r="UCR43" s="31"/>
      <c r="UCS43" s="30"/>
      <c r="UCT43" s="31"/>
      <c r="UCU43" s="30"/>
      <c r="UCV43" s="31"/>
      <c r="UCW43" s="30"/>
      <c r="UCX43" s="31"/>
      <c r="UCY43" s="30"/>
      <c r="UCZ43" s="31"/>
      <c r="UDA43" s="30"/>
      <c r="UDB43" s="31"/>
      <c r="UDC43" s="30"/>
      <c r="UDD43" s="31"/>
      <c r="UDE43" s="30"/>
      <c r="UDF43" s="31"/>
      <c r="UDG43" s="30"/>
      <c r="UDH43" s="31"/>
      <c r="UDI43" s="30"/>
      <c r="UDJ43" s="31"/>
      <c r="UDK43" s="30"/>
      <c r="UDL43" s="31"/>
      <c r="UDM43" s="30"/>
      <c r="UDN43" s="31"/>
      <c r="UDO43" s="30"/>
      <c r="UDP43" s="31"/>
      <c r="UDQ43" s="30"/>
      <c r="UDR43" s="31"/>
      <c r="UDS43" s="30"/>
      <c r="UDT43" s="31"/>
      <c r="UDU43" s="30"/>
      <c r="UDV43" s="31"/>
      <c r="UDW43" s="30"/>
      <c r="UDX43" s="31"/>
      <c r="UDY43" s="30"/>
      <c r="UDZ43" s="31"/>
      <c r="UEA43" s="30"/>
      <c r="UEB43" s="31"/>
      <c r="UEC43" s="30"/>
      <c r="UED43" s="31"/>
      <c r="UEE43" s="30"/>
      <c r="UEF43" s="31"/>
      <c r="UEG43" s="30"/>
      <c r="UEH43" s="31"/>
      <c r="UEI43" s="30"/>
      <c r="UEJ43" s="31"/>
      <c r="UEK43" s="30"/>
      <c r="UEL43" s="31"/>
      <c r="UEM43" s="30"/>
      <c r="UEN43" s="31"/>
      <c r="UEO43" s="30"/>
      <c r="UEP43" s="31"/>
      <c r="UEQ43" s="30"/>
      <c r="UER43" s="31"/>
      <c r="UES43" s="30"/>
      <c r="UET43" s="31"/>
      <c r="UEU43" s="30"/>
      <c r="UEV43" s="31"/>
      <c r="UEW43" s="30"/>
      <c r="UEX43" s="31"/>
      <c r="UEY43" s="30"/>
      <c r="UEZ43" s="31"/>
      <c r="UFA43" s="30"/>
      <c r="UFB43" s="31"/>
      <c r="UFC43" s="30"/>
      <c r="UFD43" s="31"/>
      <c r="UFE43" s="30"/>
      <c r="UFF43" s="31"/>
      <c r="UFG43" s="30"/>
      <c r="UFH43" s="31"/>
      <c r="UFI43" s="30"/>
      <c r="UFJ43" s="31"/>
      <c r="UFK43" s="30"/>
      <c r="UFL43" s="31"/>
      <c r="UFM43" s="30"/>
      <c r="UFN43" s="31"/>
      <c r="UFO43" s="30"/>
      <c r="UFP43" s="31"/>
      <c r="UFQ43" s="30"/>
      <c r="UFR43" s="31"/>
      <c r="UFS43" s="30"/>
      <c r="UFT43" s="31"/>
      <c r="UFU43" s="30"/>
      <c r="UFV43" s="31"/>
      <c r="UFW43" s="30"/>
      <c r="UFX43" s="31"/>
      <c r="UFY43" s="30"/>
      <c r="UFZ43" s="31"/>
      <c r="UGA43" s="30"/>
      <c r="UGB43" s="31"/>
      <c r="UGC43" s="30"/>
      <c r="UGD43" s="31"/>
      <c r="UGE43" s="30"/>
      <c r="UGF43" s="31"/>
      <c r="UGG43" s="30"/>
      <c r="UGH43" s="31"/>
      <c r="UGI43" s="30"/>
      <c r="UGJ43" s="31"/>
      <c r="UGK43" s="30"/>
      <c r="UGL43" s="31"/>
      <c r="UGM43" s="30"/>
      <c r="UGN43" s="31"/>
      <c r="UGO43" s="30"/>
      <c r="UGP43" s="31"/>
      <c r="UGQ43" s="30"/>
      <c r="UGR43" s="31"/>
      <c r="UGS43" s="30"/>
      <c r="UGT43" s="31"/>
      <c r="UGU43" s="30"/>
      <c r="UGV43" s="31"/>
      <c r="UGW43" s="30"/>
      <c r="UGX43" s="31"/>
      <c r="UGY43" s="30"/>
      <c r="UGZ43" s="31"/>
      <c r="UHA43" s="30"/>
      <c r="UHB43" s="31"/>
      <c r="UHC43" s="30"/>
      <c r="UHD43" s="31"/>
      <c r="UHE43" s="30"/>
      <c r="UHF43" s="31"/>
      <c r="UHG43" s="30"/>
      <c r="UHH43" s="31"/>
      <c r="UHI43" s="30"/>
      <c r="UHJ43" s="31"/>
      <c r="UHK43" s="30"/>
      <c r="UHL43" s="31"/>
      <c r="UHM43" s="30"/>
      <c r="UHN43" s="31"/>
      <c r="UHO43" s="30"/>
      <c r="UHP43" s="31"/>
      <c r="UHQ43" s="30"/>
      <c r="UHR43" s="31"/>
      <c r="UHS43" s="30"/>
      <c r="UHT43" s="31"/>
      <c r="UHU43" s="30"/>
      <c r="UHV43" s="31"/>
      <c r="UHW43" s="30"/>
      <c r="UHX43" s="31"/>
      <c r="UHY43" s="30"/>
      <c r="UHZ43" s="31"/>
      <c r="UIA43" s="30"/>
      <c r="UIB43" s="31"/>
      <c r="UIC43" s="30"/>
      <c r="UID43" s="31"/>
      <c r="UIE43" s="30"/>
      <c r="UIF43" s="31"/>
      <c r="UIG43" s="30"/>
      <c r="UIH43" s="31"/>
      <c r="UII43" s="30"/>
      <c r="UIJ43" s="31"/>
      <c r="UIK43" s="30"/>
      <c r="UIL43" s="31"/>
      <c r="UIM43" s="30"/>
      <c r="UIN43" s="31"/>
      <c r="UIO43" s="30"/>
      <c r="UIP43" s="31"/>
      <c r="UIQ43" s="30"/>
      <c r="UIR43" s="31"/>
      <c r="UIS43" s="30"/>
      <c r="UIT43" s="31"/>
      <c r="UIU43" s="30"/>
      <c r="UIV43" s="31"/>
      <c r="UIW43" s="30"/>
      <c r="UIX43" s="31"/>
      <c r="UIY43" s="30"/>
      <c r="UIZ43" s="31"/>
      <c r="UJA43" s="30"/>
      <c r="UJB43" s="31"/>
      <c r="UJC43" s="30"/>
      <c r="UJD43" s="31"/>
      <c r="UJE43" s="30"/>
      <c r="UJF43" s="31"/>
      <c r="UJG43" s="30"/>
      <c r="UJH43" s="31"/>
      <c r="UJI43" s="30"/>
      <c r="UJJ43" s="31"/>
      <c r="UJK43" s="30"/>
      <c r="UJL43" s="31"/>
      <c r="UJM43" s="30"/>
      <c r="UJN43" s="31"/>
      <c r="UJO43" s="30"/>
      <c r="UJP43" s="31"/>
      <c r="UJQ43" s="30"/>
      <c r="UJR43" s="31"/>
      <c r="UJS43" s="30"/>
      <c r="UJT43" s="31"/>
      <c r="UJU43" s="30"/>
      <c r="UJV43" s="31"/>
      <c r="UJW43" s="30"/>
      <c r="UJX43" s="31"/>
      <c r="UJY43" s="30"/>
      <c r="UJZ43" s="31"/>
      <c r="UKA43" s="30"/>
      <c r="UKB43" s="31"/>
      <c r="UKC43" s="30"/>
      <c r="UKD43" s="31"/>
      <c r="UKE43" s="30"/>
      <c r="UKF43" s="31"/>
      <c r="UKG43" s="30"/>
      <c r="UKH43" s="31"/>
      <c r="UKI43" s="30"/>
      <c r="UKJ43" s="31"/>
      <c r="UKK43" s="30"/>
      <c r="UKL43" s="31"/>
      <c r="UKM43" s="30"/>
      <c r="UKN43" s="31"/>
      <c r="UKO43" s="30"/>
      <c r="UKP43" s="31"/>
      <c r="UKQ43" s="30"/>
      <c r="UKR43" s="31"/>
      <c r="UKS43" s="30"/>
      <c r="UKT43" s="31"/>
      <c r="UKU43" s="30"/>
      <c r="UKV43" s="31"/>
      <c r="UKW43" s="30"/>
      <c r="UKX43" s="31"/>
      <c r="UKY43" s="30"/>
      <c r="UKZ43" s="31"/>
      <c r="ULA43" s="30"/>
      <c r="ULB43" s="31"/>
      <c r="ULC43" s="30"/>
      <c r="ULD43" s="31"/>
      <c r="ULE43" s="30"/>
      <c r="ULF43" s="31"/>
      <c r="ULG43" s="30"/>
      <c r="ULH43" s="31"/>
      <c r="ULI43" s="30"/>
      <c r="ULJ43" s="31"/>
      <c r="ULK43" s="30"/>
      <c r="ULL43" s="31"/>
      <c r="ULM43" s="30"/>
      <c r="ULN43" s="31"/>
      <c r="ULO43" s="30"/>
      <c r="ULP43" s="31"/>
      <c r="ULQ43" s="30"/>
      <c r="ULR43" s="31"/>
      <c r="ULS43" s="30"/>
      <c r="ULT43" s="31"/>
      <c r="ULU43" s="30"/>
      <c r="ULV43" s="31"/>
      <c r="ULW43" s="30"/>
      <c r="ULX43" s="31"/>
      <c r="ULY43" s="30"/>
      <c r="ULZ43" s="31"/>
      <c r="UMA43" s="30"/>
      <c r="UMB43" s="31"/>
      <c r="UMC43" s="30"/>
      <c r="UMD43" s="31"/>
      <c r="UME43" s="30"/>
      <c r="UMF43" s="31"/>
      <c r="UMG43" s="30"/>
      <c r="UMH43" s="31"/>
      <c r="UMI43" s="30"/>
      <c r="UMJ43" s="31"/>
      <c r="UMK43" s="30"/>
      <c r="UML43" s="31"/>
      <c r="UMM43" s="30"/>
      <c r="UMN43" s="31"/>
      <c r="UMO43" s="30"/>
      <c r="UMP43" s="31"/>
      <c r="UMQ43" s="30"/>
      <c r="UMR43" s="31"/>
      <c r="UMS43" s="30"/>
      <c r="UMT43" s="31"/>
      <c r="UMU43" s="30"/>
      <c r="UMV43" s="31"/>
      <c r="UMW43" s="30"/>
      <c r="UMX43" s="31"/>
      <c r="UMY43" s="30"/>
      <c r="UMZ43" s="31"/>
      <c r="UNA43" s="30"/>
      <c r="UNB43" s="31"/>
      <c r="UNC43" s="30"/>
      <c r="UND43" s="31"/>
      <c r="UNE43" s="30"/>
      <c r="UNF43" s="31"/>
      <c r="UNG43" s="30"/>
      <c r="UNH43" s="31"/>
      <c r="UNI43" s="30"/>
      <c r="UNJ43" s="31"/>
      <c r="UNK43" s="30"/>
      <c r="UNL43" s="31"/>
      <c r="UNM43" s="30"/>
      <c r="UNN43" s="31"/>
      <c r="UNO43" s="30"/>
      <c r="UNP43" s="31"/>
      <c r="UNQ43" s="30"/>
      <c r="UNR43" s="31"/>
      <c r="UNS43" s="30"/>
      <c r="UNT43" s="31"/>
      <c r="UNU43" s="30"/>
      <c r="UNV43" s="31"/>
      <c r="UNW43" s="30"/>
      <c r="UNX43" s="31"/>
      <c r="UNY43" s="30"/>
      <c r="UNZ43" s="31"/>
      <c r="UOA43" s="30"/>
      <c r="UOB43" s="31"/>
      <c r="UOC43" s="30"/>
      <c r="UOD43" s="31"/>
      <c r="UOE43" s="30"/>
      <c r="UOF43" s="31"/>
      <c r="UOG43" s="30"/>
      <c r="UOH43" s="31"/>
      <c r="UOI43" s="30"/>
      <c r="UOJ43" s="31"/>
      <c r="UOK43" s="30"/>
      <c r="UOL43" s="31"/>
      <c r="UOM43" s="30"/>
      <c r="UON43" s="31"/>
      <c r="UOO43" s="30"/>
      <c r="UOP43" s="31"/>
      <c r="UOQ43" s="30"/>
      <c r="UOR43" s="31"/>
      <c r="UOS43" s="30"/>
      <c r="UOT43" s="31"/>
      <c r="UOU43" s="30"/>
      <c r="UOV43" s="31"/>
      <c r="UOW43" s="30"/>
      <c r="UOX43" s="31"/>
      <c r="UOY43" s="30"/>
      <c r="UOZ43" s="31"/>
      <c r="UPA43" s="30"/>
      <c r="UPB43" s="31"/>
      <c r="UPC43" s="30"/>
      <c r="UPD43" s="31"/>
      <c r="UPE43" s="30"/>
      <c r="UPF43" s="31"/>
      <c r="UPG43" s="30"/>
      <c r="UPH43" s="31"/>
      <c r="UPI43" s="30"/>
      <c r="UPJ43" s="31"/>
      <c r="UPK43" s="30"/>
      <c r="UPL43" s="31"/>
      <c r="UPM43" s="30"/>
      <c r="UPN43" s="31"/>
      <c r="UPO43" s="30"/>
      <c r="UPP43" s="31"/>
      <c r="UPQ43" s="30"/>
      <c r="UPR43" s="31"/>
      <c r="UPS43" s="30"/>
      <c r="UPT43" s="31"/>
      <c r="UPU43" s="30"/>
      <c r="UPV43" s="31"/>
      <c r="UPW43" s="30"/>
      <c r="UPX43" s="31"/>
      <c r="UPY43" s="30"/>
      <c r="UPZ43" s="31"/>
      <c r="UQA43" s="30"/>
      <c r="UQB43" s="31"/>
      <c r="UQC43" s="30"/>
      <c r="UQD43" s="31"/>
      <c r="UQE43" s="30"/>
      <c r="UQF43" s="31"/>
      <c r="UQG43" s="30"/>
      <c r="UQH43" s="31"/>
      <c r="UQI43" s="30"/>
      <c r="UQJ43" s="31"/>
      <c r="UQK43" s="30"/>
      <c r="UQL43" s="31"/>
      <c r="UQM43" s="30"/>
      <c r="UQN43" s="31"/>
      <c r="UQO43" s="30"/>
      <c r="UQP43" s="31"/>
      <c r="UQQ43" s="30"/>
      <c r="UQR43" s="31"/>
      <c r="UQS43" s="30"/>
      <c r="UQT43" s="31"/>
      <c r="UQU43" s="30"/>
      <c r="UQV43" s="31"/>
      <c r="UQW43" s="30"/>
      <c r="UQX43" s="31"/>
      <c r="UQY43" s="30"/>
      <c r="UQZ43" s="31"/>
      <c r="URA43" s="30"/>
      <c r="URB43" s="31"/>
      <c r="URC43" s="30"/>
      <c r="URD43" s="31"/>
      <c r="URE43" s="30"/>
      <c r="URF43" s="31"/>
      <c r="URG43" s="30"/>
      <c r="URH43" s="31"/>
      <c r="URI43" s="30"/>
      <c r="URJ43" s="31"/>
      <c r="URK43" s="30"/>
      <c r="URL43" s="31"/>
      <c r="URM43" s="30"/>
      <c r="URN43" s="31"/>
      <c r="URO43" s="30"/>
      <c r="URP43" s="31"/>
      <c r="URQ43" s="30"/>
      <c r="URR43" s="31"/>
      <c r="URS43" s="30"/>
      <c r="URT43" s="31"/>
      <c r="URU43" s="30"/>
      <c r="URV43" s="31"/>
      <c r="URW43" s="30"/>
      <c r="URX43" s="31"/>
      <c r="URY43" s="30"/>
      <c r="URZ43" s="31"/>
      <c r="USA43" s="30"/>
      <c r="USB43" s="31"/>
      <c r="USC43" s="30"/>
      <c r="USD43" s="31"/>
      <c r="USE43" s="30"/>
      <c r="USF43" s="31"/>
      <c r="USG43" s="30"/>
      <c r="USH43" s="31"/>
      <c r="USI43" s="30"/>
      <c r="USJ43" s="31"/>
      <c r="USK43" s="30"/>
      <c r="USL43" s="31"/>
      <c r="USM43" s="30"/>
      <c r="USN43" s="31"/>
      <c r="USO43" s="30"/>
      <c r="USP43" s="31"/>
      <c r="USQ43" s="30"/>
      <c r="USR43" s="31"/>
      <c r="USS43" s="30"/>
      <c r="UST43" s="31"/>
      <c r="USU43" s="30"/>
      <c r="USV43" s="31"/>
      <c r="USW43" s="30"/>
      <c r="USX43" s="31"/>
      <c r="USY43" s="30"/>
      <c r="USZ43" s="31"/>
      <c r="UTA43" s="30"/>
      <c r="UTB43" s="31"/>
      <c r="UTC43" s="30"/>
      <c r="UTD43" s="31"/>
      <c r="UTE43" s="30"/>
      <c r="UTF43" s="31"/>
      <c r="UTG43" s="30"/>
      <c r="UTH43" s="31"/>
      <c r="UTI43" s="30"/>
      <c r="UTJ43" s="31"/>
      <c r="UTK43" s="30"/>
      <c r="UTL43" s="31"/>
      <c r="UTM43" s="30"/>
      <c r="UTN43" s="31"/>
      <c r="UTO43" s="30"/>
      <c r="UTP43" s="31"/>
      <c r="UTQ43" s="30"/>
      <c r="UTR43" s="31"/>
      <c r="UTS43" s="30"/>
      <c r="UTT43" s="31"/>
      <c r="UTU43" s="30"/>
      <c r="UTV43" s="31"/>
      <c r="UTW43" s="30"/>
      <c r="UTX43" s="31"/>
      <c r="UTY43" s="30"/>
      <c r="UTZ43" s="31"/>
      <c r="UUA43" s="30"/>
      <c r="UUB43" s="31"/>
      <c r="UUC43" s="30"/>
      <c r="UUD43" s="31"/>
      <c r="UUE43" s="30"/>
      <c r="UUF43" s="31"/>
      <c r="UUG43" s="30"/>
      <c r="UUH43" s="31"/>
      <c r="UUI43" s="30"/>
      <c r="UUJ43" s="31"/>
      <c r="UUK43" s="30"/>
      <c r="UUL43" s="31"/>
      <c r="UUM43" s="30"/>
      <c r="UUN43" s="31"/>
      <c r="UUO43" s="30"/>
      <c r="UUP43" s="31"/>
      <c r="UUQ43" s="30"/>
      <c r="UUR43" s="31"/>
      <c r="UUS43" s="30"/>
      <c r="UUT43" s="31"/>
      <c r="UUU43" s="30"/>
      <c r="UUV43" s="31"/>
      <c r="UUW43" s="30"/>
      <c r="UUX43" s="31"/>
      <c r="UUY43" s="30"/>
      <c r="UUZ43" s="31"/>
      <c r="UVA43" s="30"/>
      <c r="UVB43" s="31"/>
      <c r="UVC43" s="30"/>
      <c r="UVD43" s="31"/>
      <c r="UVE43" s="30"/>
      <c r="UVF43" s="31"/>
      <c r="UVG43" s="30"/>
      <c r="UVH43" s="31"/>
      <c r="UVI43" s="30"/>
      <c r="UVJ43" s="31"/>
      <c r="UVK43" s="30"/>
      <c r="UVL43" s="31"/>
      <c r="UVM43" s="30"/>
      <c r="UVN43" s="31"/>
      <c r="UVO43" s="30"/>
      <c r="UVP43" s="31"/>
      <c r="UVQ43" s="30"/>
      <c r="UVR43" s="31"/>
      <c r="UVS43" s="30"/>
      <c r="UVT43" s="31"/>
      <c r="UVU43" s="30"/>
      <c r="UVV43" s="31"/>
      <c r="UVW43" s="30"/>
      <c r="UVX43" s="31"/>
      <c r="UVY43" s="30"/>
      <c r="UVZ43" s="31"/>
      <c r="UWA43" s="30"/>
      <c r="UWB43" s="31"/>
      <c r="UWC43" s="30"/>
      <c r="UWD43" s="31"/>
      <c r="UWE43" s="30"/>
      <c r="UWF43" s="31"/>
      <c r="UWG43" s="30"/>
      <c r="UWH43" s="31"/>
      <c r="UWI43" s="30"/>
      <c r="UWJ43" s="31"/>
      <c r="UWK43" s="30"/>
      <c r="UWL43" s="31"/>
      <c r="UWM43" s="30"/>
      <c r="UWN43" s="31"/>
      <c r="UWO43" s="30"/>
      <c r="UWP43" s="31"/>
      <c r="UWQ43" s="30"/>
      <c r="UWR43" s="31"/>
      <c r="UWS43" s="30"/>
      <c r="UWT43" s="31"/>
      <c r="UWU43" s="30"/>
      <c r="UWV43" s="31"/>
      <c r="UWW43" s="30"/>
      <c r="UWX43" s="31"/>
      <c r="UWY43" s="30"/>
      <c r="UWZ43" s="31"/>
      <c r="UXA43" s="30"/>
      <c r="UXB43" s="31"/>
      <c r="UXC43" s="30"/>
      <c r="UXD43" s="31"/>
      <c r="UXE43" s="30"/>
      <c r="UXF43" s="31"/>
      <c r="UXG43" s="30"/>
      <c r="UXH43" s="31"/>
      <c r="UXI43" s="30"/>
      <c r="UXJ43" s="31"/>
      <c r="UXK43" s="30"/>
      <c r="UXL43" s="31"/>
      <c r="UXM43" s="30"/>
      <c r="UXN43" s="31"/>
      <c r="UXO43" s="30"/>
      <c r="UXP43" s="31"/>
      <c r="UXQ43" s="30"/>
      <c r="UXR43" s="31"/>
      <c r="UXS43" s="30"/>
      <c r="UXT43" s="31"/>
      <c r="UXU43" s="30"/>
      <c r="UXV43" s="31"/>
      <c r="UXW43" s="30"/>
      <c r="UXX43" s="31"/>
      <c r="UXY43" s="30"/>
      <c r="UXZ43" s="31"/>
      <c r="UYA43" s="30"/>
      <c r="UYB43" s="31"/>
      <c r="UYC43" s="30"/>
      <c r="UYD43" s="31"/>
      <c r="UYE43" s="30"/>
      <c r="UYF43" s="31"/>
      <c r="UYG43" s="30"/>
      <c r="UYH43" s="31"/>
      <c r="UYI43" s="30"/>
      <c r="UYJ43" s="31"/>
      <c r="UYK43" s="30"/>
      <c r="UYL43" s="31"/>
      <c r="UYM43" s="30"/>
      <c r="UYN43" s="31"/>
      <c r="UYO43" s="30"/>
      <c r="UYP43" s="31"/>
      <c r="UYQ43" s="30"/>
      <c r="UYR43" s="31"/>
      <c r="UYS43" s="30"/>
      <c r="UYT43" s="31"/>
      <c r="UYU43" s="30"/>
      <c r="UYV43" s="31"/>
      <c r="UYW43" s="30"/>
      <c r="UYX43" s="31"/>
      <c r="UYY43" s="30"/>
      <c r="UYZ43" s="31"/>
      <c r="UZA43" s="30"/>
      <c r="UZB43" s="31"/>
      <c r="UZC43" s="30"/>
      <c r="UZD43" s="31"/>
      <c r="UZE43" s="30"/>
      <c r="UZF43" s="31"/>
      <c r="UZG43" s="30"/>
      <c r="UZH43" s="31"/>
      <c r="UZI43" s="30"/>
      <c r="UZJ43" s="31"/>
      <c r="UZK43" s="30"/>
      <c r="UZL43" s="31"/>
      <c r="UZM43" s="30"/>
      <c r="UZN43" s="31"/>
      <c r="UZO43" s="30"/>
      <c r="UZP43" s="31"/>
      <c r="UZQ43" s="30"/>
      <c r="UZR43" s="31"/>
      <c r="UZS43" s="30"/>
      <c r="UZT43" s="31"/>
      <c r="UZU43" s="30"/>
      <c r="UZV43" s="31"/>
      <c r="UZW43" s="30"/>
      <c r="UZX43" s="31"/>
      <c r="UZY43" s="30"/>
      <c r="UZZ43" s="31"/>
      <c r="VAA43" s="30"/>
      <c r="VAB43" s="31"/>
      <c r="VAC43" s="30"/>
      <c r="VAD43" s="31"/>
      <c r="VAE43" s="30"/>
      <c r="VAF43" s="31"/>
      <c r="VAG43" s="30"/>
      <c r="VAH43" s="31"/>
      <c r="VAI43" s="30"/>
      <c r="VAJ43" s="31"/>
      <c r="VAK43" s="30"/>
      <c r="VAL43" s="31"/>
      <c r="VAM43" s="30"/>
      <c r="VAN43" s="31"/>
      <c r="VAO43" s="30"/>
      <c r="VAP43" s="31"/>
      <c r="VAQ43" s="30"/>
      <c r="VAR43" s="31"/>
      <c r="VAS43" s="30"/>
      <c r="VAT43" s="31"/>
      <c r="VAU43" s="30"/>
      <c r="VAV43" s="31"/>
      <c r="VAW43" s="30"/>
      <c r="VAX43" s="31"/>
      <c r="VAY43" s="30"/>
      <c r="VAZ43" s="31"/>
      <c r="VBA43" s="30"/>
      <c r="VBB43" s="31"/>
      <c r="VBC43" s="30"/>
      <c r="VBD43" s="31"/>
      <c r="VBE43" s="30"/>
      <c r="VBF43" s="31"/>
      <c r="VBG43" s="30"/>
      <c r="VBH43" s="31"/>
      <c r="VBI43" s="30"/>
      <c r="VBJ43" s="31"/>
      <c r="VBK43" s="30"/>
      <c r="VBL43" s="31"/>
      <c r="VBM43" s="30"/>
      <c r="VBN43" s="31"/>
      <c r="VBO43" s="30"/>
      <c r="VBP43" s="31"/>
      <c r="VBQ43" s="30"/>
      <c r="VBR43" s="31"/>
      <c r="VBS43" s="30"/>
      <c r="VBT43" s="31"/>
      <c r="VBU43" s="30"/>
      <c r="VBV43" s="31"/>
      <c r="VBW43" s="30"/>
      <c r="VBX43" s="31"/>
      <c r="VBY43" s="30"/>
      <c r="VBZ43" s="31"/>
      <c r="VCA43" s="30"/>
      <c r="VCB43" s="31"/>
      <c r="VCC43" s="30"/>
      <c r="VCD43" s="31"/>
      <c r="VCE43" s="30"/>
      <c r="VCF43" s="31"/>
      <c r="VCG43" s="30"/>
      <c r="VCH43" s="31"/>
      <c r="VCI43" s="30"/>
      <c r="VCJ43" s="31"/>
      <c r="VCK43" s="30"/>
      <c r="VCL43" s="31"/>
      <c r="VCM43" s="30"/>
      <c r="VCN43" s="31"/>
      <c r="VCO43" s="30"/>
      <c r="VCP43" s="31"/>
      <c r="VCQ43" s="30"/>
      <c r="VCR43" s="31"/>
      <c r="VCS43" s="30"/>
      <c r="VCT43" s="31"/>
      <c r="VCU43" s="30"/>
      <c r="VCV43" s="31"/>
      <c r="VCW43" s="30"/>
      <c r="VCX43" s="31"/>
      <c r="VCY43" s="30"/>
      <c r="VCZ43" s="31"/>
      <c r="VDA43" s="30"/>
      <c r="VDB43" s="31"/>
      <c r="VDC43" s="30"/>
      <c r="VDD43" s="31"/>
      <c r="VDE43" s="30"/>
      <c r="VDF43" s="31"/>
      <c r="VDG43" s="30"/>
      <c r="VDH43" s="31"/>
      <c r="VDI43" s="30"/>
      <c r="VDJ43" s="31"/>
      <c r="VDK43" s="30"/>
      <c r="VDL43" s="31"/>
      <c r="VDM43" s="30"/>
      <c r="VDN43" s="31"/>
      <c r="VDO43" s="30"/>
      <c r="VDP43" s="31"/>
      <c r="VDQ43" s="30"/>
      <c r="VDR43" s="31"/>
      <c r="VDS43" s="30"/>
      <c r="VDT43" s="31"/>
      <c r="VDU43" s="30"/>
      <c r="VDV43" s="31"/>
      <c r="VDW43" s="30"/>
      <c r="VDX43" s="31"/>
      <c r="VDY43" s="30"/>
      <c r="VDZ43" s="31"/>
      <c r="VEA43" s="30"/>
      <c r="VEB43" s="31"/>
      <c r="VEC43" s="30"/>
      <c r="VED43" s="31"/>
      <c r="VEE43" s="30"/>
      <c r="VEF43" s="31"/>
      <c r="VEG43" s="30"/>
      <c r="VEH43" s="31"/>
      <c r="VEI43" s="30"/>
      <c r="VEJ43" s="31"/>
      <c r="VEK43" s="30"/>
      <c r="VEL43" s="31"/>
      <c r="VEM43" s="30"/>
      <c r="VEN43" s="31"/>
      <c r="VEO43" s="30"/>
      <c r="VEP43" s="31"/>
      <c r="VEQ43" s="30"/>
      <c r="VER43" s="31"/>
      <c r="VES43" s="30"/>
      <c r="VET43" s="31"/>
      <c r="VEU43" s="30"/>
      <c r="VEV43" s="31"/>
      <c r="VEW43" s="30"/>
      <c r="VEX43" s="31"/>
      <c r="VEY43" s="30"/>
      <c r="VEZ43" s="31"/>
      <c r="VFA43" s="30"/>
      <c r="VFB43" s="31"/>
      <c r="VFC43" s="30"/>
      <c r="VFD43" s="31"/>
      <c r="VFE43" s="30"/>
      <c r="VFF43" s="31"/>
      <c r="VFG43" s="30"/>
      <c r="VFH43" s="31"/>
      <c r="VFI43" s="30"/>
      <c r="VFJ43" s="31"/>
      <c r="VFK43" s="30"/>
      <c r="VFL43" s="31"/>
      <c r="VFM43" s="30"/>
      <c r="VFN43" s="31"/>
      <c r="VFO43" s="30"/>
      <c r="VFP43" s="31"/>
      <c r="VFQ43" s="30"/>
      <c r="VFR43" s="31"/>
      <c r="VFS43" s="30"/>
      <c r="VFT43" s="31"/>
      <c r="VFU43" s="30"/>
      <c r="VFV43" s="31"/>
      <c r="VFW43" s="30"/>
      <c r="VFX43" s="31"/>
      <c r="VFY43" s="30"/>
      <c r="VFZ43" s="31"/>
      <c r="VGA43" s="30"/>
      <c r="VGB43" s="31"/>
      <c r="VGC43" s="30"/>
      <c r="VGD43" s="31"/>
      <c r="VGE43" s="30"/>
      <c r="VGF43" s="31"/>
      <c r="VGG43" s="30"/>
      <c r="VGH43" s="31"/>
      <c r="VGI43" s="30"/>
      <c r="VGJ43" s="31"/>
      <c r="VGK43" s="30"/>
      <c r="VGL43" s="31"/>
      <c r="VGM43" s="30"/>
      <c r="VGN43" s="31"/>
      <c r="VGO43" s="30"/>
      <c r="VGP43" s="31"/>
      <c r="VGQ43" s="30"/>
      <c r="VGR43" s="31"/>
      <c r="VGS43" s="30"/>
      <c r="VGT43" s="31"/>
      <c r="VGU43" s="30"/>
      <c r="VGV43" s="31"/>
      <c r="VGW43" s="30"/>
      <c r="VGX43" s="31"/>
      <c r="VGY43" s="30"/>
      <c r="VGZ43" s="31"/>
      <c r="VHA43" s="30"/>
      <c r="VHB43" s="31"/>
      <c r="VHC43" s="30"/>
      <c r="VHD43" s="31"/>
      <c r="VHE43" s="30"/>
      <c r="VHF43" s="31"/>
      <c r="VHG43" s="30"/>
      <c r="VHH43" s="31"/>
      <c r="VHI43" s="30"/>
      <c r="VHJ43" s="31"/>
      <c r="VHK43" s="30"/>
      <c r="VHL43" s="31"/>
      <c r="VHM43" s="30"/>
      <c r="VHN43" s="31"/>
      <c r="VHO43" s="30"/>
      <c r="VHP43" s="31"/>
      <c r="VHQ43" s="30"/>
      <c r="VHR43" s="31"/>
      <c r="VHS43" s="30"/>
      <c r="VHT43" s="31"/>
      <c r="VHU43" s="30"/>
      <c r="VHV43" s="31"/>
      <c r="VHW43" s="30"/>
      <c r="VHX43" s="31"/>
      <c r="VHY43" s="30"/>
      <c r="VHZ43" s="31"/>
      <c r="VIA43" s="30"/>
      <c r="VIB43" s="31"/>
      <c r="VIC43" s="30"/>
      <c r="VID43" s="31"/>
      <c r="VIE43" s="30"/>
      <c r="VIF43" s="31"/>
      <c r="VIG43" s="30"/>
      <c r="VIH43" s="31"/>
      <c r="VII43" s="30"/>
      <c r="VIJ43" s="31"/>
      <c r="VIK43" s="30"/>
      <c r="VIL43" s="31"/>
      <c r="VIM43" s="30"/>
      <c r="VIN43" s="31"/>
      <c r="VIO43" s="30"/>
      <c r="VIP43" s="31"/>
      <c r="VIQ43" s="30"/>
      <c r="VIR43" s="31"/>
      <c r="VIS43" s="30"/>
      <c r="VIT43" s="31"/>
      <c r="VIU43" s="30"/>
      <c r="VIV43" s="31"/>
      <c r="VIW43" s="30"/>
      <c r="VIX43" s="31"/>
      <c r="VIY43" s="30"/>
      <c r="VIZ43" s="31"/>
      <c r="VJA43" s="30"/>
      <c r="VJB43" s="31"/>
      <c r="VJC43" s="30"/>
      <c r="VJD43" s="31"/>
      <c r="VJE43" s="30"/>
      <c r="VJF43" s="31"/>
      <c r="VJG43" s="30"/>
      <c r="VJH43" s="31"/>
      <c r="VJI43" s="30"/>
      <c r="VJJ43" s="31"/>
      <c r="VJK43" s="30"/>
      <c r="VJL43" s="31"/>
      <c r="VJM43" s="30"/>
      <c r="VJN43" s="31"/>
      <c r="VJO43" s="30"/>
      <c r="VJP43" s="31"/>
      <c r="VJQ43" s="30"/>
      <c r="VJR43" s="31"/>
      <c r="VJS43" s="30"/>
      <c r="VJT43" s="31"/>
      <c r="VJU43" s="30"/>
      <c r="VJV43" s="31"/>
      <c r="VJW43" s="30"/>
      <c r="VJX43" s="31"/>
      <c r="VJY43" s="30"/>
      <c r="VJZ43" s="31"/>
      <c r="VKA43" s="30"/>
      <c r="VKB43" s="31"/>
      <c r="VKC43" s="30"/>
      <c r="VKD43" s="31"/>
      <c r="VKE43" s="30"/>
      <c r="VKF43" s="31"/>
      <c r="VKG43" s="30"/>
      <c r="VKH43" s="31"/>
      <c r="VKI43" s="30"/>
      <c r="VKJ43" s="31"/>
      <c r="VKK43" s="30"/>
      <c r="VKL43" s="31"/>
      <c r="VKM43" s="30"/>
      <c r="VKN43" s="31"/>
      <c r="VKO43" s="30"/>
      <c r="VKP43" s="31"/>
      <c r="VKQ43" s="30"/>
      <c r="VKR43" s="31"/>
      <c r="VKS43" s="30"/>
      <c r="VKT43" s="31"/>
      <c r="VKU43" s="30"/>
      <c r="VKV43" s="31"/>
      <c r="VKW43" s="30"/>
      <c r="VKX43" s="31"/>
      <c r="VKY43" s="30"/>
      <c r="VKZ43" s="31"/>
      <c r="VLA43" s="30"/>
      <c r="VLB43" s="31"/>
      <c r="VLC43" s="30"/>
      <c r="VLD43" s="31"/>
      <c r="VLE43" s="30"/>
      <c r="VLF43" s="31"/>
      <c r="VLG43" s="30"/>
      <c r="VLH43" s="31"/>
      <c r="VLI43" s="30"/>
      <c r="VLJ43" s="31"/>
      <c r="VLK43" s="30"/>
      <c r="VLL43" s="31"/>
      <c r="VLM43" s="30"/>
      <c r="VLN43" s="31"/>
      <c r="VLO43" s="30"/>
      <c r="VLP43" s="31"/>
      <c r="VLQ43" s="30"/>
      <c r="VLR43" s="31"/>
      <c r="VLS43" s="30"/>
      <c r="VLT43" s="31"/>
      <c r="VLU43" s="30"/>
      <c r="VLV43" s="31"/>
      <c r="VLW43" s="30"/>
      <c r="VLX43" s="31"/>
      <c r="VLY43" s="30"/>
      <c r="VLZ43" s="31"/>
      <c r="VMA43" s="30"/>
      <c r="VMB43" s="31"/>
      <c r="VMC43" s="30"/>
      <c r="VMD43" s="31"/>
      <c r="VME43" s="30"/>
      <c r="VMF43" s="31"/>
      <c r="VMG43" s="30"/>
      <c r="VMH43" s="31"/>
      <c r="VMI43" s="30"/>
      <c r="VMJ43" s="31"/>
      <c r="VMK43" s="30"/>
      <c r="VML43" s="31"/>
      <c r="VMM43" s="30"/>
      <c r="VMN43" s="31"/>
      <c r="VMO43" s="30"/>
      <c r="VMP43" s="31"/>
      <c r="VMQ43" s="30"/>
      <c r="VMR43" s="31"/>
      <c r="VMS43" s="30"/>
      <c r="VMT43" s="31"/>
      <c r="VMU43" s="30"/>
      <c r="VMV43" s="31"/>
      <c r="VMW43" s="30"/>
      <c r="VMX43" s="31"/>
      <c r="VMY43" s="30"/>
      <c r="VMZ43" s="31"/>
      <c r="VNA43" s="30"/>
      <c r="VNB43" s="31"/>
      <c r="VNC43" s="30"/>
      <c r="VND43" s="31"/>
      <c r="VNE43" s="30"/>
      <c r="VNF43" s="31"/>
      <c r="VNG43" s="30"/>
      <c r="VNH43" s="31"/>
      <c r="VNI43" s="30"/>
      <c r="VNJ43" s="31"/>
      <c r="VNK43" s="30"/>
      <c r="VNL43" s="31"/>
      <c r="VNM43" s="30"/>
      <c r="VNN43" s="31"/>
      <c r="VNO43" s="30"/>
      <c r="VNP43" s="31"/>
      <c r="VNQ43" s="30"/>
      <c r="VNR43" s="31"/>
      <c r="VNS43" s="30"/>
      <c r="VNT43" s="31"/>
      <c r="VNU43" s="30"/>
      <c r="VNV43" s="31"/>
      <c r="VNW43" s="30"/>
      <c r="VNX43" s="31"/>
      <c r="VNY43" s="30"/>
      <c r="VNZ43" s="31"/>
      <c r="VOA43" s="30"/>
      <c r="VOB43" s="31"/>
      <c r="VOC43" s="30"/>
      <c r="VOD43" s="31"/>
      <c r="VOE43" s="30"/>
      <c r="VOF43" s="31"/>
      <c r="VOG43" s="30"/>
      <c r="VOH43" s="31"/>
      <c r="VOI43" s="30"/>
      <c r="VOJ43" s="31"/>
      <c r="VOK43" s="30"/>
      <c r="VOL43" s="31"/>
      <c r="VOM43" s="30"/>
      <c r="VON43" s="31"/>
      <c r="VOO43" s="30"/>
      <c r="VOP43" s="31"/>
      <c r="VOQ43" s="30"/>
      <c r="VOR43" s="31"/>
      <c r="VOS43" s="30"/>
      <c r="VOT43" s="31"/>
      <c r="VOU43" s="30"/>
      <c r="VOV43" s="31"/>
      <c r="VOW43" s="30"/>
      <c r="VOX43" s="31"/>
      <c r="VOY43" s="30"/>
      <c r="VOZ43" s="31"/>
      <c r="VPA43" s="30"/>
      <c r="VPB43" s="31"/>
      <c r="VPC43" s="30"/>
      <c r="VPD43" s="31"/>
      <c r="VPE43" s="30"/>
      <c r="VPF43" s="31"/>
      <c r="VPG43" s="30"/>
      <c r="VPH43" s="31"/>
      <c r="VPI43" s="30"/>
      <c r="VPJ43" s="31"/>
      <c r="VPK43" s="30"/>
      <c r="VPL43" s="31"/>
      <c r="VPM43" s="30"/>
      <c r="VPN43" s="31"/>
      <c r="VPO43" s="30"/>
      <c r="VPP43" s="31"/>
      <c r="VPQ43" s="30"/>
      <c r="VPR43" s="31"/>
      <c r="VPS43" s="30"/>
      <c r="VPT43" s="31"/>
      <c r="VPU43" s="30"/>
      <c r="VPV43" s="31"/>
      <c r="VPW43" s="30"/>
      <c r="VPX43" s="31"/>
      <c r="VPY43" s="30"/>
      <c r="VPZ43" s="31"/>
      <c r="VQA43" s="30"/>
      <c r="VQB43" s="31"/>
      <c r="VQC43" s="30"/>
      <c r="VQD43" s="31"/>
      <c r="VQE43" s="30"/>
      <c r="VQF43" s="31"/>
      <c r="VQG43" s="30"/>
      <c r="VQH43" s="31"/>
      <c r="VQI43" s="30"/>
      <c r="VQJ43" s="31"/>
      <c r="VQK43" s="30"/>
      <c r="VQL43" s="31"/>
      <c r="VQM43" s="30"/>
      <c r="VQN43" s="31"/>
      <c r="VQO43" s="30"/>
      <c r="VQP43" s="31"/>
      <c r="VQQ43" s="30"/>
      <c r="VQR43" s="31"/>
      <c r="VQS43" s="30"/>
      <c r="VQT43" s="31"/>
      <c r="VQU43" s="30"/>
      <c r="VQV43" s="31"/>
      <c r="VQW43" s="30"/>
      <c r="VQX43" s="31"/>
      <c r="VQY43" s="30"/>
      <c r="VQZ43" s="31"/>
      <c r="VRA43" s="30"/>
      <c r="VRB43" s="31"/>
      <c r="VRC43" s="30"/>
      <c r="VRD43" s="31"/>
      <c r="VRE43" s="30"/>
      <c r="VRF43" s="31"/>
      <c r="VRG43" s="30"/>
      <c r="VRH43" s="31"/>
      <c r="VRI43" s="30"/>
      <c r="VRJ43" s="31"/>
      <c r="VRK43" s="30"/>
      <c r="VRL43" s="31"/>
      <c r="VRM43" s="30"/>
      <c r="VRN43" s="31"/>
      <c r="VRO43" s="30"/>
      <c r="VRP43" s="31"/>
      <c r="VRQ43" s="30"/>
      <c r="VRR43" s="31"/>
      <c r="VRS43" s="30"/>
      <c r="VRT43" s="31"/>
      <c r="VRU43" s="30"/>
      <c r="VRV43" s="31"/>
      <c r="VRW43" s="30"/>
      <c r="VRX43" s="31"/>
      <c r="VRY43" s="30"/>
      <c r="VRZ43" s="31"/>
      <c r="VSA43" s="30"/>
      <c r="VSB43" s="31"/>
      <c r="VSC43" s="30"/>
      <c r="VSD43" s="31"/>
      <c r="VSE43" s="30"/>
      <c r="VSF43" s="31"/>
      <c r="VSG43" s="30"/>
      <c r="VSH43" s="31"/>
      <c r="VSI43" s="30"/>
      <c r="VSJ43" s="31"/>
      <c r="VSK43" s="30"/>
      <c r="VSL43" s="31"/>
      <c r="VSM43" s="30"/>
      <c r="VSN43" s="31"/>
      <c r="VSO43" s="30"/>
      <c r="VSP43" s="31"/>
      <c r="VSQ43" s="30"/>
      <c r="VSR43" s="31"/>
      <c r="VSS43" s="30"/>
      <c r="VST43" s="31"/>
      <c r="VSU43" s="30"/>
      <c r="VSV43" s="31"/>
      <c r="VSW43" s="30"/>
      <c r="VSX43" s="31"/>
      <c r="VSY43" s="30"/>
      <c r="VSZ43" s="31"/>
      <c r="VTA43" s="30"/>
      <c r="VTB43" s="31"/>
      <c r="VTC43" s="30"/>
      <c r="VTD43" s="31"/>
      <c r="VTE43" s="30"/>
      <c r="VTF43" s="31"/>
      <c r="VTG43" s="30"/>
      <c r="VTH43" s="31"/>
      <c r="VTI43" s="30"/>
      <c r="VTJ43" s="31"/>
      <c r="VTK43" s="30"/>
      <c r="VTL43" s="31"/>
      <c r="VTM43" s="30"/>
      <c r="VTN43" s="31"/>
      <c r="VTO43" s="30"/>
      <c r="VTP43" s="31"/>
      <c r="VTQ43" s="30"/>
      <c r="VTR43" s="31"/>
      <c r="VTS43" s="30"/>
      <c r="VTT43" s="31"/>
      <c r="VTU43" s="30"/>
      <c r="VTV43" s="31"/>
      <c r="VTW43" s="30"/>
      <c r="VTX43" s="31"/>
      <c r="VTY43" s="30"/>
      <c r="VTZ43" s="31"/>
      <c r="VUA43" s="30"/>
      <c r="VUB43" s="31"/>
      <c r="VUC43" s="30"/>
      <c r="VUD43" s="31"/>
      <c r="VUE43" s="30"/>
      <c r="VUF43" s="31"/>
      <c r="VUG43" s="30"/>
      <c r="VUH43" s="31"/>
      <c r="VUI43" s="30"/>
      <c r="VUJ43" s="31"/>
      <c r="VUK43" s="30"/>
      <c r="VUL43" s="31"/>
      <c r="VUM43" s="30"/>
      <c r="VUN43" s="31"/>
      <c r="VUO43" s="30"/>
      <c r="VUP43" s="31"/>
      <c r="VUQ43" s="30"/>
      <c r="VUR43" s="31"/>
      <c r="VUS43" s="30"/>
      <c r="VUT43" s="31"/>
      <c r="VUU43" s="30"/>
      <c r="VUV43" s="31"/>
      <c r="VUW43" s="30"/>
      <c r="VUX43" s="31"/>
      <c r="VUY43" s="30"/>
      <c r="VUZ43" s="31"/>
      <c r="VVA43" s="30"/>
      <c r="VVB43" s="31"/>
      <c r="VVC43" s="30"/>
      <c r="VVD43" s="31"/>
      <c r="VVE43" s="30"/>
      <c r="VVF43" s="31"/>
      <c r="VVG43" s="30"/>
      <c r="VVH43" s="31"/>
      <c r="VVI43" s="30"/>
      <c r="VVJ43" s="31"/>
      <c r="VVK43" s="30"/>
      <c r="VVL43" s="31"/>
      <c r="VVM43" s="30"/>
      <c r="VVN43" s="31"/>
      <c r="VVO43" s="30"/>
      <c r="VVP43" s="31"/>
      <c r="VVQ43" s="30"/>
      <c r="VVR43" s="31"/>
      <c r="VVS43" s="30"/>
      <c r="VVT43" s="31"/>
      <c r="VVU43" s="30"/>
      <c r="VVV43" s="31"/>
      <c r="VVW43" s="30"/>
      <c r="VVX43" s="31"/>
      <c r="VVY43" s="30"/>
      <c r="VVZ43" s="31"/>
      <c r="VWA43" s="30"/>
      <c r="VWB43" s="31"/>
      <c r="VWC43" s="30"/>
      <c r="VWD43" s="31"/>
      <c r="VWE43" s="30"/>
      <c r="VWF43" s="31"/>
      <c r="VWG43" s="30"/>
      <c r="VWH43" s="31"/>
      <c r="VWI43" s="30"/>
      <c r="VWJ43" s="31"/>
      <c r="VWK43" s="30"/>
      <c r="VWL43" s="31"/>
      <c r="VWM43" s="30"/>
      <c r="VWN43" s="31"/>
      <c r="VWO43" s="30"/>
      <c r="VWP43" s="31"/>
      <c r="VWQ43" s="30"/>
      <c r="VWR43" s="31"/>
      <c r="VWS43" s="30"/>
      <c r="VWT43" s="31"/>
      <c r="VWU43" s="30"/>
      <c r="VWV43" s="31"/>
      <c r="VWW43" s="30"/>
      <c r="VWX43" s="31"/>
      <c r="VWY43" s="30"/>
      <c r="VWZ43" s="31"/>
      <c r="VXA43" s="30"/>
      <c r="VXB43" s="31"/>
      <c r="VXC43" s="30"/>
      <c r="VXD43" s="31"/>
      <c r="VXE43" s="30"/>
      <c r="VXF43" s="31"/>
      <c r="VXG43" s="30"/>
      <c r="VXH43" s="31"/>
      <c r="VXI43" s="30"/>
      <c r="VXJ43" s="31"/>
      <c r="VXK43" s="30"/>
      <c r="VXL43" s="31"/>
      <c r="VXM43" s="30"/>
      <c r="VXN43" s="31"/>
      <c r="VXO43" s="30"/>
      <c r="VXP43" s="31"/>
      <c r="VXQ43" s="30"/>
      <c r="VXR43" s="31"/>
      <c r="VXS43" s="30"/>
      <c r="VXT43" s="31"/>
      <c r="VXU43" s="30"/>
      <c r="VXV43" s="31"/>
      <c r="VXW43" s="30"/>
      <c r="VXX43" s="31"/>
      <c r="VXY43" s="30"/>
      <c r="VXZ43" s="31"/>
      <c r="VYA43" s="30"/>
      <c r="VYB43" s="31"/>
      <c r="VYC43" s="30"/>
      <c r="VYD43" s="31"/>
      <c r="VYE43" s="30"/>
      <c r="VYF43" s="31"/>
      <c r="VYG43" s="30"/>
      <c r="VYH43" s="31"/>
      <c r="VYI43" s="30"/>
      <c r="VYJ43" s="31"/>
      <c r="VYK43" s="30"/>
      <c r="VYL43" s="31"/>
      <c r="VYM43" s="30"/>
      <c r="VYN43" s="31"/>
      <c r="VYO43" s="30"/>
      <c r="VYP43" s="31"/>
      <c r="VYQ43" s="30"/>
      <c r="VYR43" s="31"/>
      <c r="VYS43" s="30"/>
      <c r="VYT43" s="31"/>
      <c r="VYU43" s="30"/>
      <c r="VYV43" s="31"/>
      <c r="VYW43" s="30"/>
      <c r="VYX43" s="31"/>
      <c r="VYY43" s="30"/>
      <c r="VYZ43" s="31"/>
      <c r="VZA43" s="30"/>
      <c r="VZB43" s="31"/>
      <c r="VZC43" s="30"/>
      <c r="VZD43" s="31"/>
      <c r="VZE43" s="30"/>
      <c r="VZF43" s="31"/>
      <c r="VZG43" s="30"/>
      <c r="VZH43" s="31"/>
      <c r="VZI43" s="30"/>
      <c r="VZJ43" s="31"/>
      <c r="VZK43" s="30"/>
      <c r="VZL43" s="31"/>
      <c r="VZM43" s="30"/>
      <c r="VZN43" s="31"/>
      <c r="VZO43" s="30"/>
      <c r="VZP43" s="31"/>
      <c r="VZQ43" s="30"/>
      <c r="VZR43" s="31"/>
      <c r="VZS43" s="30"/>
      <c r="VZT43" s="31"/>
      <c r="VZU43" s="30"/>
      <c r="VZV43" s="31"/>
      <c r="VZW43" s="30"/>
      <c r="VZX43" s="31"/>
      <c r="VZY43" s="30"/>
      <c r="VZZ43" s="31"/>
      <c r="WAA43" s="30"/>
      <c r="WAB43" s="31"/>
      <c r="WAC43" s="30"/>
      <c r="WAD43" s="31"/>
      <c r="WAE43" s="30"/>
      <c r="WAF43" s="31"/>
      <c r="WAG43" s="30"/>
      <c r="WAH43" s="31"/>
      <c r="WAI43" s="30"/>
      <c r="WAJ43" s="31"/>
      <c r="WAK43" s="30"/>
      <c r="WAL43" s="31"/>
      <c r="WAM43" s="30"/>
      <c r="WAN43" s="31"/>
      <c r="WAO43" s="30"/>
      <c r="WAP43" s="31"/>
      <c r="WAQ43" s="30"/>
      <c r="WAR43" s="31"/>
      <c r="WAS43" s="30"/>
      <c r="WAT43" s="31"/>
      <c r="WAU43" s="30"/>
      <c r="WAV43" s="31"/>
      <c r="WAW43" s="30"/>
      <c r="WAX43" s="31"/>
      <c r="WAY43" s="30"/>
      <c r="WAZ43" s="31"/>
      <c r="WBA43" s="30"/>
      <c r="WBB43" s="31"/>
      <c r="WBC43" s="30"/>
      <c r="WBD43" s="31"/>
      <c r="WBE43" s="30"/>
      <c r="WBF43" s="31"/>
      <c r="WBG43" s="30"/>
      <c r="WBH43" s="31"/>
      <c r="WBI43" s="30"/>
      <c r="WBJ43" s="31"/>
      <c r="WBK43" s="30"/>
      <c r="WBL43" s="31"/>
      <c r="WBM43" s="30"/>
      <c r="WBN43" s="31"/>
      <c r="WBO43" s="30"/>
      <c r="WBP43" s="31"/>
      <c r="WBQ43" s="30"/>
      <c r="WBR43" s="31"/>
      <c r="WBS43" s="30"/>
      <c r="WBT43" s="31"/>
      <c r="WBU43" s="30"/>
      <c r="WBV43" s="31"/>
      <c r="WBW43" s="30"/>
      <c r="WBX43" s="31"/>
      <c r="WBY43" s="30"/>
      <c r="WBZ43" s="31"/>
      <c r="WCA43" s="30"/>
      <c r="WCB43" s="31"/>
      <c r="WCC43" s="30"/>
      <c r="WCD43" s="31"/>
      <c r="WCE43" s="30"/>
      <c r="WCF43" s="31"/>
      <c r="WCG43" s="30"/>
      <c r="WCH43" s="31"/>
      <c r="WCI43" s="30"/>
      <c r="WCJ43" s="31"/>
      <c r="WCK43" s="30"/>
      <c r="WCL43" s="31"/>
      <c r="WCM43" s="30"/>
      <c r="WCN43" s="31"/>
      <c r="WCO43" s="30"/>
      <c r="WCP43" s="31"/>
      <c r="WCQ43" s="30"/>
      <c r="WCR43" s="31"/>
      <c r="WCS43" s="30"/>
      <c r="WCT43" s="31"/>
      <c r="WCU43" s="30"/>
      <c r="WCV43" s="31"/>
      <c r="WCW43" s="30"/>
      <c r="WCX43" s="31"/>
      <c r="WCY43" s="30"/>
      <c r="WCZ43" s="31"/>
      <c r="WDA43" s="30"/>
      <c r="WDB43" s="31"/>
      <c r="WDC43" s="30"/>
      <c r="WDD43" s="31"/>
      <c r="WDE43" s="30"/>
      <c r="WDF43" s="31"/>
      <c r="WDG43" s="30"/>
      <c r="WDH43" s="31"/>
      <c r="WDI43" s="30"/>
      <c r="WDJ43" s="31"/>
      <c r="WDK43" s="30"/>
      <c r="WDL43" s="31"/>
      <c r="WDM43" s="30"/>
      <c r="WDN43" s="31"/>
      <c r="WDO43" s="30"/>
      <c r="WDP43" s="31"/>
      <c r="WDQ43" s="30"/>
      <c r="WDR43" s="31"/>
      <c r="WDS43" s="30"/>
      <c r="WDT43" s="31"/>
      <c r="WDU43" s="30"/>
      <c r="WDV43" s="31"/>
      <c r="WDW43" s="30"/>
      <c r="WDX43" s="31"/>
      <c r="WDY43" s="30"/>
      <c r="WDZ43" s="31"/>
      <c r="WEA43" s="30"/>
      <c r="WEB43" s="31"/>
      <c r="WEC43" s="30"/>
      <c r="WED43" s="31"/>
      <c r="WEE43" s="30"/>
      <c r="WEF43" s="31"/>
      <c r="WEG43" s="30"/>
      <c r="WEH43" s="31"/>
      <c r="WEI43" s="30"/>
      <c r="WEJ43" s="31"/>
      <c r="WEK43" s="30"/>
      <c r="WEL43" s="31"/>
      <c r="WEM43" s="30"/>
      <c r="WEN43" s="31"/>
      <c r="WEO43" s="30"/>
      <c r="WEP43" s="31"/>
      <c r="WEQ43" s="30"/>
      <c r="WER43" s="31"/>
      <c r="WES43" s="30"/>
      <c r="WET43" s="31"/>
      <c r="WEU43" s="30"/>
      <c r="WEV43" s="31"/>
      <c r="WEW43" s="30"/>
      <c r="WEX43" s="31"/>
      <c r="WEY43" s="30"/>
      <c r="WEZ43" s="31"/>
      <c r="WFA43" s="30"/>
      <c r="WFB43" s="31"/>
      <c r="WFC43" s="30"/>
      <c r="WFD43" s="31"/>
      <c r="WFE43" s="30"/>
      <c r="WFF43" s="31"/>
      <c r="WFG43" s="30"/>
      <c r="WFH43" s="31"/>
      <c r="WFI43" s="30"/>
      <c r="WFJ43" s="31"/>
      <c r="WFK43" s="30"/>
      <c r="WFL43" s="31"/>
      <c r="WFM43" s="30"/>
      <c r="WFN43" s="31"/>
      <c r="WFO43" s="30"/>
      <c r="WFP43" s="31"/>
      <c r="WFQ43" s="30"/>
      <c r="WFR43" s="31"/>
      <c r="WFS43" s="30"/>
      <c r="WFT43" s="31"/>
      <c r="WFU43" s="30"/>
      <c r="WFV43" s="31"/>
      <c r="WFW43" s="30"/>
      <c r="WFX43" s="31"/>
      <c r="WFY43" s="30"/>
      <c r="WFZ43" s="31"/>
      <c r="WGA43" s="30"/>
      <c r="WGB43" s="31"/>
      <c r="WGC43" s="30"/>
      <c r="WGD43" s="31"/>
      <c r="WGE43" s="30"/>
      <c r="WGF43" s="31"/>
      <c r="WGG43" s="30"/>
      <c r="WGH43" s="31"/>
      <c r="WGI43" s="30"/>
      <c r="WGJ43" s="31"/>
      <c r="WGK43" s="30"/>
      <c r="WGL43" s="31"/>
      <c r="WGM43" s="30"/>
      <c r="WGN43" s="31"/>
      <c r="WGO43" s="30"/>
      <c r="WGP43" s="31"/>
      <c r="WGQ43" s="30"/>
      <c r="WGR43" s="31"/>
      <c r="WGS43" s="30"/>
      <c r="WGT43" s="31"/>
      <c r="WGU43" s="30"/>
      <c r="WGV43" s="31"/>
      <c r="WGW43" s="30"/>
      <c r="WGX43" s="31"/>
      <c r="WGY43" s="30"/>
      <c r="WGZ43" s="31"/>
      <c r="WHA43" s="30"/>
      <c r="WHB43" s="31"/>
      <c r="WHC43" s="30"/>
      <c r="WHD43" s="31"/>
      <c r="WHE43" s="30"/>
      <c r="WHF43" s="31"/>
      <c r="WHG43" s="30"/>
      <c r="WHH43" s="31"/>
      <c r="WHI43" s="30"/>
      <c r="WHJ43" s="31"/>
      <c r="WHK43" s="30"/>
      <c r="WHL43" s="31"/>
      <c r="WHM43" s="30"/>
      <c r="WHN43" s="31"/>
      <c r="WHO43" s="30"/>
      <c r="WHP43" s="31"/>
      <c r="WHQ43" s="30"/>
      <c r="WHR43" s="31"/>
      <c r="WHS43" s="30"/>
      <c r="WHT43" s="31"/>
      <c r="WHU43" s="30"/>
      <c r="WHV43" s="31"/>
      <c r="WHW43" s="30"/>
      <c r="WHX43" s="31"/>
      <c r="WHY43" s="30"/>
      <c r="WHZ43" s="31"/>
      <c r="WIA43" s="30"/>
      <c r="WIB43" s="31"/>
      <c r="WIC43" s="30"/>
      <c r="WID43" s="31"/>
      <c r="WIE43" s="30"/>
      <c r="WIF43" s="31"/>
      <c r="WIG43" s="30"/>
      <c r="WIH43" s="31"/>
      <c r="WII43" s="30"/>
      <c r="WIJ43" s="31"/>
      <c r="WIK43" s="30"/>
      <c r="WIL43" s="31"/>
      <c r="WIM43" s="30"/>
      <c r="WIN43" s="31"/>
      <c r="WIO43" s="30"/>
      <c r="WIP43" s="31"/>
      <c r="WIQ43" s="30"/>
      <c r="WIR43" s="31"/>
      <c r="WIS43" s="30"/>
      <c r="WIT43" s="31"/>
      <c r="WIU43" s="30"/>
      <c r="WIV43" s="31"/>
      <c r="WIW43" s="30"/>
      <c r="WIX43" s="31"/>
      <c r="WIY43" s="30"/>
      <c r="WIZ43" s="31"/>
      <c r="WJA43" s="30"/>
      <c r="WJB43" s="31"/>
      <c r="WJC43" s="30"/>
      <c r="WJD43" s="31"/>
      <c r="WJE43" s="30"/>
      <c r="WJF43" s="31"/>
      <c r="WJG43" s="30"/>
      <c r="WJH43" s="31"/>
      <c r="WJI43" s="30"/>
      <c r="WJJ43" s="31"/>
      <c r="WJK43" s="30"/>
      <c r="WJL43" s="31"/>
      <c r="WJM43" s="30"/>
      <c r="WJN43" s="31"/>
      <c r="WJO43" s="30"/>
      <c r="WJP43" s="31"/>
      <c r="WJQ43" s="30"/>
      <c r="WJR43" s="31"/>
      <c r="WJS43" s="30"/>
      <c r="WJT43" s="31"/>
      <c r="WJU43" s="30"/>
      <c r="WJV43" s="31"/>
      <c r="WJW43" s="30"/>
      <c r="WJX43" s="31"/>
      <c r="WJY43" s="30"/>
      <c r="WJZ43" s="31"/>
      <c r="WKA43" s="30"/>
      <c r="WKB43" s="31"/>
      <c r="WKC43" s="30"/>
      <c r="WKD43" s="31"/>
      <c r="WKE43" s="30"/>
      <c r="WKF43" s="31"/>
      <c r="WKG43" s="30"/>
      <c r="WKH43" s="31"/>
      <c r="WKI43" s="30"/>
      <c r="WKJ43" s="31"/>
      <c r="WKK43" s="30"/>
      <c r="WKL43" s="31"/>
      <c r="WKM43" s="30"/>
      <c r="WKN43" s="31"/>
      <c r="WKO43" s="30"/>
      <c r="WKP43" s="31"/>
      <c r="WKQ43" s="30"/>
      <c r="WKR43" s="31"/>
      <c r="WKS43" s="30"/>
      <c r="WKT43" s="31"/>
      <c r="WKU43" s="30"/>
      <c r="WKV43" s="31"/>
      <c r="WKW43" s="30"/>
      <c r="WKX43" s="31"/>
      <c r="WKY43" s="30"/>
      <c r="WKZ43" s="31"/>
      <c r="WLA43" s="30"/>
      <c r="WLB43" s="31"/>
      <c r="WLC43" s="30"/>
      <c r="WLD43" s="31"/>
      <c r="WLE43" s="30"/>
      <c r="WLF43" s="31"/>
      <c r="WLG43" s="30"/>
      <c r="WLH43" s="31"/>
      <c r="WLI43" s="30"/>
      <c r="WLJ43" s="31"/>
      <c r="WLK43" s="30"/>
      <c r="WLL43" s="31"/>
      <c r="WLM43" s="30"/>
      <c r="WLN43" s="31"/>
      <c r="WLO43" s="30"/>
      <c r="WLP43" s="31"/>
      <c r="WLQ43" s="30"/>
      <c r="WLR43" s="31"/>
      <c r="WLS43" s="30"/>
      <c r="WLT43" s="31"/>
      <c r="WLU43" s="30"/>
      <c r="WLV43" s="31"/>
      <c r="WLW43" s="30"/>
      <c r="WLX43" s="31"/>
      <c r="WLY43" s="30"/>
      <c r="WLZ43" s="31"/>
      <c r="WMA43" s="30"/>
      <c r="WMB43" s="31"/>
      <c r="WMC43" s="30"/>
      <c r="WMD43" s="31"/>
      <c r="WME43" s="30"/>
      <c r="WMF43" s="31"/>
      <c r="WMG43" s="30"/>
      <c r="WMH43" s="31"/>
      <c r="WMI43" s="30"/>
      <c r="WMJ43" s="31"/>
      <c r="WMK43" s="30"/>
      <c r="WML43" s="31"/>
      <c r="WMM43" s="30"/>
      <c r="WMN43" s="31"/>
      <c r="WMO43" s="30"/>
      <c r="WMP43" s="31"/>
      <c r="WMQ43" s="30"/>
      <c r="WMR43" s="31"/>
      <c r="WMS43" s="30"/>
      <c r="WMT43" s="31"/>
      <c r="WMU43" s="30"/>
      <c r="WMV43" s="31"/>
      <c r="WMW43" s="30"/>
      <c r="WMX43" s="31"/>
      <c r="WMY43" s="30"/>
      <c r="WMZ43" s="31"/>
      <c r="WNA43" s="30"/>
      <c r="WNB43" s="31"/>
      <c r="WNC43" s="30"/>
      <c r="WND43" s="31"/>
      <c r="WNE43" s="30"/>
      <c r="WNF43" s="31"/>
      <c r="WNG43" s="30"/>
      <c r="WNH43" s="31"/>
      <c r="WNI43" s="30"/>
      <c r="WNJ43" s="31"/>
      <c r="WNK43" s="30"/>
      <c r="WNL43" s="31"/>
      <c r="WNM43" s="30"/>
      <c r="WNN43" s="31"/>
      <c r="WNO43" s="30"/>
      <c r="WNP43" s="31"/>
      <c r="WNQ43" s="30"/>
      <c r="WNR43" s="31"/>
      <c r="WNS43" s="30"/>
      <c r="WNT43" s="31"/>
      <c r="WNU43" s="30"/>
      <c r="WNV43" s="31"/>
      <c r="WNW43" s="30"/>
      <c r="WNX43" s="31"/>
      <c r="WNY43" s="30"/>
      <c r="WNZ43" s="31"/>
      <c r="WOA43" s="30"/>
      <c r="WOB43" s="31"/>
      <c r="WOC43" s="30"/>
      <c r="WOD43" s="31"/>
      <c r="WOE43" s="30"/>
      <c r="WOF43" s="31"/>
      <c r="WOG43" s="30"/>
      <c r="WOH43" s="31"/>
      <c r="WOI43" s="30"/>
      <c r="WOJ43" s="31"/>
      <c r="WOK43" s="30"/>
      <c r="WOL43" s="31"/>
      <c r="WOM43" s="30"/>
      <c r="WON43" s="31"/>
      <c r="WOO43" s="30"/>
      <c r="WOP43" s="31"/>
      <c r="WOQ43" s="30"/>
      <c r="WOR43" s="31"/>
      <c r="WOS43" s="30"/>
      <c r="WOT43" s="31"/>
      <c r="WOU43" s="30"/>
      <c r="WOV43" s="31"/>
      <c r="WOW43" s="30"/>
      <c r="WOX43" s="31"/>
      <c r="WOY43" s="30"/>
      <c r="WOZ43" s="31"/>
      <c r="WPA43" s="30"/>
      <c r="WPB43" s="31"/>
      <c r="WPC43" s="30"/>
      <c r="WPD43" s="31"/>
      <c r="WPE43" s="30"/>
      <c r="WPF43" s="31"/>
      <c r="WPG43" s="30"/>
      <c r="WPH43" s="31"/>
      <c r="WPI43" s="30"/>
      <c r="WPJ43" s="31"/>
      <c r="WPK43" s="30"/>
      <c r="WPL43" s="31"/>
      <c r="WPM43" s="30"/>
      <c r="WPN43" s="31"/>
      <c r="WPO43" s="30"/>
      <c r="WPP43" s="31"/>
      <c r="WPQ43" s="30"/>
      <c r="WPR43" s="31"/>
      <c r="WPS43" s="30"/>
      <c r="WPT43" s="31"/>
      <c r="WPU43" s="30"/>
      <c r="WPV43" s="31"/>
      <c r="WPW43" s="30"/>
      <c r="WPX43" s="31"/>
      <c r="WPY43" s="30"/>
      <c r="WPZ43" s="31"/>
      <c r="WQA43" s="30"/>
      <c r="WQB43" s="31"/>
      <c r="WQC43" s="30"/>
      <c r="WQD43" s="31"/>
      <c r="WQE43" s="30"/>
      <c r="WQF43" s="31"/>
      <c r="WQG43" s="30"/>
      <c r="WQH43" s="31"/>
      <c r="WQI43" s="30"/>
      <c r="WQJ43" s="31"/>
      <c r="WQK43" s="30"/>
      <c r="WQL43" s="31"/>
      <c r="WQM43" s="30"/>
      <c r="WQN43" s="31"/>
      <c r="WQO43" s="30"/>
      <c r="WQP43" s="31"/>
      <c r="WQQ43" s="30"/>
      <c r="WQR43" s="31"/>
      <c r="WQS43" s="30"/>
      <c r="WQT43" s="31"/>
      <c r="WQU43" s="30"/>
      <c r="WQV43" s="31"/>
      <c r="WQW43" s="30"/>
      <c r="WQX43" s="31"/>
      <c r="WQY43" s="30"/>
      <c r="WQZ43" s="31"/>
      <c r="WRA43" s="30"/>
      <c r="WRB43" s="31"/>
      <c r="WRC43" s="30"/>
      <c r="WRD43" s="31"/>
      <c r="WRE43" s="30"/>
      <c r="WRF43" s="31"/>
      <c r="WRG43" s="30"/>
      <c r="WRH43" s="31"/>
      <c r="WRI43" s="30"/>
      <c r="WRJ43" s="31"/>
      <c r="WRK43" s="30"/>
      <c r="WRL43" s="31"/>
      <c r="WRM43" s="30"/>
      <c r="WRN43" s="31"/>
      <c r="WRO43" s="30"/>
      <c r="WRP43" s="31"/>
      <c r="WRQ43" s="30"/>
      <c r="WRR43" s="31"/>
      <c r="WRS43" s="30"/>
      <c r="WRT43" s="31"/>
      <c r="WRU43" s="30"/>
      <c r="WRV43" s="31"/>
      <c r="WRW43" s="30"/>
      <c r="WRX43" s="31"/>
      <c r="WRY43" s="30"/>
      <c r="WRZ43" s="31"/>
      <c r="WSA43" s="30"/>
      <c r="WSB43" s="31"/>
      <c r="WSC43" s="30"/>
      <c r="WSD43" s="31"/>
      <c r="WSE43" s="30"/>
      <c r="WSF43" s="31"/>
      <c r="WSG43" s="30"/>
      <c r="WSH43" s="31"/>
      <c r="WSI43" s="30"/>
      <c r="WSJ43" s="31"/>
      <c r="WSK43" s="30"/>
      <c r="WSL43" s="31"/>
      <c r="WSM43" s="30"/>
      <c r="WSN43" s="31"/>
      <c r="WSO43" s="30"/>
      <c r="WSP43" s="31"/>
      <c r="WSQ43" s="30"/>
      <c r="WSR43" s="31"/>
      <c r="WSS43" s="30"/>
      <c r="WST43" s="31"/>
      <c r="WSU43" s="30"/>
      <c r="WSV43" s="31"/>
      <c r="WSW43" s="30"/>
      <c r="WSX43" s="31"/>
      <c r="WSY43" s="30"/>
      <c r="WSZ43" s="31"/>
      <c r="WTA43" s="30"/>
      <c r="WTB43" s="31"/>
      <c r="WTC43" s="30"/>
      <c r="WTD43" s="31"/>
      <c r="WTE43" s="30"/>
      <c r="WTF43" s="31"/>
      <c r="WTG43" s="30"/>
      <c r="WTH43" s="31"/>
      <c r="WTI43" s="30"/>
      <c r="WTJ43" s="31"/>
      <c r="WTK43" s="30"/>
      <c r="WTL43" s="31"/>
      <c r="WTM43" s="30"/>
      <c r="WTN43" s="31"/>
      <c r="WTO43" s="30"/>
      <c r="WTP43" s="31"/>
      <c r="WTQ43" s="30"/>
      <c r="WTR43" s="31"/>
      <c r="WTS43" s="30"/>
      <c r="WTT43" s="31"/>
      <c r="WTU43" s="30"/>
      <c r="WTV43" s="31"/>
      <c r="WTW43" s="30"/>
      <c r="WTX43" s="31"/>
      <c r="WTY43" s="30"/>
      <c r="WTZ43" s="31"/>
      <c r="WUA43" s="30"/>
      <c r="WUB43" s="31"/>
      <c r="WUC43" s="30"/>
      <c r="WUD43" s="31"/>
      <c r="WUE43" s="30"/>
      <c r="WUF43" s="31"/>
      <c r="WUG43" s="30"/>
      <c r="WUH43" s="31"/>
      <c r="WUI43" s="30"/>
      <c r="WUJ43" s="31"/>
      <c r="WUK43" s="30"/>
      <c r="WUL43" s="31"/>
      <c r="WUM43" s="30"/>
      <c r="WUN43" s="31"/>
      <c r="WUO43" s="30"/>
      <c r="WUP43" s="31"/>
      <c r="WUQ43" s="30"/>
      <c r="WUR43" s="31"/>
      <c r="WUS43" s="30"/>
      <c r="WUT43" s="31"/>
      <c r="WUU43" s="30"/>
      <c r="WUV43" s="31"/>
      <c r="WUW43" s="30"/>
      <c r="WUX43" s="31"/>
      <c r="WUY43" s="30"/>
      <c r="WUZ43" s="31"/>
      <c r="WVA43" s="30"/>
      <c r="WVB43" s="31"/>
      <c r="WVC43" s="30"/>
      <c r="WVD43" s="31"/>
      <c r="WVE43" s="30"/>
      <c r="WVF43" s="31"/>
      <c r="WVG43" s="30"/>
      <c r="WVH43" s="31"/>
      <c r="WVI43" s="30"/>
      <c r="WVJ43" s="31"/>
      <c r="WVK43" s="30"/>
      <c r="WVL43" s="31"/>
      <c r="WVM43" s="30"/>
      <c r="WVN43" s="31"/>
      <c r="WVO43" s="30"/>
      <c r="WVP43" s="31"/>
      <c r="WVQ43" s="30"/>
      <c r="WVR43" s="31"/>
      <c r="WVS43" s="30"/>
      <c r="WVT43" s="31"/>
      <c r="WVU43" s="30"/>
      <c r="WVV43" s="31"/>
      <c r="WVW43" s="30"/>
      <c r="WVX43" s="31"/>
      <c r="WVY43" s="30"/>
      <c r="WVZ43" s="31"/>
      <c r="WWA43" s="30"/>
      <c r="WWB43" s="31"/>
      <c r="WWC43" s="30"/>
      <c r="WWD43" s="31"/>
      <c r="WWE43" s="30"/>
      <c r="WWF43" s="31"/>
      <c r="WWG43" s="30"/>
      <c r="WWH43" s="31"/>
      <c r="WWI43" s="30"/>
      <c r="WWJ43" s="31"/>
      <c r="WWK43" s="30"/>
      <c r="WWL43" s="31"/>
      <c r="WWM43" s="30"/>
      <c r="WWN43" s="31"/>
      <c r="WWO43" s="30"/>
      <c r="WWP43" s="31"/>
      <c r="WWQ43" s="30"/>
      <c r="WWR43" s="31"/>
      <c r="WWS43" s="30"/>
      <c r="WWT43" s="31"/>
      <c r="WWU43" s="30"/>
      <c r="WWV43" s="31"/>
      <c r="WWW43" s="30"/>
      <c r="WWX43" s="31"/>
      <c r="WWY43" s="30"/>
      <c r="WWZ43" s="31"/>
      <c r="WXA43" s="30"/>
      <c r="WXB43" s="31"/>
      <c r="WXC43" s="30"/>
      <c r="WXD43" s="31"/>
      <c r="WXE43" s="30"/>
      <c r="WXF43" s="31"/>
      <c r="WXG43" s="30"/>
      <c r="WXH43" s="31"/>
      <c r="WXI43" s="30"/>
      <c r="WXJ43" s="31"/>
      <c r="WXK43" s="30"/>
      <c r="WXL43" s="31"/>
      <c r="WXM43" s="30"/>
      <c r="WXN43" s="31"/>
      <c r="WXO43" s="30"/>
      <c r="WXP43" s="31"/>
      <c r="WXQ43" s="30"/>
      <c r="WXR43" s="31"/>
      <c r="WXS43" s="30"/>
      <c r="WXT43" s="31"/>
      <c r="WXU43" s="30"/>
      <c r="WXV43" s="31"/>
      <c r="WXW43" s="30"/>
      <c r="WXX43" s="31"/>
      <c r="WXY43" s="30"/>
      <c r="WXZ43" s="31"/>
      <c r="WYA43" s="30"/>
      <c r="WYB43" s="31"/>
      <c r="WYC43" s="30"/>
      <c r="WYD43" s="31"/>
      <c r="WYE43" s="30"/>
      <c r="WYF43" s="31"/>
      <c r="WYG43" s="30"/>
      <c r="WYH43" s="31"/>
      <c r="WYI43" s="30"/>
      <c r="WYJ43" s="31"/>
      <c r="WYK43" s="30"/>
      <c r="WYL43" s="31"/>
      <c r="WYM43" s="30"/>
      <c r="WYN43" s="31"/>
      <c r="WYO43" s="30"/>
      <c r="WYP43" s="31"/>
      <c r="WYQ43" s="30"/>
      <c r="WYR43" s="31"/>
      <c r="WYS43" s="30"/>
      <c r="WYT43" s="31"/>
      <c r="WYU43" s="30"/>
      <c r="WYV43" s="31"/>
      <c r="WYW43" s="30"/>
      <c r="WYX43" s="31"/>
      <c r="WYY43" s="30"/>
      <c r="WYZ43" s="31"/>
      <c r="WZA43" s="30"/>
      <c r="WZB43" s="31"/>
      <c r="WZC43" s="30"/>
      <c r="WZD43" s="31"/>
      <c r="WZE43" s="30"/>
      <c r="WZF43" s="31"/>
      <c r="WZG43" s="30"/>
      <c r="WZH43" s="31"/>
      <c r="WZI43" s="30"/>
      <c r="WZJ43" s="31"/>
      <c r="WZK43" s="30"/>
      <c r="WZL43" s="31"/>
      <c r="WZM43" s="30"/>
      <c r="WZN43" s="31"/>
      <c r="WZO43" s="30"/>
      <c r="WZP43" s="31"/>
      <c r="WZQ43" s="30"/>
      <c r="WZR43" s="31"/>
      <c r="WZS43" s="30"/>
      <c r="WZT43" s="31"/>
      <c r="WZU43" s="30"/>
      <c r="WZV43" s="31"/>
      <c r="WZW43" s="30"/>
      <c r="WZX43" s="31"/>
      <c r="WZY43" s="30"/>
      <c r="WZZ43" s="31"/>
      <c r="XAA43" s="30"/>
      <c r="XAB43" s="31"/>
      <c r="XAC43" s="30"/>
      <c r="XAD43" s="31"/>
      <c r="XAE43" s="30"/>
      <c r="XAF43" s="31"/>
      <c r="XAG43" s="30"/>
      <c r="XAH43" s="31"/>
      <c r="XAI43" s="30"/>
      <c r="XAJ43" s="31"/>
      <c r="XAK43" s="30"/>
      <c r="XAL43" s="31"/>
      <c r="XAM43" s="30"/>
      <c r="XAN43" s="31"/>
      <c r="XAO43" s="30"/>
      <c r="XAP43" s="31"/>
      <c r="XAQ43" s="30"/>
      <c r="XAR43" s="31"/>
      <c r="XAS43" s="30"/>
      <c r="XAT43" s="31"/>
      <c r="XAU43" s="30"/>
      <c r="XAV43" s="31"/>
      <c r="XAW43" s="30"/>
      <c r="XAX43" s="31"/>
      <c r="XAY43" s="30"/>
      <c r="XAZ43" s="31"/>
      <c r="XBA43" s="30"/>
      <c r="XBB43" s="31"/>
      <c r="XBC43" s="30"/>
      <c r="XBD43" s="31"/>
      <c r="XBE43" s="30"/>
      <c r="XBF43" s="31"/>
      <c r="XBG43" s="30"/>
      <c r="XBH43" s="31"/>
      <c r="XBI43" s="30"/>
      <c r="XBJ43" s="31"/>
      <c r="XBK43" s="30"/>
      <c r="XBL43" s="31"/>
      <c r="XBM43" s="30"/>
      <c r="XBN43" s="31"/>
      <c r="XBO43" s="30"/>
      <c r="XBP43" s="31"/>
      <c r="XBQ43" s="30"/>
      <c r="XBR43" s="31"/>
      <c r="XBS43" s="30"/>
      <c r="XBT43" s="31"/>
      <c r="XBU43" s="30"/>
      <c r="XBV43" s="31"/>
      <c r="XBW43" s="30"/>
      <c r="XBX43" s="31"/>
      <c r="XBY43" s="30"/>
      <c r="XBZ43" s="31"/>
      <c r="XCA43" s="30"/>
      <c r="XCB43" s="31"/>
      <c r="XCC43" s="30"/>
      <c r="XCD43" s="31"/>
      <c r="XCE43" s="30"/>
      <c r="XCF43" s="31"/>
      <c r="XCG43" s="30"/>
      <c r="XCH43" s="31"/>
      <c r="XCI43" s="30"/>
      <c r="XCJ43" s="31"/>
      <c r="XCK43" s="30"/>
      <c r="XCL43" s="31"/>
      <c r="XCM43" s="30"/>
      <c r="XCN43" s="31"/>
      <c r="XCO43" s="30"/>
      <c r="XCP43" s="31"/>
      <c r="XCQ43" s="30"/>
      <c r="XCR43" s="31"/>
      <c r="XCS43" s="30"/>
      <c r="XCT43" s="31"/>
      <c r="XCU43" s="30"/>
      <c r="XCV43" s="31"/>
      <c r="XCW43" s="30"/>
      <c r="XCX43" s="31"/>
      <c r="XCY43" s="30"/>
      <c r="XCZ43" s="31"/>
      <c r="XDA43" s="30"/>
      <c r="XDB43" s="31"/>
      <c r="XDC43" s="30"/>
      <c r="XDD43" s="31"/>
      <c r="XDE43" s="30"/>
      <c r="XDF43" s="31"/>
      <c r="XDG43" s="30"/>
      <c r="XDH43" s="31"/>
      <c r="XDI43" s="30"/>
      <c r="XDJ43" s="31"/>
      <c r="XDK43" s="30"/>
      <c r="XDL43" s="31"/>
      <c r="XDM43" s="30"/>
      <c r="XDN43" s="31"/>
      <c r="XDO43" s="30"/>
      <c r="XDP43" s="31"/>
      <c r="XDQ43" s="30"/>
      <c r="XDR43" s="31"/>
      <c r="XDS43" s="30"/>
      <c r="XDT43" s="31"/>
      <c r="XDU43" s="30"/>
      <c r="XDV43" s="31"/>
      <c r="XDW43" s="30"/>
      <c r="XDX43" s="31"/>
      <c r="XDY43" s="30"/>
      <c r="XDZ43" s="31"/>
      <c r="XEA43" s="30"/>
      <c r="XEB43" s="31"/>
      <c r="XEC43" s="30"/>
      <c r="XED43" s="31"/>
      <c r="XEE43" s="30"/>
      <c r="XEF43" s="31"/>
      <c r="XEG43" s="30"/>
      <c r="XEH43" s="31"/>
      <c r="XEI43" s="30"/>
      <c r="XEJ43" s="31"/>
      <c r="XEK43" s="30"/>
      <c r="XEL43" s="31"/>
      <c r="XEM43" s="30"/>
      <c r="XEN43" s="31"/>
      <c r="XEO43" s="30"/>
      <c r="XEP43" s="31"/>
      <c r="XEQ43" s="30"/>
      <c r="XER43" s="31"/>
      <c r="XES43" s="30"/>
      <c r="XET43" s="31"/>
      <c r="XEU43" s="30"/>
    </row>
    <row r="44" spans="2:16375" s="28" customFormat="1" ht="17" customHeight="1" thickBot="1">
      <c r="B44" s="240"/>
      <c r="C44" s="34" t="s">
        <v>0</v>
      </c>
      <c r="D44" s="228">
        <f>LN(D41/参数实验室!$E$53)/参数实验室!$E$55</f>
        <v>0.22156213504796532</v>
      </c>
      <c r="E44" s="229" t="s">
        <v>18</v>
      </c>
      <c r="F44" s="240"/>
      <c r="G44" s="34"/>
      <c r="H44" s="34"/>
      <c r="I44" s="240"/>
      <c r="J44" s="31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1"/>
      <c r="AA44" s="30"/>
      <c r="AB44" s="31"/>
      <c r="AC44" s="30"/>
      <c r="AD44" s="31"/>
      <c r="AE44" s="30"/>
      <c r="AF44" s="31"/>
      <c r="AG44" s="30"/>
      <c r="AH44" s="31"/>
      <c r="AI44" s="30"/>
      <c r="AJ44" s="31"/>
      <c r="AK44" s="30"/>
      <c r="AL44" s="31"/>
      <c r="AM44" s="30"/>
      <c r="AN44" s="31"/>
      <c r="AO44" s="30"/>
      <c r="AP44" s="31"/>
      <c r="AQ44" s="30"/>
      <c r="AR44" s="31"/>
      <c r="AS44" s="30"/>
      <c r="AT44" s="31"/>
      <c r="AU44" s="30"/>
      <c r="AV44" s="31"/>
      <c r="AW44" s="30"/>
      <c r="AX44" s="31"/>
      <c r="AY44" s="30"/>
      <c r="AZ44" s="31"/>
      <c r="BA44" s="30"/>
      <c r="BB44" s="31"/>
      <c r="BC44" s="30"/>
      <c r="BD44" s="31"/>
      <c r="BE44" s="30"/>
      <c r="BF44" s="31"/>
      <c r="BG44" s="30"/>
      <c r="BH44" s="31"/>
      <c r="BI44" s="30"/>
      <c r="BJ44" s="31"/>
      <c r="BK44" s="30"/>
      <c r="BL44" s="31"/>
      <c r="BM44" s="30"/>
      <c r="BN44" s="31"/>
      <c r="BO44" s="30"/>
      <c r="BP44" s="31"/>
      <c r="BQ44" s="30"/>
      <c r="BR44" s="31"/>
      <c r="BS44" s="30"/>
      <c r="BT44" s="31"/>
      <c r="BU44" s="30"/>
      <c r="BV44" s="31"/>
      <c r="BW44" s="30"/>
      <c r="BX44" s="31"/>
      <c r="BY44" s="30"/>
      <c r="BZ44" s="31"/>
      <c r="CA44" s="30"/>
      <c r="CB44" s="31"/>
      <c r="CC44" s="30"/>
      <c r="CD44" s="31"/>
      <c r="CE44" s="30"/>
      <c r="CF44" s="31"/>
      <c r="CG44" s="30"/>
      <c r="CH44" s="31"/>
      <c r="CI44" s="30"/>
      <c r="CJ44" s="31"/>
      <c r="CK44" s="30"/>
      <c r="CL44" s="31"/>
      <c r="CM44" s="30"/>
      <c r="CN44" s="31"/>
      <c r="CO44" s="30"/>
      <c r="CP44" s="31"/>
      <c r="CQ44" s="30"/>
      <c r="CR44" s="31"/>
      <c r="CS44" s="30"/>
      <c r="CT44" s="31"/>
      <c r="CU44" s="30"/>
      <c r="CV44" s="31"/>
      <c r="CW44" s="30"/>
      <c r="CX44" s="31"/>
      <c r="CY44" s="30"/>
      <c r="CZ44" s="31"/>
      <c r="DA44" s="30"/>
      <c r="DB44" s="31"/>
      <c r="DC44" s="30"/>
      <c r="DD44" s="31"/>
      <c r="DE44" s="30"/>
      <c r="DF44" s="31"/>
      <c r="DG44" s="30"/>
      <c r="DH44" s="31"/>
      <c r="DI44" s="30"/>
      <c r="DJ44" s="31"/>
      <c r="DK44" s="30"/>
      <c r="DL44" s="31"/>
      <c r="DM44" s="30"/>
      <c r="DN44" s="31"/>
      <c r="DO44" s="30"/>
      <c r="DP44" s="31"/>
      <c r="DQ44" s="30"/>
      <c r="DR44" s="31"/>
      <c r="DS44" s="30"/>
      <c r="DT44" s="31"/>
      <c r="DU44" s="30"/>
      <c r="DV44" s="31"/>
      <c r="DW44" s="30"/>
      <c r="DX44" s="31"/>
      <c r="DY44" s="30"/>
      <c r="DZ44" s="31"/>
      <c r="EA44" s="30"/>
      <c r="EB44" s="31"/>
      <c r="EC44" s="30"/>
      <c r="ED44" s="31"/>
      <c r="EE44" s="30"/>
      <c r="EF44" s="31"/>
      <c r="EG44" s="30"/>
      <c r="EH44" s="31"/>
      <c r="EI44" s="30"/>
      <c r="EJ44" s="31"/>
      <c r="EK44" s="30"/>
      <c r="EL44" s="31"/>
      <c r="EM44" s="30"/>
      <c r="EN44" s="31"/>
      <c r="EO44" s="30"/>
      <c r="EP44" s="31"/>
      <c r="EQ44" s="30"/>
      <c r="ER44" s="31"/>
      <c r="ES44" s="30"/>
      <c r="ET44" s="31"/>
      <c r="EU44" s="30"/>
      <c r="EV44" s="31"/>
      <c r="EW44" s="30"/>
      <c r="EX44" s="31"/>
      <c r="EY44" s="30"/>
      <c r="EZ44" s="31"/>
      <c r="FA44" s="30"/>
      <c r="FB44" s="31"/>
      <c r="FC44" s="30"/>
      <c r="FD44" s="31"/>
      <c r="FE44" s="30"/>
      <c r="FF44" s="31"/>
      <c r="FG44" s="30"/>
      <c r="FH44" s="31"/>
      <c r="FI44" s="30"/>
      <c r="FJ44" s="31"/>
      <c r="FK44" s="30"/>
      <c r="FL44" s="31"/>
      <c r="FM44" s="30"/>
      <c r="FN44" s="31"/>
      <c r="FO44" s="30"/>
      <c r="FP44" s="31"/>
      <c r="FQ44" s="30"/>
      <c r="FR44" s="31"/>
      <c r="FS44" s="30"/>
      <c r="FT44" s="31"/>
      <c r="FU44" s="30"/>
      <c r="FV44" s="31"/>
      <c r="FW44" s="30"/>
      <c r="FX44" s="31"/>
      <c r="FY44" s="30"/>
      <c r="FZ44" s="31"/>
      <c r="GA44" s="30"/>
      <c r="GB44" s="31"/>
      <c r="GC44" s="30"/>
      <c r="GD44" s="31"/>
      <c r="GE44" s="30"/>
      <c r="GF44" s="31"/>
      <c r="GG44" s="30"/>
      <c r="GH44" s="31"/>
      <c r="GI44" s="30"/>
      <c r="GJ44" s="31"/>
      <c r="GK44" s="30"/>
      <c r="GL44" s="31"/>
      <c r="GM44" s="30"/>
      <c r="GN44" s="31"/>
      <c r="GO44" s="30"/>
      <c r="GP44" s="31"/>
      <c r="GQ44" s="30"/>
      <c r="GR44" s="31"/>
      <c r="GS44" s="30"/>
      <c r="GT44" s="31"/>
      <c r="GU44" s="30"/>
      <c r="GV44" s="31"/>
      <c r="GW44" s="30"/>
      <c r="GX44" s="31"/>
      <c r="GY44" s="30"/>
      <c r="GZ44" s="31"/>
      <c r="HA44" s="30"/>
      <c r="HB44" s="31"/>
      <c r="HC44" s="30"/>
      <c r="HD44" s="31"/>
      <c r="HE44" s="30"/>
      <c r="HF44" s="31"/>
      <c r="HG44" s="30"/>
      <c r="HH44" s="31"/>
      <c r="HI44" s="30"/>
      <c r="HJ44" s="31"/>
      <c r="HK44" s="30"/>
      <c r="HL44" s="31"/>
      <c r="HM44" s="30"/>
      <c r="HN44" s="31"/>
      <c r="HO44" s="30"/>
      <c r="HP44" s="31"/>
      <c r="HQ44" s="30"/>
      <c r="HR44" s="31"/>
      <c r="HS44" s="30"/>
      <c r="HT44" s="31"/>
      <c r="HU44" s="30"/>
      <c r="HV44" s="31"/>
      <c r="HW44" s="30"/>
      <c r="HX44" s="31"/>
      <c r="HY44" s="30"/>
      <c r="HZ44" s="31"/>
      <c r="IA44" s="30"/>
      <c r="IB44" s="31"/>
      <c r="IC44" s="30"/>
      <c r="ID44" s="31"/>
      <c r="IE44" s="30"/>
      <c r="IF44" s="31"/>
      <c r="IG44" s="30"/>
      <c r="IH44" s="31"/>
      <c r="II44" s="30"/>
      <c r="IJ44" s="31"/>
      <c r="IK44" s="30"/>
      <c r="IL44" s="31"/>
      <c r="IM44" s="30"/>
      <c r="IN44" s="31"/>
      <c r="IO44" s="30"/>
      <c r="IP44" s="31"/>
      <c r="IQ44" s="30"/>
      <c r="IR44" s="31"/>
      <c r="IS44" s="30"/>
      <c r="IT44" s="31"/>
      <c r="IU44" s="30"/>
      <c r="IV44" s="31"/>
      <c r="IW44" s="30"/>
      <c r="IX44" s="31"/>
      <c r="IY44" s="30"/>
      <c r="IZ44" s="31"/>
      <c r="JA44" s="30"/>
      <c r="JB44" s="31"/>
      <c r="JC44" s="30"/>
      <c r="JD44" s="31"/>
      <c r="JE44" s="30"/>
      <c r="JF44" s="31"/>
      <c r="JG44" s="30"/>
      <c r="JH44" s="31"/>
      <c r="JI44" s="30"/>
      <c r="JJ44" s="31"/>
      <c r="JK44" s="30"/>
      <c r="JL44" s="31"/>
      <c r="JM44" s="30"/>
      <c r="JN44" s="31"/>
      <c r="JO44" s="30"/>
      <c r="JP44" s="31"/>
      <c r="JQ44" s="30"/>
      <c r="JR44" s="31"/>
      <c r="JS44" s="30"/>
      <c r="JT44" s="31"/>
      <c r="JU44" s="30"/>
      <c r="JV44" s="31"/>
      <c r="JW44" s="30"/>
      <c r="JX44" s="31"/>
      <c r="JY44" s="30"/>
      <c r="JZ44" s="31"/>
      <c r="KA44" s="30"/>
      <c r="KB44" s="31"/>
      <c r="KC44" s="30"/>
      <c r="KD44" s="31"/>
      <c r="KE44" s="30"/>
      <c r="KF44" s="31"/>
      <c r="KG44" s="30"/>
      <c r="KH44" s="31"/>
      <c r="KI44" s="30"/>
      <c r="KJ44" s="31"/>
      <c r="KK44" s="30"/>
      <c r="KL44" s="31"/>
      <c r="KM44" s="30"/>
      <c r="KN44" s="31"/>
      <c r="KO44" s="30"/>
      <c r="KP44" s="31"/>
      <c r="KQ44" s="30"/>
      <c r="KR44" s="31"/>
      <c r="KS44" s="30"/>
      <c r="KT44" s="31"/>
      <c r="KU44" s="30"/>
      <c r="KV44" s="31"/>
      <c r="KW44" s="30"/>
      <c r="KX44" s="31"/>
      <c r="KY44" s="30"/>
      <c r="KZ44" s="31"/>
      <c r="LA44" s="30"/>
      <c r="LB44" s="31"/>
      <c r="LC44" s="30"/>
      <c r="LD44" s="31"/>
      <c r="LE44" s="30"/>
      <c r="LF44" s="31"/>
      <c r="LG44" s="30"/>
      <c r="LH44" s="31"/>
      <c r="LI44" s="30"/>
      <c r="LJ44" s="31"/>
      <c r="LK44" s="30"/>
      <c r="LL44" s="31"/>
      <c r="LM44" s="30"/>
      <c r="LN44" s="31"/>
      <c r="LO44" s="30"/>
      <c r="LP44" s="31"/>
      <c r="LQ44" s="30"/>
      <c r="LR44" s="31"/>
      <c r="LS44" s="30"/>
      <c r="LT44" s="31"/>
      <c r="LU44" s="30"/>
      <c r="LV44" s="31"/>
      <c r="LW44" s="30"/>
      <c r="LX44" s="31"/>
      <c r="LY44" s="30"/>
      <c r="LZ44" s="31"/>
      <c r="MA44" s="30"/>
      <c r="MB44" s="31"/>
      <c r="MC44" s="30"/>
      <c r="MD44" s="31"/>
      <c r="ME44" s="30"/>
      <c r="MF44" s="31"/>
      <c r="MG44" s="30"/>
      <c r="MH44" s="31"/>
      <c r="MI44" s="30"/>
      <c r="MJ44" s="31"/>
      <c r="MK44" s="30"/>
      <c r="ML44" s="31"/>
      <c r="MM44" s="30"/>
      <c r="MN44" s="31"/>
      <c r="MO44" s="30"/>
      <c r="MP44" s="31"/>
      <c r="MQ44" s="30"/>
      <c r="MR44" s="31"/>
      <c r="MS44" s="30"/>
      <c r="MT44" s="31"/>
      <c r="MU44" s="30"/>
      <c r="MV44" s="31"/>
      <c r="MW44" s="30"/>
      <c r="MX44" s="31"/>
      <c r="MY44" s="30"/>
      <c r="MZ44" s="31"/>
      <c r="NA44" s="30"/>
      <c r="NB44" s="31"/>
      <c r="NC44" s="30"/>
      <c r="ND44" s="31"/>
      <c r="NE44" s="30"/>
      <c r="NF44" s="31"/>
      <c r="NG44" s="30"/>
      <c r="NH44" s="31"/>
      <c r="NI44" s="30"/>
      <c r="NJ44" s="31"/>
      <c r="NK44" s="30"/>
      <c r="NL44" s="31"/>
      <c r="NM44" s="30"/>
      <c r="NN44" s="31"/>
      <c r="NO44" s="30"/>
      <c r="NP44" s="31"/>
      <c r="NQ44" s="30"/>
      <c r="NR44" s="31"/>
      <c r="NS44" s="30"/>
      <c r="NT44" s="31"/>
      <c r="NU44" s="30"/>
      <c r="NV44" s="31"/>
      <c r="NW44" s="30"/>
      <c r="NX44" s="31"/>
      <c r="NY44" s="30"/>
      <c r="NZ44" s="31"/>
      <c r="OA44" s="30"/>
      <c r="OB44" s="31"/>
      <c r="OC44" s="30"/>
      <c r="OD44" s="31"/>
      <c r="OE44" s="30"/>
      <c r="OF44" s="31"/>
      <c r="OG44" s="30"/>
      <c r="OH44" s="31"/>
      <c r="OI44" s="30"/>
      <c r="OJ44" s="31"/>
      <c r="OK44" s="30"/>
      <c r="OL44" s="31"/>
      <c r="OM44" s="30"/>
      <c r="ON44" s="31"/>
      <c r="OO44" s="30"/>
      <c r="OP44" s="31"/>
      <c r="OQ44" s="30"/>
      <c r="OR44" s="31"/>
      <c r="OS44" s="30"/>
      <c r="OT44" s="31"/>
      <c r="OU44" s="30"/>
      <c r="OV44" s="31"/>
      <c r="OW44" s="30"/>
      <c r="OX44" s="31"/>
      <c r="OY44" s="30"/>
      <c r="OZ44" s="31"/>
      <c r="PA44" s="30"/>
      <c r="PB44" s="31"/>
      <c r="PC44" s="30"/>
      <c r="PD44" s="31"/>
      <c r="PE44" s="30"/>
      <c r="PF44" s="31"/>
      <c r="PG44" s="30"/>
      <c r="PH44" s="31"/>
      <c r="PI44" s="30"/>
      <c r="PJ44" s="31"/>
      <c r="PK44" s="30"/>
      <c r="PL44" s="31"/>
      <c r="PM44" s="30"/>
      <c r="PN44" s="31"/>
      <c r="PO44" s="30"/>
      <c r="PP44" s="31"/>
      <c r="PQ44" s="30"/>
      <c r="PR44" s="31"/>
      <c r="PS44" s="30"/>
      <c r="PT44" s="31"/>
      <c r="PU44" s="30"/>
      <c r="PV44" s="31"/>
      <c r="PW44" s="30"/>
      <c r="PX44" s="31"/>
      <c r="PY44" s="30"/>
      <c r="PZ44" s="31"/>
      <c r="QA44" s="30"/>
      <c r="QB44" s="31"/>
      <c r="QC44" s="30"/>
      <c r="QD44" s="31"/>
      <c r="QE44" s="30"/>
      <c r="QF44" s="31"/>
      <c r="QG44" s="30"/>
      <c r="QH44" s="31"/>
      <c r="QI44" s="30"/>
      <c r="QJ44" s="31"/>
      <c r="QK44" s="30"/>
      <c r="QL44" s="31"/>
      <c r="QM44" s="30"/>
      <c r="QN44" s="31"/>
      <c r="QO44" s="30"/>
      <c r="QP44" s="31"/>
      <c r="QQ44" s="30"/>
      <c r="QR44" s="31"/>
      <c r="QS44" s="30"/>
      <c r="QT44" s="31"/>
      <c r="QU44" s="30"/>
      <c r="QV44" s="31"/>
      <c r="QW44" s="30"/>
      <c r="QX44" s="31"/>
      <c r="QY44" s="30"/>
      <c r="QZ44" s="31"/>
      <c r="RA44" s="30"/>
      <c r="RB44" s="31"/>
      <c r="RC44" s="30"/>
      <c r="RD44" s="31"/>
      <c r="RE44" s="30"/>
      <c r="RF44" s="31"/>
      <c r="RG44" s="30"/>
      <c r="RH44" s="31"/>
      <c r="RI44" s="30"/>
      <c r="RJ44" s="31"/>
      <c r="RK44" s="30"/>
      <c r="RL44" s="31"/>
      <c r="RM44" s="30"/>
      <c r="RN44" s="31"/>
      <c r="RO44" s="30"/>
      <c r="RP44" s="31"/>
      <c r="RQ44" s="30"/>
      <c r="RR44" s="31"/>
      <c r="RS44" s="30"/>
      <c r="RT44" s="31"/>
      <c r="RU44" s="30"/>
      <c r="RV44" s="31"/>
      <c r="RW44" s="30"/>
      <c r="RX44" s="31"/>
      <c r="RY44" s="30"/>
      <c r="RZ44" s="31"/>
      <c r="SA44" s="30"/>
      <c r="SB44" s="31"/>
      <c r="SC44" s="30"/>
      <c r="SD44" s="31"/>
      <c r="SE44" s="30"/>
      <c r="SF44" s="31"/>
      <c r="SG44" s="30"/>
      <c r="SH44" s="31"/>
      <c r="SI44" s="30"/>
      <c r="SJ44" s="31"/>
      <c r="SK44" s="30"/>
      <c r="SL44" s="31"/>
      <c r="SM44" s="30"/>
      <c r="SN44" s="31"/>
      <c r="SO44" s="30"/>
      <c r="SP44" s="31"/>
      <c r="SQ44" s="30"/>
      <c r="SR44" s="31"/>
      <c r="SS44" s="30"/>
      <c r="ST44" s="31"/>
      <c r="SU44" s="30"/>
      <c r="SV44" s="31"/>
      <c r="SW44" s="30"/>
      <c r="SX44" s="31"/>
      <c r="SY44" s="30"/>
      <c r="SZ44" s="31"/>
      <c r="TA44" s="30"/>
      <c r="TB44" s="31"/>
      <c r="TC44" s="30"/>
      <c r="TD44" s="31"/>
      <c r="TE44" s="30"/>
      <c r="TF44" s="31"/>
      <c r="TG44" s="30"/>
      <c r="TH44" s="31"/>
      <c r="TI44" s="30"/>
      <c r="TJ44" s="31"/>
      <c r="TK44" s="30"/>
      <c r="TL44" s="31"/>
      <c r="TM44" s="30"/>
      <c r="TN44" s="31"/>
      <c r="TO44" s="30"/>
      <c r="TP44" s="31"/>
      <c r="TQ44" s="30"/>
      <c r="TR44" s="31"/>
      <c r="TS44" s="30"/>
      <c r="TT44" s="31"/>
      <c r="TU44" s="30"/>
      <c r="TV44" s="31"/>
      <c r="TW44" s="30"/>
      <c r="TX44" s="31"/>
      <c r="TY44" s="30"/>
      <c r="TZ44" s="31"/>
      <c r="UA44" s="30"/>
      <c r="UB44" s="31"/>
      <c r="UC44" s="30"/>
      <c r="UD44" s="31"/>
      <c r="UE44" s="30"/>
      <c r="UF44" s="31"/>
      <c r="UG44" s="30"/>
      <c r="UH44" s="31"/>
      <c r="UI44" s="30"/>
      <c r="UJ44" s="31"/>
      <c r="UK44" s="30"/>
      <c r="UL44" s="31"/>
      <c r="UM44" s="30"/>
      <c r="UN44" s="31"/>
      <c r="UO44" s="30"/>
      <c r="UP44" s="31"/>
      <c r="UQ44" s="30"/>
      <c r="UR44" s="31"/>
      <c r="US44" s="30"/>
      <c r="UT44" s="31"/>
      <c r="UU44" s="30"/>
      <c r="UV44" s="31"/>
      <c r="UW44" s="30"/>
      <c r="UX44" s="31"/>
      <c r="UY44" s="30"/>
      <c r="UZ44" s="31"/>
      <c r="VA44" s="30"/>
      <c r="VB44" s="31"/>
      <c r="VC44" s="30"/>
      <c r="VD44" s="31"/>
      <c r="VE44" s="30"/>
      <c r="VF44" s="31"/>
      <c r="VG44" s="30"/>
      <c r="VH44" s="31"/>
      <c r="VI44" s="30"/>
      <c r="VJ44" s="31"/>
      <c r="VK44" s="30"/>
      <c r="VL44" s="31"/>
      <c r="VM44" s="30"/>
      <c r="VN44" s="31"/>
      <c r="VO44" s="30"/>
      <c r="VP44" s="31"/>
      <c r="VQ44" s="30"/>
      <c r="VR44" s="31"/>
      <c r="VS44" s="30"/>
      <c r="VT44" s="31"/>
      <c r="VU44" s="30"/>
      <c r="VV44" s="31"/>
      <c r="VW44" s="30"/>
      <c r="VX44" s="31"/>
      <c r="VY44" s="30"/>
      <c r="VZ44" s="31"/>
      <c r="WA44" s="30"/>
      <c r="WB44" s="31"/>
      <c r="WC44" s="30"/>
      <c r="WD44" s="31"/>
      <c r="WE44" s="30"/>
      <c r="WF44" s="31"/>
      <c r="WG44" s="30"/>
      <c r="WH44" s="31"/>
      <c r="WI44" s="30"/>
      <c r="WJ44" s="31"/>
      <c r="WK44" s="30"/>
      <c r="WL44" s="31"/>
      <c r="WM44" s="30"/>
      <c r="WN44" s="31"/>
      <c r="WO44" s="30"/>
      <c r="WP44" s="31"/>
      <c r="WQ44" s="30"/>
      <c r="WR44" s="31"/>
      <c r="WS44" s="30"/>
      <c r="WT44" s="31"/>
      <c r="WU44" s="30"/>
      <c r="WV44" s="31"/>
      <c r="WW44" s="30"/>
      <c r="WX44" s="31"/>
      <c r="WY44" s="30"/>
      <c r="WZ44" s="31"/>
      <c r="XA44" s="30"/>
      <c r="XB44" s="31"/>
      <c r="XC44" s="30"/>
      <c r="XD44" s="31"/>
      <c r="XE44" s="30"/>
      <c r="XF44" s="31"/>
      <c r="XG44" s="30"/>
      <c r="XH44" s="31"/>
      <c r="XI44" s="30"/>
      <c r="XJ44" s="31"/>
      <c r="XK44" s="30"/>
      <c r="XL44" s="31"/>
      <c r="XM44" s="30"/>
      <c r="XN44" s="31"/>
      <c r="XO44" s="30"/>
      <c r="XP44" s="31"/>
      <c r="XQ44" s="30"/>
      <c r="XR44" s="31"/>
      <c r="XS44" s="30"/>
      <c r="XT44" s="31"/>
      <c r="XU44" s="30"/>
      <c r="XV44" s="31"/>
      <c r="XW44" s="30"/>
      <c r="XX44" s="31"/>
      <c r="XY44" s="30"/>
      <c r="XZ44" s="31"/>
      <c r="YA44" s="30"/>
      <c r="YB44" s="31"/>
      <c r="YC44" s="30"/>
      <c r="YD44" s="31"/>
      <c r="YE44" s="30"/>
      <c r="YF44" s="31"/>
      <c r="YG44" s="30"/>
      <c r="YH44" s="31"/>
      <c r="YI44" s="30"/>
      <c r="YJ44" s="31"/>
      <c r="YK44" s="30"/>
      <c r="YL44" s="31"/>
      <c r="YM44" s="30"/>
      <c r="YN44" s="31"/>
      <c r="YO44" s="30"/>
      <c r="YP44" s="31"/>
      <c r="YQ44" s="30"/>
      <c r="YR44" s="31"/>
      <c r="YS44" s="30"/>
      <c r="YT44" s="31"/>
      <c r="YU44" s="30"/>
      <c r="YV44" s="31"/>
      <c r="YW44" s="30"/>
      <c r="YX44" s="31"/>
      <c r="YY44" s="30"/>
      <c r="YZ44" s="31"/>
      <c r="ZA44" s="30"/>
      <c r="ZB44" s="31"/>
      <c r="ZC44" s="30"/>
      <c r="ZD44" s="31"/>
      <c r="ZE44" s="30"/>
      <c r="ZF44" s="31"/>
      <c r="ZG44" s="30"/>
      <c r="ZH44" s="31"/>
      <c r="ZI44" s="30"/>
      <c r="ZJ44" s="31"/>
      <c r="ZK44" s="30"/>
      <c r="ZL44" s="31"/>
      <c r="ZM44" s="30"/>
      <c r="ZN44" s="31"/>
      <c r="ZO44" s="30"/>
      <c r="ZP44" s="31"/>
      <c r="ZQ44" s="30"/>
      <c r="ZR44" s="31"/>
      <c r="ZS44" s="30"/>
      <c r="ZT44" s="31"/>
      <c r="ZU44" s="30"/>
      <c r="ZV44" s="31"/>
      <c r="ZW44" s="30"/>
      <c r="ZX44" s="31"/>
      <c r="ZY44" s="30"/>
      <c r="ZZ44" s="31"/>
      <c r="AAA44" s="30"/>
      <c r="AAB44" s="31"/>
      <c r="AAC44" s="30"/>
      <c r="AAD44" s="31"/>
      <c r="AAE44" s="30"/>
      <c r="AAF44" s="31"/>
      <c r="AAG44" s="30"/>
      <c r="AAH44" s="31"/>
      <c r="AAI44" s="30"/>
      <c r="AAJ44" s="31"/>
      <c r="AAK44" s="30"/>
      <c r="AAL44" s="31"/>
      <c r="AAM44" s="30"/>
      <c r="AAN44" s="31"/>
      <c r="AAO44" s="30"/>
      <c r="AAP44" s="31"/>
      <c r="AAQ44" s="30"/>
      <c r="AAR44" s="31"/>
      <c r="AAS44" s="30"/>
      <c r="AAT44" s="31"/>
      <c r="AAU44" s="30"/>
      <c r="AAV44" s="31"/>
      <c r="AAW44" s="30"/>
      <c r="AAX44" s="31"/>
      <c r="AAY44" s="30"/>
      <c r="AAZ44" s="31"/>
      <c r="ABA44" s="30"/>
      <c r="ABB44" s="31"/>
      <c r="ABC44" s="30"/>
      <c r="ABD44" s="31"/>
      <c r="ABE44" s="30"/>
      <c r="ABF44" s="31"/>
      <c r="ABG44" s="30"/>
      <c r="ABH44" s="31"/>
      <c r="ABI44" s="30"/>
      <c r="ABJ44" s="31"/>
      <c r="ABK44" s="30"/>
      <c r="ABL44" s="31"/>
      <c r="ABM44" s="30"/>
      <c r="ABN44" s="31"/>
      <c r="ABO44" s="30"/>
      <c r="ABP44" s="31"/>
      <c r="ABQ44" s="30"/>
      <c r="ABR44" s="31"/>
      <c r="ABS44" s="30"/>
      <c r="ABT44" s="31"/>
      <c r="ABU44" s="30"/>
      <c r="ABV44" s="31"/>
      <c r="ABW44" s="30"/>
      <c r="ABX44" s="31"/>
      <c r="ABY44" s="30"/>
      <c r="ABZ44" s="31"/>
      <c r="ACA44" s="30"/>
      <c r="ACB44" s="31"/>
      <c r="ACC44" s="30"/>
      <c r="ACD44" s="31"/>
      <c r="ACE44" s="30"/>
      <c r="ACF44" s="31"/>
      <c r="ACG44" s="30"/>
      <c r="ACH44" s="31"/>
      <c r="ACI44" s="30"/>
      <c r="ACJ44" s="31"/>
      <c r="ACK44" s="30"/>
      <c r="ACL44" s="31"/>
      <c r="ACM44" s="30"/>
      <c r="ACN44" s="31"/>
      <c r="ACO44" s="30"/>
      <c r="ACP44" s="31"/>
      <c r="ACQ44" s="30"/>
      <c r="ACR44" s="31"/>
      <c r="ACS44" s="30"/>
      <c r="ACT44" s="31"/>
      <c r="ACU44" s="30"/>
      <c r="ACV44" s="31"/>
      <c r="ACW44" s="30"/>
      <c r="ACX44" s="31"/>
      <c r="ACY44" s="30"/>
      <c r="ACZ44" s="31"/>
      <c r="ADA44" s="30"/>
      <c r="ADB44" s="31"/>
      <c r="ADC44" s="30"/>
      <c r="ADD44" s="31"/>
      <c r="ADE44" s="30"/>
      <c r="ADF44" s="31"/>
      <c r="ADG44" s="30"/>
      <c r="ADH44" s="31"/>
      <c r="ADI44" s="30"/>
      <c r="ADJ44" s="31"/>
      <c r="ADK44" s="30"/>
      <c r="ADL44" s="31"/>
      <c r="ADM44" s="30"/>
      <c r="ADN44" s="31"/>
      <c r="ADO44" s="30"/>
      <c r="ADP44" s="31"/>
      <c r="ADQ44" s="30"/>
      <c r="ADR44" s="31"/>
      <c r="ADS44" s="30"/>
      <c r="ADT44" s="31"/>
      <c r="ADU44" s="30"/>
      <c r="ADV44" s="31"/>
      <c r="ADW44" s="30"/>
      <c r="ADX44" s="31"/>
      <c r="ADY44" s="30"/>
      <c r="ADZ44" s="31"/>
      <c r="AEA44" s="30"/>
      <c r="AEB44" s="31"/>
      <c r="AEC44" s="30"/>
      <c r="AED44" s="31"/>
      <c r="AEE44" s="30"/>
      <c r="AEF44" s="31"/>
      <c r="AEG44" s="30"/>
      <c r="AEH44" s="31"/>
      <c r="AEI44" s="30"/>
      <c r="AEJ44" s="31"/>
      <c r="AEK44" s="30"/>
      <c r="AEL44" s="31"/>
      <c r="AEM44" s="30"/>
      <c r="AEN44" s="31"/>
      <c r="AEO44" s="30"/>
      <c r="AEP44" s="31"/>
      <c r="AEQ44" s="30"/>
      <c r="AER44" s="31"/>
      <c r="AES44" s="30"/>
      <c r="AET44" s="31"/>
      <c r="AEU44" s="30"/>
      <c r="AEV44" s="31"/>
      <c r="AEW44" s="30"/>
      <c r="AEX44" s="31"/>
      <c r="AEY44" s="30"/>
      <c r="AEZ44" s="31"/>
      <c r="AFA44" s="30"/>
      <c r="AFB44" s="31"/>
      <c r="AFC44" s="30"/>
      <c r="AFD44" s="31"/>
      <c r="AFE44" s="30"/>
      <c r="AFF44" s="31"/>
      <c r="AFG44" s="30"/>
      <c r="AFH44" s="31"/>
      <c r="AFI44" s="30"/>
      <c r="AFJ44" s="31"/>
      <c r="AFK44" s="30"/>
      <c r="AFL44" s="31"/>
      <c r="AFM44" s="30"/>
      <c r="AFN44" s="31"/>
      <c r="AFO44" s="30"/>
      <c r="AFP44" s="31"/>
      <c r="AFQ44" s="30"/>
      <c r="AFR44" s="31"/>
      <c r="AFS44" s="30"/>
      <c r="AFT44" s="31"/>
      <c r="AFU44" s="30"/>
      <c r="AFV44" s="31"/>
      <c r="AFW44" s="30"/>
      <c r="AFX44" s="31"/>
      <c r="AFY44" s="30"/>
      <c r="AFZ44" s="31"/>
      <c r="AGA44" s="30"/>
      <c r="AGB44" s="31"/>
      <c r="AGC44" s="30"/>
      <c r="AGD44" s="31"/>
      <c r="AGE44" s="30"/>
      <c r="AGF44" s="31"/>
      <c r="AGG44" s="30"/>
      <c r="AGH44" s="31"/>
      <c r="AGI44" s="30"/>
      <c r="AGJ44" s="31"/>
      <c r="AGK44" s="30"/>
      <c r="AGL44" s="31"/>
      <c r="AGM44" s="30"/>
      <c r="AGN44" s="31"/>
      <c r="AGO44" s="30"/>
      <c r="AGP44" s="31"/>
      <c r="AGQ44" s="30"/>
      <c r="AGR44" s="31"/>
      <c r="AGS44" s="30"/>
      <c r="AGT44" s="31"/>
      <c r="AGU44" s="30"/>
      <c r="AGV44" s="31"/>
      <c r="AGW44" s="30"/>
      <c r="AGX44" s="31"/>
      <c r="AGY44" s="30"/>
      <c r="AGZ44" s="31"/>
      <c r="AHA44" s="30"/>
      <c r="AHB44" s="31"/>
      <c r="AHC44" s="30"/>
      <c r="AHD44" s="31"/>
      <c r="AHE44" s="30"/>
      <c r="AHF44" s="31"/>
      <c r="AHG44" s="30"/>
      <c r="AHH44" s="31"/>
      <c r="AHI44" s="30"/>
      <c r="AHJ44" s="31"/>
      <c r="AHK44" s="30"/>
      <c r="AHL44" s="31"/>
      <c r="AHM44" s="30"/>
      <c r="AHN44" s="31"/>
      <c r="AHO44" s="30"/>
      <c r="AHP44" s="31"/>
      <c r="AHQ44" s="30"/>
      <c r="AHR44" s="31"/>
      <c r="AHS44" s="30"/>
      <c r="AHT44" s="31"/>
      <c r="AHU44" s="30"/>
      <c r="AHV44" s="31"/>
      <c r="AHW44" s="30"/>
      <c r="AHX44" s="31"/>
      <c r="AHY44" s="30"/>
      <c r="AHZ44" s="31"/>
      <c r="AIA44" s="30"/>
      <c r="AIB44" s="31"/>
      <c r="AIC44" s="30"/>
      <c r="AID44" s="31"/>
      <c r="AIE44" s="30"/>
      <c r="AIF44" s="31"/>
      <c r="AIG44" s="30"/>
      <c r="AIH44" s="31"/>
      <c r="AII44" s="30"/>
      <c r="AIJ44" s="31"/>
      <c r="AIK44" s="30"/>
      <c r="AIL44" s="31"/>
      <c r="AIM44" s="30"/>
      <c r="AIN44" s="31"/>
      <c r="AIO44" s="30"/>
      <c r="AIP44" s="31"/>
      <c r="AIQ44" s="30"/>
      <c r="AIR44" s="31"/>
      <c r="AIS44" s="30"/>
      <c r="AIT44" s="31"/>
      <c r="AIU44" s="30"/>
      <c r="AIV44" s="31"/>
      <c r="AIW44" s="30"/>
      <c r="AIX44" s="31"/>
      <c r="AIY44" s="30"/>
      <c r="AIZ44" s="31"/>
      <c r="AJA44" s="30"/>
      <c r="AJB44" s="31"/>
      <c r="AJC44" s="30"/>
      <c r="AJD44" s="31"/>
      <c r="AJE44" s="30"/>
      <c r="AJF44" s="31"/>
      <c r="AJG44" s="30"/>
      <c r="AJH44" s="31"/>
      <c r="AJI44" s="30"/>
      <c r="AJJ44" s="31"/>
      <c r="AJK44" s="30"/>
      <c r="AJL44" s="31"/>
      <c r="AJM44" s="30"/>
      <c r="AJN44" s="31"/>
      <c r="AJO44" s="30"/>
      <c r="AJP44" s="31"/>
      <c r="AJQ44" s="30"/>
      <c r="AJR44" s="31"/>
      <c r="AJS44" s="30"/>
      <c r="AJT44" s="31"/>
      <c r="AJU44" s="30"/>
      <c r="AJV44" s="31"/>
      <c r="AJW44" s="30"/>
      <c r="AJX44" s="31"/>
      <c r="AJY44" s="30"/>
      <c r="AJZ44" s="31"/>
      <c r="AKA44" s="30"/>
      <c r="AKB44" s="31"/>
      <c r="AKC44" s="30"/>
      <c r="AKD44" s="31"/>
      <c r="AKE44" s="30"/>
      <c r="AKF44" s="31"/>
      <c r="AKG44" s="30"/>
      <c r="AKH44" s="31"/>
      <c r="AKI44" s="30"/>
      <c r="AKJ44" s="31"/>
      <c r="AKK44" s="30"/>
      <c r="AKL44" s="31"/>
      <c r="AKM44" s="30"/>
      <c r="AKN44" s="31"/>
      <c r="AKO44" s="30"/>
      <c r="AKP44" s="31"/>
      <c r="AKQ44" s="30"/>
      <c r="AKR44" s="31"/>
      <c r="AKS44" s="30"/>
      <c r="AKT44" s="31"/>
      <c r="AKU44" s="30"/>
      <c r="AKV44" s="31"/>
      <c r="AKW44" s="30"/>
      <c r="AKX44" s="31"/>
      <c r="AKY44" s="30"/>
      <c r="AKZ44" s="31"/>
      <c r="ALA44" s="30"/>
      <c r="ALB44" s="31"/>
      <c r="ALC44" s="30"/>
      <c r="ALD44" s="31"/>
      <c r="ALE44" s="30"/>
      <c r="ALF44" s="31"/>
      <c r="ALG44" s="30"/>
      <c r="ALH44" s="31"/>
      <c r="ALI44" s="30"/>
      <c r="ALJ44" s="31"/>
      <c r="ALK44" s="30"/>
      <c r="ALL44" s="31"/>
      <c r="ALM44" s="30"/>
      <c r="ALN44" s="31"/>
      <c r="ALO44" s="30"/>
      <c r="ALP44" s="31"/>
      <c r="ALQ44" s="30"/>
      <c r="ALR44" s="31"/>
      <c r="ALS44" s="30"/>
      <c r="ALT44" s="31"/>
      <c r="ALU44" s="30"/>
      <c r="ALV44" s="31"/>
      <c r="ALW44" s="30"/>
      <c r="ALX44" s="31"/>
      <c r="ALY44" s="30"/>
      <c r="ALZ44" s="31"/>
      <c r="AMA44" s="30"/>
      <c r="AMB44" s="31"/>
      <c r="AMC44" s="30"/>
      <c r="AMD44" s="31"/>
      <c r="AME44" s="30"/>
      <c r="AMF44" s="31"/>
      <c r="AMG44" s="30"/>
      <c r="AMH44" s="31"/>
      <c r="AMI44" s="30"/>
      <c r="AMJ44" s="31"/>
      <c r="AMK44" s="30"/>
      <c r="AML44" s="31"/>
      <c r="AMM44" s="30"/>
      <c r="AMN44" s="31"/>
      <c r="AMO44" s="30"/>
      <c r="AMP44" s="31"/>
      <c r="AMQ44" s="30"/>
      <c r="AMR44" s="31"/>
      <c r="AMS44" s="30"/>
      <c r="AMT44" s="31"/>
      <c r="AMU44" s="30"/>
      <c r="AMV44" s="31"/>
      <c r="AMW44" s="30"/>
      <c r="AMX44" s="31"/>
      <c r="AMY44" s="30"/>
      <c r="AMZ44" s="31"/>
      <c r="ANA44" s="30"/>
      <c r="ANB44" s="31"/>
      <c r="ANC44" s="30"/>
      <c r="AND44" s="31"/>
      <c r="ANE44" s="30"/>
      <c r="ANF44" s="31"/>
      <c r="ANG44" s="30"/>
      <c r="ANH44" s="31"/>
      <c r="ANI44" s="30"/>
      <c r="ANJ44" s="31"/>
      <c r="ANK44" s="30"/>
      <c r="ANL44" s="31"/>
      <c r="ANM44" s="30"/>
      <c r="ANN44" s="31"/>
      <c r="ANO44" s="30"/>
      <c r="ANP44" s="31"/>
      <c r="ANQ44" s="30"/>
      <c r="ANR44" s="31"/>
      <c r="ANS44" s="30"/>
      <c r="ANT44" s="31"/>
      <c r="ANU44" s="30"/>
      <c r="ANV44" s="31"/>
      <c r="ANW44" s="30"/>
      <c r="ANX44" s="31"/>
      <c r="ANY44" s="30"/>
      <c r="ANZ44" s="31"/>
      <c r="AOA44" s="30"/>
      <c r="AOB44" s="31"/>
      <c r="AOC44" s="30"/>
      <c r="AOD44" s="31"/>
      <c r="AOE44" s="30"/>
      <c r="AOF44" s="31"/>
      <c r="AOG44" s="30"/>
      <c r="AOH44" s="31"/>
      <c r="AOI44" s="30"/>
      <c r="AOJ44" s="31"/>
      <c r="AOK44" s="30"/>
      <c r="AOL44" s="31"/>
      <c r="AOM44" s="30"/>
      <c r="AON44" s="31"/>
      <c r="AOO44" s="30"/>
      <c r="AOP44" s="31"/>
      <c r="AOQ44" s="30"/>
      <c r="AOR44" s="31"/>
      <c r="AOS44" s="30"/>
      <c r="AOT44" s="31"/>
      <c r="AOU44" s="30"/>
      <c r="AOV44" s="31"/>
      <c r="AOW44" s="30"/>
      <c r="AOX44" s="31"/>
      <c r="AOY44" s="30"/>
      <c r="AOZ44" s="31"/>
      <c r="APA44" s="30"/>
      <c r="APB44" s="31"/>
      <c r="APC44" s="30"/>
      <c r="APD44" s="31"/>
      <c r="APE44" s="30"/>
      <c r="APF44" s="31"/>
      <c r="APG44" s="30"/>
      <c r="APH44" s="31"/>
      <c r="API44" s="30"/>
      <c r="APJ44" s="31"/>
      <c r="APK44" s="30"/>
      <c r="APL44" s="31"/>
      <c r="APM44" s="30"/>
      <c r="APN44" s="31"/>
      <c r="APO44" s="30"/>
      <c r="APP44" s="31"/>
      <c r="APQ44" s="30"/>
      <c r="APR44" s="31"/>
      <c r="APS44" s="30"/>
      <c r="APT44" s="31"/>
      <c r="APU44" s="30"/>
      <c r="APV44" s="31"/>
      <c r="APW44" s="30"/>
      <c r="APX44" s="31"/>
      <c r="APY44" s="30"/>
      <c r="APZ44" s="31"/>
      <c r="AQA44" s="30"/>
      <c r="AQB44" s="31"/>
      <c r="AQC44" s="30"/>
      <c r="AQD44" s="31"/>
      <c r="AQE44" s="30"/>
      <c r="AQF44" s="31"/>
      <c r="AQG44" s="30"/>
      <c r="AQH44" s="31"/>
      <c r="AQI44" s="30"/>
      <c r="AQJ44" s="31"/>
      <c r="AQK44" s="30"/>
      <c r="AQL44" s="31"/>
      <c r="AQM44" s="30"/>
      <c r="AQN44" s="31"/>
      <c r="AQO44" s="30"/>
      <c r="AQP44" s="31"/>
      <c r="AQQ44" s="30"/>
      <c r="AQR44" s="31"/>
      <c r="AQS44" s="30"/>
      <c r="AQT44" s="31"/>
      <c r="AQU44" s="30"/>
      <c r="AQV44" s="31"/>
      <c r="AQW44" s="30"/>
      <c r="AQX44" s="31"/>
      <c r="AQY44" s="30"/>
      <c r="AQZ44" s="31"/>
      <c r="ARA44" s="30"/>
      <c r="ARB44" s="31"/>
      <c r="ARC44" s="30"/>
      <c r="ARD44" s="31"/>
      <c r="ARE44" s="30"/>
      <c r="ARF44" s="31"/>
      <c r="ARG44" s="30"/>
      <c r="ARH44" s="31"/>
      <c r="ARI44" s="30"/>
      <c r="ARJ44" s="31"/>
      <c r="ARK44" s="30"/>
      <c r="ARL44" s="31"/>
      <c r="ARM44" s="30"/>
      <c r="ARN44" s="31"/>
      <c r="ARO44" s="30"/>
      <c r="ARP44" s="31"/>
      <c r="ARQ44" s="30"/>
      <c r="ARR44" s="31"/>
      <c r="ARS44" s="30"/>
      <c r="ART44" s="31"/>
      <c r="ARU44" s="30"/>
      <c r="ARV44" s="31"/>
      <c r="ARW44" s="30"/>
      <c r="ARX44" s="31"/>
      <c r="ARY44" s="30"/>
      <c r="ARZ44" s="31"/>
      <c r="ASA44" s="30"/>
      <c r="ASB44" s="31"/>
      <c r="ASC44" s="30"/>
      <c r="ASD44" s="31"/>
      <c r="ASE44" s="30"/>
      <c r="ASF44" s="31"/>
      <c r="ASG44" s="30"/>
      <c r="ASH44" s="31"/>
      <c r="ASI44" s="30"/>
      <c r="ASJ44" s="31"/>
      <c r="ASK44" s="30"/>
      <c r="ASL44" s="31"/>
      <c r="ASM44" s="30"/>
      <c r="ASN44" s="31"/>
      <c r="ASO44" s="30"/>
      <c r="ASP44" s="31"/>
      <c r="ASQ44" s="30"/>
      <c r="ASR44" s="31"/>
      <c r="ASS44" s="30"/>
      <c r="AST44" s="31"/>
      <c r="ASU44" s="30"/>
      <c r="ASV44" s="31"/>
      <c r="ASW44" s="30"/>
      <c r="ASX44" s="31"/>
      <c r="ASY44" s="30"/>
      <c r="ASZ44" s="31"/>
      <c r="ATA44" s="30"/>
      <c r="ATB44" s="31"/>
      <c r="ATC44" s="30"/>
      <c r="ATD44" s="31"/>
      <c r="ATE44" s="30"/>
      <c r="ATF44" s="31"/>
      <c r="ATG44" s="30"/>
      <c r="ATH44" s="31"/>
      <c r="ATI44" s="30"/>
      <c r="ATJ44" s="31"/>
      <c r="ATK44" s="30"/>
      <c r="ATL44" s="31"/>
      <c r="ATM44" s="30"/>
      <c r="ATN44" s="31"/>
      <c r="ATO44" s="30"/>
      <c r="ATP44" s="31"/>
      <c r="ATQ44" s="30"/>
      <c r="ATR44" s="31"/>
      <c r="ATS44" s="30"/>
      <c r="ATT44" s="31"/>
      <c r="ATU44" s="30"/>
      <c r="ATV44" s="31"/>
      <c r="ATW44" s="30"/>
      <c r="ATX44" s="31"/>
      <c r="ATY44" s="30"/>
      <c r="ATZ44" s="31"/>
      <c r="AUA44" s="30"/>
      <c r="AUB44" s="31"/>
      <c r="AUC44" s="30"/>
      <c r="AUD44" s="31"/>
      <c r="AUE44" s="30"/>
      <c r="AUF44" s="31"/>
      <c r="AUG44" s="30"/>
      <c r="AUH44" s="31"/>
      <c r="AUI44" s="30"/>
      <c r="AUJ44" s="31"/>
      <c r="AUK44" s="30"/>
      <c r="AUL44" s="31"/>
      <c r="AUM44" s="30"/>
      <c r="AUN44" s="31"/>
      <c r="AUO44" s="30"/>
      <c r="AUP44" s="31"/>
      <c r="AUQ44" s="30"/>
      <c r="AUR44" s="31"/>
      <c r="AUS44" s="30"/>
      <c r="AUT44" s="31"/>
      <c r="AUU44" s="30"/>
      <c r="AUV44" s="31"/>
      <c r="AUW44" s="30"/>
      <c r="AUX44" s="31"/>
      <c r="AUY44" s="30"/>
      <c r="AUZ44" s="31"/>
      <c r="AVA44" s="30"/>
      <c r="AVB44" s="31"/>
      <c r="AVC44" s="30"/>
      <c r="AVD44" s="31"/>
      <c r="AVE44" s="30"/>
      <c r="AVF44" s="31"/>
      <c r="AVG44" s="30"/>
      <c r="AVH44" s="31"/>
      <c r="AVI44" s="30"/>
      <c r="AVJ44" s="31"/>
      <c r="AVK44" s="30"/>
      <c r="AVL44" s="31"/>
      <c r="AVM44" s="30"/>
      <c r="AVN44" s="31"/>
      <c r="AVO44" s="30"/>
      <c r="AVP44" s="31"/>
      <c r="AVQ44" s="30"/>
      <c r="AVR44" s="31"/>
      <c r="AVS44" s="30"/>
      <c r="AVT44" s="31"/>
      <c r="AVU44" s="30"/>
      <c r="AVV44" s="31"/>
      <c r="AVW44" s="30"/>
      <c r="AVX44" s="31"/>
      <c r="AVY44" s="30"/>
      <c r="AVZ44" s="31"/>
      <c r="AWA44" s="30"/>
      <c r="AWB44" s="31"/>
      <c r="AWC44" s="30"/>
      <c r="AWD44" s="31"/>
      <c r="AWE44" s="30"/>
      <c r="AWF44" s="31"/>
      <c r="AWG44" s="30"/>
      <c r="AWH44" s="31"/>
      <c r="AWI44" s="30"/>
      <c r="AWJ44" s="31"/>
      <c r="AWK44" s="30"/>
      <c r="AWL44" s="31"/>
      <c r="AWM44" s="30"/>
      <c r="AWN44" s="31"/>
      <c r="AWO44" s="30"/>
      <c r="AWP44" s="31"/>
      <c r="AWQ44" s="30"/>
      <c r="AWR44" s="31"/>
      <c r="AWS44" s="30"/>
      <c r="AWT44" s="31"/>
      <c r="AWU44" s="30"/>
      <c r="AWV44" s="31"/>
      <c r="AWW44" s="30"/>
      <c r="AWX44" s="31"/>
      <c r="AWY44" s="30"/>
      <c r="AWZ44" s="31"/>
      <c r="AXA44" s="30"/>
      <c r="AXB44" s="31"/>
      <c r="AXC44" s="30"/>
      <c r="AXD44" s="31"/>
      <c r="AXE44" s="30"/>
      <c r="AXF44" s="31"/>
      <c r="AXG44" s="30"/>
      <c r="AXH44" s="31"/>
      <c r="AXI44" s="30"/>
      <c r="AXJ44" s="31"/>
      <c r="AXK44" s="30"/>
      <c r="AXL44" s="31"/>
      <c r="AXM44" s="30"/>
      <c r="AXN44" s="31"/>
      <c r="AXO44" s="30"/>
      <c r="AXP44" s="31"/>
      <c r="AXQ44" s="30"/>
      <c r="AXR44" s="31"/>
      <c r="AXS44" s="30"/>
      <c r="AXT44" s="31"/>
      <c r="AXU44" s="30"/>
      <c r="AXV44" s="31"/>
      <c r="AXW44" s="30"/>
      <c r="AXX44" s="31"/>
      <c r="AXY44" s="30"/>
      <c r="AXZ44" s="31"/>
      <c r="AYA44" s="30"/>
      <c r="AYB44" s="31"/>
      <c r="AYC44" s="30"/>
      <c r="AYD44" s="31"/>
      <c r="AYE44" s="30"/>
      <c r="AYF44" s="31"/>
      <c r="AYG44" s="30"/>
      <c r="AYH44" s="31"/>
      <c r="AYI44" s="30"/>
      <c r="AYJ44" s="31"/>
      <c r="AYK44" s="30"/>
      <c r="AYL44" s="31"/>
      <c r="AYM44" s="30"/>
      <c r="AYN44" s="31"/>
      <c r="AYO44" s="30"/>
      <c r="AYP44" s="31"/>
      <c r="AYQ44" s="30"/>
      <c r="AYR44" s="31"/>
      <c r="AYS44" s="30"/>
      <c r="AYT44" s="31"/>
      <c r="AYU44" s="30"/>
      <c r="AYV44" s="31"/>
      <c r="AYW44" s="30"/>
      <c r="AYX44" s="31"/>
      <c r="AYY44" s="30"/>
      <c r="AYZ44" s="31"/>
      <c r="AZA44" s="30"/>
      <c r="AZB44" s="31"/>
      <c r="AZC44" s="30"/>
      <c r="AZD44" s="31"/>
      <c r="AZE44" s="30"/>
      <c r="AZF44" s="31"/>
      <c r="AZG44" s="30"/>
      <c r="AZH44" s="31"/>
      <c r="AZI44" s="30"/>
      <c r="AZJ44" s="31"/>
      <c r="AZK44" s="30"/>
      <c r="AZL44" s="31"/>
      <c r="AZM44" s="30"/>
      <c r="AZN44" s="31"/>
      <c r="AZO44" s="30"/>
      <c r="AZP44" s="31"/>
      <c r="AZQ44" s="30"/>
      <c r="AZR44" s="31"/>
      <c r="AZS44" s="30"/>
      <c r="AZT44" s="31"/>
      <c r="AZU44" s="30"/>
      <c r="AZV44" s="31"/>
      <c r="AZW44" s="30"/>
      <c r="AZX44" s="31"/>
      <c r="AZY44" s="30"/>
      <c r="AZZ44" s="31"/>
      <c r="BAA44" s="30"/>
      <c r="BAB44" s="31"/>
      <c r="BAC44" s="30"/>
      <c r="BAD44" s="31"/>
      <c r="BAE44" s="30"/>
      <c r="BAF44" s="31"/>
      <c r="BAG44" s="30"/>
      <c r="BAH44" s="31"/>
      <c r="BAI44" s="30"/>
      <c r="BAJ44" s="31"/>
      <c r="BAK44" s="30"/>
      <c r="BAL44" s="31"/>
      <c r="BAM44" s="30"/>
      <c r="BAN44" s="31"/>
      <c r="BAO44" s="30"/>
      <c r="BAP44" s="31"/>
      <c r="BAQ44" s="30"/>
      <c r="BAR44" s="31"/>
      <c r="BAS44" s="30"/>
      <c r="BAT44" s="31"/>
      <c r="BAU44" s="30"/>
      <c r="BAV44" s="31"/>
      <c r="BAW44" s="30"/>
      <c r="BAX44" s="31"/>
      <c r="BAY44" s="30"/>
      <c r="BAZ44" s="31"/>
      <c r="BBA44" s="30"/>
      <c r="BBB44" s="31"/>
      <c r="BBC44" s="30"/>
      <c r="BBD44" s="31"/>
      <c r="BBE44" s="30"/>
      <c r="BBF44" s="31"/>
      <c r="BBG44" s="30"/>
      <c r="BBH44" s="31"/>
      <c r="BBI44" s="30"/>
      <c r="BBJ44" s="31"/>
      <c r="BBK44" s="30"/>
      <c r="BBL44" s="31"/>
      <c r="BBM44" s="30"/>
      <c r="BBN44" s="31"/>
      <c r="BBO44" s="30"/>
      <c r="BBP44" s="31"/>
      <c r="BBQ44" s="30"/>
      <c r="BBR44" s="31"/>
      <c r="BBS44" s="30"/>
      <c r="BBT44" s="31"/>
      <c r="BBU44" s="30"/>
      <c r="BBV44" s="31"/>
      <c r="BBW44" s="30"/>
      <c r="BBX44" s="31"/>
      <c r="BBY44" s="30"/>
      <c r="BBZ44" s="31"/>
      <c r="BCA44" s="30"/>
      <c r="BCB44" s="31"/>
      <c r="BCC44" s="30"/>
      <c r="BCD44" s="31"/>
      <c r="BCE44" s="30"/>
      <c r="BCF44" s="31"/>
      <c r="BCG44" s="30"/>
      <c r="BCH44" s="31"/>
      <c r="BCI44" s="30"/>
      <c r="BCJ44" s="31"/>
      <c r="BCK44" s="30"/>
      <c r="BCL44" s="31"/>
      <c r="BCM44" s="30"/>
      <c r="BCN44" s="31"/>
      <c r="BCO44" s="30"/>
      <c r="BCP44" s="31"/>
      <c r="BCQ44" s="30"/>
      <c r="BCR44" s="31"/>
      <c r="BCS44" s="30"/>
      <c r="BCT44" s="31"/>
      <c r="BCU44" s="30"/>
      <c r="BCV44" s="31"/>
      <c r="BCW44" s="30"/>
      <c r="BCX44" s="31"/>
      <c r="BCY44" s="30"/>
      <c r="BCZ44" s="31"/>
      <c r="BDA44" s="30"/>
      <c r="BDB44" s="31"/>
      <c r="BDC44" s="30"/>
      <c r="BDD44" s="31"/>
      <c r="BDE44" s="30"/>
      <c r="BDF44" s="31"/>
      <c r="BDG44" s="30"/>
      <c r="BDH44" s="31"/>
      <c r="BDI44" s="30"/>
      <c r="BDJ44" s="31"/>
      <c r="BDK44" s="30"/>
      <c r="BDL44" s="31"/>
      <c r="BDM44" s="30"/>
      <c r="BDN44" s="31"/>
      <c r="BDO44" s="30"/>
      <c r="BDP44" s="31"/>
      <c r="BDQ44" s="30"/>
      <c r="BDR44" s="31"/>
      <c r="BDS44" s="30"/>
      <c r="BDT44" s="31"/>
      <c r="BDU44" s="30"/>
      <c r="BDV44" s="31"/>
      <c r="BDW44" s="30"/>
      <c r="BDX44" s="31"/>
      <c r="BDY44" s="30"/>
      <c r="BDZ44" s="31"/>
      <c r="BEA44" s="30"/>
      <c r="BEB44" s="31"/>
      <c r="BEC44" s="30"/>
      <c r="BED44" s="31"/>
      <c r="BEE44" s="30"/>
      <c r="BEF44" s="31"/>
      <c r="BEG44" s="30"/>
      <c r="BEH44" s="31"/>
      <c r="BEI44" s="30"/>
      <c r="BEJ44" s="31"/>
      <c r="BEK44" s="30"/>
      <c r="BEL44" s="31"/>
      <c r="BEM44" s="30"/>
      <c r="BEN44" s="31"/>
      <c r="BEO44" s="30"/>
      <c r="BEP44" s="31"/>
      <c r="BEQ44" s="30"/>
      <c r="BER44" s="31"/>
      <c r="BES44" s="30"/>
      <c r="BET44" s="31"/>
      <c r="BEU44" s="30"/>
      <c r="BEV44" s="31"/>
      <c r="BEW44" s="30"/>
      <c r="BEX44" s="31"/>
      <c r="BEY44" s="30"/>
      <c r="BEZ44" s="31"/>
      <c r="BFA44" s="30"/>
      <c r="BFB44" s="31"/>
      <c r="BFC44" s="30"/>
      <c r="BFD44" s="31"/>
      <c r="BFE44" s="30"/>
      <c r="BFF44" s="31"/>
      <c r="BFG44" s="30"/>
      <c r="BFH44" s="31"/>
      <c r="BFI44" s="30"/>
      <c r="BFJ44" s="31"/>
      <c r="BFK44" s="30"/>
      <c r="BFL44" s="31"/>
      <c r="BFM44" s="30"/>
      <c r="BFN44" s="31"/>
      <c r="BFO44" s="30"/>
      <c r="BFP44" s="31"/>
      <c r="BFQ44" s="30"/>
      <c r="BFR44" s="31"/>
      <c r="BFS44" s="30"/>
      <c r="BFT44" s="31"/>
      <c r="BFU44" s="30"/>
      <c r="BFV44" s="31"/>
      <c r="BFW44" s="30"/>
      <c r="BFX44" s="31"/>
      <c r="BFY44" s="30"/>
      <c r="BFZ44" s="31"/>
      <c r="BGA44" s="30"/>
      <c r="BGB44" s="31"/>
      <c r="BGC44" s="30"/>
      <c r="BGD44" s="31"/>
      <c r="BGE44" s="30"/>
      <c r="BGF44" s="31"/>
      <c r="BGG44" s="30"/>
      <c r="BGH44" s="31"/>
      <c r="BGI44" s="30"/>
      <c r="BGJ44" s="31"/>
      <c r="BGK44" s="30"/>
      <c r="BGL44" s="31"/>
      <c r="BGM44" s="30"/>
      <c r="BGN44" s="31"/>
      <c r="BGO44" s="30"/>
      <c r="BGP44" s="31"/>
      <c r="BGQ44" s="30"/>
      <c r="BGR44" s="31"/>
      <c r="BGS44" s="30"/>
      <c r="BGT44" s="31"/>
      <c r="BGU44" s="30"/>
      <c r="BGV44" s="31"/>
      <c r="BGW44" s="30"/>
      <c r="BGX44" s="31"/>
      <c r="BGY44" s="30"/>
      <c r="BGZ44" s="31"/>
      <c r="BHA44" s="30"/>
      <c r="BHB44" s="31"/>
      <c r="BHC44" s="30"/>
      <c r="BHD44" s="31"/>
      <c r="BHE44" s="30"/>
      <c r="BHF44" s="31"/>
      <c r="BHG44" s="30"/>
      <c r="BHH44" s="31"/>
      <c r="BHI44" s="30"/>
      <c r="BHJ44" s="31"/>
      <c r="BHK44" s="30"/>
      <c r="BHL44" s="31"/>
      <c r="BHM44" s="30"/>
      <c r="BHN44" s="31"/>
      <c r="BHO44" s="30"/>
      <c r="BHP44" s="31"/>
      <c r="BHQ44" s="30"/>
      <c r="BHR44" s="31"/>
      <c r="BHS44" s="30"/>
      <c r="BHT44" s="31"/>
      <c r="BHU44" s="30"/>
      <c r="BHV44" s="31"/>
      <c r="BHW44" s="30"/>
      <c r="BHX44" s="31"/>
      <c r="BHY44" s="30"/>
      <c r="BHZ44" s="31"/>
      <c r="BIA44" s="30"/>
      <c r="BIB44" s="31"/>
      <c r="BIC44" s="30"/>
      <c r="BID44" s="31"/>
      <c r="BIE44" s="30"/>
      <c r="BIF44" s="31"/>
      <c r="BIG44" s="30"/>
      <c r="BIH44" s="31"/>
      <c r="BII44" s="30"/>
      <c r="BIJ44" s="31"/>
      <c r="BIK44" s="30"/>
      <c r="BIL44" s="31"/>
      <c r="BIM44" s="30"/>
      <c r="BIN44" s="31"/>
      <c r="BIO44" s="30"/>
      <c r="BIP44" s="31"/>
      <c r="BIQ44" s="30"/>
      <c r="BIR44" s="31"/>
      <c r="BIS44" s="30"/>
      <c r="BIT44" s="31"/>
      <c r="BIU44" s="30"/>
      <c r="BIV44" s="31"/>
      <c r="BIW44" s="30"/>
      <c r="BIX44" s="31"/>
      <c r="BIY44" s="30"/>
      <c r="BIZ44" s="31"/>
      <c r="BJA44" s="30"/>
      <c r="BJB44" s="31"/>
      <c r="BJC44" s="30"/>
      <c r="BJD44" s="31"/>
      <c r="BJE44" s="30"/>
      <c r="BJF44" s="31"/>
      <c r="BJG44" s="30"/>
      <c r="BJH44" s="31"/>
      <c r="BJI44" s="30"/>
      <c r="BJJ44" s="31"/>
      <c r="BJK44" s="30"/>
      <c r="BJL44" s="31"/>
      <c r="BJM44" s="30"/>
      <c r="BJN44" s="31"/>
      <c r="BJO44" s="30"/>
      <c r="BJP44" s="31"/>
      <c r="BJQ44" s="30"/>
      <c r="BJR44" s="31"/>
      <c r="BJS44" s="30"/>
      <c r="BJT44" s="31"/>
      <c r="BJU44" s="30"/>
      <c r="BJV44" s="31"/>
      <c r="BJW44" s="30"/>
      <c r="BJX44" s="31"/>
      <c r="BJY44" s="30"/>
      <c r="BJZ44" s="31"/>
      <c r="BKA44" s="30"/>
      <c r="BKB44" s="31"/>
      <c r="BKC44" s="30"/>
      <c r="BKD44" s="31"/>
      <c r="BKE44" s="30"/>
      <c r="BKF44" s="31"/>
      <c r="BKG44" s="30"/>
      <c r="BKH44" s="31"/>
      <c r="BKI44" s="30"/>
      <c r="BKJ44" s="31"/>
      <c r="BKK44" s="30"/>
      <c r="BKL44" s="31"/>
      <c r="BKM44" s="30"/>
      <c r="BKN44" s="31"/>
      <c r="BKO44" s="30"/>
      <c r="BKP44" s="31"/>
      <c r="BKQ44" s="30"/>
      <c r="BKR44" s="31"/>
      <c r="BKS44" s="30"/>
      <c r="BKT44" s="31"/>
      <c r="BKU44" s="30"/>
      <c r="BKV44" s="31"/>
      <c r="BKW44" s="30"/>
      <c r="BKX44" s="31"/>
      <c r="BKY44" s="30"/>
      <c r="BKZ44" s="31"/>
      <c r="BLA44" s="30"/>
      <c r="BLB44" s="31"/>
      <c r="BLC44" s="30"/>
      <c r="BLD44" s="31"/>
      <c r="BLE44" s="30"/>
      <c r="BLF44" s="31"/>
      <c r="BLG44" s="30"/>
      <c r="BLH44" s="31"/>
      <c r="BLI44" s="30"/>
      <c r="BLJ44" s="31"/>
      <c r="BLK44" s="30"/>
      <c r="BLL44" s="31"/>
      <c r="BLM44" s="30"/>
      <c r="BLN44" s="31"/>
      <c r="BLO44" s="30"/>
      <c r="BLP44" s="31"/>
      <c r="BLQ44" s="30"/>
      <c r="BLR44" s="31"/>
      <c r="BLS44" s="30"/>
      <c r="BLT44" s="31"/>
      <c r="BLU44" s="30"/>
      <c r="BLV44" s="31"/>
      <c r="BLW44" s="30"/>
      <c r="BLX44" s="31"/>
      <c r="BLY44" s="30"/>
      <c r="BLZ44" s="31"/>
      <c r="BMA44" s="30"/>
      <c r="BMB44" s="31"/>
      <c r="BMC44" s="30"/>
      <c r="BMD44" s="31"/>
      <c r="BME44" s="30"/>
      <c r="BMF44" s="31"/>
      <c r="BMG44" s="30"/>
      <c r="BMH44" s="31"/>
      <c r="BMI44" s="30"/>
      <c r="BMJ44" s="31"/>
      <c r="BMK44" s="30"/>
      <c r="BML44" s="31"/>
      <c r="BMM44" s="30"/>
      <c r="BMN44" s="31"/>
      <c r="BMO44" s="30"/>
      <c r="BMP44" s="31"/>
      <c r="BMQ44" s="30"/>
      <c r="BMR44" s="31"/>
      <c r="BMS44" s="30"/>
      <c r="BMT44" s="31"/>
      <c r="BMU44" s="30"/>
      <c r="BMV44" s="31"/>
      <c r="BMW44" s="30"/>
      <c r="BMX44" s="31"/>
      <c r="BMY44" s="30"/>
      <c r="BMZ44" s="31"/>
      <c r="BNA44" s="30"/>
      <c r="BNB44" s="31"/>
      <c r="BNC44" s="30"/>
      <c r="BND44" s="31"/>
      <c r="BNE44" s="30"/>
      <c r="BNF44" s="31"/>
      <c r="BNG44" s="30"/>
      <c r="BNH44" s="31"/>
      <c r="BNI44" s="30"/>
      <c r="BNJ44" s="31"/>
      <c r="BNK44" s="30"/>
      <c r="BNL44" s="31"/>
      <c r="BNM44" s="30"/>
      <c r="BNN44" s="31"/>
      <c r="BNO44" s="30"/>
      <c r="BNP44" s="31"/>
      <c r="BNQ44" s="30"/>
      <c r="BNR44" s="31"/>
      <c r="BNS44" s="30"/>
      <c r="BNT44" s="31"/>
      <c r="BNU44" s="30"/>
      <c r="BNV44" s="31"/>
      <c r="BNW44" s="30"/>
      <c r="BNX44" s="31"/>
      <c r="BNY44" s="30"/>
      <c r="BNZ44" s="31"/>
      <c r="BOA44" s="30"/>
      <c r="BOB44" s="31"/>
      <c r="BOC44" s="30"/>
      <c r="BOD44" s="31"/>
      <c r="BOE44" s="30"/>
      <c r="BOF44" s="31"/>
      <c r="BOG44" s="30"/>
      <c r="BOH44" s="31"/>
      <c r="BOI44" s="30"/>
      <c r="BOJ44" s="31"/>
      <c r="BOK44" s="30"/>
      <c r="BOL44" s="31"/>
      <c r="BOM44" s="30"/>
      <c r="BON44" s="31"/>
      <c r="BOO44" s="30"/>
      <c r="BOP44" s="31"/>
      <c r="BOQ44" s="30"/>
      <c r="BOR44" s="31"/>
      <c r="BOS44" s="30"/>
      <c r="BOT44" s="31"/>
      <c r="BOU44" s="30"/>
      <c r="BOV44" s="31"/>
      <c r="BOW44" s="30"/>
      <c r="BOX44" s="31"/>
      <c r="BOY44" s="30"/>
      <c r="BOZ44" s="31"/>
      <c r="BPA44" s="30"/>
      <c r="BPB44" s="31"/>
      <c r="BPC44" s="30"/>
      <c r="BPD44" s="31"/>
      <c r="BPE44" s="30"/>
      <c r="BPF44" s="31"/>
      <c r="BPG44" s="30"/>
      <c r="BPH44" s="31"/>
      <c r="BPI44" s="30"/>
      <c r="BPJ44" s="31"/>
      <c r="BPK44" s="30"/>
      <c r="BPL44" s="31"/>
      <c r="BPM44" s="30"/>
      <c r="BPN44" s="31"/>
      <c r="BPO44" s="30"/>
      <c r="BPP44" s="31"/>
      <c r="BPQ44" s="30"/>
      <c r="BPR44" s="31"/>
      <c r="BPS44" s="30"/>
      <c r="BPT44" s="31"/>
      <c r="BPU44" s="30"/>
      <c r="BPV44" s="31"/>
      <c r="BPW44" s="30"/>
      <c r="BPX44" s="31"/>
      <c r="BPY44" s="30"/>
      <c r="BPZ44" s="31"/>
      <c r="BQA44" s="30"/>
      <c r="BQB44" s="31"/>
      <c r="BQC44" s="30"/>
      <c r="BQD44" s="31"/>
      <c r="BQE44" s="30"/>
      <c r="BQF44" s="31"/>
      <c r="BQG44" s="30"/>
      <c r="BQH44" s="31"/>
      <c r="BQI44" s="30"/>
      <c r="BQJ44" s="31"/>
      <c r="BQK44" s="30"/>
      <c r="BQL44" s="31"/>
      <c r="BQM44" s="30"/>
      <c r="BQN44" s="31"/>
      <c r="BQO44" s="30"/>
      <c r="BQP44" s="31"/>
      <c r="BQQ44" s="30"/>
      <c r="BQR44" s="31"/>
      <c r="BQS44" s="30"/>
      <c r="BQT44" s="31"/>
      <c r="BQU44" s="30"/>
      <c r="BQV44" s="31"/>
      <c r="BQW44" s="30"/>
      <c r="BQX44" s="31"/>
      <c r="BQY44" s="30"/>
      <c r="BQZ44" s="31"/>
      <c r="BRA44" s="30"/>
      <c r="BRB44" s="31"/>
      <c r="BRC44" s="30"/>
      <c r="BRD44" s="31"/>
      <c r="BRE44" s="30"/>
      <c r="BRF44" s="31"/>
      <c r="BRG44" s="30"/>
      <c r="BRH44" s="31"/>
      <c r="BRI44" s="30"/>
      <c r="BRJ44" s="31"/>
      <c r="BRK44" s="30"/>
      <c r="BRL44" s="31"/>
      <c r="BRM44" s="30"/>
      <c r="BRN44" s="31"/>
      <c r="BRO44" s="30"/>
      <c r="BRP44" s="31"/>
      <c r="BRQ44" s="30"/>
      <c r="BRR44" s="31"/>
      <c r="BRS44" s="30"/>
      <c r="BRT44" s="31"/>
      <c r="BRU44" s="30"/>
      <c r="BRV44" s="31"/>
      <c r="BRW44" s="30"/>
      <c r="BRX44" s="31"/>
      <c r="BRY44" s="30"/>
      <c r="BRZ44" s="31"/>
      <c r="BSA44" s="30"/>
      <c r="BSB44" s="31"/>
      <c r="BSC44" s="30"/>
      <c r="BSD44" s="31"/>
      <c r="BSE44" s="30"/>
      <c r="BSF44" s="31"/>
      <c r="BSG44" s="30"/>
      <c r="BSH44" s="31"/>
      <c r="BSI44" s="30"/>
      <c r="BSJ44" s="31"/>
      <c r="BSK44" s="30"/>
      <c r="BSL44" s="31"/>
      <c r="BSM44" s="30"/>
      <c r="BSN44" s="31"/>
      <c r="BSO44" s="30"/>
      <c r="BSP44" s="31"/>
      <c r="BSQ44" s="30"/>
      <c r="BSR44" s="31"/>
      <c r="BSS44" s="30"/>
      <c r="BST44" s="31"/>
      <c r="BSU44" s="30"/>
      <c r="BSV44" s="31"/>
      <c r="BSW44" s="30"/>
      <c r="BSX44" s="31"/>
      <c r="BSY44" s="30"/>
      <c r="BSZ44" s="31"/>
      <c r="BTA44" s="30"/>
      <c r="BTB44" s="31"/>
      <c r="BTC44" s="30"/>
      <c r="BTD44" s="31"/>
      <c r="BTE44" s="30"/>
      <c r="BTF44" s="31"/>
      <c r="BTG44" s="30"/>
      <c r="BTH44" s="31"/>
      <c r="BTI44" s="30"/>
      <c r="BTJ44" s="31"/>
      <c r="BTK44" s="30"/>
      <c r="BTL44" s="31"/>
      <c r="BTM44" s="30"/>
      <c r="BTN44" s="31"/>
      <c r="BTO44" s="30"/>
      <c r="BTP44" s="31"/>
      <c r="BTQ44" s="30"/>
      <c r="BTR44" s="31"/>
      <c r="BTS44" s="30"/>
      <c r="BTT44" s="31"/>
      <c r="BTU44" s="30"/>
      <c r="BTV44" s="31"/>
      <c r="BTW44" s="30"/>
      <c r="BTX44" s="31"/>
      <c r="BTY44" s="30"/>
      <c r="BTZ44" s="31"/>
      <c r="BUA44" s="30"/>
      <c r="BUB44" s="31"/>
      <c r="BUC44" s="30"/>
      <c r="BUD44" s="31"/>
      <c r="BUE44" s="30"/>
      <c r="BUF44" s="31"/>
      <c r="BUG44" s="30"/>
      <c r="BUH44" s="31"/>
      <c r="BUI44" s="30"/>
      <c r="BUJ44" s="31"/>
      <c r="BUK44" s="30"/>
      <c r="BUL44" s="31"/>
      <c r="BUM44" s="30"/>
      <c r="BUN44" s="31"/>
      <c r="BUO44" s="30"/>
      <c r="BUP44" s="31"/>
      <c r="BUQ44" s="30"/>
      <c r="BUR44" s="31"/>
      <c r="BUS44" s="30"/>
      <c r="BUT44" s="31"/>
      <c r="BUU44" s="30"/>
      <c r="BUV44" s="31"/>
      <c r="BUW44" s="30"/>
      <c r="BUX44" s="31"/>
      <c r="BUY44" s="30"/>
      <c r="BUZ44" s="31"/>
      <c r="BVA44" s="30"/>
      <c r="BVB44" s="31"/>
      <c r="BVC44" s="30"/>
      <c r="BVD44" s="31"/>
      <c r="BVE44" s="30"/>
      <c r="BVF44" s="31"/>
      <c r="BVG44" s="30"/>
      <c r="BVH44" s="31"/>
      <c r="BVI44" s="30"/>
      <c r="BVJ44" s="31"/>
      <c r="BVK44" s="30"/>
      <c r="BVL44" s="31"/>
      <c r="BVM44" s="30"/>
      <c r="BVN44" s="31"/>
      <c r="BVO44" s="30"/>
      <c r="BVP44" s="31"/>
      <c r="BVQ44" s="30"/>
      <c r="BVR44" s="31"/>
      <c r="BVS44" s="30"/>
      <c r="BVT44" s="31"/>
      <c r="BVU44" s="30"/>
      <c r="BVV44" s="31"/>
      <c r="BVW44" s="30"/>
      <c r="BVX44" s="31"/>
      <c r="BVY44" s="30"/>
      <c r="BVZ44" s="31"/>
      <c r="BWA44" s="30"/>
      <c r="BWB44" s="31"/>
      <c r="BWC44" s="30"/>
      <c r="BWD44" s="31"/>
      <c r="BWE44" s="30"/>
      <c r="BWF44" s="31"/>
      <c r="BWG44" s="30"/>
      <c r="BWH44" s="31"/>
      <c r="BWI44" s="30"/>
      <c r="BWJ44" s="31"/>
      <c r="BWK44" s="30"/>
      <c r="BWL44" s="31"/>
      <c r="BWM44" s="30"/>
      <c r="BWN44" s="31"/>
      <c r="BWO44" s="30"/>
      <c r="BWP44" s="31"/>
      <c r="BWQ44" s="30"/>
      <c r="BWR44" s="31"/>
      <c r="BWS44" s="30"/>
      <c r="BWT44" s="31"/>
      <c r="BWU44" s="30"/>
      <c r="BWV44" s="31"/>
      <c r="BWW44" s="30"/>
      <c r="BWX44" s="31"/>
      <c r="BWY44" s="30"/>
      <c r="BWZ44" s="31"/>
      <c r="BXA44" s="30"/>
      <c r="BXB44" s="31"/>
      <c r="BXC44" s="30"/>
      <c r="BXD44" s="31"/>
      <c r="BXE44" s="30"/>
      <c r="BXF44" s="31"/>
      <c r="BXG44" s="30"/>
      <c r="BXH44" s="31"/>
      <c r="BXI44" s="30"/>
      <c r="BXJ44" s="31"/>
      <c r="BXK44" s="30"/>
      <c r="BXL44" s="31"/>
      <c r="BXM44" s="30"/>
      <c r="BXN44" s="31"/>
      <c r="BXO44" s="30"/>
      <c r="BXP44" s="31"/>
      <c r="BXQ44" s="30"/>
      <c r="BXR44" s="31"/>
      <c r="BXS44" s="30"/>
      <c r="BXT44" s="31"/>
      <c r="BXU44" s="30"/>
      <c r="BXV44" s="31"/>
      <c r="BXW44" s="30"/>
      <c r="BXX44" s="31"/>
      <c r="BXY44" s="30"/>
      <c r="BXZ44" s="31"/>
      <c r="BYA44" s="30"/>
      <c r="BYB44" s="31"/>
      <c r="BYC44" s="30"/>
      <c r="BYD44" s="31"/>
      <c r="BYE44" s="30"/>
      <c r="BYF44" s="31"/>
      <c r="BYG44" s="30"/>
      <c r="BYH44" s="31"/>
      <c r="BYI44" s="30"/>
      <c r="BYJ44" s="31"/>
      <c r="BYK44" s="30"/>
      <c r="BYL44" s="31"/>
      <c r="BYM44" s="30"/>
      <c r="BYN44" s="31"/>
      <c r="BYO44" s="30"/>
      <c r="BYP44" s="31"/>
      <c r="BYQ44" s="30"/>
      <c r="BYR44" s="31"/>
      <c r="BYS44" s="30"/>
      <c r="BYT44" s="31"/>
      <c r="BYU44" s="30"/>
      <c r="BYV44" s="31"/>
      <c r="BYW44" s="30"/>
      <c r="BYX44" s="31"/>
      <c r="BYY44" s="30"/>
      <c r="BYZ44" s="31"/>
      <c r="BZA44" s="30"/>
      <c r="BZB44" s="31"/>
      <c r="BZC44" s="30"/>
      <c r="BZD44" s="31"/>
      <c r="BZE44" s="30"/>
      <c r="BZF44" s="31"/>
      <c r="BZG44" s="30"/>
      <c r="BZH44" s="31"/>
      <c r="BZI44" s="30"/>
      <c r="BZJ44" s="31"/>
      <c r="BZK44" s="30"/>
      <c r="BZL44" s="31"/>
      <c r="BZM44" s="30"/>
      <c r="BZN44" s="31"/>
      <c r="BZO44" s="30"/>
      <c r="BZP44" s="31"/>
      <c r="BZQ44" s="30"/>
      <c r="BZR44" s="31"/>
      <c r="BZS44" s="30"/>
      <c r="BZT44" s="31"/>
      <c r="BZU44" s="30"/>
      <c r="BZV44" s="31"/>
      <c r="BZW44" s="30"/>
      <c r="BZX44" s="31"/>
      <c r="BZY44" s="30"/>
      <c r="BZZ44" s="31"/>
      <c r="CAA44" s="30"/>
      <c r="CAB44" s="31"/>
      <c r="CAC44" s="30"/>
      <c r="CAD44" s="31"/>
      <c r="CAE44" s="30"/>
      <c r="CAF44" s="31"/>
      <c r="CAG44" s="30"/>
      <c r="CAH44" s="31"/>
      <c r="CAI44" s="30"/>
      <c r="CAJ44" s="31"/>
      <c r="CAK44" s="30"/>
      <c r="CAL44" s="31"/>
      <c r="CAM44" s="30"/>
      <c r="CAN44" s="31"/>
      <c r="CAO44" s="30"/>
      <c r="CAP44" s="31"/>
      <c r="CAQ44" s="30"/>
      <c r="CAR44" s="31"/>
      <c r="CAS44" s="30"/>
      <c r="CAT44" s="31"/>
      <c r="CAU44" s="30"/>
      <c r="CAV44" s="31"/>
      <c r="CAW44" s="30"/>
      <c r="CAX44" s="31"/>
      <c r="CAY44" s="30"/>
      <c r="CAZ44" s="31"/>
      <c r="CBA44" s="30"/>
      <c r="CBB44" s="31"/>
      <c r="CBC44" s="30"/>
      <c r="CBD44" s="31"/>
      <c r="CBE44" s="30"/>
      <c r="CBF44" s="31"/>
      <c r="CBG44" s="30"/>
      <c r="CBH44" s="31"/>
      <c r="CBI44" s="30"/>
      <c r="CBJ44" s="31"/>
      <c r="CBK44" s="30"/>
      <c r="CBL44" s="31"/>
      <c r="CBM44" s="30"/>
      <c r="CBN44" s="31"/>
      <c r="CBO44" s="30"/>
      <c r="CBP44" s="31"/>
      <c r="CBQ44" s="30"/>
      <c r="CBR44" s="31"/>
      <c r="CBS44" s="30"/>
      <c r="CBT44" s="31"/>
      <c r="CBU44" s="30"/>
      <c r="CBV44" s="31"/>
      <c r="CBW44" s="30"/>
      <c r="CBX44" s="31"/>
      <c r="CBY44" s="30"/>
      <c r="CBZ44" s="31"/>
      <c r="CCA44" s="30"/>
      <c r="CCB44" s="31"/>
      <c r="CCC44" s="30"/>
      <c r="CCD44" s="31"/>
      <c r="CCE44" s="30"/>
      <c r="CCF44" s="31"/>
      <c r="CCG44" s="30"/>
      <c r="CCH44" s="31"/>
      <c r="CCI44" s="30"/>
      <c r="CCJ44" s="31"/>
      <c r="CCK44" s="30"/>
      <c r="CCL44" s="31"/>
      <c r="CCM44" s="30"/>
      <c r="CCN44" s="31"/>
      <c r="CCO44" s="30"/>
      <c r="CCP44" s="31"/>
      <c r="CCQ44" s="30"/>
      <c r="CCR44" s="31"/>
      <c r="CCS44" s="30"/>
      <c r="CCT44" s="31"/>
      <c r="CCU44" s="30"/>
      <c r="CCV44" s="31"/>
      <c r="CCW44" s="30"/>
      <c r="CCX44" s="31"/>
      <c r="CCY44" s="30"/>
      <c r="CCZ44" s="31"/>
      <c r="CDA44" s="30"/>
      <c r="CDB44" s="31"/>
      <c r="CDC44" s="30"/>
      <c r="CDD44" s="31"/>
      <c r="CDE44" s="30"/>
      <c r="CDF44" s="31"/>
      <c r="CDG44" s="30"/>
      <c r="CDH44" s="31"/>
      <c r="CDI44" s="30"/>
      <c r="CDJ44" s="31"/>
      <c r="CDK44" s="30"/>
      <c r="CDL44" s="31"/>
      <c r="CDM44" s="30"/>
      <c r="CDN44" s="31"/>
      <c r="CDO44" s="30"/>
      <c r="CDP44" s="31"/>
      <c r="CDQ44" s="30"/>
      <c r="CDR44" s="31"/>
      <c r="CDS44" s="30"/>
      <c r="CDT44" s="31"/>
      <c r="CDU44" s="30"/>
      <c r="CDV44" s="31"/>
      <c r="CDW44" s="30"/>
      <c r="CDX44" s="31"/>
      <c r="CDY44" s="30"/>
      <c r="CDZ44" s="31"/>
      <c r="CEA44" s="30"/>
      <c r="CEB44" s="31"/>
      <c r="CEC44" s="30"/>
      <c r="CED44" s="31"/>
      <c r="CEE44" s="30"/>
      <c r="CEF44" s="31"/>
      <c r="CEG44" s="30"/>
      <c r="CEH44" s="31"/>
      <c r="CEI44" s="30"/>
      <c r="CEJ44" s="31"/>
      <c r="CEK44" s="30"/>
      <c r="CEL44" s="31"/>
      <c r="CEM44" s="30"/>
      <c r="CEN44" s="31"/>
      <c r="CEO44" s="30"/>
      <c r="CEP44" s="31"/>
      <c r="CEQ44" s="30"/>
      <c r="CER44" s="31"/>
      <c r="CES44" s="30"/>
      <c r="CET44" s="31"/>
      <c r="CEU44" s="30"/>
      <c r="CEV44" s="31"/>
      <c r="CEW44" s="30"/>
      <c r="CEX44" s="31"/>
      <c r="CEY44" s="30"/>
      <c r="CEZ44" s="31"/>
      <c r="CFA44" s="30"/>
      <c r="CFB44" s="31"/>
      <c r="CFC44" s="30"/>
      <c r="CFD44" s="31"/>
      <c r="CFE44" s="30"/>
      <c r="CFF44" s="31"/>
      <c r="CFG44" s="30"/>
      <c r="CFH44" s="31"/>
      <c r="CFI44" s="30"/>
      <c r="CFJ44" s="31"/>
      <c r="CFK44" s="30"/>
      <c r="CFL44" s="31"/>
      <c r="CFM44" s="30"/>
      <c r="CFN44" s="31"/>
      <c r="CFO44" s="30"/>
      <c r="CFP44" s="31"/>
      <c r="CFQ44" s="30"/>
      <c r="CFR44" s="31"/>
      <c r="CFS44" s="30"/>
      <c r="CFT44" s="31"/>
      <c r="CFU44" s="30"/>
      <c r="CFV44" s="31"/>
      <c r="CFW44" s="30"/>
      <c r="CFX44" s="31"/>
      <c r="CFY44" s="30"/>
      <c r="CFZ44" s="31"/>
      <c r="CGA44" s="30"/>
      <c r="CGB44" s="31"/>
      <c r="CGC44" s="30"/>
      <c r="CGD44" s="31"/>
      <c r="CGE44" s="30"/>
      <c r="CGF44" s="31"/>
      <c r="CGG44" s="30"/>
      <c r="CGH44" s="31"/>
      <c r="CGI44" s="30"/>
      <c r="CGJ44" s="31"/>
      <c r="CGK44" s="30"/>
      <c r="CGL44" s="31"/>
      <c r="CGM44" s="30"/>
      <c r="CGN44" s="31"/>
      <c r="CGO44" s="30"/>
      <c r="CGP44" s="31"/>
      <c r="CGQ44" s="30"/>
      <c r="CGR44" s="31"/>
      <c r="CGS44" s="30"/>
      <c r="CGT44" s="31"/>
      <c r="CGU44" s="30"/>
      <c r="CGV44" s="31"/>
      <c r="CGW44" s="30"/>
      <c r="CGX44" s="31"/>
      <c r="CGY44" s="30"/>
      <c r="CGZ44" s="31"/>
      <c r="CHA44" s="30"/>
      <c r="CHB44" s="31"/>
      <c r="CHC44" s="30"/>
      <c r="CHD44" s="31"/>
      <c r="CHE44" s="30"/>
      <c r="CHF44" s="31"/>
      <c r="CHG44" s="30"/>
      <c r="CHH44" s="31"/>
      <c r="CHI44" s="30"/>
      <c r="CHJ44" s="31"/>
      <c r="CHK44" s="30"/>
      <c r="CHL44" s="31"/>
      <c r="CHM44" s="30"/>
      <c r="CHN44" s="31"/>
      <c r="CHO44" s="30"/>
      <c r="CHP44" s="31"/>
      <c r="CHQ44" s="30"/>
      <c r="CHR44" s="31"/>
      <c r="CHS44" s="30"/>
      <c r="CHT44" s="31"/>
      <c r="CHU44" s="30"/>
      <c r="CHV44" s="31"/>
      <c r="CHW44" s="30"/>
      <c r="CHX44" s="31"/>
      <c r="CHY44" s="30"/>
      <c r="CHZ44" s="31"/>
      <c r="CIA44" s="30"/>
      <c r="CIB44" s="31"/>
      <c r="CIC44" s="30"/>
      <c r="CID44" s="31"/>
      <c r="CIE44" s="30"/>
      <c r="CIF44" s="31"/>
      <c r="CIG44" s="30"/>
      <c r="CIH44" s="31"/>
      <c r="CII44" s="30"/>
      <c r="CIJ44" s="31"/>
      <c r="CIK44" s="30"/>
      <c r="CIL44" s="31"/>
      <c r="CIM44" s="30"/>
      <c r="CIN44" s="31"/>
      <c r="CIO44" s="30"/>
      <c r="CIP44" s="31"/>
      <c r="CIQ44" s="30"/>
      <c r="CIR44" s="31"/>
      <c r="CIS44" s="30"/>
      <c r="CIT44" s="31"/>
      <c r="CIU44" s="30"/>
      <c r="CIV44" s="31"/>
      <c r="CIW44" s="30"/>
      <c r="CIX44" s="31"/>
      <c r="CIY44" s="30"/>
      <c r="CIZ44" s="31"/>
      <c r="CJA44" s="30"/>
      <c r="CJB44" s="31"/>
      <c r="CJC44" s="30"/>
      <c r="CJD44" s="31"/>
      <c r="CJE44" s="30"/>
      <c r="CJF44" s="31"/>
      <c r="CJG44" s="30"/>
      <c r="CJH44" s="31"/>
      <c r="CJI44" s="30"/>
      <c r="CJJ44" s="31"/>
      <c r="CJK44" s="30"/>
      <c r="CJL44" s="31"/>
      <c r="CJM44" s="30"/>
      <c r="CJN44" s="31"/>
      <c r="CJO44" s="30"/>
      <c r="CJP44" s="31"/>
      <c r="CJQ44" s="30"/>
      <c r="CJR44" s="31"/>
      <c r="CJS44" s="30"/>
      <c r="CJT44" s="31"/>
      <c r="CJU44" s="30"/>
      <c r="CJV44" s="31"/>
      <c r="CJW44" s="30"/>
      <c r="CJX44" s="31"/>
      <c r="CJY44" s="30"/>
      <c r="CJZ44" s="31"/>
      <c r="CKA44" s="30"/>
      <c r="CKB44" s="31"/>
      <c r="CKC44" s="30"/>
      <c r="CKD44" s="31"/>
      <c r="CKE44" s="30"/>
      <c r="CKF44" s="31"/>
      <c r="CKG44" s="30"/>
      <c r="CKH44" s="31"/>
      <c r="CKI44" s="30"/>
      <c r="CKJ44" s="31"/>
      <c r="CKK44" s="30"/>
      <c r="CKL44" s="31"/>
      <c r="CKM44" s="30"/>
      <c r="CKN44" s="31"/>
      <c r="CKO44" s="30"/>
      <c r="CKP44" s="31"/>
      <c r="CKQ44" s="30"/>
      <c r="CKR44" s="31"/>
      <c r="CKS44" s="30"/>
      <c r="CKT44" s="31"/>
      <c r="CKU44" s="30"/>
      <c r="CKV44" s="31"/>
      <c r="CKW44" s="30"/>
      <c r="CKX44" s="31"/>
      <c r="CKY44" s="30"/>
      <c r="CKZ44" s="31"/>
      <c r="CLA44" s="30"/>
      <c r="CLB44" s="31"/>
      <c r="CLC44" s="30"/>
      <c r="CLD44" s="31"/>
      <c r="CLE44" s="30"/>
      <c r="CLF44" s="31"/>
      <c r="CLG44" s="30"/>
      <c r="CLH44" s="31"/>
      <c r="CLI44" s="30"/>
      <c r="CLJ44" s="31"/>
      <c r="CLK44" s="30"/>
      <c r="CLL44" s="31"/>
      <c r="CLM44" s="30"/>
      <c r="CLN44" s="31"/>
      <c r="CLO44" s="30"/>
      <c r="CLP44" s="31"/>
      <c r="CLQ44" s="30"/>
      <c r="CLR44" s="31"/>
      <c r="CLS44" s="30"/>
      <c r="CLT44" s="31"/>
      <c r="CLU44" s="30"/>
      <c r="CLV44" s="31"/>
      <c r="CLW44" s="30"/>
      <c r="CLX44" s="31"/>
      <c r="CLY44" s="30"/>
      <c r="CLZ44" s="31"/>
      <c r="CMA44" s="30"/>
      <c r="CMB44" s="31"/>
      <c r="CMC44" s="30"/>
      <c r="CMD44" s="31"/>
      <c r="CME44" s="30"/>
      <c r="CMF44" s="31"/>
      <c r="CMG44" s="30"/>
      <c r="CMH44" s="31"/>
      <c r="CMI44" s="30"/>
      <c r="CMJ44" s="31"/>
      <c r="CMK44" s="30"/>
      <c r="CML44" s="31"/>
      <c r="CMM44" s="30"/>
      <c r="CMN44" s="31"/>
      <c r="CMO44" s="30"/>
      <c r="CMP44" s="31"/>
      <c r="CMQ44" s="30"/>
      <c r="CMR44" s="31"/>
      <c r="CMS44" s="30"/>
      <c r="CMT44" s="31"/>
      <c r="CMU44" s="30"/>
      <c r="CMV44" s="31"/>
      <c r="CMW44" s="30"/>
      <c r="CMX44" s="31"/>
      <c r="CMY44" s="30"/>
      <c r="CMZ44" s="31"/>
      <c r="CNA44" s="30"/>
      <c r="CNB44" s="31"/>
      <c r="CNC44" s="30"/>
      <c r="CND44" s="31"/>
      <c r="CNE44" s="30"/>
      <c r="CNF44" s="31"/>
      <c r="CNG44" s="30"/>
      <c r="CNH44" s="31"/>
      <c r="CNI44" s="30"/>
      <c r="CNJ44" s="31"/>
      <c r="CNK44" s="30"/>
      <c r="CNL44" s="31"/>
      <c r="CNM44" s="30"/>
      <c r="CNN44" s="31"/>
      <c r="CNO44" s="30"/>
      <c r="CNP44" s="31"/>
      <c r="CNQ44" s="30"/>
      <c r="CNR44" s="31"/>
      <c r="CNS44" s="30"/>
      <c r="CNT44" s="31"/>
      <c r="CNU44" s="30"/>
      <c r="CNV44" s="31"/>
      <c r="CNW44" s="30"/>
      <c r="CNX44" s="31"/>
      <c r="CNY44" s="30"/>
      <c r="CNZ44" s="31"/>
      <c r="COA44" s="30"/>
      <c r="COB44" s="31"/>
      <c r="COC44" s="30"/>
      <c r="COD44" s="31"/>
      <c r="COE44" s="30"/>
      <c r="COF44" s="31"/>
      <c r="COG44" s="30"/>
      <c r="COH44" s="31"/>
      <c r="COI44" s="30"/>
      <c r="COJ44" s="31"/>
      <c r="COK44" s="30"/>
      <c r="COL44" s="31"/>
      <c r="COM44" s="30"/>
      <c r="CON44" s="31"/>
      <c r="COO44" s="30"/>
      <c r="COP44" s="31"/>
      <c r="COQ44" s="30"/>
      <c r="COR44" s="31"/>
      <c r="COS44" s="30"/>
      <c r="COT44" s="31"/>
      <c r="COU44" s="30"/>
      <c r="COV44" s="31"/>
      <c r="COW44" s="30"/>
      <c r="COX44" s="31"/>
      <c r="COY44" s="30"/>
      <c r="COZ44" s="31"/>
      <c r="CPA44" s="30"/>
      <c r="CPB44" s="31"/>
      <c r="CPC44" s="30"/>
      <c r="CPD44" s="31"/>
      <c r="CPE44" s="30"/>
      <c r="CPF44" s="31"/>
      <c r="CPG44" s="30"/>
      <c r="CPH44" s="31"/>
      <c r="CPI44" s="30"/>
      <c r="CPJ44" s="31"/>
      <c r="CPK44" s="30"/>
      <c r="CPL44" s="31"/>
      <c r="CPM44" s="30"/>
      <c r="CPN44" s="31"/>
      <c r="CPO44" s="30"/>
      <c r="CPP44" s="31"/>
      <c r="CPQ44" s="30"/>
      <c r="CPR44" s="31"/>
      <c r="CPS44" s="30"/>
      <c r="CPT44" s="31"/>
      <c r="CPU44" s="30"/>
      <c r="CPV44" s="31"/>
      <c r="CPW44" s="30"/>
      <c r="CPX44" s="31"/>
      <c r="CPY44" s="30"/>
      <c r="CPZ44" s="31"/>
      <c r="CQA44" s="30"/>
      <c r="CQB44" s="31"/>
      <c r="CQC44" s="30"/>
      <c r="CQD44" s="31"/>
      <c r="CQE44" s="30"/>
      <c r="CQF44" s="31"/>
      <c r="CQG44" s="30"/>
      <c r="CQH44" s="31"/>
      <c r="CQI44" s="30"/>
      <c r="CQJ44" s="31"/>
      <c r="CQK44" s="30"/>
      <c r="CQL44" s="31"/>
      <c r="CQM44" s="30"/>
      <c r="CQN44" s="31"/>
      <c r="CQO44" s="30"/>
      <c r="CQP44" s="31"/>
      <c r="CQQ44" s="30"/>
      <c r="CQR44" s="31"/>
      <c r="CQS44" s="30"/>
      <c r="CQT44" s="31"/>
      <c r="CQU44" s="30"/>
      <c r="CQV44" s="31"/>
      <c r="CQW44" s="30"/>
      <c r="CQX44" s="31"/>
      <c r="CQY44" s="30"/>
      <c r="CQZ44" s="31"/>
      <c r="CRA44" s="30"/>
      <c r="CRB44" s="31"/>
      <c r="CRC44" s="30"/>
      <c r="CRD44" s="31"/>
      <c r="CRE44" s="30"/>
      <c r="CRF44" s="31"/>
      <c r="CRG44" s="30"/>
      <c r="CRH44" s="31"/>
      <c r="CRI44" s="30"/>
      <c r="CRJ44" s="31"/>
      <c r="CRK44" s="30"/>
      <c r="CRL44" s="31"/>
      <c r="CRM44" s="30"/>
      <c r="CRN44" s="31"/>
      <c r="CRO44" s="30"/>
      <c r="CRP44" s="31"/>
      <c r="CRQ44" s="30"/>
      <c r="CRR44" s="31"/>
      <c r="CRS44" s="30"/>
      <c r="CRT44" s="31"/>
      <c r="CRU44" s="30"/>
      <c r="CRV44" s="31"/>
      <c r="CRW44" s="30"/>
      <c r="CRX44" s="31"/>
      <c r="CRY44" s="30"/>
      <c r="CRZ44" s="31"/>
      <c r="CSA44" s="30"/>
      <c r="CSB44" s="31"/>
      <c r="CSC44" s="30"/>
      <c r="CSD44" s="31"/>
      <c r="CSE44" s="30"/>
      <c r="CSF44" s="31"/>
      <c r="CSG44" s="30"/>
      <c r="CSH44" s="31"/>
      <c r="CSI44" s="30"/>
      <c r="CSJ44" s="31"/>
      <c r="CSK44" s="30"/>
      <c r="CSL44" s="31"/>
      <c r="CSM44" s="30"/>
      <c r="CSN44" s="31"/>
      <c r="CSO44" s="30"/>
      <c r="CSP44" s="31"/>
      <c r="CSQ44" s="30"/>
      <c r="CSR44" s="31"/>
      <c r="CSS44" s="30"/>
      <c r="CST44" s="31"/>
      <c r="CSU44" s="30"/>
      <c r="CSV44" s="31"/>
      <c r="CSW44" s="30"/>
      <c r="CSX44" s="31"/>
      <c r="CSY44" s="30"/>
      <c r="CSZ44" s="31"/>
      <c r="CTA44" s="30"/>
      <c r="CTB44" s="31"/>
      <c r="CTC44" s="30"/>
      <c r="CTD44" s="31"/>
      <c r="CTE44" s="30"/>
      <c r="CTF44" s="31"/>
      <c r="CTG44" s="30"/>
      <c r="CTH44" s="31"/>
      <c r="CTI44" s="30"/>
      <c r="CTJ44" s="31"/>
      <c r="CTK44" s="30"/>
      <c r="CTL44" s="31"/>
      <c r="CTM44" s="30"/>
      <c r="CTN44" s="31"/>
      <c r="CTO44" s="30"/>
      <c r="CTP44" s="31"/>
      <c r="CTQ44" s="30"/>
      <c r="CTR44" s="31"/>
      <c r="CTS44" s="30"/>
      <c r="CTT44" s="31"/>
      <c r="CTU44" s="30"/>
      <c r="CTV44" s="31"/>
      <c r="CTW44" s="30"/>
      <c r="CTX44" s="31"/>
      <c r="CTY44" s="30"/>
      <c r="CTZ44" s="31"/>
      <c r="CUA44" s="30"/>
      <c r="CUB44" s="31"/>
      <c r="CUC44" s="30"/>
      <c r="CUD44" s="31"/>
      <c r="CUE44" s="30"/>
      <c r="CUF44" s="31"/>
      <c r="CUG44" s="30"/>
      <c r="CUH44" s="31"/>
      <c r="CUI44" s="30"/>
      <c r="CUJ44" s="31"/>
      <c r="CUK44" s="30"/>
      <c r="CUL44" s="31"/>
      <c r="CUM44" s="30"/>
      <c r="CUN44" s="31"/>
      <c r="CUO44" s="30"/>
      <c r="CUP44" s="31"/>
      <c r="CUQ44" s="30"/>
      <c r="CUR44" s="31"/>
      <c r="CUS44" s="30"/>
      <c r="CUT44" s="31"/>
      <c r="CUU44" s="30"/>
      <c r="CUV44" s="31"/>
      <c r="CUW44" s="30"/>
      <c r="CUX44" s="31"/>
      <c r="CUY44" s="30"/>
      <c r="CUZ44" s="31"/>
      <c r="CVA44" s="30"/>
      <c r="CVB44" s="31"/>
      <c r="CVC44" s="30"/>
      <c r="CVD44" s="31"/>
      <c r="CVE44" s="30"/>
      <c r="CVF44" s="31"/>
      <c r="CVG44" s="30"/>
      <c r="CVH44" s="31"/>
      <c r="CVI44" s="30"/>
      <c r="CVJ44" s="31"/>
      <c r="CVK44" s="30"/>
      <c r="CVL44" s="31"/>
      <c r="CVM44" s="30"/>
      <c r="CVN44" s="31"/>
      <c r="CVO44" s="30"/>
      <c r="CVP44" s="31"/>
      <c r="CVQ44" s="30"/>
      <c r="CVR44" s="31"/>
      <c r="CVS44" s="30"/>
      <c r="CVT44" s="31"/>
      <c r="CVU44" s="30"/>
      <c r="CVV44" s="31"/>
      <c r="CVW44" s="30"/>
      <c r="CVX44" s="31"/>
      <c r="CVY44" s="30"/>
      <c r="CVZ44" s="31"/>
      <c r="CWA44" s="30"/>
      <c r="CWB44" s="31"/>
      <c r="CWC44" s="30"/>
      <c r="CWD44" s="31"/>
      <c r="CWE44" s="30"/>
      <c r="CWF44" s="31"/>
      <c r="CWG44" s="30"/>
      <c r="CWH44" s="31"/>
      <c r="CWI44" s="30"/>
      <c r="CWJ44" s="31"/>
      <c r="CWK44" s="30"/>
      <c r="CWL44" s="31"/>
      <c r="CWM44" s="30"/>
      <c r="CWN44" s="31"/>
      <c r="CWO44" s="30"/>
      <c r="CWP44" s="31"/>
      <c r="CWQ44" s="30"/>
      <c r="CWR44" s="31"/>
      <c r="CWS44" s="30"/>
      <c r="CWT44" s="31"/>
      <c r="CWU44" s="30"/>
      <c r="CWV44" s="31"/>
      <c r="CWW44" s="30"/>
      <c r="CWX44" s="31"/>
      <c r="CWY44" s="30"/>
      <c r="CWZ44" s="31"/>
      <c r="CXA44" s="30"/>
      <c r="CXB44" s="31"/>
      <c r="CXC44" s="30"/>
      <c r="CXD44" s="31"/>
      <c r="CXE44" s="30"/>
      <c r="CXF44" s="31"/>
      <c r="CXG44" s="30"/>
      <c r="CXH44" s="31"/>
      <c r="CXI44" s="30"/>
      <c r="CXJ44" s="31"/>
      <c r="CXK44" s="30"/>
      <c r="CXL44" s="31"/>
      <c r="CXM44" s="30"/>
      <c r="CXN44" s="31"/>
      <c r="CXO44" s="30"/>
      <c r="CXP44" s="31"/>
      <c r="CXQ44" s="30"/>
      <c r="CXR44" s="31"/>
      <c r="CXS44" s="30"/>
      <c r="CXT44" s="31"/>
      <c r="CXU44" s="30"/>
      <c r="CXV44" s="31"/>
      <c r="CXW44" s="30"/>
      <c r="CXX44" s="31"/>
      <c r="CXY44" s="30"/>
      <c r="CXZ44" s="31"/>
      <c r="CYA44" s="30"/>
      <c r="CYB44" s="31"/>
      <c r="CYC44" s="30"/>
      <c r="CYD44" s="31"/>
      <c r="CYE44" s="30"/>
      <c r="CYF44" s="31"/>
      <c r="CYG44" s="30"/>
      <c r="CYH44" s="31"/>
      <c r="CYI44" s="30"/>
      <c r="CYJ44" s="31"/>
      <c r="CYK44" s="30"/>
      <c r="CYL44" s="31"/>
      <c r="CYM44" s="30"/>
      <c r="CYN44" s="31"/>
      <c r="CYO44" s="30"/>
      <c r="CYP44" s="31"/>
      <c r="CYQ44" s="30"/>
      <c r="CYR44" s="31"/>
      <c r="CYS44" s="30"/>
      <c r="CYT44" s="31"/>
      <c r="CYU44" s="30"/>
      <c r="CYV44" s="31"/>
      <c r="CYW44" s="30"/>
      <c r="CYX44" s="31"/>
      <c r="CYY44" s="30"/>
      <c r="CYZ44" s="31"/>
      <c r="CZA44" s="30"/>
      <c r="CZB44" s="31"/>
      <c r="CZC44" s="30"/>
      <c r="CZD44" s="31"/>
      <c r="CZE44" s="30"/>
      <c r="CZF44" s="31"/>
      <c r="CZG44" s="30"/>
      <c r="CZH44" s="31"/>
      <c r="CZI44" s="30"/>
      <c r="CZJ44" s="31"/>
      <c r="CZK44" s="30"/>
      <c r="CZL44" s="31"/>
      <c r="CZM44" s="30"/>
      <c r="CZN44" s="31"/>
      <c r="CZO44" s="30"/>
      <c r="CZP44" s="31"/>
      <c r="CZQ44" s="30"/>
      <c r="CZR44" s="31"/>
      <c r="CZS44" s="30"/>
      <c r="CZT44" s="31"/>
      <c r="CZU44" s="30"/>
      <c r="CZV44" s="31"/>
      <c r="CZW44" s="30"/>
      <c r="CZX44" s="31"/>
      <c r="CZY44" s="30"/>
      <c r="CZZ44" s="31"/>
      <c r="DAA44" s="30"/>
      <c r="DAB44" s="31"/>
      <c r="DAC44" s="30"/>
      <c r="DAD44" s="31"/>
      <c r="DAE44" s="30"/>
      <c r="DAF44" s="31"/>
      <c r="DAG44" s="30"/>
      <c r="DAH44" s="31"/>
      <c r="DAI44" s="30"/>
      <c r="DAJ44" s="31"/>
      <c r="DAK44" s="30"/>
      <c r="DAL44" s="31"/>
      <c r="DAM44" s="30"/>
      <c r="DAN44" s="31"/>
      <c r="DAO44" s="30"/>
      <c r="DAP44" s="31"/>
      <c r="DAQ44" s="30"/>
      <c r="DAR44" s="31"/>
      <c r="DAS44" s="30"/>
      <c r="DAT44" s="31"/>
      <c r="DAU44" s="30"/>
      <c r="DAV44" s="31"/>
      <c r="DAW44" s="30"/>
      <c r="DAX44" s="31"/>
      <c r="DAY44" s="30"/>
      <c r="DAZ44" s="31"/>
      <c r="DBA44" s="30"/>
      <c r="DBB44" s="31"/>
      <c r="DBC44" s="30"/>
      <c r="DBD44" s="31"/>
      <c r="DBE44" s="30"/>
      <c r="DBF44" s="31"/>
      <c r="DBG44" s="30"/>
      <c r="DBH44" s="31"/>
      <c r="DBI44" s="30"/>
      <c r="DBJ44" s="31"/>
      <c r="DBK44" s="30"/>
      <c r="DBL44" s="31"/>
      <c r="DBM44" s="30"/>
      <c r="DBN44" s="31"/>
      <c r="DBO44" s="30"/>
      <c r="DBP44" s="31"/>
      <c r="DBQ44" s="30"/>
      <c r="DBR44" s="31"/>
      <c r="DBS44" s="30"/>
      <c r="DBT44" s="31"/>
      <c r="DBU44" s="30"/>
      <c r="DBV44" s="31"/>
      <c r="DBW44" s="30"/>
      <c r="DBX44" s="31"/>
      <c r="DBY44" s="30"/>
      <c r="DBZ44" s="31"/>
      <c r="DCA44" s="30"/>
      <c r="DCB44" s="31"/>
      <c r="DCC44" s="30"/>
      <c r="DCD44" s="31"/>
      <c r="DCE44" s="30"/>
      <c r="DCF44" s="31"/>
      <c r="DCG44" s="30"/>
      <c r="DCH44" s="31"/>
      <c r="DCI44" s="30"/>
      <c r="DCJ44" s="31"/>
      <c r="DCK44" s="30"/>
      <c r="DCL44" s="31"/>
      <c r="DCM44" s="30"/>
      <c r="DCN44" s="31"/>
      <c r="DCO44" s="30"/>
      <c r="DCP44" s="31"/>
      <c r="DCQ44" s="30"/>
      <c r="DCR44" s="31"/>
      <c r="DCS44" s="30"/>
      <c r="DCT44" s="31"/>
      <c r="DCU44" s="30"/>
      <c r="DCV44" s="31"/>
      <c r="DCW44" s="30"/>
      <c r="DCX44" s="31"/>
      <c r="DCY44" s="30"/>
      <c r="DCZ44" s="31"/>
      <c r="DDA44" s="30"/>
      <c r="DDB44" s="31"/>
      <c r="DDC44" s="30"/>
      <c r="DDD44" s="31"/>
      <c r="DDE44" s="30"/>
      <c r="DDF44" s="31"/>
      <c r="DDG44" s="30"/>
      <c r="DDH44" s="31"/>
      <c r="DDI44" s="30"/>
      <c r="DDJ44" s="31"/>
      <c r="DDK44" s="30"/>
      <c r="DDL44" s="31"/>
      <c r="DDM44" s="30"/>
      <c r="DDN44" s="31"/>
      <c r="DDO44" s="30"/>
      <c r="DDP44" s="31"/>
      <c r="DDQ44" s="30"/>
      <c r="DDR44" s="31"/>
      <c r="DDS44" s="30"/>
      <c r="DDT44" s="31"/>
      <c r="DDU44" s="30"/>
      <c r="DDV44" s="31"/>
      <c r="DDW44" s="30"/>
      <c r="DDX44" s="31"/>
      <c r="DDY44" s="30"/>
      <c r="DDZ44" s="31"/>
      <c r="DEA44" s="30"/>
      <c r="DEB44" s="31"/>
      <c r="DEC44" s="30"/>
      <c r="DED44" s="31"/>
      <c r="DEE44" s="30"/>
      <c r="DEF44" s="31"/>
      <c r="DEG44" s="30"/>
      <c r="DEH44" s="31"/>
      <c r="DEI44" s="30"/>
      <c r="DEJ44" s="31"/>
      <c r="DEK44" s="30"/>
      <c r="DEL44" s="31"/>
      <c r="DEM44" s="30"/>
      <c r="DEN44" s="31"/>
      <c r="DEO44" s="30"/>
      <c r="DEP44" s="31"/>
      <c r="DEQ44" s="30"/>
      <c r="DER44" s="31"/>
      <c r="DES44" s="30"/>
      <c r="DET44" s="31"/>
      <c r="DEU44" s="30"/>
      <c r="DEV44" s="31"/>
      <c r="DEW44" s="30"/>
      <c r="DEX44" s="31"/>
      <c r="DEY44" s="30"/>
      <c r="DEZ44" s="31"/>
      <c r="DFA44" s="30"/>
      <c r="DFB44" s="31"/>
      <c r="DFC44" s="30"/>
      <c r="DFD44" s="31"/>
      <c r="DFE44" s="30"/>
      <c r="DFF44" s="31"/>
      <c r="DFG44" s="30"/>
      <c r="DFH44" s="31"/>
      <c r="DFI44" s="30"/>
      <c r="DFJ44" s="31"/>
      <c r="DFK44" s="30"/>
      <c r="DFL44" s="31"/>
      <c r="DFM44" s="30"/>
      <c r="DFN44" s="31"/>
      <c r="DFO44" s="30"/>
      <c r="DFP44" s="31"/>
      <c r="DFQ44" s="30"/>
      <c r="DFR44" s="31"/>
      <c r="DFS44" s="30"/>
      <c r="DFT44" s="31"/>
      <c r="DFU44" s="30"/>
      <c r="DFV44" s="31"/>
      <c r="DFW44" s="30"/>
      <c r="DFX44" s="31"/>
      <c r="DFY44" s="30"/>
      <c r="DFZ44" s="31"/>
      <c r="DGA44" s="30"/>
      <c r="DGB44" s="31"/>
      <c r="DGC44" s="30"/>
      <c r="DGD44" s="31"/>
      <c r="DGE44" s="30"/>
      <c r="DGF44" s="31"/>
      <c r="DGG44" s="30"/>
      <c r="DGH44" s="31"/>
      <c r="DGI44" s="30"/>
      <c r="DGJ44" s="31"/>
      <c r="DGK44" s="30"/>
      <c r="DGL44" s="31"/>
      <c r="DGM44" s="30"/>
      <c r="DGN44" s="31"/>
      <c r="DGO44" s="30"/>
      <c r="DGP44" s="31"/>
      <c r="DGQ44" s="30"/>
      <c r="DGR44" s="31"/>
      <c r="DGS44" s="30"/>
      <c r="DGT44" s="31"/>
      <c r="DGU44" s="30"/>
      <c r="DGV44" s="31"/>
      <c r="DGW44" s="30"/>
      <c r="DGX44" s="31"/>
      <c r="DGY44" s="30"/>
      <c r="DGZ44" s="31"/>
      <c r="DHA44" s="30"/>
      <c r="DHB44" s="31"/>
      <c r="DHC44" s="30"/>
      <c r="DHD44" s="31"/>
      <c r="DHE44" s="30"/>
      <c r="DHF44" s="31"/>
      <c r="DHG44" s="30"/>
      <c r="DHH44" s="31"/>
      <c r="DHI44" s="30"/>
      <c r="DHJ44" s="31"/>
      <c r="DHK44" s="30"/>
      <c r="DHL44" s="31"/>
      <c r="DHM44" s="30"/>
      <c r="DHN44" s="31"/>
      <c r="DHO44" s="30"/>
      <c r="DHP44" s="31"/>
      <c r="DHQ44" s="30"/>
      <c r="DHR44" s="31"/>
      <c r="DHS44" s="30"/>
      <c r="DHT44" s="31"/>
      <c r="DHU44" s="30"/>
      <c r="DHV44" s="31"/>
      <c r="DHW44" s="30"/>
      <c r="DHX44" s="31"/>
      <c r="DHY44" s="30"/>
      <c r="DHZ44" s="31"/>
      <c r="DIA44" s="30"/>
      <c r="DIB44" s="31"/>
      <c r="DIC44" s="30"/>
      <c r="DID44" s="31"/>
      <c r="DIE44" s="30"/>
      <c r="DIF44" s="31"/>
      <c r="DIG44" s="30"/>
      <c r="DIH44" s="31"/>
      <c r="DII44" s="30"/>
      <c r="DIJ44" s="31"/>
      <c r="DIK44" s="30"/>
      <c r="DIL44" s="31"/>
      <c r="DIM44" s="30"/>
      <c r="DIN44" s="31"/>
      <c r="DIO44" s="30"/>
      <c r="DIP44" s="31"/>
      <c r="DIQ44" s="30"/>
      <c r="DIR44" s="31"/>
      <c r="DIS44" s="30"/>
      <c r="DIT44" s="31"/>
      <c r="DIU44" s="30"/>
      <c r="DIV44" s="31"/>
      <c r="DIW44" s="30"/>
      <c r="DIX44" s="31"/>
      <c r="DIY44" s="30"/>
      <c r="DIZ44" s="31"/>
      <c r="DJA44" s="30"/>
      <c r="DJB44" s="31"/>
      <c r="DJC44" s="30"/>
      <c r="DJD44" s="31"/>
      <c r="DJE44" s="30"/>
      <c r="DJF44" s="31"/>
      <c r="DJG44" s="30"/>
      <c r="DJH44" s="31"/>
      <c r="DJI44" s="30"/>
      <c r="DJJ44" s="31"/>
      <c r="DJK44" s="30"/>
      <c r="DJL44" s="31"/>
      <c r="DJM44" s="30"/>
      <c r="DJN44" s="31"/>
      <c r="DJO44" s="30"/>
      <c r="DJP44" s="31"/>
      <c r="DJQ44" s="30"/>
      <c r="DJR44" s="31"/>
      <c r="DJS44" s="30"/>
      <c r="DJT44" s="31"/>
      <c r="DJU44" s="30"/>
      <c r="DJV44" s="31"/>
      <c r="DJW44" s="30"/>
      <c r="DJX44" s="31"/>
      <c r="DJY44" s="30"/>
      <c r="DJZ44" s="31"/>
      <c r="DKA44" s="30"/>
      <c r="DKB44" s="31"/>
      <c r="DKC44" s="30"/>
      <c r="DKD44" s="31"/>
      <c r="DKE44" s="30"/>
      <c r="DKF44" s="31"/>
      <c r="DKG44" s="30"/>
      <c r="DKH44" s="31"/>
      <c r="DKI44" s="30"/>
      <c r="DKJ44" s="31"/>
      <c r="DKK44" s="30"/>
      <c r="DKL44" s="31"/>
      <c r="DKM44" s="30"/>
      <c r="DKN44" s="31"/>
      <c r="DKO44" s="30"/>
      <c r="DKP44" s="31"/>
      <c r="DKQ44" s="30"/>
      <c r="DKR44" s="31"/>
      <c r="DKS44" s="30"/>
      <c r="DKT44" s="31"/>
      <c r="DKU44" s="30"/>
      <c r="DKV44" s="31"/>
      <c r="DKW44" s="30"/>
      <c r="DKX44" s="31"/>
      <c r="DKY44" s="30"/>
      <c r="DKZ44" s="31"/>
      <c r="DLA44" s="30"/>
      <c r="DLB44" s="31"/>
      <c r="DLC44" s="30"/>
      <c r="DLD44" s="31"/>
      <c r="DLE44" s="30"/>
      <c r="DLF44" s="31"/>
      <c r="DLG44" s="30"/>
      <c r="DLH44" s="31"/>
      <c r="DLI44" s="30"/>
      <c r="DLJ44" s="31"/>
      <c r="DLK44" s="30"/>
      <c r="DLL44" s="31"/>
      <c r="DLM44" s="30"/>
      <c r="DLN44" s="31"/>
      <c r="DLO44" s="30"/>
      <c r="DLP44" s="31"/>
      <c r="DLQ44" s="30"/>
      <c r="DLR44" s="31"/>
      <c r="DLS44" s="30"/>
      <c r="DLT44" s="31"/>
      <c r="DLU44" s="30"/>
      <c r="DLV44" s="31"/>
      <c r="DLW44" s="30"/>
      <c r="DLX44" s="31"/>
      <c r="DLY44" s="30"/>
      <c r="DLZ44" s="31"/>
      <c r="DMA44" s="30"/>
      <c r="DMB44" s="31"/>
      <c r="DMC44" s="30"/>
      <c r="DMD44" s="31"/>
      <c r="DME44" s="30"/>
      <c r="DMF44" s="31"/>
      <c r="DMG44" s="30"/>
      <c r="DMH44" s="31"/>
      <c r="DMI44" s="30"/>
      <c r="DMJ44" s="31"/>
      <c r="DMK44" s="30"/>
      <c r="DML44" s="31"/>
      <c r="DMM44" s="30"/>
      <c r="DMN44" s="31"/>
      <c r="DMO44" s="30"/>
      <c r="DMP44" s="31"/>
      <c r="DMQ44" s="30"/>
      <c r="DMR44" s="31"/>
      <c r="DMS44" s="30"/>
      <c r="DMT44" s="31"/>
      <c r="DMU44" s="30"/>
      <c r="DMV44" s="31"/>
      <c r="DMW44" s="30"/>
      <c r="DMX44" s="31"/>
      <c r="DMY44" s="30"/>
      <c r="DMZ44" s="31"/>
      <c r="DNA44" s="30"/>
      <c r="DNB44" s="31"/>
      <c r="DNC44" s="30"/>
      <c r="DND44" s="31"/>
      <c r="DNE44" s="30"/>
      <c r="DNF44" s="31"/>
      <c r="DNG44" s="30"/>
      <c r="DNH44" s="31"/>
      <c r="DNI44" s="30"/>
      <c r="DNJ44" s="31"/>
      <c r="DNK44" s="30"/>
      <c r="DNL44" s="31"/>
      <c r="DNM44" s="30"/>
      <c r="DNN44" s="31"/>
      <c r="DNO44" s="30"/>
      <c r="DNP44" s="31"/>
      <c r="DNQ44" s="30"/>
      <c r="DNR44" s="31"/>
      <c r="DNS44" s="30"/>
      <c r="DNT44" s="31"/>
      <c r="DNU44" s="30"/>
      <c r="DNV44" s="31"/>
      <c r="DNW44" s="30"/>
      <c r="DNX44" s="31"/>
      <c r="DNY44" s="30"/>
      <c r="DNZ44" s="31"/>
      <c r="DOA44" s="30"/>
      <c r="DOB44" s="31"/>
      <c r="DOC44" s="30"/>
      <c r="DOD44" s="31"/>
      <c r="DOE44" s="30"/>
      <c r="DOF44" s="31"/>
      <c r="DOG44" s="30"/>
      <c r="DOH44" s="31"/>
      <c r="DOI44" s="30"/>
      <c r="DOJ44" s="31"/>
      <c r="DOK44" s="30"/>
      <c r="DOL44" s="31"/>
      <c r="DOM44" s="30"/>
      <c r="DON44" s="31"/>
      <c r="DOO44" s="30"/>
      <c r="DOP44" s="31"/>
      <c r="DOQ44" s="30"/>
      <c r="DOR44" s="31"/>
      <c r="DOS44" s="30"/>
      <c r="DOT44" s="31"/>
      <c r="DOU44" s="30"/>
      <c r="DOV44" s="31"/>
      <c r="DOW44" s="30"/>
      <c r="DOX44" s="31"/>
      <c r="DOY44" s="30"/>
      <c r="DOZ44" s="31"/>
      <c r="DPA44" s="30"/>
      <c r="DPB44" s="31"/>
      <c r="DPC44" s="30"/>
      <c r="DPD44" s="31"/>
      <c r="DPE44" s="30"/>
      <c r="DPF44" s="31"/>
      <c r="DPG44" s="30"/>
      <c r="DPH44" s="31"/>
      <c r="DPI44" s="30"/>
      <c r="DPJ44" s="31"/>
      <c r="DPK44" s="30"/>
      <c r="DPL44" s="31"/>
      <c r="DPM44" s="30"/>
      <c r="DPN44" s="31"/>
      <c r="DPO44" s="30"/>
      <c r="DPP44" s="31"/>
      <c r="DPQ44" s="30"/>
      <c r="DPR44" s="31"/>
      <c r="DPS44" s="30"/>
      <c r="DPT44" s="31"/>
      <c r="DPU44" s="30"/>
      <c r="DPV44" s="31"/>
      <c r="DPW44" s="30"/>
      <c r="DPX44" s="31"/>
      <c r="DPY44" s="30"/>
      <c r="DPZ44" s="31"/>
      <c r="DQA44" s="30"/>
      <c r="DQB44" s="31"/>
      <c r="DQC44" s="30"/>
      <c r="DQD44" s="31"/>
      <c r="DQE44" s="30"/>
      <c r="DQF44" s="31"/>
      <c r="DQG44" s="30"/>
      <c r="DQH44" s="31"/>
      <c r="DQI44" s="30"/>
      <c r="DQJ44" s="31"/>
      <c r="DQK44" s="30"/>
      <c r="DQL44" s="31"/>
      <c r="DQM44" s="30"/>
      <c r="DQN44" s="31"/>
      <c r="DQO44" s="30"/>
      <c r="DQP44" s="31"/>
      <c r="DQQ44" s="30"/>
      <c r="DQR44" s="31"/>
      <c r="DQS44" s="30"/>
      <c r="DQT44" s="31"/>
      <c r="DQU44" s="30"/>
      <c r="DQV44" s="31"/>
      <c r="DQW44" s="30"/>
      <c r="DQX44" s="31"/>
      <c r="DQY44" s="30"/>
      <c r="DQZ44" s="31"/>
      <c r="DRA44" s="30"/>
      <c r="DRB44" s="31"/>
      <c r="DRC44" s="30"/>
      <c r="DRD44" s="31"/>
      <c r="DRE44" s="30"/>
      <c r="DRF44" s="31"/>
      <c r="DRG44" s="30"/>
      <c r="DRH44" s="31"/>
      <c r="DRI44" s="30"/>
      <c r="DRJ44" s="31"/>
      <c r="DRK44" s="30"/>
      <c r="DRL44" s="31"/>
      <c r="DRM44" s="30"/>
      <c r="DRN44" s="31"/>
      <c r="DRO44" s="30"/>
      <c r="DRP44" s="31"/>
      <c r="DRQ44" s="30"/>
      <c r="DRR44" s="31"/>
      <c r="DRS44" s="30"/>
      <c r="DRT44" s="31"/>
      <c r="DRU44" s="30"/>
      <c r="DRV44" s="31"/>
      <c r="DRW44" s="30"/>
      <c r="DRX44" s="31"/>
      <c r="DRY44" s="30"/>
      <c r="DRZ44" s="31"/>
      <c r="DSA44" s="30"/>
      <c r="DSB44" s="31"/>
      <c r="DSC44" s="30"/>
      <c r="DSD44" s="31"/>
      <c r="DSE44" s="30"/>
      <c r="DSF44" s="31"/>
      <c r="DSG44" s="30"/>
      <c r="DSH44" s="31"/>
      <c r="DSI44" s="30"/>
      <c r="DSJ44" s="31"/>
      <c r="DSK44" s="30"/>
      <c r="DSL44" s="31"/>
      <c r="DSM44" s="30"/>
      <c r="DSN44" s="31"/>
      <c r="DSO44" s="30"/>
      <c r="DSP44" s="31"/>
      <c r="DSQ44" s="30"/>
      <c r="DSR44" s="31"/>
      <c r="DSS44" s="30"/>
      <c r="DST44" s="31"/>
      <c r="DSU44" s="30"/>
      <c r="DSV44" s="31"/>
      <c r="DSW44" s="30"/>
      <c r="DSX44" s="31"/>
      <c r="DSY44" s="30"/>
      <c r="DSZ44" s="31"/>
      <c r="DTA44" s="30"/>
      <c r="DTB44" s="31"/>
      <c r="DTC44" s="30"/>
      <c r="DTD44" s="31"/>
      <c r="DTE44" s="30"/>
      <c r="DTF44" s="31"/>
      <c r="DTG44" s="30"/>
      <c r="DTH44" s="31"/>
      <c r="DTI44" s="30"/>
      <c r="DTJ44" s="31"/>
      <c r="DTK44" s="30"/>
      <c r="DTL44" s="31"/>
      <c r="DTM44" s="30"/>
      <c r="DTN44" s="31"/>
      <c r="DTO44" s="30"/>
      <c r="DTP44" s="31"/>
      <c r="DTQ44" s="30"/>
      <c r="DTR44" s="31"/>
      <c r="DTS44" s="30"/>
      <c r="DTT44" s="31"/>
      <c r="DTU44" s="30"/>
      <c r="DTV44" s="31"/>
      <c r="DTW44" s="30"/>
      <c r="DTX44" s="31"/>
      <c r="DTY44" s="30"/>
      <c r="DTZ44" s="31"/>
      <c r="DUA44" s="30"/>
      <c r="DUB44" s="31"/>
      <c r="DUC44" s="30"/>
      <c r="DUD44" s="31"/>
      <c r="DUE44" s="30"/>
      <c r="DUF44" s="31"/>
      <c r="DUG44" s="30"/>
      <c r="DUH44" s="31"/>
      <c r="DUI44" s="30"/>
      <c r="DUJ44" s="31"/>
      <c r="DUK44" s="30"/>
      <c r="DUL44" s="31"/>
      <c r="DUM44" s="30"/>
      <c r="DUN44" s="31"/>
      <c r="DUO44" s="30"/>
      <c r="DUP44" s="31"/>
      <c r="DUQ44" s="30"/>
      <c r="DUR44" s="31"/>
      <c r="DUS44" s="30"/>
      <c r="DUT44" s="31"/>
      <c r="DUU44" s="30"/>
      <c r="DUV44" s="31"/>
      <c r="DUW44" s="30"/>
      <c r="DUX44" s="31"/>
      <c r="DUY44" s="30"/>
      <c r="DUZ44" s="31"/>
      <c r="DVA44" s="30"/>
      <c r="DVB44" s="31"/>
      <c r="DVC44" s="30"/>
      <c r="DVD44" s="31"/>
      <c r="DVE44" s="30"/>
      <c r="DVF44" s="31"/>
      <c r="DVG44" s="30"/>
      <c r="DVH44" s="31"/>
      <c r="DVI44" s="30"/>
      <c r="DVJ44" s="31"/>
      <c r="DVK44" s="30"/>
      <c r="DVL44" s="31"/>
      <c r="DVM44" s="30"/>
      <c r="DVN44" s="31"/>
      <c r="DVO44" s="30"/>
      <c r="DVP44" s="31"/>
      <c r="DVQ44" s="30"/>
      <c r="DVR44" s="31"/>
      <c r="DVS44" s="30"/>
      <c r="DVT44" s="31"/>
      <c r="DVU44" s="30"/>
      <c r="DVV44" s="31"/>
      <c r="DVW44" s="30"/>
      <c r="DVX44" s="31"/>
      <c r="DVY44" s="30"/>
      <c r="DVZ44" s="31"/>
      <c r="DWA44" s="30"/>
      <c r="DWB44" s="31"/>
      <c r="DWC44" s="30"/>
      <c r="DWD44" s="31"/>
      <c r="DWE44" s="30"/>
      <c r="DWF44" s="31"/>
      <c r="DWG44" s="30"/>
      <c r="DWH44" s="31"/>
      <c r="DWI44" s="30"/>
      <c r="DWJ44" s="31"/>
      <c r="DWK44" s="30"/>
      <c r="DWL44" s="31"/>
      <c r="DWM44" s="30"/>
      <c r="DWN44" s="31"/>
      <c r="DWO44" s="30"/>
      <c r="DWP44" s="31"/>
      <c r="DWQ44" s="30"/>
      <c r="DWR44" s="31"/>
      <c r="DWS44" s="30"/>
      <c r="DWT44" s="31"/>
      <c r="DWU44" s="30"/>
      <c r="DWV44" s="31"/>
      <c r="DWW44" s="30"/>
      <c r="DWX44" s="31"/>
      <c r="DWY44" s="30"/>
      <c r="DWZ44" s="31"/>
      <c r="DXA44" s="30"/>
      <c r="DXB44" s="31"/>
      <c r="DXC44" s="30"/>
      <c r="DXD44" s="31"/>
      <c r="DXE44" s="30"/>
      <c r="DXF44" s="31"/>
      <c r="DXG44" s="30"/>
      <c r="DXH44" s="31"/>
      <c r="DXI44" s="30"/>
      <c r="DXJ44" s="31"/>
      <c r="DXK44" s="30"/>
      <c r="DXL44" s="31"/>
      <c r="DXM44" s="30"/>
      <c r="DXN44" s="31"/>
      <c r="DXO44" s="30"/>
      <c r="DXP44" s="31"/>
      <c r="DXQ44" s="30"/>
      <c r="DXR44" s="31"/>
      <c r="DXS44" s="30"/>
      <c r="DXT44" s="31"/>
      <c r="DXU44" s="30"/>
      <c r="DXV44" s="31"/>
      <c r="DXW44" s="30"/>
      <c r="DXX44" s="31"/>
      <c r="DXY44" s="30"/>
      <c r="DXZ44" s="31"/>
      <c r="DYA44" s="30"/>
      <c r="DYB44" s="31"/>
      <c r="DYC44" s="30"/>
      <c r="DYD44" s="31"/>
      <c r="DYE44" s="30"/>
      <c r="DYF44" s="31"/>
      <c r="DYG44" s="30"/>
      <c r="DYH44" s="31"/>
      <c r="DYI44" s="30"/>
      <c r="DYJ44" s="31"/>
      <c r="DYK44" s="30"/>
      <c r="DYL44" s="31"/>
      <c r="DYM44" s="30"/>
      <c r="DYN44" s="31"/>
      <c r="DYO44" s="30"/>
      <c r="DYP44" s="31"/>
      <c r="DYQ44" s="30"/>
      <c r="DYR44" s="31"/>
      <c r="DYS44" s="30"/>
      <c r="DYT44" s="31"/>
      <c r="DYU44" s="30"/>
      <c r="DYV44" s="31"/>
      <c r="DYW44" s="30"/>
      <c r="DYX44" s="31"/>
      <c r="DYY44" s="30"/>
      <c r="DYZ44" s="31"/>
      <c r="DZA44" s="30"/>
      <c r="DZB44" s="31"/>
      <c r="DZC44" s="30"/>
      <c r="DZD44" s="31"/>
      <c r="DZE44" s="30"/>
      <c r="DZF44" s="31"/>
      <c r="DZG44" s="30"/>
      <c r="DZH44" s="31"/>
      <c r="DZI44" s="30"/>
      <c r="DZJ44" s="31"/>
      <c r="DZK44" s="30"/>
      <c r="DZL44" s="31"/>
      <c r="DZM44" s="30"/>
      <c r="DZN44" s="31"/>
      <c r="DZO44" s="30"/>
      <c r="DZP44" s="31"/>
      <c r="DZQ44" s="30"/>
      <c r="DZR44" s="31"/>
      <c r="DZS44" s="30"/>
      <c r="DZT44" s="31"/>
      <c r="DZU44" s="30"/>
      <c r="DZV44" s="31"/>
      <c r="DZW44" s="30"/>
      <c r="DZX44" s="31"/>
      <c r="DZY44" s="30"/>
      <c r="DZZ44" s="31"/>
      <c r="EAA44" s="30"/>
      <c r="EAB44" s="31"/>
      <c r="EAC44" s="30"/>
      <c r="EAD44" s="31"/>
      <c r="EAE44" s="30"/>
      <c r="EAF44" s="31"/>
      <c r="EAG44" s="30"/>
      <c r="EAH44" s="31"/>
      <c r="EAI44" s="30"/>
      <c r="EAJ44" s="31"/>
      <c r="EAK44" s="30"/>
      <c r="EAL44" s="31"/>
      <c r="EAM44" s="30"/>
      <c r="EAN44" s="31"/>
      <c r="EAO44" s="30"/>
      <c r="EAP44" s="31"/>
      <c r="EAQ44" s="30"/>
      <c r="EAR44" s="31"/>
      <c r="EAS44" s="30"/>
      <c r="EAT44" s="31"/>
      <c r="EAU44" s="30"/>
      <c r="EAV44" s="31"/>
      <c r="EAW44" s="30"/>
      <c r="EAX44" s="31"/>
      <c r="EAY44" s="30"/>
      <c r="EAZ44" s="31"/>
      <c r="EBA44" s="30"/>
      <c r="EBB44" s="31"/>
      <c r="EBC44" s="30"/>
      <c r="EBD44" s="31"/>
      <c r="EBE44" s="30"/>
      <c r="EBF44" s="31"/>
      <c r="EBG44" s="30"/>
      <c r="EBH44" s="31"/>
      <c r="EBI44" s="30"/>
      <c r="EBJ44" s="31"/>
      <c r="EBK44" s="30"/>
      <c r="EBL44" s="31"/>
      <c r="EBM44" s="30"/>
      <c r="EBN44" s="31"/>
      <c r="EBO44" s="30"/>
      <c r="EBP44" s="31"/>
      <c r="EBQ44" s="30"/>
      <c r="EBR44" s="31"/>
      <c r="EBS44" s="30"/>
      <c r="EBT44" s="31"/>
      <c r="EBU44" s="30"/>
      <c r="EBV44" s="31"/>
      <c r="EBW44" s="30"/>
      <c r="EBX44" s="31"/>
      <c r="EBY44" s="30"/>
      <c r="EBZ44" s="31"/>
      <c r="ECA44" s="30"/>
      <c r="ECB44" s="31"/>
      <c r="ECC44" s="30"/>
      <c r="ECD44" s="31"/>
      <c r="ECE44" s="30"/>
      <c r="ECF44" s="31"/>
      <c r="ECG44" s="30"/>
      <c r="ECH44" s="31"/>
      <c r="ECI44" s="30"/>
      <c r="ECJ44" s="31"/>
      <c r="ECK44" s="30"/>
      <c r="ECL44" s="31"/>
      <c r="ECM44" s="30"/>
      <c r="ECN44" s="31"/>
      <c r="ECO44" s="30"/>
      <c r="ECP44" s="31"/>
      <c r="ECQ44" s="30"/>
      <c r="ECR44" s="31"/>
      <c r="ECS44" s="30"/>
      <c r="ECT44" s="31"/>
      <c r="ECU44" s="30"/>
      <c r="ECV44" s="31"/>
      <c r="ECW44" s="30"/>
      <c r="ECX44" s="31"/>
      <c r="ECY44" s="30"/>
      <c r="ECZ44" s="31"/>
      <c r="EDA44" s="30"/>
      <c r="EDB44" s="31"/>
      <c r="EDC44" s="30"/>
      <c r="EDD44" s="31"/>
      <c r="EDE44" s="30"/>
      <c r="EDF44" s="31"/>
      <c r="EDG44" s="30"/>
      <c r="EDH44" s="31"/>
      <c r="EDI44" s="30"/>
      <c r="EDJ44" s="31"/>
      <c r="EDK44" s="30"/>
      <c r="EDL44" s="31"/>
      <c r="EDM44" s="30"/>
      <c r="EDN44" s="31"/>
      <c r="EDO44" s="30"/>
      <c r="EDP44" s="31"/>
      <c r="EDQ44" s="30"/>
      <c r="EDR44" s="31"/>
      <c r="EDS44" s="30"/>
      <c r="EDT44" s="31"/>
      <c r="EDU44" s="30"/>
      <c r="EDV44" s="31"/>
      <c r="EDW44" s="30"/>
      <c r="EDX44" s="31"/>
      <c r="EDY44" s="30"/>
      <c r="EDZ44" s="31"/>
      <c r="EEA44" s="30"/>
      <c r="EEB44" s="31"/>
      <c r="EEC44" s="30"/>
      <c r="EED44" s="31"/>
      <c r="EEE44" s="30"/>
      <c r="EEF44" s="31"/>
      <c r="EEG44" s="30"/>
      <c r="EEH44" s="31"/>
      <c r="EEI44" s="30"/>
      <c r="EEJ44" s="31"/>
      <c r="EEK44" s="30"/>
      <c r="EEL44" s="31"/>
      <c r="EEM44" s="30"/>
      <c r="EEN44" s="31"/>
      <c r="EEO44" s="30"/>
      <c r="EEP44" s="31"/>
      <c r="EEQ44" s="30"/>
      <c r="EER44" s="31"/>
      <c r="EES44" s="30"/>
      <c r="EET44" s="31"/>
      <c r="EEU44" s="30"/>
      <c r="EEV44" s="31"/>
      <c r="EEW44" s="30"/>
      <c r="EEX44" s="31"/>
      <c r="EEY44" s="30"/>
      <c r="EEZ44" s="31"/>
      <c r="EFA44" s="30"/>
      <c r="EFB44" s="31"/>
      <c r="EFC44" s="30"/>
      <c r="EFD44" s="31"/>
      <c r="EFE44" s="30"/>
      <c r="EFF44" s="31"/>
      <c r="EFG44" s="30"/>
      <c r="EFH44" s="31"/>
      <c r="EFI44" s="30"/>
      <c r="EFJ44" s="31"/>
      <c r="EFK44" s="30"/>
      <c r="EFL44" s="31"/>
      <c r="EFM44" s="30"/>
      <c r="EFN44" s="31"/>
      <c r="EFO44" s="30"/>
      <c r="EFP44" s="31"/>
      <c r="EFQ44" s="30"/>
      <c r="EFR44" s="31"/>
      <c r="EFS44" s="30"/>
      <c r="EFT44" s="31"/>
      <c r="EFU44" s="30"/>
      <c r="EFV44" s="31"/>
      <c r="EFW44" s="30"/>
      <c r="EFX44" s="31"/>
      <c r="EFY44" s="30"/>
      <c r="EFZ44" s="31"/>
      <c r="EGA44" s="30"/>
      <c r="EGB44" s="31"/>
      <c r="EGC44" s="30"/>
      <c r="EGD44" s="31"/>
      <c r="EGE44" s="30"/>
      <c r="EGF44" s="31"/>
      <c r="EGG44" s="30"/>
      <c r="EGH44" s="31"/>
      <c r="EGI44" s="30"/>
      <c r="EGJ44" s="31"/>
      <c r="EGK44" s="30"/>
      <c r="EGL44" s="31"/>
      <c r="EGM44" s="30"/>
      <c r="EGN44" s="31"/>
      <c r="EGO44" s="30"/>
      <c r="EGP44" s="31"/>
      <c r="EGQ44" s="30"/>
      <c r="EGR44" s="31"/>
      <c r="EGS44" s="30"/>
      <c r="EGT44" s="31"/>
      <c r="EGU44" s="30"/>
      <c r="EGV44" s="31"/>
      <c r="EGW44" s="30"/>
      <c r="EGX44" s="31"/>
      <c r="EGY44" s="30"/>
      <c r="EGZ44" s="31"/>
      <c r="EHA44" s="30"/>
      <c r="EHB44" s="31"/>
      <c r="EHC44" s="30"/>
      <c r="EHD44" s="31"/>
      <c r="EHE44" s="30"/>
      <c r="EHF44" s="31"/>
      <c r="EHG44" s="30"/>
      <c r="EHH44" s="31"/>
      <c r="EHI44" s="30"/>
      <c r="EHJ44" s="31"/>
      <c r="EHK44" s="30"/>
      <c r="EHL44" s="31"/>
      <c r="EHM44" s="30"/>
      <c r="EHN44" s="31"/>
      <c r="EHO44" s="30"/>
      <c r="EHP44" s="31"/>
      <c r="EHQ44" s="30"/>
      <c r="EHR44" s="31"/>
      <c r="EHS44" s="30"/>
      <c r="EHT44" s="31"/>
      <c r="EHU44" s="30"/>
      <c r="EHV44" s="31"/>
      <c r="EHW44" s="30"/>
      <c r="EHX44" s="31"/>
      <c r="EHY44" s="30"/>
      <c r="EHZ44" s="31"/>
      <c r="EIA44" s="30"/>
      <c r="EIB44" s="31"/>
      <c r="EIC44" s="30"/>
      <c r="EID44" s="31"/>
      <c r="EIE44" s="30"/>
      <c r="EIF44" s="31"/>
      <c r="EIG44" s="30"/>
      <c r="EIH44" s="31"/>
      <c r="EII44" s="30"/>
      <c r="EIJ44" s="31"/>
      <c r="EIK44" s="30"/>
      <c r="EIL44" s="31"/>
      <c r="EIM44" s="30"/>
      <c r="EIN44" s="31"/>
      <c r="EIO44" s="30"/>
      <c r="EIP44" s="31"/>
      <c r="EIQ44" s="30"/>
      <c r="EIR44" s="31"/>
      <c r="EIS44" s="30"/>
      <c r="EIT44" s="31"/>
      <c r="EIU44" s="30"/>
      <c r="EIV44" s="31"/>
      <c r="EIW44" s="30"/>
      <c r="EIX44" s="31"/>
      <c r="EIY44" s="30"/>
      <c r="EIZ44" s="31"/>
      <c r="EJA44" s="30"/>
      <c r="EJB44" s="31"/>
      <c r="EJC44" s="30"/>
      <c r="EJD44" s="31"/>
      <c r="EJE44" s="30"/>
      <c r="EJF44" s="31"/>
      <c r="EJG44" s="30"/>
      <c r="EJH44" s="31"/>
      <c r="EJI44" s="30"/>
      <c r="EJJ44" s="31"/>
      <c r="EJK44" s="30"/>
      <c r="EJL44" s="31"/>
      <c r="EJM44" s="30"/>
      <c r="EJN44" s="31"/>
      <c r="EJO44" s="30"/>
      <c r="EJP44" s="31"/>
      <c r="EJQ44" s="30"/>
      <c r="EJR44" s="31"/>
      <c r="EJS44" s="30"/>
      <c r="EJT44" s="31"/>
      <c r="EJU44" s="30"/>
      <c r="EJV44" s="31"/>
      <c r="EJW44" s="30"/>
      <c r="EJX44" s="31"/>
      <c r="EJY44" s="30"/>
      <c r="EJZ44" s="31"/>
      <c r="EKA44" s="30"/>
      <c r="EKB44" s="31"/>
      <c r="EKC44" s="30"/>
      <c r="EKD44" s="31"/>
      <c r="EKE44" s="30"/>
      <c r="EKF44" s="31"/>
      <c r="EKG44" s="30"/>
      <c r="EKH44" s="31"/>
      <c r="EKI44" s="30"/>
      <c r="EKJ44" s="31"/>
      <c r="EKK44" s="30"/>
      <c r="EKL44" s="31"/>
      <c r="EKM44" s="30"/>
      <c r="EKN44" s="31"/>
      <c r="EKO44" s="30"/>
      <c r="EKP44" s="31"/>
      <c r="EKQ44" s="30"/>
      <c r="EKR44" s="31"/>
      <c r="EKS44" s="30"/>
      <c r="EKT44" s="31"/>
      <c r="EKU44" s="30"/>
      <c r="EKV44" s="31"/>
      <c r="EKW44" s="30"/>
      <c r="EKX44" s="31"/>
      <c r="EKY44" s="30"/>
      <c r="EKZ44" s="31"/>
      <c r="ELA44" s="30"/>
      <c r="ELB44" s="31"/>
      <c r="ELC44" s="30"/>
      <c r="ELD44" s="31"/>
      <c r="ELE44" s="30"/>
      <c r="ELF44" s="31"/>
      <c r="ELG44" s="30"/>
      <c r="ELH44" s="31"/>
      <c r="ELI44" s="30"/>
      <c r="ELJ44" s="31"/>
      <c r="ELK44" s="30"/>
      <c r="ELL44" s="31"/>
      <c r="ELM44" s="30"/>
      <c r="ELN44" s="31"/>
      <c r="ELO44" s="30"/>
      <c r="ELP44" s="31"/>
      <c r="ELQ44" s="30"/>
      <c r="ELR44" s="31"/>
      <c r="ELS44" s="30"/>
      <c r="ELT44" s="31"/>
      <c r="ELU44" s="30"/>
      <c r="ELV44" s="31"/>
      <c r="ELW44" s="30"/>
      <c r="ELX44" s="31"/>
      <c r="ELY44" s="30"/>
      <c r="ELZ44" s="31"/>
      <c r="EMA44" s="30"/>
      <c r="EMB44" s="31"/>
      <c r="EMC44" s="30"/>
      <c r="EMD44" s="31"/>
      <c r="EME44" s="30"/>
      <c r="EMF44" s="31"/>
      <c r="EMG44" s="30"/>
      <c r="EMH44" s="31"/>
      <c r="EMI44" s="30"/>
      <c r="EMJ44" s="31"/>
      <c r="EMK44" s="30"/>
      <c r="EML44" s="31"/>
      <c r="EMM44" s="30"/>
      <c r="EMN44" s="31"/>
      <c r="EMO44" s="30"/>
      <c r="EMP44" s="31"/>
      <c r="EMQ44" s="30"/>
      <c r="EMR44" s="31"/>
      <c r="EMS44" s="30"/>
      <c r="EMT44" s="31"/>
      <c r="EMU44" s="30"/>
      <c r="EMV44" s="31"/>
      <c r="EMW44" s="30"/>
      <c r="EMX44" s="31"/>
      <c r="EMY44" s="30"/>
      <c r="EMZ44" s="31"/>
      <c r="ENA44" s="30"/>
      <c r="ENB44" s="31"/>
      <c r="ENC44" s="30"/>
      <c r="END44" s="31"/>
      <c r="ENE44" s="30"/>
      <c r="ENF44" s="31"/>
      <c r="ENG44" s="30"/>
      <c r="ENH44" s="31"/>
      <c r="ENI44" s="30"/>
      <c r="ENJ44" s="31"/>
      <c r="ENK44" s="30"/>
      <c r="ENL44" s="31"/>
      <c r="ENM44" s="30"/>
      <c r="ENN44" s="31"/>
      <c r="ENO44" s="30"/>
      <c r="ENP44" s="31"/>
      <c r="ENQ44" s="30"/>
      <c r="ENR44" s="31"/>
      <c r="ENS44" s="30"/>
      <c r="ENT44" s="31"/>
      <c r="ENU44" s="30"/>
      <c r="ENV44" s="31"/>
      <c r="ENW44" s="30"/>
      <c r="ENX44" s="31"/>
      <c r="ENY44" s="30"/>
      <c r="ENZ44" s="31"/>
      <c r="EOA44" s="30"/>
      <c r="EOB44" s="31"/>
      <c r="EOC44" s="30"/>
      <c r="EOD44" s="31"/>
      <c r="EOE44" s="30"/>
      <c r="EOF44" s="31"/>
      <c r="EOG44" s="30"/>
      <c r="EOH44" s="31"/>
      <c r="EOI44" s="30"/>
      <c r="EOJ44" s="31"/>
      <c r="EOK44" s="30"/>
      <c r="EOL44" s="31"/>
      <c r="EOM44" s="30"/>
      <c r="EON44" s="31"/>
      <c r="EOO44" s="30"/>
      <c r="EOP44" s="31"/>
      <c r="EOQ44" s="30"/>
      <c r="EOR44" s="31"/>
      <c r="EOS44" s="30"/>
      <c r="EOT44" s="31"/>
      <c r="EOU44" s="30"/>
      <c r="EOV44" s="31"/>
      <c r="EOW44" s="30"/>
      <c r="EOX44" s="31"/>
      <c r="EOY44" s="30"/>
      <c r="EOZ44" s="31"/>
      <c r="EPA44" s="30"/>
      <c r="EPB44" s="31"/>
      <c r="EPC44" s="30"/>
      <c r="EPD44" s="31"/>
      <c r="EPE44" s="30"/>
      <c r="EPF44" s="31"/>
      <c r="EPG44" s="30"/>
      <c r="EPH44" s="31"/>
      <c r="EPI44" s="30"/>
      <c r="EPJ44" s="31"/>
      <c r="EPK44" s="30"/>
      <c r="EPL44" s="31"/>
      <c r="EPM44" s="30"/>
      <c r="EPN44" s="31"/>
      <c r="EPO44" s="30"/>
      <c r="EPP44" s="31"/>
      <c r="EPQ44" s="30"/>
      <c r="EPR44" s="31"/>
      <c r="EPS44" s="30"/>
      <c r="EPT44" s="31"/>
      <c r="EPU44" s="30"/>
      <c r="EPV44" s="31"/>
      <c r="EPW44" s="30"/>
      <c r="EPX44" s="31"/>
      <c r="EPY44" s="30"/>
      <c r="EPZ44" s="31"/>
      <c r="EQA44" s="30"/>
      <c r="EQB44" s="31"/>
      <c r="EQC44" s="30"/>
      <c r="EQD44" s="31"/>
      <c r="EQE44" s="30"/>
      <c r="EQF44" s="31"/>
      <c r="EQG44" s="30"/>
      <c r="EQH44" s="31"/>
      <c r="EQI44" s="30"/>
      <c r="EQJ44" s="31"/>
      <c r="EQK44" s="30"/>
      <c r="EQL44" s="31"/>
      <c r="EQM44" s="30"/>
      <c r="EQN44" s="31"/>
      <c r="EQO44" s="30"/>
      <c r="EQP44" s="31"/>
      <c r="EQQ44" s="30"/>
      <c r="EQR44" s="31"/>
      <c r="EQS44" s="30"/>
      <c r="EQT44" s="31"/>
      <c r="EQU44" s="30"/>
      <c r="EQV44" s="31"/>
      <c r="EQW44" s="30"/>
      <c r="EQX44" s="31"/>
      <c r="EQY44" s="30"/>
      <c r="EQZ44" s="31"/>
      <c r="ERA44" s="30"/>
      <c r="ERB44" s="31"/>
      <c r="ERC44" s="30"/>
      <c r="ERD44" s="31"/>
      <c r="ERE44" s="30"/>
      <c r="ERF44" s="31"/>
      <c r="ERG44" s="30"/>
      <c r="ERH44" s="31"/>
      <c r="ERI44" s="30"/>
      <c r="ERJ44" s="31"/>
      <c r="ERK44" s="30"/>
      <c r="ERL44" s="31"/>
      <c r="ERM44" s="30"/>
      <c r="ERN44" s="31"/>
      <c r="ERO44" s="30"/>
      <c r="ERP44" s="31"/>
      <c r="ERQ44" s="30"/>
      <c r="ERR44" s="31"/>
      <c r="ERS44" s="30"/>
      <c r="ERT44" s="31"/>
      <c r="ERU44" s="30"/>
      <c r="ERV44" s="31"/>
      <c r="ERW44" s="30"/>
      <c r="ERX44" s="31"/>
      <c r="ERY44" s="30"/>
      <c r="ERZ44" s="31"/>
      <c r="ESA44" s="30"/>
      <c r="ESB44" s="31"/>
      <c r="ESC44" s="30"/>
      <c r="ESD44" s="31"/>
      <c r="ESE44" s="30"/>
      <c r="ESF44" s="31"/>
      <c r="ESG44" s="30"/>
      <c r="ESH44" s="31"/>
      <c r="ESI44" s="30"/>
      <c r="ESJ44" s="31"/>
      <c r="ESK44" s="30"/>
      <c r="ESL44" s="31"/>
      <c r="ESM44" s="30"/>
      <c r="ESN44" s="31"/>
      <c r="ESO44" s="30"/>
      <c r="ESP44" s="31"/>
      <c r="ESQ44" s="30"/>
      <c r="ESR44" s="31"/>
      <c r="ESS44" s="30"/>
      <c r="EST44" s="31"/>
      <c r="ESU44" s="30"/>
      <c r="ESV44" s="31"/>
      <c r="ESW44" s="30"/>
      <c r="ESX44" s="31"/>
      <c r="ESY44" s="30"/>
      <c r="ESZ44" s="31"/>
      <c r="ETA44" s="30"/>
      <c r="ETB44" s="31"/>
      <c r="ETC44" s="30"/>
      <c r="ETD44" s="31"/>
      <c r="ETE44" s="30"/>
      <c r="ETF44" s="31"/>
      <c r="ETG44" s="30"/>
      <c r="ETH44" s="31"/>
      <c r="ETI44" s="30"/>
      <c r="ETJ44" s="31"/>
      <c r="ETK44" s="30"/>
      <c r="ETL44" s="31"/>
      <c r="ETM44" s="30"/>
      <c r="ETN44" s="31"/>
      <c r="ETO44" s="30"/>
      <c r="ETP44" s="31"/>
      <c r="ETQ44" s="30"/>
      <c r="ETR44" s="31"/>
      <c r="ETS44" s="30"/>
      <c r="ETT44" s="31"/>
      <c r="ETU44" s="30"/>
      <c r="ETV44" s="31"/>
      <c r="ETW44" s="30"/>
      <c r="ETX44" s="31"/>
      <c r="ETY44" s="30"/>
      <c r="ETZ44" s="31"/>
      <c r="EUA44" s="30"/>
      <c r="EUB44" s="31"/>
      <c r="EUC44" s="30"/>
      <c r="EUD44" s="31"/>
      <c r="EUE44" s="30"/>
      <c r="EUF44" s="31"/>
      <c r="EUG44" s="30"/>
      <c r="EUH44" s="31"/>
      <c r="EUI44" s="30"/>
      <c r="EUJ44" s="31"/>
      <c r="EUK44" s="30"/>
      <c r="EUL44" s="31"/>
      <c r="EUM44" s="30"/>
      <c r="EUN44" s="31"/>
      <c r="EUO44" s="30"/>
      <c r="EUP44" s="31"/>
      <c r="EUQ44" s="30"/>
      <c r="EUR44" s="31"/>
      <c r="EUS44" s="30"/>
      <c r="EUT44" s="31"/>
      <c r="EUU44" s="30"/>
      <c r="EUV44" s="31"/>
      <c r="EUW44" s="30"/>
      <c r="EUX44" s="31"/>
      <c r="EUY44" s="30"/>
      <c r="EUZ44" s="31"/>
      <c r="EVA44" s="30"/>
      <c r="EVB44" s="31"/>
      <c r="EVC44" s="30"/>
      <c r="EVD44" s="31"/>
      <c r="EVE44" s="30"/>
      <c r="EVF44" s="31"/>
      <c r="EVG44" s="30"/>
      <c r="EVH44" s="31"/>
      <c r="EVI44" s="30"/>
      <c r="EVJ44" s="31"/>
      <c r="EVK44" s="30"/>
      <c r="EVL44" s="31"/>
      <c r="EVM44" s="30"/>
      <c r="EVN44" s="31"/>
      <c r="EVO44" s="30"/>
      <c r="EVP44" s="31"/>
      <c r="EVQ44" s="30"/>
      <c r="EVR44" s="31"/>
      <c r="EVS44" s="30"/>
      <c r="EVT44" s="31"/>
      <c r="EVU44" s="30"/>
      <c r="EVV44" s="31"/>
      <c r="EVW44" s="30"/>
      <c r="EVX44" s="31"/>
      <c r="EVY44" s="30"/>
      <c r="EVZ44" s="31"/>
      <c r="EWA44" s="30"/>
      <c r="EWB44" s="31"/>
      <c r="EWC44" s="30"/>
      <c r="EWD44" s="31"/>
      <c r="EWE44" s="30"/>
      <c r="EWF44" s="31"/>
      <c r="EWG44" s="30"/>
      <c r="EWH44" s="31"/>
      <c r="EWI44" s="30"/>
      <c r="EWJ44" s="31"/>
      <c r="EWK44" s="30"/>
      <c r="EWL44" s="31"/>
      <c r="EWM44" s="30"/>
      <c r="EWN44" s="31"/>
      <c r="EWO44" s="30"/>
      <c r="EWP44" s="31"/>
      <c r="EWQ44" s="30"/>
      <c r="EWR44" s="31"/>
      <c r="EWS44" s="30"/>
      <c r="EWT44" s="31"/>
      <c r="EWU44" s="30"/>
      <c r="EWV44" s="31"/>
      <c r="EWW44" s="30"/>
      <c r="EWX44" s="31"/>
      <c r="EWY44" s="30"/>
      <c r="EWZ44" s="31"/>
      <c r="EXA44" s="30"/>
      <c r="EXB44" s="31"/>
      <c r="EXC44" s="30"/>
      <c r="EXD44" s="31"/>
      <c r="EXE44" s="30"/>
      <c r="EXF44" s="31"/>
      <c r="EXG44" s="30"/>
      <c r="EXH44" s="31"/>
      <c r="EXI44" s="30"/>
      <c r="EXJ44" s="31"/>
      <c r="EXK44" s="30"/>
      <c r="EXL44" s="31"/>
      <c r="EXM44" s="30"/>
      <c r="EXN44" s="31"/>
      <c r="EXO44" s="30"/>
      <c r="EXP44" s="31"/>
      <c r="EXQ44" s="30"/>
      <c r="EXR44" s="31"/>
      <c r="EXS44" s="30"/>
      <c r="EXT44" s="31"/>
      <c r="EXU44" s="30"/>
      <c r="EXV44" s="31"/>
      <c r="EXW44" s="30"/>
      <c r="EXX44" s="31"/>
      <c r="EXY44" s="30"/>
      <c r="EXZ44" s="31"/>
      <c r="EYA44" s="30"/>
      <c r="EYB44" s="31"/>
      <c r="EYC44" s="30"/>
      <c r="EYD44" s="31"/>
      <c r="EYE44" s="30"/>
      <c r="EYF44" s="31"/>
      <c r="EYG44" s="30"/>
      <c r="EYH44" s="31"/>
      <c r="EYI44" s="30"/>
      <c r="EYJ44" s="31"/>
      <c r="EYK44" s="30"/>
      <c r="EYL44" s="31"/>
      <c r="EYM44" s="30"/>
      <c r="EYN44" s="31"/>
      <c r="EYO44" s="30"/>
      <c r="EYP44" s="31"/>
      <c r="EYQ44" s="30"/>
      <c r="EYR44" s="31"/>
      <c r="EYS44" s="30"/>
      <c r="EYT44" s="31"/>
      <c r="EYU44" s="30"/>
      <c r="EYV44" s="31"/>
      <c r="EYW44" s="30"/>
      <c r="EYX44" s="31"/>
      <c r="EYY44" s="30"/>
      <c r="EYZ44" s="31"/>
      <c r="EZA44" s="30"/>
      <c r="EZB44" s="31"/>
      <c r="EZC44" s="30"/>
      <c r="EZD44" s="31"/>
      <c r="EZE44" s="30"/>
      <c r="EZF44" s="31"/>
      <c r="EZG44" s="30"/>
      <c r="EZH44" s="31"/>
      <c r="EZI44" s="30"/>
      <c r="EZJ44" s="31"/>
      <c r="EZK44" s="30"/>
      <c r="EZL44" s="31"/>
      <c r="EZM44" s="30"/>
      <c r="EZN44" s="31"/>
      <c r="EZO44" s="30"/>
      <c r="EZP44" s="31"/>
      <c r="EZQ44" s="30"/>
      <c r="EZR44" s="31"/>
      <c r="EZS44" s="30"/>
      <c r="EZT44" s="31"/>
      <c r="EZU44" s="30"/>
      <c r="EZV44" s="31"/>
      <c r="EZW44" s="30"/>
      <c r="EZX44" s="31"/>
      <c r="EZY44" s="30"/>
      <c r="EZZ44" s="31"/>
      <c r="FAA44" s="30"/>
      <c r="FAB44" s="31"/>
      <c r="FAC44" s="30"/>
      <c r="FAD44" s="31"/>
      <c r="FAE44" s="30"/>
      <c r="FAF44" s="31"/>
      <c r="FAG44" s="30"/>
      <c r="FAH44" s="31"/>
      <c r="FAI44" s="30"/>
      <c r="FAJ44" s="31"/>
      <c r="FAK44" s="30"/>
      <c r="FAL44" s="31"/>
      <c r="FAM44" s="30"/>
      <c r="FAN44" s="31"/>
      <c r="FAO44" s="30"/>
      <c r="FAP44" s="31"/>
      <c r="FAQ44" s="30"/>
      <c r="FAR44" s="31"/>
      <c r="FAS44" s="30"/>
      <c r="FAT44" s="31"/>
      <c r="FAU44" s="30"/>
      <c r="FAV44" s="31"/>
      <c r="FAW44" s="30"/>
      <c r="FAX44" s="31"/>
      <c r="FAY44" s="30"/>
      <c r="FAZ44" s="31"/>
      <c r="FBA44" s="30"/>
      <c r="FBB44" s="31"/>
      <c r="FBC44" s="30"/>
      <c r="FBD44" s="31"/>
      <c r="FBE44" s="30"/>
      <c r="FBF44" s="31"/>
      <c r="FBG44" s="30"/>
      <c r="FBH44" s="31"/>
      <c r="FBI44" s="30"/>
      <c r="FBJ44" s="31"/>
      <c r="FBK44" s="30"/>
      <c r="FBL44" s="31"/>
      <c r="FBM44" s="30"/>
      <c r="FBN44" s="31"/>
      <c r="FBO44" s="30"/>
      <c r="FBP44" s="31"/>
      <c r="FBQ44" s="30"/>
      <c r="FBR44" s="31"/>
      <c r="FBS44" s="30"/>
      <c r="FBT44" s="31"/>
      <c r="FBU44" s="30"/>
      <c r="FBV44" s="31"/>
      <c r="FBW44" s="30"/>
      <c r="FBX44" s="31"/>
      <c r="FBY44" s="30"/>
      <c r="FBZ44" s="31"/>
      <c r="FCA44" s="30"/>
      <c r="FCB44" s="31"/>
      <c r="FCC44" s="30"/>
      <c r="FCD44" s="31"/>
      <c r="FCE44" s="30"/>
      <c r="FCF44" s="31"/>
      <c r="FCG44" s="30"/>
      <c r="FCH44" s="31"/>
      <c r="FCI44" s="30"/>
      <c r="FCJ44" s="31"/>
      <c r="FCK44" s="30"/>
      <c r="FCL44" s="31"/>
      <c r="FCM44" s="30"/>
      <c r="FCN44" s="31"/>
      <c r="FCO44" s="30"/>
      <c r="FCP44" s="31"/>
      <c r="FCQ44" s="30"/>
      <c r="FCR44" s="31"/>
      <c r="FCS44" s="30"/>
      <c r="FCT44" s="31"/>
      <c r="FCU44" s="30"/>
      <c r="FCV44" s="31"/>
      <c r="FCW44" s="30"/>
      <c r="FCX44" s="31"/>
      <c r="FCY44" s="30"/>
      <c r="FCZ44" s="31"/>
      <c r="FDA44" s="30"/>
      <c r="FDB44" s="31"/>
      <c r="FDC44" s="30"/>
      <c r="FDD44" s="31"/>
      <c r="FDE44" s="30"/>
      <c r="FDF44" s="31"/>
      <c r="FDG44" s="30"/>
      <c r="FDH44" s="31"/>
      <c r="FDI44" s="30"/>
      <c r="FDJ44" s="31"/>
      <c r="FDK44" s="30"/>
      <c r="FDL44" s="31"/>
      <c r="FDM44" s="30"/>
      <c r="FDN44" s="31"/>
      <c r="FDO44" s="30"/>
      <c r="FDP44" s="31"/>
      <c r="FDQ44" s="30"/>
      <c r="FDR44" s="31"/>
      <c r="FDS44" s="30"/>
      <c r="FDT44" s="31"/>
      <c r="FDU44" s="30"/>
      <c r="FDV44" s="31"/>
      <c r="FDW44" s="30"/>
      <c r="FDX44" s="31"/>
      <c r="FDY44" s="30"/>
      <c r="FDZ44" s="31"/>
      <c r="FEA44" s="30"/>
      <c r="FEB44" s="31"/>
      <c r="FEC44" s="30"/>
      <c r="FED44" s="31"/>
      <c r="FEE44" s="30"/>
      <c r="FEF44" s="31"/>
      <c r="FEG44" s="30"/>
      <c r="FEH44" s="31"/>
      <c r="FEI44" s="30"/>
      <c r="FEJ44" s="31"/>
      <c r="FEK44" s="30"/>
      <c r="FEL44" s="31"/>
      <c r="FEM44" s="30"/>
      <c r="FEN44" s="31"/>
      <c r="FEO44" s="30"/>
      <c r="FEP44" s="31"/>
      <c r="FEQ44" s="30"/>
      <c r="FER44" s="31"/>
      <c r="FES44" s="30"/>
      <c r="FET44" s="31"/>
      <c r="FEU44" s="30"/>
      <c r="FEV44" s="31"/>
      <c r="FEW44" s="30"/>
      <c r="FEX44" s="31"/>
      <c r="FEY44" s="30"/>
      <c r="FEZ44" s="31"/>
      <c r="FFA44" s="30"/>
      <c r="FFB44" s="31"/>
      <c r="FFC44" s="30"/>
      <c r="FFD44" s="31"/>
      <c r="FFE44" s="30"/>
      <c r="FFF44" s="31"/>
      <c r="FFG44" s="30"/>
      <c r="FFH44" s="31"/>
      <c r="FFI44" s="30"/>
      <c r="FFJ44" s="31"/>
      <c r="FFK44" s="30"/>
      <c r="FFL44" s="31"/>
      <c r="FFM44" s="30"/>
      <c r="FFN44" s="31"/>
      <c r="FFO44" s="30"/>
      <c r="FFP44" s="31"/>
      <c r="FFQ44" s="30"/>
      <c r="FFR44" s="31"/>
      <c r="FFS44" s="30"/>
      <c r="FFT44" s="31"/>
      <c r="FFU44" s="30"/>
      <c r="FFV44" s="31"/>
      <c r="FFW44" s="30"/>
      <c r="FFX44" s="31"/>
      <c r="FFY44" s="30"/>
      <c r="FFZ44" s="31"/>
      <c r="FGA44" s="30"/>
      <c r="FGB44" s="31"/>
      <c r="FGC44" s="30"/>
      <c r="FGD44" s="31"/>
      <c r="FGE44" s="30"/>
      <c r="FGF44" s="31"/>
      <c r="FGG44" s="30"/>
      <c r="FGH44" s="31"/>
      <c r="FGI44" s="30"/>
      <c r="FGJ44" s="31"/>
      <c r="FGK44" s="30"/>
      <c r="FGL44" s="31"/>
      <c r="FGM44" s="30"/>
      <c r="FGN44" s="31"/>
      <c r="FGO44" s="30"/>
      <c r="FGP44" s="31"/>
      <c r="FGQ44" s="30"/>
      <c r="FGR44" s="31"/>
      <c r="FGS44" s="30"/>
      <c r="FGT44" s="31"/>
      <c r="FGU44" s="30"/>
      <c r="FGV44" s="31"/>
      <c r="FGW44" s="30"/>
      <c r="FGX44" s="31"/>
      <c r="FGY44" s="30"/>
      <c r="FGZ44" s="31"/>
      <c r="FHA44" s="30"/>
      <c r="FHB44" s="31"/>
      <c r="FHC44" s="30"/>
      <c r="FHD44" s="31"/>
      <c r="FHE44" s="30"/>
      <c r="FHF44" s="31"/>
      <c r="FHG44" s="30"/>
      <c r="FHH44" s="31"/>
      <c r="FHI44" s="30"/>
      <c r="FHJ44" s="31"/>
      <c r="FHK44" s="30"/>
      <c r="FHL44" s="31"/>
      <c r="FHM44" s="30"/>
      <c r="FHN44" s="31"/>
      <c r="FHO44" s="30"/>
      <c r="FHP44" s="31"/>
      <c r="FHQ44" s="30"/>
      <c r="FHR44" s="31"/>
      <c r="FHS44" s="30"/>
      <c r="FHT44" s="31"/>
      <c r="FHU44" s="30"/>
      <c r="FHV44" s="31"/>
      <c r="FHW44" s="30"/>
      <c r="FHX44" s="31"/>
      <c r="FHY44" s="30"/>
      <c r="FHZ44" s="31"/>
      <c r="FIA44" s="30"/>
      <c r="FIB44" s="31"/>
      <c r="FIC44" s="30"/>
      <c r="FID44" s="31"/>
      <c r="FIE44" s="30"/>
      <c r="FIF44" s="31"/>
      <c r="FIG44" s="30"/>
      <c r="FIH44" s="31"/>
      <c r="FII44" s="30"/>
      <c r="FIJ44" s="31"/>
      <c r="FIK44" s="30"/>
      <c r="FIL44" s="31"/>
      <c r="FIM44" s="30"/>
      <c r="FIN44" s="31"/>
      <c r="FIO44" s="30"/>
      <c r="FIP44" s="31"/>
      <c r="FIQ44" s="30"/>
      <c r="FIR44" s="31"/>
      <c r="FIS44" s="30"/>
      <c r="FIT44" s="31"/>
      <c r="FIU44" s="30"/>
      <c r="FIV44" s="31"/>
      <c r="FIW44" s="30"/>
      <c r="FIX44" s="31"/>
      <c r="FIY44" s="30"/>
      <c r="FIZ44" s="31"/>
      <c r="FJA44" s="30"/>
      <c r="FJB44" s="31"/>
      <c r="FJC44" s="30"/>
      <c r="FJD44" s="31"/>
      <c r="FJE44" s="30"/>
      <c r="FJF44" s="31"/>
      <c r="FJG44" s="30"/>
      <c r="FJH44" s="31"/>
      <c r="FJI44" s="30"/>
      <c r="FJJ44" s="31"/>
      <c r="FJK44" s="30"/>
      <c r="FJL44" s="31"/>
      <c r="FJM44" s="30"/>
      <c r="FJN44" s="31"/>
      <c r="FJO44" s="30"/>
      <c r="FJP44" s="31"/>
      <c r="FJQ44" s="30"/>
      <c r="FJR44" s="31"/>
      <c r="FJS44" s="30"/>
      <c r="FJT44" s="31"/>
      <c r="FJU44" s="30"/>
      <c r="FJV44" s="31"/>
      <c r="FJW44" s="30"/>
      <c r="FJX44" s="31"/>
      <c r="FJY44" s="30"/>
      <c r="FJZ44" s="31"/>
      <c r="FKA44" s="30"/>
      <c r="FKB44" s="31"/>
      <c r="FKC44" s="30"/>
      <c r="FKD44" s="31"/>
      <c r="FKE44" s="30"/>
      <c r="FKF44" s="31"/>
      <c r="FKG44" s="30"/>
      <c r="FKH44" s="31"/>
      <c r="FKI44" s="30"/>
      <c r="FKJ44" s="31"/>
      <c r="FKK44" s="30"/>
      <c r="FKL44" s="31"/>
      <c r="FKM44" s="30"/>
      <c r="FKN44" s="31"/>
      <c r="FKO44" s="30"/>
      <c r="FKP44" s="31"/>
      <c r="FKQ44" s="30"/>
      <c r="FKR44" s="31"/>
      <c r="FKS44" s="30"/>
      <c r="FKT44" s="31"/>
      <c r="FKU44" s="30"/>
      <c r="FKV44" s="31"/>
      <c r="FKW44" s="30"/>
      <c r="FKX44" s="31"/>
      <c r="FKY44" s="30"/>
      <c r="FKZ44" s="31"/>
      <c r="FLA44" s="30"/>
      <c r="FLB44" s="31"/>
      <c r="FLC44" s="30"/>
      <c r="FLD44" s="31"/>
      <c r="FLE44" s="30"/>
      <c r="FLF44" s="31"/>
      <c r="FLG44" s="30"/>
      <c r="FLH44" s="31"/>
      <c r="FLI44" s="30"/>
      <c r="FLJ44" s="31"/>
      <c r="FLK44" s="30"/>
      <c r="FLL44" s="31"/>
      <c r="FLM44" s="30"/>
      <c r="FLN44" s="31"/>
      <c r="FLO44" s="30"/>
      <c r="FLP44" s="31"/>
      <c r="FLQ44" s="30"/>
      <c r="FLR44" s="31"/>
      <c r="FLS44" s="30"/>
      <c r="FLT44" s="31"/>
      <c r="FLU44" s="30"/>
      <c r="FLV44" s="31"/>
      <c r="FLW44" s="30"/>
      <c r="FLX44" s="31"/>
      <c r="FLY44" s="30"/>
      <c r="FLZ44" s="31"/>
      <c r="FMA44" s="30"/>
      <c r="FMB44" s="31"/>
      <c r="FMC44" s="30"/>
      <c r="FMD44" s="31"/>
      <c r="FME44" s="30"/>
      <c r="FMF44" s="31"/>
      <c r="FMG44" s="30"/>
      <c r="FMH44" s="31"/>
      <c r="FMI44" s="30"/>
      <c r="FMJ44" s="31"/>
      <c r="FMK44" s="30"/>
      <c r="FML44" s="31"/>
      <c r="FMM44" s="30"/>
      <c r="FMN44" s="31"/>
      <c r="FMO44" s="30"/>
      <c r="FMP44" s="31"/>
      <c r="FMQ44" s="30"/>
      <c r="FMR44" s="31"/>
      <c r="FMS44" s="30"/>
      <c r="FMT44" s="31"/>
      <c r="FMU44" s="30"/>
      <c r="FMV44" s="31"/>
      <c r="FMW44" s="30"/>
      <c r="FMX44" s="31"/>
      <c r="FMY44" s="30"/>
      <c r="FMZ44" s="31"/>
      <c r="FNA44" s="30"/>
      <c r="FNB44" s="31"/>
      <c r="FNC44" s="30"/>
      <c r="FND44" s="31"/>
      <c r="FNE44" s="30"/>
      <c r="FNF44" s="31"/>
      <c r="FNG44" s="30"/>
      <c r="FNH44" s="31"/>
      <c r="FNI44" s="30"/>
      <c r="FNJ44" s="31"/>
      <c r="FNK44" s="30"/>
      <c r="FNL44" s="31"/>
      <c r="FNM44" s="30"/>
      <c r="FNN44" s="31"/>
      <c r="FNO44" s="30"/>
      <c r="FNP44" s="31"/>
      <c r="FNQ44" s="30"/>
      <c r="FNR44" s="31"/>
      <c r="FNS44" s="30"/>
      <c r="FNT44" s="31"/>
      <c r="FNU44" s="30"/>
      <c r="FNV44" s="31"/>
      <c r="FNW44" s="30"/>
      <c r="FNX44" s="31"/>
      <c r="FNY44" s="30"/>
      <c r="FNZ44" s="31"/>
      <c r="FOA44" s="30"/>
      <c r="FOB44" s="31"/>
      <c r="FOC44" s="30"/>
      <c r="FOD44" s="31"/>
      <c r="FOE44" s="30"/>
      <c r="FOF44" s="31"/>
      <c r="FOG44" s="30"/>
      <c r="FOH44" s="31"/>
      <c r="FOI44" s="30"/>
      <c r="FOJ44" s="31"/>
      <c r="FOK44" s="30"/>
      <c r="FOL44" s="31"/>
      <c r="FOM44" s="30"/>
      <c r="FON44" s="31"/>
      <c r="FOO44" s="30"/>
      <c r="FOP44" s="31"/>
      <c r="FOQ44" s="30"/>
      <c r="FOR44" s="31"/>
      <c r="FOS44" s="30"/>
      <c r="FOT44" s="31"/>
      <c r="FOU44" s="30"/>
      <c r="FOV44" s="31"/>
      <c r="FOW44" s="30"/>
      <c r="FOX44" s="31"/>
      <c r="FOY44" s="30"/>
      <c r="FOZ44" s="31"/>
      <c r="FPA44" s="30"/>
      <c r="FPB44" s="31"/>
      <c r="FPC44" s="30"/>
      <c r="FPD44" s="31"/>
      <c r="FPE44" s="30"/>
      <c r="FPF44" s="31"/>
      <c r="FPG44" s="30"/>
      <c r="FPH44" s="31"/>
      <c r="FPI44" s="30"/>
      <c r="FPJ44" s="31"/>
      <c r="FPK44" s="30"/>
      <c r="FPL44" s="31"/>
      <c r="FPM44" s="30"/>
      <c r="FPN44" s="31"/>
      <c r="FPO44" s="30"/>
      <c r="FPP44" s="31"/>
      <c r="FPQ44" s="30"/>
      <c r="FPR44" s="31"/>
      <c r="FPS44" s="30"/>
      <c r="FPT44" s="31"/>
      <c r="FPU44" s="30"/>
      <c r="FPV44" s="31"/>
      <c r="FPW44" s="30"/>
      <c r="FPX44" s="31"/>
      <c r="FPY44" s="30"/>
      <c r="FPZ44" s="31"/>
      <c r="FQA44" s="30"/>
      <c r="FQB44" s="31"/>
      <c r="FQC44" s="30"/>
      <c r="FQD44" s="31"/>
      <c r="FQE44" s="30"/>
      <c r="FQF44" s="31"/>
      <c r="FQG44" s="30"/>
      <c r="FQH44" s="31"/>
      <c r="FQI44" s="30"/>
      <c r="FQJ44" s="31"/>
      <c r="FQK44" s="30"/>
      <c r="FQL44" s="31"/>
      <c r="FQM44" s="30"/>
      <c r="FQN44" s="31"/>
      <c r="FQO44" s="30"/>
      <c r="FQP44" s="31"/>
      <c r="FQQ44" s="30"/>
      <c r="FQR44" s="31"/>
      <c r="FQS44" s="30"/>
      <c r="FQT44" s="31"/>
      <c r="FQU44" s="30"/>
      <c r="FQV44" s="31"/>
      <c r="FQW44" s="30"/>
      <c r="FQX44" s="31"/>
      <c r="FQY44" s="30"/>
      <c r="FQZ44" s="31"/>
      <c r="FRA44" s="30"/>
      <c r="FRB44" s="31"/>
      <c r="FRC44" s="30"/>
      <c r="FRD44" s="31"/>
      <c r="FRE44" s="30"/>
      <c r="FRF44" s="31"/>
      <c r="FRG44" s="30"/>
      <c r="FRH44" s="31"/>
      <c r="FRI44" s="30"/>
      <c r="FRJ44" s="31"/>
      <c r="FRK44" s="30"/>
      <c r="FRL44" s="31"/>
      <c r="FRM44" s="30"/>
      <c r="FRN44" s="31"/>
      <c r="FRO44" s="30"/>
      <c r="FRP44" s="31"/>
      <c r="FRQ44" s="30"/>
      <c r="FRR44" s="31"/>
      <c r="FRS44" s="30"/>
      <c r="FRT44" s="31"/>
      <c r="FRU44" s="30"/>
      <c r="FRV44" s="31"/>
      <c r="FRW44" s="30"/>
      <c r="FRX44" s="31"/>
      <c r="FRY44" s="30"/>
      <c r="FRZ44" s="31"/>
      <c r="FSA44" s="30"/>
      <c r="FSB44" s="31"/>
      <c r="FSC44" s="30"/>
      <c r="FSD44" s="31"/>
      <c r="FSE44" s="30"/>
      <c r="FSF44" s="31"/>
      <c r="FSG44" s="30"/>
      <c r="FSH44" s="31"/>
      <c r="FSI44" s="30"/>
      <c r="FSJ44" s="31"/>
      <c r="FSK44" s="30"/>
      <c r="FSL44" s="31"/>
      <c r="FSM44" s="30"/>
      <c r="FSN44" s="31"/>
      <c r="FSO44" s="30"/>
      <c r="FSP44" s="31"/>
      <c r="FSQ44" s="30"/>
      <c r="FSR44" s="31"/>
      <c r="FSS44" s="30"/>
      <c r="FST44" s="31"/>
      <c r="FSU44" s="30"/>
      <c r="FSV44" s="31"/>
      <c r="FSW44" s="30"/>
      <c r="FSX44" s="31"/>
      <c r="FSY44" s="30"/>
      <c r="FSZ44" s="31"/>
      <c r="FTA44" s="30"/>
      <c r="FTB44" s="31"/>
      <c r="FTC44" s="30"/>
      <c r="FTD44" s="31"/>
      <c r="FTE44" s="30"/>
      <c r="FTF44" s="31"/>
      <c r="FTG44" s="30"/>
      <c r="FTH44" s="31"/>
      <c r="FTI44" s="30"/>
      <c r="FTJ44" s="31"/>
      <c r="FTK44" s="30"/>
      <c r="FTL44" s="31"/>
      <c r="FTM44" s="30"/>
      <c r="FTN44" s="31"/>
      <c r="FTO44" s="30"/>
      <c r="FTP44" s="31"/>
      <c r="FTQ44" s="30"/>
      <c r="FTR44" s="31"/>
      <c r="FTS44" s="30"/>
      <c r="FTT44" s="31"/>
      <c r="FTU44" s="30"/>
      <c r="FTV44" s="31"/>
      <c r="FTW44" s="30"/>
      <c r="FTX44" s="31"/>
      <c r="FTY44" s="30"/>
      <c r="FTZ44" s="31"/>
      <c r="FUA44" s="30"/>
      <c r="FUB44" s="31"/>
      <c r="FUC44" s="30"/>
      <c r="FUD44" s="31"/>
      <c r="FUE44" s="30"/>
      <c r="FUF44" s="31"/>
      <c r="FUG44" s="30"/>
      <c r="FUH44" s="31"/>
      <c r="FUI44" s="30"/>
      <c r="FUJ44" s="31"/>
      <c r="FUK44" s="30"/>
      <c r="FUL44" s="31"/>
      <c r="FUM44" s="30"/>
      <c r="FUN44" s="31"/>
      <c r="FUO44" s="30"/>
      <c r="FUP44" s="31"/>
      <c r="FUQ44" s="30"/>
      <c r="FUR44" s="31"/>
      <c r="FUS44" s="30"/>
      <c r="FUT44" s="31"/>
      <c r="FUU44" s="30"/>
      <c r="FUV44" s="31"/>
      <c r="FUW44" s="30"/>
      <c r="FUX44" s="31"/>
      <c r="FUY44" s="30"/>
      <c r="FUZ44" s="31"/>
      <c r="FVA44" s="30"/>
      <c r="FVB44" s="31"/>
      <c r="FVC44" s="30"/>
      <c r="FVD44" s="31"/>
      <c r="FVE44" s="30"/>
      <c r="FVF44" s="31"/>
      <c r="FVG44" s="30"/>
      <c r="FVH44" s="31"/>
      <c r="FVI44" s="30"/>
      <c r="FVJ44" s="31"/>
      <c r="FVK44" s="30"/>
      <c r="FVL44" s="31"/>
      <c r="FVM44" s="30"/>
      <c r="FVN44" s="31"/>
      <c r="FVO44" s="30"/>
      <c r="FVP44" s="31"/>
      <c r="FVQ44" s="30"/>
      <c r="FVR44" s="31"/>
      <c r="FVS44" s="30"/>
      <c r="FVT44" s="31"/>
      <c r="FVU44" s="30"/>
      <c r="FVV44" s="31"/>
      <c r="FVW44" s="30"/>
      <c r="FVX44" s="31"/>
      <c r="FVY44" s="30"/>
      <c r="FVZ44" s="31"/>
      <c r="FWA44" s="30"/>
      <c r="FWB44" s="31"/>
      <c r="FWC44" s="30"/>
      <c r="FWD44" s="31"/>
      <c r="FWE44" s="30"/>
      <c r="FWF44" s="31"/>
      <c r="FWG44" s="30"/>
      <c r="FWH44" s="31"/>
      <c r="FWI44" s="30"/>
      <c r="FWJ44" s="31"/>
      <c r="FWK44" s="30"/>
      <c r="FWL44" s="31"/>
      <c r="FWM44" s="30"/>
      <c r="FWN44" s="31"/>
      <c r="FWO44" s="30"/>
      <c r="FWP44" s="31"/>
      <c r="FWQ44" s="30"/>
      <c r="FWR44" s="31"/>
      <c r="FWS44" s="30"/>
      <c r="FWT44" s="31"/>
      <c r="FWU44" s="30"/>
      <c r="FWV44" s="31"/>
      <c r="FWW44" s="30"/>
      <c r="FWX44" s="31"/>
      <c r="FWY44" s="30"/>
      <c r="FWZ44" s="31"/>
      <c r="FXA44" s="30"/>
      <c r="FXB44" s="31"/>
      <c r="FXC44" s="30"/>
      <c r="FXD44" s="31"/>
      <c r="FXE44" s="30"/>
      <c r="FXF44" s="31"/>
      <c r="FXG44" s="30"/>
      <c r="FXH44" s="31"/>
      <c r="FXI44" s="30"/>
      <c r="FXJ44" s="31"/>
      <c r="FXK44" s="30"/>
      <c r="FXL44" s="31"/>
      <c r="FXM44" s="30"/>
      <c r="FXN44" s="31"/>
      <c r="FXO44" s="30"/>
      <c r="FXP44" s="31"/>
      <c r="FXQ44" s="30"/>
      <c r="FXR44" s="31"/>
      <c r="FXS44" s="30"/>
      <c r="FXT44" s="31"/>
      <c r="FXU44" s="30"/>
      <c r="FXV44" s="31"/>
      <c r="FXW44" s="30"/>
      <c r="FXX44" s="31"/>
      <c r="FXY44" s="30"/>
      <c r="FXZ44" s="31"/>
      <c r="FYA44" s="30"/>
      <c r="FYB44" s="31"/>
      <c r="FYC44" s="30"/>
      <c r="FYD44" s="31"/>
      <c r="FYE44" s="30"/>
      <c r="FYF44" s="31"/>
      <c r="FYG44" s="30"/>
      <c r="FYH44" s="31"/>
      <c r="FYI44" s="30"/>
      <c r="FYJ44" s="31"/>
      <c r="FYK44" s="30"/>
      <c r="FYL44" s="31"/>
      <c r="FYM44" s="30"/>
      <c r="FYN44" s="31"/>
      <c r="FYO44" s="30"/>
      <c r="FYP44" s="31"/>
      <c r="FYQ44" s="30"/>
      <c r="FYR44" s="31"/>
      <c r="FYS44" s="30"/>
      <c r="FYT44" s="31"/>
      <c r="FYU44" s="30"/>
      <c r="FYV44" s="31"/>
      <c r="FYW44" s="30"/>
      <c r="FYX44" s="31"/>
      <c r="FYY44" s="30"/>
      <c r="FYZ44" s="31"/>
      <c r="FZA44" s="30"/>
      <c r="FZB44" s="31"/>
      <c r="FZC44" s="30"/>
      <c r="FZD44" s="31"/>
      <c r="FZE44" s="30"/>
      <c r="FZF44" s="31"/>
      <c r="FZG44" s="30"/>
      <c r="FZH44" s="31"/>
      <c r="FZI44" s="30"/>
      <c r="FZJ44" s="31"/>
      <c r="FZK44" s="30"/>
      <c r="FZL44" s="31"/>
      <c r="FZM44" s="30"/>
      <c r="FZN44" s="31"/>
      <c r="FZO44" s="30"/>
      <c r="FZP44" s="31"/>
      <c r="FZQ44" s="30"/>
      <c r="FZR44" s="31"/>
      <c r="FZS44" s="30"/>
      <c r="FZT44" s="31"/>
      <c r="FZU44" s="30"/>
      <c r="FZV44" s="31"/>
      <c r="FZW44" s="30"/>
      <c r="FZX44" s="31"/>
      <c r="FZY44" s="30"/>
      <c r="FZZ44" s="31"/>
      <c r="GAA44" s="30"/>
      <c r="GAB44" s="31"/>
      <c r="GAC44" s="30"/>
      <c r="GAD44" s="31"/>
      <c r="GAE44" s="30"/>
      <c r="GAF44" s="31"/>
      <c r="GAG44" s="30"/>
      <c r="GAH44" s="31"/>
      <c r="GAI44" s="30"/>
      <c r="GAJ44" s="31"/>
      <c r="GAK44" s="30"/>
      <c r="GAL44" s="31"/>
      <c r="GAM44" s="30"/>
      <c r="GAN44" s="31"/>
      <c r="GAO44" s="30"/>
      <c r="GAP44" s="31"/>
      <c r="GAQ44" s="30"/>
      <c r="GAR44" s="31"/>
      <c r="GAS44" s="30"/>
      <c r="GAT44" s="31"/>
      <c r="GAU44" s="30"/>
      <c r="GAV44" s="31"/>
      <c r="GAW44" s="30"/>
      <c r="GAX44" s="31"/>
      <c r="GAY44" s="30"/>
      <c r="GAZ44" s="31"/>
      <c r="GBA44" s="30"/>
      <c r="GBB44" s="31"/>
      <c r="GBC44" s="30"/>
      <c r="GBD44" s="31"/>
      <c r="GBE44" s="30"/>
      <c r="GBF44" s="31"/>
      <c r="GBG44" s="30"/>
      <c r="GBH44" s="31"/>
      <c r="GBI44" s="30"/>
      <c r="GBJ44" s="31"/>
      <c r="GBK44" s="30"/>
      <c r="GBL44" s="31"/>
      <c r="GBM44" s="30"/>
      <c r="GBN44" s="31"/>
      <c r="GBO44" s="30"/>
      <c r="GBP44" s="31"/>
      <c r="GBQ44" s="30"/>
      <c r="GBR44" s="31"/>
      <c r="GBS44" s="30"/>
      <c r="GBT44" s="31"/>
      <c r="GBU44" s="30"/>
      <c r="GBV44" s="31"/>
      <c r="GBW44" s="30"/>
      <c r="GBX44" s="31"/>
      <c r="GBY44" s="30"/>
      <c r="GBZ44" s="31"/>
      <c r="GCA44" s="30"/>
      <c r="GCB44" s="31"/>
      <c r="GCC44" s="30"/>
      <c r="GCD44" s="31"/>
      <c r="GCE44" s="30"/>
      <c r="GCF44" s="31"/>
      <c r="GCG44" s="30"/>
      <c r="GCH44" s="31"/>
      <c r="GCI44" s="30"/>
      <c r="GCJ44" s="31"/>
      <c r="GCK44" s="30"/>
      <c r="GCL44" s="31"/>
      <c r="GCM44" s="30"/>
      <c r="GCN44" s="31"/>
      <c r="GCO44" s="30"/>
      <c r="GCP44" s="31"/>
      <c r="GCQ44" s="30"/>
      <c r="GCR44" s="31"/>
      <c r="GCS44" s="30"/>
      <c r="GCT44" s="31"/>
      <c r="GCU44" s="30"/>
      <c r="GCV44" s="31"/>
      <c r="GCW44" s="30"/>
      <c r="GCX44" s="31"/>
      <c r="GCY44" s="30"/>
      <c r="GCZ44" s="31"/>
      <c r="GDA44" s="30"/>
      <c r="GDB44" s="31"/>
      <c r="GDC44" s="30"/>
      <c r="GDD44" s="31"/>
      <c r="GDE44" s="30"/>
      <c r="GDF44" s="31"/>
      <c r="GDG44" s="30"/>
      <c r="GDH44" s="31"/>
      <c r="GDI44" s="30"/>
      <c r="GDJ44" s="31"/>
      <c r="GDK44" s="30"/>
      <c r="GDL44" s="31"/>
      <c r="GDM44" s="30"/>
      <c r="GDN44" s="31"/>
      <c r="GDO44" s="30"/>
      <c r="GDP44" s="31"/>
      <c r="GDQ44" s="30"/>
      <c r="GDR44" s="31"/>
      <c r="GDS44" s="30"/>
      <c r="GDT44" s="31"/>
      <c r="GDU44" s="30"/>
      <c r="GDV44" s="31"/>
      <c r="GDW44" s="30"/>
      <c r="GDX44" s="31"/>
      <c r="GDY44" s="30"/>
      <c r="GDZ44" s="31"/>
      <c r="GEA44" s="30"/>
      <c r="GEB44" s="31"/>
      <c r="GEC44" s="30"/>
      <c r="GED44" s="31"/>
      <c r="GEE44" s="30"/>
      <c r="GEF44" s="31"/>
      <c r="GEG44" s="30"/>
      <c r="GEH44" s="31"/>
      <c r="GEI44" s="30"/>
      <c r="GEJ44" s="31"/>
      <c r="GEK44" s="30"/>
      <c r="GEL44" s="31"/>
      <c r="GEM44" s="30"/>
      <c r="GEN44" s="31"/>
      <c r="GEO44" s="30"/>
      <c r="GEP44" s="31"/>
      <c r="GEQ44" s="30"/>
      <c r="GER44" s="31"/>
      <c r="GES44" s="30"/>
      <c r="GET44" s="31"/>
      <c r="GEU44" s="30"/>
      <c r="GEV44" s="31"/>
      <c r="GEW44" s="30"/>
      <c r="GEX44" s="31"/>
      <c r="GEY44" s="30"/>
      <c r="GEZ44" s="31"/>
      <c r="GFA44" s="30"/>
      <c r="GFB44" s="31"/>
      <c r="GFC44" s="30"/>
      <c r="GFD44" s="31"/>
      <c r="GFE44" s="30"/>
      <c r="GFF44" s="31"/>
      <c r="GFG44" s="30"/>
      <c r="GFH44" s="31"/>
      <c r="GFI44" s="30"/>
      <c r="GFJ44" s="31"/>
      <c r="GFK44" s="30"/>
      <c r="GFL44" s="31"/>
      <c r="GFM44" s="30"/>
      <c r="GFN44" s="31"/>
      <c r="GFO44" s="30"/>
      <c r="GFP44" s="31"/>
      <c r="GFQ44" s="30"/>
      <c r="GFR44" s="31"/>
      <c r="GFS44" s="30"/>
      <c r="GFT44" s="31"/>
      <c r="GFU44" s="30"/>
      <c r="GFV44" s="31"/>
      <c r="GFW44" s="30"/>
      <c r="GFX44" s="31"/>
      <c r="GFY44" s="30"/>
      <c r="GFZ44" s="31"/>
      <c r="GGA44" s="30"/>
      <c r="GGB44" s="31"/>
      <c r="GGC44" s="30"/>
      <c r="GGD44" s="31"/>
      <c r="GGE44" s="30"/>
      <c r="GGF44" s="31"/>
      <c r="GGG44" s="30"/>
      <c r="GGH44" s="31"/>
      <c r="GGI44" s="30"/>
      <c r="GGJ44" s="31"/>
      <c r="GGK44" s="30"/>
      <c r="GGL44" s="31"/>
      <c r="GGM44" s="30"/>
      <c r="GGN44" s="31"/>
      <c r="GGO44" s="30"/>
      <c r="GGP44" s="31"/>
      <c r="GGQ44" s="30"/>
      <c r="GGR44" s="31"/>
      <c r="GGS44" s="30"/>
      <c r="GGT44" s="31"/>
      <c r="GGU44" s="30"/>
      <c r="GGV44" s="31"/>
      <c r="GGW44" s="30"/>
      <c r="GGX44" s="31"/>
      <c r="GGY44" s="30"/>
      <c r="GGZ44" s="31"/>
      <c r="GHA44" s="30"/>
      <c r="GHB44" s="31"/>
      <c r="GHC44" s="30"/>
      <c r="GHD44" s="31"/>
      <c r="GHE44" s="30"/>
      <c r="GHF44" s="31"/>
      <c r="GHG44" s="30"/>
      <c r="GHH44" s="31"/>
      <c r="GHI44" s="30"/>
      <c r="GHJ44" s="31"/>
      <c r="GHK44" s="30"/>
      <c r="GHL44" s="31"/>
      <c r="GHM44" s="30"/>
      <c r="GHN44" s="31"/>
      <c r="GHO44" s="30"/>
      <c r="GHP44" s="31"/>
      <c r="GHQ44" s="30"/>
      <c r="GHR44" s="31"/>
      <c r="GHS44" s="30"/>
      <c r="GHT44" s="31"/>
      <c r="GHU44" s="30"/>
      <c r="GHV44" s="31"/>
      <c r="GHW44" s="30"/>
      <c r="GHX44" s="31"/>
      <c r="GHY44" s="30"/>
      <c r="GHZ44" s="31"/>
      <c r="GIA44" s="30"/>
      <c r="GIB44" s="31"/>
      <c r="GIC44" s="30"/>
      <c r="GID44" s="31"/>
      <c r="GIE44" s="30"/>
      <c r="GIF44" s="31"/>
      <c r="GIG44" s="30"/>
      <c r="GIH44" s="31"/>
      <c r="GII44" s="30"/>
      <c r="GIJ44" s="31"/>
      <c r="GIK44" s="30"/>
      <c r="GIL44" s="31"/>
      <c r="GIM44" s="30"/>
      <c r="GIN44" s="31"/>
      <c r="GIO44" s="30"/>
      <c r="GIP44" s="31"/>
      <c r="GIQ44" s="30"/>
      <c r="GIR44" s="31"/>
      <c r="GIS44" s="30"/>
      <c r="GIT44" s="31"/>
      <c r="GIU44" s="30"/>
      <c r="GIV44" s="31"/>
      <c r="GIW44" s="30"/>
      <c r="GIX44" s="31"/>
      <c r="GIY44" s="30"/>
      <c r="GIZ44" s="31"/>
      <c r="GJA44" s="30"/>
      <c r="GJB44" s="31"/>
      <c r="GJC44" s="30"/>
      <c r="GJD44" s="31"/>
      <c r="GJE44" s="30"/>
      <c r="GJF44" s="31"/>
      <c r="GJG44" s="30"/>
      <c r="GJH44" s="31"/>
      <c r="GJI44" s="30"/>
      <c r="GJJ44" s="31"/>
      <c r="GJK44" s="30"/>
      <c r="GJL44" s="31"/>
      <c r="GJM44" s="30"/>
      <c r="GJN44" s="31"/>
      <c r="GJO44" s="30"/>
      <c r="GJP44" s="31"/>
      <c r="GJQ44" s="30"/>
      <c r="GJR44" s="31"/>
      <c r="GJS44" s="30"/>
      <c r="GJT44" s="31"/>
      <c r="GJU44" s="30"/>
      <c r="GJV44" s="31"/>
      <c r="GJW44" s="30"/>
      <c r="GJX44" s="31"/>
      <c r="GJY44" s="30"/>
      <c r="GJZ44" s="31"/>
      <c r="GKA44" s="30"/>
      <c r="GKB44" s="31"/>
      <c r="GKC44" s="30"/>
      <c r="GKD44" s="31"/>
      <c r="GKE44" s="30"/>
      <c r="GKF44" s="31"/>
      <c r="GKG44" s="30"/>
      <c r="GKH44" s="31"/>
      <c r="GKI44" s="30"/>
      <c r="GKJ44" s="31"/>
      <c r="GKK44" s="30"/>
      <c r="GKL44" s="31"/>
      <c r="GKM44" s="30"/>
      <c r="GKN44" s="31"/>
      <c r="GKO44" s="30"/>
      <c r="GKP44" s="31"/>
      <c r="GKQ44" s="30"/>
      <c r="GKR44" s="31"/>
      <c r="GKS44" s="30"/>
      <c r="GKT44" s="31"/>
      <c r="GKU44" s="30"/>
      <c r="GKV44" s="31"/>
      <c r="GKW44" s="30"/>
      <c r="GKX44" s="31"/>
      <c r="GKY44" s="30"/>
      <c r="GKZ44" s="31"/>
      <c r="GLA44" s="30"/>
      <c r="GLB44" s="31"/>
      <c r="GLC44" s="30"/>
      <c r="GLD44" s="31"/>
      <c r="GLE44" s="30"/>
      <c r="GLF44" s="31"/>
      <c r="GLG44" s="30"/>
      <c r="GLH44" s="31"/>
      <c r="GLI44" s="30"/>
      <c r="GLJ44" s="31"/>
      <c r="GLK44" s="30"/>
      <c r="GLL44" s="31"/>
      <c r="GLM44" s="30"/>
      <c r="GLN44" s="31"/>
      <c r="GLO44" s="30"/>
      <c r="GLP44" s="31"/>
      <c r="GLQ44" s="30"/>
      <c r="GLR44" s="31"/>
      <c r="GLS44" s="30"/>
      <c r="GLT44" s="31"/>
      <c r="GLU44" s="30"/>
      <c r="GLV44" s="31"/>
      <c r="GLW44" s="30"/>
      <c r="GLX44" s="31"/>
      <c r="GLY44" s="30"/>
      <c r="GLZ44" s="31"/>
      <c r="GMA44" s="30"/>
      <c r="GMB44" s="31"/>
      <c r="GMC44" s="30"/>
      <c r="GMD44" s="31"/>
      <c r="GME44" s="30"/>
      <c r="GMF44" s="31"/>
      <c r="GMG44" s="30"/>
      <c r="GMH44" s="31"/>
      <c r="GMI44" s="30"/>
      <c r="GMJ44" s="31"/>
      <c r="GMK44" s="30"/>
      <c r="GML44" s="31"/>
      <c r="GMM44" s="30"/>
      <c r="GMN44" s="31"/>
      <c r="GMO44" s="30"/>
      <c r="GMP44" s="31"/>
      <c r="GMQ44" s="30"/>
      <c r="GMR44" s="31"/>
      <c r="GMS44" s="30"/>
      <c r="GMT44" s="31"/>
      <c r="GMU44" s="30"/>
      <c r="GMV44" s="31"/>
      <c r="GMW44" s="30"/>
      <c r="GMX44" s="31"/>
      <c r="GMY44" s="30"/>
      <c r="GMZ44" s="31"/>
      <c r="GNA44" s="30"/>
      <c r="GNB44" s="31"/>
      <c r="GNC44" s="30"/>
      <c r="GND44" s="31"/>
      <c r="GNE44" s="30"/>
      <c r="GNF44" s="31"/>
      <c r="GNG44" s="30"/>
      <c r="GNH44" s="31"/>
      <c r="GNI44" s="30"/>
      <c r="GNJ44" s="31"/>
      <c r="GNK44" s="30"/>
      <c r="GNL44" s="31"/>
      <c r="GNM44" s="30"/>
      <c r="GNN44" s="31"/>
      <c r="GNO44" s="30"/>
      <c r="GNP44" s="31"/>
      <c r="GNQ44" s="30"/>
      <c r="GNR44" s="31"/>
      <c r="GNS44" s="30"/>
      <c r="GNT44" s="31"/>
      <c r="GNU44" s="30"/>
      <c r="GNV44" s="31"/>
      <c r="GNW44" s="30"/>
      <c r="GNX44" s="31"/>
      <c r="GNY44" s="30"/>
      <c r="GNZ44" s="31"/>
      <c r="GOA44" s="30"/>
      <c r="GOB44" s="31"/>
      <c r="GOC44" s="30"/>
      <c r="GOD44" s="31"/>
      <c r="GOE44" s="30"/>
      <c r="GOF44" s="31"/>
      <c r="GOG44" s="30"/>
      <c r="GOH44" s="31"/>
      <c r="GOI44" s="30"/>
      <c r="GOJ44" s="31"/>
      <c r="GOK44" s="30"/>
      <c r="GOL44" s="31"/>
      <c r="GOM44" s="30"/>
      <c r="GON44" s="31"/>
      <c r="GOO44" s="30"/>
      <c r="GOP44" s="31"/>
      <c r="GOQ44" s="30"/>
      <c r="GOR44" s="31"/>
      <c r="GOS44" s="30"/>
      <c r="GOT44" s="31"/>
      <c r="GOU44" s="30"/>
      <c r="GOV44" s="31"/>
      <c r="GOW44" s="30"/>
      <c r="GOX44" s="31"/>
      <c r="GOY44" s="30"/>
      <c r="GOZ44" s="31"/>
      <c r="GPA44" s="30"/>
      <c r="GPB44" s="31"/>
      <c r="GPC44" s="30"/>
      <c r="GPD44" s="31"/>
      <c r="GPE44" s="30"/>
      <c r="GPF44" s="31"/>
      <c r="GPG44" s="30"/>
      <c r="GPH44" s="31"/>
      <c r="GPI44" s="30"/>
      <c r="GPJ44" s="31"/>
      <c r="GPK44" s="30"/>
      <c r="GPL44" s="31"/>
      <c r="GPM44" s="30"/>
      <c r="GPN44" s="31"/>
      <c r="GPO44" s="30"/>
      <c r="GPP44" s="31"/>
      <c r="GPQ44" s="30"/>
      <c r="GPR44" s="31"/>
      <c r="GPS44" s="30"/>
      <c r="GPT44" s="31"/>
      <c r="GPU44" s="30"/>
      <c r="GPV44" s="31"/>
      <c r="GPW44" s="30"/>
      <c r="GPX44" s="31"/>
      <c r="GPY44" s="30"/>
      <c r="GPZ44" s="31"/>
      <c r="GQA44" s="30"/>
      <c r="GQB44" s="31"/>
      <c r="GQC44" s="30"/>
      <c r="GQD44" s="31"/>
      <c r="GQE44" s="30"/>
      <c r="GQF44" s="31"/>
      <c r="GQG44" s="30"/>
      <c r="GQH44" s="31"/>
      <c r="GQI44" s="30"/>
      <c r="GQJ44" s="31"/>
      <c r="GQK44" s="30"/>
      <c r="GQL44" s="31"/>
      <c r="GQM44" s="30"/>
      <c r="GQN44" s="31"/>
      <c r="GQO44" s="30"/>
      <c r="GQP44" s="31"/>
      <c r="GQQ44" s="30"/>
      <c r="GQR44" s="31"/>
      <c r="GQS44" s="30"/>
      <c r="GQT44" s="31"/>
      <c r="GQU44" s="30"/>
      <c r="GQV44" s="31"/>
      <c r="GQW44" s="30"/>
      <c r="GQX44" s="31"/>
      <c r="GQY44" s="30"/>
      <c r="GQZ44" s="31"/>
      <c r="GRA44" s="30"/>
      <c r="GRB44" s="31"/>
      <c r="GRC44" s="30"/>
      <c r="GRD44" s="31"/>
      <c r="GRE44" s="30"/>
      <c r="GRF44" s="31"/>
      <c r="GRG44" s="30"/>
      <c r="GRH44" s="31"/>
      <c r="GRI44" s="30"/>
      <c r="GRJ44" s="31"/>
      <c r="GRK44" s="30"/>
      <c r="GRL44" s="31"/>
      <c r="GRM44" s="30"/>
      <c r="GRN44" s="31"/>
      <c r="GRO44" s="30"/>
      <c r="GRP44" s="31"/>
      <c r="GRQ44" s="30"/>
      <c r="GRR44" s="31"/>
      <c r="GRS44" s="30"/>
      <c r="GRT44" s="31"/>
      <c r="GRU44" s="30"/>
      <c r="GRV44" s="31"/>
      <c r="GRW44" s="30"/>
      <c r="GRX44" s="31"/>
      <c r="GRY44" s="30"/>
      <c r="GRZ44" s="31"/>
      <c r="GSA44" s="30"/>
      <c r="GSB44" s="31"/>
      <c r="GSC44" s="30"/>
      <c r="GSD44" s="31"/>
      <c r="GSE44" s="30"/>
      <c r="GSF44" s="31"/>
      <c r="GSG44" s="30"/>
      <c r="GSH44" s="31"/>
      <c r="GSI44" s="30"/>
      <c r="GSJ44" s="31"/>
      <c r="GSK44" s="30"/>
      <c r="GSL44" s="31"/>
      <c r="GSM44" s="30"/>
      <c r="GSN44" s="31"/>
      <c r="GSO44" s="30"/>
      <c r="GSP44" s="31"/>
      <c r="GSQ44" s="30"/>
      <c r="GSR44" s="31"/>
      <c r="GSS44" s="30"/>
      <c r="GST44" s="31"/>
      <c r="GSU44" s="30"/>
      <c r="GSV44" s="31"/>
      <c r="GSW44" s="30"/>
      <c r="GSX44" s="31"/>
      <c r="GSY44" s="30"/>
      <c r="GSZ44" s="31"/>
      <c r="GTA44" s="30"/>
      <c r="GTB44" s="31"/>
      <c r="GTC44" s="30"/>
      <c r="GTD44" s="31"/>
      <c r="GTE44" s="30"/>
      <c r="GTF44" s="31"/>
      <c r="GTG44" s="30"/>
      <c r="GTH44" s="31"/>
      <c r="GTI44" s="30"/>
      <c r="GTJ44" s="31"/>
      <c r="GTK44" s="30"/>
      <c r="GTL44" s="31"/>
      <c r="GTM44" s="30"/>
      <c r="GTN44" s="31"/>
      <c r="GTO44" s="30"/>
      <c r="GTP44" s="31"/>
      <c r="GTQ44" s="30"/>
      <c r="GTR44" s="31"/>
      <c r="GTS44" s="30"/>
      <c r="GTT44" s="31"/>
      <c r="GTU44" s="30"/>
      <c r="GTV44" s="31"/>
      <c r="GTW44" s="30"/>
      <c r="GTX44" s="31"/>
      <c r="GTY44" s="30"/>
      <c r="GTZ44" s="31"/>
      <c r="GUA44" s="30"/>
      <c r="GUB44" s="31"/>
      <c r="GUC44" s="30"/>
      <c r="GUD44" s="31"/>
      <c r="GUE44" s="30"/>
      <c r="GUF44" s="31"/>
      <c r="GUG44" s="30"/>
      <c r="GUH44" s="31"/>
      <c r="GUI44" s="30"/>
      <c r="GUJ44" s="31"/>
      <c r="GUK44" s="30"/>
      <c r="GUL44" s="31"/>
      <c r="GUM44" s="30"/>
      <c r="GUN44" s="31"/>
      <c r="GUO44" s="30"/>
      <c r="GUP44" s="31"/>
      <c r="GUQ44" s="30"/>
      <c r="GUR44" s="31"/>
      <c r="GUS44" s="30"/>
      <c r="GUT44" s="31"/>
      <c r="GUU44" s="30"/>
      <c r="GUV44" s="31"/>
      <c r="GUW44" s="30"/>
      <c r="GUX44" s="31"/>
      <c r="GUY44" s="30"/>
      <c r="GUZ44" s="31"/>
      <c r="GVA44" s="30"/>
      <c r="GVB44" s="31"/>
      <c r="GVC44" s="30"/>
      <c r="GVD44" s="31"/>
      <c r="GVE44" s="30"/>
      <c r="GVF44" s="31"/>
      <c r="GVG44" s="30"/>
      <c r="GVH44" s="31"/>
      <c r="GVI44" s="30"/>
      <c r="GVJ44" s="31"/>
      <c r="GVK44" s="30"/>
      <c r="GVL44" s="31"/>
      <c r="GVM44" s="30"/>
      <c r="GVN44" s="31"/>
      <c r="GVO44" s="30"/>
      <c r="GVP44" s="31"/>
      <c r="GVQ44" s="30"/>
      <c r="GVR44" s="31"/>
      <c r="GVS44" s="30"/>
      <c r="GVT44" s="31"/>
      <c r="GVU44" s="30"/>
      <c r="GVV44" s="31"/>
      <c r="GVW44" s="30"/>
      <c r="GVX44" s="31"/>
      <c r="GVY44" s="30"/>
      <c r="GVZ44" s="31"/>
      <c r="GWA44" s="30"/>
      <c r="GWB44" s="31"/>
      <c r="GWC44" s="30"/>
      <c r="GWD44" s="31"/>
      <c r="GWE44" s="30"/>
      <c r="GWF44" s="31"/>
      <c r="GWG44" s="30"/>
      <c r="GWH44" s="31"/>
      <c r="GWI44" s="30"/>
      <c r="GWJ44" s="31"/>
      <c r="GWK44" s="30"/>
      <c r="GWL44" s="31"/>
      <c r="GWM44" s="30"/>
      <c r="GWN44" s="31"/>
      <c r="GWO44" s="30"/>
      <c r="GWP44" s="31"/>
      <c r="GWQ44" s="30"/>
      <c r="GWR44" s="31"/>
      <c r="GWS44" s="30"/>
      <c r="GWT44" s="31"/>
      <c r="GWU44" s="30"/>
      <c r="GWV44" s="31"/>
      <c r="GWW44" s="30"/>
      <c r="GWX44" s="31"/>
      <c r="GWY44" s="30"/>
      <c r="GWZ44" s="31"/>
      <c r="GXA44" s="30"/>
      <c r="GXB44" s="31"/>
      <c r="GXC44" s="30"/>
      <c r="GXD44" s="31"/>
      <c r="GXE44" s="30"/>
      <c r="GXF44" s="31"/>
      <c r="GXG44" s="30"/>
      <c r="GXH44" s="31"/>
      <c r="GXI44" s="30"/>
      <c r="GXJ44" s="31"/>
      <c r="GXK44" s="30"/>
      <c r="GXL44" s="31"/>
      <c r="GXM44" s="30"/>
      <c r="GXN44" s="31"/>
      <c r="GXO44" s="30"/>
      <c r="GXP44" s="31"/>
      <c r="GXQ44" s="30"/>
      <c r="GXR44" s="31"/>
      <c r="GXS44" s="30"/>
      <c r="GXT44" s="31"/>
      <c r="GXU44" s="30"/>
      <c r="GXV44" s="31"/>
      <c r="GXW44" s="30"/>
      <c r="GXX44" s="31"/>
      <c r="GXY44" s="30"/>
      <c r="GXZ44" s="31"/>
      <c r="GYA44" s="30"/>
      <c r="GYB44" s="31"/>
      <c r="GYC44" s="30"/>
      <c r="GYD44" s="31"/>
      <c r="GYE44" s="30"/>
      <c r="GYF44" s="31"/>
      <c r="GYG44" s="30"/>
      <c r="GYH44" s="31"/>
      <c r="GYI44" s="30"/>
      <c r="GYJ44" s="31"/>
      <c r="GYK44" s="30"/>
      <c r="GYL44" s="31"/>
      <c r="GYM44" s="30"/>
      <c r="GYN44" s="31"/>
      <c r="GYO44" s="30"/>
      <c r="GYP44" s="31"/>
      <c r="GYQ44" s="30"/>
      <c r="GYR44" s="31"/>
      <c r="GYS44" s="30"/>
      <c r="GYT44" s="31"/>
      <c r="GYU44" s="30"/>
      <c r="GYV44" s="31"/>
      <c r="GYW44" s="30"/>
      <c r="GYX44" s="31"/>
      <c r="GYY44" s="30"/>
      <c r="GYZ44" s="31"/>
      <c r="GZA44" s="30"/>
      <c r="GZB44" s="31"/>
      <c r="GZC44" s="30"/>
      <c r="GZD44" s="31"/>
      <c r="GZE44" s="30"/>
      <c r="GZF44" s="31"/>
      <c r="GZG44" s="30"/>
      <c r="GZH44" s="31"/>
      <c r="GZI44" s="30"/>
      <c r="GZJ44" s="31"/>
      <c r="GZK44" s="30"/>
      <c r="GZL44" s="31"/>
      <c r="GZM44" s="30"/>
      <c r="GZN44" s="31"/>
      <c r="GZO44" s="30"/>
      <c r="GZP44" s="31"/>
      <c r="GZQ44" s="30"/>
      <c r="GZR44" s="31"/>
      <c r="GZS44" s="30"/>
      <c r="GZT44" s="31"/>
      <c r="GZU44" s="30"/>
      <c r="GZV44" s="31"/>
      <c r="GZW44" s="30"/>
      <c r="GZX44" s="31"/>
      <c r="GZY44" s="30"/>
      <c r="GZZ44" s="31"/>
      <c r="HAA44" s="30"/>
      <c r="HAB44" s="31"/>
      <c r="HAC44" s="30"/>
      <c r="HAD44" s="31"/>
      <c r="HAE44" s="30"/>
      <c r="HAF44" s="31"/>
      <c r="HAG44" s="30"/>
      <c r="HAH44" s="31"/>
      <c r="HAI44" s="30"/>
      <c r="HAJ44" s="31"/>
      <c r="HAK44" s="30"/>
      <c r="HAL44" s="31"/>
      <c r="HAM44" s="30"/>
      <c r="HAN44" s="31"/>
      <c r="HAO44" s="30"/>
      <c r="HAP44" s="31"/>
      <c r="HAQ44" s="30"/>
      <c r="HAR44" s="31"/>
      <c r="HAS44" s="30"/>
      <c r="HAT44" s="31"/>
      <c r="HAU44" s="30"/>
      <c r="HAV44" s="31"/>
      <c r="HAW44" s="30"/>
      <c r="HAX44" s="31"/>
      <c r="HAY44" s="30"/>
      <c r="HAZ44" s="31"/>
      <c r="HBA44" s="30"/>
      <c r="HBB44" s="31"/>
      <c r="HBC44" s="30"/>
      <c r="HBD44" s="31"/>
      <c r="HBE44" s="30"/>
      <c r="HBF44" s="31"/>
      <c r="HBG44" s="30"/>
      <c r="HBH44" s="31"/>
      <c r="HBI44" s="30"/>
      <c r="HBJ44" s="31"/>
      <c r="HBK44" s="30"/>
      <c r="HBL44" s="31"/>
      <c r="HBM44" s="30"/>
      <c r="HBN44" s="31"/>
      <c r="HBO44" s="30"/>
      <c r="HBP44" s="31"/>
      <c r="HBQ44" s="30"/>
      <c r="HBR44" s="31"/>
      <c r="HBS44" s="30"/>
      <c r="HBT44" s="31"/>
      <c r="HBU44" s="30"/>
      <c r="HBV44" s="31"/>
      <c r="HBW44" s="30"/>
      <c r="HBX44" s="31"/>
      <c r="HBY44" s="30"/>
      <c r="HBZ44" s="31"/>
      <c r="HCA44" s="30"/>
      <c r="HCB44" s="31"/>
      <c r="HCC44" s="30"/>
      <c r="HCD44" s="31"/>
      <c r="HCE44" s="30"/>
      <c r="HCF44" s="31"/>
      <c r="HCG44" s="30"/>
      <c r="HCH44" s="31"/>
      <c r="HCI44" s="30"/>
      <c r="HCJ44" s="31"/>
      <c r="HCK44" s="30"/>
      <c r="HCL44" s="31"/>
      <c r="HCM44" s="30"/>
      <c r="HCN44" s="31"/>
      <c r="HCO44" s="30"/>
      <c r="HCP44" s="31"/>
      <c r="HCQ44" s="30"/>
      <c r="HCR44" s="31"/>
      <c r="HCS44" s="30"/>
      <c r="HCT44" s="31"/>
      <c r="HCU44" s="30"/>
      <c r="HCV44" s="31"/>
      <c r="HCW44" s="30"/>
      <c r="HCX44" s="31"/>
      <c r="HCY44" s="30"/>
      <c r="HCZ44" s="31"/>
      <c r="HDA44" s="30"/>
      <c r="HDB44" s="31"/>
      <c r="HDC44" s="30"/>
      <c r="HDD44" s="31"/>
      <c r="HDE44" s="30"/>
      <c r="HDF44" s="31"/>
      <c r="HDG44" s="30"/>
      <c r="HDH44" s="31"/>
      <c r="HDI44" s="30"/>
      <c r="HDJ44" s="31"/>
      <c r="HDK44" s="30"/>
      <c r="HDL44" s="31"/>
      <c r="HDM44" s="30"/>
      <c r="HDN44" s="31"/>
      <c r="HDO44" s="30"/>
      <c r="HDP44" s="31"/>
      <c r="HDQ44" s="30"/>
      <c r="HDR44" s="31"/>
      <c r="HDS44" s="30"/>
      <c r="HDT44" s="31"/>
      <c r="HDU44" s="30"/>
      <c r="HDV44" s="31"/>
      <c r="HDW44" s="30"/>
      <c r="HDX44" s="31"/>
      <c r="HDY44" s="30"/>
      <c r="HDZ44" s="31"/>
      <c r="HEA44" s="30"/>
      <c r="HEB44" s="31"/>
      <c r="HEC44" s="30"/>
      <c r="HED44" s="31"/>
      <c r="HEE44" s="30"/>
      <c r="HEF44" s="31"/>
      <c r="HEG44" s="30"/>
      <c r="HEH44" s="31"/>
      <c r="HEI44" s="30"/>
      <c r="HEJ44" s="31"/>
      <c r="HEK44" s="30"/>
      <c r="HEL44" s="31"/>
      <c r="HEM44" s="30"/>
      <c r="HEN44" s="31"/>
      <c r="HEO44" s="30"/>
      <c r="HEP44" s="31"/>
      <c r="HEQ44" s="30"/>
      <c r="HER44" s="31"/>
      <c r="HES44" s="30"/>
      <c r="HET44" s="31"/>
      <c r="HEU44" s="30"/>
      <c r="HEV44" s="31"/>
      <c r="HEW44" s="30"/>
      <c r="HEX44" s="31"/>
      <c r="HEY44" s="30"/>
      <c r="HEZ44" s="31"/>
      <c r="HFA44" s="30"/>
      <c r="HFB44" s="31"/>
      <c r="HFC44" s="30"/>
      <c r="HFD44" s="31"/>
      <c r="HFE44" s="30"/>
      <c r="HFF44" s="31"/>
      <c r="HFG44" s="30"/>
      <c r="HFH44" s="31"/>
      <c r="HFI44" s="30"/>
      <c r="HFJ44" s="31"/>
      <c r="HFK44" s="30"/>
      <c r="HFL44" s="31"/>
      <c r="HFM44" s="30"/>
      <c r="HFN44" s="31"/>
      <c r="HFO44" s="30"/>
      <c r="HFP44" s="31"/>
      <c r="HFQ44" s="30"/>
      <c r="HFR44" s="31"/>
      <c r="HFS44" s="30"/>
      <c r="HFT44" s="31"/>
      <c r="HFU44" s="30"/>
      <c r="HFV44" s="31"/>
      <c r="HFW44" s="30"/>
      <c r="HFX44" s="31"/>
      <c r="HFY44" s="30"/>
      <c r="HFZ44" s="31"/>
      <c r="HGA44" s="30"/>
      <c r="HGB44" s="31"/>
      <c r="HGC44" s="30"/>
      <c r="HGD44" s="31"/>
      <c r="HGE44" s="30"/>
      <c r="HGF44" s="31"/>
      <c r="HGG44" s="30"/>
      <c r="HGH44" s="31"/>
      <c r="HGI44" s="30"/>
      <c r="HGJ44" s="31"/>
      <c r="HGK44" s="30"/>
      <c r="HGL44" s="31"/>
      <c r="HGM44" s="30"/>
      <c r="HGN44" s="31"/>
      <c r="HGO44" s="30"/>
      <c r="HGP44" s="31"/>
      <c r="HGQ44" s="30"/>
      <c r="HGR44" s="31"/>
      <c r="HGS44" s="30"/>
      <c r="HGT44" s="31"/>
      <c r="HGU44" s="30"/>
      <c r="HGV44" s="31"/>
      <c r="HGW44" s="30"/>
      <c r="HGX44" s="31"/>
      <c r="HGY44" s="30"/>
      <c r="HGZ44" s="31"/>
      <c r="HHA44" s="30"/>
      <c r="HHB44" s="31"/>
      <c r="HHC44" s="30"/>
      <c r="HHD44" s="31"/>
      <c r="HHE44" s="30"/>
      <c r="HHF44" s="31"/>
      <c r="HHG44" s="30"/>
      <c r="HHH44" s="31"/>
      <c r="HHI44" s="30"/>
      <c r="HHJ44" s="31"/>
      <c r="HHK44" s="30"/>
      <c r="HHL44" s="31"/>
      <c r="HHM44" s="30"/>
      <c r="HHN44" s="31"/>
      <c r="HHO44" s="30"/>
      <c r="HHP44" s="31"/>
      <c r="HHQ44" s="30"/>
      <c r="HHR44" s="31"/>
      <c r="HHS44" s="30"/>
      <c r="HHT44" s="31"/>
      <c r="HHU44" s="30"/>
      <c r="HHV44" s="31"/>
      <c r="HHW44" s="30"/>
      <c r="HHX44" s="31"/>
      <c r="HHY44" s="30"/>
      <c r="HHZ44" s="31"/>
      <c r="HIA44" s="30"/>
      <c r="HIB44" s="31"/>
      <c r="HIC44" s="30"/>
      <c r="HID44" s="31"/>
      <c r="HIE44" s="30"/>
      <c r="HIF44" s="31"/>
      <c r="HIG44" s="30"/>
      <c r="HIH44" s="31"/>
      <c r="HII44" s="30"/>
      <c r="HIJ44" s="31"/>
      <c r="HIK44" s="30"/>
      <c r="HIL44" s="31"/>
      <c r="HIM44" s="30"/>
      <c r="HIN44" s="31"/>
      <c r="HIO44" s="30"/>
      <c r="HIP44" s="31"/>
      <c r="HIQ44" s="30"/>
      <c r="HIR44" s="31"/>
      <c r="HIS44" s="30"/>
      <c r="HIT44" s="31"/>
      <c r="HIU44" s="30"/>
      <c r="HIV44" s="31"/>
      <c r="HIW44" s="30"/>
      <c r="HIX44" s="31"/>
      <c r="HIY44" s="30"/>
      <c r="HIZ44" s="31"/>
      <c r="HJA44" s="30"/>
      <c r="HJB44" s="31"/>
      <c r="HJC44" s="30"/>
      <c r="HJD44" s="31"/>
      <c r="HJE44" s="30"/>
      <c r="HJF44" s="31"/>
      <c r="HJG44" s="30"/>
      <c r="HJH44" s="31"/>
      <c r="HJI44" s="30"/>
      <c r="HJJ44" s="31"/>
      <c r="HJK44" s="30"/>
      <c r="HJL44" s="31"/>
      <c r="HJM44" s="30"/>
      <c r="HJN44" s="31"/>
      <c r="HJO44" s="30"/>
      <c r="HJP44" s="31"/>
      <c r="HJQ44" s="30"/>
      <c r="HJR44" s="31"/>
      <c r="HJS44" s="30"/>
      <c r="HJT44" s="31"/>
      <c r="HJU44" s="30"/>
      <c r="HJV44" s="31"/>
      <c r="HJW44" s="30"/>
      <c r="HJX44" s="31"/>
      <c r="HJY44" s="30"/>
      <c r="HJZ44" s="31"/>
      <c r="HKA44" s="30"/>
      <c r="HKB44" s="31"/>
      <c r="HKC44" s="30"/>
      <c r="HKD44" s="31"/>
      <c r="HKE44" s="30"/>
      <c r="HKF44" s="31"/>
      <c r="HKG44" s="30"/>
      <c r="HKH44" s="31"/>
      <c r="HKI44" s="30"/>
      <c r="HKJ44" s="31"/>
      <c r="HKK44" s="30"/>
      <c r="HKL44" s="31"/>
      <c r="HKM44" s="30"/>
      <c r="HKN44" s="31"/>
      <c r="HKO44" s="30"/>
      <c r="HKP44" s="31"/>
      <c r="HKQ44" s="30"/>
      <c r="HKR44" s="31"/>
      <c r="HKS44" s="30"/>
      <c r="HKT44" s="31"/>
      <c r="HKU44" s="30"/>
      <c r="HKV44" s="31"/>
      <c r="HKW44" s="30"/>
      <c r="HKX44" s="31"/>
      <c r="HKY44" s="30"/>
      <c r="HKZ44" s="31"/>
      <c r="HLA44" s="30"/>
      <c r="HLB44" s="31"/>
      <c r="HLC44" s="30"/>
      <c r="HLD44" s="31"/>
      <c r="HLE44" s="30"/>
      <c r="HLF44" s="31"/>
      <c r="HLG44" s="30"/>
      <c r="HLH44" s="31"/>
      <c r="HLI44" s="30"/>
      <c r="HLJ44" s="31"/>
      <c r="HLK44" s="30"/>
      <c r="HLL44" s="31"/>
      <c r="HLM44" s="30"/>
      <c r="HLN44" s="31"/>
      <c r="HLO44" s="30"/>
      <c r="HLP44" s="31"/>
      <c r="HLQ44" s="30"/>
      <c r="HLR44" s="31"/>
      <c r="HLS44" s="30"/>
      <c r="HLT44" s="31"/>
      <c r="HLU44" s="30"/>
      <c r="HLV44" s="31"/>
      <c r="HLW44" s="30"/>
      <c r="HLX44" s="31"/>
      <c r="HLY44" s="30"/>
      <c r="HLZ44" s="31"/>
      <c r="HMA44" s="30"/>
      <c r="HMB44" s="31"/>
      <c r="HMC44" s="30"/>
      <c r="HMD44" s="31"/>
      <c r="HME44" s="30"/>
      <c r="HMF44" s="31"/>
      <c r="HMG44" s="30"/>
      <c r="HMH44" s="31"/>
      <c r="HMI44" s="30"/>
      <c r="HMJ44" s="31"/>
      <c r="HMK44" s="30"/>
      <c r="HML44" s="31"/>
      <c r="HMM44" s="30"/>
      <c r="HMN44" s="31"/>
      <c r="HMO44" s="30"/>
      <c r="HMP44" s="31"/>
      <c r="HMQ44" s="30"/>
      <c r="HMR44" s="31"/>
      <c r="HMS44" s="30"/>
      <c r="HMT44" s="31"/>
      <c r="HMU44" s="30"/>
      <c r="HMV44" s="31"/>
      <c r="HMW44" s="30"/>
      <c r="HMX44" s="31"/>
      <c r="HMY44" s="30"/>
      <c r="HMZ44" s="31"/>
      <c r="HNA44" s="30"/>
      <c r="HNB44" s="31"/>
      <c r="HNC44" s="30"/>
      <c r="HND44" s="31"/>
      <c r="HNE44" s="30"/>
      <c r="HNF44" s="31"/>
      <c r="HNG44" s="30"/>
      <c r="HNH44" s="31"/>
      <c r="HNI44" s="30"/>
      <c r="HNJ44" s="31"/>
      <c r="HNK44" s="30"/>
      <c r="HNL44" s="31"/>
      <c r="HNM44" s="30"/>
      <c r="HNN44" s="31"/>
      <c r="HNO44" s="30"/>
      <c r="HNP44" s="31"/>
      <c r="HNQ44" s="30"/>
      <c r="HNR44" s="31"/>
      <c r="HNS44" s="30"/>
      <c r="HNT44" s="31"/>
      <c r="HNU44" s="30"/>
      <c r="HNV44" s="31"/>
      <c r="HNW44" s="30"/>
      <c r="HNX44" s="31"/>
      <c r="HNY44" s="30"/>
      <c r="HNZ44" s="31"/>
      <c r="HOA44" s="30"/>
      <c r="HOB44" s="31"/>
      <c r="HOC44" s="30"/>
      <c r="HOD44" s="31"/>
      <c r="HOE44" s="30"/>
      <c r="HOF44" s="31"/>
      <c r="HOG44" s="30"/>
      <c r="HOH44" s="31"/>
      <c r="HOI44" s="30"/>
      <c r="HOJ44" s="31"/>
      <c r="HOK44" s="30"/>
      <c r="HOL44" s="31"/>
      <c r="HOM44" s="30"/>
      <c r="HON44" s="31"/>
      <c r="HOO44" s="30"/>
      <c r="HOP44" s="31"/>
      <c r="HOQ44" s="30"/>
      <c r="HOR44" s="31"/>
      <c r="HOS44" s="30"/>
      <c r="HOT44" s="31"/>
      <c r="HOU44" s="30"/>
      <c r="HOV44" s="31"/>
      <c r="HOW44" s="30"/>
      <c r="HOX44" s="31"/>
      <c r="HOY44" s="30"/>
      <c r="HOZ44" s="31"/>
      <c r="HPA44" s="30"/>
      <c r="HPB44" s="31"/>
      <c r="HPC44" s="30"/>
      <c r="HPD44" s="31"/>
      <c r="HPE44" s="30"/>
      <c r="HPF44" s="31"/>
      <c r="HPG44" s="30"/>
      <c r="HPH44" s="31"/>
      <c r="HPI44" s="30"/>
      <c r="HPJ44" s="31"/>
      <c r="HPK44" s="30"/>
      <c r="HPL44" s="31"/>
      <c r="HPM44" s="30"/>
      <c r="HPN44" s="31"/>
      <c r="HPO44" s="30"/>
      <c r="HPP44" s="31"/>
      <c r="HPQ44" s="30"/>
      <c r="HPR44" s="31"/>
      <c r="HPS44" s="30"/>
      <c r="HPT44" s="31"/>
      <c r="HPU44" s="30"/>
      <c r="HPV44" s="31"/>
      <c r="HPW44" s="30"/>
      <c r="HPX44" s="31"/>
      <c r="HPY44" s="30"/>
      <c r="HPZ44" s="31"/>
      <c r="HQA44" s="30"/>
      <c r="HQB44" s="31"/>
      <c r="HQC44" s="30"/>
      <c r="HQD44" s="31"/>
      <c r="HQE44" s="30"/>
      <c r="HQF44" s="31"/>
      <c r="HQG44" s="30"/>
      <c r="HQH44" s="31"/>
      <c r="HQI44" s="30"/>
      <c r="HQJ44" s="31"/>
      <c r="HQK44" s="30"/>
      <c r="HQL44" s="31"/>
      <c r="HQM44" s="30"/>
      <c r="HQN44" s="31"/>
      <c r="HQO44" s="30"/>
      <c r="HQP44" s="31"/>
      <c r="HQQ44" s="30"/>
      <c r="HQR44" s="31"/>
      <c r="HQS44" s="30"/>
      <c r="HQT44" s="31"/>
      <c r="HQU44" s="30"/>
      <c r="HQV44" s="31"/>
      <c r="HQW44" s="30"/>
      <c r="HQX44" s="31"/>
      <c r="HQY44" s="30"/>
      <c r="HQZ44" s="31"/>
      <c r="HRA44" s="30"/>
      <c r="HRB44" s="31"/>
      <c r="HRC44" s="30"/>
      <c r="HRD44" s="31"/>
      <c r="HRE44" s="30"/>
      <c r="HRF44" s="31"/>
      <c r="HRG44" s="30"/>
      <c r="HRH44" s="31"/>
      <c r="HRI44" s="30"/>
      <c r="HRJ44" s="31"/>
      <c r="HRK44" s="30"/>
      <c r="HRL44" s="31"/>
      <c r="HRM44" s="30"/>
      <c r="HRN44" s="31"/>
      <c r="HRO44" s="30"/>
      <c r="HRP44" s="31"/>
      <c r="HRQ44" s="30"/>
      <c r="HRR44" s="31"/>
      <c r="HRS44" s="30"/>
      <c r="HRT44" s="31"/>
      <c r="HRU44" s="30"/>
      <c r="HRV44" s="31"/>
      <c r="HRW44" s="30"/>
      <c r="HRX44" s="31"/>
      <c r="HRY44" s="30"/>
      <c r="HRZ44" s="31"/>
      <c r="HSA44" s="30"/>
      <c r="HSB44" s="31"/>
      <c r="HSC44" s="30"/>
      <c r="HSD44" s="31"/>
      <c r="HSE44" s="30"/>
      <c r="HSF44" s="31"/>
      <c r="HSG44" s="30"/>
      <c r="HSH44" s="31"/>
      <c r="HSI44" s="30"/>
      <c r="HSJ44" s="31"/>
      <c r="HSK44" s="30"/>
      <c r="HSL44" s="31"/>
      <c r="HSM44" s="30"/>
      <c r="HSN44" s="31"/>
      <c r="HSO44" s="30"/>
      <c r="HSP44" s="31"/>
      <c r="HSQ44" s="30"/>
      <c r="HSR44" s="31"/>
      <c r="HSS44" s="30"/>
      <c r="HST44" s="31"/>
      <c r="HSU44" s="30"/>
      <c r="HSV44" s="31"/>
      <c r="HSW44" s="30"/>
      <c r="HSX44" s="31"/>
      <c r="HSY44" s="30"/>
      <c r="HSZ44" s="31"/>
      <c r="HTA44" s="30"/>
      <c r="HTB44" s="31"/>
      <c r="HTC44" s="30"/>
      <c r="HTD44" s="31"/>
      <c r="HTE44" s="30"/>
      <c r="HTF44" s="31"/>
      <c r="HTG44" s="30"/>
      <c r="HTH44" s="31"/>
      <c r="HTI44" s="30"/>
      <c r="HTJ44" s="31"/>
      <c r="HTK44" s="30"/>
      <c r="HTL44" s="31"/>
      <c r="HTM44" s="30"/>
      <c r="HTN44" s="31"/>
      <c r="HTO44" s="30"/>
      <c r="HTP44" s="31"/>
      <c r="HTQ44" s="30"/>
      <c r="HTR44" s="31"/>
      <c r="HTS44" s="30"/>
      <c r="HTT44" s="31"/>
      <c r="HTU44" s="30"/>
      <c r="HTV44" s="31"/>
      <c r="HTW44" s="30"/>
      <c r="HTX44" s="31"/>
      <c r="HTY44" s="30"/>
      <c r="HTZ44" s="31"/>
      <c r="HUA44" s="30"/>
      <c r="HUB44" s="31"/>
      <c r="HUC44" s="30"/>
      <c r="HUD44" s="31"/>
      <c r="HUE44" s="30"/>
      <c r="HUF44" s="31"/>
      <c r="HUG44" s="30"/>
      <c r="HUH44" s="31"/>
      <c r="HUI44" s="30"/>
      <c r="HUJ44" s="31"/>
      <c r="HUK44" s="30"/>
      <c r="HUL44" s="31"/>
      <c r="HUM44" s="30"/>
      <c r="HUN44" s="31"/>
      <c r="HUO44" s="30"/>
      <c r="HUP44" s="31"/>
      <c r="HUQ44" s="30"/>
      <c r="HUR44" s="31"/>
      <c r="HUS44" s="30"/>
      <c r="HUT44" s="31"/>
      <c r="HUU44" s="30"/>
      <c r="HUV44" s="31"/>
      <c r="HUW44" s="30"/>
      <c r="HUX44" s="31"/>
      <c r="HUY44" s="30"/>
      <c r="HUZ44" s="31"/>
      <c r="HVA44" s="30"/>
      <c r="HVB44" s="31"/>
      <c r="HVC44" s="30"/>
      <c r="HVD44" s="31"/>
      <c r="HVE44" s="30"/>
      <c r="HVF44" s="31"/>
      <c r="HVG44" s="30"/>
      <c r="HVH44" s="31"/>
      <c r="HVI44" s="30"/>
      <c r="HVJ44" s="31"/>
      <c r="HVK44" s="30"/>
      <c r="HVL44" s="31"/>
      <c r="HVM44" s="30"/>
      <c r="HVN44" s="31"/>
      <c r="HVO44" s="30"/>
      <c r="HVP44" s="31"/>
      <c r="HVQ44" s="30"/>
      <c r="HVR44" s="31"/>
      <c r="HVS44" s="30"/>
      <c r="HVT44" s="31"/>
      <c r="HVU44" s="30"/>
      <c r="HVV44" s="31"/>
      <c r="HVW44" s="30"/>
      <c r="HVX44" s="31"/>
      <c r="HVY44" s="30"/>
      <c r="HVZ44" s="31"/>
      <c r="HWA44" s="30"/>
      <c r="HWB44" s="31"/>
      <c r="HWC44" s="30"/>
      <c r="HWD44" s="31"/>
      <c r="HWE44" s="30"/>
      <c r="HWF44" s="31"/>
      <c r="HWG44" s="30"/>
      <c r="HWH44" s="31"/>
      <c r="HWI44" s="30"/>
      <c r="HWJ44" s="31"/>
      <c r="HWK44" s="30"/>
      <c r="HWL44" s="31"/>
      <c r="HWM44" s="30"/>
      <c r="HWN44" s="31"/>
      <c r="HWO44" s="30"/>
      <c r="HWP44" s="31"/>
      <c r="HWQ44" s="30"/>
      <c r="HWR44" s="31"/>
      <c r="HWS44" s="30"/>
      <c r="HWT44" s="31"/>
      <c r="HWU44" s="30"/>
      <c r="HWV44" s="31"/>
      <c r="HWW44" s="30"/>
      <c r="HWX44" s="31"/>
      <c r="HWY44" s="30"/>
      <c r="HWZ44" s="31"/>
      <c r="HXA44" s="30"/>
      <c r="HXB44" s="31"/>
      <c r="HXC44" s="30"/>
      <c r="HXD44" s="31"/>
      <c r="HXE44" s="30"/>
      <c r="HXF44" s="31"/>
      <c r="HXG44" s="30"/>
      <c r="HXH44" s="31"/>
      <c r="HXI44" s="30"/>
      <c r="HXJ44" s="31"/>
      <c r="HXK44" s="30"/>
      <c r="HXL44" s="31"/>
      <c r="HXM44" s="30"/>
      <c r="HXN44" s="31"/>
      <c r="HXO44" s="30"/>
      <c r="HXP44" s="31"/>
      <c r="HXQ44" s="30"/>
      <c r="HXR44" s="31"/>
      <c r="HXS44" s="30"/>
      <c r="HXT44" s="31"/>
      <c r="HXU44" s="30"/>
      <c r="HXV44" s="31"/>
      <c r="HXW44" s="30"/>
      <c r="HXX44" s="31"/>
      <c r="HXY44" s="30"/>
      <c r="HXZ44" s="31"/>
      <c r="HYA44" s="30"/>
      <c r="HYB44" s="31"/>
      <c r="HYC44" s="30"/>
      <c r="HYD44" s="31"/>
      <c r="HYE44" s="30"/>
      <c r="HYF44" s="31"/>
      <c r="HYG44" s="30"/>
      <c r="HYH44" s="31"/>
      <c r="HYI44" s="30"/>
      <c r="HYJ44" s="31"/>
      <c r="HYK44" s="30"/>
      <c r="HYL44" s="31"/>
      <c r="HYM44" s="30"/>
      <c r="HYN44" s="31"/>
      <c r="HYO44" s="30"/>
      <c r="HYP44" s="31"/>
      <c r="HYQ44" s="30"/>
      <c r="HYR44" s="31"/>
      <c r="HYS44" s="30"/>
      <c r="HYT44" s="31"/>
      <c r="HYU44" s="30"/>
      <c r="HYV44" s="31"/>
      <c r="HYW44" s="30"/>
      <c r="HYX44" s="31"/>
      <c r="HYY44" s="30"/>
      <c r="HYZ44" s="31"/>
      <c r="HZA44" s="30"/>
      <c r="HZB44" s="31"/>
      <c r="HZC44" s="30"/>
      <c r="HZD44" s="31"/>
      <c r="HZE44" s="30"/>
      <c r="HZF44" s="31"/>
      <c r="HZG44" s="30"/>
      <c r="HZH44" s="31"/>
      <c r="HZI44" s="30"/>
      <c r="HZJ44" s="31"/>
      <c r="HZK44" s="30"/>
      <c r="HZL44" s="31"/>
      <c r="HZM44" s="30"/>
      <c r="HZN44" s="31"/>
      <c r="HZO44" s="30"/>
      <c r="HZP44" s="31"/>
      <c r="HZQ44" s="30"/>
      <c r="HZR44" s="31"/>
      <c r="HZS44" s="30"/>
      <c r="HZT44" s="31"/>
      <c r="HZU44" s="30"/>
      <c r="HZV44" s="31"/>
      <c r="HZW44" s="30"/>
      <c r="HZX44" s="31"/>
      <c r="HZY44" s="30"/>
      <c r="HZZ44" s="31"/>
      <c r="IAA44" s="30"/>
      <c r="IAB44" s="31"/>
      <c r="IAC44" s="30"/>
      <c r="IAD44" s="31"/>
      <c r="IAE44" s="30"/>
      <c r="IAF44" s="31"/>
      <c r="IAG44" s="30"/>
      <c r="IAH44" s="31"/>
      <c r="IAI44" s="30"/>
      <c r="IAJ44" s="31"/>
      <c r="IAK44" s="30"/>
      <c r="IAL44" s="31"/>
      <c r="IAM44" s="30"/>
      <c r="IAN44" s="31"/>
      <c r="IAO44" s="30"/>
      <c r="IAP44" s="31"/>
      <c r="IAQ44" s="30"/>
      <c r="IAR44" s="31"/>
      <c r="IAS44" s="30"/>
      <c r="IAT44" s="31"/>
      <c r="IAU44" s="30"/>
      <c r="IAV44" s="31"/>
      <c r="IAW44" s="30"/>
      <c r="IAX44" s="31"/>
      <c r="IAY44" s="30"/>
      <c r="IAZ44" s="31"/>
      <c r="IBA44" s="30"/>
      <c r="IBB44" s="31"/>
      <c r="IBC44" s="30"/>
      <c r="IBD44" s="31"/>
      <c r="IBE44" s="30"/>
      <c r="IBF44" s="31"/>
      <c r="IBG44" s="30"/>
      <c r="IBH44" s="31"/>
      <c r="IBI44" s="30"/>
      <c r="IBJ44" s="31"/>
      <c r="IBK44" s="30"/>
      <c r="IBL44" s="31"/>
      <c r="IBM44" s="30"/>
      <c r="IBN44" s="31"/>
      <c r="IBO44" s="30"/>
      <c r="IBP44" s="31"/>
      <c r="IBQ44" s="30"/>
      <c r="IBR44" s="31"/>
      <c r="IBS44" s="30"/>
      <c r="IBT44" s="31"/>
      <c r="IBU44" s="30"/>
      <c r="IBV44" s="31"/>
      <c r="IBW44" s="30"/>
      <c r="IBX44" s="31"/>
      <c r="IBY44" s="30"/>
      <c r="IBZ44" s="31"/>
      <c r="ICA44" s="30"/>
      <c r="ICB44" s="31"/>
      <c r="ICC44" s="30"/>
      <c r="ICD44" s="31"/>
      <c r="ICE44" s="30"/>
      <c r="ICF44" s="31"/>
      <c r="ICG44" s="30"/>
      <c r="ICH44" s="31"/>
      <c r="ICI44" s="30"/>
      <c r="ICJ44" s="31"/>
      <c r="ICK44" s="30"/>
      <c r="ICL44" s="31"/>
      <c r="ICM44" s="30"/>
      <c r="ICN44" s="31"/>
      <c r="ICO44" s="30"/>
      <c r="ICP44" s="31"/>
      <c r="ICQ44" s="30"/>
      <c r="ICR44" s="31"/>
      <c r="ICS44" s="30"/>
      <c r="ICT44" s="31"/>
      <c r="ICU44" s="30"/>
      <c r="ICV44" s="31"/>
      <c r="ICW44" s="30"/>
      <c r="ICX44" s="31"/>
      <c r="ICY44" s="30"/>
      <c r="ICZ44" s="31"/>
      <c r="IDA44" s="30"/>
      <c r="IDB44" s="31"/>
      <c r="IDC44" s="30"/>
      <c r="IDD44" s="31"/>
      <c r="IDE44" s="30"/>
      <c r="IDF44" s="31"/>
      <c r="IDG44" s="30"/>
      <c r="IDH44" s="31"/>
      <c r="IDI44" s="30"/>
      <c r="IDJ44" s="31"/>
      <c r="IDK44" s="30"/>
      <c r="IDL44" s="31"/>
      <c r="IDM44" s="30"/>
      <c r="IDN44" s="31"/>
      <c r="IDO44" s="30"/>
      <c r="IDP44" s="31"/>
      <c r="IDQ44" s="30"/>
      <c r="IDR44" s="31"/>
      <c r="IDS44" s="30"/>
      <c r="IDT44" s="31"/>
      <c r="IDU44" s="30"/>
      <c r="IDV44" s="31"/>
      <c r="IDW44" s="30"/>
      <c r="IDX44" s="31"/>
      <c r="IDY44" s="30"/>
      <c r="IDZ44" s="31"/>
      <c r="IEA44" s="30"/>
      <c r="IEB44" s="31"/>
      <c r="IEC44" s="30"/>
      <c r="IED44" s="31"/>
      <c r="IEE44" s="30"/>
      <c r="IEF44" s="31"/>
      <c r="IEG44" s="30"/>
      <c r="IEH44" s="31"/>
      <c r="IEI44" s="30"/>
      <c r="IEJ44" s="31"/>
      <c r="IEK44" s="30"/>
      <c r="IEL44" s="31"/>
      <c r="IEM44" s="30"/>
      <c r="IEN44" s="31"/>
      <c r="IEO44" s="30"/>
      <c r="IEP44" s="31"/>
      <c r="IEQ44" s="30"/>
      <c r="IER44" s="31"/>
      <c r="IES44" s="30"/>
      <c r="IET44" s="31"/>
      <c r="IEU44" s="30"/>
      <c r="IEV44" s="31"/>
      <c r="IEW44" s="30"/>
      <c r="IEX44" s="31"/>
      <c r="IEY44" s="30"/>
      <c r="IEZ44" s="31"/>
      <c r="IFA44" s="30"/>
      <c r="IFB44" s="31"/>
      <c r="IFC44" s="30"/>
      <c r="IFD44" s="31"/>
      <c r="IFE44" s="30"/>
      <c r="IFF44" s="31"/>
      <c r="IFG44" s="30"/>
      <c r="IFH44" s="31"/>
      <c r="IFI44" s="30"/>
      <c r="IFJ44" s="31"/>
      <c r="IFK44" s="30"/>
      <c r="IFL44" s="31"/>
      <c r="IFM44" s="30"/>
      <c r="IFN44" s="31"/>
      <c r="IFO44" s="30"/>
      <c r="IFP44" s="31"/>
      <c r="IFQ44" s="30"/>
      <c r="IFR44" s="31"/>
      <c r="IFS44" s="30"/>
      <c r="IFT44" s="31"/>
      <c r="IFU44" s="30"/>
      <c r="IFV44" s="31"/>
      <c r="IFW44" s="30"/>
      <c r="IFX44" s="31"/>
      <c r="IFY44" s="30"/>
      <c r="IFZ44" s="31"/>
      <c r="IGA44" s="30"/>
      <c r="IGB44" s="31"/>
      <c r="IGC44" s="30"/>
      <c r="IGD44" s="31"/>
      <c r="IGE44" s="30"/>
      <c r="IGF44" s="31"/>
      <c r="IGG44" s="30"/>
      <c r="IGH44" s="31"/>
      <c r="IGI44" s="30"/>
      <c r="IGJ44" s="31"/>
      <c r="IGK44" s="30"/>
      <c r="IGL44" s="31"/>
      <c r="IGM44" s="30"/>
      <c r="IGN44" s="31"/>
      <c r="IGO44" s="30"/>
      <c r="IGP44" s="31"/>
      <c r="IGQ44" s="30"/>
      <c r="IGR44" s="31"/>
      <c r="IGS44" s="30"/>
      <c r="IGT44" s="31"/>
      <c r="IGU44" s="30"/>
      <c r="IGV44" s="31"/>
      <c r="IGW44" s="30"/>
      <c r="IGX44" s="31"/>
      <c r="IGY44" s="30"/>
      <c r="IGZ44" s="31"/>
      <c r="IHA44" s="30"/>
      <c r="IHB44" s="31"/>
      <c r="IHC44" s="30"/>
      <c r="IHD44" s="31"/>
      <c r="IHE44" s="30"/>
      <c r="IHF44" s="31"/>
      <c r="IHG44" s="30"/>
      <c r="IHH44" s="31"/>
      <c r="IHI44" s="30"/>
      <c r="IHJ44" s="31"/>
      <c r="IHK44" s="30"/>
      <c r="IHL44" s="31"/>
      <c r="IHM44" s="30"/>
      <c r="IHN44" s="31"/>
      <c r="IHO44" s="30"/>
      <c r="IHP44" s="31"/>
      <c r="IHQ44" s="30"/>
      <c r="IHR44" s="31"/>
      <c r="IHS44" s="30"/>
      <c r="IHT44" s="31"/>
      <c r="IHU44" s="30"/>
      <c r="IHV44" s="31"/>
      <c r="IHW44" s="30"/>
      <c r="IHX44" s="31"/>
      <c r="IHY44" s="30"/>
      <c r="IHZ44" s="31"/>
      <c r="IIA44" s="30"/>
      <c r="IIB44" s="31"/>
      <c r="IIC44" s="30"/>
      <c r="IID44" s="31"/>
      <c r="IIE44" s="30"/>
      <c r="IIF44" s="31"/>
      <c r="IIG44" s="30"/>
      <c r="IIH44" s="31"/>
      <c r="III44" s="30"/>
      <c r="IIJ44" s="31"/>
      <c r="IIK44" s="30"/>
      <c r="IIL44" s="31"/>
      <c r="IIM44" s="30"/>
      <c r="IIN44" s="31"/>
      <c r="IIO44" s="30"/>
      <c r="IIP44" s="31"/>
      <c r="IIQ44" s="30"/>
      <c r="IIR44" s="31"/>
      <c r="IIS44" s="30"/>
      <c r="IIT44" s="31"/>
      <c r="IIU44" s="30"/>
      <c r="IIV44" s="31"/>
      <c r="IIW44" s="30"/>
      <c r="IIX44" s="31"/>
      <c r="IIY44" s="30"/>
      <c r="IIZ44" s="31"/>
      <c r="IJA44" s="30"/>
      <c r="IJB44" s="31"/>
      <c r="IJC44" s="30"/>
      <c r="IJD44" s="31"/>
      <c r="IJE44" s="30"/>
      <c r="IJF44" s="31"/>
      <c r="IJG44" s="30"/>
      <c r="IJH44" s="31"/>
      <c r="IJI44" s="30"/>
      <c r="IJJ44" s="31"/>
      <c r="IJK44" s="30"/>
      <c r="IJL44" s="31"/>
      <c r="IJM44" s="30"/>
      <c r="IJN44" s="31"/>
      <c r="IJO44" s="30"/>
      <c r="IJP44" s="31"/>
      <c r="IJQ44" s="30"/>
      <c r="IJR44" s="31"/>
      <c r="IJS44" s="30"/>
      <c r="IJT44" s="31"/>
      <c r="IJU44" s="30"/>
      <c r="IJV44" s="31"/>
      <c r="IJW44" s="30"/>
      <c r="IJX44" s="31"/>
      <c r="IJY44" s="30"/>
      <c r="IJZ44" s="31"/>
      <c r="IKA44" s="30"/>
      <c r="IKB44" s="31"/>
      <c r="IKC44" s="30"/>
      <c r="IKD44" s="31"/>
      <c r="IKE44" s="30"/>
      <c r="IKF44" s="31"/>
      <c r="IKG44" s="30"/>
      <c r="IKH44" s="31"/>
      <c r="IKI44" s="30"/>
      <c r="IKJ44" s="31"/>
      <c r="IKK44" s="30"/>
      <c r="IKL44" s="31"/>
      <c r="IKM44" s="30"/>
      <c r="IKN44" s="31"/>
      <c r="IKO44" s="30"/>
      <c r="IKP44" s="31"/>
      <c r="IKQ44" s="30"/>
      <c r="IKR44" s="31"/>
      <c r="IKS44" s="30"/>
      <c r="IKT44" s="31"/>
      <c r="IKU44" s="30"/>
      <c r="IKV44" s="31"/>
      <c r="IKW44" s="30"/>
      <c r="IKX44" s="31"/>
      <c r="IKY44" s="30"/>
      <c r="IKZ44" s="31"/>
      <c r="ILA44" s="30"/>
      <c r="ILB44" s="31"/>
      <c r="ILC44" s="30"/>
      <c r="ILD44" s="31"/>
      <c r="ILE44" s="30"/>
      <c r="ILF44" s="31"/>
      <c r="ILG44" s="30"/>
      <c r="ILH44" s="31"/>
      <c r="ILI44" s="30"/>
      <c r="ILJ44" s="31"/>
      <c r="ILK44" s="30"/>
      <c r="ILL44" s="31"/>
      <c r="ILM44" s="30"/>
      <c r="ILN44" s="31"/>
      <c r="ILO44" s="30"/>
      <c r="ILP44" s="31"/>
      <c r="ILQ44" s="30"/>
      <c r="ILR44" s="31"/>
      <c r="ILS44" s="30"/>
      <c r="ILT44" s="31"/>
      <c r="ILU44" s="30"/>
      <c r="ILV44" s="31"/>
      <c r="ILW44" s="30"/>
      <c r="ILX44" s="31"/>
      <c r="ILY44" s="30"/>
      <c r="ILZ44" s="31"/>
      <c r="IMA44" s="30"/>
      <c r="IMB44" s="31"/>
      <c r="IMC44" s="30"/>
      <c r="IMD44" s="31"/>
      <c r="IME44" s="30"/>
      <c r="IMF44" s="31"/>
      <c r="IMG44" s="30"/>
      <c r="IMH44" s="31"/>
      <c r="IMI44" s="30"/>
      <c r="IMJ44" s="31"/>
      <c r="IMK44" s="30"/>
      <c r="IML44" s="31"/>
      <c r="IMM44" s="30"/>
      <c r="IMN44" s="31"/>
      <c r="IMO44" s="30"/>
      <c r="IMP44" s="31"/>
      <c r="IMQ44" s="30"/>
      <c r="IMR44" s="31"/>
      <c r="IMS44" s="30"/>
      <c r="IMT44" s="31"/>
      <c r="IMU44" s="30"/>
      <c r="IMV44" s="31"/>
      <c r="IMW44" s="30"/>
      <c r="IMX44" s="31"/>
      <c r="IMY44" s="30"/>
      <c r="IMZ44" s="31"/>
      <c r="INA44" s="30"/>
      <c r="INB44" s="31"/>
      <c r="INC44" s="30"/>
      <c r="IND44" s="31"/>
      <c r="INE44" s="30"/>
      <c r="INF44" s="31"/>
      <c r="ING44" s="30"/>
      <c r="INH44" s="31"/>
      <c r="INI44" s="30"/>
      <c r="INJ44" s="31"/>
      <c r="INK44" s="30"/>
      <c r="INL44" s="31"/>
      <c r="INM44" s="30"/>
      <c r="INN44" s="31"/>
      <c r="INO44" s="30"/>
      <c r="INP44" s="31"/>
      <c r="INQ44" s="30"/>
      <c r="INR44" s="31"/>
      <c r="INS44" s="30"/>
      <c r="INT44" s="31"/>
      <c r="INU44" s="30"/>
      <c r="INV44" s="31"/>
      <c r="INW44" s="30"/>
      <c r="INX44" s="31"/>
      <c r="INY44" s="30"/>
      <c r="INZ44" s="31"/>
      <c r="IOA44" s="30"/>
      <c r="IOB44" s="31"/>
      <c r="IOC44" s="30"/>
      <c r="IOD44" s="31"/>
      <c r="IOE44" s="30"/>
      <c r="IOF44" s="31"/>
      <c r="IOG44" s="30"/>
      <c r="IOH44" s="31"/>
      <c r="IOI44" s="30"/>
      <c r="IOJ44" s="31"/>
      <c r="IOK44" s="30"/>
      <c r="IOL44" s="31"/>
      <c r="IOM44" s="30"/>
      <c r="ION44" s="31"/>
      <c r="IOO44" s="30"/>
      <c r="IOP44" s="31"/>
      <c r="IOQ44" s="30"/>
      <c r="IOR44" s="31"/>
      <c r="IOS44" s="30"/>
      <c r="IOT44" s="31"/>
      <c r="IOU44" s="30"/>
      <c r="IOV44" s="31"/>
      <c r="IOW44" s="30"/>
      <c r="IOX44" s="31"/>
      <c r="IOY44" s="30"/>
      <c r="IOZ44" s="31"/>
      <c r="IPA44" s="30"/>
      <c r="IPB44" s="31"/>
      <c r="IPC44" s="30"/>
      <c r="IPD44" s="31"/>
      <c r="IPE44" s="30"/>
      <c r="IPF44" s="31"/>
      <c r="IPG44" s="30"/>
      <c r="IPH44" s="31"/>
      <c r="IPI44" s="30"/>
      <c r="IPJ44" s="31"/>
      <c r="IPK44" s="30"/>
      <c r="IPL44" s="31"/>
      <c r="IPM44" s="30"/>
      <c r="IPN44" s="31"/>
      <c r="IPO44" s="30"/>
      <c r="IPP44" s="31"/>
      <c r="IPQ44" s="30"/>
      <c r="IPR44" s="31"/>
      <c r="IPS44" s="30"/>
      <c r="IPT44" s="31"/>
      <c r="IPU44" s="30"/>
      <c r="IPV44" s="31"/>
      <c r="IPW44" s="30"/>
      <c r="IPX44" s="31"/>
      <c r="IPY44" s="30"/>
      <c r="IPZ44" s="31"/>
      <c r="IQA44" s="30"/>
      <c r="IQB44" s="31"/>
      <c r="IQC44" s="30"/>
      <c r="IQD44" s="31"/>
      <c r="IQE44" s="30"/>
      <c r="IQF44" s="31"/>
      <c r="IQG44" s="30"/>
      <c r="IQH44" s="31"/>
      <c r="IQI44" s="30"/>
      <c r="IQJ44" s="31"/>
      <c r="IQK44" s="30"/>
      <c r="IQL44" s="31"/>
      <c r="IQM44" s="30"/>
      <c r="IQN44" s="31"/>
      <c r="IQO44" s="30"/>
      <c r="IQP44" s="31"/>
      <c r="IQQ44" s="30"/>
      <c r="IQR44" s="31"/>
      <c r="IQS44" s="30"/>
      <c r="IQT44" s="31"/>
      <c r="IQU44" s="30"/>
      <c r="IQV44" s="31"/>
      <c r="IQW44" s="30"/>
      <c r="IQX44" s="31"/>
      <c r="IQY44" s="30"/>
      <c r="IQZ44" s="31"/>
      <c r="IRA44" s="30"/>
      <c r="IRB44" s="31"/>
      <c r="IRC44" s="30"/>
      <c r="IRD44" s="31"/>
      <c r="IRE44" s="30"/>
      <c r="IRF44" s="31"/>
      <c r="IRG44" s="30"/>
      <c r="IRH44" s="31"/>
      <c r="IRI44" s="30"/>
      <c r="IRJ44" s="31"/>
      <c r="IRK44" s="30"/>
      <c r="IRL44" s="31"/>
      <c r="IRM44" s="30"/>
      <c r="IRN44" s="31"/>
      <c r="IRO44" s="30"/>
      <c r="IRP44" s="31"/>
      <c r="IRQ44" s="30"/>
      <c r="IRR44" s="31"/>
      <c r="IRS44" s="30"/>
      <c r="IRT44" s="31"/>
      <c r="IRU44" s="30"/>
      <c r="IRV44" s="31"/>
      <c r="IRW44" s="30"/>
      <c r="IRX44" s="31"/>
      <c r="IRY44" s="30"/>
      <c r="IRZ44" s="31"/>
      <c r="ISA44" s="30"/>
      <c r="ISB44" s="31"/>
      <c r="ISC44" s="30"/>
      <c r="ISD44" s="31"/>
      <c r="ISE44" s="30"/>
      <c r="ISF44" s="31"/>
      <c r="ISG44" s="30"/>
      <c r="ISH44" s="31"/>
      <c r="ISI44" s="30"/>
      <c r="ISJ44" s="31"/>
      <c r="ISK44" s="30"/>
      <c r="ISL44" s="31"/>
      <c r="ISM44" s="30"/>
      <c r="ISN44" s="31"/>
      <c r="ISO44" s="30"/>
      <c r="ISP44" s="31"/>
      <c r="ISQ44" s="30"/>
      <c r="ISR44" s="31"/>
      <c r="ISS44" s="30"/>
      <c r="IST44" s="31"/>
      <c r="ISU44" s="30"/>
      <c r="ISV44" s="31"/>
      <c r="ISW44" s="30"/>
      <c r="ISX44" s="31"/>
      <c r="ISY44" s="30"/>
      <c r="ISZ44" s="31"/>
      <c r="ITA44" s="30"/>
      <c r="ITB44" s="31"/>
      <c r="ITC44" s="30"/>
      <c r="ITD44" s="31"/>
      <c r="ITE44" s="30"/>
      <c r="ITF44" s="31"/>
      <c r="ITG44" s="30"/>
      <c r="ITH44" s="31"/>
      <c r="ITI44" s="30"/>
      <c r="ITJ44" s="31"/>
      <c r="ITK44" s="30"/>
      <c r="ITL44" s="31"/>
      <c r="ITM44" s="30"/>
      <c r="ITN44" s="31"/>
      <c r="ITO44" s="30"/>
      <c r="ITP44" s="31"/>
      <c r="ITQ44" s="30"/>
      <c r="ITR44" s="31"/>
      <c r="ITS44" s="30"/>
      <c r="ITT44" s="31"/>
      <c r="ITU44" s="30"/>
      <c r="ITV44" s="31"/>
      <c r="ITW44" s="30"/>
      <c r="ITX44" s="31"/>
      <c r="ITY44" s="30"/>
      <c r="ITZ44" s="31"/>
      <c r="IUA44" s="30"/>
      <c r="IUB44" s="31"/>
      <c r="IUC44" s="30"/>
      <c r="IUD44" s="31"/>
      <c r="IUE44" s="30"/>
      <c r="IUF44" s="31"/>
      <c r="IUG44" s="30"/>
      <c r="IUH44" s="31"/>
      <c r="IUI44" s="30"/>
      <c r="IUJ44" s="31"/>
      <c r="IUK44" s="30"/>
      <c r="IUL44" s="31"/>
      <c r="IUM44" s="30"/>
      <c r="IUN44" s="31"/>
      <c r="IUO44" s="30"/>
      <c r="IUP44" s="31"/>
      <c r="IUQ44" s="30"/>
      <c r="IUR44" s="31"/>
      <c r="IUS44" s="30"/>
      <c r="IUT44" s="31"/>
      <c r="IUU44" s="30"/>
      <c r="IUV44" s="31"/>
      <c r="IUW44" s="30"/>
      <c r="IUX44" s="31"/>
      <c r="IUY44" s="30"/>
      <c r="IUZ44" s="31"/>
      <c r="IVA44" s="30"/>
      <c r="IVB44" s="31"/>
      <c r="IVC44" s="30"/>
      <c r="IVD44" s="31"/>
      <c r="IVE44" s="30"/>
      <c r="IVF44" s="31"/>
      <c r="IVG44" s="30"/>
      <c r="IVH44" s="31"/>
      <c r="IVI44" s="30"/>
      <c r="IVJ44" s="31"/>
      <c r="IVK44" s="30"/>
      <c r="IVL44" s="31"/>
      <c r="IVM44" s="30"/>
      <c r="IVN44" s="31"/>
      <c r="IVO44" s="30"/>
      <c r="IVP44" s="31"/>
      <c r="IVQ44" s="30"/>
      <c r="IVR44" s="31"/>
      <c r="IVS44" s="30"/>
      <c r="IVT44" s="31"/>
      <c r="IVU44" s="30"/>
      <c r="IVV44" s="31"/>
      <c r="IVW44" s="30"/>
      <c r="IVX44" s="31"/>
      <c r="IVY44" s="30"/>
      <c r="IVZ44" s="31"/>
      <c r="IWA44" s="30"/>
      <c r="IWB44" s="31"/>
      <c r="IWC44" s="30"/>
      <c r="IWD44" s="31"/>
      <c r="IWE44" s="30"/>
      <c r="IWF44" s="31"/>
      <c r="IWG44" s="30"/>
      <c r="IWH44" s="31"/>
      <c r="IWI44" s="30"/>
      <c r="IWJ44" s="31"/>
      <c r="IWK44" s="30"/>
      <c r="IWL44" s="31"/>
      <c r="IWM44" s="30"/>
      <c r="IWN44" s="31"/>
      <c r="IWO44" s="30"/>
      <c r="IWP44" s="31"/>
      <c r="IWQ44" s="30"/>
      <c r="IWR44" s="31"/>
      <c r="IWS44" s="30"/>
      <c r="IWT44" s="31"/>
      <c r="IWU44" s="30"/>
      <c r="IWV44" s="31"/>
      <c r="IWW44" s="30"/>
      <c r="IWX44" s="31"/>
      <c r="IWY44" s="30"/>
      <c r="IWZ44" s="31"/>
      <c r="IXA44" s="30"/>
      <c r="IXB44" s="31"/>
      <c r="IXC44" s="30"/>
      <c r="IXD44" s="31"/>
      <c r="IXE44" s="30"/>
      <c r="IXF44" s="31"/>
      <c r="IXG44" s="30"/>
      <c r="IXH44" s="31"/>
      <c r="IXI44" s="30"/>
      <c r="IXJ44" s="31"/>
      <c r="IXK44" s="30"/>
      <c r="IXL44" s="31"/>
      <c r="IXM44" s="30"/>
      <c r="IXN44" s="31"/>
      <c r="IXO44" s="30"/>
      <c r="IXP44" s="31"/>
      <c r="IXQ44" s="30"/>
      <c r="IXR44" s="31"/>
      <c r="IXS44" s="30"/>
      <c r="IXT44" s="31"/>
      <c r="IXU44" s="30"/>
      <c r="IXV44" s="31"/>
      <c r="IXW44" s="30"/>
      <c r="IXX44" s="31"/>
      <c r="IXY44" s="30"/>
      <c r="IXZ44" s="31"/>
      <c r="IYA44" s="30"/>
      <c r="IYB44" s="31"/>
      <c r="IYC44" s="30"/>
      <c r="IYD44" s="31"/>
      <c r="IYE44" s="30"/>
      <c r="IYF44" s="31"/>
      <c r="IYG44" s="30"/>
      <c r="IYH44" s="31"/>
      <c r="IYI44" s="30"/>
      <c r="IYJ44" s="31"/>
      <c r="IYK44" s="30"/>
      <c r="IYL44" s="31"/>
      <c r="IYM44" s="30"/>
      <c r="IYN44" s="31"/>
      <c r="IYO44" s="30"/>
      <c r="IYP44" s="31"/>
      <c r="IYQ44" s="30"/>
      <c r="IYR44" s="31"/>
      <c r="IYS44" s="30"/>
      <c r="IYT44" s="31"/>
      <c r="IYU44" s="30"/>
      <c r="IYV44" s="31"/>
      <c r="IYW44" s="30"/>
      <c r="IYX44" s="31"/>
      <c r="IYY44" s="30"/>
      <c r="IYZ44" s="31"/>
      <c r="IZA44" s="30"/>
      <c r="IZB44" s="31"/>
      <c r="IZC44" s="30"/>
      <c r="IZD44" s="31"/>
      <c r="IZE44" s="30"/>
      <c r="IZF44" s="31"/>
      <c r="IZG44" s="30"/>
      <c r="IZH44" s="31"/>
      <c r="IZI44" s="30"/>
      <c r="IZJ44" s="31"/>
      <c r="IZK44" s="30"/>
      <c r="IZL44" s="31"/>
      <c r="IZM44" s="30"/>
      <c r="IZN44" s="31"/>
      <c r="IZO44" s="30"/>
      <c r="IZP44" s="31"/>
      <c r="IZQ44" s="30"/>
      <c r="IZR44" s="31"/>
      <c r="IZS44" s="30"/>
      <c r="IZT44" s="31"/>
      <c r="IZU44" s="30"/>
      <c r="IZV44" s="31"/>
      <c r="IZW44" s="30"/>
      <c r="IZX44" s="31"/>
      <c r="IZY44" s="30"/>
      <c r="IZZ44" s="31"/>
      <c r="JAA44" s="30"/>
      <c r="JAB44" s="31"/>
      <c r="JAC44" s="30"/>
      <c r="JAD44" s="31"/>
      <c r="JAE44" s="30"/>
      <c r="JAF44" s="31"/>
      <c r="JAG44" s="30"/>
      <c r="JAH44" s="31"/>
      <c r="JAI44" s="30"/>
      <c r="JAJ44" s="31"/>
      <c r="JAK44" s="30"/>
      <c r="JAL44" s="31"/>
      <c r="JAM44" s="30"/>
      <c r="JAN44" s="31"/>
      <c r="JAO44" s="30"/>
      <c r="JAP44" s="31"/>
      <c r="JAQ44" s="30"/>
      <c r="JAR44" s="31"/>
      <c r="JAS44" s="30"/>
      <c r="JAT44" s="31"/>
      <c r="JAU44" s="30"/>
      <c r="JAV44" s="31"/>
      <c r="JAW44" s="30"/>
      <c r="JAX44" s="31"/>
      <c r="JAY44" s="30"/>
      <c r="JAZ44" s="31"/>
      <c r="JBA44" s="30"/>
      <c r="JBB44" s="31"/>
      <c r="JBC44" s="30"/>
      <c r="JBD44" s="31"/>
      <c r="JBE44" s="30"/>
      <c r="JBF44" s="31"/>
      <c r="JBG44" s="30"/>
      <c r="JBH44" s="31"/>
      <c r="JBI44" s="30"/>
      <c r="JBJ44" s="31"/>
      <c r="JBK44" s="30"/>
      <c r="JBL44" s="31"/>
      <c r="JBM44" s="30"/>
      <c r="JBN44" s="31"/>
      <c r="JBO44" s="30"/>
      <c r="JBP44" s="31"/>
      <c r="JBQ44" s="30"/>
      <c r="JBR44" s="31"/>
      <c r="JBS44" s="30"/>
      <c r="JBT44" s="31"/>
      <c r="JBU44" s="30"/>
      <c r="JBV44" s="31"/>
      <c r="JBW44" s="30"/>
      <c r="JBX44" s="31"/>
      <c r="JBY44" s="30"/>
      <c r="JBZ44" s="31"/>
      <c r="JCA44" s="30"/>
      <c r="JCB44" s="31"/>
      <c r="JCC44" s="30"/>
      <c r="JCD44" s="31"/>
      <c r="JCE44" s="30"/>
      <c r="JCF44" s="31"/>
      <c r="JCG44" s="30"/>
      <c r="JCH44" s="31"/>
      <c r="JCI44" s="30"/>
      <c r="JCJ44" s="31"/>
      <c r="JCK44" s="30"/>
      <c r="JCL44" s="31"/>
      <c r="JCM44" s="30"/>
      <c r="JCN44" s="31"/>
      <c r="JCO44" s="30"/>
      <c r="JCP44" s="31"/>
      <c r="JCQ44" s="30"/>
      <c r="JCR44" s="31"/>
      <c r="JCS44" s="30"/>
      <c r="JCT44" s="31"/>
      <c r="JCU44" s="30"/>
      <c r="JCV44" s="31"/>
      <c r="JCW44" s="30"/>
      <c r="JCX44" s="31"/>
      <c r="JCY44" s="30"/>
      <c r="JCZ44" s="31"/>
      <c r="JDA44" s="30"/>
      <c r="JDB44" s="31"/>
      <c r="JDC44" s="30"/>
      <c r="JDD44" s="31"/>
      <c r="JDE44" s="30"/>
      <c r="JDF44" s="31"/>
      <c r="JDG44" s="30"/>
      <c r="JDH44" s="31"/>
      <c r="JDI44" s="30"/>
      <c r="JDJ44" s="31"/>
      <c r="JDK44" s="30"/>
      <c r="JDL44" s="31"/>
      <c r="JDM44" s="30"/>
      <c r="JDN44" s="31"/>
      <c r="JDO44" s="30"/>
      <c r="JDP44" s="31"/>
      <c r="JDQ44" s="30"/>
      <c r="JDR44" s="31"/>
      <c r="JDS44" s="30"/>
      <c r="JDT44" s="31"/>
      <c r="JDU44" s="30"/>
      <c r="JDV44" s="31"/>
      <c r="JDW44" s="30"/>
      <c r="JDX44" s="31"/>
      <c r="JDY44" s="30"/>
      <c r="JDZ44" s="31"/>
      <c r="JEA44" s="30"/>
      <c r="JEB44" s="31"/>
      <c r="JEC44" s="30"/>
      <c r="JED44" s="31"/>
      <c r="JEE44" s="30"/>
      <c r="JEF44" s="31"/>
      <c r="JEG44" s="30"/>
      <c r="JEH44" s="31"/>
      <c r="JEI44" s="30"/>
      <c r="JEJ44" s="31"/>
      <c r="JEK44" s="30"/>
      <c r="JEL44" s="31"/>
      <c r="JEM44" s="30"/>
      <c r="JEN44" s="31"/>
      <c r="JEO44" s="30"/>
      <c r="JEP44" s="31"/>
      <c r="JEQ44" s="30"/>
      <c r="JER44" s="31"/>
      <c r="JES44" s="30"/>
      <c r="JET44" s="31"/>
      <c r="JEU44" s="30"/>
      <c r="JEV44" s="31"/>
      <c r="JEW44" s="30"/>
      <c r="JEX44" s="31"/>
      <c r="JEY44" s="30"/>
      <c r="JEZ44" s="31"/>
      <c r="JFA44" s="30"/>
      <c r="JFB44" s="31"/>
      <c r="JFC44" s="30"/>
      <c r="JFD44" s="31"/>
      <c r="JFE44" s="30"/>
      <c r="JFF44" s="31"/>
      <c r="JFG44" s="30"/>
      <c r="JFH44" s="31"/>
      <c r="JFI44" s="30"/>
      <c r="JFJ44" s="31"/>
      <c r="JFK44" s="30"/>
      <c r="JFL44" s="31"/>
      <c r="JFM44" s="30"/>
      <c r="JFN44" s="31"/>
      <c r="JFO44" s="30"/>
      <c r="JFP44" s="31"/>
      <c r="JFQ44" s="30"/>
      <c r="JFR44" s="31"/>
      <c r="JFS44" s="30"/>
      <c r="JFT44" s="31"/>
      <c r="JFU44" s="30"/>
      <c r="JFV44" s="31"/>
      <c r="JFW44" s="30"/>
      <c r="JFX44" s="31"/>
      <c r="JFY44" s="30"/>
      <c r="JFZ44" s="31"/>
      <c r="JGA44" s="30"/>
      <c r="JGB44" s="31"/>
      <c r="JGC44" s="30"/>
      <c r="JGD44" s="31"/>
      <c r="JGE44" s="30"/>
      <c r="JGF44" s="31"/>
      <c r="JGG44" s="30"/>
      <c r="JGH44" s="31"/>
      <c r="JGI44" s="30"/>
      <c r="JGJ44" s="31"/>
      <c r="JGK44" s="30"/>
      <c r="JGL44" s="31"/>
      <c r="JGM44" s="30"/>
      <c r="JGN44" s="31"/>
      <c r="JGO44" s="30"/>
      <c r="JGP44" s="31"/>
      <c r="JGQ44" s="30"/>
      <c r="JGR44" s="31"/>
      <c r="JGS44" s="30"/>
      <c r="JGT44" s="31"/>
      <c r="JGU44" s="30"/>
      <c r="JGV44" s="31"/>
      <c r="JGW44" s="30"/>
      <c r="JGX44" s="31"/>
      <c r="JGY44" s="30"/>
      <c r="JGZ44" s="31"/>
      <c r="JHA44" s="30"/>
      <c r="JHB44" s="31"/>
      <c r="JHC44" s="30"/>
      <c r="JHD44" s="31"/>
      <c r="JHE44" s="30"/>
      <c r="JHF44" s="31"/>
      <c r="JHG44" s="30"/>
      <c r="JHH44" s="31"/>
      <c r="JHI44" s="30"/>
      <c r="JHJ44" s="31"/>
      <c r="JHK44" s="30"/>
      <c r="JHL44" s="31"/>
      <c r="JHM44" s="30"/>
      <c r="JHN44" s="31"/>
      <c r="JHO44" s="30"/>
      <c r="JHP44" s="31"/>
      <c r="JHQ44" s="30"/>
      <c r="JHR44" s="31"/>
      <c r="JHS44" s="30"/>
      <c r="JHT44" s="31"/>
      <c r="JHU44" s="30"/>
      <c r="JHV44" s="31"/>
      <c r="JHW44" s="30"/>
      <c r="JHX44" s="31"/>
      <c r="JHY44" s="30"/>
      <c r="JHZ44" s="31"/>
      <c r="JIA44" s="30"/>
      <c r="JIB44" s="31"/>
      <c r="JIC44" s="30"/>
      <c r="JID44" s="31"/>
      <c r="JIE44" s="30"/>
      <c r="JIF44" s="31"/>
      <c r="JIG44" s="30"/>
      <c r="JIH44" s="31"/>
      <c r="JII44" s="30"/>
      <c r="JIJ44" s="31"/>
      <c r="JIK44" s="30"/>
      <c r="JIL44" s="31"/>
      <c r="JIM44" s="30"/>
      <c r="JIN44" s="31"/>
      <c r="JIO44" s="30"/>
      <c r="JIP44" s="31"/>
      <c r="JIQ44" s="30"/>
      <c r="JIR44" s="31"/>
      <c r="JIS44" s="30"/>
      <c r="JIT44" s="31"/>
      <c r="JIU44" s="30"/>
      <c r="JIV44" s="31"/>
      <c r="JIW44" s="30"/>
      <c r="JIX44" s="31"/>
      <c r="JIY44" s="30"/>
      <c r="JIZ44" s="31"/>
      <c r="JJA44" s="30"/>
      <c r="JJB44" s="31"/>
      <c r="JJC44" s="30"/>
      <c r="JJD44" s="31"/>
      <c r="JJE44" s="30"/>
      <c r="JJF44" s="31"/>
      <c r="JJG44" s="30"/>
      <c r="JJH44" s="31"/>
      <c r="JJI44" s="30"/>
      <c r="JJJ44" s="31"/>
      <c r="JJK44" s="30"/>
      <c r="JJL44" s="31"/>
      <c r="JJM44" s="30"/>
      <c r="JJN44" s="31"/>
      <c r="JJO44" s="30"/>
      <c r="JJP44" s="31"/>
      <c r="JJQ44" s="30"/>
      <c r="JJR44" s="31"/>
      <c r="JJS44" s="30"/>
      <c r="JJT44" s="31"/>
      <c r="JJU44" s="30"/>
      <c r="JJV44" s="31"/>
      <c r="JJW44" s="30"/>
      <c r="JJX44" s="31"/>
      <c r="JJY44" s="30"/>
      <c r="JJZ44" s="31"/>
      <c r="JKA44" s="30"/>
      <c r="JKB44" s="31"/>
      <c r="JKC44" s="30"/>
      <c r="JKD44" s="31"/>
      <c r="JKE44" s="30"/>
      <c r="JKF44" s="31"/>
      <c r="JKG44" s="30"/>
      <c r="JKH44" s="31"/>
      <c r="JKI44" s="30"/>
      <c r="JKJ44" s="31"/>
      <c r="JKK44" s="30"/>
      <c r="JKL44" s="31"/>
      <c r="JKM44" s="30"/>
      <c r="JKN44" s="31"/>
      <c r="JKO44" s="30"/>
      <c r="JKP44" s="31"/>
      <c r="JKQ44" s="30"/>
      <c r="JKR44" s="31"/>
      <c r="JKS44" s="30"/>
      <c r="JKT44" s="31"/>
      <c r="JKU44" s="30"/>
      <c r="JKV44" s="31"/>
      <c r="JKW44" s="30"/>
      <c r="JKX44" s="31"/>
      <c r="JKY44" s="30"/>
      <c r="JKZ44" s="31"/>
      <c r="JLA44" s="30"/>
      <c r="JLB44" s="31"/>
      <c r="JLC44" s="30"/>
      <c r="JLD44" s="31"/>
      <c r="JLE44" s="30"/>
      <c r="JLF44" s="31"/>
      <c r="JLG44" s="30"/>
      <c r="JLH44" s="31"/>
      <c r="JLI44" s="30"/>
      <c r="JLJ44" s="31"/>
      <c r="JLK44" s="30"/>
      <c r="JLL44" s="31"/>
      <c r="JLM44" s="30"/>
      <c r="JLN44" s="31"/>
      <c r="JLO44" s="30"/>
      <c r="JLP44" s="31"/>
      <c r="JLQ44" s="30"/>
      <c r="JLR44" s="31"/>
      <c r="JLS44" s="30"/>
      <c r="JLT44" s="31"/>
      <c r="JLU44" s="30"/>
      <c r="JLV44" s="31"/>
      <c r="JLW44" s="30"/>
      <c r="JLX44" s="31"/>
      <c r="JLY44" s="30"/>
      <c r="JLZ44" s="31"/>
      <c r="JMA44" s="30"/>
      <c r="JMB44" s="31"/>
      <c r="JMC44" s="30"/>
      <c r="JMD44" s="31"/>
      <c r="JME44" s="30"/>
      <c r="JMF44" s="31"/>
      <c r="JMG44" s="30"/>
      <c r="JMH44" s="31"/>
      <c r="JMI44" s="30"/>
      <c r="JMJ44" s="31"/>
      <c r="JMK44" s="30"/>
      <c r="JML44" s="31"/>
      <c r="JMM44" s="30"/>
      <c r="JMN44" s="31"/>
      <c r="JMO44" s="30"/>
      <c r="JMP44" s="31"/>
      <c r="JMQ44" s="30"/>
      <c r="JMR44" s="31"/>
      <c r="JMS44" s="30"/>
      <c r="JMT44" s="31"/>
      <c r="JMU44" s="30"/>
      <c r="JMV44" s="31"/>
      <c r="JMW44" s="30"/>
      <c r="JMX44" s="31"/>
      <c r="JMY44" s="30"/>
      <c r="JMZ44" s="31"/>
      <c r="JNA44" s="30"/>
      <c r="JNB44" s="31"/>
      <c r="JNC44" s="30"/>
      <c r="JND44" s="31"/>
      <c r="JNE44" s="30"/>
      <c r="JNF44" s="31"/>
      <c r="JNG44" s="30"/>
      <c r="JNH44" s="31"/>
      <c r="JNI44" s="30"/>
      <c r="JNJ44" s="31"/>
      <c r="JNK44" s="30"/>
      <c r="JNL44" s="31"/>
      <c r="JNM44" s="30"/>
      <c r="JNN44" s="31"/>
      <c r="JNO44" s="30"/>
      <c r="JNP44" s="31"/>
      <c r="JNQ44" s="30"/>
      <c r="JNR44" s="31"/>
      <c r="JNS44" s="30"/>
      <c r="JNT44" s="31"/>
      <c r="JNU44" s="30"/>
      <c r="JNV44" s="31"/>
      <c r="JNW44" s="30"/>
      <c r="JNX44" s="31"/>
      <c r="JNY44" s="30"/>
      <c r="JNZ44" s="31"/>
      <c r="JOA44" s="30"/>
      <c r="JOB44" s="31"/>
      <c r="JOC44" s="30"/>
      <c r="JOD44" s="31"/>
      <c r="JOE44" s="30"/>
      <c r="JOF44" s="31"/>
      <c r="JOG44" s="30"/>
      <c r="JOH44" s="31"/>
      <c r="JOI44" s="30"/>
      <c r="JOJ44" s="31"/>
      <c r="JOK44" s="30"/>
      <c r="JOL44" s="31"/>
      <c r="JOM44" s="30"/>
      <c r="JON44" s="31"/>
      <c r="JOO44" s="30"/>
      <c r="JOP44" s="31"/>
      <c r="JOQ44" s="30"/>
      <c r="JOR44" s="31"/>
      <c r="JOS44" s="30"/>
      <c r="JOT44" s="31"/>
      <c r="JOU44" s="30"/>
      <c r="JOV44" s="31"/>
      <c r="JOW44" s="30"/>
      <c r="JOX44" s="31"/>
      <c r="JOY44" s="30"/>
      <c r="JOZ44" s="31"/>
      <c r="JPA44" s="30"/>
      <c r="JPB44" s="31"/>
      <c r="JPC44" s="30"/>
      <c r="JPD44" s="31"/>
      <c r="JPE44" s="30"/>
      <c r="JPF44" s="31"/>
      <c r="JPG44" s="30"/>
      <c r="JPH44" s="31"/>
      <c r="JPI44" s="30"/>
      <c r="JPJ44" s="31"/>
      <c r="JPK44" s="30"/>
      <c r="JPL44" s="31"/>
      <c r="JPM44" s="30"/>
      <c r="JPN44" s="31"/>
      <c r="JPO44" s="30"/>
      <c r="JPP44" s="31"/>
      <c r="JPQ44" s="30"/>
      <c r="JPR44" s="31"/>
      <c r="JPS44" s="30"/>
      <c r="JPT44" s="31"/>
      <c r="JPU44" s="30"/>
      <c r="JPV44" s="31"/>
      <c r="JPW44" s="30"/>
      <c r="JPX44" s="31"/>
      <c r="JPY44" s="30"/>
      <c r="JPZ44" s="31"/>
      <c r="JQA44" s="30"/>
      <c r="JQB44" s="31"/>
      <c r="JQC44" s="30"/>
      <c r="JQD44" s="31"/>
      <c r="JQE44" s="30"/>
      <c r="JQF44" s="31"/>
      <c r="JQG44" s="30"/>
      <c r="JQH44" s="31"/>
      <c r="JQI44" s="30"/>
      <c r="JQJ44" s="31"/>
      <c r="JQK44" s="30"/>
      <c r="JQL44" s="31"/>
      <c r="JQM44" s="30"/>
      <c r="JQN44" s="31"/>
      <c r="JQO44" s="30"/>
      <c r="JQP44" s="31"/>
      <c r="JQQ44" s="30"/>
      <c r="JQR44" s="31"/>
      <c r="JQS44" s="30"/>
      <c r="JQT44" s="31"/>
      <c r="JQU44" s="30"/>
      <c r="JQV44" s="31"/>
      <c r="JQW44" s="30"/>
      <c r="JQX44" s="31"/>
      <c r="JQY44" s="30"/>
      <c r="JQZ44" s="31"/>
      <c r="JRA44" s="30"/>
      <c r="JRB44" s="31"/>
      <c r="JRC44" s="30"/>
      <c r="JRD44" s="31"/>
      <c r="JRE44" s="30"/>
      <c r="JRF44" s="31"/>
      <c r="JRG44" s="30"/>
      <c r="JRH44" s="31"/>
      <c r="JRI44" s="30"/>
      <c r="JRJ44" s="31"/>
      <c r="JRK44" s="30"/>
      <c r="JRL44" s="31"/>
      <c r="JRM44" s="30"/>
      <c r="JRN44" s="31"/>
      <c r="JRO44" s="30"/>
      <c r="JRP44" s="31"/>
      <c r="JRQ44" s="30"/>
      <c r="JRR44" s="31"/>
      <c r="JRS44" s="30"/>
      <c r="JRT44" s="31"/>
      <c r="JRU44" s="30"/>
      <c r="JRV44" s="31"/>
      <c r="JRW44" s="30"/>
      <c r="JRX44" s="31"/>
      <c r="JRY44" s="30"/>
      <c r="JRZ44" s="31"/>
      <c r="JSA44" s="30"/>
      <c r="JSB44" s="31"/>
      <c r="JSC44" s="30"/>
      <c r="JSD44" s="31"/>
      <c r="JSE44" s="30"/>
      <c r="JSF44" s="31"/>
      <c r="JSG44" s="30"/>
      <c r="JSH44" s="31"/>
      <c r="JSI44" s="30"/>
      <c r="JSJ44" s="31"/>
      <c r="JSK44" s="30"/>
      <c r="JSL44" s="31"/>
      <c r="JSM44" s="30"/>
      <c r="JSN44" s="31"/>
      <c r="JSO44" s="30"/>
      <c r="JSP44" s="31"/>
      <c r="JSQ44" s="30"/>
      <c r="JSR44" s="31"/>
      <c r="JSS44" s="30"/>
      <c r="JST44" s="31"/>
      <c r="JSU44" s="30"/>
      <c r="JSV44" s="31"/>
      <c r="JSW44" s="30"/>
      <c r="JSX44" s="31"/>
      <c r="JSY44" s="30"/>
      <c r="JSZ44" s="31"/>
      <c r="JTA44" s="30"/>
      <c r="JTB44" s="31"/>
      <c r="JTC44" s="30"/>
      <c r="JTD44" s="31"/>
      <c r="JTE44" s="30"/>
      <c r="JTF44" s="31"/>
      <c r="JTG44" s="30"/>
      <c r="JTH44" s="31"/>
      <c r="JTI44" s="30"/>
      <c r="JTJ44" s="31"/>
      <c r="JTK44" s="30"/>
      <c r="JTL44" s="31"/>
      <c r="JTM44" s="30"/>
      <c r="JTN44" s="31"/>
      <c r="JTO44" s="30"/>
      <c r="JTP44" s="31"/>
      <c r="JTQ44" s="30"/>
      <c r="JTR44" s="31"/>
      <c r="JTS44" s="30"/>
      <c r="JTT44" s="31"/>
      <c r="JTU44" s="30"/>
      <c r="JTV44" s="31"/>
      <c r="JTW44" s="30"/>
      <c r="JTX44" s="31"/>
      <c r="JTY44" s="30"/>
      <c r="JTZ44" s="31"/>
      <c r="JUA44" s="30"/>
      <c r="JUB44" s="31"/>
      <c r="JUC44" s="30"/>
      <c r="JUD44" s="31"/>
      <c r="JUE44" s="30"/>
      <c r="JUF44" s="31"/>
      <c r="JUG44" s="30"/>
      <c r="JUH44" s="31"/>
      <c r="JUI44" s="30"/>
      <c r="JUJ44" s="31"/>
      <c r="JUK44" s="30"/>
      <c r="JUL44" s="31"/>
      <c r="JUM44" s="30"/>
      <c r="JUN44" s="31"/>
      <c r="JUO44" s="30"/>
      <c r="JUP44" s="31"/>
      <c r="JUQ44" s="30"/>
      <c r="JUR44" s="31"/>
      <c r="JUS44" s="30"/>
      <c r="JUT44" s="31"/>
      <c r="JUU44" s="30"/>
      <c r="JUV44" s="31"/>
      <c r="JUW44" s="30"/>
      <c r="JUX44" s="31"/>
      <c r="JUY44" s="30"/>
      <c r="JUZ44" s="31"/>
      <c r="JVA44" s="30"/>
      <c r="JVB44" s="31"/>
      <c r="JVC44" s="30"/>
      <c r="JVD44" s="31"/>
      <c r="JVE44" s="30"/>
      <c r="JVF44" s="31"/>
      <c r="JVG44" s="30"/>
      <c r="JVH44" s="31"/>
      <c r="JVI44" s="30"/>
      <c r="JVJ44" s="31"/>
      <c r="JVK44" s="30"/>
      <c r="JVL44" s="31"/>
      <c r="JVM44" s="30"/>
      <c r="JVN44" s="31"/>
      <c r="JVO44" s="30"/>
      <c r="JVP44" s="31"/>
      <c r="JVQ44" s="30"/>
      <c r="JVR44" s="31"/>
      <c r="JVS44" s="30"/>
      <c r="JVT44" s="31"/>
      <c r="JVU44" s="30"/>
      <c r="JVV44" s="31"/>
      <c r="JVW44" s="30"/>
      <c r="JVX44" s="31"/>
      <c r="JVY44" s="30"/>
      <c r="JVZ44" s="31"/>
      <c r="JWA44" s="30"/>
      <c r="JWB44" s="31"/>
      <c r="JWC44" s="30"/>
      <c r="JWD44" s="31"/>
      <c r="JWE44" s="30"/>
      <c r="JWF44" s="31"/>
      <c r="JWG44" s="30"/>
      <c r="JWH44" s="31"/>
      <c r="JWI44" s="30"/>
      <c r="JWJ44" s="31"/>
      <c r="JWK44" s="30"/>
      <c r="JWL44" s="31"/>
      <c r="JWM44" s="30"/>
      <c r="JWN44" s="31"/>
      <c r="JWO44" s="30"/>
      <c r="JWP44" s="31"/>
      <c r="JWQ44" s="30"/>
      <c r="JWR44" s="31"/>
      <c r="JWS44" s="30"/>
      <c r="JWT44" s="31"/>
      <c r="JWU44" s="30"/>
      <c r="JWV44" s="31"/>
      <c r="JWW44" s="30"/>
      <c r="JWX44" s="31"/>
      <c r="JWY44" s="30"/>
      <c r="JWZ44" s="31"/>
      <c r="JXA44" s="30"/>
      <c r="JXB44" s="31"/>
      <c r="JXC44" s="30"/>
      <c r="JXD44" s="31"/>
      <c r="JXE44" s="30"/>
      <c r="JXF44" s="31"/>
      <c r="JXG44" s="30"/>
      <c r="JXH44" s="31"/>
      <c r="JXI44" s="30"/>
      <c r="JXJ44" s="31"/>
      <c r="JXK44" s="30"/>
      <c r="JXL44" s="31"/>
      <c r="JXM44" s="30"/>
      <c r="JXN44" s="31"/>
      <c r="JXO44" s="30"/>
      <c r="JXP44" s="31"/>
      <c r="JXQ44" s="30"/>
      <c r="JXR44" s="31"/>
      <c r="JXS44" s="30"/>
      <c r="JXT44" s="31"/>
      <c r="JXU44" s="30"/>
      <c r="JXV44" s="31"/>
      <c r="JXW44" s="30"/>
      <c r="JXX44" s="31"/>
      <c r="JXY44" s="30"/>
      <c r="JXZ44" s="31"/>
      <c r="JYA44" s="30"/>
      <c r="JYB44" s="31"/>
      <c r="JYC44" s="30"/>
      <c r="JYD44" s="31"/>
      <c r="JYE44" s="30"/>
      <c r="JYF44" s="31"/>
      <c r="JYG44" s="30"/>
      <c r="JYH44" s="31"/>
      <c r="JYI44" s="30"/>
      <c r="JYJ44" s="31"/>
      <c r="JYK44" s="30"/>
      <c r="JYL44" s="31"/>
      <c r="JYM44" s="30"/>
      <c r="JYN44" s="31"/>
      <c r="JYO44" s="30"/>
      <c r="JYP44" s="31"/>
      <c r="JYQ44" s="30"/>
      <c r="JYR44" s="31"/>
      <c r="JYS44" s="30"/>
      <c r="JYT44" s="31"/>
      <c r="JYU44" s="30"/>
      <c r="JYV44" s="31"/>
      <c r="JYW44" s="30"/>
      <c r="JYX44" s="31"/>
      <c r="JYY44" s="30"/>
      <c r="JYZ44" s="31"/>
      <c r="JZA44" s="30"/>
      <c r="JZB44" s="31"/>
      <c r="JZC44" s="30"/>
      <c r="JZD44" s="31"/>
      <c r="JZE44" s="30"/>
      <c r="JZF44" s="31"/>
      <c r="JZG44" s="30"/>
      <c r="JZH44" s="31"/>
      <c r="JZI44" s="30"/>
      <c r="JZJ44" s="31"/>
      <c r="JZK44" s="30"/>
      <c r="JZL44" s="31"/>
      <c r="JZM44" s="30"/>
      <c r="JZN44" s="31"/>
      <c r="JZO44" s="30"/>
      <c r="JZP44" s="31"/>
      <c r="JZQ44" s="30"/>
      <c r="JZR44" s="31"/>
      <c r="JZS44" s="30"/>
      <c r="JZT44" s="31"/>
      <c r="JZU44" s="30"/>
      <c r="JZV44" s="31"/>
      <c r="JZW44" s="30"/>
      <c r="JZX44" s="31"/>
      <c r="JZY44" s="30"/>
      <c r="JZZ44" s="31"/>
      <c r="KAA44" s="30"/>
      <c r="KAB44" s="31"/>
      <c r="KAC44" s="30"/>
      <c r="KAD44" s="31"/>
      <c r="KAE44" s="30"/>
      <c r="KAF44" s="31"/>
      <c r="KAG44" s="30"/>
      <c r="KAH44" s="31"/>
      <c r="KAI44" s="30"/>
      <c r="KAJ44" s="31"/>
      <c r="KAK44" s="30"/>
      <c r="KAL44" s="31"/>
      <c r="KAM44" s="30"/>
      <c r="KAN44" s="31"/>
      <c r="KAO44" s="30"/>
      <c r="KAP44" s="31"/>
      <c r="KAQ44" s="30"/>
      <c r="KAR44" s="31"/>
      <c r="KAS44" s="30"/>
      <c r="KAT44" s="31"/>
      <c r="KAU44" s="30"/>
      <c r="KAV44" s="31"/>
      <c r="KAW44" s="30"/>
      <c r="KAX44" s="31"/>
      <c r="KAY44" s="30"/>
      <c r="KAZ44" s="31"/>
      <c r="KBA44" s="30"/>
      <c r="KBB44" s="31"/>
      <c r="KBC44" s="30"/>
      <c r="KBD44" s="31"/>
      <c r="KBE44" s="30"/>
      <c r="KBF44" s="31"/>
      <c r="KBG44" s="30"/>
      <c r="KBH44" s="31"/>
      <c r="KBI44" s="30"/>
      <c r="KBJ44" s="31"/>
      <c r="KBK44" s="30"/>
      <c r="KBL44" s="31"/>
      <c r="KBM44" s="30"/>
      <c r="KBN44" s="31"/>
      <c r="KBO44" s="30"/>
      <c r="KBP44" s="31"/>
      <c r="KBQ44" s="30"/>
      <c r="KBR44" s="31"/>
      <c r="KBS44" s="30"/>
      <c r="KBT44" s="31"/>
      <c r="KBU44" s="30"/>
      <c r="KBV44" s="31"/>
      <c r="KBW44" s="30"/>
      <c r="KBX44" s="31"/>
      <c r="KBY44" s="30"/>
      <c r="KBZ44" s="31"/>
      <c r="KCA44" s="30"/>
      <c r="KCB44" s="31"/>
      <c r="KCC44" s="30"/>
      <c r="KCD44" s="31"/>
      <c r="KCE44" s="30"/>
      <c r="KCF44" s="31"/>
      <c r="KCG44" s="30"/>
      <c r="KCH44" s="31"/>
      <c r="KCI44" s="30"/>
      <c r="KCJ44" s="31"/>
      <c r="KCK44" s="30"/>
      <c r="KCL44" s="31"/>
      <c r="KCM44" s="30"/>
      <c r="KCN44" s="31"/>
      <c r="KCO44" s="30"/>
      <c r="KCP44" s="31"/>
      <c r="KCQ44" s="30"/>
      <c r="KCR44" s="31"/>
      <c r="KCS44" s="30"/>
      <c r="KCT44" s="31"/>
      <c r="KCU44" s="30"/>
      <c r="KCV44" s="31"/>
      <c r="KCW44" s="30"/>
      <c r="KCX44" s="31"/>
      <c r="KCY44" s="30"/>
      <c r="KCZ44" s="31"/>
      <c r="KDA44" s="30"/>
      <c r="KDB44" s="31"/>
      <c r="KDC44" s="30"/>
      <c r="KDD44" s="31"/>
      <c r="KDE44" s="30"/>
      <c r="KDF44" s="31"/>
      <c r="KDG44" s="30"/>
      <c r="KDH44" s="31"/>
      <c r="KDI44" s="30"/>
      <c r="KDJ44" s="31"/>
      <c r="KDK44" s="30"/>
      <c r="KDL44" s="31"/>
      <c r="KDM44" s="30"/>
      <c r="KDN44" s="31"/>
      <c r="KDO44" s="30"/>
      <c r="KDP44" s="31"/>
      <c r="KDQ44" s="30"/>
      <c r="KDR44" s="31"/>
      <c r="KDS44" s="30"/>
      <c r="KDT44" s="31"/>
      <c r="KDU44" s="30"/>
      <c r="KDV44" s="31"/>
      <c r="KDW44" s="30"/>
      <c r="KDX44" s="31"/>
      <c r="KDY44" s="30"/>
      <c r="KDZ44" s="31"/>
      <c r="KEA44" s="30"/>
      <c r="KEB44" s="31"/>
      <c r="KEC44" s="30"/>
      <c r="KED44" s="31"/>
      <c r="KEE44" s="30"/>
      <c r="KEF44" s="31"/>
      <c r="KEG44" s="30"/>
      <c r="KEH44" s="31"/>
      <c r="KEI44" s="30"/>
      <c r="KEJ44" s="31"/>
      <c r="KEK44" s="30"/>
      <c r="KEL44" s="31"/>
      <c r="KEM44" s="30"/>
      <c r="KEN44" s="31"/>
      <c r="KEO44" s="30"/>
      <c r="KEP44" s="31"/>
      <c r="KEQ44" s="30"/>
      <c r="KER44" s="31"/>
      <c r="KES44" s="30"/>
      <c r="KET44" s="31"/>
      <c r="KEU44" s="30"/>
      <c r="KEV44" s="31"/>
      <c r="KEW44" s="30"/>
      <c r="KEX44" s="31"/>
      <c r="KEY44" s="30"/>
      <c r="KEZ44" s="31"/>
      <c r="KFA44" s="30"/>
      <c r="KFB44" s="31"/>
      <c r="KFC44" s="30"/>
      <c r="KFD44" s="31"/>
      <c r="KFE44" s="30"/>
      <c r="KFF44" s="31"/>
      <c r="KFG44" s="30"/>
      <c r="KFH44" s="31"/>
      <c r="KFI44" s="30"/>
      <c r="KFJ44" s="31"/>
      <c r="KFK44" s="30"/>
      <c r="KFL44" s="31"/>
      <c r="KFM44" s="30"/>
      <c r="KFN44" s="31"/>
      <c r="KFO44" s="30"/>
      <c r="KFP44" s="31"/>
      <c r="KFQ44" s="30"/>
      <c r="KFR44" s="31"/>
      <c r="KFS44" s="30"/>
      <c r="KFT44" s="31"/>
      <c r="KFU44" s="30"/>
      <c r="KFV44" s="31"/>
      <c r="KFW44" s="30"/>
      <c r="KFX44" s="31"/>
      <c r="KFY44" s="30"/>
      <c r="KFZ44" s="31"/>
      <c r="KGA44" s="30"/>
      <c r="KGB44" s="31"/>
      <c r="KGC44" s="30"/>
      <c r="KGD44" s="31"/>
      <c r="KGE44" s="30"/>
      <c r="KGF44" s="31"/>
      <c r="KGG44" s="30"/>
      <c r="KGH44" s="31"/>
      <c r="KGI44" s="30"/>
      <c r="KGJ44" s="31"/>
      <c r="KGK44" s="30"/>
      <c r="KGL44" s="31"/>
      <c r="KGM44" s="30"/>
      <c r="KGN44" s="31"/>
      <c r="KGO44" s="30"/>
      <c r="KGP44" s="31"/>
      <c r="KGQ44" s="30"/>
      <c r="KGR44" s="31"/>
      <c r="KGS44" s="30"/>
      <c r="KGT44" s="31"/>
      <c r="KGU44" s="30"/>
      <c r="KGV44" s="31"/>
      <c r="KGW44" s="30"/>
      <c r="KGX44" s="31"/>
      <c r="KGY44" s="30"/>
      <c r="KGZ44" s="31"/>
      <c r="KHA44" s="30"/>
      <c r="KHB44" s="31"/>
      <c r="KHC44" s="30"/>
      <c r="KHD44" s="31"/>
      <c r="KHE44" s="30"/>
      <c r="KHF44" s="31"/>
      <c r="KHG44" s="30"/>
      <c r="KHH44" s="31"/>
      <c r="KHI44" s="30"/>
      <c r="KHJ44" s="31"/>
      <c r="KHK44" s="30"/>
      <c r="KHL44" s="31"/>
      <c r="KHM44" s="30"/>
      <c r="KHN44" s="31"/>
      <c r="KHO44" s="30"/>
      <c r="KHP44" s="31"/>
      <c r="KHQ44" s="30"/>
      <c r="KHR44" s="31"/>
      <c r="KHS44" s="30"/>
      <c r="KHT44" s="31"/>
      <c r="KHU44" s="30"/>
      <c r="KHV44" s="31"/>
      <c r="KHW44" s="30"/>
      <c r="KHX44" s="31"/>
      <c r="KHY44" s="30"/>
      <c r="KHZ44" s="31"/>
      <c r="KIA44" s="30"/>
      <c r="KIB44" s="31"/>
      <c r="KIC44" s="30"/>
      <c r="KID44" s="31"/>
      <c r="KIE44" s="30"/>
      <c r="KIF44" s="31"/>
      <c r="KIG44" s="30"/>
      <c r="KIH44" s="31"/>
      <c r="KII44" s="30"/>
      <c r="KIJ44" s="31"/>
      <c r="KIK44" s="30"/>
      <c r="KIL44" s="31"/>
      <c r="KIM44" s="30"/>
      <c r="KIN44" s="31"/>
      <c r="KIO44" s="30"/>
      <c r="KIP44" s="31"/>
      <c r="KIQ44" s="30"/>
      <c r="KIR44" s="31"/>
      <c r="KIS44" s="30"/>
      <c r="KIT44" s="31"/>
      <c r="KIU44" s="30"/>
      <c r="KIV44" s="31"/>
      <c r="KIW44" s="30"/>
      <c r="KIX44" s="31"/>
      <c r="KIY44" s="30"/>
      <c r="KIZ44" s="31"/>
      <c r="KJA44" s="30"/>
      <c r="KJB44" s="31"/>
      <c r="KJC44" s="30"/>
      <c r="KJD44" s="31"/>
      <c r="KJE44" s="30"/>
      <c r="KJF44" s="31"/>
      <c r="KJG44" s="30"/>
      <c r="KJH44" s="31"/>
      <c r="KJI44" s="30"/>
      <c r="KJJ44" s="31"/>
      <c r="KJK44" s="30"/>
      <c r="KJL44" s="31"/>
      <c r="KJM44" s="30"/>
      <c r="KJN44" s="31"/>
      <c r="KJO44" s="30"/>
      <c r="KJP44" s="31"/>
      <c r="KJQ44" s="30"/>
      <c r="KJR44" s="31"/>
      <c r="KJS44" s="30"/>
      <c r="KJT44" s="31"/>
      <c r="KJU44" s="30"/>
      <c r="KJV44" s="31"/>
      <c r="KJW44" s="30"/>
      <c r="KJX44" s="31"/>
      <c r="KJY44" s="30"/>
      <c r="KJZ44" s="31"/>
      <c r="KKA44" s="30"/>
      <c r="KKB44" s="31"/>
      <c r="KKC44" s="30"/>
      <c r="KKD44" s="31"/>
      <c r="KKE44" s="30"/>
      <c r="KKF44" s="31"/>
      <c r="KKG44" s="30"/>
      <c r="KKH44" s="31"/>
      <c r="KKI44" s="30"/>
      <c r="KKJ44" s="31"/>
      <c r="KKK44" s="30"/>
      <c r="KKL44" s="31"/>
      <c r="KKM44" s="30"/>
      <c r="KKN44" s="31"/>
      <c r="KKO44" s="30"/>
      <c r="KKP44" s="31"/>
      <c r="KKQ44" s="30"/>
      <c r="KKR44" s="31"/>
      <c r="KKS44" s="30"/>
      <c r="KKT44" s="31"/>
      <c r="KKU44" s="30"/>
      <c r="KKV44" s="31"/>
      <c r="KKW44" s="30"/>
      <c r="KKX44" s="31"/>
      <c r="KKY44" s="30"/>
      <c r="KKZ44" s="31"/>
      <c r="KLA44" s="30"/>
      <c r="KLB44" s="31"/>
      <c r="KLC44" s="30"/>
      <c r="KLD44" s="31"/>
      <c r="KLE44" s="30"/>
      <c r="KLF44" s="31"/>
      <c r="KLG44" s="30"/>
      <c r="KLH44" s="31"/>
      <c r="KLI44" s="30"/>
      <c r="KLJ44" s="31"/>
      <c r="KLK44" s="30"/>
      <c r="KLL44" s="31"/>
      <c r="KLM44" s="30"/>
      <c r="KLN44" s="31"/>
      <c r="KLO44" s="30"/>
      <c r="KLP44" s="31"/>
      <c r="KLQ44" s="30"/>
      <c r="KLR44" s="31"/>
      <c r="KLS44" s="30"/>
      <c r="KLT44" s="31"/>
      <c r="KLU44" s="30"/>
      <c r="KLV44" s="31"/>
      <c r="KLW44" s="30"/>
      <c r="KLX44" s="31"/>
      <c r="KLY44" s="30"/>
      <c r="KLZ44" s="31"/>
      <c r="KMA44" s="30"/>
      <c r="KMB44" s="31"/>
      <c r="KMC44" s="30"/>
      <c r="KMD44" s="31"/>
      <c r="KME44" s="30"/>
      <c r="KMF44" s="31"/>
      <c r="KMG44" s="30"/>
      <c r="KMH44" s="31"/>
      <c r="KMI44" s="30"/>
      <c r="KMJ44" s="31"/>
      <c r="KMK44" s="30"/>
      <c r="KML44" s="31"/>
      <c r="KMM44" s="30"/>
      <c r="KMN44" s="31"/>
      <c r="KMO44" s="30"/>
      <c r="KMP44" s="31"/>
      <c r="KMQ44" s="30"/>
      <c r="KMR44" s="31"/>
      <c r="KMS44" s="30"/>
      <c r="KMT44" s="31"/>
      <c r="KMU44" s="30"/>
      <c r="KMV44" s="31"/>
      <c r="KMW44" s="30"/>
      <c r="KMX44" s="31"/>
      <c r="KMY44" s="30"/>
      <c r="KMZ44" s="31"/>
      <c r="KNA44" s="30"/>
      <c r="KNB44" s="31"/>
      <c r="KNC44" s="30"/>
      <c r="KND44" s="31"/>
      <c r="KNE44" s="30"/>
      <c r="KNF44" s="31"/>
      <c r="KNG44" s="30"/>
      <c r="KNH44" s="31"/>
      <c r="KNI44" s="30"/>
      <c r="KNJ44" s="31"/>
      <c r="KNK44" s="30"/>
      <c r="KNL44" s="31"/>
      <c r="KNM44" s="30"/>
      <c r="KNN44" s="31"/>
      <c r="KNO44" s="30"/>
      <c r="KNP44" s="31"/>
      <c r="KNQ44" s="30"/>
      <c r="KNR44" s="31"/>
      <c r="KNS44" s="30"/>
      <c r="KNT44" s="31"/>
      <c r="KNU44" s="30"/>
      <c r="KNV44" s="31"/>
      <c r="KNW44" s="30"/>
      <c r="KNX44" s="31"/>
      <c r="KNY44" s="30"/>
      <c r="KNZ44" s="31"/>
      <c r="KOA44" s="30"/>
      <c r="KOB44" s="31"/>
      <c r="KOC44" s="30"/>
      <c r="KOD44" s="31"/>
      <c r="KOE44" s="30"/>
      <c r="KOF44" s="31"/>
      <c r="KOG44" s="30"/>
      <c r="KOH44" s="31"/>
      <c r="KOI44" s="30"/>
      <c r="KOJ44" s="31"/>
      <c r="KOK44" s="30"/>
      <c r="KOL44" s="31"/>
      <c r="KOM44" s="30"/>
      <c r="KON44" s="31"/>
      <c r="KOO44" s="30"/>
      <c r="KOP44" s="31"/>
      <c r="KOQ44" s="30"/>
      <c r="KOR44" s="31"/>
      <c r="KOS44" s="30"/>
      <c r="KOT44" s="31"/>
      <c r="KOU44" s="30"/>
      <c r="KOV44" s="31"/>
      <c r="KOW44" s="30"/>
      <c r="KOX44" s="31"/>
      <c r="KOY44" s="30"/>
      <c r="KOZ44" s="31"/>
      <c r="KPA44" s="30"/>
      <c r="KPB44" s="31"/>
      <c r="KPC44" s="30"/>
      <c r="KPD44" s="31"/>
      <c r="KPE44" s="30"/>
      <c r="KPF44" s="31"/>
      <c r="KPG44" s="30"/>
      <c r="KPH44" s="31"/>
      <c r="KPI44" s="30"/>
      <c r="KPJ44" s="31"/>
      <c r="KPK44" s="30"/>
      <c r="KPL44" s="31"/>
      <c r="KPM44" s="30"/>
      <c r="KPN44" s="31"/>
      <c r="KPO44" s="30"/>
      <c r="KPP44" s="31"/>
      <c r="KPQ44" s="30"/>
      <c r="KPR44" s="31"/>
      <c r="KPS44" s="30"/>
      <c r="KPT44" s="31"/>
      <c r="KPU44" s="30"/>
      <c r="KPV44" s="31"/>
      <c r="KPW44" s="30"/>
      <c r="KPX44" s="31"/>
      <c r="KPY44" s="30"/>
      <c r="KPZ44" s="31"/>
      <c r="KQA44" s="30"/>
      <c r="KQB44" s="31"/>
      <c r="KQC44" s="30"/>
      <c r="KQD44" s="31"/>
      <c r="KQE44" s="30"/>
      <c r="KQF44" s="31"/>
      <c r="KQG44" s="30"/>
      <c r="KQH44" s="31"/>
      <c r="KQI44" s="30"/>
      <c r="KQJ44" s="31"/>
      <c r="KQK44" s="30"/>
      <c r="KQL44" s="31"/>
      <c r="KQM44" s="30"/>
      <c r="KQN44" s="31"/>
      <c r="KQO44" s="30"/>
      <c r="KQP44" s="31"/>
      <c r="KQQ44" s="30"/>
      <c r="KQR44" s="31"/>
      <c r="KQS44" s="30"/>
      <c r="KQT44" s="31"/>
      <c r="KQU44" s="30"/>
      <c r="KQV44" s="31"/>
      <c r="KQW44" s="30"/>
      <c r="KQX44" s="31"/>
      <c r="KQY44" s="30"/>
      <c r="KQZ44" s="31"/>
      <c r="KRA44" s="30"/>
      <c r="KRB44" s="31"/>
      <c r="KRC44" s="30"/>
      <c r="KRD44" s="31"/>
      <c r="KRE44" s="30"/>
      <c r="KRF44" s="31"/>
      <c r="KRG44" s="30"/>
      <c r="KRH44" s="31"/>
      <c r="KRI44" s="30"/>
      <c r="KRJ44" s="31"/>
      <c r="KRK44" s="30"/>
      <c r="KRL44" s="31"/>
      <c r="KRM44" s="30"/>
      <c r="KRN44" s="31"/>
      <c r="KRO44" s="30"/>
      <c r="KRP44" s="31"/>
      <c r="KRQ44" s="30"/>
      <c r="KRR44" s="31"/>
      <c r="KRS44" s="30"/>
      <c r="KRT44" s="31"/>
      <c r="KRU44" s="30"/>
      <c r="KRV44" s="31"/>
      <c r="KRW44" s="30"/>
      <c r="KRX44" s="31"/>
      <c r="KRY44" s="30"/>
      <c r="KRZ44" s="31"/>
      <c r="KSA44" s="30"/>
      <c r="KSB44" s="31"/>
      <c r="KSC44" s="30"/>
      <c r="KSD44" s="31"/>
      <c r="KSE44" s="30"/>
      <c r="KSF44" s="31"/>
      <c r="KSG44" s="30"/>
      <c r="KSH44" s="31"/>
      <c r="KSI44" s="30"/>
      <c r="KSJ44" s="31"/>
      <c r="KSK44" s="30"/>
      <c r="KSL44" s="31"/>
      <c r="KSM44" s="30"/>
      <c r="KSN44" s="31"/>
      <c r="KSO44" s="30"/>
      <c r="KSP44" s="31"/>
      <c r="KSQ44" s="30"/>
      <c r="KSR44" s="31"/>
      <c r="KSS44" s="30"/>
      <c r="KST44" s="31"/>
      <c r="KSU44" s="30"/>
      <c r="KSV44" s="31"/>
      <c r="KSW44" s="30"/>
      <c r="KSX44" s="31"/>
      <c r="KSY44" s="30"/>
      <c r="KSZ44" s="31"/>
      <c r="KTA44" s="30"/>
      <c r="KTB44" s="31"/>
      <c r="KTC44" s="30"/>
      <c r="KTD44" s="31"/>
      <c r="KTE44" s="30"/>
      <c r="KTF44" s="31"/>
      <c r="KTG44" s="30"/>
      <c r="KTH44" s="31"/>
      <c r="KTI44" s="30"/>
      <c r="KTJ44" s="31"/>
      <c r="KTK44" s="30"/>
      <c r="KTL44" s="31"/>
      <c r="KTM44" s="30"/>
      <c r="KTN44" s="31"/>
      <c r="KTO44" s="30"/>
      <c r="KTP44" s="31"/>
      <c r="KTQ44" s="30"/>
      <c r="KTR44" s="31"/>
      <c r="KTS44" s="30"/>
      <c r="KTT44" s="31"/>
      <c r="KTU44" s="30"/>
      <c r="KTV44" s="31"/>
      <c r="KTW44" s="30"/>
      <c r="KTX44" s="31"/>
      <c r="KTY44" s="30"/>
      <c r="KTZ44" s="31"/>
      <c r="KUA44" s="30"/>
      <c r="KUB44" s="31"/>
      <c r="KUC44" s="30"/>
      <c r="KUD44" s="31"/>
      <c r="KUE44" s="30"/>
      <c r="KUF44" s="31"/>
      <c r="KUG44" s="30"/>
      <c r="KUH44" s="31"/>
      <c r="KUI44" s="30"/>
      <c r="KUJ44" s="31"/>
      <c r="KUK44" s="30"/>
      <c r="KUL44" s="31"/>
      <c r="KUM44" s="30"/>
      <c r="KUN44" s="31"/>
      <c r="KUO44" s="30"/>
      <c r="KUP44" s="31"/>
      <c r="KUQ44" s="30"/>
      <c r="KUR44" s="31"/>
      <c r="KUS44" s="30"/>
      <c r="KUT44" s="31"/>
      <c r="KUU44" s="30"/>
      <c r="KUV44" s="31"/>
      <c r="KUW44" s="30"/>
      <c r="KUX44" s="31"/>
      <c r="KUY44" s="30"/>
      <c r="KUZ44" s="31"/>
      <c r="KVA44" s="30"/>
      <c r="KVB44" s="31"/>
      <c r="KVC44" s="30"/>
      <c r="KVD44" s="31"/>
      <c r="KVE44" s="30"/>
      <c r="KVF44" s="31"/>
      <c r="KVG44" s="30"/>
      <c r="KVH44" s="31"/>
      <c r="KVI44" s="30"/>
      <c r="KVJ44" s="31"/>
      <c r="KVK44" s="30"/>
      <c r="KVL44" s="31"/>
      <c r="KVM44" s="30"/>
      <c r="KVN44" s="31"/>
      <c r="KVO44" s="30"/>
      <c r="KVP44" s="31"/>
      <c r="KVQ44" s="30"/>
      <c r="KVR44" s="31"/>
      <c r="KVS44" s="30"/>
      <c r="KVT44" s="31"/>
      <c r="KVU44" s="30"/>
      <c r="KVV44" s="31"/>
      <c r="KVW44" s="30"/>
      <c r="KVX44" s="31"/>
      <c r="KVY44" s="30"/>
      <c r="KVZ44" s="31"/>
      <c r="KWA44" s="30"/>
      <c r="KWB44" s="31"/>
      <c r="KWC44" s="30"/>
      <c r="KWD44" s="31"/>
      <c r="KWE44" s="30"/>
      <c r="KWF44" s="31"/>
      <c r="KWG44" s="30"/>
      <c r="KWH44" s="31"/>
      <c r="KWI44" s="30"/>
      <c r="KWJ44" s="31"/>
      <c r="KWK44" s="30"/>
      <c r="KWL44" s="31"/>
      <c r="KWM44" s="30"/>
      <c r="KWN44" s="31"/>
      <c r="KWO44" s="30"/>
      <c r="KWP44" s="31"/>
      <c r="KWQ44" s="30"/>
      <c r="KWR44" s="31"/>
      <c r="KWS44" s="30"/>
      <c r="KWT44" s="31"/>
      <c r="KWU44" s="30"/>
      <c r="KWV44" s="31"/>
      <c r="KWW44" s="30"/>
      <c r="KWX44" s="31"/>
      <c r="KWY44" s="30"/>
      <c r="KWZ44" s="31"/>
      <c r="KXA44" s="30"/>
      <c r="KXB44" s="31"/>
      <c r="KXC44" s="30"/>
      <c r="KXD44" s="31"/>
      <c r="KXE44" s="30"/>
      <c r="KXF44" s="31"/>
      <c r="KXG44" s="30"/>
      <c r="KXH44" s="31"/>
      <c r="KXI44" s="30"/>
      <c r="KXJ44" s="31"/>
      <c r="KXK44" s="30"/>
      <c r="KXL44" s="31"/>
      <c r="KXM44" s="30"/>
      <c r="KXN44" s="31"/>
      <c r="KXO44" s="30"/>
      <c r="KXP44" s="31"/>
      <c r="KXQ44" s="30"/>
      <c r="KXR44" s="31"/>
      <c r="KXS44" s="30"/>
      <c r="KXT44" s="31"/>
      <c r="KXU44" s="30"/>
      <c r="KXV44" s="31"/>
      <c r="KXW44" s="30"/>
      <c r="KXX44" s="31"/>
      <c r="KXY44" s="30"/>
      <c r="KXZ44" s="31"/>
      <c r="KYA44" s="30"/>
      <c r="KYB44" s="31"/>
      <c r="KYC44" s="30"/>
      <c r="KYD44" s="31"/>
      <c r="KYE44" s="30"/>
      <c r="KYF44" s="31"/>
      <c r="KYG44" s="30"/>
      <c r="KYH44" s="31"/>
      <c r="KYI44" s="30"/>
      <c r="KYJ44" s="31"/>
      <c r="KYK44" s="30"/>
      <c r="KYL44" s="31"/>
      <c r="KYM44" s="30"/>
      <c r="KYN44" s="31"/>
      <c r="KYO44" s="30"/>
      <c r="KYP44" s="31"/>
      <c r="KYQ44" s="30"/>
      <c r="KYR44" s="31"/>
      <c r="KYS44" s="30"/>
      <c r="KYT44" s="31"/>
      <c r="KYU44" s="30"/>
      <c r="KYV44" s="31"/>
      <c r="KYW44" s="30"/>
      <c r="KYX44" s="31"/>
      <c r="KYY44" s="30"/>
      <c r="KYZ44" s="31"/>
      <c r="KZA44" s="30"/>
      <c r="KZB44" s="31"/>
      <c r="KZC44" s="30"/>
      <c r="KZD44" s="31"/>
      <c r="KZE44" s="30"/>
      <c r="KZF44" s="31"/>
      <c r="KZG44" s="30"/>
      <c r="KZH44" s="31"/>
      <c r="KZI44" s="30"/>
      <c r="KZJ44" s="31"/>
      <c r="KZK44" s="30"/>
      <c r="KZL44" s="31"/>
      <c r="KZM44" s="30"/>
      <c r="KZN44" s="31"/>
      <c r="KZO44" s="30"/>
      <c r="KZP44" s="31"/>
      <c r="KZQ44" s="30"/>
      <c r="KZR44" s="31"/>
      <c r="KZS44" s="30"/>
      <c r="KZT44" s="31"/>
      <c r="KZU44" s="30"/>
      <c r="KZV44" s="31"/>
      <c r="KZW44" s="30"/>
      <c r="KZX44" s="31"/>
      <c r="KZY44" s="30"/>
      <c r="KZZ44" s="31"/>
      <c r="LAA44" s="30"/>
      <c r="LAB44" s="31"/>
      <c r="LAC44" s="30"/>
      <c r="LAD44" s="31"/>
      <c r="LAE44" s="30"/>
      <c r="LAF44" s="31"/>
      <c r="LAG44" s="30"/>
      <c r="LAH44" s="31"/>
      <c r="LAI44" s="30"/>
      <c r="LAJ44" s="31"/>
      <c r="LAK44" s="30"/>
      <c r="LAL44" s="31"/>
      <c r="LAM44" s="30"/>
      <c r="LAN44" s="31"/>
      <c r="LAO44" s="30"/>
      <c r="LAP44" s="31"/>
      <c r="LAQ44" s="30"/>
      <c r="LAR44" s="31"/>
      <c r="LAS44" s="30"/>
      <c r="LAT44" s="31"/>
      <c r="LAU44" s="30"/>
      <c r="LAV44" s="31"/>
      <c r="LAW44" s="30"/>
      <c r="LAX44" s="31"/>
      <c r="LAY44" s="30"/>
      <c r="LAZ44" s="31"/>
      <c r="LBA44" s="30"/>
      <c r="LBB44" s="31"/>
      <c r="LBC44" s="30"/>
      <c r="LBD44" s="31"/>
      <c r="LBE44" s="30"/>
      <c r="LBF44" s="31"/>
      <c r="LBG44" s="30"/>
      <c r="LBH44" s="31"/>
      <c r="LBI44" s="30"/>
      <c r="LBJ44" s="31"/>
      <c r="LBK44" s="30"/>
      <c r="LBL44" s="31"/>
      <c r="LBM44" s="30"/>
      <c r="LBN44" s="31"/>
      <c r="LBO44" s="30"/>
      <c r="LBP44" s="31"/>
      <c r="LBQ44" s="30"/>
      <c r="LBR44" s="31"/>
      <c r="LBS44" s="30"/>
      <c r="LBT44" s="31"/>
      <c r="LBU44" s="30"/>
      <c r="LBV44" s="31"/>
      <c r="LBW44" s="30"/>
      <c r="LBX44" s="31"/>
      <c r="LBY44" s="30"/>
      <c r="LBZ44" s="31"/>
      <c r="LCA44" s="30"/>
      <c r="LCB44" s="31"/>
      <c r="LCC44" s="30"/>
      <c r="LCD44" s="31"/>
      <c r="LCE44" s="30"/>
      <c r="LCF44" s="31"/>
      <c r="LCG44" s="30"/>
      <c r="LCH44" s="31"/>
      <c r="LCI44" s="30"/>
      <c r="LCJ44" s="31"/>
      <c r="LCK44" s="30"/>
      <c r="LCL44" s="31"/>
      <c r="LCM44" s="30"/>
      <c r="LCN44" s="31"/>
      <c r="LCO44" s="30"/>
      <c r="LCP44" s="31"/>
      <c r="LCQ44" s="30"/>
      <c r="LCR44" s="31"/>
      <c r="LCS44" s="30"/>
      <c r="LCT44" s="31"/>
      <c r="LCU44" s="30"/>
      <c r="LCV44" s="31"/>
      <c r="LCW44" s="30"/>
      <c r="LCX44" s="31"/>
      <c r="LCY44" s="30"/>
      <c r="LCZ44" s="31"/>
      <c r="LDA44" s="30"/>
      <c r="LDB44" s="31"/>
      <c r="LDC44" s="30"/>
      <c r="LDD44" s="31"/>
      <c r="LDE44" s="30"/>
      <c r="LDF44" s="31"/>
      <c r="LDG44" s="30"/>
      <c r="LDH44" s="31"/>
      <c r="LDI44" s="30"/>
      <c r="LDJ44" s="31"/>
      <c r="LDK44" s="30"/>
      <c r="LDL44" s="31"/>
      <c r="LDM44" s="30"/>
      <c r="LDN44" s="31"/>
      <c r="LDO44" s="30"/>
      <c r="LDP44" s="31"/>
      <c r="LDQ44" s="30"/>
      <c r="LDR44" s="31"/>
      <c r="LDS44" s="30"/>
      <c r="LDT44" s="31"/>
      <c r="LDU44" s="30"/>
      <c r="LDV44" s="31"/>
      <c r="LDW44" s="30"/>
      <c r="LDX44" s="31"/>
      <c r="LDY44" s="30"/>
      <c r="LDZ44" s="31"/>
      <c r="LEA44" s="30"/>
      <c r="LEB44" s="31"/>
      <c r="LEC44" s="30"/>
      <c r="LED44" s="31"/>
      <c r="LEE44" s="30"/>
      <c r="LEF44" s="31"/>
      <c r="LEG44" s="30"/>
      <c r="LEH44" s="31"/>
      <c r="LEI44" s="30"/>
      <c r="LEJ44" s="31"/>
      <c r="LEK44" s="30"/>
      <c r="LEL44" s="31"/>
      <c r="LEM44" s="30"/>
      <c r="LEN44" s="31"/>
      <c r="LEO44" s="30"/>
      <c r="LEP44" s="31"/>
      <c r="LEQ44" s="30"/>
      <c r="LER44" s="31"/>
      <c r="LES44" s="30"/>
      <c r="LET44" s="31"/>
      <c r="LEU44" s="30"/>
      <c r="LEV44" s="31"/>
      <c r="LEW44" s="30"/>
      <c r="LEX44" s="31"/>
      <c r="LEY44" s="30"/>
      <c r="LEZ44" s="31"/>
      <c r="LFA44" s="30"/>
      <c r="LFB44" s="31"/>
      <c r="LFC44" s="30"/>
      <c r="LFD44" s="31"/>
      <c r="LFE44" s="30"/>
      <c r="LFF44" s="31"/>
      <c r="LFG44" s="30"/>
      <c r="LFH44" s="31"/>
      <c r="LFI44" s="30"/>
      <c r="LFJ44" s="31"/>
      <c r="LFK44" s="30"/>
      <c r="LFL44" s="31"/>
      <c r="LFM44" s="30"/>
      <c r="LFN44" s="31"/>
      <c r="LFO44" s="30"/>
      <c r="LFP44" s="31"/>
      <c r="LFQ44" s="30"/>
      <c r="LFR44" s="31"/>
      <c r="LFS44" s="30"/>
      <c r="LFT44" s="31"/>
      <c r="LFU44" s="30"/>
      <c r="LFV44" s="31"/>
      <c r="LFW44" s="30"/>
      <c r="LFX44" s="31"/>
      <c r="LFY44" s="30"/>
      <c r="LFZ44" s="31"/>
      <c r="LGA44" s="30"/>
      <c r="LGB44" s="31"/>
      <c r="LGC44" s="30"/>
      <c r="LGD44" s="31"/>
      <c r="LGE44" s="30"/>
      <c r="LGF44" s="31"/>
      <c r="LGG44" s="30"/>
      <c r="LGH44" s="31"/>
      <c r="LGI44" s="30"/>
      <c r="LGJ44" s="31"/>
      <c r="LGK44" s="30"/>
      <c r="LGL44" s="31"/>
      <c r="LGM44" s="30"/>
      <c r="LGN44" s="31"/>
      <c r="LGO44" s="30"/>
      <c r="LGP44" s="31"/>
      <c r="LGQ44" s="30"/>
      <c r="LGR44" s="31"/>
      <c r="LGS44" s="30"/>
      <c r="LGT44" s="31"/>
      <c r="LGU44" s="30"/>
      <c r="LGV44" s="31"/>
      <c r="LGW44" s="30"/>
      <c r="LGX44" s="31"/>
      <c r="LGY44" s="30"/>
      <c r="LGZ44" s="31"/>
      <c r="LHA44" s="30"/>
      <c r="LHB44" s="31"/>
      <c r="LHC44" s="30"/>
      <c r="LHD44" s="31"/>
      <c r="LHE44" s="30"/>
      <c r="LHF44" s="31"/>
      <c r="LHG44" s="30"/>
      <c r="LHH44" s="31"/>
      <c r="LHI44" s="30"/>
      <c r="LHJ44" s="31"/>
      <c r="LHK44" s="30"/>
      <c r="LHL44" s="31"/>
      <c r="LHM44" s="30"/>
      <c r="LHN44" s="31"/>
      <c r="LHO44" s="30"/>
      <c r="LHP44" s="31"/>
      <c r="LHQ44" s="30"/>
      <c r="LHR44" s="31"/>
      <c r="LHS44" s="30"/>
      <c r="LHT44" s="31"/>
      <c r="LHU44" s="30"/>
      <c r="LHV44" s="31"/>
      <c r="LHW44" s="30"/>
      <c r="LHX44" s="31"/>
      <c r="LHY44" s="30"/>
      <c r="LHZ44" s="31"/>
      <c r="LIA44" s="30"/>
      <c r="LIB44" s="31"/>
      <c r="LIC44" s="30"/>
      <c r="LID44" s="31"/>
      <c r="LIE44" s="30"/>
      <c r="LIF44" s="31"/>
      <c r="LIG44" s="30"/>
      <c r="LIH44" s="31"/>
      <c r="LII44" s="30"/>
      <c r="LIJ44" s="31"/>
      <c r="LIK44" s="30"/>
      <c r="LIL44" s="31"/>
      <c r="LIM44" s="30"/>
      <c r="LIN44" s="31"/>
      <c r="LIO44" s="30"/>
      <c r="LIP44" s="31"/>
      <c r="LIQ44" s="30"/>
      <c r="LIR44" s="31"/>
      <c r="LIS44" s="30"/>
      <c r="LIT44" s="31"/>
      <c r="LIU44" s="30"/>
      <c r="LIV44" s="31"/>
      <c r="LIW44" s="30"/>
      <c r="LIX44" s="31"/>
      <c r="LIY44" s="30"/>
      <c r="LIZ44" s="31"/>
      <c r="LJA44" s="30"/>
      <c r="LJB44" s="31"/>
      <c r="LJC44" s="30"/>
      <c r="LJD44" s="31"/>
      <c r="LJE44" s="30"/>
      <c r="LJF44" s="31"/>
      <c r="LJG44" s="30"/>
      <c r="LJH44" s="31"/>
      <c r="LJI44" s="30"/>
      <c r="LJJ44" s="31"/>
      <c r="LJK44" s="30"/>
      <c r="LJL44" s="31"/>
      <c r="LJM44" s="30"/>
      <c r="LJN44" s="31"/>
      <c r="LJO44" s="30"/>
      <c r="LJP44" s="31"/>
      <c r="LJQ44" s="30"/>
      <c r="LJR44" s="31"/>
      <c r="LJS44" s="30"/>
      <c r="LJT44" s="31"/>
      <c r="LJU44" s="30"/>
      <c r="LJV44" s="31"/>
      <c r="LJW44" s="30"/>
      <c r="LJX44" s="31"/>
      <c r="LJY44" s="30"/>
      <c r="LJZ44" s="31"/>
      <c r="LKA44" s="30"/>
      <c r="LKB44" s="31"/>
      <c r="LKC44" s="30"/>
      <c r="LKD44" s="31"/>
      <c r="LKE44" s="30"/>
      <c r="LKF44" s="31"/>
      <c r="LKG44" s="30"/>
      <c r="LKH44" s="31"/>
      <c r="LKI44" s="30"/>
      <c r="LKJ44" s="31"/>
      <c r="LKK44" s="30"/>
      <c r="LKL44" s="31"/>
      <c r="LKM44" s="30"/>
      <c r="LKN44" s="31"/>
      <c r="LKO44" s="30"/>
      <c r="LKP44" s="31"/>
      <c r="LKQ44" s="30"/>
      <c r="LKR44" s="31"/>
      <c r="LKS44" s="30"/>
      <c r="LKT44" s="31"/>
      <c r="LKU44" s="30"/>
      <c r="LKV44" s="31"/>
      <c r="LKW44" s="30"/>
      <c r="LKX44" s="31"/>
      <c r="LKY44" s="30"/>
      <c r="LKZ44" s="31"/>
      <c r="LLA44" s="30"/>
      <c r="LLB44" s="31"/>
      <c r="LLC44" s="30"/>
      <c r="LLD44" s="31"/>
      <c r="LLE44" s="30"/>
      <c r="LLF44" s="31"/>
      <c r="LLG44" s="30"/>
      <c r="LLH44" s="31"/>
      <c r="LLI44" s="30"/>
      <c r="LLJ44" s="31"/>
      <c r="LLK44" s="30"/>
      <c r="LLL44" s="31"/>
      <c r="LLM44" s="30"/>
      <c r="LLN44" s="31"/>
      <c r="LLO44" s="30"/>
      <c r="LLP44" s="31"/>
      <c r="LLQ44" s="30"/>
      <c r="LLR44" s="31"/>
      <c r="LLS44" s="30"/>
      <c r="LLT44" s="31"/>
      <c r="LLU44" s="30"/>
      <c r="LLV44" s="31"/>
      <c r="LLW44" s="30"/>
      <c r="LLX44" s="31"/>
      <c r="LLY44" s="30"/>
      <c r="LLZ44" s="31"/>
      <c r="LMA44" s="30"/>
      <c r="LMB44" s="31"/>
      <c r="LMC44" s="30"/>
      <c r="LMD44" s="31"/>
      <c r="LME44" s="30"/>
      <c r="LMF44" s="31"/>
      <c r="LMG44" s="30"/>
      <c r="LMH44" s="31"/>
      <c r="LMI44" s="30"/>
      <c r="LMJ44" s="31"/>
      <c r="LMK44" s="30"/>
      <c r="LML44" s="31"/>
      <c r="LMM44" s="30"/>
      <c r="LMN44" s="31"/>
      <c r="LMO44" s="30"/>
      <c r="LMP44" s="31"/>
      <c r="LMQ44" s="30"/>
      <c r="LMR44" s="31"/>
      <c r="LMS44" s="30"/>
      <c r="LMT44" s="31"/>
      <c r="LMU44" s="30"/>
      <c r="LMV44" s="31"/>
      <c r="LMW44" s="30"/>
      <c r="LMX44" s="31"/>
      <c r="LMY44" s="30"/>
      <c r="LMZ44" s="31"/>
      <c r="LNA44" s="30"/>
      <c r="LNB44" s="31"/>
      <c r="LNC44" s="30"/>
      <c r="LND44" s="31"/>
      <c r="LNE44" s="30"/>
      <c r="LNF44" s="31"/>
      <c r="LNG44" s="30"/>
      <c r="LNH44" s="31"/>
      <c r="LNI44" s="30"/>
      <c r="LNJ44" s="31"/>
      <c r="LNK44" s="30"/>
      <c r="LNL44" s="31"/>
      <c r="LNM44" s="30"/>
      <c r="LNN44" s="31"/>
      <c r="LNO44" s="30"/>
      <c r="LNP44" s="31"/>
      <c r="LNQ44" s="30"/>
      <c r="LNR44" s="31"/>
      <c r="LNS44" s="30"/>
      <c r="LNT44" s="31"/>
      <c r="LNU44" s="30"/>
      <c r="LNV44" s="31"/>
      <c r="LNW44" s="30"/>
      <c r="LNX44" s="31"/>
      <c r="LNY44" s="30"/>
      <c r="LNZ44" s="31"/>
      <c r="LOA44" s="30"/>
      <c r="LOB44" s="31"/>
      <c r="LOC44" s="30"/>
      <c r="LOD44" s="31"/>
      <c r="LOE44" s="30"/>
      <c r="LOF44" s="31"/>
      <c r="LOG44" s="30"/>
      <c r="LOH44" s="31"/>
      <c r="LOI44" s="30"/>
      <c r="LOJ44" s="31"/>
      <c r="LOK44" s="30"/>
      <c r="LOL44" s="31"/>
      <c r="LOM44" s="30"/>
      <c r="LON44" s="31"/>
      <c r="LOO44" s="30"/>
      <c r="LOP44" s="31"/>
      <c r="LOQ44" s="30"/>
      <c r="LOR44" s="31"/>
      <c r="LOS44" s="30"/>
      <c r="LOT44" s="31"/>
      <c r="LOU44" s="30"/>
      <c r="LOV44" s="31"/>
      <c r="LOW44" s="30"/>
      <c r="LOX44" s="31"/>
      <c r="LOY44" s="30"/>
      <c r="LOZ44" s="31"/>
      <c r="LPA44" s="30"/>
      <c r="LPB44" s="31"/>
      <c r="LPC44" s="30"/>
      <c r="LPD44" s="31"/>
      <c r="LPE44" s="30"/>
      <c r="LPF44" s="31"/>
      <c r="LPG44" s="30"/>
      <c r="LPH44" s="31"/>
      <c r="LPI44" s="30"/>
      <c r="LPJ44" s="31"/>
      <c r="LPK44" s="30"/>
      <c r="LPL44" s="31"/>
      <c r="LPM44" s="30"/>
      <c r="LPN44" s="31"/>
      <c r="LPO44" s="30"/>
      <c r="LPP44" s="31"/>
      <c r="LPQ44" s="30"/>
      <c r="LPR44" s="31"/>
      <c r="LPS44" s="30"/>
      <c r="LPT44" s="31"/>
      <c r="LPU44" s="30"/>
      <c r="LPV44" s="31"/>
      <c r="LPW44" s="30"/>
      <c r="LPX44" s="31"/>
      <c r="LPY44" s="30"/>
      <c r="LPZ44" s="31"/>
      <c r="LQA44" s="30"/>
      <c r="LQB44" s="31"/>
      <c r="LQC44" s="30"/>
      <c r="LQD44" s="31"/>
      <c r="LQE44" s="30"/>
      <c r="LQF44" s="31"/>
      <c r="LQG44" s="30"/>
      <c r="LQH44" s="31"/>
      <c r="LQI44" s="30"/>
      <c r="LQJ44" s="31"/>
      <c r="LQK44" s="30"/>
      <c r="LQL44" s="31"/>
      <c r="LQM44" s="30"/>
      <c r="LQN44" s="31"/>
      <c r="LQO44" s="30"/>
      <c r="LQP44" s="31"/>
      <c r="LQQ44" s="30"/>
      <c r="LQR44" s="31"/>
      <c r="LQS44" s="30"/>
      <c r="LQT44" s="31"/>
      <c r="LQU44" s="30"/>
      <c r="LQV44" s="31"/>
      <c r="LQW44" s="30"/>
      <c r="LQX44" s="31"/>
      <c r="LQY44" s="30"/>
      <c r="LQZ44" s="31"/>
      <c r="LRA44" s="30"/>
      <c r="LRB44" s="31"/>
      <c r="LRC44" s="30"/>
      <c r="LRD44" s="31"/>
      <c r="LRE44" s="30"/>
      <c r="LRF44" s="31"/>
      <c r="LRG44" s="30"/>
      <c r="LRH44" s="31"/>
      <c r="LRI44" s="30"/>
      <c r="LRJ44" s="31"/>
      <c r="LRK44" s="30"/>
      <c r="LRL44" s="31"/>
      <c r="LRM44" s="30"/>
      <c r="LRN44" s="31"/>
      <c r="LRO44" s="30"/>
      <c r="LRP44" s="31"/>
      <c r="LRQ44" s="30"/>
      <c r="LRR44" s="31"/>
      <c r="LRS44" s="30"/>
      <c r="LRT44" s="31"/>
      <c r="LRU44" s="30"/>
      <c r="LRV44" s="31"/>
      <c r="LRW44" s="30"/>
      <c r="LRX44" s="31"/>
      <c r="LRY44" s="30"/>
      <c r="LRZ44" s="31"/>
      <c r="LSA44" s="30"/>
      <c r="LSB44" s="31"/>
      <c r="LSC44" s="30"/>
      <c r="LSD44" s="31"/>
      <c r="LSE44" s="30"/>
      <c r="LSF44" s="31"/>
      <c r="LSG44" s="30"/>
      <c r="LSH44" s="31"/>
      <c r="LSI44" s="30"/>
      <c r="LSJ44" s="31"/>
      <c r="LSK44" s="30"/>
      <c r="LSL44" s="31"/>
      <c r="LSM44" s="30"/>
      <c r="LSN44" s="31"/>
      <c r="LSO44" s="30"/>
      <c r="LSP44" s="31"/>
      <c r="LSQ44" s="30"/>
      <c r="LSR44" s="31"/>
      <c r="LSS44" s="30"/>
      <c r="LST44" s="31"/>
      <c r="LSU44" s="30"/>
      <c r="LSV44" s="31"/>
      <c r="LSW44" s="30"/>
      <c r="LSX44" s="31"/>
      <c r="LSY44" s="30"/>
      <c r="LSZ44" s="31"/>
      <c r="LTA44" s="30"/>
      <c r="LTB44" s="31"/>
      <c r="LTC44" s="30"/>
      <c r="LTD44" s="31"/>
      <c r="LTE44" s="30"/>
      <c r="LTF44" s="31"/>
      <c r="LTG44" s="30"/>
      <c r="LTH44" s="31"/>
      <c r="LTI44" s="30"/>
      <c r="LTJ44" s="31"/>
      <c r="LTK44" s="30"/>
      <c r="LTL44" s="31"/>
      <c r="LTM44" s="30"/>
      <c r="LTN44" s="31"/>
      <c r="LTO44" s="30"/>
      <c r="LTP44" s="31"/>
      <c r="LTQ44" s="30"/>
      <c r="LTR44" s="31"/>
      <c r="LTS44" s="30"/>
      <c r="LTT44" s="31"/>
      <c r="LTU44" s="30"/>
      <c r="LTV44" s="31"/>
      <c r="LTW44" s="30"/>
      <c r="LTX44" s="31"/>
      <c r="LTY44" s="30"/>
      <c r="LTZ44" s="31"/>
      <c r="LUA44" s="30"/>
      <c r="LUB44" s="31"/>
      <c r="LUC44" s="30"/>
      <c r="LUD44" s="31"/>
      <c r="LUE44" s="30"/>
      <c r="LUF44" s="31"/>
      <c r="LUG44" s="30"/>
      <c r="LUH44" s="31"/>
      <c r="LUI44" s="30"/>
      <c r="LUJ44" s="31"/>
      <c r="LUK44" s="30"/>
      <c r="LUL44" s="31"/>
      <c r="LUM44" s="30"/>
      <c r="LUN44" s="31"/>
      <c r="LUO44" s="30"/>
      <c r="LUP44" s="31"/>
      <c r="LUQ44" s="30"/>
      <c r="LUR44" s="31"/>
      <c r="LUS44" s="30"/>
      <c r="LUT44" s="31"/>
      <c r="LUU44" s="30"/>
      <c r="LUV44" s="31"/>
      <c r="LUW44" s="30"/>
      <c r="LUX44" s="31"/>
      <c r="LUY44" s="30"/>
      <c r="LUZ44" s="31"/>
      <c r="LVA44" s="30"/>
      <c r="LVB44" s="31"/>
      <c r="LVC44" s="30"/>
      <c r="LVD44" s="31"/>
      <c r="LVE44" s="30"/>
      <c r="LVF44" s="31"/>
      <c r="LVG44" s="30"/>
      <c r="LVH44" s="31"/>
      <c r="LVI44" s="30"/>
      <c r="LVJ44" s="31"/>
      <c r="LVK44" s="30"/>
      <c r="LVL44" s="31"/>
      <c r="LVM44" s="30"/>
      <c r="LVN44" s="31"/>
      <c r="LVO44" s="30"/>
      <c r="LVP44" s="31"/>
      <c r="LVQ44" s="30"/>
      <c r="LVR44" s="31"/>
      <c r="LVS44" s="30"/>
      <c r="LVT44" s="31"/>
      <c r="LVU44" s="30"/>
      <c r="LVV44" s="31"/>
      <c r="LVW44" s="30"/>
      <c r="LVX44" s="31"/>
      <c r="LVY44" s="30"/>
      <c r="LVZ44" s="31"/>
      <c r="LWA44" s="30"/>
      <c r="LWB44" s="31"/>
      <c r="LWC44" s="30"/>
      <c r="LWD44" s="31"/>
      <c r="LWE44" s="30"/>
      <c r="LWF44" s="31"/>
      <c r="LWG44" s="30"/>
      <c r="LWH44" s="31"/>
      <c r="LWI44" s="30"/>
      <c r="LWJ44" s="31"/>
      <c r="LWK44" s="30"/>
      <c r="LWL44" s="31"/>
      <c r="LWM44" s="30"/>
      <c r="LWN44" s="31"/>
      <c r="LWO44" s="30"/>
      <c r="LWP44" s="31"/>
      <c r="LWQ44" s="30"/>
      <c r="LWR44" s="31"/>
      <c r="LWS44" s="30"/>
      <c r="LWT44" s="31"/>
      <c r="LWU44" s="30"/>
      <c r="LWV44" s="31"/>
      <c r="LWW44" s="30"/>
      <c r="LWX44" s="31"/>
      <c r="LWY44" s="30"/>
      <c r="LWZ44" s="31"/>
      <c r="LXA44" s="30"/>
      <c r="LXB44" s="31"/>
      <c r="LXC44" s="30"/>
      <c r="LXD44" s="31"/>
      <c r="LXE44" s="30"/>
      <c r="LXF44" s="31"/>
      <c r="LXG44" s="30"/>
      <c r="LXH44" s="31"/>
      <c r="LXI44" s="30"/>
      <c r="LXJ44" s="31"/>
      <c r="LXK44" s="30"/>
      <c r="LXL44" s="31"/>
      <c r="LXM44" s="30"/>
      <c r="LXN44" s="31"/>
      <c r="LXO44" s="30"/>
      <c r="LXP44" s="31"/>
      <c r="LXQ44" s="30"/>
      <c r="LXR44" s="31"/>
      <c r="LXS44" s="30"/>
      <c r="LXT44" s="31"/>
      <c r="LXU44" s="30"/>
      <c r="LXV44" s="31"/>
      <c r="LXW44" s="30"/>
      <c r="LXX44" s="31"/>
      <c r="LXY44" s="30"/>
      <c r="LXZ44" s="31"/>
      <c r="LYA44" s="30"/>
      <c r="LYB44" s="31"/>
      <c r="LYC44" s="30"/>
      <c r="LYD44" s="31"/>
      <c r="LYE44" s="30"/>
      <c r="LYF44" s="31"/>
      <c r="LYG44" s="30"/>
      <c r="LYH44" s="31"/>
      <c r="LYI44" s="30"/>
      <c r="LYJ44" s="31"/>
      <c r="LYK44" s="30"/>
      <c r="LYL44" s="31"/>
      <c r="LYM44" s="30"/>
      <c r="LYN44" s="31"/>
      <c r="LYO44" s="30"/>
      <c r="LYP44" s="31"/>
      <c r="LYQ44" s="30"/>
      <c r="LYR44" s="31"/>
      <c r="LYS44" s="30"/>
      <c r="LYT44" s="31"/>
      <c r="LYU44" s="30"/>
      <c r="LYV44" s="31"/>
      <c r="LYW44" s="30"/>
      <c r="LYX44" s="31"/>
      <c r="LYY44" s="30"/>
      <c r="LYZ44" s="31"/>
      <c r="LZA44" s="30"/>
      <c r="LZB44" s="31"/>
      <c r="LZC44" s="30"/>
      <c r="LZD44" s="31"/>
      <c r="LZE44" s="30"/>
      <c r="LZF44" s="31"/>
      <c r="LZG44" s="30"/>
      <c r="LZH44" s="31"/>
      <c r="LZI44" s="30"/>
      <c r="LZJ44" s="31"/>
      <c r="LZK44" s="30"/>
      <c r="LZL44" s="31"/>
      <c r="LZM44" s="30"/>
      <c r="LZN44" s="31"/>
      <c r="LZO44" s="30"/>
      <c r="LZP44" s="31"/>
      <c r="LZQ44" s="30"/>
      <c r="LZR44" s="31"/>
      <c r="LZS44" s="30"/>
      <c r="LZT44" s="31"/>
      <c r="LZU44" s="30"/>
      <c r="LZV44" s="31"/>
      <c r="LZW44" s="30"/>
      <c r="LZX44" s="31"/>
      <c r="LZY44" s="30"/>
      <c r="LZZ44" s="31"/>
      <c r="MAA44" s="30"/>
      <c r="MAB44" s="31"/>
      <c r="MAC44" s="30"/>
      <c r="MAD44" s="31"/>
      <c r="MAE44" s="30"/>
      <c r="MAF44" s="31"/>
      <c r="MAG44" s="30"/>
      <c r="MAH44" s="31"/>
      <c r="MAI44" s="30"/>
      <c r="MAJ44" s="31"/>
      <c r="MAK44" s="30"/>
      <c r="MAL44" s="31"/>
      <c r="MAM44" s="30"/>
      <c r="MAN44" s="31"/>
      <c r="MAO44" s="30"/>
      <c r="MAP44" s="31"/>
      <c r="MAQ44" s="30"/>
      <c r="MAR44" s="31"/>
      <c r="MAS44" s="30"/>
      <c r="MAT44" s="31"/>
      <c r="MAU44" s="30"/>
      <c r="MAV44" s="31"/>
      <c r="MAW44" s="30"/>
      <c r="MAX44" s="31"/>
      <c r="MAY44" s="30"/>
      <c r="MAZ44" s="31"/>
      <c r="MBA44" s="30"/>
      <c r="MBB44" s="31"/>
      <c r="MBC44" s="30"/>
      <c r="MBD44" s="31"/>
      <c r="MBE44" s="30"/>
      <c r="MBF44" s="31"/>
      <c r="MBG44" s="30"/>
      <c r="MBH44" s="31"/>
      <c r="MBI44" s="30"/>
      <c r="MBJ44" s="31"/>
      <c r="MBK44" s="30"/>
      <c r="MBL44" s="31"/>
      <c r="MBM44" s="30"/>
      <c r="MBN44" s="31"/>
      <c r="MBO44" s="30"/>
      <c r="MBP44" s="31"/>
      <c r="MBQ44" s="30"/>
      <c r="MBR44" s="31"/>
      <c r="MBS44" s="30"/>
      <c r="MBT44" s="31"/>
      <c r="MBU44" s="30"/>
      <c r="MBV44" s="31"/>
      <c r="MBW44" s="30"/>
      <c r="MBX44" s="31"/>
      <c r="MBY44" s="30"/>
      <c r="MBZ44" s="31"/>
      <c r="MCA44" s="30"/>
      <c r="MCB44" s="31"/>
      <c r="MCC44" s="30"/>
      <c r="MCD44" s="31"/>
      <c r="MCE44" s="30"/>
      <c r="MCF44" s="31"/>
      <c r="MCG44" s="30"/>
      <c r="MCH44" s="31"/>
      <c r="MCI44" s="30"/>
      <c r="MCJ44" s="31"/>
      <c r="MCK44" s="30"/>
      <c r="MCL44" s="31"/>
      <c r="MCM44" s="30"/>
      <c r="MCN44" s="31"/>
      <c r="MCO44" s="30"/>
      <c r="MCP44" s="31"/>
      <c r="MCQ44" s="30"/>
      <c r="MCR44" s="31"/>
      <c r="MCS44" s="30"/>
      <c r="MCT44" s="31"/>
      <c r="MCU44" s="30"/>
      <c r="MCV44" s="31"/>
      <c r="MCW44" s="30"/>
      <c r="MCX44" s="31"/>
      <c r="MCY44" s="30"/>
      <c r="MCZ44" s="31"/>
      <c r="MDA44" s="30"/>
      <c r="MDB44" s="31"/>
      <c r="MDC44" s="30"/>
      <c r="MDD44" s="31"/>
      <c r="MDE44" s="30"/>
      <c r="MDF44" s="31"/>
      <c r="MDG44" s="30"/>
      <c r="MDH44" s="31"/>
      <c r="MDI44" s="30"/>
      <c r="MDJ44" s="31"/>
      <c r="MDK44" s="30"/>
      <c r="MDL44" s="31"/>
      <c r="MDM44" s="30"/>
      <c r="MDN44" s="31"/>
      <c r="MDO44" s="30"/>
      <c r="MDP44" s="31"/>
      <c r="MDQ44" s="30"/>
      <c r="MDR44" s="31"/>
      <c r="MDS44" s="30"/>
      <c r="MDT44" s="31"/>
      <c r="MDU44" s="30"/>
      <c r="MDV44" s="31"/>
      <c r="MDW44" s="30"/>
      <c r="MDX44" s="31"/>
      <c r="MDY44" s="30"/>
      <c r="MDZ44" s="31"/>
      <c r="MEA44" s="30"/>
      <c r="MEB44" s="31"/>
      <c r="MEC44" s="30"/>
      <c r="MED44" s="31"/>
      <c r="MEE44" s="30"/>
      <c r="MEF44" s="31"/>
      <c r="MEG44" s="30"/>
      <c r="MEH44" s="31"/>
      <c r="MEI44" s="30"/>
      <c r="MEJ44" s="31"/>
      <c r="MEK44" s="30"/>
      <c r="MEL44" s="31"/>
      <c r="MEM44" s="30"/>
      <c r="MEN44" s="31"/>
      <c r="MEO44" s="30"/>
      <c r="MEP44" s="31"/>
      <c r="MEQ44" s="30"/>
      <c r="MER44" s="31"/>
      <c r="MES44" s="30"/>
      <c r="MET44" s="31"/>
      <c r="MEU44" s="30"/>
      <c r="MEV44" s="31"/>
      <c r="MEW44" s="30"/>
      <c r="MEX44" s="31"/>
      <c r="MEY44" s="30"/>
      <c r="MEZ44" s="31"/>
      <c r="MFA44" s="30"/>
      <c r="MFB44" s="31"/>
      <c r="MFC44" s="30"/>
      <c r="MFD44" s="31"/>
      <c r="MFE44" s="30"/>
      <c r="MFF44" s="31"/>
      <c r="MFG44" s="30"/>
      <c r="MFH44" s="31"/>
      <c r="MFI44" s="30"/>
      <c r="MFJ44" s="31"/>
      <c r="MFK44" s="30"/>
      <c r="MFL44" s="31"/>
      <c r="MFM44" s="30"/>
      <c r="MFN44" s="31"/>
      <c r="MFO44" s="30"/>
      <c r="MFP44" s="31"/>
      <c r="MFQ44" s="30"/>
      <c r="MFR44" s="31"/>
      <c r="MFS44" s="30"/>
      <c r="MFT44" s="31"/>
      <c r="MFU44" s="30"/>
      <c r="MFV44" s="31"/>
      <c r="MFW44" s="30"/>
      <c r="MFX44" s="31"/>
      <c r="MFY44" s="30"/>
      <c r="MFZ44" s="31"/>
      <c r="MGA44" s="30"/>
      <c r="MGB44" s="31"/>
      <c r="MGC44" s="30"/>
      <c r="MGD44" s="31"/>
      <c r="MGE44" s="30"/>
      <c r="MGF44" s="31"/>
      <c r="MGG44" s="30"/>
      <c r="MGH44" s="31"/>
      <c r="MGI44" s="30"/>
      <c r="MGJ44" s="31"/>
      <c r="MGK44" s="30"/>
      <c r="MGL44" s="31"/>
      <c r="MGM44" s="30"/>
      <c r="MGN44" s="31"/>
      <c r="MGO44" s="30"/>
      <c r="MGP44" s="31"/>
      <c r="MGQ44" s="30"/>
      <c r="MGR44" s="31"/>
      <c r="MGS44" s="30"/>
      <c r="MGT44" s="31"/>
      <c r="MGU44" s="30"/>
      <c r="MGV44" s="31"/>
      <c r="MGW44" s="30"/>
      <c r="MGX44" s="31"/>
      <c r="MGY44" s="30"/>
      <c r="MGZ44" s="31"/>
      <c r="MHA44" s="30"/>
      <c r="MHB44" s="31"/>
      <c r="MHC44" s="30"/>
      <c r="MHD44" s="31"/>
      <c r="MHE44" s="30"/>
      <c r="MHF44" s="31"/>
      <c r="MHG44" s="30"/>
      <c r="MHH44" s="31"/>
      <c r="MHI44" s="30"/>
      <c r="MHJ44" s="31"/>
      <c r="MHK44" s="30"/>
      <c r="MHL44" s="31"/>
      <c r="MHM44" s="30"/>
      <c r="MHN44" s="31"/>
      <c r="MHO44" s="30"/>
      <c r="MHP44" s="31"/>
      <c r="MHQ44" s="30"/>
      <c r="MHR44" s="31"/>
      <c r="MHS44" s="30"/>
      <c r="MHT44" s="31"/>
      <c r="MHU44" s="30"/>
      <c r="MHV44" s="31"/>
      <c r="MHW44" s="30"/>
      <c r="MHX44" s="31"/>
      <c r="MHY44" s="30"/>
      <c r="MHZ44" s="31"/>
      <c r="MIA44" s="30"/>
      <c r="MIB44" s="31"/>
      <c r="MIC44" s="30"/>
      <c r="MID44" s="31"/>
      <c r="MIE44" s="30"/>
      <c r="MIF44" s="31"/>
      <c r="MIG44" s="30"/>
      <c r="MIH44" s="31"/>
      <c r="MII44" s="30"/>
      <c r="MIJ44" s="31"/>
      <c r="MIK44" s="30"/>
      <c r="MIL44" s="31"/>
      <c r="MIM44" s="30"/>
      <c r="MIN44" s="31"/>
      <c r="MIO44" s="30"/>
      <c r="MIP44" s="31"/>
      <c r="MIQ44" s="30"/>
      <c r="MIR44" s="31"/>
      <c r="MIS44" s="30"/>
      <c r="MIT44" s="31"/>
      <c r="MIU44" s="30"/>
      <c r="MIV44" s="31"/>
      <c r="MIW44" s="30"/>
      <c r="MIX44" s="31"/>
      <c r="MIY44" s="30"/>
      <c r="MIZ44" s="31"/>
      <c r="MJA44" s="30"/>
      <c r="MJB44" s="31"/>
      <c r="MJC44" s="30"/>
      <c r="MJD44" s="31"/>
      <c r="MJE44" s="30"/>
      <c r="MJF44" s="31"/>
      <c r="MJG44" s="30"/>
      <c r="MJH44" s="31"/>
      <c r="MJI44" s="30"/>
      <c r="MJJ44" s="31"/>
      <c r="MJK44" s="30"/>
      <c r="MJL44" s="31"/>
      <c r="MJM44" s="30"/>
      <c r="MJN44" s="31"/>
      <c r="MJO44" s="30"/>
      <c r="MJP44" s="31"/>
      <c r="MJQ44" s="30"/>
      <c r="MJR44" s="31"/>
      <c r="MJS44" s="30"/>
      <c r="MJT44" s="31"/>
      <c r="MJU44" s="30"/>
      <c r="MJV44" s="31"/>
      <c r="MJW44" s="30"/>
      <c r="MJX44" s="31"/>
      <c r="MJY44" s="30"/>
      <c r="MJZ44" s="31"/>
      <c r="MKA44" s="30"/>
      <c r="MKB44" s="31"/>
      <c r="MKC44" s="30"/>
      <c r="MKD44" s="31"/>
      <c r="MKE44" s="30"/>
      <c r="MKF44" s="31"/>
      <c r="MKG44" s="30"/>
      <c r="MKH44" s="31"/>
      <c r="MKI44" s="30"/>
      <c r="MKJ44" s="31"/>
      <c r="MKK44" s="30"/>
      <c r="MKL44" s="31"/>
      <c r="MKM44" s="30"/>
      <c r="MKN44" s="31"/>
      <c r="MKO44" s="30"/>
      <c r="MKP44" s="31"/>
      <c r="MKQ44" s="30"/>
      <c r="MKR44" s="31"/>
      <c r="MKS44" s="30"/>
      <c r="MKT44" s="31"/>
      <c r="MKU44" s="30"/>
      <c r="MKV44" s="31"/>
      <c r="MKW44" s="30"/>
      <c r="MKX44" s="31"/>
      <c r="MKY44" s="30"/>
      <c r="MKZ44" s="31"/>
      <c r="MLA44" s="30"/>
      <c r="MLB44" s="31"/>
      <c r="MLC44" s="30"/>
      <c r="MLD44" s="31"/>
      <c r="MLE44" s="30"/>
      <c r="MLF44" s="31"/>
      <c r="MLG44" s="30"/>
      <c r="MLH44" s="31"/>
      <c r="MLI44" s="30"/>
      <c r="MLJ44" s="31"/>
      <c r="MLK44" s="30"/>
      <c r="MLL44" s="31"/>
      <c r="MLM44" s="30"/>
      <c r="MLN44" s="31"/>
      <c r="MLO44" s="30"/>
      <c r="MLP44" s="31"/>
      <c r="MLQ44" s="30"/>
      <c r="MLR44" s="31"/>
      <c r="MLS44" s="30"/>
      <c r="MLT44" s="31"/>
      <c r="MLU44" s="30"/>
      <c r="MLV44" s="31"/>
      <c r="MLW44" s="30"/>
      <c r="MLX44" s="31"/>
      <c r="MLY44" s="30"/>
      <c r="MLZ44" s="31"/>
      <c r="MMA44" s="30"/>
      <c r="MMB44" s="31"/>
      <c r="MMC44" s="30"/>
      <c r="MMD44" s="31"/>
      <c r="MME44" s="30"/>
      <c r="MMF44" s="31"/>
      <c r="MMG44" s="30"/>
      <c r="MMH44" s="31"/>
      <c r="MMI44" s="30"/>
      <c r="MMJ44" s="31"/>
      <c r="MMK44" s="30"/>
      <c r="MML44" s="31"/>
      <c r="MMM44" s="30"/>
      <c r="MMN44" s="31"/>
      <c r="MMO44" s="30"/>
      <c r="MMP44" s="31"/>
      <c r="MMQ44" s="30"/>
      <c r="MMR44" s="31"/>
      <c r="MMS44" s="30"/>
      <c r="MMT44" s="31"/>
      <c r="MMU44" s="30"/>
      <c r="MMV44" s="31"/>
      <c r="MMW44" s="30"/>
      <c r="MMX44" s="31"/>
      <c r="MMY44" s="30"/>
      <c r="MMZ44" s="31"/>
      <c r="MNA44" s="30"/>
      <c r="MNB44" s="31"/>
      <c r="MNC44" s="30"/>
      <c r="MND44" s="31"/>
      <c r="MNE44" s="30"/>
      <c r="MNF44" s="31"/>
      <c r="MNG44" s="30"/>
      <c r="MNH44" s="31"/>
      <c r="MNI44" s="30"/>
      <c r="MNJ44" s="31"/>
      <c r="MNK44" s="30"/>
      <c r="MNL44" s="31"/>
      <c r="MNM44" s="30"/>
      <c r="MNN44" s="31"/>
      <c r="MNO44" s="30"/>
      <c r="MNP44" s="31"/>
      <c r="MNQ44" s="30"/>
      <c r="MNR44" s="31"/>
      <c r="MNS44" s="30"/>
      <c r="MNT44" s="31"/>
      <c r="MNU44" s="30"/>
      <c r="MNV44" s="31"/>
      <c r="MNW44" s="30"/>
      <c r="MNX44" s="31"/>
      <c r="MNY44" s="30"/>
      <c r="MNZ44" s="31"/>
      <c r="MOA44" s="30"/>
      <c r="MOB44" s="31"/>
      <c r="MOC44" s="30"/>
      <c r="MOD44" s="31"/>
      <c r="MOE44" s="30"/>
      <c r="MOF44" s="31"/>
      <c r="MOG44" s="30"/>
      <c r="MOH44" s="31"/>
      <c r="MOI44" s="30"/>
      <c r="MOJ44" s="31"/>
      <c r="MOK44" s="30"/>
      <c r="MOL44" s="31"/>
      <c r="MOM44" s="30"/>
      <c r="MON44" s="31"/>
      <c r="MOO44" s="30"/>
      <c r="MOP44" s="31"/>
      <c r="MOQ44" s="30"/>
      <c r="MOR44" s="31"/>
      <c r="MOS44" s="30"/>
      <c r="MOT44" s="31"/>
      <c r="MOU44" s="30"/>
      <c r="MOV44" s="31"/>
      <c r="MOW44" s="30"/>
      <c r="MOX44" s="31"/>
      <c r="MOY44" s="30"/>
      <c r="MOZ44" s="31"/>
      <c r="MPA44" s="30"/>
      <c r="MPB44" s="31"/>
      <c r="MPC44" s="30"/>
      <c r="MPD44" s="31"/>
      <c r="MPE44" s="30"/>
      <c r="MPF44" s="31"/>
      <c r="MPG44" s="30"/>
      <c r="MPH44" s="31"/>
      <c r="MPI44" s="30"/>
      <c r="MPJ44" s="31"/>
      <c r="MPK44" s="30"/>
      <c r="MPL44" s="31"/>
      <c r="MPM44" s="30"/>
      <c r="MPN44" s="31"/>
      <c r="MPO44" s="30"/>
      <c r="MPP44" s="31"/>
      <c r="MPQ44" s="30"/>
      <c r="MPR44" s="31"/>
      <c r="MPS44" s="30"/>
      <c r="MPT44" s="31"/>
      <c r="MPU44" s="30"/>
      <c r="MPV44" s="31"/>
      <c r="MPW44" s="30"/>
      <c r="MPX44" s="31"/>
      <c r="MPY44" s="30"/>
      <c r="MPZ44" s="31"/>
      <c r="MQA44" s="30"/>
      <c r="MQB44" s="31"/>
      <c r="MQC44" s="30"/>
      <c r="MQD44" s="31"/>
      <c r="MQE44" s="30"/>
      <c r="MQF44" s="31"/>
      <c r="MQG44" s="30"/>
      <c r="MQH44" s="31"/>
      <c r="MQI44" s="30"/>
      <c r="MQJ44" s="31"/>
      <c r="MQK44" s="30"/>
      <c r="MQL44" s="31"/>
      <c r="MQM44" s="30"/>
      <c r="MQN44" s="31"/>
      <c r="MQO44" s="30"/>
      <c r="MQP44" s="31"/>
      <c r="MQQ44" s="30"/>
      <c r="MQR44" s="31"/>
      <c r="MQS44" s="30"/>
      <c r="MQT44" s="31"/>
      <c r="MQU44" s="30"/>
      <c r="MQV44" s="31"/>
      <c r="MQW44" s="30"/>
      <c r="MQX44" s="31"/>
      <c r="MQY44" s="30"/>
      <c r="MQZ44" s="31"/>
      <c r="MRA44" s="30"/>
      <c r="MRB44" s="31"/>
      <c r="MRC44" s="30"/>
      <c r="MRD44" s="31"/>
      <c r="MRE44" s="30"/>
      <c r="MRF44" s="31"/>
      <c r="MRG44" s="30"/>
      <c r="MRH44" s="31"/>
      <c r="MRI44" s="30"/>
      <c r="MRJ44" s="31"/>
      <c r="MRK44" s="30"/>
      <c r="MRL44" s="31"/>
      <c r="MRM44" s="30"/>
      <c r="MRN44" s="31"/>
      <c r="MRO44" s="30"/>
      <c r="MRP44" s="31"/>
      <c r="MRQ44" s="30"/>
      <c r="MRR44" s="31"/>
      <c r="MRS44" s="30"/>
      <c r="MRT44" s="31"/>
      <c r="MRU44" s="30"/>
      <c r="MRV44" s="31"/>
      <c r="MRW44" s="30"/>
      <c r="MRX44" s="31"/>
      <c r="MRY44" s="30"/>
      <c r="MRZ44" s="31"/>
      <c r="MSA44" s="30"/>
      <c r="MSB44" s="31"/>
      <c r="MSC44" s="30"/>
      <c r="MSD44" s="31"/>
      <c r="MSE44" s="30"/>
      <c r="MSF44" s="31"/>
      <c r="MSG44" s="30"/>
      <c r="MSH44" s="31"/>
      <c r="MSI44" s="30"/>
      <c r="MSJ44" s="31"/>
      <c r="MSK44" s="30"/>
      <c r="MSL44" s="31"/>
      <c r="MSM44" s="30"/>
      <c r="MSN44" s="31"/>
      <c r="MSO44" s="30"/>
      <c r="MSP44" s="31"/>
      <c r="MSQ44" s="30"/>
      <c r="MSR44" s="31"/>
      <c r="MSS44" s="30"/>
      <c r="MST44" s="31"/>
      <c r="MSU44" s="30"/>
      <c r="MSV44" s="31"/>
      <c r="MSW44" s="30"/>
      <c r="MSX44" s="31"/>
      <c r="MSY44" s="30"/>
      <c r="MSZ44" s="31"/>
      <c r="MTA44" s="30"/>
      <c r="MTB44" s="31"/>
      <c r="MTC44" s="30"/>
      <c r="MTD44" s="31"/>
      <c r="MTE44" s="30"/>
      <c r="MTF44" s="31"/>
      <c r="MTG44" s="30"/>
      <c r="MTH44" s="31"/>
      <c r="MTI44" s="30"/>
      <c r="MTJ44" s="31"/>
      <c r="MTK44" s="30"/>
      <c r="MTL44" s="31"/>
      <c r="MTM44" s="30"/>
      <c r="MTN44" s="31"/>
      <c r="MTO44" s="30"/>
      <c r="MTP44" s="31"/>
      <c r="MTQ44" s="30"/>
      <c r="MTR44" s="31"/>
      <c r="MTS44" s="30"/>
      <c r="MTT44" s="31"/>
      <c r="MTU44" s="30"/>
      <c r="MTV44" s="31"/>
      <c r="MTW44" s="30"/>
      <c r="MTX44" s="31"/>
      <c r="MTY44" s="30"/>
      <c r="MTZ44" s="31"/>
      <c r="MUA44" s="30"/>
      <c r="MUB44" s="31"/>
      <c r="MUC44" s="30"/>
      <c r="MUD44" s="31"/>
      <c r="MUE44" s="30"/>
      <c r="MUF44" s="31"/>
      <c r="MUG44" s="30"/>
      <c r="MUH44" s="31"/>
      <c r="MUI44" s="30"/>
      <c r="MUJ44" s="31"/>
      <c r="MUK44" s="30"/>
      <c r="MUL44" s="31"/>
      <c r="MUM44" s="30"/>
      <c r="MUN44" s="31"/>
      <c r="MUO44" s="30"/>
      <c r="MUP44" s="31"/>
      <c r="MUQ44" s="30"/>
      <c r="MUR44" s="31"/>
      <c r="MUS44" s="30"/>
      <c r="MUT44" s="31"/>
      <c r="MUU44" s="30"/>
      <c r="MUV44" s="31"/>
      <c r="MUW44" s="30"/>
      <c r="MUX44" s="31"/>
      <c r="MUY44" s="30"/>
      <c r="MUZ44" s="31"/>
      <c r="MVA44" s="30"/>
      <c r="MVB44" s="31"/>
      <c r="MVC44" s="30"/>
      <c r="MVD44" s="31"/>
      <c r="MVE44" s="30"/>
      <c r="MVF44" s="31"/>
      <c r="MVG44" s="30"/>
      <c r="MVH44" s="31"/>
      <c r="MVI44" s="30"/>
      <c r="MVJ44" s="31"/>
      <c r="MVK44" s="30"/>
      <c r="MVL44" s="31"/>
      <c r="MVM44" s="30"/>
      <c r="MVN44" s="31"/>
      <c r="MVO44" s="30"/>
      <c r="MVP44" s="31"/>
      <c r="MVQ44" s="30"/>
      <c r="MVR44" s="31"/>
      <c r="MVS44" s="30"/>
      <c r="MVT44" s="31"/>
      <c r="MVU44" s="30"/>
      <c r="MVV44" s="31"/>
      <c r="MVW44" s="30"/>
      <c r="MVX44" s="31"/>
      <c r="MVY44" s="30"/>
      <c r="MVZ44" s="31"/>
      <c r="MWA44" s="30"/>
      <c r="MWB44" s="31"/>
      <c r="MWC44" s="30"/>
      <c r="MWD44" s="31"/>
      <c r="MWE44" s="30"/>
      <c r="MWF44" s="31"/>
      <c r="MWG44" s="30"/>
      <c r="MWH44" s="31"/>
      <c r="MWI44" s="30"/>
      <c r="MWJ44" s="31"/>
      <c r="MWK44" s="30"/>
      <c r="MWL44" s="31"/>
      <c r="MWM44" s="30"/>
      <c r="MWN44" s="31"/>
      <c r="MWO44" s="30"/>
      <c r="MWP44" s="31"/>
      <c r="MWQ44" s="30"/>
      <c r="MWR44" s="31"/>
      <c r="MWS44" s="30"/>
      <c r="MWT44" s="31"/>
      <c r="MWU44" s="30"/>
      <c r="MWV44" s="31"/>
      <c r="MWW44" s="30"/>
      <c r="MWX44" s="31"/>
      <c r="MWY44" s="30"/>
      <c r="MWZ44" s="31"/>
      <c r="MXA44" s="30"/>
      <c r="MXB44" s="31"/>
      <c r="MXC44" s="30"/>
      <c r="MXD44" s="31"/>
      <c r="MXE44" s="30"/>
      <c r="MXF44" s="31"/>
      <c r="MXG44" s="30"/>
      <c r="MXH44" s="31"/>
      <c r="MXI44" s="30"/>
      <c r="MXJ44" s="31"/>
      <c r="MXK44" s="30"/>
      <c r="MXL44" s="31"/>
      <c r="MXM44" s="30"/>
      <c r="MXN44" s="31"/>
      <c r="MXO44" s="30"/>
      <c r="MXP44" s="31"/>
      <c r="MXQ44" s="30"/>
      <c r="MXR44" s="31"/>
      <c r="MXS44" s="30"/>
      <c r="MXT44" s="31"/>
      <c r="MXU44" s="30"/>
      <c r="MXV44" s="31"/>
      <c r="MXW44" s="30"/>
      <c r="MXX44" s="31"/>
      <c r="MXY44" s="30"/>
      <c r="MXZ44" s="31"/>
      <c r="MYA44" s="30"/>
      <c r="MYB44" s="31"/>
      <c r="MYC44" s="30"/>
      <c r="MYD44" s="31"/>
      <c r="MYE44" s="30"/>
      <c r="MYF44" s="31"/>
      <c r="MYG44" s="30"/>
      <c r="MYH44" s="31"/>
      <c r="MYI44" s="30"/>
      <c r="MYJ44" s="31"/>
      <c r="MYK44" s="30"/>
      <c r="MYL44" s="31"/>
      <c r="MYM44" s="30"/>
      <c r="MYN44" s="31"/>
      <c r="MYO44" s="30"/>
      <c r="MYP44" s="31"/>
      <c r="MYQ44" s="30"/>
      <c r="MYR44" s="31"/>
      <c r="MYS44" s="30"/>
      <c r="MYT44" s="31"/>
      <c r="MYU44" s="30"/>
      <c r="MYV44" s="31"/>
      <c r="MYW44" s="30"/>
      <c r="MYX44" s="31"/>
      <c r="MYY44" s="30"/>
      <c r="MYZ44" s="31"/>
      <c r="MZA44" s="30"/>
      <c r="MZB44" s="31"/>
      <c r="MZC44" s="30"/>
      <c r="MZD44" s="31"/>
      <c r="MZE44" s="30"/>
      <c r="MZF44" s="31"/>
      <c r="MZG44" s="30"/>
      <c r="MZH44" s="31"/>
      <c r="MZI44" s="30"/>
      <c r="MZJ44" s="31"/>
      <c r="MZK44" s="30"/>
      <c r="MZL44" s="31"/>
      <c r="MZM44" s="30"/>
      <c r="MZN44" s="31"/>
      <c r="MZO44" s="30"/>
      <c r="MZP44" s="31"/>
      <c r="MZQ44" s="30"/>
      <c r="MZR44" s="31"/>
      <c r="MZS44" s="30"/>
      <c r="MZT44" s="31"/>
      <c r="MZU44" s="30"/>
      <c r="MZV44" s="31"/>
      <c r="MZW44" s="30"/>
      <c r="MZX44" s="31"/>
      <c r="MZY44" s="30"/>
      <c r="MZZ44" s="31"/>
      <c r="NAA44" s="30"/>
      <c r="NAB44" s="31"/>
      <c r="NAC44" s="30"/>
      <c r="NAD44" s="31"/>
      <c r="NAE44" s="30"/>
      <c r="NAF44" s="31"/>
      <c r="NAG44" s="30"/>
      <c r="NAH44" s="31"/>
      <c r="NAI44" s="30"/>
      <c r="NAJ44" s="31"/>
      <c r="NAK44" s="30"/>
      <c r="NAL44" s="31"/>
      <c r="NAM44" s="30"/>
      <c r="NAN44" s="31"/>
      <c r="NAO44" s="30"/>
      <c r="NAP44" s="31"/>
      <c r="NAQ44" s="30"/>
      <c r="NAR44" s="31"/>
      <c r="NAS44" s="30"/>
      <c r="NAT44" s="31"/>
      <c r="NAU44" s="30"/>
      <c r="NAV44" s="31"/>
      <c r="NAW44" s="30"/>
      <c r="NAX44" s="31"/>
      <c r="NAY44" s="30"/>
      <c r="NAZ44" s="31"/>
      <c r="NBA44" s="30"/>
      <c r="NBB44" s="31"/>
      <c r="NBC44" s="30"/>
      <c r="NBD44" s="31"/>
      <c r="NBE44" s="30"/>
      <c r="NBF44" s="31"/>
      <c r="NBG44" s="30"/>
      <c r="NBH44" s="31"/>
      <c r="NBI44" s="30"/>
      <c r="NBJ44" s="31"/>
      <c r="NBK44" s="30"/>
      <c r="NBL44" s="31"/>
      <c r="NBM44" s="30"/>
      <c r="NBN44" s="31"/>
      <c r="NBO44" s="30"/>
      <c r="NBP44" s="31"/>
      <c r="NBQ44" s="30"/>
      <c r="NBR44" s="31"/>
      <c r="NBS44" s="30"/>
      <c r="NBT44" s="31"/>
      <c r="NBU44" s="30"/>
      <c r="NBV44" s="31"/>
      <c r="NBW44" s="30"/>
      <c r="NBX44" s="31"/>
      <c r="NBY44" s="30"/>
      <c r="NBZ44" s="31"/>
      <c r="NCA44" s="30"/>
      <c r="NCB44" s="31"/>
      <c r="NCC44" s="30"/>
      <c r="NCD44" s="31"/>
      <c r="NCE44" s="30"/>
      <c r="NCF44" s="31"/>
      <c r="NCG44" s="30"/>
      <c r="NCH44" s="31"/>
      <c r="NCI44" s="30"/>
      <c r="NCJ44" s="31"/>
      <c r="NCK44" s="30"/>
      <c r="NCL44" s="31"/>
      <c r="NCM44" s="30"/>
      <c r="NCN44" s="31"/>
      <c r="NCO44" s="30"/>
      <c r="NCP44" s="31"/>
      <c r="NCQ44" s="30"/>
      <c r="NCR44" s="31"/>
      <c r="NCS44" s="30"/>
      <c r="NCT44" s="31"/>
      <c r="NCU44" s="30"/>
      <c r="NCV44" s="31"/>
      <c r="NCW44" s="30"/>
      <c r="NCX44" s="31"/>
      <c r="NCY44" s="30"/>
      <c r="NCZ44" s="31"/>
      <c r="NDA44" s="30"/>
      <c r="NDB44" s="31"/>
      <c r="NDC44" s="30"/>
      <c r="NDD44" s="31"/>
      <c r="NDE44" s="30"/>
      <c r="NDF44" s="31"/>
      <c r="NDG44" s="30"/>
      <c r="NDH44" s="31"/>
      <c r="NDI44" s="30"/>
      <c r="NDJ44" s="31"/>
      <c r="NDK44" s="30"/>
      <c r="NDL44" s="31"/>
      <c r="NDM44" s="30"/>
      <c r="NDN44" s="31"/>
      <c r="NDO44" s="30"/>
      <c r="NDP44" s="31"/>
      <c r="NDQ44" s="30"/>
      <c r="NDR44" s="31"/>
      <c r="NDS44" s="30"/>
      <c r="NDT44" s="31"/>
      <c r="NDU44" s="30"/>
      <c r="NDV44" s="31"/>
      <c r="NDW44" s="30"/>
      <c r="NDX44" s="31"/>
      <c r="NDY44" s="30"/>
      <c r="NDZ44" s="31"/>
      <c r="NEA44" s="30"/>
      <c r="NEB44" s="31"/>
      <c r="NEC44" s="30"/>
      <c r="NED44" s="31"/>
      <c r="NEE44" s="30"/>
      <c r="NEF44" s="31"/>
      <c r="NEG44" s="30"/>
      <c r="NEH44" s="31"/>
      <c r="NEI44" s="30"/>
      <c r="NEJ44" s="31"/>
      <c r="NEK44" s="30"/>
      <c r="NEL44" s="31"/>
      <c r="NEM44" s="30"/>
      <c r="NEN44" s="31"/>
      <c r="NEO44" s="30"/>
      <c r="NEP44" s="31"/>
      <c r="NEQ44" s="30"/>
      <c r="NER44" s="31"/>
      <c r="NES44" s="30"/>
      <c r="NET44" s="31"/>
      <c r="NEU44" s="30"/>
      <c r="NEV44" s="31"/>
      <c r="NEW44" s="30"/>
      <c r="NEX44" s="31"/>
      <c r="NEY44" s="30"/>
      <c r="NEZ44" s="31"/>
      <c r="NFA44" s="30"/>
      <c r="NFB44" s="31"/>
      <c r="NFC44" s="30"/>
      <c r="NFD44" s="31"/>
      <c r="NFE44" s="30"/>
      <c r="NFF44" s="31"/>
      <c r="NFG44" s="30"/>
      <c r="NFH44" s="31"/>
      <c r="NFI44" s="30"/>
      <c r="NFJ44" s="31"/>
      <c r="NFK44" s="30"/>
      <c r="NFL44" s="31"/>
      <c r="NFM44" s="30"/>
      <c r="NFN44" s="31"/>
      <c r="NFO44" s="30"/>
      <c r="NFP44" s="31"/>
      <c r="NFQ44" s="30"/>
      <c r="NFR44" s="31"/>
      <c r="NFS44" s="30"/>
      <c r="NFT44" s="31"/>
      <c r="NFU44" s="30"/>
      <c r="NFV44" s="31"/>
      <c r="NFW44" s="30"/>
      <c r="NFX44" s="31"/>
      <c r="NFY44" s="30"/>
      <c r="NFZ44" s="31"/>
      <c r="NGA44" s="30"/>
      <c r="NGB44" s="31"/>
      <c r="NGC44" s="30"/>
      <c r="NGD44" s="31"/>
      <c r="NGE44" s="30"/>
      <c r="NGF44" s="31"/>
      <c r="NGG44" s="30"/>
      <c r="NGH44" s="31"/>
      <c r="NGI44" s="30"/>
      <c r="NGJ44" s="31"/>
      <c r="NGK44" s="30"/>
      <c r="NGL44" s="31"/>
      <c r="NGM44" s="30"/>
      <c r="NGN44" s="31"/>
      <c r="NGO44" s="30"/>
      <c r="NGP44" s="31"/>
      <c r="NGQ44" s="30"/>
      <c r="NGR44" s="31"/>
      <c r="NGS44" s="30"/>
      <c r="NGT44" s="31"/>
      <c r="NGU44" s="30"/>
      <c r="NGV44" s="31"/>
      <c r="NGW44" s="30"/>
      <c r="NGX44" s="31"/>
      <c r="NGY44" s="30"/>
      <c r="NGZ44" s="31"/>
      <c r="NHA44" s="30"/>
      <c r="NHB44" s="31"/>
      <c r="NHC44" s="30"/>
      <c r="NHD44" s="31"/>
      <c r="NHE44" s="30"/>
      <c r="NHF44" s="31"/>
      <c r="NHG44" s="30"/>
      <c r="NHH44" s="31"/>
      <c r="NHI44" s="30"/>
      <c r="NHJ44" s="31"/>
      <c r="NHK44" s="30"/>
      <c r="NHL44" s="31"/>
      <c r="NHM44" s="30"/>
      <c r="NHN44" s="31"/>
      <c r="NHO44" s="30"/>
      <c r="NHP44" s="31"/>
      <c r="NHQ44" s="30"/>
      <c r="NHR44" s="31"/>
      <c r="NHS44" s="30"/>
      <c r="NHT44" s="31"/>
      <c r="NHU44" s="30"/>
      <c r="NHV44" s="31"/>
      <c r="NHW44" s="30"/>
      <c r="NHX44" s="31"/>
      <c r="NHY44" s="30"/>
      <c r="NHZ44" s="31"/>
      <c r="NIA44" s="30"/>
      <c r="NIB44" s="31"/>
      <c r="NIC44" s="30"/>
      <c r="NID44" s="31"/>
      <c r="NIE44" s="30"/>
      <c r="NIF44" s="31"/>
      <c r="NIG44" s="30"/>
      <c r="NIH44" s="31"/>
      <c r="NII44" s="30"/>
      <c r="NIJ44" s="31"/>
      <c r="NIK44" s="30"/>
      <c r="NIL44" s="31"/>
      <c r="NIM44" s="30"/>
      <c r="NIN44" s="31"/>
      <c r="NIO44" s="30"/>
      <c r="NIP44" s="31"/>
      <c r="NIQ44" s="30"/>
      <c r="NIR44" s="31"/>
      <c r="NIS44" s="30"/>
      <c r="NIT44" s="31"/>
      <c r="NIU44" s="30"/>
      <c r="NIV44" s="31"/>
      <c r="NIW44" s="30"/>
      <c r="NIX44" s="31"/>
      <c r="NIY44" s="30"/>
      <c r="NIZ44" s="31"/>
      <c r="NJA44" s="30"/>
      <c r="NJB44" s="31"/>
      <c r="NJC44" s="30"/>
      <c r="NJD44" s="31"/>
      <c r="NJE44" s="30"/>
      <c r="NJF44" s="31"/>
      <c r="NJG44" s="30"/>
      <c r="NJH44" s="31"/>
      <c r="NJI44" s="30"/>
      <c r="NJJ44" s="31"/>
      <c r="NJK44" s="30"/>
      <c r="NJL44" s="31"/>
      <c r="NJM44" s="30"/>
      <c r="NJN44" s="31"/>
      <c r="NJO44" s="30"/>
      <c r="NJP44" s="31"/>
      <c r="NJQ44" s="30"/>
      <c r="NJR44" s="31"/>
      <c r="NJS44" s="30"/>
      <c r="NJT44" s="31"/>
      <c r="NJU44" s="30"/>
      <c r="NJV44" s="31"/>
      <c r="NJW44" s="30"/>
      <c r="NJX44" s="31"/>
      <c r="NJY44" s="30"/>
      <c r="NJZ44" s="31"/>
      <c r="NKA44" s="30"/>
      <c r="NKB44" s="31"/>
      <c r="NKC44" s="30"/>
      <c r="NKD44" s="31"/>
      <c r="NKE44" s="30"/>
      <c r="NKF44" s="31"/>
      <c r="NKG44" s="30"/>
      <c r="NKH44" s="31"/>
      <c r="NKI44" s="30"/>
      <c r="NKJ44" s="31"/>
      <c r="NKK44" s="30"/>
      <c r="NKL44" s="31"/>
      <c r="NKM44" s="30"/>
      <c r="NKN44" s="31"/>
      <c r="NKO44" s="30"/>
      <c r="NKP44" s="31"/>
      <c r="NKQ44" s="30"/>
      <c r="NKR44" s="31"/>
      <c r="NKS44" s="30"/>
      <c r="NKT44" s="31"/>
      <c r="NKU44" s="30"/>
      <c r="NKV44" s="31"/>
      <c r="NKW44" s="30"/>
      <c r="NKX44" s="31"/>
      <c r="NKY44" s="30"/>
      <c r="NKZ44" s="31"/>
      <c r="NLA44" s="30"/>
      <c r="NLB44" s="31"/>
      <c r="NLC44" s="30"/>
      <c r="NLD44" s="31"/>
      <c r="NLE44" s="30"/>
      <c r="NLF44" s="31"/>
      <c r="NLG44" s="30"/>
      <c r="NLH44" s="31"/>
      <c r="NLI44" s="30"/>
      <c r="NLJ44" s="31"/>
      <c r="NLK44" s="30"/>
      <c r="NLL44" s="31"/>
      <c r="NLM44" s="30"/>
      <c r="NLN44" s="31"/>
      <c r="NLO44" s="30"/>
      <c r="NLP44" s="31"/>
      <c r="NLQ44" s="30"/>
      <c r="NLR44" s="31"/>
      <c r="NLS44" s="30"/>
      <c r="NLT44" s="31"/>
      <c r="NLU44" s="30"/>
      <c r="NLV44" s="31"/>
      <c r="NLW44" s="30"/>
      <c r="NLX44" s="31"/>
      <c r="NLY44" s="30"/>
      <c r="NLZ44" s="31"/>
      <c r="NMA44" s="30"/>
      <c r="NMB44" s="31"/>
      <c r="NMC44" s="30"/>
      <c r="NMD44" s="31"/>
      <c r="NME44" s="30"/>
      <c r="NMF44" s="31"/>
      <c r="NMG44" s="30"/>
      <c r="NMH44" s="31"/>
      <c r="NMI44" s="30"/>
      <c r="NMJ44" s="31"/>
      <c r="NMK44" s="30"/>
      <c r="NML44" s="31"/>
      <c r="NMM44" s="30"/>
      <c r="NMN44" s="31"/>
      <c r="NMO44" s="30"/>
      <c r="NMP44" s="31"/>
      <c r="NMQ44" s="30"/>
      <c r="NMR44" s="31"/>
      <c r="NMS44" s="30"/>
      <c r="NMT44" s="31"/>
      <c r="NMU44" s="30"/>
      <c r="NMV44" s="31"/>
      <c r="NMW44" s="30"/>
      <c r="NMX44" s="31"/>
      <c r="NMY44" s="30"/>
      <c r="NMZ44" s="31"/>
      <c r="NNA44" s="30"/>
      <c r="NNB44" s="31"/>
      <c r="NNC44" s="30"/>
      <c r="NND44" s="31"/>
      <c r="NNE44" s="30"/>
      <c r="NNF44" s="31"/>
      <c r="NNG44" s="30"/>
      <c r="NNH44" s="31"/>
      <c r="NNI44" s="30"/>
      <c r="NNJ44" s="31"/>
      <c r="NNK44" s="30"/>
      <c r="NNL44" s="31"/>
      <c r="NNM44" s="30"/>
      <c r="NNN44" s="31"/>
      <c r="NNO44" s="30"/>
      <c r="NNP44" s="31"/>
      <c r="NNQ44" s="30"/>
      <c r="NNR44" s="31"/>
      <c r="NNS44" s="30"/>
      <c r="NNT44" s="31"/>
      <c r="NNU44" s="30"/>
      <c r="NNV44" s="31"/>
      <c r="NNW44" s="30"/>
      <c r="NNX44" s="31"/>
      <c r="NNY44" s="30"/>
      <c r="NNZ44" s="31"/>
      <c r="NOA44" s="30"/>
      <c r="NOB44" s="31"/>
      <c r="NOC44" s="30"/>
      <c r="NOD44" s="31"/>
      <c r="NOE44" s="30"/>
      <c r="NOF44" s="31"/>
      <c r="NOG44" s="30"/>
      <c r="NOH44" s="31"/>
      <c r="NOI44" s="30"/>
      <c r="NOJ44" s="31"/>
      <c r="NOK44" s="30"/>
      <c r="NOL44" s="31"/>
      <c r="NOM44" s="30"/>
      <c r="NON44" s="31"/>
      <c r="NOO44" s="30"/>
      <c r="NOP44" s="31"/>
      <c r="NOQ44" s="30"/>
      <c r="NOR44" s="31"/>
      <c r="NOS44" s="30"/>
      <c r="NOT44" s="31"/>
      <c r="NOU44" s="30"/>
      <c r="NOV44" s="31"/>
      <c r="NOW44" s="30"/>
      <c r="NOX44" s="31"/>
      <c r="NOY44" s="30"/>
      <c r="NOZ44" s="31"/>
      <c r="NPA44" s="30"/>
      <c r="NPB44" s="31"/>
      <c r="NPC44" s="30"/>
      <c r="NPD44" s="31"/>
      <c r="NPE44" s="30"/>
      <c r="NPF44" s="31"/>
      <c r="NPG44" s="30"/>
      <c r="NPH44" s="31"/>
      <c r="NPI44" s="30"/>
      <c r="NPJ44" s="31"/>
      <c r="NPK44" s="30"/>
      <c r="NPL44" s="31"/>
      <c r="NPM44" s="30"/>
      <c r="NPN44" s="31"/>
      <c r="NPO44" s="30"/>
      <c r="NPP44" s="31"/>
      <c r="NPQ44" s="30"/>
      <c r="NPR44" s="31"/>
      <c r="NPS44" s="30"/>
      <c r="NPT44" s="31"/>
      <c r="NPU44" s="30"/>
      <c r="NPV44" s="31"/>
      <c r="NPW44" s="30"/>
      <c r="NPX44" s="31"/>
      <c r="NPY44" s="30"/>
      <c r="NPZ44" s="31"/>
      <c r="NQA44" s="30"/>
      <c r="NQB44" s="31"/>
      <c r="NQC44" s="30"/>
      <c r="NQD44" s="31"/>
      <c r="NQE44" s="30"/>
      <c r="NQF44" s="31"/>
      <c r="NQG44" s="30"/>
      <c r="NQH44" s="31"/>
      <c r="NQI44" s="30"/>
      <c r="NQJ44" s="31"/>
      <c r="NQK44" s="30"/>
      <c r="NQL44" s="31"/>
      <c r="NQM44" s="30"/>
      <c r="NQN44" s="31"/>
      <c r="NQO44" s="30"/>
      <c r="NQP44" s="31"/>
      <c r="NQQ44" s="30"/>
      <c r="NQR44" s="31"/>
      <c r="NQS44" s="30"/>
      <c r="NQT44" s="31"/>
      <c r="NQU44" s="30"/>
      <c r="NQV44" s="31"/>
      <c r="NQW44" s="30"/>
      <c r="NQX44" s="31"/>
      <c r="NQY44" s="30"/>
      <c r="NQZ44" s="31"/>
      <c r="NRA44" s="30"/>
      <c r="NRB44" s="31"/>
      <c r="NRC44" s="30"/>
      <c r="NRD44" s="31"/>
      <c r="NRE44" s="30"/>
      <c r="NRF44" s="31"/>
      <c r="NRG44" s="30"/>
      <c r="NRH44" s="31"/>
      <c r="NRI44" s="30"/>
      <c r="NRJ44" s="31"/>
      <c r="NRK44" s="30"/>
      <c r="NRL44" s="31"/>
      <c r="NRM44" s="30"/>
      <c r="NRN44" s="31"/>
      <c r="NRO44" s="30"/>
      <c r="NRP44" s="31"/>
      <c r="NRQ44" s="30"/>
      <c r="NRR44" s="31"/>
      <c r="NRS44" s="30"/>
      <c r="NRT44" s="31"/>
      <c r="NRU44" s="30"/>
      <c r="NRV44" s="31"/>
      <c r="NRW44" s="30"/>
      <c r="NRX44" s="31"/>
      <c r="NRY44" s="30"/>
      <c r="NRZ44" s="31"/>
      <c r="NSA44" s="30"/>
      <c r="NSB44" s="31"/>
      <c r="NSC44" s="30"/>
      <c r="NSD44" s="31"/>
      <c r="NSE44" s="30"/>
      <c r="NSF44" s="31"/>
      <c r="NSG44" s="30"/>
      <c r="NSH44" s="31"/>
      <c r="NSI44" s="30"/>
      <c r="NSJ44" s="31"/>
      <c r="NSK44" s="30"/>
      <c r="NSL44" s="31"/>
      <c r="NSM44" s="30"/>
      <c r="NSN44" s="31"/>
      <c r="NSO44" s="30"/>
      <c r="NSP44" s="31"/>
      <c r="NSQ44" s="30"/>
      <c r="NSR44" s="31"/>
      <c r="NSS44" s="30"/>
      <c r="NST44" s="31"/>
      <c r="NSU44" s="30"/>
      <c r="NSV44" s="31"/>
      <c r="NSW44" s="30"/>
      <c r="NSX44" s="31"/>
      <c r="NSY44" s="30"/>
      <c r="NSZ44" s="31"/>
      <c r="NTA44" s="30"/>
      <c r="NTB44" s="31"/>
      <c r="NTC44" s="30"/>
      <c r="NTD44" s="31"/>
      <c r="NTE44" s="30"/>
      <c r="NTF44" s="31"/>
      <c r="NTG44" s="30"/>
      <c r="NTH44" s="31"/>
      <c r="NTI44" s="30"/>
      <c r="NTJ44" s="31"/>
      <c r="NTK44" s="30"/>
      <c r="NTL44" s="31"/>
      <c r="NTM44" s="30"/>
      <c r="NTN44" s="31"/>
      <c r="NTO44" s="30"/>
      <c r="NTP44" s="31"/>
      <c r="NTQ44" s="30"/>
      <c r="NTR44" s="31"/>
      <c r="NTS44" s="30"/>
      <c r="NTT44" s="31"/>
      <c r="NTU44" s="30"/>
      <c r="NTV44" s="31"/>
      <c r="NTW44" s="30"/>
      <c r="NTX44" s="31"/>
      <c r="NTY44" s="30"/>
      <c r="NTZ44" s="31"/>
      <c r="NUA44" s="30"/>
      <c r="NUB44" s="31"/>
      <c r="NUC44" s="30"/>
      <c r="NUD44" s="31"/>
      <c r="NUE44" s="30"/>
      <c r="NUF44" s="31"/>
      <c r="NUG44" s="30"/>
      <c r="NUH44" s="31"/>
      <c r="NUI44" s="30"/>
      <c r="NUJ44" s="31"/>
      <c r="NUK44" s="30"/>
      <c r="NUL44" s="31"/>
      <c r="NUM44" s="30"/>
      <c r="NUN44" s="31"/>
      <c r="NUO44" s="30"/>
      <c r="NUP44" s="31"/>
      <c r="NUQ44" s="30"/>
      <c r="NUR44" s="31"/>
      <c r="NUS44" s="30"/>
      <c r="NUT44" s="31"/>
      <c r="NUU44" s="30"/>
      <c r="NUV44" s="31"/>
      <c r="NUW44" s="30"/>
      <c r="NUX44" s="31"/>
      <c r="NUY44" s="30"/>
      <c r="NUZ44" s="31"/>
      <c r="NVA44" s="30"/>
      <c r="NVB44" s="31"/>
      <c r="NVC44" s="30"/>
      <c r="NVD44" s="31"/>
      <c r="NVE44" s="30"/>
      <c r="NVF44" s="31"/>
      <c r="NVG44" s="30"/>
      <c r="NVH44" s="31"/>
      <c r="NVI44" s="30"/>
      <c r="NVJ44" s="31"/>
      <c r="NVK44" s="30"/>
      <c r="NVL44" s="31"/>
      <c r="NVM44" s="30"/>
      <c r="NVN44" s="31"/>
      <c r="NVO44" s="30"/>
      <c r="NVP44" s="31"/>
      <c r="NVQ44" s="30"/>
      <c r="NVR44" s="31"/>
      <c r="NVS44" s="30"/>
      <c r="NVT44" s="31"/>
      <c r="NVU44" s="30"/>
      <c r="NVV44" s="31"/>
      <c r="NVW44" s="30"/>
      <c r="NVX44" s="31"/>
      <c r="NVY44" s="30"/>
      <c r="NVZ44" s="31"/>
      <c r="NWA44" s="30"/>
      <c r="NWB44" s="31"/>
      <c r="NWC44" s="30"/>
      <c r="NWD44" s="31"/>
      <c r="NWE44" s="30"/>
      <c r="NWF44" s="31"/>
      <c r="NWG44" s="30"/>
      <c r="NWH44" s="31"/>
      <c r="NWI44" s="30"/>
      <c r="NWJ44" s="31"/>
      <c r="NWK44" s="30"/>
      <c r="NWL44" s="31"/>
      <c r="NWM44" s="30"/>
      <c r="NWN44" s="31"/>
      <c r="NWO44" s="30"/>
      <c r="NWP44" s="31"/>
      <c r="NWQ44" s="30"/>
      <c r="NWR44" s="31"/>
      <c r="NWS44" s="30"/>
      <c r="NWT44" s="31"/>
      <c r="NWU44" s="30"/>
      <c r="NWV44" s="31"/>
      <c r="NWW44" s="30"/>
      <c r="NWX44" s="31"/>
      <c r="NWY44" s="30"/>
      <c r="NWZ44" s="31"/>
      <c r="NXA44" s="30"/>
      <c r="NXB44" s="31"/>
      <c r="NXC44" s="30"/>
      <c r="NXD44" s="31"/>
      <c r="NXE44" s="30"/>
      <c r="NXF44" s="31"/>
      <c r="NXG44" s="30"/>
      <c r="NXH44" s="31"/>
      <c r="NXI44" s="30"/>
      <c r="NXJ44" s="31"/>
      <c r="NXK44" s="30"/>
      <c r="NXL44" s="31"/>
      <c r="NXM44" s="30"/>
      <c r="NXN44" s="31"/>
      <c r="NXO44" s="30"/>
      <c r="NXP44" s="31"/>
      <c r="NXQ44" s="30"/>
      <c r="NXR44" s="31"/>
      <c r="NXS44" s="30"/>
      <c r="NXT44" s="31"/>
      <c r="NXU44" s="30"/>
      <c r="NXV44" s="31"/>
      <c r="NXW44" s="30"/>
      <c r="NXX44" s="31"/>
      <c r="NXY44" s="30"/>
      <c r="NXZ44" s="31"/>
      <c r="NYA44" s="30"/>
      <c r="NYB44" s="31"/>
      <c r="NYC44" s="30"/>
      <c r="NYD44" s="31"/>
      <c r="NYE44" s="30"/>
      <c r="NYF44" s="31"/>
      <c r="NYG44" s="30"/>
      <c r="NYH44" s="31"/>
      <c r="NYI44" s="30"/>
      <c r="NYJ44" s="31"/>
      <c r="NYK44" s="30"/>
      <c r="NYL44" s="31"/>
      <c r="NYM44" s="30"/>
      <c r="NYN44" s="31"/>
      <c r="NYO44" s="30"/>
      <c r="NYP44" s="31"/>
      <c r="NYQ44" s="30"/>
      <c r="NYR44" s="31"/>
      <c r="NYS44" s="30"/>
      <c r="NYT44" s="31"/>
      <c r="NYU44" s="30"/>
      <c r="NYV44" s="31"/>
      <c r="NYW44" s="30"/>
      <c r="NYX44" s="31"/>
      <c r="NYY44" s="30"/>
      <c r="NYZ44" s="31"/>
      <c r="NZA44" s="30"/>
      <c r="NZB44" s="31"/>
      <c r="NZC44" s="30"/>
      <c r="NZD44" s="31"/>
      <c r="NZE44" s="30"/>
      <c r="NZF44" s="31"/>
      <c r="NZG44" s="30"/>
      <c r="NZH44" s="31"/>
      <c r="NZI44" s="30"/>
      <c r="NZJ44" s="31"/>
      <c r="NZK44" s="30"/>
      <c r="NZL44" s="31"/>
      <c r="NZM44" s="30"/>
      <c r="NZN44" s="31"/>
      <c r="NZO44" s="30"/>
      <c r="NZP44" s="31"/>
      <c r="NZQ44" s="30"/>
      <c r="NZR44" s="31"/>
      <c r="NZS44" s="30"/>
      <c r="NZT44" s="31"/>
      <c r="NZU44" s="30"/>
      <c r="NZV44" s="31"/>
      <c r="NZW44" s="30"/>
      <c r="NZX44" s="31"/>
      <c r="NZY44" s="30"/>
      <c r="NZZ44" s="31"/>
      <c r="OAA44" s="30"/>
      <c r="OAB44" s="31"/>
      <c r="OAC44" s="30"/>
      <c r="OAD44" s="31"/>
      <c r="OAE44" s="30"/>
      <c r="OAF44" s="31"/>
      <c r="OAG44" s="30"/>
      <c r="OAH44" s="31"/>
      <c r="OAI44" s="30"/>
      <c r="OAJ44" s="31"/>
      <c r="OAK44" s="30"/>
      <c r="OAL44" s="31"/>
      <c r="OAM44" s="30"/>
      <c r="OAN44" s="31"/>
      <c r="OAO44" s="30"/>
      <c r="OAP44" s="31"/>
      <c r="OAQ44" s="30"/>
      <c r="OAR44" s="31"/>
      <c r="OAS44" s="30"/>
      <c r="OAT44" s="31"/>
      <c r="OAU44" s="30"/>
      <c r="OAV44" s="31"/>
      <c r="OAW44" s="30"/>
      <c r="OAX44" s="31"/>
      <c r="OAY44" s="30"/>
      <c r="OAZ44" s="31"/>
      <c r="OBA44" s="30"/>
      <c r="OBB44" s="31"/>
      <c r="OBC44" s="30"/>
      <c r="OBD44" s="31"/>
      <c r="OBE44" s="30"/>
      <c r="OBF44" s="31"/>
      <c r="OBG44" s="30"/>
      <c r="OBH44" s="31"/>
      <c r="OBI44" s="30"/>
      <c r="OBJ44" s="31"/>
      <c r="OBK44" s="30"/>
      <c r="OBL44" s="31"/>
      <c r="OBM44" s="30"/>
      <c r="OBN44" s="31"/>
      <c r="OBO44" s="30"/>
      <c r="OBP44" s="31"/>
      <c r="OBQ44" s="30"/>
      <c r="OBR44" s="31"/>
      <c r="OBS44" s="30"/>
      <c r="OBT44" s="31"/>
      <c r="OBU44" s="30"/>
      <c r="OBV44" s="31"/>
      <c r="OBW44" s="30"/>
      <c r="OBX44" s="31"/>
      <c r="OBY44" s="30"/>
      <c r="OBZ44" s="31"/>
      <c r="OCA44" s="30"/>
      <c r="OCB44" s="31"/>
      <c r="OCC44" s="30"/>
      <c r="OCD44" s="31"/>
      <c r="OCE44" s="30"/>
      <c r="OCF44" s="31"/>
      <c r="OCG44" s="30"/>
      <c r="OCH44" s="31"/>
      <c r="OCI44" s="30"/>
      <c r="OCJ44" s="31"/>
      <c r="OCK44" s="30"/>
      <c r="OCL44" s="31"/>
      <c r="OCM44" s="30"/>
      <c r="OCN44" s="31"/>
      <c r="OCO44" s="30"/>
      <c r="OCP44" s="31"/>
      <c r="OCQ44" s="30"/>
      <c r="OCR44" s="31"/>
      <c r="OCS44" s="30"/>
      <c r="OCT44" s="31"/>
      <c r="OCU44" s="30"/>
      <c r="OCV44" s="31"/>
      <c r="OCW44" s="30"/>
      <c r="OCX44" s="31"/>
      <c r="OCY44" s="30"/>
      <c r="OCZ44" s="31"/>
      <c r="ODA44" s="30"/>
      <c r="ODB44" s="31"/>
      <c r="ODC44" s="30"/>
      <c r="ODD44" s="31"/>
      <c r="ODE44" s="30"/>
      <c r="ODF44" s="31"/>
      <c r="ODG44" s="30"/>
      <c r="ODH44" s="31"/>
      <c r="ODI44" s="30"/>
      <c r="ODJ44" s="31"/>
      <c r="ODK44" s="30"/>
      <c r="ODL44" s="31"/>
      <c r="ODM44" s="30"/>
      <c r="ODN44" s="31"/>
      <c r="ODO44" s="30"/>
      <c r="ODP44" s="31"/>
      <c r="ODQ44" s="30"/>
      <c r="ODR44" s="31"/>
      <c r="ODS44" s="30"/>
      <c r="ODT44" s="31"/>
      <c r="ODU44" s="30"/>
      <c r="ODV44" s="31"/>
      <c r="ODW44" s="30"/>
      <c r="ODX44" s="31"/>
      <c r="ODY44" s="30"/>
      <c r="ODZ44" s="31"/>
      <c r="OEA44" s="30"/>
      <c r="OEB44" s="31"/>
      <c r="OEC44" s="30"/>
      <c r="OED44" s="31"/>
      <c r="OEE44" s="30"/>
      <c r="OEF44" s="31"/>
      <c r="OEG44" s="30"/>
      <c r="OEH44" s="31"/>
      <c r="OEI44" s="30"/>
      <c r="OEJ44" s="31"/>
      <c r="OEK44" s="30"/>
      <c r="OEL44" s="31"/>
      <c r="OEM44" s="30"/>
      <c r="OEN44" s="31"/>
      <c r="OEO44" s="30"/>
      <c r="OEP44" s="31"/>
      <c r="OEQ44" s="30"/>
      <c r="OER44" s="31"/>
      <c r="OES44" s="30"/>
      <c r="OET44" s="31"/>
      <c r="OEU44" s="30"/>
      <c r="OEV44" s="31"/>
      <c r="OEW44" s="30"/>
      <c r="OEX44" s="31"/>
      <c r="OEY44" s="30"/>
      <c r="OEZ44" s="31"/>
      <c r="OFA44" s="30"/>
      <c r="OFB44" s="31"/>
      <c r="OFC44" s="30"/>
      <c r="OFD44" s="31"/>
      <c r="OFE44" s="30"/>
      <c r="OFF44" s="31"/>
      <c r="OFG44" s="30"/>
      <c r="OFH44" s="31"/>
      <c r="OFI44" s="30"/>
      <c r="OFJ44" s="31"/>
      <c r="OFK44" s="30"/>
      <c r="OFL44" s="31"/>
      <c r="OFM44" s="30"/>
      <c r="OFN44" s="31"/>
      <c r="OFO44" s="30"/>
      <c r="OFP44" s="31"/>
      <c r="OFQ44" s="30"/>
      <c r="OFR44" s="31"/>
      <c r="OFS44" s="30"/>
      <c r="OFT44" s="31"/>
      <c r="OFU44" s="30"/>
      <c r="OFV44" s="31"/>
      <c r="OFW44" s="30"/>
      <c r="OFX44" s="31"/>
      <c r="OFY44" s="30"/>
      <c r="OFZ44" s="31"/>
      <c r="OGA44" s="30"/>
      <c r="OGB44" s="31"/>
      <c r="OGC44" s="30"/>
      <c r="OGD44" s="31"/>
      <c r="OGE44" s="30"/>
      <c r="OGF44" s="31"/>
      <c r="OGG44" s="30"/>
      <c r="OGH44" s="31"/>
      <c r="OGI44" s="30"/>
      <c r="OGJ44" s="31"/>
      <c r="OGK44" s="30"/>
      <c r="OGL44" s="31"/>
      <c r="OGM44" s="30"/>
      <c r="OGN44" s="31"/>
      <c r="OGO44" s="30"/>
      <c r="OGP44" s="31"/>
      <c r="OGQ44" s="30"/>
      <c r="OGR44" s="31"/>
      <c r="OGS44" s="30"/>
      <c r="OGT44" s="31"/>
      <c r="OGU44" s="30"/>
      <c r="OGV44" s="31"/>
      <c r="OGW44" s="30"/>
      <c r="OGX44" s="31"/>
      <c r="OGY44" s="30"/>
      <c r="OGZ44" s="31"/>
      <c r="OHA44" s="30"/>
      <c r="OHB44" s="31"/>
      <c r="OHC44" s="30"/>
      <c r="OHD44" s="31"/>
      <c r="OHE44" s="30"/>
      <c r="OHF44" s="31"/>
      <c r="OHG44" s="30"/>
      <c r="OHH44" s="31"/>
      <c r="OHI44" s="30"/>
      <c r="OHJ44" s="31"/>
      <c r="OHK44" s="30"/>
      <c r="OHL44" s="31"/>
      <c r="OHM44" s="30"/>
      <c r="OHN44" s="31"/>
      <c r="OHO44" s="30"/>
      <c r="OHP44" s="31"/>
      <c r="OHQ44" s="30"/>
      <c r="OHR44" s="31"/>
      <c r="OHS44" s="30"/>
      <c r="OHT44" s="31"/>
      <c r="OHU44" s="30"/>
      <c r="OHV44" s="31"/>
      <c r="OHW44" s="30"/>
      <c r="OHX44" s="31"/>
      <c r="OHY44" s="30"/>
      <c r="OHZ44" s="31"/>
      <c r="OIA44" s="30"/>
      <c r="OIB44" s="31"/>
      <c r="OIC44" s="30"/>
      <c r="OID44" s="31"/>
      <c r="OIE44" s="30"/>
      <c r="OIF44" s="31"/>
      <c r="OIG44" s="30"/>
      <c r="OIH44" s="31"/>
      <c r="OII44" s="30"/>
      <c r="OIJ44" s="31"/>
      <c r="OIK44" s="30"/>
      <c r="OIL44" s="31"/>
      <c r="OIM44" s="30"/>
      <c r="OIN44" s="31"/>
      <c r="OIO44" s="30"/>
      <c r="OIP44" s="31"/>
      <c r="OIQ44" s="30"/>
      <c r="OIR44" s="31"/>
      <c r="OIS44" s="30"/>
      <c r="OIT44" s="31"/>
      <c r="OIU44" s="30"/>
      <c r="OIV44" s="31"/>
      <c r="OIW44" s="30"/>
      <c r="OIX44" s="31"/>
      <c r="OIY44" s="30"/>
      <c r="OIZ44" s="31"/>
      <c r="OJA44" s="30"/>
      <c r="OJB44" s="31"/>
      <c r="OJC44" s="30"/>
      <c r="OJD44" s="31"/>
      <c r="OJE44" s="30"/>
      <c r="OJF44" s="31"/>
      <c r="OJG44" s="30"/>
      <c r="OJH44" s="31"/>
      <c r="OJI44" s="30"/>
      <c r="OJJ44" s="31"/>
      <c r="OJK44" s="30"/>
      <c r="OJL44" s="31"/>
      <c r="OJM44" s="30"/>
      <c r="OJN44" s="31"/>
      <c r="OJO44" s="30"/>
      <c r="OJP44" s="31"/>
      <c r="OJQ44" s="30"/>
      <c r="OJR44" s="31"/>
      <c r="OJS44" s="30"/>
      <c r="OJT44" s="31"/>
      <c r="OJU44" s="30"/>
      <c r="OJV44" s="31"/>
      <c r="OJW44" s="30"/>
      <c r="OJX44" s="31"/>
      <c r="OJY44" s="30"/>
      <c r="OJZ44" s="31"/>
      <c r="OKA44" s="30"/>
      <c r="OKB44" s="31"/>
      <c r="OKC44" s="30"/>
      <c r="OKD44" s="31"/>
      <c r="OKE44" s="30"/>
      <c r="OKF44" s="31"/>
      <c r="OKG44" s="30"/>
      <c r="OKH44" s="31"/>
      <c r="OKI44" s="30"/>
      <c r="OKJ44" s="31"/>
      <c r="OKK44" s="30"/>
      <c r="OKL44" s="31"/>
      <c r="OKM44" s="30"/>
      <c r="OKN44" s="31"/>
      <c r="OKO44" s="30"/>
      <c r="OKP44" s="31"/>
      <c r="OKQ44" s="30"/>
      <c r="OKR44" s="31"/>
      <c r="OKS44" s="30"/>
      <c r="OKT44" s="31"/>
      <c r="OKU44" s="30"/>
      <c r="OKV44" s="31"/>
      <c r="OKW44" s="30"/>
      <c r="OKX44" s="31"/>
      <c r="OKY44" s="30"/>
      <c r="OKZ44" s="31"/>
      <c r="OLA44" s="30"/>
      <c r="OLB44" s="31"/>
      <c r="OLC44" s="30"/>
      <c r="OLD44" s="31"/>
      <c r="OLE44" s="30"/>
      <c r="OLF44" s="31"/>
      <c r="OLG44" s="30"/>
      <c r="OLH44" s="31"/>
      <c r="OLI44" s="30"/>
      <c r="OLJ44" s="31"/>
      <c r="OLK44" s="30"/>
      <c r="OLL44" s="31"/>
      <c r="OLM44" s="30"/>
      <c r="OLN44" s="31"/>
      <c r="OLO44" s="30"/>
      <c r="OLP44" s="31"/>
      <c r="OLQ44" s="30"/>
      <c r="OLR44" s="31"/>
      <c r="OLS44" s="30"/>
      <c r="OLT44" s="31"/>
      <c r="OLU44" s="30"/>
      <c r="OLV44" s="31"/>
      <c r="OLW44" s="30"/>
      <c r="OLX44" s="31"/>
      <c r="OLY44" s="30"/>
      <c r="OLZ44" s="31"/>
      <c r="OMA44" s="30"/>
      <c r="OMB44" s="31"/>
      <c r="OMC44" s="30"/>
      <c r="OMD44" s="31"/>
      <c r="OME44" s="30"/>
      <c r="OMF44" s="31"/>
      <c r="OMG44" s="30"/>
      <c r="OMH44" s="31"/>
      <c r="OMI44" s="30"/>
      <c r="OMJ44" s="31"/>
      <c r="OMK44" s="30"/>
      <c r="OML44" s="31"/>
      <c r="OMM44" s="30"/>
      <c r="OMN44" s="31"/>
      <c r="OMO44" s="30"/>
      <c r="OMP44" s="31"/>
      <c r="OMQ44" s="30"/>
      <c r="OMR44" s="31"/>
      <c r="OMS44" s="30"/>
      <c r="OMT44" s="31"/>
      <c r="OMU44" s="30"/>
      <c r="OMV44" s="31"/>
      <c r="OMW44" s="30"/>
      <c r="OMX44" s="31"/>
      <c r="OMY44" s="30"/>
      <c r="OMZ44" s="31"/>
      <c r="ONA44" s="30"/>
      <c r="ONB44" s="31"/>
      <c r="ONC44" s="30"/>
      <c r="OND44" s="31"/>
      <c r="ONE44" s="30"/>
      <c r="ONF44" s="31"/>
      <c r="ONG44" s="30"/>
      <c r="ONH44" s="31"/>
      <c r="ONI44" s="30"/>
      <c r="ONJ44" s="31"/>
      <c r="ONK44" s="30"/>
      <c r="ONL44" s="31"/>
      <c r="ONM44" s="30"/>
      <c r="ONN44" s="31"/>
      <c r="ONO44" s="30"/>
      <c r="ONP44" s="31"/>
      <c r="ONQ44" s="30"/>
      <c r="ONR44" s="31"/>
      <c r="ONS44" s="30"/>
      <c r="ONT44" s="31"/>
      <c r="ONU44" s="30"/>
      <c r="ONV44" s="31"/>
      <c r="ONW44" s="30"/>
      <c r="ONX44" s="31"/>
      <c r="ONY44" s="30"/>
      <c r="ONZ44" s="31"/>
      <c r="OOA44" s="30"/>
      <c r="OOB44" s="31"/>
      <c r="OOC44" s="30"/>
      <c r="OOD44" s="31"/>
      <c r="OOE44" s="30"/>
      <c r="OOF44" s="31"/>
      <c r="OOG44" s="30"/>
      <c r="OOH44" s="31"/>
      <c r="OOI44" s="30"/>
      <c r="OOJ44" s="31"/>
      <c r="OOK44" s="30"/>
      <c r="OOL44" s="31"/>
      <c r="OOM44" s="30"/>
      <c r="OON44" s="31"/>
      <c r="OOO44" s="30"/>
      <c r="OOP44" s="31"/>
      <c r="OOQ44" s="30"/>
      <c r="OOR44" s="31"/>
      <c r="OOS44" s="30"/>
      <c r="OOT44" s="31"/>
      <c r="OOU44" s="30"/>
      <c r="OOV44" s="31"/>
      <c r="OOW44" s="30"/>
      <c r="OOX44" s="31"/>
      <c r="OOY44" s="30"/>
      <c r="OOZ44" s="31"/>
      <c r="OPA44" s="30"/>
      <c r="OPB44" s="31"/>
      <c r="OPC44" s="30"/>
      <c r="OPD44" s="31"/>
      <c r="OPE44" s="30"/>
      <c r="OPF44" s="31"/>
      <c r="OPG44" s="30"/>
      <c r="OPH44" s="31"/>
      <c r="OPI44" s="30"/>
      <c r="OPJ44" s="31"/>
      <c r="OPK44" s="30"/>
      <c r="OPL44" s="31"/>
      <c r="OPM44" s="30"/>
      <c r="OPN44" s="31"/>
      <c r="OPO44" s="30"/>
      <c r="OPP44" s="31"/>
      <c r="OPQ44" s="30"/>
      <c r="OPR44" s="31"/>
      <c r="OPS44" s="30"/>
      <c r="OPT44" s="31"/>
      <c r="OPU44" s="30"/>
      <c r="OPV44" s="31"/>
      <c r="OPW44" s="30"/>
      <c r="OPX44" s="31"/>
      <c r="OPY44" s="30"/>
      <c r="OPZ44" s="31"/>
      <c r="OQA44" s="30"/>
      <c r="OQB44" s="31"/>
      <c r="OQC44" s="30"/>
      <c r="OQD44" s="31"/>
      <c r="OQE44" s="30"/>
      <c r="OQF44" s="31"/>
      <c r="OQG44" s="30"/>
      <c r="OQH44" s="31"/>
      <c r="OQI44" s="30"/>
      <c r="OQJ44" s="31"/>
      <c r="OQK44" s="30"/>
      <c r="OQL44" s="31"/>
      <c r="OQM44" s="30"/>
      <c r="OQN44" s="31"/>
      <c r="OQO44" s="30"/>
      <c r="OQP44" s="31"/>
      <c r="OQQ44" s="30"/>
      <c r="OQR44" s="31"/>
      <c r="OQS44" s="30"/>
      <c r="OQT44" s="31"/>
      <c r="OQU44" s="30"/>
      <c r="OQV44" s="31"/>
      <c r="OQW44" s="30"/>
      <c r="OQX44" s="31"/>
      <c r="OQY44" s="30"/>
      <c r="OQZ44" s="31"/>
      <c r="ORA44" s="30"/>
      <c r="ORB44" s="31"/>
      <c r="ORC44" s="30"/>
      <c r="ORD44" s="31"/>
      <c r="ORE44" s="30"/>
      <c r="ORF44" s="31"/>
      <c r="ORG44" s="30"/>
      <c r="ORH44" s="31"/>
      <c r="ORI44" s="30"/>
      <c r="ORJ44" s="31"/>
      <c r="ORK44" s="30"/>
      <c r="ORL44" s="31"/>
      <c r="ORM44" s="30"/>
      <c r="ORN44" s="31"/>
      <c r="ORO44" s="30"/>
      <c r="ORP44" s="31"/>
      <c r="ORQ44" s="30"/>
      <c r="ORR44" s="31"/>
      <c r="ORS44" s="30"/>
      <c r="ORT44" s="31"/>
      <c r="ORU44" s="30"/>
      <c r="ORV44" s="31"/>
      <c r="ORW44" s="30"/>
      <c r="ORX44" s="31"/>
      <c r="ORY44" s="30"/>
      <c r="ORZ44" s="31"/>
      <c r="OSA44" s="30"/>
      <c r="OSB44" s="31"/>
      <c r="OSC44" s="30"/>
      <c r="OSD44" s="31"/>
      <c r="OSE44" s="30"/>
      <c r="OSF44" s="31"/>
      <c r="OSG44" s="30"/>
      <c r="OSH44" s="31"/>
      <c r="OSI44" s="30"/>
      <c r="OSJ44" s="31"/>
      <c r="OSK44" s="30"/>
      <c r="OSL44" s="31"/>
      <c r="OSM44" s="30"/>
      <c r="OSN44" s="31"/>
      <c r="OSO44" s="30"/>
      <c r="OSP44" s="31"/>
      <c r="OSQ44" s="30"/>
      <c r="OSR44" s="31"/>
      <c r="OSS44" s="30"/>
      <c r="OST44" s="31"/>
      <c r="OSU44" s="30"/>
      <c r="OSV44" s="31"/>
      <c r="OSW44" s="30"/>
      <c r="OSX44" s="31"/>
      <c r="OSY44" s="30"/>
      <c r="OSZ44" s="31"/>
      <c r="OTA44" s="30"/>
      <c r="OTB44" s="31"/>
      <c r="OTC44" s="30"/>
      <c r="OTD44" s="31"/>
      <c r="OTE44" s="30"/>
      <c r="OTF44" s="31"/>
      <c r="OTG44" s="30"/>
      <c r="OTH44" s="31"/>
      <c r="OTI44" s="30"/>
      <c r="OTJ44" s="31"/>
      <c r="OTK44" s="30"/>
      <c r="OTL44" s="31"/>
      <c r="OTM44" s="30"/>
      <c r="OTN44" s="31"/>
      <c r="OTO44" s="30"/>
      <c r="OTP44" s="31"/>
      <c r="OTQ44" s="30"/>
      <c r="OTR44" s="31"/>
      <c r="OTS44" s="30"/>
      <c r="OTT44" s="31"/>
      <c r="OTU44" s="30"/>
      <c r="OTV44" s="31"/>
      <c r="OTW44" s="30"/>
      <c r="OTX44" s="31"/>
      <c r="OTY44" s="30"/>
      <c r="OTZ44" s="31"/>
      <c r="OUA44" s="30"/>
      <c r="OUB44" s="31"/>
      <c r="OUC44" s="30"/>
      <c r="OUD44" s="31"/>
      <c r="OUE44" s="30"/>
      <c r="OUF44" s="31"/>
      <c r="OUG44" s="30"/>
      <c r="OUH44" s="31"/>
      <c r="OUI44" s="30"/>
      <c r="OUJ44" s="31"/>
      <c r="OUK44" s="30"/>
      <c r="OUL44" s="31"/>
      <c r="OUM44" s="30"/>
      <c r="OUN44" s="31"/>
      <c r="OUO44" s="30"/>
      <c r="OUP44" s="31"/>
      <c r="OUQ44" s="30"/>
      <c r="OUR44" s="31"/>
      <c r="OUS44" s="30"/>
      <c r="OUT44" s="31"/>
      <c r="OUU44" s="30"/>
      <c r="OUV44" s="31"/>
      <c r="OUW44" s="30"/>
      <c r="OUX44" s="31"/>
      <c r="OUY44" s="30"/>
      <c r="OUZ44" s="31"/>
      <c r="OVA44" s="30"/>
      <c r="OVB44" s="31"/>
      <c r="OVC44" s="30"/>
      <c r="OVD44" s="31"/>
      <c r="OVE44" s="30"/>
      <c r="OVF44" s="31"/>
      <c r="OVG44" s="30"/>
      <c r="OVH44" s="31"/>
      <c r="OVI44" s="30"/>
      <c r="OVJ44" s="31"/>
      <c r="OVK44" s="30"/>
      <c r="OVL44" s="31"/>
      <c r="OVM44" s="30"/>
      <c r="OVN44" s="31"/>
      <c r="OVO44" s="30"/>
      <c r="OVP44" s="31"/>
      <c r="OVQ44" s="30"/>
      <c r="OVR44" s="31"/>
      <c r="OVS44" s="30"/>
      <c r="OVT44" s="31"/>
      <c r="OVU44" s="30"/>
      <c r="OVV44" s="31"/>
      <c r="OVW44" s="30"/>
      <c r="OVX44" s="31"/>
      <c r="OVY44" s="30"/>
      <c r="OVZ44" s="31"/>
      <c r="OWA44" s="30"/>
      <c r="OWB44" s="31"/>
      <c r="OWC44" s="30"/>
      <c r="OWD44" s="31"/>
      <c r="OWE44" s="30"/>
      <c r="OWF44" s="31"/>
      <c r="OWG44" s="30"/>
      <c r="OWH44" s="31"/>
      <c r="OWI44" s="30"/>
      <c r="OWJ44" s="31"/>
      <c r="OWK44" s="30"/>
      <c r="OWL44" s="31"/>
      <c r="OWM44" s="30"/>
      <c r="OWN44" s="31"/>
      <c r="OWO44" s="30"/>
      <c r="OWP44" s="31"/>
      <c r="OWQ44" s="30"/>
      <c r="OWR44" s="31"/>
      <c r="OWS44" s="30"/>
      <c r="OWT44" s="31"/>
      <c r="OWU44" s="30"/>
      <c r="OWV44" s="31"/>
      <c r="OWW44" s="30"/>
      <c r="OWX44" s="31"/>
      <c r="OWY44" s="30"/>
      <c r="OWZ44" s="31"/>
      <c r="OXA44" s="30"/>
      <c r="OXB44" s="31"/>
      <c r="OXC44" s="30"/>
      <c r="OXD44" s="31"/>
      <c r="OXE44" s="30"/>
      <c r="OXF44" s="31"/>
      <c r="OXG44" s="30"/>
      <c r="OXH44" s="31"/>
      <c r="OXI44" s="30"/>
      <c r="OXJ44" s="31"/>
      <c r="OXK44" s="30"/>
      <c r="OXL44" s="31"/>
      <c r="OXM44" s="30"/>
      <c r="OXN44" s="31"/>
      <c r="OXO44" s="30"/>
      <c r="OXP44" s="31"/>
      <c r="OXQ44" s="30"/>
      <c r="OXR44" s="31"/>
      <c r="OXS44" s="30"/>
      <c r="OXT44" s="31"/>
      <c r="OXU44" s="30"/>
      <c r="OXV44" s="31"/>
      <c r="OXW44" s="30"/>
      <c r="OXX44" s="31"/>
      <c r="OXY44" s="30"/>
      <c r="OXZ44" s="31"/>
      <c r="OYA44" s="30"/>
      <c r="OYB44" s="31"/>
      <c r="OYC44" s="30"/>
      <c r="OYD44" s="31"/>
      <c r="OYE44" s="30"/>
      <c r="OYF44" s="31"/>
      <c r="OYG44" s="30"/>
      <c r="OYH44" s="31"/>
      <c r="OYI44" s="30"/>
      <c r="OYJ44" s="31"/>
      <c r="OYK44" s="30"/>
      <c r="OYL44" s="31"/>
      <c r="OYM44" s="30"/>
      <c r="OYN44" s="31"/>
      <c r="OYO44" s="30"/>
      <c r="OYP44" s="31"/>
      <c r="OYQ44" s="30"/>
      <c r="OYR44" s="31"/>
      <c r="OYS44" s="30"/>
      <c r="OYT44" s="31"/>
      <c r="OYU44" s="30"/>
      <c r="OYV44" s="31"/>
      <c r="OYW44" s="30"/>
      <c r="OYX44" s="31"/>
      <c r="OYY44" s="30"/>
      <c r="OYZ44" s="31"/>
      <c r="OZA44" s="30"/>
      <c r="OZB44" s="31"/>
      <c r="OZC44" s="30"/>
      <c r="OZD44" s="31"/>
      <c r="OZE44" s="30"/>
      <c r="OZF44" s="31"/>
      <c r="OZG44" s="30"/>
      <c r="OZH44" s="31"/>
      <c r="OZI44" s="30"/>
      <c r="OZJ44" s="31"/>
      <c r="OZK44" s="30"/>
      <c r="OZL44" s="31"/>
      <c r="OZM44" s="30"/>
      <c r="OZN44" s="31"/>
      <c r="OZO44" s="30"/>
      <c r="OZP44" s="31"/>
      <c r="OZQ44" s="30"/>
      <c r="OZR44" s="31"/>
      <c r="OZS44" s="30"/>
      <c r="OZT44" s="31"/>
      <c r="OZU44" s="30"/>
      <c r="OZV44" s="31"/>
      <c r="OZW44" s="30"/>
      <c r="OZX44" s="31"/>
      <c r="OZY44" s="30"/>
      <c r="OZZ44" s="31"/>
      <c r="PAA44" s="30"/>
      <c r="PAB44" s="31"/>
      <c r="PAC44" s="30"/>
      <c r="PAD44" s="31"/>
      <c r="PAE44" s="30"/>
      <c r="PAF44" s="31"/>
      <c r="PAG44" s="30"/>
      <c r="PAH44" s="31"/>
      <c r="PAI44" s="30"/>
      <c r="PAJ44" s="31"/>
      <c r="PAK44" s="30"/>
      <c r="PAL44" s="31"/>
      <c r="PAM44" s="30"/>
      <c r="PAN44" s="31"/>
      <c r="PAO44" s="30"/>
      <c r="PAP44" s="31"/>
      <c r="PAQ44" s="30"/>
      <c r="PAR44" s="31"/>
      <c r="PAS44" s="30"/>
      <c r="PAT44" s="31"/>
      <c r="PAU44" s="30"/>
      <c r="PAV44" s="31"/>
      <c r="PAW44" s="30"/>
      <c r="PAX44" s="31"/>
      <c r="PAY44" s="30"/>
      <c r="PAZ44" s="31"/>
      <c r="PBA44" s="30"/>
      <c r="PBB44" s="31"/>
      <c r="PBC44" s="30"/>
      <c r="PBD44" s="31"/>
      <c r="PBE44" s="30"/>
      <c r="PBF44" s="31"/>
      <c r="PBG44" s="30"/>
      <c r="PBH44" s="31"/>
      <c r="PBI44" s="30"/>
      <c r="PBJ44" s="31"/>
      <c r="PBK44" s="30"/>
      <c r="PBL44" s="31"/>
      <c r="PBM44" s="30"/>
      <c r="PBN44" s="31"/>
      <c r="PBO44" s="30"/>
      <c r="PBP44" s="31"/>
      <c r="PBQ44" s="30"/>
      <c r="PBR44" s="31"/>
      <c r="PBS44" s="30"/>
      <c r="PBT44" s="31"/>
      <c r="PBU44" s="30"/>
      <c r="PBV44" s="31"/>
      <c r="PBW44" s="30"/>
      <c r="PBX44" s="31"/>
      <c r="PBY44" s="30"/>
      <c r="PBZ44" s="31"/>
      <c r="PCA44" s="30"/>
      <c r="PCB44" s="31"/>
      <c r="PCC44" s="30"/>
      <c r="PCD44" s="31"/>
      <c r="PCE44" s="30"/>
      <c r="PCF44" s="31"/>
      <c r="PCG44" s="30"/>
      <c r="PCH44" s="31"/>
      <c r="PCI44" s="30"/>
      <c r="PCJ44" s="31"/>
      <c r="PCK44" s="30"/>
      <c r="PCL44" s="31"/>
      <c r="PCM44" s="30"/>
      <c r="PCN44" s="31"/>
      <c r="PCO44" s="30"/>
      <c r="PCP44" s="31"/>
      <c r="PCQ44" s="30"/>
      <c r="PCR44" s="31"/>
      <c r="PCS44" s="30"/>
      <c r="PCT44" s="31"/>
      <c r="PCU44" s="30"/>
      <c r="PCV44" s="31"/>
      <c r="PCW44" s="30"/>
      <c r="PCX44" s="31"/>
      <c r="PCY44" s="30"/>
      <c r="PCZ44" s="31"/>
      <c r="PDA44" s="30"/>
      <c r="PDB44" s="31"/>
      <c r="PDC44" s="30"/>
      <c r="PDD44" s="31"/>
      <c r="PDE44" s="30"/>
      <c r="PDF44" s="31"/>
      <c r="PDG44" s="30"/>
      <c r="PDH44" s="31"/>
      <c r="PDI44" s="30"/>
      <c r="PDJ44" s="31"/>
      <c r="PDK44" s="30"/>
      <c r="PDL44" s="31"/>
      <c r="PDM44" s="30"/>
      <c r="PDN44" s="31"/>
      <c r="PDO44" s="30"/>
      <c r="PDP44" s="31"/>
      <c r="PDQ44" s="30"/>
      <c r="PDR44" s="31"/>
      <c r="PDS44" s="30"/>
      <c r="PDT44" s="31"/>
      <c r="PDU44" s="30"/>
      <c r="PDV44" s="31"/>
      <c r="PDW44" s="30"/>
      <c r="PDX44" s="31"/>
      <c r="PDY44" s="30"/>
      <c r="PDZ44" s="31"/>
      <c r="PEA44" s="30"/>
      <c r="PEB44" s="31"/>
      <c r="PEC44" s="30"/>
      <c r="PED44" s="31"/>
      <c r="PEE44" s="30"/>
      <c r="PEF44" s="31"/>
      <c r="PEG44" s="30"/>
      <c r="PEH44" s="31"/>
      <c r="PEI44" s="30"/>
      <c r="PEJ44" s="31"/>
      <c r="PEK44" s="30"/>
      <c r="PEL44" s="31"/>
      <c r="PEM44" s="30"/>
      <c r="PEN44" s="31"/>
      <c r="PEO44" s="30"/>
      <c r="PEP44" s="31"/>
      <c r="PEQ44" s="30"/>
      <c r="PER44" s="31"/>
      <c r="PES44" s="30"/>
      <c r="PET44" s="31"/>
      <c r="PEU44" s="30"/>
      <c r="PEV44" s="31"/>
      <c r="PEW44" s="30"/>
      <c r="PEX44" s="31"/>
      <c r="PEY44" s="30"/>
      <c r="PEZ44" s="31"/>
      <c r="PFA44" s="30"/>
      <c r="PFB44" s="31"/>
      <c r="PFC44" s="30"/>
      <c r="PFD44" s="31"/>
      <c r="PFE44" s="30"/>
      <c r="PFF44" s="31"/>
      <c r="PFG44" s="30"/>
      <c r="PFH44" s="31"/>
      <c r="PFI44" s="30"/>
      <c r="PFJ44" s="31"/>
      <c r="PFK44" s="30"/>
      <c r="PFL44" s="31"/>
      <c r="PFM44" s="30"/>
      <c r="PFN44" s="31"/>
      <c r="PFO44" s="30"/>
      <c r="PFP44" s="31"/>
      <c r="PFQ44" s="30"/>
      <c r="PFR44" s="31"/>
      <c r="PFS44" s="30"/>
      <c r="PFT44" s="31"/>
      <c r="PFU44" s="30"/>
      <c r="PFV44" s="31"/>
      <c r="PFW44" s="30"/>
      <c r="PFX44" s="31"/>
      <c r="PFY44" s="30"/>
      <c r="PFZ44" s="31"/>
      <c r="PGA44" s="30"/>
      <c r="PGB44" s="31"/>
      <c r="PGC44" s="30"/>
      <c r="PGD44" s="31"/>
      <c r="PGE44" s="30"/>
      <c r="PGF44" s="31"/>
      <c r="PGG44" s="30"/>
      <c r="PGH44" s="31"/>
      <c r="PGI44" s="30"/>
      <c r="PGJ44" s="31"/>
      <c r="PGK44" s="30"/>
      <c r="PGL44" s="31"/>
      <c r="PGM44" s="30"/>
      <c r="PGN44" s="31"/>
      <c r="PGO44" s="30"/>
      <c r="PGP44" s="31"/>
      <c r="PGQ44" s="30"/>
      <c r="PGR44" s="31"/>
      <c r="PGS44" s="30"/>
      <c r="PGT44" s="31"/>
      <c r="PGU44" s="30"/>
      <c r="PGV44" s="31"/>
      <c r="PGW44" s="30"/>
      <c r="PGX44" s="31"/>
      <c r="PGY44" s="30"/>
      <c r="PGZ44" s="31"/>
      <c r="PHA44" s="30"/>
      <c r="PHB44" s="31"/>
      <c r="PHC44" s="30"/>
      <c r="PHD44" s="31"/>
      <c r="PHE44" s="30"/>
      <c r="PHF44" s="31"/>
      <c r="PHG44" s="30"/>
      <c r="PHH44" s="31"/>
      <c r="PHI44" s="30"/>
      <c r="PHJ44" s="31"/>
      <c r="PHK44" s="30"/>
      <c r="PHL44" s="31"/>
      <c r="PHM44" s="30"/>
      <c r="PHN44" s="31"/>
      <c r="PHO44" s="30"/>
      <c r="PHP44" s="31"/>
      <c r="PHQ44" s="30"/>
      <c r="PHR44" s="31"/>
      <c r="PHS44" s="30"/>
      <c r="PHT44" s="31"/>
      <c r="PHU44" s="30"/>
      <c r="PHV44" s="31"/>
      <c r="PHW44" s="30"/>
      <c r="PHX44" s="31"/>
      <c r="PHY44" s="30"/>
      <c r="PHZ44" s="31"/>
      <c r="PIA44" s="30"/>
      <c r="PIB44" s="31"/>
      <c r="PIC44" s="30"/>
      <c r="PID44" s="31"/>
      <c r="PIE44" s="30"/>
      <c r="PIF44" s="31"/>
      <c r="PIG44" s="30"/>
      <c r="PIH44" s="31"/>
      <c r="PII44" s="30"/>
      <c r="PIJ44" s="31"/>
      <c r="PIK44" s="30"/>
      <c r="PIL44" s="31"/>
      <c r="PIM44" s="30"/>
      <c r="PIN44" s="31"/>
      <c r="PIO44" s="30"/>
      <c r="PIP44" s="31"/>
      <c r="PIQ44" s="30"/>
      <c r="PIR44" s="31"/>
      <c r="PIS44" s="30"/>
      <c r="PIT44" s="31"/>
      <c r="PIU44" s="30"/>
      <c r="PIV44" s="31"/>
      <c r="PIW44" s="30"/>
      <c r="PIX44" s="31"/>
      <c r="PIY44" s="30"/>
      <c r="PIZ44" s="31"/>
      <c r="PJA44" s="30"/>
      <c r="PJB44" s="31"/>
      <c r="PJC44" s="30"/>
      <c r="PJD44" s="31"/>
      <c r="PJE44" s="30"/>
      <c r="PJF44" s="31"/>
      <c r="PJG44" s="30"/>
      <c r="PJH44" s="31"/>
      <c r="PJI44" s="30"/>
      <c r="PJJ44" s="31"/>
      <c r="PJK44" s="30"/>
      <c r="PJL44" s="31"/>
      <c r="PJM44" s="30"/>
      <c r="PJN44" s="31"/>
      <c r="PJO44" s="30"/>
      <c r="PJP44" s="31"/>
      <c r="PJQ44" s="30"/>
      <c r="PJR44" s="31"/>
      <c r="PJS44" s="30"/>
      <c r="PJT44" s="31"/>
      <c r="PJU44" s="30"/>
      <c r="PJV44" s="31"/>
      <c r="PJW44" s="30"/>
      <c r="PJX44" s="31"/>
      <c r="PJY44" s="30"/>
      <c r="PJZ44" s="31"/>
      <c r="PKA44" s="30"/>
      <c r="PKB44" s="31"/>
      <c r="PKC44" s="30"/>
      <c r="PKD44" s="31"/>
      <c r="PKE44" s="30"/>
      <c r="PKF44" s="31"/>
      <c r="PKG44" s="30"/>
      <c r="PKH44" s="31"/>
      <c r="PKI44" s="30"/>
      <c r="PKJ44" s="31"/>
      <c r="PKK44" s="30"/>
      <c r="PKL44" s="31"/>
      <c r="PKM44" s="30"/>
      <c r="PKN44" s="31"/>
      <c r="PKO44" s="30"/>
      <c r="PKP44" s="31"/>
      <c r="PKQ44" s="30"/>
      <c r="PKR44" s="31"/>
      <c r="PKS44" s="30"/>
      <c r="PKT44" s="31"/>
      <c r="PKU44" s="30"/>
      <c r="PKV44" s="31"/>
      <c r="PKW44" s="30"/>
      <c r="PKX44" s="31"/>
      <c r="PKY44" s="30"/>
      <c r="PKZ44" s="31"/>
      <c r="PLA44" s="30"/>
      <c r="PLB44" s="31"/>
      <c r="PLC44" s="30"/>
      <c r="PLD44" s="31"/>
      <c r="PLE44" s="30"/>
      <c r="PLF44" s="31"/>
      <c r="PLG44" s="30"/>
      <c r="PLH44" s="31"/>
      <c r="PLI44" s="30"/>
      <c r="PLJ44" s="31"/>
      <c r="PLK44" s="30"/>
      <c r="PLL44" s="31"/>
      <c r="PLM44" s="30"/>
      <c r="PLN44" s="31"/>
      <c r="PLO44" s="30"/>
      <c r="PLP44" s="31"/>
      <c r="PLQ44" s="30"/>
      <c r="PLR44" s="31"/>
      <c r="PLS44" s="30"/>
      <c r="PLT44" s="31"/>
      <c r="PLU44" s="30"/>
      <c r="PLV44" s="31"/>
      <c r="PLW44" s="30"/>
      <c r="PLX44" s="31"/>
      <c r="PLY44" s="30"/>
      <c r="PLZ44" s="31"/>
      <c r="PMA44" s="30"/>
      <c r="PMB44" s="31"/>
      <c r="PMC44" s="30"/>
      <c r="PMD44" s="31"/>
      <c r="PME44" s="30"/>
      <c r="PMF44" s="31"/>
      <c r="PMG44" s="30"/>
      <c r="PMH44" s="31"/>
      <c r="PMI44" s="30"/>
      <c r="PMJ44" s="31"/>
      <c r="PMK44" s="30"/>
      <c r="PML44" s="31"/>
      <c r="PMM44" s="30"/>
      <c r="PMN44" s="31"/>
      <c r="PMO44" s="30"/>
      <c r="PMP44" s="31"/>
      <c r="PMQ44" s="30"/>
      <c r="PMR44" s="31"/>
      <c r="PMS44" s="30"/>
      <c r="PMT44" s="31"/>
      <c r="PMU44" s="30"/>
      <c r="PMV44" s="31"/>
      <c r="PMW44" s="30"/>
      <c r="PMX44" s="31"/>
      <c r="PMY44" s="30"/>
      <c r="PMZ44" s="31"/>
      <c r="PNA44" s="30"/>
      <c r="PNB44" s="31"/>
      <c r="PNC44" s="30"/>
      <c r="PND44" s="31"/>
      <c r="PNE44" s="30"/>
      <c r="PNF44" s="31"/>
      <c r="PNG44" s="30"/>
      <c r="PNH44" s="31"/>
      <c r="PNI44" s="30"/>
      <c r="PNJ44" s="31"/>
      <c r="PNK44" s="30"/>
      <c r="PNL44" s="31"/>
      <c r="PNM44" s="30"/>
      <c r="PNN44" s="31"/>
      <c r="PNO44" s="30"/>
      <c r="PNP44" s="31"/>
      <c r="PNQ44" s="30"/>
      <c r="PNR44" s="31"/>
      <c r="PNS44" s="30"/>
      <c r="PNT44" s="31"/>
      <c r="PNU44" s="30"/>
      <c r="PNV44" s="31"/>
      <c r="PNW44" s="30"/>
      <c r="PNX44" s="31"/>
      <c r="PNY44" s="30"/>
      <c r="PNZ44" s="31"/>
      <c r="POA44" s="30"/>
      <c r="POB44" s="31"/>
      <c r="POC44" s="30"/>
      <c r="POD44" s="31"/>
      <c r="POE44" s="30"/>
      <c r="POF44" s="31"/>
      <c r="POG44" s="30"/>
      <c r="POH44" s="31"/>
      <c r="POI44" s="30"/>
      <c r="POJ44" s="31"/>
      <c r="POK44" s="30"/>
      <c r="POL44" s="31"/>
      <c r="POM44" s="30"/>
      <c r="PON44" s="31"/>
      <c r="POO44" s="30"/>
      <c r="POP44" s="31"/>
      <c r="POQ44" s="30"/>
      <c r="POR44" s="31"/>
      <c r="POS44" s="30"/>
      <c r="POT44" s="31"/>
      <c r="POU44" s="30"/>
      <c r="POV44" s="31"/>
      <c r="POW44" s="30"/>
      <c r="POX44" s="31"/>
      <c r="POY44" s="30"/>
      <c r="POZ44" s="31"/>
      <c r="PPA44" s="30"/>
      <c r="PPB44" s="31"/>
      <c r="PPC44" s="30"/>
      <c r="PPD44" s="31"/>
      <c r="PPE44" s="30"/>
      <c r="PPF44" s="31"/>
      <c r="PPG44" s="30"/>
      <c r="PPH44" s="31"/>
      <c r="PPI44" s="30"/>
      <c r="PPJ44" s="31"/>
      <c r="PPK44" s="30"/>
      <c r="PPL44" s="31"/>
      <c r="PPM44" s="30"/>
      <c r="PPN44" s="31"/>
      <c r="PPO44" s="30"/>
      <c r="PPP44" s="31"/>
      <c r="PPQ44" s="30"/>
      <c r="PPR44" s="31"/>
      <c r="PPS44" s="30"/>
      <c r="PPT44" s="31"/>
      <c r="PPU44" s="30"/>
      <c r="PPV44" s="31"/>
      <c r="PPW44" s="30"/>
      <c r="PPX44" s="31"/>
      <c r="PPY44" s="30"/>
      <c r="PPZ44" s="31"/>
      <c r="PQA44" s="30"/>
      <c r="PQB44" s="31"/>
      <c r="PQC44" s="30"/>
      <c r="PQD44" s="31"/>
      <c r="PQE44" s="30"/>
      <c r="PQF44" s="31"/>
      <c r="PQG44" s="30"/>
      <c r="PQH44" s="31"/>
      <c r="PQI44" s="30"/>
      <c r="PQJ44" s="31"/>
      <c r="PQK44" s="30"/>
      <c r="PQL44" s="31"/>
      <c r="PQM44" s="30"/>
      <c r="PQN44" s="31"/>
      <c r="PQO44" s="30"/>
      <c r="PQP44" s="31"/>
      <c r="PQQ44" s="30"/>
      <c r="PQR44" s="31"/>
      <c r="PQS44" s="30"/>
      <c r="PQT44" s="31"/>
      <c r="PQU44" s="30"/>
      <c r="PQV44" s="31"/>
      <c r="PQW44" s="30"/>
      <c r="PQX44" s="31"/>
      <c r="PQY44" s="30"/>
      <c r="PQZ44" s="31"/>
      <c r="PRA44" s="30"/>
      <c r="PRB44" s="31"/>
      <c r="PRC44" s="30"/>
      <c r="PRD44" s="31"/>
      <c r="PRE44" s="30"/>
      <c r="PRF44" s="31"/>
      <c r="PRG44" s="30"/>
      <c r="PRH44" s="31"/>
      <c r="PRI44" s="30"/>
      <c r="PRJ44" s="31"/>
      <c r="PRK44" s="30"/>
      <c r="PRL44" s="31"/>
      <c r="PRM44" s="30"/>
      <c r="PRN44" s="31"/>
      <c r="PRO44" s="30"/>
      <c r="PRP44" s="31"/>
      <c r="PRQ44" s="30"/>
      <c r="PRR44" s="31"/>
      <c r="PRS44" s="30"/>
      <c r="PRT44" s="31"/>
      <c r="PRU44" s="30"/>
      <c r="PRV44" s="31"/>
      <c r="PRW44" s="30"/>
      <c r="PRX44" s="31"/>
      <c r="PRY44" s="30"/>
      <c r="PRZ44" s="31"/>
      <c r="PSA44" s="30"/>
      <c r="PSB44" s="31"/>
      <c r="PSC44" s="30"/>
      <c r="PSD44" s="31"/>
      <c r="PSE44" s="30"/>
      <c r="PSF44" s="31"/>
      <c r="PSG44" s="30"/>
      <c r="PSH44" s="31"/>
      <c r="PSI44" s="30"/>
      <c r="PSJ44" s="31"/>
      <c r="PSK44" s="30"/>
      <c r="PSL44" s="31"/>
      <c r="PSM44" s="30"/>
      <c r="PSN44" s="31"/>
      <c r="PSO44" s="30"/>
      <c r="PSP44" s="31"/>
      <c r="PSQ44" s="30"/>
      <c r="PSR44" s="31"/>
      <c r="PSS44" s="30"/>
      <c r="PST44" s="31"/>
      <c r="PSU44" s="30"/>
      <c r="PSV44" s="31"/>
      <c r="PSW44" s="30"/>
      <c r="PSX44" s="31"/>
      <c r="PSY44" s="30"/>
      <c r="PSZ44" s="31"/>
      <c r="PTA44" s="30"/>
      <c r="PTB44" s="31"/>
      <c r="PTC44" s="30"/>
      <c r="PTD44" s="31"/>
      <c r="PTE44" s="30"/>
      <c r="PTF44" s="31"/>
      <c r="PTG44" s="30"/>
      <c r="PTH44" s="31"/>
      <c r="PTI44" s="30"/>
      <c r="PTJ44" s="31"/>
      <c r="PTK44" s="30"/>
      <c r="PTL44" s="31"/>
      <c r="PTM44" s="30"/>
      <c r="PTN44" s="31"/>
      <c r="PTO44" s="30"/>
      <c r="PTP44" s="31"/>
      <c r="PTQ44" s="30"/>
      <c r="PTR44" s="31"/>
      <c r="PTS44" s="30"/>
      <c r="PTT44" s="31"/>
      <c r="PTU44" s="30"/>
      <c r="PTV44" s="31"/>
      <c r="PTW44" s="30"/>
      <c r="PTX44" s="31"/>
      <c r="PTY44" s="30"/>
      <c r="PTZ44" s="31"/>
      <c r="PUA44" s="30"/>
      <c r="PUB44" s="31"/>
      <c r="PUC44" s="30"/>
      <c r="PUD44" s="31"/>
      <c r="PUE44" s="30"/>
      <c r="PUF44" s="31"/>
      <c r="PUG44" s="30"/>
      <c r="PUH44" s="31"/>
      <c r="PUI44" s="30"/>
      <c r="PUJ44" s="31"/>
      <c r="PUK44" s="30"/>
      <c r="PUL44" s="31"/>
      <c r="PUM44" s="30"/>
      <c r="PUN44" s="31"/>
      <c r="PUO44" s="30"/>
      <c r="PUP44" s="31"/>
      <c r="PUQ44" s="30"/>
      <c r="PUR44" s="31"/>
      <c r="PUS44" s="30"/>
      <c r="PUT44" s="31"/>
      <c r="PUU44" s="30"/>
      <c r="PUV44" s="31"/>
      <c r="PUW44" s="30"/>
      <c r="PUX44" s="31"/>
      <c r="PUY44" s="30"/>
      <c r="PUZ44" s="31"/>
      <c r="PVA44" s="30"/>
      <c r="PVB44" s="31"/>
      <c r="PVC44" s="30"/>
      <c r="PVD44" s="31"/>
      <c r="PVE44" s="30"/>
      <c r="PVF44" s="31"/>
      <c r="PVG44" s="30"/>
      <c r="PVH44" s="31"/>
      <c r="PVI44" s="30"/>
      <c r="PVJ44" s="31"/>
      <c r="PVK44" s="30"/>
      <c r="PVL44" s="31"/>
      <c r="PVM44" s="30"/>
      <c r="PVN44" s="31"/>
      <c r="PVO44" s="30"/>
      <c r="PVP44" s="31"/>
      <c r="PVQ44" s="30"/>
      <c r="PVR44" s="31"/>
      <c r="PVS44" s="30"/>
      <c r="PVT44" s="31"/>
      <c r="PVU44" s="30"/>
      <c r="PVV44" s="31"/>
      <c r="PVW44" s="30"/>
      <c r="PVX44" s="31"/>
      <c r="PVY44" s="30"/>
      <c r="PVZ44" s="31"/>
      <c r="PWA44" s="30"/>
      <c r="PWB44" s="31"/>
      <c r="PWC44" s="30"/>
      <c r="PWD44" s="31"/>
      <c r="PWE44" s="30"/>
      <c r="PWF44" s="31"/>
      <c r="PWG44" s="30"/>
      <c r="PWH44" s="31"/>
      <c r="PWI44" s="30"/>
      <c r="PWJ44" s="31"/>
      <c r="PWK44" s="30"/>
      <c r="PWL44" s="31"/>
      <c r="PWM44" s="30"/>
      <c r="PWN44" s="31"/>
      <c r="PWO44" s="30"/>
      <c r="PWP44" s="31"/>
      <c r="PWQ44" s="30"/>
      <c r="PWR44" s="31"/>
      <c r="PWS44" s="30"/>
      <c r="PWT44" s="31"/>
      <c r="PWU44" s="30"/>
      <c r="PWV44" s="31"/>
      <c r="PWW44" s="30"/>
      <c r="PWX44" s="31"/>
      <c r="PWY44" s="30"/>
      <c r="PWZ44" s="31"/>
      <c r="PXA44" s="30"/>
      <c r="PXB44" s="31"/>
      <c r="PXC44" s="30"/>
      <c r="PXD44" s="31"/>
      <c r="PXE44" s="30"/>
      <c r="PXF44" s="31"/>
      <c r="PXG44" s="30"/>
      <c r="PXH44" s="31"/>
      <c r="PXI44" s="30"/>
      <c r="PXJ44" s="31"/>
      <c r="PXK44" s="30"/>
      <c r="PXL44" s="31"/>
      <c r="PXM44" s="30"/>
      <c r="PXN44" s="31"/>
      <c r="PXO44" s="30"/>
      <c r="PXP44" s="31"/>
      <c r="PXQ44" s="30"/>
      <c r="PXR44" s="31"/>
      <c r="PXS44" s="30"/>
      <c r="PXT44" s="31"/>
      <c r="PXU44" s="30"/>
      <c r="PXV44" s="31"/>
      <c r="PXW44" s="30"/>
      <c r="PXX44" s="31"/>
      <c r="PXY44" s="30"/>
      <c r="PXZ44" s="31"/>
      <c r="PYA44" s="30"/>
      <c r="PYB44" s="31"/>
      <c r="PYC44" s="30"/>
      <c r="PYD44" s="31"/>
      <c r="PYE44" s="30"/>
      <c r="PYF44" s="31"/>
      <c r="PYG44" s="30"/>
      <c r="PYH44" s="31"/>
      <c r="PYI44" s="30"/>
      <c r="PYJ44" s="31"/>
      <c r="PYK44" s="30"/>
      <c r="PYL44" s="31"/>
      <c r="PYM44" s="30"/>
      <c r="PYN44" s="31"/>
      <c r="PYO44" s="30"/>
      <c r="PYP44" s="31"/>
      <c r="PYQ44" s="30"/>
      <c r="PYR44" s="31"/>
      <c r="PYS44" s="30"/>
      <c r="PYT44" s="31"/>
      <c r="PYU44" s="30"/>
      <c r="PYV44" s="31"/>
      <c r="PYW44" s="30"/>
      <c r="PYX44" s="31"/>
      <c r="PYY44" s="30"/>
      <c r="PYZ44" s="31"/>
      <c r="PZA44" s="30"/>
      <c r="PZB44" s="31"/>
      <c r="PZC44" s="30"/>
      <c r="PZD44" s="31"/>
      <c r="PZE44" s="30"/>
      <c r="PZF44" s="31"/>
      <c r="PZG44" s="30"/>
      <c r="PZH44" s="31"/>
      <c r="PZI44" s="30"/>
      <c r="PZJ44" s="31"/>
      <c r="PZK44" s="30"/>
      <c r="PZL44" s="31"/>
      <c r="PZM44" s="30"/>
      <c r="PZN44" s="31"/>
      <c r="PZO44" s="30"/>
      <c r="PZP44" s="31"/>
      <c r="PZQ44" s="30"/>
      <c r="PZR44" s="31"/>
      <c r="PZS44" s="30"/>
      <c r="PZT44" s="31"/>
      <c r="PZU44" s="30"/>
      <c r="PZV44" s="31"/>
      <c r="PZW44" s="30"/>
      <c r="PZX44" s="31"/>
      <c r="PZY44" s="30"/>
      <c r="PZZ44" s="31"/>
      <c r="QAA44" s="30"/>
      <c r="QAB44" s="31"/>
      <c r="QAC44" s="30"/>
      <c r="QAD44" s="31"/>
      <c r="QAE44" s="30"/>
      <c r="QAF44" s="31"/>
      <c r="QAG44" s="30"/>
      <c r="QAH44" s="31"/>
      <c r="QAI44" s="30"/>
      <c r="QAJ44" s="31"/>
      <c r="QAK44" s="30"/>
      <c r="QAL44" s="31"/>
      <c r="QAM44" s="30"/>
      <c r="QAN44" s="31"/>
      <c r="QAO44" s="30"/>
      <c r="QAP44" s="31"/>
      <c r="QAQ44" s="30"/>
      <c r="QAR44" s="31"/>
      <c r="QAS44" s="30"/>
      <c r="QAT44" s="31"/>
      <c r="QAU44" s="30"/>
      <c r="QAV44" s="31"/>
      <c r="QAW44" s="30"/>
      <c r="QAX44" s="31"/>
      <c r="QAY44" s="30"/>
      <c r="QAZ44" s="31"/>
      <c r="QBA44" s="30"/>
      <c r="QBB44" s="31"/>
      <c r="QBC44" s="30"/>
      <c r="QBD44" s="31"/>
      <c r="QBE44" s="30"/>
      <c r="QBF44" s="31"/>
      <c r="QBG44" s="30"/>
      <c r="QBH44" s="31"/>
      <c r="QBI44" s="30"/>
      <c r="QBJ44" s="31"/>
      <c r="QBK44" s="30"/>
      <c r="QBL44" s="31"/>
      <c r="QBM44" s="30"/>
      <c r="QBN44" s="31"/>
      <c r="QBO44" s="30"/>
      <c r="QBP44" s="31"/>
      <c r="QBQ44" s="30"/>
      <c r="QBR44" s="31"/>
      <c r="QBS44" s="30"/>
      <c r="QBT44" s="31"/>
      <c r="QBU44" s="30"/>
      <c r="QBV44" s="31"/>
      <c r="QBW44" s="30"/>
      <c r="QBX44" s="31"/>
      <c r="QBY44" s="30"/>
      <c r="QBZ44" s="31"/>
      <c r="QCA44" s="30"/>
      <c r="QCB44" s="31"/>
      <c r="QCC44" s="30"/>
      <c r="QCD44" s="31"/>
      <c r="QCE44" s="30"/>
      <c r="QCF44" s="31"/>
      <c r="QCG44" s="30"/>
      <c r="QCH44" s="31"/>
      <c r="QCI44" s="30"/>
      <c r="QCJ44" s="31"/>
      <c r="QCK44" s="30"/>
      <c r="QCL44" s="31"/>
      <c r="QCM44" s="30"/>
      <c r="QCN44" s="31"/>
      <c r="QCO44" s="30"/>
      <c r="QCP44" s="31"/>
      <c r="QCQ44" s="30"/>
      <c r="QCR44" s="31"/>
      <c r="QCS44" s="30"/>
      <c r="QCT44" s="31"/>
      <c r="QCU44" s="30"/>
      <c r="QCV44" s="31"/>
      <c r="QCW44" s="30"/>
      <c r="QCX44" s="31"/>
      <c r="QCY44" s="30"/>
      <c r="QCZ44" s="31"/>
      <c r="QDA44" s="30"/>
      <c r="QDB44" s="31"/>
      <c r="QDC44" s="30"/>
      <c r="QDD44" s="31"/>
      <c r="QDE44" s="30"/>
      <c r="QDF44" s="31"/>
      <c r="QDG44" s="30"/>
      <c r="QDH44" s="31"/>
      <c r="QDI44" s="30"/>
      <c r="QDJ44" s="31"/>
      <c r="QDK44" s="30"/>
      <c r="QDL44" s="31"/>
      <c r="QDM44" s="30"/>
      <c r="QDN44" s="31"/>
      <c r="QDO44" s="30"/>
      <c r="QDP44" s="31"/>
      <c r="QDQ44" s="30"/>
      <c r="QDR44" s="31"/>
      <c r="QDS44" s="30"/>
      <c r="QDT44" s="31"/>
      <c r="QDU44" s="30"/>
      <c r="QDV44" s="31"/>
      <c r="QDW44" s="30"/>
      <c r="QDX44" s="31"/>
      <c r="QDY44" s="30"/>
      <c r="QDZ44" s="31"/>
      <c r="QEA44" s="30"/>
      <c r="QEB44" s="31"/>
      <c r="QEC44" s="30"/>
      <c r="QED44" s="31"/>
      <c r="QEE44" s="30"/>
      <c r="QEF44" s="31"/>
      <c r="QEG44" s="30"/>
      <c r="QEH44" s="31"/>
      <c r="QEI44" s="30"/>
      <c r="QEJ44" s="31"/>
      <c r="QEK44" s="30"/>
      <c r="QEL44" s="31"/>
      <c r="QEM44" s="30"/>
      <c r="QEN44" s="31"/>
      <c r="QEO44" s="30"/>
      <c r="QEP44" s="31"/>
      <c r="QEQ44" s="30"/>
      <c r="QER44" s="31"/>
      <c r="QES44" s="30"/>
      <c r="QET44" s="31"/>
      <c r="QEU44" s="30"/>
      <c r="QEV44" s="31"/>
      <c r="QEW44" s="30"/>
      <c r="QEX44" s="31"/>
      <c r="QEY44" s="30"/>
      <c r="QEZ44" s="31"/>
      <c r="QFA44" s="30"/>
      <c r="QFB44" s="31"/>
      <c r="QFC44" s="30"/>
      <c r="QFD44" s="31"/>
      <c r="QFE44" s="30"/>
      <c r="QFF44" s="31"/>
      <c r="QFG44" s="30"/>
      <c r="QFH44" s="31"/>
      <c r="QFI44" s="30"/>
      <c r="QFJ44" s="31"/>
      <c r="QFK44" s="30"/>
      <c r="QFL44" s="31"/>
      <c r="QFM44" s="30"/>
      <c r="QFN44" s="31"/>
      <c r="QFO44" s="30"/>
      <c r="QFP44" s="31"/>
      <c r="QFQ44" s="30"/>
      <c r="QFR44" s="31"/>
      <c r="QFS44" s="30"/>
      <c r="QFT44" s="31"/>
      <c r="QFU44" s="30"/>
      <c r="QFV44" s="31"/>
      <c r="QFW44" s="30"/>
      <c r="QFX44" s="31"/>
      <c r="QFY44" s="30"/>
      <c r="QFZ44" s="31"/>
      <c r="QGA44" s="30"/>
      <c r="QGB44" s="31"/>
      <c r="QGC44" s="30"/>
      <c r="QGD44" s="31"/>
      <c r="QGE44" s="30"/>
      <c r="QGF44" s="31"/>
      <c r="QGG44" s="30"/>
      <c r="QGH44" s="31"/>
      <c r="QGI44" s="30"/>
      <c r="QGJ44" s="31"/>
      <c r="QGK44" s="30"/>
      <c r="QGL44" s="31"/>
      <c r="QGM44" s="30"/>
      <c r="QGN44" s="31"/>
      <c r="QGO44" s="30"/>
      <c r="QGP44" s="31"/>
      <c r="QGQ44" s="30"/>
      <c r="QGR44" s="31"/>
      <c r="QGS44" s="30"/>
      <c r="QGT44" s="31"/>
      <c r="QGU44" s="30"/>
      <c r="QGV44" s="31"/>
      <c r="QGW44" s="30"/>
      <c r="QGX44" s="31"/>
      <c r="QGY44" s="30"/>
      <c r="QGZ44" s="31"/>
      <c r="QHA44" s="30"/>
      <c r="QHB44" s="31"/>
      <c r="QHC44" s="30"/>
      <c r="QHD44" s="31"/>
      <c r="QHE44" s="30"/>
      <c r="QHF44" s="31"/>
      <c r="QHG44" s="30"/>
      <c r="QHH44" s="31"/>
      <c r="QHI44" s="30"/>
      <c r="QHJ44" s="31"/>
      <c r="QHK44" s="30"/>
      <c r="QHL44" s="31"/>
      <c r="QHM44" s="30"/>
      <c r="QHN44" s="31"/>
      <c r="QHO44" s="30"/>
      <c r="QHP44" s="31"/>
      <c r="QHQ44" s="30"/>
      <c r="QHR44" s="31"/>
      <c r="QHS44" s="30"/>
      <c r="QHT44" s="31"/>
      <c r="QHU44" s="30"/>
      <c r="QHV44" s="31"/>
      <c r="QHW44" s="30"/>
      <c r="QHX44" s="31"/>
      <c r="QHY44" s="30"/>
      <c r="QHZ44" s="31"/>
      <c r="QIA44" s="30"/>
      <c r="QIB44" s="31"/>
      <c r="QIC44" s="30"/>
      <c r="QID44" s="31"/>
      <c r="QIE44" s="30"/>
      <c r="QIF44" s="31"/>
      <c r="QIG44" s="30"/>
      <c r="QIH44" s="31"/>
      <c r="QII44" s="30"/>
      <c r="QIJ44" s="31"/>
      <c r="QIK44" s="30"/>
      <c r="QIL44" s="31"/>
      <c r="QIM44" s="30"/>
      <c r="QIN44" s="31"/>
      <c r="QIO44" s="30"/>
      <c r="QIP44" s="31"/>
      <c r="QIQ44" s="30"/>
      <c r="QIR44" s="31"/>
      <c r="QIS44" s="30"/>
      <c r="QIT44" s="31"/>
      <c r="QIU44" s="30"/>
      <c r="QIV44" s="31"/>
      <c r="QIW44" s="30"/>
      <c r="QIX44" s="31"/>
      <c r="QIY44" s="30"/>
      <c r="QIZ44" s="31"/>
      <c r="QJA44" s="30"/>
      <c r="QJB44" s="31"/>
      <c r="QJC44" s="30"/>
      <c r="QJD44" s="31"/>
      <c r="QJE44" s="30"/>
      <c r="QJF44" s="31"/>
      <c r="QJG44" s="30"/>
      <c r="QJH44" s="31"/>
      <c r="QJI44" s="30"/>
      <c r="QJJ44" s="31"/>
      <c r="QJK44" s="30"/>
      <c r="QJL44" s="31"/>
      <c r="QJM44" s="30"/>
      <c r="QJN44" s="31"/>
      <c r="QJO44" s="30"/>
      <c r="QJP44" s="31"/>
      <c r="QJQ44" s="30"/>
      <c r="QJR44" s="31"/>
      <c r="QJS44" s="30"/>
      <c r="QJT44" s="31"/>
      <c r="QJU44" s="30"/>
      <c r="QJV44" s="31"/>
      <c r="QJW44" s="30"/>
      <c r="QJX44" s="31"/>
      <c r="QJY44" s="30"/>
      <c r="QJZ44" s="31"/>
      <c r="QKA44" s="30"/>
      <c r="QKB44" s="31"/>
      <c r="QKC44" s="30"/>
      <c r="QKD44" s="31"/>
      <c r="QKE44" s="30"/>
      <c r="QKF44" s="31"/>
      <c r="QKG44" s="30"/>
      <c r="QKH44" s="31"/>
      <c r="QKI44" s="30"/>
      <c r="QKJ44" s="31"/>
      <c r="QKK44" s="30"/>
      <c r="QKL44" s="31"/>
      <c r="QKM44" s="30"/>
      <c r="QKN44" s="31"/>
      <c r="QKO44" s="30"/>
      <c r="QKP44" s="31"/>
      <c r="QKQ44" s="30"/>
      <c r="QKR44" s="31"/>
      <c r="QKS44" s="30"/>
      <c r="QKT44" s="31"/>
      <c r="QKU44" s="30"/>
      <c r="QKV44" s="31"/>
      <c r="QKW44" s="30"/>
      <c r="QKX44" s="31"/>
      <c r="QKY44" s="30"/>
      <c r="QKZ44" s="31"/>
      <c r="QLA44" s="30"/>
      <c r="QLB44" s="31"/>
      <c r="QLC44" s="30"/>
      <c r="QLD44" s="31"/>
      <c r="QLE44" s="30"/>
      <c r="QLF44" s="31"/>
      <c r="QLG44" s="30"/>
      <c r="QLH44" s="31"/>
      <c r="QLI44" s="30"/>
      <c r="QLJ44" s="31"/>
      <c r="QLK44" s="30"/>
      <c r="QLL44" s="31"/>
      <c r="QLM44" s="30"/>
      <c r="QLN44" s="31"/>
      <c r="QLO44" s="30"/>
      <c r="QLP44" s="31"/>
      <c r="QLQ44" s="30"/>
      <c r="QLR44" s="31"/>
      <c r="QLS44" s="30"/>
      <c r="QLT44" s="31"/>
      <c r="QLU44" s="30"/>
      <c r="QLV44" s="31"/>
      <c r="QLW44" s="30"/>
      <c r="QLX44" s="31"/>
      <c r="QLY44" s="30"/>
      <c r="QLZ44" s="31"/>
      <c r="QMA44" s="30"/>
      <c r="QMB44" s="31"/>
      <c r="QMC44" s="30"/>
      <c r="QMD44" s="31"/>
      <c r="QME44" s="30"/>
      <c r="QMF44" s="31"/>
      <c r="QMG44" s="30"/>
      <c r="QMH44" s="31"/>
      <c r="QMI44" s="30"/>
      <c r="QMJ44" s="31"/>
      <c r="QMK44" s="30"/>
      <c r="QML44" s="31"/>
      <c r="QMM44" s="30"/>
      <c r="QMN44" s="31"/>
      <c r="QMO44" s="30"/>
      <c r="QMP44" s="31"/>
      <c r="QMQ44" s="30"/>
      <c r="QMR44" s="31"/>
      <c r="QMS44" s="30"/>
      <c r="QMT44" s="31"/>
      <c r="QMU44" s="30"/>
      <c r="QMV44" s="31"/>
      <c r="QMW44" s="30"/>
      <c r="QMX44" s="31"/>
      <c r="QMY44" s="30"/>
      <c r="QMZ44" s="31"/>
      <c r="QNA44" s="30"/>
      <c r="QNB44" s="31"/>
      <c r="QNC44" s="30"/>
      <c r="QND44" s="31"/>
      <c r="QNE44" s="30"/>
      <c r="QNF44" s="31"/>
      <c r="QNG44" s="30"/>
      <c r="QNH44" s="31"/>
      <c r="QNI44" s="30"/>
      <c r="QNJ44" s="31"/>
      <c r="QNK44" s="30"/>
      <c r="QNL44" s="31"/>
      <c r="QNM44" s="30"/>
      <c r="QNN44" s="31"/>
      <c r="QNO44" s="30"/>
      <c r="QNP44" s="31"/>
      <c r="QNQ44" s="30"/>
      <c r="QNR44" s="31"/>
      <c r="QNS44" s="30"/>
      <c r="QNT44" s="31"/>
      <c r="QNU44" s="30"/>
      <c r="QNV44" s="31"/>
      <c r="QNW44" s="30"/>
      <c r="QNX44" s="31"/>
      <c r="QNY44" s="30"/>
      <c r="QNZ44" s="31"/>
      <c r="QOA44" s="30"/>
      <c r="QOB44" s="31"/>
      <c r="QOC44" s="30"/>
      <c r="QOD44" s="31"/>
      <c r="QOE44" s="30"/>
      <c r="QOF44" s="31"/>
      <c r="QOG44" s="30"/>
      <c r="QOH44" s="31"/>
      <c r="QOI44" s="30"/>
      <c r="QOJ44" s="31"/>
      <c r="QOK44" s="30"/>
      <c r="QOL44" s="31"/>
      <c r="QOM44" s="30"/>
      <c r="QON44" s="31"/>
      <c r="QOO44" s="30"/>
      <c r="QOP44" s="31"/>
      <c r="QOQ44" s="30"/>
      <c r="QOR44" s="31"/>
      <c r="QOS44" s="30"/>
      <c r="QOT44" s="31"/>
      <c r="QOU44" s="30"/>
      <c r="QOV44" s="31"/>
      <c r="QOW44" s="30"/>
      <c r="QOX44" s="31"/>
      <c r="QOY44" s="30"/>
      <c r="QOZ44" s="31"/>
      <c r="QPA44" s="30"/>
      <c r="QPB44" s="31"/>
      <c r="QPC44" s="30"/>
      <c r="QPD44" s="31"/>
      <c r="QPE44" s="30"/>
      <c r="QPF44" s="31"/>
      <c r="QPG44" s="30"/>
      <c r="QPH44" s="31"/>
      <c r="QPI44" s="30"/>
      <c r="QPJ44" s="31"/>
      <c r="QPK44" s="30"/>
      <c r="QPL44" s="31"/>
      <c r="QPM44" s="30"/>
      <c r="QPN44" s="31"/>
      <c r="QPO44" s="30"/>
      <c r="QPP44" s="31"/>
      <c r="QPQ44" s="30"/>
      <c r="QPR44" s="31"/>
      <c r="QPS44" s="30"/>
      <c r="QPT44" s="31"/>
      <c r="QPU44" s="30"/>
      <c r="QPV44" s="31"/>
      <c r="QPW44" s="30"/>
      <c r="QPX44" s="31"/>
      <c r="QPY44" s="30"/>
      <c r="QPZ44" s="31"/>
      <c r="QQA44" s="30"/>
      <c r="QQB44" s="31"/>
      <c r="QQC44" s="30"/>
      <c r="QQD44" s="31"/>
      <c r="QQE44" s="30"/>
      <c r="QQF44" s="31"/>
      <c r="QQG44" s="30"/>
      <c r="QQH44" s="31"/>
      <c r="QQI44" s="30"/>
      <c r="QQJ44" s="31"/>
      <c r="QQK44" s="30"/>
      <c r="QQL44" s="31"/>
      <c r="QQM44" s="30"/>
      <c r="QQN44" s="31"/>
      <c r="QQO44" s="30"/>
      <c r="QQP44" s="31"/>
      <c r="QQQ44" s="30"/>
      <c r="QQR44" s="31"/>
      <c r="QQS44" s="30"/>
      <c r="QQT44" s="31"/>
      <c r="QQU44" s="30"/>
      <c r="QQV44" s="31"/>
      <c r="QQW44" s="30"/>
      <c r="QQX44" s="31"/>
      <c r="QQY44" s="30"/>
      <c r="QQZ44" s="31"/>
      <c r="QRA44" s="30"/>
      <c r="QRB44" s="31"/>
      <c r="QRC44" s="30"/>
      <c r="QRD44" s="31"/>
      <c r="QRE44" s="30"/>
      <c r="QRF44" s="31"/>
      <c r="QRG44" s="30"/>
      <c r="QRH44" s="31"/>
      <c r="QRI44" s="30"/>
      <c r="QRJ44" s="31"/>
      <c r="QRK44" s="30"/>
      <c r="QRL44" s="31"/>
      <c r="QRM44" s="30"/>
      <c r="QRN44" s="31"/>
      <c r="QRO44" s="30"/>
      <c r="QRP44" s="31"/>
      <c r="QRQ44" s="30"/>
      <c r="QRR44" s="31"/>
      <c r="QRS44" s="30"/>
      <c r="QRT44" s="31"/>
      <c r="QRU44" s="30"/>
      <c r="QRV44" s="31"/>
      <c r="QRW44" s="30"/>
      <c r="QRX44" s="31"/>
      <c r="QRY44" s="30"/>
      <c r="QRZ44" s="31"/>
      <c r="QSA44" s="30"/>
      <c r="QSB44" s="31"/>
      <c r="QSC44" s="30"/>
      <c r="QSD44" s="31"/>
      <c r="QSE44" s="30"/>
      <c r="QSF44" s="31"/>
      <c r="QSG44" s="30"/>
      <c r="QSH44" s="31"/>
      <c r="QSI44" s="30"/>
      <c r="QSJ44" s="31"/>
      <c r="QSK44" s="30"/>
      <c r="QSL44" s="31"/>
      <c r="QSM44" s="30"/>
      <c r="QSN44" s="31"/>
      <c r="QSO44" s="30"/>
      <c r="QSP44" s="31"/>
      <c r="QSQ44" s="30"/>
      <c r="QSR44" s="31"/>
      <c r="QSS44" s="30"/>
      <c r="QST44" s="31"/>
      <c r="QSU44" s="30"/>
      <c r="QSV44" s="31"/>
      <c r="QSW44" s="30"/>
      <c r="QSX44" s="31"/>
      <c r="QSY44" s="30"/>
      <c r="QSZ44" s="31"/>
      <c r="QTA44" s="30"/>
      <c r="QTB44" s="31"/>
      <c r="QTC44" s="30"/>
      <c r="QTD44" s="31"/>
      <c r="QTE44" s="30"/>
      <c r="QTF44" s="31"/>
      <c r="QTG44" s="30"/>
      <c r="QTH44" s="31"/>
      <c r="QTI44" s="30"/>
      <c r="QTJ44" s="31"/>
      <c r="QTK44" s="30"/>
      <c r="QTL44" s="31"/>
      <c r="QTM44" s="30"/>
      <c r="QTN44" s="31"/>
      <c r="QTO44" s="30"/>
      <c r="QTP44" s="31"/>
      <c r="QTQ44" s="30"/>
      <c r="QTR44" s="31"/>
      <c r="QTS44" s="30"/>
      <c r="QTT44" s="31"/>
      <c r="QTU44" s="30"/>
      <c r="QTV44" s="31"/>
      <c r="QTW44" s="30"/>
      <c r="QTX44" s="31"/>
      <c r="QTY44" s="30"/>
      <c r="QTZ44" s="31"/>
      <c r="QUA44" s="30"/>
      <c r="QUB44" s="31"/>
      <c r="QUC44" s="30"/>
      <c r="QUD44" s="31"/>
      <c r="QUE44" s="30"/>
      <c r="QUF44" s="31"/>
      <c r="QUG44" s="30"/>
      <c r="QUH44" s="31"/>
      <c r="QUI44" s="30"/>
      <c r="QUJ44" s="31"/>
      <c r="QUK44" s="30"/>
      <c r="QUL44" s="31"/>
      <c r="QUM44" s="30"/>
      <c r="QUN44" s="31"/>
      <c r="QUO44" s="30"/>
      <c r="QUP44" s="31"/>
      <c r="QUQ44" s="30"/>
      <c r="QUR44" s="31"/>
      <c r="QUS44" s="30"/>
      <c r="QUT44" s="31"/>
      <c r="QUU44" s="30"/>
      <c r="QUV44" s="31"/>
      <c r="QUW44" s="30"/>
      <c r="QUX44" s="31"/>
      <c r="QUY44" s="30"/>
      <c r="QUZ44" s="31"/>
      <c r="QVA44" s="30"/>
      <c r="QVB44" s="31"/>
      <c r="QVC44" s="30"/>
      <c r="QVD44" s="31"/>
      <c r="QVE44" s="30"/>
      <c r="QVF44" s="31"/>
      <c r="QVG44" s="30"/>
      <c r="QVH44" s="31"/>
      <c r="QVI44" s="30"/>
      <c r="QVJ44" s="31"/>
      <c r="QVK44" s="30"/>
      <c r="QVL44" s="31"/>
      <c r="QVM44" s="30"/>
      <c r="QVN44" s="31"/>
      <c r="QVO44" s="30"/>
      <c r="QVP44" s="31"/>
      <c r="QVQ44" s="30"/>
      <c r="QVR44" s="31"/>
      <c r="QVS44" s="30"/>
      <c r="QVT44" s="31"/>
      <c r="QVU44" s="30"/>
      <c r="QVV44" s="31"/>
      <c r="QVW44" s="30"/>
      <c r="QVX44" s="31"/>
      <c r="QVY44" s="30"/>
      <c r="QVZ44" s="31"/>
      <c r="QWA44" s="30"/>
      <c r="QWB44" s="31"/>
      <c r="QWC44" s="30"/>
      <c r="QWD44" s="31"/>
      <c r="QWE44" s="30"/>
      <c r="QWF44" s="31"/>
      <c r="QWG44" s="30"/>
      <c r="QWH44" s="31"/>
      <c r="QWI44" s="30"/>
      <c r="QWJ44" s="31"/>
      <c r="QWK44" s="30"/>
      <c r="QWL44" s="31"/>
      <c r="QWM44" s="30"/>
      <c r="QWN44" s="31"/>
      <c r="QWO44" s="30"/>
      <c r="QWP44" s="31"/>
      <c r="QWQ44" s="30"/>
      <c r="QWR44" s="31"/>
      <c r="QWS44" s="30"/>
      <c r="QWT44" s="31"/>
      <c r="QWU44" s="30"/>
      <c r="QWV44" s="31"/>
      <c r="QWW44" s="30"/>
      <c r="QWX44" s="31"/>
      <c r="QWY44" s="30"/>
      <c r="QWZ44" s="31"/>
      <c r="QXA44" s="30"/>
      <c r="QXB44" s="31"/>
      <c r="QXC44" s="30"/>
      <c r="QXD44" s="31"/>
      <c r="QXE44" s="30"/>
      <c r="QXF44" s="31"/>
      <c r="QXG44" s="30"/>
      <c r="QXH44" s="31"/>
      <c r="QXI44" s="30"/>
      <c r="QXJ44" s="31"/>
      <c r="QXK44" s="30"/>
      <c r="QXL44" s="31"/>
      <c r="QXM44" s="30"/>
      <c r="QXN44" s="31"/>
      <c r="QXO44" s="30"/>
      <c r="QXP44" s="31"/>
      <c r="QXQ44" s="30"/>
      <c r="QXR44" s="31"/>
      <c r="QXS44" s="30"/>
      <c r="QXT44" s="31"/>
      <c r="QXU44" s="30"/>
      <c r="QXV44" s="31"/>
      <c r="QXW44" s="30"/>
      <c r="QXX44" s="31"/>
      <c r="QXY44" s="30"/>
      <c r="QXZ44" s="31"/>
      <c r="QYA44" s="30"/>
      <c r="QYB44" s="31"/>
      <c r="QYC44" s="30"/>
      <c r="QYD44" s="31"/>
      <c r="QYE44" s="30"/>
      <c r="QYF44" s="31"/>
      <c r="QYG44" s="30"/>
      <c r="QYH44" s="31"/>
      <c r="QYI44" s="30"/>
      <c r="QYJ44" s="31"/>
      <c r="QYK44" s="30"/>
      <c r="QYL44" s="31"/>
      <c r="QYM44" s="30"/>
      <c r="QYN44" s="31"/>
      <c r="QYO44" s="30"/>
      <c r="QYP44" s="31"/>
      <c r="QYQ44" s="30"/>
      <c r="QYR44" s="31"/>
      <c r="QYS44" s="30"/>
      <c r="QYT44" s="31"/>
      <c r="QYU44" s="30"/>
      <c r="QYV44" s="31"/>
      <c r="QYW44" s="30"/>
      <c r="QYX44" s="31"/>
      <c r="QYY44" s="30"/>
      <c r="QYZ44" s="31"/>
      <c r="QZA44" s="30"/>
      <c r="QZB44" s="31"/>
      <c r="QZC44" s="30"/>
      <c r="QZD44" s="31"/>
      <c r="QZE44" s="30"/>
      <c r="QZF44" s="31"/>
      <c r="QZG44" s="30"/>
      <c r="QZH44" s="31"/>
      <c r="QZI44" s="30"/>
      <c r="QZJ44" s="31"/>
      <c r="QZK44" s="30"/>
      <c r="QZL44" s="31"/>
      <c r="QZM44" s="30"/>
      <c r="QZN44" s="31"/>
      <c r="QZO44" s="30"/>
      <c r="QZP44" s="31"/>
      <c r="QZQ44" s="30"/>
      <c r="QZR44" s="31"/>
      <c r="QZS44" s="30"/>
      <c r="QZT44" s="31"/>
      <c r="QZU44" s="30"/>
      <c r="QZV44" s="31"/>
      <c r="QZW44" s="30"/>
      <c r="QZX44" s="31"/>
      <c r="QZY44" s="30"/>
      <c r="QZZ44" s="31"/>
      <c r="RAA44" s="30"/>
      <c r="RAB44" s="31"/>
      <c r="RAC44" s="30"/>
      <c r="RAD44" s="31"/>
      <c r="RAE44" s="30"/>
      <c r="RAF44" s="31"/>
      <c r="RAG44" s="30"/>
      <c r="RAH44" s="31"/>
      <c r="RAI44" s="30"/>
      <c r="RAJ44" s="31"/>
      <c r="RAK44" s="30"/>
      <c r="RAL44" s="31"/>
      <c r="RAM44" s="30"/>
      <c r="RAN44" s="31"/>
      <c r="RAO44" s="30"/>
      <c r="RAP44" s="31"/>
      <c r="RAQ44" s="30"/>
      <c r="RAR44" s="31"/>
      <c r="RAS44" s="30"/>
      <c r="RAT44" s="31"/>
      <c r="RAU44" s="30"/>
      <c r="RAV44" s="31"/>
      <c r="RAW44" s="30"/>
      <c r="RAX44" s="31"/>
      <c r="RAY44" s="30"/>
      <c r="RAZ44" s="31"/>
      <c r="RBA44" s="30"/>
      <c r="RBB44" s="31"/>
      <c r="RBC44" s="30"/>
      <c r="RBD44" s="31"/>
      <c r="RBE44" s="30"/>
      <c r="RBF44" s="31"/>
      <c r="RBG44" s="30"/>
      <c r="RBH44" s="31"/>
      <c r="RBI44" s="30"/>
      <c r="RBJ44" s="31"/>
      <c r="RBK44" s="30"/>
      <c r="RBL44" s="31"/>
      <c r="RBM44" s="30"/>
      <c r="RBN44" s="31"/>
      <c r="RBO44" s="30"/>
      <c r="RBP44" s="31"/>
      <c r="RBQ44" s="30"/>
      <c r="RBR44" s="31"/>
      <c r="RBS44" s="30"/>
      <c r="RBT44" s="31"/>
      <c r="RBU44" s="30"/>
      <c r="RBV44" s="31"/>
      <c r="RBW44" s="30"/>
      <c r="RBX44" s="31"/>
      <c r="RBY44" s="30"/>
      <c r="RBZ44" s="31"/>
      <c r="RCA44" s="30"/>
      <c r="RCB44" s="31"/>
      <c r="RCC44" s="30"/>
      <c r="RCD44" s="31"/>
      <c r="RCE44" s="30"/>
      <c r="RCF44" s="31"/>
      <c r="RCG44" s="30"/>
      <c r="RCH44" s="31"/>
      <c r="RCI44" s="30"/>
      <c r="RCJ44" s="31"/>
      <c r="RCK44" s="30"/>
      <c r="RCL44" s="31"/>
      <c r="RCM44" s="30"/>
      <c r="RCN44" s="31"/>
      <c r="RCO44" s="30"/>
      <c r="RCP44" s="31"/>
      <c r="RCQ44" s="30"/>
      <c r="RCR44" s="31"/>
      <c r="RCS44" s="30"/>
      <c r="RCT44" s="31"/>
      <c r="RCU44" s="30"/>
      <c r="RCV44" s="31"/>
      <c r="RCW44" s="30"/>
      <c r="RCX44" s="31"/>
      <c r="RCY44" s="30"/>
      <c r="RCZ44" s="31"/>
      <c r="RDA44" s="30"/>
      <c r="RDB44" s="31"/>
      <c r="RDC44" s="30"/>
      <c r="RDD44" s="31"/>
      <c r="RDE44" s="30"/>
      <c r="RDF44" s="31"/>
      <c r="RDG44" s="30"/>
      <c r="RDH44" s="31"/>
      <c r="RDI44" s="30"/>
      <c r="RDJ44" s="31"/>
      <c r="RDK44" s="30"/>
      <c r="RDL44" s="31"/>
      <c r="RDM44" s="30"/>
      <c r="RDN44" s="31"/>
      <c r="RDO44" s="30"/>
      <c r="RDP44" s="31"/>
      <c r="RDQ44" s="30"/>
      <c r="RDR44" s="31"/>
      <c r="RDS44" s="30"/>
      <c r="RDT44" s="31"/>
      <c r="RDU44" s="30"/>
      <c r="RDV44" s="31"/>
      <c r="RDW44" s="30"/>
      <c r="RDX44" s="31"/>
      <c r="RDY44" s="30"/>
      <c r="RDZ44" s="31"/>
      <c r="REA44" s="30"/>
      <c r="REB44" s="31"/>
      <c r="REC44" s="30"/>
      <c r="RED44" s="31"/>
      <c r="REE44" s="30"/>
      <c r="REF44" s="31"/>
      <c r="REG44" s="30"/>
      <c r="REH44" s="31"/>
      <c r="REI44" s="30"/>
      <c r="REJ44" s="31"/>
      <c r="REK44" s="30"/>
      <c r="REL44" s="31"/>
      <c r="REM44" s="30"/>
      <c r="REN44" s="31"/>
      <c r="REO44" s="30"/>
      <c r="REP44" s="31"/>
      <c r="REQ44" s="30"/>
      <c r="RER44" s="31"/>
      <c r="RES44" s="30"/>
      <c r="RET44" s="31"/>
      <c r="REU44" s="30"/>
      <c r="REV44" s="31"/>
      <c r="REW44" s="30"/>
      <c r="REX44" s="31"/>
      <c r="REY44" s="30"/>
      <c r="REZ44" s="31"/>
      <c r="RFA44" s="30"/>
      <c r="RFB44" s="31"/>
      <c r="RFC44" s="30"/>
      <c r="RFD44" s="31"/>
      <c r="RFE44" s="30"/>
      <c r="RFF44" s="31"/>
      <c r="RFG44" s="30"/>
      <c r="RFH44" s="31"/>
      <c r="RFI44" s="30"/>
      <c r="RFJ44" s="31"/>
      <c r="RFK44" s="30"/>
      <c r="RFL44" s="31"/>
      <c r="RFM44" s="30"/>
      <c r="RFN44" s="31"/>
      <c r="RFO44" s="30"/>
      <c r="RFP44" s="31"/>
      <c r="RFQ44" s="30"/>
      <c r="RFR44" s="31"/>
      <c r="RFS44" s="30"/>
      <c r="RFT44" s="31"/>
      <c r="RFU44" s="30"/>
      <c r="RFV44" s="31"/>
      <c r="RFW44" s="30"/>
      <c r="RFX44" s="31"/>
      <c r="RFY44" s="30"/>
      <c r="RFZ44" s="31"/>
      <c r="RGA44" s="30"/>
      <c r="RGB44" s="31"/>
      <c r="RGC44" s="30"/>
      <c r="RGD44" s="31"/>
      <c r="RGE44" s="30"/>
      <c r="RGF44" s="31"/>
      <c r="RGG44" s="30"/>
      <c r="RGH44" s="31"/>
      <c r="RGI44" s="30"/>
      <c r="RGJ44" s="31"/>
      <c r="RGK44" s="30"/>
      <c r="RGL44" s="31"/>
      <c r="RGM44" s="30"/>
      <c r="RGN44" s="31"/>
      <c r="RGO44" s="30"/>
      <c r="RGP44" s="31"/>
      <c r="RGQ44" s="30"/>
      <c r="RGR44" s="31"/>
      <c r="RGS44" s="30"/>
      <c r="RGT44" s="31"/>
      <c r="RGU44" s="30"/>
      <c r="RGV44" s="31"/>
      <c r="RGW44" s="30"/>
      <c r="RGX44" s="31"/>
      <c r="RGY44" s="30"/>
      <c r="RGZ44" s="31"/>
      <c r="RHA44" s="30"/>
      <c r="RHB44" s="31"/>
      <c r="RHC44" s="30"/>
      <c r="RHD44" s="31"/>
      <c r="RHE44" s="30"/>
      <c r="RHF44" s="31"/>
      <c r="RHG44" s="30"/>
      <c r="RHH44" s="31"/>
      <c r="RHI44" s="30"/>
      <c r="RHJ44" s="31"/>
      <c r="RHK44" s="30"/>
      <c r="RHL44" s="31"/>
      <c r="RHM44" s="30"/>
      <c r="RHN44" s="31"/>
      <c r="RHO44" s="30"/>
      <c r="RHP44" s="31"/>
      <c r="RHQ44" s="30"/>
      <c r="RHR44" s="31"/>
      <c r="RHS44" s="30"/>
      <c r="RHT44" s="31"/>
      <c r="RHU44" s="30"/>
      <c r="RHV44" s="31"/>
      <c r="RHW44" s="30"/>
      <c r="RHX44" s="31"/>
      <c r="RHY44" s="30"/>
      <c r="RHZ44" s="31"/>
      <c r="RIA44" s="30"/>
      <c r="RIB44" s="31"/>
      <c r="RIC44" s="30"/>
      <c r="RID44" s="31"/>
      <c r="RIE44" s="30"/>
      <c r="RIF44" s="31"/>
      <c r="RIG44" s="30"/>
      <c r="RIH44" s="31"/>
      <c r="RII44" s="30"/>
      <c r="RIJ44" s="31"/>
      <c r="RIK44" s="30"/>
      <c r="RIL44" s="31"/>
      <c r="RIM44" s="30"/>
      <c r="RIN44" s="31"/>
      <c r="RIO44" s="30"/>
      <c r="RIP44" s="31"/>
      <c r="RIQ44" s="30"/>
      <c r="RIR44" s="31"/>
      <c r="RIS44" s="30"/>
      <c r="RIT44" s="31"/>
      <c r="RIU44" s="30"/>
      <c r="RIV44" s="31"/>
      <c r="RIW44" s="30"/>
      <c r="RIX44" s="31"/>
      <c r="RIY44" s="30"/>
      <c r="RIZ44" s="31"/>
      <c r="RJA44" s="30"/>
      <c r="RJB44" s="31"/>
      <c r="RJC44" s="30"/>
      <c r="RJD44" s="31"/>
      <c r="RJE44" s="30"/>
      <c r="RJF44" s="31"/>
      <c r="RJG44" s="30"/>
      <c r="RJH44" s="31"/>
      <c r="RJI44" s="30"/>
      <c r="RJJ44" s="31"/>
      <c r="RJK44" s="30"/>
      <c r="RJL44" s="31"/>
      <c r="RJM44" s="30"/>
      <c r="RJN44" s="31"/>
      <c r="RJO44" s="30"/>
      <c r="RJP44" s="31"/>
      <c r="RJQ44" s="30"/>
      <c r="RJR44" s="31"/>
      <c r="RJS44" s="30"/>
      <c r="RJT44" s="31"/>
      <c r="RJU44" s="30"/>
      <c r="RJV44" s="31"/>
      <c r="RJW44" s="30"/>
      <c r="RJX44" s="31"/>
      <c r="RJY44" s="30"/>
      <c r="RJZ44" s="31"/>
      <c r="RKA44" s="30"/>
      <c r="RKB44" s="31"/>
      <c r="RKC44" s="30"/>
      <c r="RKD44" s="31"/>
      <c r="RKE44" s="30"/>
      <c r="RKF44" s="31"/>
      <c r="RKG44" s="30"/>
      <c r="RKH44" s="31"/>
      <c r="RKI44" s="30"/>
      <c r="RKJ44" s="31"/>
      <c r="RKK44" s="30"/>
      <c r="RKL44" s="31"/>
      <c r="RKM44" s="30"/>
      <c r="RKN44" s="31"/>
      <c r="RKO44" s="30"/>
      <c r="RKP44" s="31"/>
      <c r="RKQ44" s="30"/>
      <c r="RKR44" s="31"/>
      <c r="RKS44" s="30"/>
      <c r="RKT44" s="31"/>
      <c r="RKU44" s="30"/>
      <c r="RKV44" s="31"/>
      <c r="RKW44" s="30"/>
      <c r="RKX44" s="31"/>
      <c r="RKY44" s="30"/>
      <c r="RKZ44" s="31"/>
      <c r="RLA44" s="30"/>
      <c r="RLB44" s="31"/>
      <c r="RLC44" s="30"/>
      <c r="RLD44" s="31"/>
      <c r="RLE44" s="30"/>
      <c r="RLF44" s="31"/>
      <c r="RLG44" s="30"/>
      <c r="RLH44" s="31"/>
      <c r="RLI44" s="30"/>
      <c r="RLJ44" s="31"/>
      <c r="RLK44" s="30"/>
      <c r="RLL44" s="31"/>
      <c r="RLM44" s="30"/>
      <c r="RLN44" s="31"/>
      <c r="RLO44" s="30"/>
      <c r="RLP44" s="31"/>
      <c r="RLQ44" s="30"/>
      <c r="RLR44" s="31"/>
      <c r="RLS44" s="30"/>
      <c r="RLT44" s="31"/>
      <c r="RLU44" s="30"/>
      <c r="RLV44" s="31"/>
      <c r="RLW44" s="30"/>
      <c r="RLX44" s="31"/>
      <c r="RLY44" s="30"/>
      <c r="RLZ44" s="31"/>
      <c r="RMA44" s="30"/>
      <c r="RMB44" s="31"/>
      <c r="RMC44" s="30"/>
      <c r="RMD44" s="31"/>
      <c r="RME44" s="30"/>
      <c r="RMF44" s="31"/>
      <c r="RMG44" s="30"/>
      <c r="RMH44" s="31"/>
      <c r="RMI44" s="30"/>
      <c r="RMJ44" s="31"/>
      <c r="RMK44" s="30"/>
      <c r="RML44" s="31"/>
      <c r="RMM44" s="30"/>
      <c r="RMN44" s="31"/>
      <c r="RMO44" s="30"/>
      <c r="RMP44" s="31"/>
      <c r="RMQ44" s="30"/>
      <c r="RMR44" s="31"/>
      <c r="RMS44" s="30"/>
      <c r="RMT44" s="31"/>
      <c r="RMU44" s="30"/>
      <c r="RMV44" s="31"/>
      <c r="RMW44" s="30"/>
      <c r="RMX44" s="31"/>
      <c r="RMY44" s="30"/>
      <c r="RMZ44" s="31"/>
      <c r="RNA44" s="30"/>
      <c r="RNB44" s="31"/>
      <c r="RNC44" s="30"/>
      <c r="RND44" s="31"/>
      <c r="RNE44" s="30"/>
      <c r="RNF44" s="31"/>
      <c r="RNG44" s="30"/>
      <c r="RNH44" s="31"/>
      <c r="RNI44" s="30"/>
      <c r="RNJ44" s="31"/>
      <c r="RNK44" s="30"/>
      <c r="RNL44" s="31"/>
      <c r="RNM44" s="30"/>
      <c r="RNN44" s="31"/>
      <c r="RNO44" s="30"/>
      <c r="RNP44" s="31"/>
      <c r="RNQ44" s="30"/>
      <c r="RNR44" s="31"/>
      <c r="RNS44" s="30"/>
      <c r="RNT44" s="31"/>
      <c r="RNU44" s="30"/>
      <c r="RNV44" s="31"/>
      <c r="RNW44" s="30"/>
      <c r="RNX44" s="31"/>
      <c r="RNY44" s="30"/>
      <c r="RNZ44" s="31"/>
      <c r="ROA44" s="30"/>
      <c r="ROB44" s="31"/>
      <c r="ROC44" s="30"/>
      <c r="ROD44" s="31"/>
      <c r="ROE44" s="30"/>
      <c r="ROF44" s="31"/>
      <c r="ROG44" s="30"/>
      <c r="ROH44" s="31"/>
      <c r="ROI44" s="30"/>
      <c r="ROJ44" s="31"/>
      <c r="ROK44" s="30"/>
      <c r="ROL44" s="31"/>
      <c r="ROM44" s="30"/>
      <c r="RON44" s="31"/>
      <c r="ROO44" s="30"/>
      <c r="ROP44" s="31"/>
      <c r="ROQ44" s="30"/>
      <c r="ROR44" s="31"/>
      <c r="ROS44" s="30"/>
      <c r="ROT44" s="31"/>
      <c r="ROU44" s="30"/>
      <c r="ROV44" s="31"/>
      <c r="ROW44" s="30"/>
      <c r="ROX44" s="31"/>
      <c r="ROY44" s="30"/>
      <c r="ROZ44" s="31"/>
      <c r="RPA44" s="30"/>
      <c r="RPB44" s="31"/>
      <c r="RPC44" s="30"/>
      <c r="RPD44" s="31"/>
      <c r="RPE44" s="30"/>
      <c r="RPF44" s="31"/>
      <c r="RPG44" s="30"/>
      <c r="RPH44" s="31"/>
      <c r="RPI44" s="30"/>
      <c r="RPJ44" s="31"/>
      <c r="RPK44" s="30"/>
      <c r="RPL44" s="31"/>
      <c r="RPM44" s="30"/>
      <c r="RPN44" s="31"/>
      <c r="RPO44" s="30"/>
      <c r="RPP44" s="31"/>
      <c r="RPQ44" s="30"/>
      <c r="RPR44" s="31"/>
      <c r="RPS44" s="30"/>
      <c r="RPT44" s="31"/>
      <c r="RPU44" s="30"/>
      <c r="RPV44" s="31"/>
      <c r="RPW44" s="30"/>
      <c r="RPX44" s="31"/>
      <c r="RPY44" s="30"/>
      <c r="RPZ44" s="31"/>
      <c r="RQA44" s="30"/>
      <c r="RQB44" s="31"/>
      <c r="RQC44" s="30"/>
      <c r="RQD44" s="31"/>
      <c r="RQE44" s="30"/>
      <c r="RQF44" s="31"/>
      <c r="RQG44" s="30"/>
      <c r="RQH44" s="31"/>
      <c r="RQI44" s="30"/>
      <c r="RQJ44" s="31"/>
      <c r="RQK44" s="30"/>
      <c r="RQL44" s="31"/>
      <c r="RQM44" s="30"/>
      <c r="RQN44" s="31"/>
      <c r="RQO44" s="30"/>
      <c r="RQP44" s="31"/>
      <c r="RQQ44" s="30"/>
      <c r="RQR44" s="31"/>
      <c r="RQS44" s="30"/>
      <c r="RQT44" s="31"/>
      <c r="RQU44" s="30"/>
      <c r="RQV44" s="31"/>
      <c r="RQW44" s="30"/>
      <c r="RQX44" s="31"/>
      <c r="RQY44" s="30"/>
      <c r="RQZ44" s="31"/>
      <c r="RRA44" s="30"/>
      <c r="RRB44" s="31"/>
      <c r="RRC44" s="30"/>
      <c r="RRD44" s="31"/>
      <c r="RRE44" s="30"/>
      <c r="RRF44" s="31"/>
      <c r="RRG44" s="30"/>
      <c r="RRH44" s="31"/>
      <c r="RRI44" s="30"/>
      <c r="RRJ44" s="31"/>
      <c r="RRK44" s="30"/>
      <c r="RRL44" s="31"/>
      <c r="RRM44" s="30"/>
      <c r="RRN44" s="31"/>
      <c r="RRO44" s="30"/>
      <c r="RRP44" s="31"/>
      <c r="RRQ44" s="30"/>
      <c r="RRR44" s="31"/>
      <c r="RRS44" s="30"/>
      <c r="RRT44" s="31"/>
      <c r="RRU44" s="30"/>
      <c r="RRV44" s="31"/>
      <c r="RRW44" s="30"/>
      <c r="RRX44" s="31"/>
      <c r="RRY44" s="30"/>
      <c r="RRZ44" s="31"/>
      <c r="RSA44" s="30"/>
      <c r="RSB44" s="31"/>
      <c r="RSC44" s="30"/>
      <c r="RSD44" s="31"/>
      <c r="RSE44" s="30"/>
      <c r="RSF44" s="31"/>
      <c r="RSG44" s="30"/>
      <c r="RSH44" s="31"/>
      <c r="RSI44" s="30"/>
      <c r="RSJ44" s="31"/>
      <c r="RSK44" s="30"/>
      <c r="RSL44" s="31"/>
      <c r="RSM44" s="30"/>
      <c r="RSN44" s="31"/>
      <c r="RSO44" s="30"/>
      <c r="RSP44" s="31"/>
      <c r="RSQ44" s="30"/>
      <c r="RSR44" s="31"/>
      <c r="RSS44" s="30"/>
      <c r="RST44" s="31"/>
      <c r="RSU44" s="30"/>
      <c r="RSV44" s="31"/>
      <c r="RSW44" s="30"/>
      <c r="RSX44" s="31"/>
      <c r="RSY44" s="30"/>
      <c r="RSZ44" s="31"/>
      <c r="RTA44" s="30"/>
      <c r="RTB44" s="31"/>
      <c r="RTC44" s="30"/>
      <c r="RTD44" s="31"/>
      <c r="RTE44" s="30"/>
      <c r="RTF44" s="31"/>
      <c r="RTG44" s="30"/>
      <c r="RTH44" s="31"/>
      <c r="RTI44" s="30"/>
      <c r="RTJ44" s="31"/>
      <c r="RTK44" s="30"/>
      <c r="RTL44" s="31"/>
      <c r="RTM44" s="30"/>
      <c r="RTN44" s="31"/>
      <c r="RTO44" s="30"/>
      <c r="RTP44" s="31"/>
      <c r="RTQ44" s="30"/>
      <c r="RTR44" s="31"/>
      <c r="RTS44" s="30"/>
      <c r="RTT44" s="31"/>
      <c r="RTU44" s="30"/>
      <c r="RTV44" s="31"/>
      <c r="RTW44" s="30"/>
      <c r="RTX44" s="31"/>
      <c r="RTY44" s="30"/>
      <c r="RTZ44" s="31"/>
      <c r="RUA44" s="30"/>
      <c r="RUB44" s="31"/>
      <c r="RUC44" s="30"/>
      <c r="RUD44" s="31"/>
      <c r="RUE44" s="30"/>
      <c r="RUF44" s="31"/>
      <c r="RUG44" s="30"/>
      <c r="RUH44" s="31"/>
      <c r="RUI44" s="30"/>
      <c r="RUJ44" s="31"/>
      <c r="RUK44" s="30"/>
      <c r="RUL44" s="31"/>
      <c r="RUM44" s="30"/>
      <c r="RUN44" s="31"/>
      <c r="RUO44" s="30"/>
      <c r="RUP44" s="31"/>
      <c r="RUQ44" s="30"/>
      <c r="RUR44" s="31"/>
      <c r="RUS44" s="30"/>
      <c r="RUT44" s="31"/>
      <c r="RUU44" s="30"/>
      <c r="RUV44" s="31"/>
      <c r="RUW44" s="30"/>
      <c r="RUX44" s="31"/>
      <c r="RUY44" s="30"/>
      <c r="RUZ44" s="31"/>
      <c r="RVA44" s="30"/>
      <c r="RVB44" s="31"/>
      <c r="RVC44" s="30"/>
      <c r="RVD44" s="31"/>
      <c r="RVE44" s="30"/>
      <c r="RVF44" s="31"/>
      <c r="RVG44" s="30"/>
      <c r="RVH44" s="31"/>
      <c r="RVI44" s="30"/>
      <c r="RVJ44" s="31"/>
      <c r="RVK44" s="30"/>
      <c r="RVL44" s="31"/>
      <c r="RVM44" s="30"/>
      <c r="RVN44" s="31"/>
      <c r="RVO44" s="30"/>
      <c r="RVP44" s="31"/>
      <c r="RVQ44" s="30"/>
      <c r="RVR44" s="31"/>
      <c r="RVS44" s="30"/>
      <c r="RVT44" s="31"/>
      <c r="RVU44" s="30"/>
      <c r="RVV44" s="31"/>
      <c r="RVW44" s="30"/>
      <c r="RVX44" s="31"/>
      <c r="RVY44" s="30"/>
      <c r="RVZ44" s="31"/>
      <c r="RWA44" s="30"/>
      <c r="RWB44" s="31"/>
      <c r="RWC44" s="30"/>
      <c r="RWD44" s="31"/>
      <c r="RWE44" s="30"/>
      <c r="RWF44" s="31"/>
      <c r="RWG44" s="30"/>
      <c r="RWH44" s="31"/>
      <c r="RWI44" s="30"/>
      <c r="RWJ44" s="31"/>
      <c r="RWK44" s="30"/>
      <c r="RWL44" s="31"/>
      <c r="RWM44" s="30"/>
      <c r="RWN44" s="31"/>
      <c r="RWO44" s="30"/>
      <c r="RWP44" s="31"/>
      <c r="RWQ44" s="30"/>
      <c r="RWR44" s="31"/>
      <c r="RWS44" s="30"/>
      <c r="RWT44" s="31"/>
      <c r="RWU44" s="30"/>
      <c r="RWV44" s="31"/>
      <c r="RWW44" s="30"/>
      <c r="RWX44" s="31"/>
      <c r="RWY44" s="30"/>
      <c r="RWZ44" s="31"/>
      <c r="RXA44" s="30"/>
      <c r="RXB44" s="31"/>
      <c r="RXC44" s="30"/>
      <c r="RXD44" s="31"/>
      <c r="RXE44" s="30"/>
      <c r="RXF44" s="31"/>
      <c r="RXG44" s="30"/>
      <c r="RXH44" s="31"/>
      <c r="RXI44" s="30"/>
      <c r="RXJ44" s="31"/>
      <c r="RXK44" s="30"/>
      <c r="RXL44" s="31"/>
      <c r="RXM44" s="30"/>
      <c r="RXN44" s="31"/>
      <c r="RXO44" s="30"/>
      <c r="RXP44" s="31"/>
      <c r="RXQ44" s="30"/>
      <c r="RXR44" s="31"/>
      <c r="RXS44" s="30"/>
      <c r="RXT44" s="31"/>
      <c r="RXU44" s="30"/>
      <c r="RXV44" s="31"/>
      <c r="RXW44" s="30"/>
      <c r="RXX44" s="31"/>
      <c r="RXY44" s="30"/>
      <c r="RXZ44" s="31"/>
      <c r="RYA44" s="30"/>
      <c r="RYB44" s="31"/>
      <c r="RYC44" s="30"/>
      <c r="RYD44" s="31"/>
      <c r="RYE44" s="30"/>
      <c r="RYF44" s="31"/>
      <c r="RYG44" s="30"/>
      <c r="RYH44" s="31"/>
      <c r="RYI44" s="30"/>
      <c r="RYJ44" s="31"/>
      <c r="RYK44" s="30"/>
      <c r="RYL44" s="31"/>
      <c r="RYM44" s="30"/>
      <c r="RYN44" s="31"/>
      <c r="RYO44" s="30"/>
      <c r="RYP44" s="31"/>
      <c r="RYQ44" s="30"/>
      <c r="RYR44" s="31"/>
      <c r="RYS44" s="30"/>
      <c r="RYT44" s="31"/>
      <c r="RYU44" s="30"/>
      <c r="RYV44" s="31"/>
      <c r="RYW44" s="30"/>
      <c r="RYX44" s="31"/>
      <c r="RYY44" s="30"/>
      <c r="RYZ44" s="31"/>
      <c r="RZA44" s="30"/>
      <c r="RZB44" s="31"/>
      <c r="RZC44" s="30"/>
      <c r="RZD44" s="31"/>
      <c r="RZE44" s="30"/>
      <c r="RZF44" s="31"/>
      <c r="RZG44" s="30"/>
      <c r="RZH44" s="31"/>
      <c r="RZI44" s="30"/>
      <c r="RZJ44" s="31"/>
      <c r="RZK44" s="30"/>
      <c r="RZL44" s="31"/>
      <c r="RZM44" s="30"/>
      <c r="RZN44" s="31"/>
      <c r="RZO44" s="30"/>
      <c r="RZP44" s="31"/>
      <c r="RZQ44" s="30"/>
      <c r="RZR44" s="31"/>
      <c r="RZS44" s="30"/>
      <c r="RZT44" s="31"/>
      <c r="RZU44" s="30"/>
      <c r="RZV44" s="31"/>
      <c r="RZW44" s="30"/>
      <c r="RZX44" s="31"/>
      <c r="RZY44" s="30"/>
      <c r="RZZ44" s="31"/>
      <c r="SAA44" s="30"/>
      <c r="SAB44" s="31"/>
      <c r="SAC44" s="30"/>
      <c r="SAD44" s="31"/>
      <c r="SAE44" s="30"/>
      <c r="SAF44" s="31"/>
      <c r="SAG44" s="30"/>
      <c r="SAH44" s="31"/>
      <c r="SAI44" s="30"/>
      <c r="SAJ44" s="31"/>
      <c r="SAK44" s="30"/>
      <c r="SAL44" s="31"/>
      <c r="SAM44" s="30"/>
      <c r="SAN44" s="31"/>
      <c r="SAO44" s="30"/>
      <c r="SAP44" s="31"/>
      <c r="SAQ44" s="30"/>
      <c r="SAR44" s="31"/>
      <c r="SAS44" s="30"/>
      <c r="SAT44" s="31"/>
      <c r="SAU44" s="30"/>
      <c r="SAV44" s="31"/>
      <c r="SAW44" s="30"/>
      <c r="SAX44" s="31"/>
      <c r="SAY44" s="30"/>
      <c r="SAZ44" s="31"/>
      <c r="SBA44" s="30"/>
      <c r="SBB44" s="31"/>
      <c r="SBC44" s="30"/>
      <c r="SBD44" s="31"/>
      <c r="SBE44" s="30"/>
      <c r="SBF44" s="31"/>
      <c r="SBG44" s="30"/>
      <c r="SBH44" s="31"/>
      <c r="SBI44" s="30"/>
      <c r="SBJ44" s="31"/>
      <c r="SBK44" s="30"/>
      <c r="SBL44" s="31"/>
      <c r="SBM44" s="30"/>
      <c r="SBN44" s="31"/>
      <c r="SBO44" s="30"/>
      <c r="SBP44" s="31"/>
      <c r="SBQ44" s="30"/>
      <c r="SBR44" s="31"/>
      <c r="SBS44" s="30"/>
      <c r="SBT44" s="31"/>
      <c r="SBU44" s="30"/>
      <c r="SBV44" s="31"/>
      <c r="SBW44" s="30"/>
      <c r="SBX44" s="31"/>
      <c r="SBY44" s="30"/>
      <c r="SBZ44" s="31"/>
      <c r="SCA44" s="30"/>
      <c r="SCB44" s="31"/>
      <c r="SCC44" s="30"/>
      <c r="SCD44" s="31"/>
      <c r="SCE44" s="30"/>
      <c r="SCF44" s="31"/>
      <c r="SCG44" s="30"/>
      <c r="SCH44" s="31"/>
      <c r="SCI44" s="30"/>
      <c r="SCJ44" s="31"/>
      <c r="SCK44" s="30"/>
      <c r="SCL44" s="31"/>
      <c r="SCM44" s="30"/>
      <c r="SCN44" s="31"/>
      <c r="SCO44" s="30"/>
      <c r="SCP44" s="31"/>
      <c r="SCQ44" s="30"/>
      <c r="SCR44" s="31"/>
      <c r="SCS44" s="30"/>
      <c r="SCT44" s="31"/>
      <c r="SCU44" s="30"/>
      <c r="SCV44" s="31"/>
      <c r="SCW44" s="30"/>
      <c r="SCX44" s="31"/>
      <c r="SCY44" s="30"/>
      <c r="SCZ44" s="31"/>
      <c r="SDA44" s="30"/>
      <c r="SDB44" s="31"/>
      <c r="SDC44" s="30"/>
      <c r="SDD44" s="31"/>
      <c r="SDE44" s="30"/>
      <c r="SDF44" s="31"/>
      <c r="SDG44" s="30"/>
      <c r="SDH44" s="31"/>
      <c r="SDI44" s="30"/>
      <c r="SDJ44" s="31"/>
      <c r="SDK44" s="30"/>
      <c r="SDL44" s="31"/>
      <c r="SDM44" s="30"/>
      <c r="SDN44" s="31"/>
      <c r="SDO44" s="30"/>
      <c r="SDP44" s="31"/>
      <c r="SDQ44" s="30"/>
      <c r="SDR44" s="31"/>
      <c r="SDS44" s="30"/>
      <c r="SDT44" s="31"/>
      <c r="SDU44" s="30"/>
      <c r="SDV44" s="31"/>
      <c r="SDW44" s="30"/>
      <c r="SDX44" s="31"/>
      <c r="SDY44" s="30"/>
      <c r="SDZ44" s="31"/>
      <c r="SEA44" s="30"/>
      <c r="SEB44" s="31"/>
      <c r="SEC44" s="30"/>
      <c r="SED44" s="31"/>
      <c r="SEE44" s="30"/>
      <c r="SEF44" s="31"/>
      <c r="SEG44" s="30"/>
      <c r="SEH44" s="31"/>
      <c r="SEI44" s="30"/>
      <c r="SEJ44" s="31"/>
      <c r="SEK44" s="30"/>
      <c r="SEL44" s="31"/>
      <c r="SEM44" s="30"/>
      <c r="SEN44" s="31"/>
      <c r="SEO44" s="30"/>
      <c r="SEP44" s="31"/>
      <c r="SEQ44" s="30"/>
      <c r="SER44" s="31"/>
      <c r="SES44" s="30"/>
      <c r="SET44" s="31"/>
      <c r="SEU44" s="30"/>
      <c r="SEV44" s="31"/>
      <c r="SEW44" s="30"/>
      <c r="SEX44" s="31"/>
      <c r="SEY44" s="30"/>
      <c r="SEZ44" s="31"/>
      <c r="SFA44" s="30"/>
      <c r="SFB44" s="31"/>
      <c r="SFC44" s="30"/>
      <c r="SFD44" s="31"/>
      <c r="SFE44" s="30"/>
      <c r="SFF44" s="31"/>
      <c r="SFG44" s="30"/>
      <c r="SFH44" s="31"/>
      <c r="SFI44" s="30"/>
      <c r="SFJ44" s="31"/>
      <c r="SFK44" s="30"/>
      <c r="SFL44" s="31"/>
      <c r="SFM44" s="30"/>
      <c r="SFN44" s="31"/>
      <c r="SFO44" s="30"/>
      <c r="SFP44" s="31"/>
      <c r="SFQ44" s="30"/>
      <c r="SFR44" s="31"/>
      <c r="SFS44" s="30"/>
      <c r="SFT44" s="31"/>
      <c r="SFU44" s="30"/>
      <c r="SFV44" s="31"/>
      <c r="SFW44" s="30"/>
      <c r="SFX44" s="31"/>
      <c r="SFY44" s="30"/>
      <c r="SFZ44" s="31"/>
      <c r="SGA44" s="30"/>
      <c r="SGB44" s="31"/>
      <c r="SGC44" s="30"/>
      <c r="SGD44" s="31"/>
      <c r="SGE44" s="30"/>
      <c r="SGF44" s="31"/>
      <c r="SGG44" s="30"/>
      <c r="SGH44" s="31"/>
      <c r="SGI44" s="30"/>
      <c r="SGJ44" s="31"/>
      <c r="SGK44" s="30"/>
      <c r="SGL44" s="31"/>
      <c r="SGM44" s="30"/>
      <c r="SGN44" s="31"/>
      <c r="SGO44" s="30"/>
      <c r="SGP44" s="31"/>
      <c r="SGQ44" s="30"/>
      <c r="SGR44" s="31"/>
      <c r="SGS44" s="30"/>
      <c r="SGT44" s="31"/>
      <c r="SGU44" s="30"/>
      <c r="SGV44" s="31"/>
      <c r="SGW44" s="30"/>
      <c r="SGX44" s="31"/>
      <c r="SGY44" s="30"/>
      <c r="SGZ44" s="31"/>
      <c r="SHA44" s="30"/>
      <c r="SHB44" s="31"/>
      <c r="SHC44" s="30"/>
      <c r="SHD44" s="31"/>
      <c r="SHE44" s="30"/>
      <c r="SHF44" s="31"/>
      <c r="SHG44" s="30"/>
      <c r="SHH44" s="31"/>
      <c r="SHI44" s="30"/>
      <c r="SHJ44" s="31"/>
      <c r="SHK44" s="30"/>
      <c r="SHL44" s="31"/>
      <c r="SHM44" s="30"/>
      <c r="SHN44" s="31"/>
      <c r="SHO44" s="30"/>
      <c r="SHP44" s="31"/>
      <c r="SHQ44" s="30"/>
      <c r="SHR44" s="31"/>
      <c r="SHS44" s="30"/>
      <c r="SHT44" s="31"/>
      <c r="SHU44" s="30"/>
      <c r="SHV44" s="31"/>
      <c r="SHW44" s="30"/>
      <c r="SHX44" s="31"/>
      <c r="SHY44" s="30"/>
      <c r="SHZ44" s="31"/>
      <c r="SIA44" s="30"/>
      <c r="SIB44" s="31"/>
      <c r="SIC44" s="30"/>
      <c r="SID44" s="31"/>
      <c r="SIE44" s="30"/>
      <c r="SIF44" s="31"/>
      <c r="SIG44" s="30"/>
      <c r="SIH44" s="31"/>
      <c r="SII44" s="30"/>
      <c r="SIJ44" s="31"/>
      <c r="SIK44" s="30"/>
      <c r="SIL44" s="31"/>
      <c r="SIM44" s="30"/>
      <c r="SIN44" s="31"/>
      <c r="SIO44" s="30"/>
      <c r="SIP44" s="31"/>
      <c r="SIQ44" s="30"/>
      <c r="SIR44" s="31"/>
      <c r="SIS44" s="30"/>
      <c r="SIT44" s="31"/>
      <c r="SIU44" s="30"/>
      <c r="SIV44" s="31"/>
      <c r="SIW44" s="30"/>
      <c r="SIX44" s="31"/>
      <c r="SIY44" s="30"/>
      <c r="SIZ44" s="31"/>
      <c r="SJA44" s="30"/>
      <c r="SJB44" s="31"/>
      <c r="SJC44" s="30"/>
      <c r="SJD44" s="31"/>
      <c r="SJE44" s="30"/>
      <c r="SJF44" s="31"/>
      <c r="SJG44" s="30"/>
      <c r="SJH44" s="31"/>
      <c r="SJI44" s="30"/>
      <c r="SJJ44" s="31"/>
      <c r="SJK44" s="30"/>
      <c r="SJL44" s="31"/>
      <c r="SJM44" s="30"/>
      <c r="SJN44" s="31"/>
      <c r="SJO44" s="30"/>
      <c r="SJP44" s="31"/>
      <c r="SJQ44" s="30"/>
      <c r="SJR44" s="31"/>
      <c r="SJS44" s="30"/>
      <c r="SJT44" s="31"/>
      <c r="SJU44" s="30"/>
      <c r="SJV44" s="31"/>
      <c r="SJW44" s="30"/>
      <c r="SJX44" s="31"/>
      <c r="SJY44" s="30"/>
      <c r="SJZ44" s="31"/>
      <c r="SKA44" s="30"/>
      <c r="SKB44" s="31"/>
      <c r="SKC44" s="30"/>
      <c r="SKD44" s="31"/>
      <c r="SKE44" s="30"/>
      <c r="SKF44" s="31"/>
      <c r="SKG44" s="30"/>
      <c r="SKH44" s="31"/>
      <c r="SKI44" s="30"/>
      <c r="SKJ44" s="31"/>
      <c r="SKK44" s="30"/>
      <c r="SKL44" s="31"/>
      <c r="SKM44" s="30"/>
      <c r="SKN44" s="31"/>
      <c r="SKO44" s="30"/>
      <c r="SKP44" s="31"/>
      <c r="SKQ44" s="30"/>
      <c r="SKR44" s="31"/>
      <c r="SKS44" s="30"/>
      <c r="SKT44" s="31"/>
      <c r="SKU44" s="30"/>
      <c r="SKV44" s="31"/>
      <c r="SKW44" s="30"/>
      <c r="SKX44" s="31"/>
      <c r="SKY44" s="30"/>
      <c r="SKZ44" s="31"/>
      <c r="SLA44" s="30"/>
      <c r="SLB44" s="31"/>
      <c r="SLC44" s="30"/>
      <c r="SLD44" s="31"/>
      <c r="SLE44" s="30"/>
      <c r="SLF44" s="31"/>
      <c r="SLG44" s="30"/>
      <c r="SLH44" s="31"/>
      <c r="SLI44" s="30"/>
      <c r="SLJ44" s="31"/>
      <c r="SLK44" s="30"/>
      <c r="SLL44" s="31"/>
      <c r="SLM44" s="30"/>
      <c r="SLN44" s="31"/>
      <c r="SLO44" s="30"/>
      <c r="SLP44" s="31"/>
      <c r="SLQ44" s="30"/>
      <c r="SLR44" s="31"/>
      <c r="SLS44" s="30"/>
      <c r="SLT44" s="31"/>
      <c r="SLU44" s="30"/>
      <c r="SLV44" s="31"/>
      <c r="SLW44" s="30"/>
      <c r="SLX44" s="31"/>
      <c r="SLY44" s="30"/>
      <c r="SLZ44" s="31"/>
      <c r="SMA44" s="30"/>
      <c r="SMB44" s="31"/>
      <c r="SMC44" s="30"/>
      <c r="SMD44" s="31"/>
      <c r="SME44" s="30"/>
      <c r="SMF44" s="31"/>
      <c r="SMG44" s="30"/>
      <c r="SMH44" s="31"/>
      <c r="SMI44" s="30"/>
      <c r="SMJ44" s="31"/>
      <c r="SMK44" s="30"/>
      <c r="SML44" s="31"/>
      <c r="SMM44" s="30"/>
      <c r="SMN44" s="31"/>
      <c r="SMO44" s="30"/>
      <c r="SMP44" s="31"/>
      <c r="SMQ44" s="30"/>
      <c r="SMR44" s="31"/>
      <c r="SMS44" s="30"/>
      <c r="SMT44" s="31"/>
      <c r="SMU44" s="30"/>
      <c r="SMV44" s="31"/>
      <c r="SMW44" s="30"/>
      <c r="SMX44" s="31"/>
      <c r="SMY44" s="30"/>
      <c r="SMZ44" s="31"/>
      <c r="SNA44" s="30"/>
      <c r="SNB44" s="31"/>
      <c r="SNC44" s="30"/>
      <c r="SND44" s="31"/>
      <c r="SNE44" s="30"/>
      <c r="SNF44" s="31"/>
      <c r="SNG44" s="30"/>
      <c r="SNH44" s="31"/>
      <c r="SNI44" s="30"/>
      <c r="SNJ44" s="31"/>
      <c r="SNK44" s="30"/>
      <c r="SNL44" s="31"/>
      <c r="SNM44" s="30"/>
      <c r="SNN44" s="31"/>
      <c r="SNO44" s="30"/>
      <c r="SNP44" s="31"/>
      <c r="SNQ44" s="30"/>
      <c r="SNR44" s="31"/>
      <c r="SNS44" s="30"/>
      <c r="SNT44" s="31"/>
      <c r="SNU44" s="30"/>
      <c r="SNV44" s="31"/>
      <c r="SNW44" s="30"/>
      <c r="SNX44" s="31"/>
      <c r="SNY44" s="30"/>
      <c r="SNZ44" s="31"/>
      <c r="SOA44" s="30"/>
      <c r="SOB44" s="31"/>
      <c r="SOC44" s="30"/>
      <c r="SOD44" s="31"/>
      <c r="SOE44" s="30"/>
      <c r="SOF44" s="31"/>
      <c r="SOG44" s="30"/>
      <c r="SOH44" s="31"/>
      <c r="SOI44" s="30"/>
      <c r="SOJ44" s="31"/>
      <c r="SOK44" s="30"/>
      <c r="SOL44" s="31"/>
      <c r="SOM44" s="30"/>
      <c r="SON44" s="31"/>
      <c r="SOO44" s="30"/>
      <c r="SOP44" s="31"/>
      <c r="SOQ44" s="30"/>
      <c r="SOR44" s="31"/>
      <c r="SOS44" s="30"/>
      <c r="SOT44" s="31"/>
      <c r="SOU44" s="30"/>
      <c r="SOV44" s="31"/>
      <c r="SOW44" s="30"/>
      <c r="SOX44" s="31"/>
      <c r="SOY44" s="30"/>
      <c r="SOZ44" s="31"/>
      <c r="SPA44" s="30"/>
      <c r="SPB44" s="31"/>
      <c r="SPC44" s="30"/>
      <c r="SPD44" s="31"/>
      <c r="SPE44" s="30"/>
      <c r="SPF44" s="31"/>
      <c r="SPG44" s="30"/>
      <c r="SPH44" s="31"/>
      <c r="SPI44" s="30"/>
      <c r="SPJ44" s="31"/>
      <c r="SPK44" s="30"/>
      <c r="SPL44" s="31"/>
      <c r="SPM44" s="30"/>
      <c r="SPN44" s="31"/>
      <c r="SPO44" s="30"/>
      <c r="SPP44" s="31"/>
      <c r="SPQ44" s="30"/>
      <c r="SPR44" s="31"/>
      <c r="SPS44" s="30"/>
      <c r="SPT44" s="31"/>
      <c r="SPU44" s="30"/>
      <c r="SPV44" s="31"/>
      <c r="SPW44" s="30"/>
      <c r="SPX44" s="31"/>
      <c r="SPY44" s="30"/>
      <c r="SPZ44" s="31"/>
      <c r="SQA44" s="30"/>
      <c r="SQB44" s="31"/>
      <c r="SQC44" s="30"/>
      <c r="SQD44" s="31"/>
      <c r="SQE44" s="30"/>
      <c r="SQF44" s="31"/>
      <c r="SQG44" s="30"/>
      <c r="SQH44" s="31"/>
      <c r="SQI44" s="30"/>
      <c r="SQJ44" s="31"/>
      <c r="SQK44" s="30"/>
      <c r="SQL44" s="31"/>
      <c r="SQM44" s="30"/>
      <c r="SQN44" s="31"/>
      <c r="SQO44" s="30"/>
      <c r="SQP44" s="31"/>
      <c r="SQQ44" s="30"/>
      <c r="SQR44" s="31"/>
      <c r="SQS44" s="30"/>
      <c r="SQT44" s="31"/>
      <c r="SQU44" s="30"/>
      <c r="SQV44" s="31"/>
      <c r="SQW44" s="30"/>
      <c r="SQX44" s="31"/>
      <c r="SQY44" s="30"/>
      <c r="SQZ44" s="31"/>
      <c r="SRA44" s="30"/>
      <c r="SRB44" s="31"/>
      <c r="SRC44" s="30"/>
      <c r="SRD44" s="31"/>
      <c r="SRE44" s="30"/>
      <c r="SRF44" s="31"/>
      <c r="SRG44" s="30"/>
      <c r="SRH44" s="31"/>
      <c r="SRI44" s="30"/>
      <c r="SRJ44" s="31"/>
      <c r="SRK44" s="30"/>
      <c r="SRL44" s="31"/>
      <c r="SRM44" s="30"/>
      <c r="SRN44" s="31"/>
      <c r="SRO44" s="30"/>
      <c r="SRP44" s="31"/>
      <c r="SRQ44" s="30"/>
      <c r="SRR44" s="31"/>
      <c r="SRS44" s="30"/>
      <c r="SRT44" s="31"/>
      <c r="SRU44" s="30"/>
      <c r="SRV44" s="31"/>
      <c r="SRW44" s="30"/>
      <c r="SRX44" s="31"/>
      <c r="SRY44" s="30"/>
      <c r="SRZ44" s="31"/>
      <c r="SSA44" s="30"/>
      <c r="SSB44" s="31"/>
      <c r="SSC44" s="30"/>
      <c r="SSD44" s="31"/>
      <c r="SSE44" s="30"/>
      <c r="SSF44" s="31"/>
      <c r="SSG44" s="30"/>
      <c r="SSH44" s="31"/>
      <c r="SSI44" s="30"/>
      <c r="SSJ44" s="31"/>
      <c r="SSK44" s="30"/>
      <c r="SSL44" s="31"/>
      <c r="SSM44" s="30"/>
      <c r="SSN44" s="31"/>
      <c r="SSO44" s="30"/>
      <c r="SSP44" s="31"/>
      <c r="SSQ44" s="30"/>
      <c r="SSR44" s="31"/>
      <c r="SSS44" s="30"/>
      <c r="SST44" s="31"/>
      <c r="SSU44" s="30"/>
      <c r="SSV44" s="31"/>
      <c r="SSW44" s="30"/>
      <c r="SSX44" s="31"/>
      <c r="SSY44" s="30"/>
      <c r="SSZ44" s="31"/>
      <c r="STA44" s="30"/>
      <c r="STB44" s="31"/>
      <c r="STC44" s="30"/>
      <c r="STD44" s="31"/>
      <c r="STE44" s="30"/>
      <c r="STF44" s="31"/>
      <c r="STG44" s="30"/>
      <c r="STH44" s="31"/>
      <c r="STI44" s="30"/>
      <c r="STJ44" s="31"/>
      <c r="STK44" s="30"/>
      <c r="STL44" s="31"/>
      <c r="STM44" s="30"/>
      <c r="STN44" s="31"/>
      <c r="STO44" s="30"/>
      <c r="STP44" s="31"/>
      <c r="STQ44" s="30"/>
      <c r="STR44" s="31"/>
      <c r="STS44" s="30"/>
      <c r="STT44" s="31"/>
      <c r="STU44" s="30"/>
      <c r="STV44" s="31"/>
      <c r="STW44" s="30"/>
      <c r="STX44" s="31"/>
      <c r="STY44" s="30"/>
      <c r="STZ44" s="31"/>
      <c r="SUA44" s="30"/>
      <c r="SUB44" s="31"/>
      <c r="SUC44" s="30"/>
      <c r="SUD44" s="31"/>
      <c r="SUE44" s="30"/>
      <c r="SUF44" s="31"/>
      <c r="SUG44" s="30"/>
      <c r="SUH44" s="31"/>
      <c r="SUI44" s="30"/>
      <c r="SUJ44" s="31"/>
      <c r="SUK44" s="30"/>
      <c r="SUL44" s="31"/>
      <c r="SUM44" s="30"/>
      <c r="SUN44" s="31"/>
      <c r="SUO44" s="30"/>
      <c r="SUP44" s="31"/>
      <c r="SUQ44" s="30"/>
      <c r="SUR44" s="31"/>
      <c r="SUS44" s="30"/>
      <c r="SUT44" s="31"/>
      <c r="SUU44" s="30"/>
      <c r="SUV44" s="31"/>
      <c r="SUW44" s="30"/>
      <c r="SUX44" s="31"/>
      <c r="SUY44" s="30"/>
      <c r="SUZ44" s="31"/>
      <c r="SVA44" s="30"/>
      <c r="SVB44" s="31"/>
      <c r="SVC44" s="30"/>
      <c r="SVD44" s="31"/>
      <c r="SVE44" s="30"/>
      <c r="SVF44" s="31"/>
      <c r="SVG44" s="30"/>
      <c r="SVH44" s="31"/>
      <c r="SVI44" s="30"/>
      <c r="SVJ44" s="31"/>
      <c r="SVK44" s="30"/>
      <c r="SVL44" s="31"/>
      <c r="SVM44" s="30"/>
      <c r="SVN44" s="31"/>
      <c r="SVO44" s="30"/>
      <c r="SVP44" s="31"/>
      <c r="SVQ44" s="30"/>
      <c r="SVR44" s="31"/>
      <c r="SVS44" s="30"/>
      <c r="SVT44" s="31"/>
      <c r="SVU44" s="30"/>
      <c r="SVV44" s="31"/>
      <c r="SVW44" s="30"/>
      <c r="SVX44" s="31"/>
      <c r="SVY44" s="30"/>
      <c r="SVZ44" s="31"/>
      <c r="SWA44" s="30"/>
      <c r="SWB44" s="31"/>
      <c r="SWC44" s="30"/>
      <c r="SWD44" s="31"/>
      <c r="SWE44" s="30"/>
      <c r="SWF44" s="31"/>
      <c r="SWG44" s="30"/>
      <c r="SWH44" s="31"/>
      <c r="SWI44" s="30"/>
      <c r="SWJ44" s="31"/>
      <c r="SWK44" s="30"/>
      <c r="SWL44" s="31"/>
      <c r="SWM44" s="30"/>
      <c r="SWN44" s="31"/>
      <c r="SWO44" s="30"/>
      <c r="SWP44" s="31"/>
      <c r="SWQ44" s="30"/>
      <c r="SWR44" s="31"/>
      <c r="SWS44" s="30"/>
      <c r="SWT44" s="31"/>
      <c r="SWU44" s="30"/>
      <c r="SWV44" s="31"/>
      <c r="SWW44" s="30"/>
      <c r="SWX44" s="31"/>
      <c r="SWY44" s="30"/>
      <c r="SWZ44" s="31"/>
      <c r="SXA44" s="30"/>
      <c r="SXB44" s="31"/>
      <c r="SXC44" s="30"/>
      <c r="SXD44" s="31"/>
      <c r="SXE44" s="30"/>
      <c r="SXF44" s="31"/>
      <c r="SXG44" s="30"/>
      <c r="SXH44" s="31"/>
      <c r="SXI44" s="30"/>
      <c r="SXJ44" s="31"/>
      <c r="SXK44" s="30"/>
      <c r="SXL44" s="31"/>
      <c r="SXM44" s="30"/>
      <c r="SXN44" s="31"/>
      <c r="SXO44" s="30"/>
      <c r="SXP44" s="31"/>
      <c r="SXQ44" s="30"/>
      <c r="SXR44" s="31"/>
      <c r="SXS44" s="30"/>
      <c r="SXT44" s="31"/>
      <c r="SXU44" s="30"/>
      <c r="SXV44" s="31"/>
      <c r="SXW44" s="30"/>
      <c r="SXX44" s="31"/>
      <c r="SXY44" s="30"/>
      <c r="SXZ44" s="31"/>
      <c r="SYA44" s="30"/>
      <c r="SYB44" s="31"/>
      <c r="SYC44" s="30"/>
      <c r="SYD44" s="31"/>
      <c r="SYE44" s="30"/>
      <c r="SYF44" s="31"/>
      <c r="SYG44" s="30"/>
      <c r="SYH44" s="31"/>
      <c r="SYI44" s="30"/>
      <c r="SYJ44" s="31"/>
      <c r="SYK44" s="30"/>
      <c r="SYL44" s="31"/>
      <c r="SYM44" s="30"/>
      <c r="SYN44" s="31"/>
      <c r="SYO44" s="30"/>
      <c r="SYP44" s="31"/>
      <c r="SYQ44" s="30"/>
      <c r="SYR44" s="31"/>
      <c r="SYS44" s="30"/>
      <c r="SYT44" s="31"/>
      <c r="SYU44" s="30"/>
      <c r="SYV44" s="31"/>
      <c r="SYW44" s="30"/>
      <c r="SYX44" s="31"/>
      <c r="SYY44" s="30"/>
      <c r="SYZ44" s="31"/>
      <c r="SZA44" s="30"/>
      <c r="SZB44" s="31"/>
      <c r="SZC44" s="30"/>
      <c r="SZD44" s="31"/>
      <c r="SZE44" s="30"/>
      <c r="SZF44" s="31"/>
      <c r="SZG44" s="30"/>
      <c r="SZH44" s="31"/>
      <c r="SZI44" s="30"/>
      <c r="SZJ44" s="31"/>
      <c r="SZK44" s="30"/>
      <c r="SZL44" s="31"/>
      <c r="SZM44" s="30"/>
      <c r="SZN44" s="31"/>
      <c r="SZO44" s="30"/>
      <c r="SZP44" s="31"/>
      <c r="SZQ44" s="30"/>
      <c r="SZR44" s="31"/>
      <c r="SZS44" s="30"/>
      <c r="SZT44" s="31"/>
      <c r="SZU44" s="30"/>
      <c r="SZV44" s="31"/>
      <c r="SZW44" s="30"/>
      <c r="SZX44" s="31"/>
      <c r="SZY44" s="30"/>
      <c r="SZZ44" s="31"/>
      <c r="TAA44" s="30"/>
      <c r="TAB44" s="31"/>
      <c r="TAC44" s="30"/>
      <c r="TAD44" s="31"/>
      <c r="TAE44" s="30"/>
      <c r="TAF44" s="31"/>
      <c r="TAG44" s="30"/>
      <c r="TAH44" s="31"/>
      <c r="TAI44" s="30"/>
      <c r="TAJ44" s="31"/>
      <c r="TAK44" s="30"/>
      <c r="TAL44" s="31"/>
      <c r="TAM44" s="30"/>
      <c r="TAN44" s="31"/>
      <c r="TAO44" s="30"/>
      <c r="TAP44" s="31"/>
      <c r="TAQ44" s="30"/>
      <c r="TAR44" s="31"/>
      <c r="TAS44" s="30"/>
      <c r="TAT44" s="31"/>
      <c r="TAU44" s="30"/>
      <c r="TAV44" s="31"/>
      <c r="TAW44" s="30"/>
      <c r="TAX44" s="31"/>
      <c r="TAY44" s="30"/>
      <c r="TAZ44" s="31"/>
      <c r="TBA44" s="30"/>
      <c r="TBB44" s="31"/>
      <c r="TBC44" s="30"/>
      <c r="TBD44" s="31"/>
      <c r="TBE44" s="30"/>
      <c r="TBF44" s="31"/>
      <c r="TBG44" s="30"/>
      <c r="TBH44" s="31"/>
      <c r="TBI44" s="30"/>
      <c r="TBJ44" s="31"/>
      <c r="TBK44" s="30"/>
      <c r="TBL44" s="31"/>
      <c r="TBM44" s="30"/>
      <c r="TBN44" s="31"/>
      <c r="TBO44" s="30"/>
      <c r="TBP44" s="31"/>
      <c r="TBQ44" s="30"/>
      <c r="TBR44" s="31"/>
      <c r="TBS44" s="30"/>
      <c r="TBT44" s="31"/>
      <c r="TBU44" s="30"/>
      <c r="TBV44" s="31"/>
      <c r="TBW44" s="30"/>
      <c r="TBX44" s="31"/>
      <c r="TBY44" s="30"/>
      <c r="TBZ44" s="31"/>
      <c r="TCA44" s="30"/>
      <c r="TCB44" s="31"/>
      <c r="TCC44" s="30"/>
      <c r="TCD44" s="31"/>
      <c r="TCE44" s="30"/>
      <c r="TCF44" s="31"/>
      <c r="TCG44" s="30"/>
      <c r="TCH44" s="31"/>
      <c r="TCI44" s="30"/>
      <c r="TCJ44" s="31"/>
      <c r="TCK44" s="30"/>
      <c r="TCL44" s="31"/>
      <c r="TCM44" s="30"/>
      <c r="TCN44" s="31"/>
      <c r="TCO44" s="30"/>
      <c r="TCP44" s="31"/>
      <c r="TCQ44" s="30"/>
      <c r="TCR44" s="31"/>
      <c r="TCS44" s="30"/>
      <c r="TCT44" s="31"/>
      <c r="TCU44" s="30"/>
      <c r="TCV44" s="31"/>
      <c r="TCW44" s="30"/>
      <c r="TCX44" s="31"/>
      <c r="TCY44" s="30"/>
      <c r="TCZ44" s="31"/>
      <c r="TDA44" s="30"/>
      <c r="TDB44" s="31"/>
      <c r="TDC44" s="30"/>
      <c r="TDD44" s="31"/>
      <c r="TDE44" s="30"/>
      <c r="TDF44" s="31"/>
      <c r="TDG44" s="30"/>
      <c r="TDH44" s="31"/>
      <c r="TDI44" s="30"/>
      <c r="TDJ44" s="31"/>
      <c r="TDK44" s="30"/>
      <c r="TDL44" s="31"/>
      <c r="TDM44" s="30"/>
      <c r="TDN44" s="31"/>
      <c r="TDO44" s="30"/>
      <c r="TDP44" s="31"/>
      <c r="TDQ44" s="30"/>
      <c r="TDR44" s="31"/>
      <c r="TDS44" s="30"/>
      <c r="TDT44" s="31"/>
      <c r="TDU44" s="30"/>
      <c r="TDV44" s="31"/>
      <c r="TDW44" s="30"/>
      <c r="TDX44" s="31"/>
      <c r="TDY44" s="30"/>
      <c r="TDZ44" s="31"/>
      <c r="TEA44" s="30"/>
      <c r="TEB44" s="31"/>
      <c r="TEC44" s="30"/>
      <c r="TED44" s="31"/>
      <c r="TEE44" s="30"/>
      <c r="TEF44" s="31"/>
      <c r="TEG44" s="30"/>
      <c r="TEH44" s="31"/>
      <c r="TEI44" s="30"/>
      <c r="TEJ44" s="31"/>
      <c r="TEK44" s="30"/>
      <c r="TEL44" s="31"/>
      <c r="TEM44" s="30"/>
      <c r="TEN44" s="31"/>
      <c r="TEO44" s="30"/>
      <c r="TEP44" s="31"/>
      <c r="TEQ44" s="30"/>
      <c r="TER44" s="31"/>
      <c r="TES44" s="30"/>
      <c r="TET44" s="31"/>
      <c r="TEU44" s="30"/>
      <c r="TEV44" s="31"/>
      <c r="TEW44" s="30"/>
      <c r="TEX44" s="31"/>
      <c r="TEY44" s="30"/>
      <c r="TEZ44" s="31"/>
      <c r="TFA44" s="30"/>
      <c r="TFB44" s="31"/>
      <c r="TFC44" s="30"/>
      <c r="TFD44" s="31"/>
      <c r="TFE44" s="30"/>
      <c r="TFF44" s="31"/>
      <c r="TFG44" s="30"/>
      <c r="TFH44" s="31"/>
      <c r="TFI44" s="30"/>
      <c r="TFJ44" s="31"/>
      <c r="TFK44" s="30"/>
      <c r="TFL44" s="31"/>
      <c r="TFM44" s="30"/>
      <c r="TFN44" s="31"/>
      <c r="TFO44" s="30"/>
      <c r="TFP44" s="31"/>
      <c r="TFQ44" s="30"/>
      <c r="TFR44" s="31"/>
      <c r="TFS44" s="30"/>
      <c r="TFT44" s="31"/>
      <c r="TFU44" s="30"/>
      <c r="TFV44" s="31"/>
      <c r="TFW44" s="30"/>
      <c r="TFX44" s="31"/>
      <c r="TFY44" s="30"/>
      <c r="TFZ44" s="31"/>
      <c r="TGA44" s="30"/>
      <c r="TGB44" s="31"/>
      <c r="TGC44" s="30"/>
      <c r="TGD44" s="31"/>
      <c r="TGE44" s="30"/>
      <c r="TGF44" s="31"/>
      <c r="TGG44" s="30"/>
      <c r="TGH44" s="31"/>
      <c r="TGI44" s="30"/>
      <c r="TGJ44" s="31"/>
      <c r="TGK44" s="30"/>
      <c r="TGL44" s="31"/>
      <c r="TGM44" s="30"/>
      <c r="TGN44" s="31"/>
      <c r="TGO44" s="30"/>
      <c r="TGP44" s="31"/>
      <c r="TGQ44" s="30"/>
      <c r="TGR44" s="31"/>
      <c r="TGS44" s="30"/>
      <c r="TGT44" s="31"/>
      <c r="TGU44" s="30"/>
      <c r="TGV44" s="31"/>
      <c r="TGW44" s="30"/>
      <c r="TGX44" s="31"/>
      <c r="TGY44" s="30"/>
      <c r="TGZ44" s="31"/>
      <c r="THA44" s="30"/>
      <c r="THB44" s="31"/>
      <c r="THC44" s="30"/>
      <c r="THD44" s="31"/>
      <c r="THE44" s="30"/>
      <c r="THF44" s="31"/>
      <c r="THG44" s="30"/>
      <c r="THH44" s="31"/>
      <c r="THI44" s="30"/>
      <c r="THJ44" s="31"/>
      <c r="THK44" s="30"/>
      <c r="THL44" s="31"/>
      <c r="THM44" s="30"/>
      <c r="THN44" s="31"/>
      <c r="THO44" s="30"/>
      <c r="THP44" s="31"/>
      <c r="THQ44" s="30"/>
      <c r="THR44" s="31"/>
      <c r="THS44" s="30"/>
      <c r="THT44" s="31"/>
      <c r="THU44" s="30"/>
      <c r="THV44" s="31"/>
      <c r="THW44" s="30"/>
      <c r="THX44" s="31"/>
      <c r="THY44" s="30"/>
      <c r="THZ44" s="31"/>
      <c r="TIA44" s="30"/>
      <c r="TIB44" s="31"/>
      <c r="TIC44" s="30"/>
      <c r="TID44" s="31"/>
      <c r="TIE44" s="30"/>
      <c r="TIF44" s="31"/>
      <c r="TIG44" s="30"/>
      <c r="TIH44" s="31"/>
      <c r="TII44" s="30"/>
      <c r="TIJ44" s="31"/>
      <c r="TIK44" s="30"/>
      <c r="TIL44" s="31"/>
      <c r="TIM44" s="30"/>
      <c r="TIN44" s="31"/>
      <c r="TIO44" s="30"/>
      <c r="TIP44" s="31"/>
      <c r="TIQ44" s="30"/>
      <c r="TIR44" s="31"/>
      <c r="TIS44" s="30"/>
      <c r="TIT44" s="31"/>
      <c r="TIU44" s="30"/>
      <c r="TIV44" s="31"/>
      <c r="TIW44" s="30"/>
      <c r="TIX44" s="31"/>
      <c r="TIY44" s="30"/>
      <c r="TIZ44" s="31"/>
      <c r="TJA44" s="30"/>
      <c r="TJB44" s="31"/>
      <c r="TJC44" s="30"/>
      <c r="TJD44" s="31"/>
      <c r="TJE44" s="30"/>
      <c r="TJF44" s="31"/>
      <c r="TJG44" s="30"/>
      <c r="TJH44" s="31"/>
      <c r="TJI44" s="30"/>
      <c r="TJJ44" s="31"/>
      <c r="TJK44" s="30"/>
      <c r="TJL44" s="31"/>
      <c r="TJM44" s="30"/>
      <c r="TJN44" s="31"/>
      <c r="TJO44" s="30"/>
      <c r="TJP44" s="31"/>
      <c r="TJQ44" s="30"/>
      <c r="TJR44" s="31"/>
      <c r="TJS44" s="30"/>
      <c r="TJT44" s="31"/>
      <c r="TJU44" s="30"/>
      <c r="TJV44" s="31"/>
      <c r="TJW44" s="30"/>
      <c r="TJX44" s="31"/>
      <c r="TJY44" s="30"/>
      <c r="TJZ44" s="31"/>
      <c r="TKA44" s="30"/>
      <c r="TKB44" s="31"/>
      <c r="TKC44" s="30"/>
      <c r="TKD44" s="31"/>
      <c r="TKE44" s="30"/>
      <c r="TKF44" s="31"/>
      <c r="TKG44" s="30"/>
      <c r="TKH44" s="31"/>
      <c r="TKI44" s="30"/>
      <c r="TKJ44" s="31"/>
      <c r="TKK44" s="30"/>
      <c r="TKL44" s="31"/>
      <c r="TKM44" s="30"/>
      <c r="TKN44" s="31"/>
      <c r="TKO44" s="30"/>
      <c r="TKP44" s="31"/>
      <c r="TKQ44" s="30"/>
      <c r="TKR44" s="31"/>
      <c r="TKS44" s="30"/>
      <c r="TKT44" s="31"/>
      <c r="TKU44" s="30"/>
      <c r="TKV44" s="31"/>
      <c r="TKW44" s="30"/>
      <c r="TKX44" s="31"/>
      <c r="TKY44" s="30"/>
      <c r="TKZ44" s="31"/>
      <c r="TLA44" s="30"/>
      <c r="TLB44" s="31"/>
      <c r="TLC44" s="30"/>
      <c r="TLD44" s="31"/>
      <c r="TLE44" s="30"/>
      <c r="TLF44" s="31"/>
      <c r="TLG44" s="30"/>
      <c r="TLH44" s="31"/>
      <c r="TLI44" s="30"/>
      <c r="TLJ44" s="31"/>
      <c r="TLK44" s="30"/>
      <c r="TLL44" s="31"/>
      <c r="TLM44" s="30"/>
      <c r="TLN44" s="31"/>
      <c r="TLO44" s="30"/>
      <c r="TLP44" s="31"/>
      <c r="TLQ44" s="30"/>
      <c r="TLR44" s="31"/>
      <c r="TLS44" s="30"/>
      <c r="TLT44" s="31"/>
      <c r="TLU44" s="30"/>
      <c r="TLV44" s="31"/>
      <c r="TLW44" s="30"/>
      <c r="TLX44" s="31"/>
      <c r="TLY44" s="30"/>
      <c r="TLZ44" s="31"/>
      <c r="TMA44" s="30"/>
      <c r="TMB44" s="31"/>
      <c r="TMC44" s="30"/>
      <c r="TMD44" s="31"/>
      <c r="TME44" s="30"/>
      <c r="TMF44" s="31"/>
      <c r="TMG44" s="30"/>
      <c r="TMH44" s="31"/>
      <c r="TMI44" s="30"/>
      <c r="TMJ44" s="31"/>
      <c r="TMK44" s="30"/>
      <c r="TML44" s="31"/>
      <c r="TMM44" s="30"/>
      <c r="TMN44" s="31"/>
      <c r="TMO44" s="30"/>
      <c r="TMP44" s="31"/>
      <c r="TMQ44" s="30"/>
      <c r="TMR44" s="31"/>
      <c r="TMS44" s="30"/>
      <c r="TMT44" s="31"/>
      <c r="TMU44" s="30"/>
      <c r="TMV44" s="31"/>
      <c r="TMW44" s="30"/>
      <c r="TMX44" s="31"/>
      <c r="TMY44" s="30"/>
      <c r="TMZ44" s="31"/>
      <c r="TNA44" s="30"/>
      <c r="TNB44" s="31"/>
      <c r="TNC44" s="30"/>
      <c r="TND44" s="31"/>
      <c r="TNE44" s="30"/>
      <c r="TNF44" s="31"/>
      <c r="TNG44" s="30"/>
      <c r="TNH44" s="31"/>
      <c r="TNI44" s="30"/>
      <c r="TNJ44" s="31"/>
      <c r="TNK44" s="30"/>
      <c r="TNL44" s="31"/>
      <c r="TNM44" s="30"/>
      <c r="TNN44" s="31"/>
      <c r="TNO44" s="30"/>
      <c r="TNP44" s="31"/>
      <c r="TNQ44" s="30"/>
      <c r="TNR44" s="31"/>
      <c r="TNS44" s="30"/>
      <c r="TNT44" s="31"/>
      <c r="TNU44" s="30"/>
      <c r="TNV44" s="31"/>
      <c r="TNW44" s="30"/>
      <c r="TNX44" s="31"/>
      <c r="TNY44" s="30"/>
      <c r="TNZ44" s="31"/>
      <c r="TOA44" s="30"/>
      <c r="TOB44" s="31"/>
      <c r="TOC44" s="30"/>
      <c r="TOD44" s="31"/>
      <c r="TOE44" s="30"/>
      <c r="TOF44" s="31"/>
      <c r="TOG44" s="30"/>
      <c r="TOH44" s="31"/>
      <c r="TOI44" s="30"/>
      <c r="TOJ44" s="31"/>
      <c r="TOK44" s="30"/>
      <c r="TOL44" s="31"/>
      <c r="TOM44" s="30"/>
      <c r="TON44" s="31"/>
      <c r="TOO44" s="30"/>
      <c r="TOP44" s="31"/>
      <c r="TOQ44" s="30"/>
      <c r="TOR44" s="31"/>
      <c r="TOS44" s="30"/>
      <c r="TOT44" s="31"/>
      <c r="TOU44" s="30"/>
      <c r="TOV44" s="31"/>
      <c r="TOW44" s="30"/>
      <c r="TOX44" s="31"/>
      <c r="TOY44" s="30"/>
      <c r="TOZ44" s="31"/>
      <c r="TPA44" s="30"/>
      <c r="TPB44" s="31"/>
      <c r="TPC44" s="30"/>
      <c r="TPD44" s="31"/>
      <c r="TPE44" s="30"/>
      <c r="TPF44" s="31"/>
      <c r="TPG44" s="30"/>
      <c r="TPH44" s="31"/>
      <c r="TPI44" s="30"/>
      <c r="TPJ44" s="31"/>
      <c r="TPK44" s="30"/>
      <c r="TPL44" s="31"/>
      <c r="TPM44" s="30"/>
      <c r="TPN44" s="31"/>
      <c r="TPO44" s="30"/>
      <c r="TPP44" s="31"/>
      <c r="TPQ44" s="30"/>
      <c r="TPR44" s="31"/>
      <c r="TPS44" s="30"/>
      <c r="TPT44" s="31"/>
      <c r="TPU44" s="30"/>
      <c r="TPV44" s="31"/>
      <c r="TPW44" s="30"/>
      <c r="TPX44" s="31"/>
      <c r="TPY44" s="30"/>
      <c r="TPZ44" s="31"/>
      <c r="TQA44" s="30"/>
      <c r="TQB44" s="31"/>
      <c r="TQC44" s="30"/>
      <c r="TQD44" s="31"/>
      <c r="TQE44" s="30"/>
      <c r="TQF44" s="31"/>
      <c r="TQG44" s="30"/>
      <c r="TQH44" s="31"/>
      <c r="TQI44" s="30"/>
      <c r="TQJ44" s="31"/>
      <c r="TQK44" s="30"/>
      <c r="TQL44" s="31"/>
      <c r="TQM44" s="30"/>
      <c r="TQN44" s="31"/>
      <c r="TQO44" s="30"/>
      <c r="TQP44" s="31"/>
      <c r="TQQ44" s="30"/>
      <c r="TQR44" s="31"/>
      <c r="TQS44" s="30"/>
      <c r="TQT44" s="31"/>
      <c r="TQU44" s="30"/>
      <c r="TQV44" s="31"/>
      <c r="TQW44" s="30"/>
      <c r="TQX44" s="31"/>
      <c r="TQY44" s="30"/>
      <c r="TQZ44" s="31"/>
      <c r="TRA44" s="30"/>
      <c r="TRB44" s="31"/>
      <c r="TRC44" s="30"/>
      <c r="TRD44" s="31"/>
      <c r="TRE44" s="30"/>
      <c r="TRF44" s="31"/>
      <c r="TRG44" s="30"/>
      <c r="TRH44" s="31"/>
      <c r="TRI44" s="30"/>
      <c r="TRJ44" s="31"/>
      <c r="TRK44" s="30"/>
      <c r="TRL44" s="31"/>
      <c r="TRM44" s="30"/>
      <c r="TRN44" s="31"/>
      <c r="TRO44" s="30"/>
      <c r="TRP44" s="31"/>
      <c r="TRQ44" s="30"/>
      <c r="TRR44" s="31"/>
      <c r="TRS44" s="30"/>
      <c r="TRT44" s="31"/>
      <c r="TRU44" s="30"/>
      <c r="TRV44" s="31"/>
      <c r="TRW44" s="30"/>
      <c r="TRX44" s="31"/>
      <c r="TRY44" s="30"/>
      <c r="TRZ44" s="31"/>
      <c r="TSA44" s="30"/>
      <c r="TSB44" s="31"/>
      <c r="TSC44" s="30"/>
      <c r="TSD44" s="31"/>
      <c r="TSE44" s="30"/>
      <c r="TSF44" s="31"/>
      <c r="TSG44" s="30"/>
      <c r="TSH44" s="31"/>
      <c r="TSI44" s="30"/>
      <c r="TSJ44" s="31"/>
      <c r="TSK44" s="30"/>
      <c r="TSL44" s="31"/>
      <c r="TSM44" s="30"/>
      <c r="TSN44" s="31"/>
      <c r="TSO44" s="30"/>
      <c r="TSP44" s="31"/>
      <c r="TSQ44" s="30"/>
      <c r="TSR44" s="31"/>
      <c r="TSS44" s="30"/>
      <c r="TST44" s="31"/>
      <c r="TSU44" s="30"/>
      <c r="TSV44" s="31"/>
      <c r="TSW44" s="30"/>
      <c r="TSX44" s="31"/>
      <c r="TSY44" s="30"/>
      <c r="TSZ44" s="31"/>
      <c r="TTA44" s="30"/>
      <c r="TTB44" s="31"/>
      <c r="TTC44" s="30"/>
      <c r="TTD44" s="31"/>
      <c r="TTE44" s="30"/>
      <c r="TTF44" s="31"/>
      <c r="TTG44" s="30"/>
      <c r="TTH44" s="31"/>
      <c r="TTI44" s="30"/>
      <c r="TTJ44" s="31"/>
      <c r="TTK44" s="30"/>
      <c r="TTL44" s="31"/>
      <c r="TTM44" s="30"/>
      <c r="TTN44" s="31"/>
      <c r="TTO44" s="30"/>
      <c r="TTP44" s="31"/>
      <c r="TTQ44" s="30"/>
      <c r="TTR44" s="31"/>
      <c r="TTS44" s="30"/>
      <c r="TTT44" s="31"/>
      <c r="TTU44" s="30"/>
      <c r="TTV44" s="31"/>
      <c r="TTW44" s="30"/>
      <c r="TTX44" s="31"/>
      <c r="TTY44" s="30"/>
      <c r="TTZ44" s="31"/>
      <c r="TUA44" s="30"/>
      <c r="TUB44" s="31"/>
      <c r="TUC44" s="30"/>
      <c r="TUD44" s="31"/>
      <c r="TUE44" s="30"/>
      <c r="TUF44" s="31"/>
      <c r="TUG44" s="30"/>
      <c r="TUH44" s="31"/>
      <c r="TUI44" s="30"/>
      <c r="TUJ44" s="31"/>
      <c r="TUK44" s="30"/>
      <c r="TUL44" s="31"/>
      <c r="TUM44" s="30"/>
      <c r="TUN44" s="31"/>
      <c r="TUO44" s="30"/>
      <c r="TUP44" s="31"/>
      <c r="TUQ44" s="30"/>
      <c r="TUR44" s="31"/>
      <c r="TUS44" s="30"/>
      <c r="TUT44" s="31"/>
      <c r="TUU44" s="30"/>
      <c r="TUV44" s="31"/>
      <c r="TUW44" s="30"/>
      <c r="TUX44" s="31"/>
      <c r="TUY44" s="30"/>
      <c r="TUZ44" s="31"/>
      <c r="TVA44" s="30"/>
      <c r="TVB44" s="31"/>
      <c r="TVC44" s="30"/>
      <c r="TVD44" s="31"/>
      <c r="TVE44" s="30"/>
      <c r="TVF44" s="31"/>
      <c r="TVG44" s="30"/>
      <c r="TVH44" s="31"/>
      <c r="TVI44" s="30"/>
      <c r="TVJ44" s="31"/>
      <c r="TVK44" s="30"/>
      <c r="TVL44" s="31"/>
      <c r="TVM44" s="30"/>
      <c r="TVN44" s="31"/>
      <c r="TVO44" s="30"/>
      <c r="TVP44" s="31"/>
      <c r="TVQ44" s="30"/>
      <c r="TVR44" s="31"/>
      <c r="TVS44" s="30"/>
      <c r="TVT44" s="31"/>
      <c r="TVU44" s="30"/>
      <c r="TVV44" s="31"/>
      <c r="TVW44" s="30"/>
      <c r="TVX44" s="31"/>
      <c r="TVY44" s="30"/>
      <c r="TVZ44" s="31"/>
      <c r="TWA44" s="30"/>
      <c r="TWB44" s="31"/>
      <c r="TWC44" s="30"/>
      <c r="TWD44" s="31"/>
      <c r="TWE44" s="30"/>
      <c r="TWF44" s="31"/>
      <c r="TWG44" s="30"/>
      <c r="TWH44" s="31"/>
      <c r="TWI44" s="30"/>
      <c r="TWJ44" s="31"/>
      <c r="TWK44" s="30"/>
      <c r="TWL44" s="31"/>
      <c r="TWM44" s="30"/>
      <c r="TWN44" s="31"/>
      <c r="TWO44" s="30"/>
      <c r="TWP44" s="31"/>
      <c r="TWQ44" s="30"/>
      <c r="TWR44" s="31"/>
      <c r="TWS44" s="30"/>
      <c r="TWT44" s="31"/>
      <c r="TWU44" s="30"/>
      <c r="TWV44" s="31"/>
      <c r="TWW44" s="30"/>
      <c r="TWX44" s="31"/>
      <c r="TWY44" s="30"/>
      <c r="TWZ44" s="31"/>
      <c r="TXA44" s="30"/>
      <c r="TXB44" s="31"/>
      <c r="TXC44" s="30"/>
      <c r="TXD44" s="31"/>
      <c r="TXE44" s="30"/>
      <c r="TXF44" s="31"/>
      <c r="TXG44" s="30"/>
      <c r="TXH44" s="31"/>
      <c r="TXI44" s="30"/>
      <c r="TXJ44" s="31"/>
      <c r="TXK44" s="30"/>
      <c r="TXL44" s="31"/>
      <c r="TXM44" s="30"/>
      <c r="TXN44" s="31"/>
      <c r="TXO44" s="30"/>
      <c r="TXP44" s="31"/>
      <c r="TXQ44" s="30"/>
      <c r="TXR44" s="31"/>
      <c r="TXS44" s="30"/>
      <c r="TXT44" s="31"/>
      <c r="TXU44" s="30"/>
      <c r="TXV44" s="31"/>
      <c r="TXW44" s="30"/>
      <c r="TXX44" s="31"/>
      <c r="TXY44" s="30"/>
      <c r="TXZ44" s="31"/>
      <c r="TYA44" s="30"/>
      <c r="TYB44" s="31"/>
      <c r="TYC44" s="30"/>
      <c r="TYD44" s="31"/>
      <c r="TYE44" s="30"/>
      <c r="TYF44" s="31"/>
      <c r="TYG44" s="30"/>
      <c r="TYH44" s="31"/>
      <c r="TYI44" s="30"/>
      <c r="TYJ44" s="31"/>
      <c r="TYK44" s="30"/>
      <c r="TYL44" s="31"/>
      <c r="TYM44" s="30"/>
      <c r="TYN44" s="31"/>
      <c r="TYO44" s="30"/>
      <c r="TYP44" s="31"/>
      <c r="TYQ44" s="30"/>
      <c r="TYR44" s="31"/>
      <c r="TYS44" s="30"/>
      <c r="TYT44" s="31"/>
      <c r="TYU44" s="30"/>
      <c r="TYV44" s="31"/>
      <c r="TYW44" s="30"/>
      <c r="TYX44" s="31"/>
      <c r="TYY44" s="30"/>
      <c r="TYZ44" s="31"/>
      <c r="TZA44" s="30"/>
      <c r="TZB44" s="31"/>
      <c r="TZC44" s="30"/>
      <c r="TZD44" s="31"/>
      <c r="TZE44" s="30"/>
      <c r="TZF44" s="31"/>
      <c r="TZG44" s="30"/>
      <c r="TZH44" s="31"/>
      <c r="TZI44" s="30"/>
      <c r="TZJ44" s="31"/>
      <c r="TZK44" s="30"/>
      <c r="TZL44" s="31"/>
      <c r="TZM44" s="30"/>
      <c r="TZN44" s="31"/>
      <c r="TZO44" s="30"/>
      <c r="TZP44" s="31"/>
      <c r="TZQ44" s="30"/>
      <c r="TZR44" s="31"/>
      <c r="TZS44" s="30"/>
      <c r="TZT44" s="31"/>
      <c r="TZU44" s="30"/>
      <c r="TZV44" s="31"/>
      <c r="TZW44" s="30"/>
      <c r="TZX44" s="31"/>
      <c r="TZY44" s="30"/>
      <c r="TZZ44" s="31"/>
      <c r="UAA44" s="30"/>
      <c r="UAB44" s="31"/>
      <c r="UAC44" s="30"/>
      <c r="UAD44" s="31"/>
      <c r="UAE44" s="30"/>
      <c r="UAF44" s="31"/>
      <c r="UAG44" s="30"/>
      <c r="UAH44" s="31"/>
      <c r="UAI44" s="30"/>
      <c r="UAJ44" s="31"/>
      <c r="UAK44" s="30"/>
      <c r="UAL44" s="31"/>
      <c r="UAM44" s="30"/>
      <c r="UAN44" s="31"/>
      <c r="UAO44" s="30"/>
      <c r="UAP44" s="31"/>
      <c r="UAQ44" s="30"/>
      <c r="UAR44" s="31"/>
      <c r="UAS44" s="30"/>
      <c r="UAT44" s="31"/>
      <c r="UAU44" s="30"/>
      <c r="UAV44" s="31"/>
      <c r="UAW44" s="30"/>
      <c r="UAX44" s="31"/>
      <c r="UAY44" s="30"/>
      <c r="UAZ44" s="31"/>
      <c r="UBA44" s="30"/>
      <c r="UBB44" s="31"/>
      <c r="UBC44" s="30"/>
      <c r="UBD44" s="31"/>
      <c r="UBE44" s="30"/>
      <c r="UBF44" s="31"/>
      <c r="UBG44" s="30"/>
      <c r="UBH44" s="31"/>
      <c r="UBI44" s="30"/>
      <c r="UBJ44" s="31"/>
      <c r="UBK44" s="30"/>
      <c r="UBL44" s="31"/>
      <c r="UBM44" s="30"/>
      <c r="UBN44" s="31"/>
      <c r="UBO44" s="30"/>
      <c r="UBP44" s="31"/>
      <c r="UBQ44" s="30"/>
      <c r="UBR44" s="31"/>
      <c r="UBS44" s="30"/>
      <c r="UBT44" s="31"/>
      <c r="UBU44" s="30"/>
      <c r="UBV44" s="31"/>
      <c r="UBW44" s="30"/>
      <c r="UBX44" s="31"/>
      <c r="UBY44" s="30"/>
      <c r="UBZ44" s="31"/>
      <c r="UCA44" s="30"/>
      <c r="UCB44" s="31"/>
      <c r="UCC44" s="30"/>
      <c r="UCD44" s="31"/>
      <c r="UCE44" s="30"/>
      <c r="UCF44" s="31"/>
      <c r="UCG44" s="30"/>
      <c r="UCH44" s="31"/>
      <c r="UCI44" s="30"/>
      <c r="UCJ44" s="31"/>
      <c r="UCK44" s="30"/>
      <c r="UCL44" s="31"/>
      <c r="UCM44" s="30"/>
      <c r="UCN44" s="31"/>
      <c r="UCO44" s="30"/>
      <c r="UCP44" s="31"/>
      <c r="UCQ44" s="30"/>
      <c r="UCR44" s="31"/>
      <c r="UCS44" s="30"/>
      <c r="UCT44" s="31"/>
      <c r="UCU44" s="30"/>
      <c r="UCV44" s="31"/>
      <c r="UCW44" s="30"/>
      <c r="UCX44" s="31"/>
      <c r="UCY44" s="30"/>
      <c r="UCZ44" s="31"/>
      <c r="UDA44" s="30"/>
      <c r="UDB44" s="31"/>
      <c r="UDC44" s="30"/>
      <c r="UDD44" s="31"/>
      <c r="UDE44" s="30"/>
      <c r="UDF44" s="31"/>
      <c r="UDG44" s="30"/>
      <c r="UDH44" s="31"/>
      <c r="UDI44" s="30"/>
      <c r="UDJ44" s="31"/>
      <c r="UDK44" s="30"/>
      <c r="UDL44" s="31"/>
      <c r="UDM44" s="30"/>
      <c r="UDN44" s="31"/>
      <c r="UDO44" s="30"/>
      <c r="UDP44" s="31"/>
      <c r="UDQ44" s="30"/>
      <c r="UDR44" s="31"/>
      <c r="UDS44" s="30"/>
      <c r="UDT44" s="31"/>
      <c r="UDU44" s="30"/>
      <c r="UDV44" s="31"/>
      <c r="UDW44" s="30"/>
      <c r="UDX44" s="31"/>
      <c r="UDY44" s="30"/>
      <c r="UDZ44" s="31"/>
      <c r="UEA44" s="30"/>
      <c r="UEB44" s="31"/>
      <c r="UEC44" s="30"/>
      <c r="UED44" s="31"/>
      <c r="UEE44" s="30"/>
      <c r="UEF44" s="31"/>
      <c r="UEG44" s="30"/>
      <c r="UEH44" s="31"/>
      <c r="UEI44" s="30"/>
      <c r="UEJ44" s="31"/>
      <c r="UEK44" s="30"/>
      <c r="UEL44" s="31"/>
      <c r="UEM44" s="30"/>
      <c r="UEN44" s="31"/>
      <c r="UEO44" s="30"/>
      <c r="UEP44" s="31"/>
      <c r="UEQ44" s="30"/>
      <c r="UER44" s="31"/>
      <c r="UES44" s="30"/>
      <c r="UET44" s="31"/>
      <c r="UEU44" s="30"/>
      <c r="UEV44" s="31"/>
      <c r="UEW44" s="30"/>
      <c r="UEX44" s="31"/>
      <c r="UEY44" s="30"/>
      <c r="UEZ44" s="31"/>
      <c r="UFA44" s="30"/>
      <c r="UFB44" s="31"/>
      <c r="UFC44" s="30"/>
      <c r="UFD44" s="31"/>
      <c r="UFE44" s="30"/>
      <c r="UFF44" s="31"/>
      <c r="UFG44" s="30"/>
      <c r="UFH44" s="31"/>
      <c r="UFI44" s="30"/>
      <c r="UFJ44" s="31"/>
      <c r="UFK44" s="30"/>
      <c r="UFL44" s="31"/>
      <c r="UFM44" s="30"/>
      <c r="UFN44" s="31"/>
      <c r="UFO44" s="30"/>
      <c r="UFP44" s="31"/>
      <c r="UFQ44" s="30"/>
      <c r="UFR44" s="31"/>
      <c r="UFS44" s="30"/>
      <c r="UFT44" s="31"/>
      <c r="UFU44" s="30"/>
      <c r="UFV44" s="31"/>
      <c r="UFW44" s="30"/>
      <c r="UFX44" s="31"/>
      <c r="UFY44" s="30"/>
      <c r="UFZ44" s="31"/>
      <c r="UGA44" s="30"/>
      <c r="UGB44" s="31"/>
      <c r="UGC44" s="30"/>
      <c r="UGD44" s="31"/>
      <c r="UGE44" s="30"/>
      <c r="UGF44" s="31"/>
      <c r="UGG44" s="30"/>
      <c r="UGH44" s="31"/>
      <c r="UGI44" s="30"/>
      <c r="UGJ44" s="31"/>
      <c r="UGK44" s="30"/>
      <c r="UGL44" s="31"/>
      <c r="UGM44" s="30"/>
      <c r="UGN44" s="31"/>
      <c r="UGO44" s="30"/>
      <c r="UGP44" s="31"/>
      <c r="UGQ44" s="30"/>
      <c r="UGR44" s="31"/>
      <c r="UGS44" s="30"/>
      <c r="UGT44" s="31"/>
      <c r="UGU44" s="30"/>
      <c r="UGV44" s="31"/>
      <c r="UGW44" s="30"/>
      <c r="UGX44" s="31"/>
      <c r="UGY44" s="30"/>
      <c r="UGZ44" s="31"/>
      <c r="UHA44" s="30"/>
      <c r="UHB44" s="31"/>
      <c r="UHC44" s="30"/>
      <c r="UHD44" s="31"/>
      <c r="UHE44" s="30"/>
      <c r="UHF44" s="31"/>
      <c r="UHG44" s="30"/>
      <c r="UHH44" s="31"/>
      <c r="UHI44" s="30"/>
      <c r="UHJ44" s="31"/>
      <c r="UHK44" s="30"/>
      <c r="UHL44" s="31"/>
      <c r="UHM44" s="30"/>
      <c r="UHN44" s="31"/>
      <c r="UHO44" s="30"/>
      <c r="UHP44" s="31"/>
      <c r="UHQ44" s="30"/>
      <c r="UHR44" s="31"/>
      <c r="UHS44" s="30"/>
      <c r="UHT44" s="31"/>
      <c r="UHU44" s="30"/>
      <c r="UHV44" s="31"/>
      <c r="UHW44" s="30"/>
      <c r="UHX44" s="31"/>
      <c r="UHY44" s="30"/>
      <c r="UHZ44" s="31"/>
      <c r="UIA44" s="30"/>
      <c r="UIB44" s="31"/>
      <c r="UIC44" s="30"/>
      <c r="UID44" s="31"/>
      <c r="UIE44" s="30"/>
      <c r="UIF44" s="31"/>
      <c r="UIG44" s="30"/>
      <c r="UIH44" s="31"/>
      <c r="UII44" s="30"/>
      <c r="UIJ44" s="31"/>
      <c r="UIK44" s="30"/>
      <c r="UIL44" s="31"/>
      <c r="UIM44" s="30"/>
      <c r="UIN44" s="31"/>
      <c r="UIO44" s="30"/>
      <c r="UIP44" s="31"/>
      <c r="UIQ44" s="30"/>
      <c r="UIR44" s="31"/>
      <c r="UIS44" s="30"/>
      <c r="UIT44" s="31"/>
      <c r="UIU44" s="30"/>
      <c r="UIV44" s="31"/>
      <c r="UIW44" s="30"/>
      <c r="UIX44" s="31"/>
      <c r="UIY44" s="30"/>
      <c r="UIZ44" s="31"/>
      <c r="UJA44" s="30"/>
      <c r="UJB44" s="31"/>
      <c r="UJC44" s="30"/>
      <c r="UJD44" s="31"/>
      <c r="UJE44" s="30"/>
      <c r="UJF44" s="31"/>
      <c r="UJG44" s="30"/>
      <c r="UJH44" s="31"/>
      <c r="UJI44" s="30"/>
      <c r="UJJ44" s="31"/>
      <c r="UJK44" s="30"/>
      <c r="UJL44" s="31"/>
      <c r="UJM44" s="30"/>
      <c r="UJN44" s="31"/>
      <c r="UJO44" s="30"/>
      <c r="UJP44" s="31"/>
      <c r="UJQ44" s="30"/>
      <c r="UJR44" s="31"/>
      <c r="UJS44" s="30"/>
      <c r="UJT44" s="31"/>
      <c r="UJU44" s="30"/>
      <c r="UJV44" s="31"/>
      <c r="UJW44" s="30"/>
      <c r="UJX44" s="31"/>
      <c r="UJY44" s="30"/>
      <c r="UJZ44" s="31"/>
      <c r="UKA44" s="30"/>
      <c r="UKB44" s="31"/>
      <c r="UKC44" s="30"/>
      <c r="UKD44" s="31"/>
      <c r="UKE44" s="30"/>
      <c r="UKF44" s="31"/>
      <c r="UKG44" s="30"/>
      <c r="UKH44" s="31"/>
      <c r="UKI44" s="30"/>
      <c r="UKJ44" s="31"/>
      <c r="UKK44" s="30"/>
      <c r="UKL44" s="31"/>
      <c r="UKM44" s="30"/>
      <c r="UKN44" s="31"/>
      <c r="UKO44" s="30"/>
      <c r="UKP44" s="31"/>
      <c r="UKQ44" s="30"/>
      <c r="UKR44" s="31"/>
      <c r="UKS44" s="30"/>
      <c r="UKT44" s="31"/>
      <c r="UKU44" s="30"/>
      <c r="UKV44" s="31"/>
      <c r="UKW44" s="30"/>
      <c r="UKX44" s="31"/>
      <c r="UKY44" s="30"/>
      <c r="UKZ44" s="31"/>
      <c r="ULA44" s="30"/>
      <c r="ULB44" s="31"/>
      <c r="ULC44" s="30"/>
      <c r="ULD44" s="31"/>
      <c r="ULE44" s="30"/>
      <c r="ULF44" s="31"/>
      <c r="ULG44" s="30"/>
      <c r="ULH44" s="31"/>
      <c r="ULI44" s="30"/>
      <c r="ULJ44" s="31"/>
      <c r="ULK44" s="30"/>
      <c r="ULL44" s="31"/>
      <c r="ULM44" s="30"/>
      <c r="ULN44" s="31"/>
      <c r="ULO44" s="30"/>
      <c r="ULP44" s="31"/>
      <c r="ULQ44" s="30"/>
      <c r="ULR44" s="31"/>
      <c r="ULS44" s="30"/>
      <c r="ULT44" s="31"/>
      <c r="ULU44" s="30"/>
      <c r="ULV44" s="31"/>
      <c r="ULW44" s="30"/>
      <c r="ULX44" s="31"/>
      <c r="ULY44" s="30"/>
      <c r="ULZ44" s="31"/>
      <c r="UMA44" s="30"/>
      <c r="UMB44" s="31"/>
      <c r="UMC44" s="30"/>
      <c r="UMD44" s="31"/>
      <c r="UME44" s="30"/>
      <c r="UMF44" s="31"/>
      <c r="UMG44" s="30"/>
      <c r="UMH44" s="31"/>
      <c r="UMI44" s="30"/>
      <c r="UMJ44" s="31"/>
      <c r="UMK44" s="30"/>
      <c r="UML44" s="31"/>
      <c r="UMM44" s="30"/>
      <c r="UMN44" s="31"/>
      <c r="UMO44" s="30"/>
      <c r="UMP44" s="31"/>
      <c r="UMQ44" s="30"/>
      <c r="UMR44" s="31"/>
      <c r="UMS44" s="30"/>
      <c r="UMT44" s="31"/>
      <c r="UMU44" s="30"/>
      <c r="UMV44" s="31"/>
      <c r="UMW44" s="30"/>
      <c r="UMX44" s="31"/>
      <c r="UMY44" s="30"/>
      <c r="UMZ44" s="31"/>
      <c r="UNA44" s="30"/>
      <c r="UNB44" s="31"/>
      <c r="UNC44" s="30"/>
      <c r="UND44" s="31"/>
      <c r="UNE44" s="30"/>
      <c r="UNF44" s="31"/>
      <c r="UNG44" s="30"/>
      <c r="UNH44" s="31"/>
      <c r="UNI44" s="30"/>
      <c r="UNJ44" s="31"/>
      <c r="UNK44" s="30"/>
      <c r="UNL44" s="31"/>
      <c r="UNM44" s="30"/>
      <c r="UNN44" s="31"/>
      <c r="UNO44" s="30"/>
      <c r="UNP44" s="31"/>
      <c r="UNQ44" s="30"/>
      <c r="UNR44" s="31"/>
      <c r="UNS44" s="30"/>
      <c r="UNT44" s="31"/>
      <c r="UNU44" s="30"/>
      <c r="UNV44" s="31"/>
      <c r="UNW44" s="30"/>
      <c r="UNX44" s="31"/>
      <c r="UNY44" s="30"/>
      <c r="UNZ44" s="31"/>
      <c r="UOA44" s="30"/>
      <c r="UOB44" s="31"/>
      <c r="UOC44" s="30"/>
      <c r="UOD44" s="31"/>
      <c r="UOE44" s="30"/>
      <c r="UOF44" s="31"/>
      <c r="UOG44" s="30"/>
      <c r="UOH44" s="31"/>
      <c r="UOI44" s="30"/>
      <c r="UOJ44" s="31"/>
      <c r="UOK44" s="30"/>
      <c r="UOL44" s="31"/>
      <c r="UOM44" s="30"/>
      <c r="UON44" s="31"/>
      <c r="UOO44" s="30"/>
      <c r="UOP44" s="31"/>
      <c r="UOQ44" s="30"/>
      <c r="UOR44" s="31"/>
      <c r="UOS44" s="30"/>
      <c r="UOT44" s="31"/>
      <c r="UOU44" s="30"/>
      <c r="UOV44" s="31"/>
      <c r="UOW44" s="30"/>
      <c r="UOX44" s="31"/>
      <c r="UOY44" s="30"/>
      <c r="UOZ44" s="31"/>
      <c r="UPA44" s="30"/>
      <c r="UPB44" s="31"/>
      <c r="UPC44" s="30"/>
      <c r="UPD44" s="31"/>
      <c r="UPE44" s="30"/>
      <c r="UPF44" s="31"/>
      <c r="UPG44" s="30"/>
      <c r="UPH44" s="31"/>
      <c r="UPI44" s="30"/>
      <c r="UPJ44" s="31"/>
      <c r="UPK44" s="30"/>
      <c r="UPL44" s="31"/>
      <c r="UPM44" s="30"/>
      <c r="UPN44" s="31"/>
      <c r="UPO44" s="30"/>
      <c r="UPP44" s="31"/>
      <c r="UPQ44" s="30"/>
      <c r="UPR44" s="31"/>
      <c r="UPS44" s="30"/>
      <c r="UPT44" s="31"/>
      <c r="UPU44" s="30"/>
      <c r="UPV44" s="31"/>
      <c r="UPW44" s="30"/>
      <c r="UPX44" s="31"/>
      <c r="UPY44" s="30"/>
      <c r="UPZ44" s="31"/>
      <c r="UQA44" s="30"/>
      <c r="UQB44" s="31"/>
      <c r="UQC44" s="30"/>
      <c r="UQD44" s="31"/>
      <c r="UQE44" s="30"/>
      <c r="UQF44" s="31"/>
      <c r="UQG44" s="30"/>
      <c r="UQH44" s="31"/>
      <c r="UQI44" s="30"/>
      <c r="UQJ44" s="31"/>
      <c r="UQK44" s="30"/>
      <c r="UQL44" s="31"/>
      <c r="UQM44" s="30"/>
      <c r="UQN44" s="31"/>
      <c r="UQO44" s="30"/>
      <c r="UQP44" s="31"/>
      <c r="UQQ44" s="30"/>
      <c r="UQR44" s="31"/>
      <c r="UQS44" s="30"/>
      <c r="UQT44" s="31"/>
      <c r="UQU44" s="30"/>
      <c r="UQV44" s="31"/>
      <c r="UQW44" s="30"/>
      <c r="UQX44" s="31"/>
      <c r="UQY44" s="30"/>
      <c r="UQZ44" s="31"/>
      <c r="URA44" s="30"/>
      <c r="URB44" s="31"/>
      <c r="URC44" s="30"/>
      <c r="URD44" s="31"/>
      <c r="URE44" s="30"/>
      <c r="URF44" s="31"/>
      <c r="URG44" s="30"/>
      <c r="URH44" s="31"/>
      <c r="URI44" s="30"/>
      <c r="URJ44" s="31"/>
      <c r="URK44" s="30"/>
      <c r="URL44" s="31"/>
      <c r="URM44" s="30"/>
      <c r="URN44" s="31"/>
      <c r="URO44" s="30"/>
      <c r="URP44" s="31"/>
      <c r="URQ44" s="30"/>
      <c r="URR44" s="31"/>
      <c r="URS44" s="30"/>
      <c r="URT44" s="31"/>
      <c r="URU44" s="30"/>
      <c r="URV44" s="31"/>
      <c r="URW44" s="30"/>
      <c r="URX44" s="31"/>
      <c r="URY44" s="30"/>
      <c r="URZ44" s="31"/>
      <c r="USA44" s="30"/>
      <c r="USB44" s="31"/>
      <c r="USC44" s="30"/>
      <c r="USD44" s="31"/>
      <c r="USE44" s="30"/>
      <c r="USF44" s="31"/>
      <c r="USG44" s="30"/>
      <c r="USH44" s="31"/>
      <c r="USI44" s="30"/>
      <c r="USJ44" s="31"/>
      <c r="USK44" s="30"/>
      <c r="USL44" s="31"/>
      <c r="USM44" s="30"/>
      <c r="USN44" s="31"/>
      <c r="USO44" s="30"/>
      <c r="USP44" s="31"/>
      <c r="USQ44" s="30"/>
      <c r="USR44" s="31"/>
      <c r="USS44" s="30"/>
      <c r="UST44" s="31"/>
      <c r="USU44" s="30"/>
      <c r="USV44" s="31"/>
      <c r="USW44" s="30"/>
      <c r="USX44" s="31"/>
      <c r="USY44" s="30"/>
      <c r="USZ44" s="31"/>
      <c r="UTA44" s="30"/>
      <c r="UTB44" s="31"/>
      <c r="UTC44" s="30"/>
      <c r="UTD44" s="31"/>
      <c r="UTE44" s="30"/>
      <c r="UTF44" s="31"/>
      <c r="UTG44" s="30"/>
      <c r="UTH44" s="31"/>
      <c r="UTI44" s="30"/>
      <c r="UTJ44" s="31"/>
      <c r="UTK44" s="30"/>
      <c r="UTL44" s="31"/>
      <c r="UTM44" s="30"/>
      <c r="UTN44" s="31"/>
      <c r="UTO44" s="30"/>
      <c r="UTP44" s="31"/>
      <c r="UTQ44" s="30"/>
      <c r="UTR44" s="31"/>
      <c r="UTS44" s="30"/>
      <c r="UTT44" s="31"/>
      <c r="UTU44" s="30"/>
      <c r="UTV44" s="31"/>
      <c r="UTW44" s="30"/>
      <c r="UTX44" s="31"/>
      <c r="UTY44" s="30"/>
      <c r="UTZ44" s="31"/>
      <c r="UUA44" s="30"/>
      <c r="UUB44" s="31"/>
      <c r="UUC44" s="30"/>
      <c r="UUD44" s="31"/>
      <c r="UUE44" s="30"/>
      <c r="UUF44" s="31"/>
      <c r="UUG44" s="30"/>
      <c r="UUH44" s="31"/>
      <c r="UUI44" s="30"/>
      <c r="UUJ44" s="31"/>
      <c r="UUK44" s="30"/>
      <c r="UUL44" s="31"/>
      <c r="UUM44" s="30"/>
      <c r="UUN44" s="31"/>
      <c r="UUO44" s="30"/>
      <c r="UUP44" s="31"/>
      <c r="UUQ44" s="30"/>
      <c r="UUR44" s="31"/>
      <c r="UUS44" s="30"/>
      <c r="UUT44" s="31"/>
      <c r="UUU44" s="30"/>
      <c r="UUV44" s="31"/>
      <c r="UUW44" s="30"/>
      <c r="UUX44" s="31"/>
      <c r="UUY44" s="30"/>
      <c r="UUZ44" s="31"/>
      <c r="UVA44" s="30"/>
      <c r="UVB44" s="31"/>
      <c r="UVC44" s="30"/>
      <c r="UVD44" s="31"/>
      <c r="UVE44" s="30"/>
      <c r="UVF44" s="31"/>
      <c r="UVG44" s="30"/>
      <c r="UVH44" s="31"/>
      <c r="UVI44" s="30"/>
      <c r="UVJ44" s="31"/>
      <c r="UVK44" s="30"/>
      <c r="UVL44" s="31"/>
      <c r="UVM44" s="30"/>
      <c r="UVN44" s="31"/>
      <c r="UVO44" s="30"/>
      <c r="UVP44" s="31"/>
      <c r="UVQ44" s="30"/>
      <c r="UVR44" s="31"/>
      <c r="UVS44" s="30"/>
      <c r="UVT44" s="31"/>
      <c r="UVU44" s="30"/>
      <c r="UVV44" s="31"/>
      <c r="UVW44" s="30"/>
      <c r="UVX44" s="31"/>
      <c r="UVY44" s="30"/>
      <c r="UVZ44" s="31"/>
      <c r="UWA44" s="30"/>
      <c r="UWB44" s="31"/>
      <c r="UWC44" s="30"/>
      <c r="UWD44" s="31"/>
      <c r="UWE44" s="30"/>
      <c r="UWF44" s="31"/>
      <c r="UWG44" s="30"/>
      <c r="UWH44" s="31"/>
      <c r="UWI44" s="30"/>
      <c r="UWJ44" s="31"/>
      <c r="UWK44" s="30"/>
      <c r="UWL44" s="31"/>
      <c r="UWM44" s="30"/>
      <c r="UWN44" s="31"/>
      <c r="UWO44" s="30"/>
      <c r="UWP44" s="31"/>
      <c r="UWQ44" s="30"/>
      <c r="UWR44" s="31"/>
      <c r="UWS44" s="30"/>
      <c r="UWT44" s="31"/>
      <c r="UWU44" s="30"/>
      <c r="UWV44" s="31"/>
      <c r="UWW44" s="30"/>
      <c r="UWX44" s="31"/>
      <c r="UWY44" s="30"/>
      <c r="UWZ44" s="31"/>
      <c r="UXA44" s="30"/>
      <c r="UXB44" s="31"/>
      <c r="UXC44" s="30"/>
      <c r="UXD44" s="31"/>
      <c r="UXE44" s="30"/>
      <c r="UXF44" s="31"/>
      <c r="UXG44" s="30"/>
      <c r="UXH44" s="31"/>
      <c r="UXI44" s="30"/>
      <c r="UXJ44" s="31"/>
      <c r="UXK44" s="30"/>
      <c r="UXL44" s="31"/>
      <c r="UXM44" s="30"/>
      <c r="UXN44" s="31"/>
      <c r="UXO44" s="30"/>
      <c r="UXP44" s="31"/>
      <c r="UXQ44" s="30"/>
      <c r="UXR44" s="31"/>
      <c r="UXS44" s="30"/>
      <c r="UXT44" s="31"/>
      <c r="UXU44" s="30"/>
      <c r="UXV44" s="31"/>
      <c r="UXW44" s="30"/>
      <c r="UXX44" s="31"/>
      <c r="UXY44" s="30"/>
      <c r="UXZ44" s="31"/>
      <c r="UYA44" s="30"/>
      <c r="UYB44" s="31"/>
      <c r="UYC44" s="30"/>
      <c r="UYD44" s="31"/>
      <c r="UYE44" s="30"/>
      <c r="UYF44" s="31"/>
      <c r="UYG44" s="30"/>
      <c r="UYH44" s="31"/>
      <c r="UYI44" s="30"/>
      <c r="UYJ44" s="31"/>
      <c r="UYK44" s="30"/>
      <c r="UYL44" s="31"/>
      <c r="UYM44" s="30"/>
      <c r="UYN44" s="31"/>
      <c r="UYO44" s="30"/>
      <c r="UYP44" s="31"/>
      <c r="UYQ44" s="30"/>
      <c r="UYR44" s="31"/>
      <c r="UYS44" s="30"/>
      <c r="UYT44" s="31"/>
      <c r="UYU44" s="30"/>
      <c r="UYV44" s="31"/>
      <c r="UYW44" s="30"/>
      <c r="UYX44" s="31"/>
      <c r="UYY44" s="30"/>
      <c r="UYZ44" s="31"/>
      <c r="UZA44" s="30"/>
      <c r="UZB44" s="31"/>
      <c r="UZC44" s="30"/>
      <c r="UZD44" s="31"/>
      <c r="UZE44" s="30"/>
      <c r="UZF44" s="31"/>
      <c r="UZG44" s="30"/>
      <c r="UZH44" s="31"/>
      <c r="UZI44" s="30"/>
      <c r="UZJ44" s="31"/>
      <c r="UZK44" s="30"/>
      <c r="UZL44" s="31"/>
      <c r="UZM44" s="30"/>
      <c r="UZN44" s="31"/>
      <c r="UZO44" s="30"/>
      <c r="UZP44" s="31"/>
      <c r="UZQ44" s="30"/>
      <c r="UZR44" s="31"/>
      <c r="UZS44" s="30"/>
      <c r="UZT44" s="31"/>
      <c r="UZU44" s="30"/>
      <c r="UZV44" s="31"/>
      <c r="UZW44" s="30"/>
      <c r="UZX44" s="31"/>
      <c r="UZY44" s="30"/>
      <c r="UZZ44" s="31"/>
      <c r="VAA44" s="30"/>
      <c r="VAB44" s="31"/>
      <c r="VAC44" s="30"/>
      <c r="VAD44" s="31"/>
      <c r="VAE44" s="30"/>
      <c r="VAF44" s="31"/>
      <c r="VAG44" s="30"/>
      <c r="VAH44" s="31"/>
      <c r="VAI44" s="30"/>
      <c r="VAJ44" s="31"/>
      <c r="VAK44" s="30"/>
      <c r="VAL44" s="31"/>
      <c r="VAM44" s="30"/>
      <c r="VAN44" s="31"/>
      <c r="VAO44" s="30"/>
      <c r="VAP44" s="31"/>
      <c r="VAQ44" s="30"/>
      <c r="VAR44" s="31"/>
      <c r="VAS44" s="30"/>
      <c r="VAT44" s="31"/>
      <c r="VAU44" s="30"/>
      <c r="VAV44" s="31"/>
      <c r="VAW44" s="30"/>
      <c r="VAX44" s="31"/>
      <c r="VAY44" s="30"/>
      <c r="VAZ44" s="31"/>
      <c r="VBA44" s="30"/>
      <c r="VBB44" s="31"/>
      <c r="VBC44" s="30"/>
      <c r="VBD44" s="31"/>
      <c r="VBE44" s="30"/>
      <c r="VBF44" s="31"/>
      <c r="VBG44" s="30"/>
      <c r="VBH44" s="31"/>
      <c r="VBI44" s="30"/>
      <c r="VBJ44" s="31"/>
      <c r="VBK44" s="30"/>
      <c r="VBL44" s="31"/>
      <c r="VBM44" s="30"/>
      <c r="VBN44" s="31"/>
      <c r="VBO44" s="30"/>
      <c r="VBP44" s="31"/>
      <c r="VBQ44" s="30"/>
      <c r="VBR44" s="31"/>
      <c r="VBS44" s="30"/>
      <c r="VBT44" s="31"/>
      <c r="VBU44" s="30"/>
      <c r="VBV44" s="31"/>
      <c r="VBW44" s="30"/>
      <c r="VBX44" s="31"/>
      <c r="VBY44" s="30"/>
      <c r="VBZ44" s="31"/>
      <c r="VCA44" s="30"/>
      <c r="VCB44" s="31"/>
      <c r="VCC44" s="30"/>
      <c r="VCD44" s="31"/>
      <c r="VCE44" s="30"/>
      <c r="VCF44" s="31"/>
      <c r="VCG44" s="30"/>
      <c r="VCH44" s="31"/>
      <c r="VCI44" s="30"/>
      <c r="VCJ44" s="31"/>
      <c r="VCK44" s="30"/>
      <c r="VCL44" s="31"/>
      <c r="VCM44" s="30"/>
      <c r="VCN44" s="31"/>
      <c r="VCO44" s="30"/>
      <c r="VCP44" s="31"/>
      <c r="VCQ44" s="30"/>
      <c r="VCR44" s="31"/>
      <c r="VCS44" s="30"/>
      <c r="VCT44" s="31"/>
      <c r="VCU44" s="30"/>
      <c r="VCV44" s="31"/>
      <c r="VCW44" s="30"/>
      <c r="VCX44" s="31"/>
      <c r="VCY44" s="30"/>
      <c r="VCZ44" s="31"/>
      <c r="VDA44" s="30"/>
      <c r="VDB44" s="31"/>
      <c r="VDC44" s="30"/>
      <c r="VDD44" s="31"/>
      <c r="VDE44" s="30"/>
      <c r="VDF44" s="31"/>
      <c r="VDG44" s="30"/>
      <c r="VDH44" s="31"/>
      <c r="VDI44" s="30"/>
      <c r="VDJ44" s="31"/>
      <c r="VDK44" s="30"/>
      <c r="VDL44" s="31"/>
      <c r="VDM44" s="30"/>
      <c r="VDN44" s="31"/>
      <c r="VDO44" s="30"/>
      <c r="VDP44" s="31"/>
      <c r="VDQ44" s="30"/>
      <c r="VDR44" s="31"/>
      <c r="VDS44" s="30"/>
      <c r="VDT44" s="31"/>
      <c r="VDU44" s="30"/>
      <c r="VDV44" s="31"/>
      <c r="VDW44" s="30"/>
      <c r="VDX44" s="31"/>
      <c r="VDY44" s="30"/>
      <c r="VDZ44" s="31"/>
      <c r="VEA44" s="30"/>
      <c r="VEB44" s="31"/>
      <c r="VEC44" s="30"/>
      <c r="VED44" s="31"/>
      <c r="VEE44" s="30"/>
      <c r="VEF44" s="31"/>
      <c r="VEG44" s="30"/>
      <c r="VEH44" s="31"/>
      <c r="VEI44" s="30"/>
      <c r="VEJ44" s="31"/>
      <c r="VEK44" s="30"/>
      <c r="VEL44" s="31"/>
      <c r="VEM44" s="30"/>
      <c r="VEN44" s="31"/>
      <c r="VEO44" s="30"/>
      <c r="VEP44" s="31"/>
      <c r="VEQ44" s="30"/>
      <c r="VER44" s="31"/>
      <c r="VES44" s="30"/>
      <c r="VET44" s="31"/>
      <c r="VEU44" s="30"/>
      <c r="VEV44" s="31"/>
      <c r="VEW44" s="30"/>
      <c r="VEX44" s="31"/>
      <c r="VEY44" s="30"/>
      <c r="VEZ44" s="31"/>
      <c r="VFA44" s="30"/>
      <c r="VFB44" s="31"/>
      <c r="VFC44" s="30"/>
      <c r="VFD44" s="31"/>
      <c r="VFE44" s="30"/>
      <c r="VFF44" s="31"/>
      <c r="VFG44" s="30"/>
      <c r="VFH44" s="31"/>
      <c r="VFI44" s="30"/>
      <c r="VFJ44" s="31"/>
      <c r="VFK44" s="30"/>
      <c r="VFL44" s="31"/>
      <c r="VFM44" s="30"/>
      <c r="VFN44" s="31"/>
      <c r="VFO44" s="30"/>
      <c r="VFP44" s="31"/>
      <c r="VFQ44" s="30"/>
      <c r="VFR44" s="31"/>
      <c r="VFS44" s="30"/>
      <c r="VFT44" s="31"/>
      <c r="VFU44" s="30"/>
      <c r="VFV44" s="31"/>
      <c r="VFW44" s="30"/>
      <c r="VFX44" s="31"/>
      <c r="VFY44" s="30"/>
      <c r="VFZ44" s="31"/>
      <c r="VGA44" s="30"/>
      <c r="VGB44" s="31"/>
      <c r="VGC44" s="30"/>
      <c r="VGD44" s="31"/>
      <c r="VGE44" s="30"/>
      <c r="VGF44" s="31"/>
      <c r="VGG44" s="30"/>
      <c r="VGH44" s="31"/>
      <c r="VGI44" s="30"/>
      <c r="VGJ44" s="31"/>
      <c r="VGK44" s="30"/>
      <c r="VGL44" s="31"/>
      <c r="VGM44" s="30"/>
      <c r="VGN44" s="31"/>
      <c r="VGO44" s="30"/>
      <c r="VGP44" s="31"/>
      <c r="VGQ44" s="30"/>
      <c r="VGR44" s="31"/>
      <c r="VGS44" s="30"/>
      <c r="VGT44" s="31"/>
      <c r="VGU44" s="30"/>
      <c r="VGV44" s="31"/>
      <c r="VGW44" s="30"/>
      <c r="VGX44" s="31"/>
      <c r="VGY44" s="30"/>
      <c r="VGZ44" s="31"/>
      <c r="VHA44" s="30"/>
      <c r="VHB44" s="31"/>
      <c r="VHC44" s="30"/>
      <c r="VHD44" s="31"/>
      <c r="VHE44" s="30"/>
      <c r="VHF44" s="31"/>
      <c r="VHG44" s="30"/>
      <c r="VHH44" s="31"/>
      <c r="VHI44" s="30"/>
      <c r="VHJ44" s="31"/>
      <c r="VHK44" s="30"/>
      <c r="VHL44" s="31"/>
      <c r="VHM44" s="30"/>
      <c r="VHN44" s="31"/>
      <c r="VHO44" s="30"/>
      <c r="VHP44" s="31"/>
      <c r="VHQ44" s="30"/>
      <c r="VHR44" s="31"/>
      <c r="VHS44" s="30"/>
      <c r="VHT44" s="31"/>
      <c r="VHU44" s="30"/>
      <c r="VHV44" s="31"/>
      <c r="VHW44" s="30"/>
      <c r="VHX44" s="31"/>
      <c r="VHY44" s="30"/>
      <c r="VHZ44" s="31"/>
      <c r="VIA44" s="30"/>
      <c r="VIB44" s="31"/>
      <c r="VIC44" s="30"/>
      <c r="VID44" s="31"/>
      <c r="VIE44" s="30"/>
      <c r="VIF44" s="31"/>
      <c r="VIG44" s="30"/>
      <c r="VIH44" s="31"/>
      <c r="VII44" s="30"/>
      <c r="VIJ44" s="31"/>
      <c r="VIK44" s="30"/>
      <c r="VIL44" s="31"/>
      <c r="VIM44" s="30"/>
      <c r="VIN44" s="31"/>
      <c r="VIO44" s="30"/>
      <c r="VIP44" s="31"/>
      <c r="VIQ44" s="30"/>
      <c r="VIR44" s="31"/>
      <c r="VIS44" s="30"/>
      <c r="VIT44" s="31"/>
      <c r="VIU44" s="30"/>
      <c r="VIV44" s="31"/>
      <c r="VIW44" s="30"/>
      <c r="VIX44" s="31"/>
      <c r="VIY44" s="30"/>
      <c r="VIZ44" s="31"/>
      <c r="VJA44" s="30"/>
      <c r="VJB44" s="31"/>
      <c r="VJC44" s="30"/>
      <c r="VJD44" s="31"/>
      <c r="VJE44" s="30"/>
      <c r="VJF44" s="31"/>
      <c r="VJG44" s="30"/>
      <c r="VJH44" s="31"/>
      <c r="VJI44" s="30"/>
      <c r="VJJ44" s="31"/>
      <c r="VJK44" s="30"/>
      <c r="VJL44" s="31"/>
      <c r="VJM44" s="30"/>
      <c r="VJN44" s="31"/>
      <c r="VJO44" s="30"/>
      <c r="VJP44" s="31"/>
      <c r="VJQ44" s="30"/>
      <c r="VJR44" s="31"/>
      <c r="VJS44" s="30"/>
      <c r="VJT44" s="31"/>
      <c r="VJU44" s="30"/>
      <c r="VJV44" s="31"/>
      <c r="VJW44" s="30"/>
      <c r="VJX44" s="31"/>
      <c r="VJY44" s="30"/>
      <c r="VJZ44" s="31"/>
      <c r="VKA44" s="30"/>
      <c r="VKB44" s="31"/>
      <c r="VKC44" s="30"/>
      <c r="VKD44" s="31"/>
      <c r="VKE44" s="30"/>
      <c r="VKF44" s="31"/>
      <c r="VKG44" s="30"/>
      <c r="VKH44" s="31"/>
      <c r="VKI44" s="30"/>
      <c r="VKJ44" s="31"/>
      <c r="VKK44" s="30"/>
      <c r="VKL44" s="31"/>
      <c r="VKM44" s="30"/>
      <c r="VKN44" s="31"/>
      <c r="VKO44" s="30"/>
      <c r="VKP44" s="31"/>
      <c r="VKQ44" s="30"/>
      <c r="VKR44" s="31"/>
      <c r="VKS44" s="30"/>
      <c r="VKT44" s="31"/>
      <c r="VKU44" s="30"/>
      <c r="VKV44" s="31"/>
      <c r="VKW44" s="30"/>
      <c r="VKX44" s="31"/>
      <c r="VKY44" s="30"/>
      <c r="VKZ44" s="31"/>
      <c r="VLA44" s="30"/>
      <c r="VLB44" s="31"/>
      <c r="VLC44" s="30"/>
      <c r="VLD44" s="31"/>
      <c r="VLE44" s="30"/>
      <c r="VLF44" s="31"/>
      <c r="VLG44" s="30"/>
      <c r="VLH44" s="31"/>
      <c r="VLI44" s="30"/>
      <c r="VLJ44" s="31"/>
      <c r="VLK44" s="30"/>
      <c r="VLL44" s="31"/>
      <c r="VLM44" s="30"/>
      <c r="VLN44" s="31"/>
      <c r="VLO44" s="30"/>
      <c r="VLP44" s="31"/>
      <c r="VLQ44" s="30"/>
      <c r="VLR44" s="31"/>
      <c r="VLS44" s="30"/>
      <c r="VLT44" s="31"/>
      <c r="VLU44" s="30"/>
      <c r="VLV44" s="31"/>
      <c r="VLW44" s="30"/>
      <c r="VLX44" s="31"/>
      <c r="VLY44" s="30"/>
      <c r="VLZ44" s="31"/>
      <c r="VMA44" s="30"/>
      <c r="VMB44" s="31"/>
      <c r="VMC44" s="30"/>
      <c r="VMD44" s="31"/>
      <c r="VME44" s="30"/>
      <c r="VMF44" s="31"/>
      <c r="VMG44" s="30"/>
      <c r="VMH44" s="31"/>
      <c r="VMI44" s="30"/>
      <c r="VMJ44" s="31"/>
      <c r="VMK44" s="30"/>
      <c r="VML44" s="31"/>
      <c r="VMM44" s="30"/>
      <c r="VMN44" s="31"/>
      <c r="VMO44" s="30"/>
      <c r="VMP44" s="31"/>
      <c r="VMQ44" s="30"/>
      <c r="VMR44" s="31"/>
      <c r="VMS44" s="30"/>
      <c r="VMT44" s="31"/>
      <c r="VMU44" s="30"/>
      <c r="VMV44" s="31"/>
      <c r="VMW44" s="30"/>
      <c r="VMX44" s="31"/>
      <c r="VMY44" s="30"/>
      <c r="VMZ44" s="31"/>
      <c r="VNA44" s="30"/>
      <c r="VNB44" s="31"/>
      <c r="VNC44" s="30"/>
      <c r="VND44" s="31"/>
      <c r="VNE44" s="30"/>
      <c r="VNF44" s="31"/>
      <c r="VNG44" s="30"/>
      <c r="VNH44" s="31"/>
      <c r="VNI44" s="30"/>
      <c r="VNJ44" s="31"/>
      <c r="VNK44" s="30"/>
      <c r="VNL44" s="31"/>
      <c r="VNM44" s="30"/>
      <c r="VNN44" s="31"/>
      <c r="VNO44" s="30"/>
      <c r="VNP44" s="31"/>
      <c r="VNQ44" s="30"/>
      <c r="VNR44" s="31"/>
      <c r="VNS44" s="30"/>
      <c r="VNT44" s="31"/>
      <c r="VNU44" s="30"/>
      <c r="VNV44" s="31"/>
      <c r="VNW44" s="30"/>
      <c r="VNX44" s="31"/>
      <c r="VNY44" s="30"/>
      <c r="VNZ44" s="31"/>
      <c r="VOA44" s="30"/>
      <c r="VOB44" s="31"/>
      <c r="VOC44" s="30"/>
      <c r="VOD44" s="31"/>
      <c r="VOE44" s="30"/>
      <c r="VOF44" s="31"/>
      <c r="VOG44" s="30"/>
      <c r="VOH44" s="31"/>
      <c r="VOI44" s="30"/>
      <c r="VOJ44" s="31"/>
      <c r="VOK44" s="30"/>
      <c r="VOL44" s="31"/>
      <c r="VOM44" s="30"/>
      <c r="VON44" s="31"/>
      <c r="VOO44" s="30"/>
      <c r="VOP44" s="31"/>
      <c r="VOQ44" s="30"/>
      <c r="VOR44" s="31"/>
      <c r="VOS44" s="30"/>
      <c r="VOT44" s="31"/>
      <c r="VOU44" s="30"/>
      <c r="VOV44" s="31"/>
      <c r="VOW44" s="30"/>
      <c r="VOX44" s="31"/>
      <c r="VOY44" s="30"/>
      <c r="VOZ44" s="31"/>
      <c r="VPA44" s="30"/>
      <c r="VPB44" s="31"/>
      <c r="VPC44" s="30"/>
      <c r="VPD44" s="31"/>
      <c r="VPE44" s="30"/>
      <c r="VPF44" s="31"/>
      <c r="VPG44" s="30"/>
      <c r="VPH44" s="31"/>
      <c r="VPI44" s="30"/>
      <c r="VPJ44" s="31"/>
      <c r="VPK44" s="30"/>
      <c r="VPL44" s="31"/>
      <c r="VPM44" s="30"/>
      <c r="VPN44" s="31"/>
      <c r="VPO44" s="30"/>
      <c r="VPP44" s="31"/>
      <c r="VPQ44" s="30"/>
      <c r="VPR44" s="31"/>
      <c r="VPS44" s="30"/>
      <c r="VPT44" s="31"/>
      <c r="VPU44" s="30"/>
      <c r="VPV44" s="31"/>
      <c r="VPW44" s="30"/>
      <c r="VPX44" s="31"/>
      <c r="VPY44" s="30"/>
      <c r="VPZ44" s="31"/>
      <c r="VQA44" s="30"/>
      <c r="VQB44" s="31"/>
      <c r="VQC44" s="30"/>
      <c r="VQD44" s="31"/>
      <c r="VQE44" s="30"/>
      <c r="VQF44" s="31"/>
      <c r="VQG44" s="30"/>
      <c r="VQH44" s="31"/>
      <c r="VQI44" s="30"/>
      <c r="VQJ44" s="31"/>
      <c r="VQK44" s="30"/>
      <c r="VQL44" s="31"/>
      <c r="VQM44" s="30"/>
      <c r="VQN44" s="31"/>
      <c r="VQO44" s="30"/>
      <c r="VQP44" s="31"/>
      <c r="VQQ44" s="30"/>
      <c r="VQR44" s="31"/>
      <c r="VQS44" s="30"/>
      <c r="VQT44" s="31"/>
      <c r="VQU44" s="30"/>
      <c r="VQV44" s="31"/>
      <c r="VQW44" s="30"/>
      <c r="VQX44" s="31"/>
      <c r="VQY44" s="30"/>
      <c r="VQZ44" s="31"/>
      <c r="VRA44" s="30"/>
      <c r="VRB44" s="31"/>
      <c r="VRC44" s="30"/>
      <c r="VRD44" s="31"/>
      <c r="VRE44" s="30"/>
      <c r="VRF44" s="31"/>
      <c r="VRG44" s="30"/>
      <c r="VRH44" s="31"/>
      <c r="VRI44" s="30"/>
      <c r="VRJ44" s="31"/>
      <c r="VRK44" s="30"/>
      <c r="VRL44" s="31"/>
      <c r="VRM44" s="30"/>
      <c r="VRN44" s="31"/>
      <c r="VRO44" s="30"/>
      <c r="VRP44" s="31"/>
      <c r="VRQ44" s="30"/>
      <c r="VRR44" s="31"/>
      <c r="VRS44" s="30"/>
      <c r="VRT44" s="31"/>
      <c r="VRU44" s="30"/>
      <c r="VRV44" s="31"/>
      <c r="VRW44" s="30"/>
      <c r="VRX44" s="31"/>
      <c r="VRY44" s="30"/>
      <c r="VRZ44" s="31"/>
      <c r="VSA44" s="30"/>
      <c r="VSB44" s="31"/>
      <c r="VSC44" s="30"/>
      <c r="VSD44" s="31"/>
      <c r="VSE44" s="30"/>
      <c r="VSF44" s="31"/>
      <c r="VSG44" s="30"/>
      <c r="VSH44" s="31"/>
      <c r="VSI44" s="30"/>
      <c r="VSJ44" s="31"/>
      <c r="VSK44" s="30"/>
      <c r="VSL44" s="31"/>
      <c r="VSM44" s="30"/>
      <c r="VSN44" s="31"/>
      <c r="VSO44" s="30"/>
      <c r="VSP44" s="31"/>
      <c r="VSQ44" s="30"/>
      <c r="VSR44" s="31"/>
      <c r="VSS44" s="30"/>
      <c r="VST44" s="31"/>
      <c r="VSU44" s="30"/>
      <c r="VSV44" s="31"/>
      <c r="VSW44" s="30"/>
      <c r="VSX44" s="31"/>
      <c r="VSY44" s="30"/>
      <c r="VSZ44" s="31"/>
      <c r="VTA44" s="30"/>
      <c r="VTB44" s="31"/>
      <c r="VTC44" s="30"/>
      <c r="VTD44" s="31"/>
      <c r="VTE44" s="30"/>
      <c r="VTF44" s="31"/>
      <c r="VTG44" s="30"/>
      <c r="VTH44" s="31"/>
      <c r="VTI44" s="30"/>
      <c r="VTJ44" s="31"/>
      <c r="VTK44" s="30"/>
      <c r="VTL44" s="31"/>
      <c r="VTM44" s="30"/>
      <c r="VTN44" s="31"/>
      <c r="VTO44" s="30"/>
      <c r="VTP44" s="31"/>
      <c r="VTQ44" s="30"/>
      <c r="VTR44" s="31"/>
      <c r="VTS44" s="30"/>
      <c r="VTT44" s="31"/>
      <c r="VTU44" s="30"/>
      <c r="VTV44" s="31"/>
      <c r="VTW44" s="30"/>
      <c r="VTX44" s="31"/>
      <c r="VTY44" s="30"/>
      <c r="VTZ44" s="31"/>
      <c r="VUA44" s="30"/>
      <c r="VUB44" s="31"/>
      <c r="VUC44" s="30"/>
      <c r="VUD44" s="31"/>
      <c r="VUE44" s="30"/>
      <c r="VUF44" s="31"/>
      <c r="VUG44" s="30"/>
      <c r="VUH44" s="31"/>
      <c r="VUI44" s="30"/>
      <c r="VUJ44" s="31"/>
      <c r="VUK44" s="30"/>
      <c r="VUL44" s="31"/>
      <c r="VUM44" s="30"/>
      <c r="VUN44" s="31"/>
      <c r="VUO44" s="30"/>
      <c r="VUP44" s="31"/>
      <c r="VUQ44" s="30"/>
      <c r="VUR44" s="31"/>
      <c r="VUS44" s="30"/>
      <c r="VUT44" s="31"/>
      <c r="VUU44" s="30"/>
      <c r="VUV44" s="31"/>
      <c r="VUW44" s="30"/>
      <c r="VUX44" s="31"/>
      <c r="VUY44" s="30"/>
      <c r="VUZ44" s="31"/>
      <c r="VVA44" s="30"/>
      <c r="VVB44" s="31"/>
      <c r="VVC44" s="30"/>
      <c r="VVD44" s="31"/>
      <c r="VVE44" s="30"/>
      <c r="VVF44" s="31"/>
      <c r="VVG44" s="30"/>
      <c r="VVH44" s="31"/>
      <c r="VVI44" s="30"/>
      <c r="VVJ44" s="31"/>
      <c r="VVK44" s="30"/>
      <c r="VVL44" s="31"/>
      <c r="VVM44" s="30"/>
      <c r="VVN44" s="31"/>
      <c r="VVO44" s="30"/>
      <c r="VVP44" s="31"/>
      <c r="VVQ44" s="30"/>
      <c r="VVR44" s="31"/>
      <c r="VVS44" s="30"/>
      <c r="VVT44" s="31"/>
      <c r="VVU44" s="30"/>
      <c r="VVV44" s="31"/>
      <c r="VVW44" s="30"/>
      <c r="VVX44" s="31"/>
      <c r="VVY44" s="30"/>
      <c r="VVZ44" s="31"/>
      <c r="VWA44" s="30"/>
      <c r="VWB44" s="31"/>
      <c r="VWC44" s="30"/>
      <c r="VWD44" s="31"/>
      <c r="VWE44" s="30"/>
      <c r="VWF44" s="31"/>
      <c r="VWG44" s="30"/>
      <c r="VWH44" s="31"/>
      <c r="VWI44" s="30"/>
      <c r="VWJ44" s="31"/>
      <c r="VWK44" s="30"/>
      <c r="VWL44" s="31"/>
      <c r="VWM44" s="30"/>
      <c r="VWN44" s="31"/>
      <c r="VWO44" s="30"/>
      <c r="VWP44" s="31"/>
      <c r="VWQ44" s="30"/>
      <c r="VWR44" s="31"/>
      <c r="VWS44" s="30"/>
      <c r="VWT44" s="31"/>
      <c r="VWU44" s="30"/>
      <c r="VWV44" s="31"/>
      <c r="VWW44" s="30"/>
      <c r="VWX44" s="31"/>
      <c r="VWY44" s="30"/>
      <c r="VWZ44" s="31"/>
      <c r="VXA44" s="30"/>
      <c r="VXB44" s="31"/>
      <c r="VXC44" s="30"/>
      <c r="VXD44" s="31"/>
      <c r="VXE44" s="30"/>
      <c r="VXF44" s="31"/>
      <c r="VXG44" s="30"/>
      <c r="VXH44" s="31"/>
      <c r="VXI44" s="30"/>
      <c r="VXJ44" s="31"/>
      <c r="VXK44" s="30"/>
      <c r="VXL44" s="31"/>
      <c r="VXM44" s="30"/>
      <c r="VXN44" s="31"/>
      <c r="VXO44" s="30"/>
      <c r="VXP44" s="31"/>
      <c r="VXQ44" s="30"/>
      <c r="VXR44" s="31"/>
      <c r="VXS44" s="30"/>
      <c r="VXT44" s="31"/>
      <c r="VXU44" s="30"/>
      <c r="VXV44" s="31"/>
      <c r="VXW44" s="30"/>
      <c r="VXX44" s="31"/>
      <c r="VXY44" s="30"/>
      <c r="VXZ44" s="31"/>
      <c r="VYA44" s="30"/>
      <c r="VYB44" s="31"/>
      <c r="VYC44" s="30"/>
      <c r="VYD44" s="31"/>
      <c r="VYE44" s="30"/>
      <c r="VYF44" s="31"/>
      <c r="VYG44" s="30"/>
      <c r="VYH44" s="31"/>
      <c r="VYI44" s="30"/>
      <c r="VYJ44" s="31"/>
      <c r="VYK44" s="30"/>
      <c r="VYL44" s="31"/>
      <c r="VYM44" s="30"/>
      <c r="VYN44" s="31"/>
      <c r="VYO44" s="30"/>
      <c r="VYP44" s="31"/>
      <c r="VYQ44" s="30"/>
      <c r="VYR44" s="31"/>
      <c r="VYS44" s="30"/>
      <c r="VYT44" s="31"/>
      <c r="VYU44" s="30"/>
      <c r="VYV44" s="31"/>
      <c r="VYW44" s="30"/>
      <c r="VYX44" s="31"/>
      <c r="VYY44" s="30"/>
      <c r="VYZ44" s="31"/>
      <c r="VZA44" s="30"/>
      <c r="VZB44" s="31"/>
      <c r="VZC44" s="30"/>
      <c r="VZD44" s="31"/>
      <c r="VZE44" s="30"/>
      <c r="VZF44" s="31"/>
      <c r="VZG44" s="30"/>
      <c r="VZH44" s="31"/>
      <c r="VZI44" s="30"/>
      <c r="VZJ44" s="31"/>
      <c r="VZK44" s="30"/>
      <c r="VZL44" s="31"/>
      <c r="VZM44" s="30"/>
      <c r="VZN44" s="31"/>
      <c r="VZO44" s="30"/>
      <c r="VZP44" s="31"/>
      <c r="VZQ44" s="30"/>
      <c r="VZR44" s="31"/>
      <c r="VZS44" s="30"/>
      <c r="VZT44" s="31"/>
      <c r="VZU44" s="30"/>
      <c r="VZV44" s="31"/>
      <c r="VZW44" s="30"/>
      <c r="VZX44" s="31"/>
      <c r="VZY44" s="30"/>
      <c r="VZZ44" s="31"/>
      <c r="WAA44" s="30"/>
      <c r="WAB44" s="31"/>
      <c r="WAC44" s="30"/>
      <c r="WAD44" s="31"/>
      <c r="WAE44" s="30"/>
      <c r="WAF44" s="31"/>
      <c r="WAG44" s="30"/>
      <c r="WAH44" s="31"/>
      <c r="WAI44" s="30"/>
      <c r="WAJ44" s="31"/>
      <c r="WAK44" s="30"/>
      <c r="WAL44" s="31"/>
      <c r="WAM44" s="30"/>
      <c r="WAN44" s="31"/>
      <c r="WAO44" s="30"/>
      <c r="WAP44" s="31"/>
      <c r="WAQ44" s="30"/>
      <c r="WAR44" s="31"/>
      <c r="WAS44" s="30"/>
      <c r="WAT44" s="31"/>
      <c r="WAU44" s="30"/>
      <c r="WAV44" s="31"/>
      <c r="WAW44" s="30"/>
      <c r="WAX44" s="31"/>
      <c r="WAY44" s="30"/>
      <c r="WAZ44" s="31"/>
      <c r="WBA44" s="30"/>
      <c r="WBB44" s="31"/>
      <c r="WBC44" s="30"/>
      <c r="WBD44" s="31"/>
      <c r="WBE44" s="30"/>
      <c r="WBF44" s="31"/>
      <c r="WBG44" s="30"/>
      <c r="WBH44" s="31"/>
      <c r="WBI44" s="30"/>
      <c r="WBJ44" s="31"/>
      <c r="WBK44" s="30"/>
      <c r="WBL44" s="31"/>
      <c r="WBM44" s="30"/>
      <c r="WBN44" s="31"/>
      <c r="WBO44" s="30"/>
      <c r="WBP44" s="31"/>
      <c r="WBQ44" s="30"/>
      <c r="WBR44" s="31"/>
      <c r="WBS44" s="30"/>
      <c r="WBT44" s="31"/>
      <c r="WBU44" s="30"/>
      <c r="WBV44" s="31"/>
      <c r="WBW44" s="30"/>
      <c r="WBX44" s="31"/>
      <c r="WBY44" s="30"/>
      <c r="WBZ44" s="31"/>
      <c r="WCA44" s="30"/>
      <c r="WCB44" s="31"/>
      <c r="WCC44" s="30"/>
      <c r="WCD44" s="31"/>
      <c r="WCE44" s="30"/>
      <c r="WCF44" s="31"/>
      <c r="WCG44" s="30"/>
      <c r="WCH44" s="31"/>
      <c r="WCI44" s="30"/>
      <c r="WCJ44" s="31"/>
      <c r="WCK44" s="30"/>
      <c r="WCL44" s="31"/>
      <c r="WCM44" s="30"/>
      <c r="WCN44" s="31"/>
      <c r="WCO44" s="30"/>
      <c r="WCP44" s="31"/>
      <c r="WCQ44" s="30"/>
      <c r="WCR44" s="31"/>
      <c r="WCS44" s="30"/>
      <c r="WCT44" s="31"/>
      <c r="WCU44" s="30"/>
      <c r="WCV44" s="31"/>
      <c r="WCW44" s="30"/>
      <c r="WCX44" s="31"/>
      <c r="WCY44" s="30"/>
      <c r="WCZ44" s="31"/>
      <c r="WDA44" s="30"/>
      <c r="WDB44" s="31"/>
      <c r="WDC44" s="30"/>
      <c r="WDD44" s="31"/>
      <c r="WDE44" s="30"/>
      <c r="WDF44" s="31"/>
      <c r="WDG44" s="30"/>
      <c r="WDH44" s="31"/>
      <c r="WDI44" s="30"/>
      <c r="WDJ44" s="31"/>
      <c r="WDK44" s="30"/>
      <c r="WDL44" s="31"/>
      <c r="WDM44" s="30"/>
      <c r="WDN44" s="31"/>
      <c r="WDO44" s="30"/>
      <c r="WDP44" s="31"/>
      <c r="WDQ44" s="30"/>
      <c r="WDR44" s="31"/>
      <c r="WDS44" s="30"/>
      <c r="WDT44" s="31"/>
      <c r="WDU44" s="30"/>
      <c r="WDV44" s="31"/>
      <c r="WDW44" s="30"/>
      <c r="WDX44" s="31"/>
      <c r="WDY44" s="30"/>
      <c r="WDZ44" s="31"/>
      <c r="WEA44" s="30"/>
      <c r="WEB44" s="31"/>
      <c r="WEC44" s="30"/>
      <c r="WED44" s="31"/>
      <c r="WEE44" s="30"/>
      <c r="WEF44" s="31"/>
      <c r="WEG44" s="30"/>
      <c r="WEH44" s="31"/>
      <c r="WEI44" s="30"/>
      <c r="WEJ44" s="31"/>
      <c r="WEK44" s="30"/>
      <c r="WEL44" s="31"/>
      <c r="WEM44" s="30"/>
      <c r="WEN44" s="31"/>
      <c r="WEO44" s="30"/>
      <c r="WEP44" s="31"/>
      <c r="WEQ44" s="30"/>
      <c r="WER44" s="31"/>
      <c r="WES44" s="30"/>
      <c r="WET44" s="31"/>
      <c r="WEU44" s="30"/>
      <c r="WEV44" s="31"/>
      <c r="WEW44" s="30"/>
      <c r="WEX44" s="31"/>
      <c r="WEY44" s="30"/>
      <c r="WEZ44" s="31"/>
      <c r="WFA44" s="30"/>
      <c r="WFB44" s="31"/>
      <c r="WFC44" s="30"/>
      <c r="WFD44" s="31"/>
      <c r="WFE44" s="30"/>
      <c r="WFF44" s="31"/>
      <c r="WFG44" s="30"/>
      <c r="WFH44" s="31"/>
      <c r="WFI44" s="30"/>
      <c r="WFJ44" s="31"/>
      <c r="WFK44" s="30"/>
      <c r="WFL44" s="31"/>
      <c r="WFM44" s="30"/>
      <c r="WFN44" s="31"/>
      <c r="WFO44" s="30"/>
      <c r="WFP44" s="31"/>
      <c r="WFQ44" s="30"/>
      <c r="WFR44" s="31"/>
      <c r="WFS44" s="30"/>
      <c r="WFT44" s="31"/>
      <c r="WFU44" s="30"/>
      <c r="WFV44" s="31"/>
      <c r="WFW44" s="30"/>
      <c r="WFX44" s="31"/>
      <c r="WFY44" s="30"/>
      <c r="WFZ44" s="31"/>
      <c r="WGA44" s="30"/>
      <c r="WGB44" s="31"/>
      <c r="WGC44" s="30"/>
      <c r="WGD44" s="31"/>
      <c r="WGE44" s="30"/>
      <c r="WGF44" s="31"/>
      <c r="WGG44" s="30"/>
      <c r="WGH44" s="31"/>
      <c r="WGI44" s="30"/>
      <c r="WGJ44" s="31"/>
      <c r="WGK44" s="30"/>
      <c r="WGL44" s="31"/>
      <c r="WGM44" s="30"/>
      <c r="WGN44" s="31"/>
      <c r="WGO44" s="30"/>
      <c r="WGP44" s="31"/>
      <c r="WGQ44" s="30"/>
      <c r="WGR44" s="31"/>
      <c r="WGS44" s="30"/>
      <c r="WGT44" s="31"/>
      <c r="WGU44" s="30"/>
      <c r="WGV44" s="31"/>
      <c r="WGW44" s="30"/>
      <c r="WGX44" s="31"/>
      <c r="WGY44" s="30"/>
      <c r="WGZ44" s="31"/>
      <c r="WHA44" s="30"/>
      <c r="WHB44" s="31"/>
      <c r="WHC44" s="30"/>
      <c r="WHD44" s="31"/>
      <c r="WHE44" s="30"/>
      <c r="WHF44" s="31"/>
      <c r="WHG44" s="30"/>
      <c r="WHH44" s="31"/>
      <c r="WHI44" s="30"/>
      <c r="WHJ44" s="31"/>
      <c r="WHK44" s="30"/>
      <c r="WHL44" s="31"/>
      <c r="WHM44" s="30"/>
      <c r="WHN44" s="31"/>
      <c r="WHO44" s="30"/>
      <c r="WHP44" s="31"/>
      <c r="WHQ44" s="30"/>
      <c r="WHR44" s="31"/>
      <c r="WHS44" s="30"/>
      <c r="WHT44" s="31"/>
      <c r="WHU44" s="30"/>
      <c r="WHV44" s="31"/>
      <c r="WHW44" s="30"/>
      <c r="WHX44" s="31"/>
      <c r="WHY44" s="30"/>
      <c r="WHZ44" s="31"/>
      <c r="WIA44" s="30"/>
      <c r="WIB44" s="31"/>
      <c r="WIC44" s="30"/>
      <c r="WID44" s="31"/>
      <c r="WIE44" s="30"/>
      <c r="WIF44" s="31"/>
      <c r="WIG44" s="30"/>
      <c r="WIH44" s="31"/>
      <c r="WII44" s="30"/>
      <c r="WIJ44" s="31"/>
      <c r="WIK44" s="30"/>
      <c r="WIL44" s="31"/>
      <c r="WIM44" s="30"/>
      <c r="WIN44" s="31"/>
      <c r="WIO44" s="30"/>
      <c r="WIP44" s="31"/>
      <c r="WIQ44" s="30"/>
      <c r="WIR44" s="31"/>
      <c r="WIS44" s="30"/>
      <c r="WIT44" s="31"/>
      <c r="WIU44" s="30"/>
      <c r="WIV44" s="31"/>
      <c r="WIW44" s="30"/>
      <c r="WIX44" s="31"/>
      <c r="WIY44" s="30"/>
      <c r="WIZ44" s="31"/>
      <c r="WJA44" s="30"/>
      <c r="WJB44" s="31"/>
      <c r="WJC44" s="30"/>
      <c r="WJD44" s="31"/>
      <c r="WJE44" s="30"/>
      <c r="WJF44" s="31"/>
      <c r="WJG44" s="30"/>
      <c r="WJH44" s="31"/>
      <c r="WJI44" s="30"/>
      <c r="WJJ44" s="31"/>
      <c r="WJK44" s="30"/>
      <c r="WJL44" s="31"/>
      <c r="WJM44" s="30"/>
      <c r="WJN44" s="31"/>
      <c r="WJO44" s="30"/>
      <c r="WJP44" s="31"/>
      <c r="WJQ44" s="30"/>
      <c r="WJR44" s="31"/>
      <c r="WJS44" s="30"/>
      <c r="WJT44" s="31"/>
      <c r="WJU44" s="30"/>
      <c r="WJV44" s="31"/>
      <c r="WJW44" s="30"/>
      <c r="WJX44" s="31"/>
      <c r="WJY44" s="30"/>
      <c r="WJZ44" s="31"/>
      <c r="WKA44" s="30"/>
      <c r="WKB44" s="31"/>
      <c r="WKC44" s="30"/>
      <c r="WKD44" s="31"/>
      <c r="WKE44" s="30"/>
      <c r="WKF44" s="31"/>
      <c r="WKG44" s="30"/>
      <c r="WKH44" s="31"/>
      <c r="WKI44" s="30"/>
      <c r="WKJ44" s="31"/>
      <c r="WKK44" s="30"/>
      <c r="WKL44" s="31"/>
      <c r="WKM44" s="30"/>
      <c r="WKN44" s="31"/>
      <c r="WKO44" s="30"/>
      <c r="WKP44" s="31"/>
      <c r="WKQ44" s="30"/>
      <c r="WKR44" s="31"/>
      <c r="WKS44" s="30"/>
      <c r="WKT44" s="31"/>
      <c r="WKU44" s="30"/>
      <c r="WKV44" s="31"/>
      <c r="WKW44" s="30"/>
      <c r="WKX44" s="31"/>
      <c r="WKY44" s="30"/>
      <c r="WKZ44" s="31"/>
      <c r="WLA44" s="30"/>
      <c r="WLB44" s="31"/>
      <c r="WLC44" s="30"/>
      <c r="WLD44" s="31"/>
      <c r="WLE44" s="30"/>
      <c r="WLF44" s="31"/>
      <c r="WLG44" s="30"/>
      <c r="WLH44" s="31"/>
      <c r="WLI44" s="30"/>
      <c r="WLJ44" s="31"/>
      <c r="WLK44" s="30"/>
      <c r="WLL44" s="31"/>
      <c r="WLM44" s="30"/>
      <c r="WLN44" s="31"/>
      <c r="WLO44" s="30"/>
      <c r="WLP44" s="31"/>
      <c r="WLQ44" s="30"/>
      <c r="WLR44" s="31"/>
      <c r="WLS44" s="30"/>
      <c r="WLT44" s="31"/>
      <c r="WLU44" s="30"/>
      <c r="WLV44" s="31"/>
      <c r="WLW44" s="30"/>
      <c r="WLX44" s="31"/>
      <c r="WLY44" s="30"/>
      <c r="WLZ44" s="31"/>
      <c r="WMA44" s="30"/>
      <c r="WMB44" s="31"/>
      <c r="WMC44" s="30"/>
      <c r="WMD44" s="31"/>
      <c r="WME44" s="30"/>
      <c r="WMF44" s="31"/>
      <c r="WMG44" s="30"/>
      <c r="WMH44" s="31"/>
      <c r="WMI44" s="30"/>
      <c r="WMJ44" s="31"/>
      <c r="WMK44" s="30"/>
      <c r="WML44" s="31"/>
      <c r="WMM44" s="30"/>
      <c r="WMN44" s="31"/>
      <c r="WMO44" s="30"/>
      <c r="WMP44" s="31"/>
      <c r="WMQ44" s="30"/>
      <c r="WMR44" s="31"/>
      <c r="WMS44" s="30"/>
      <c r="WMT44" s="31"/>
      <c r="WMU44" s="30"/>
      <c r="WMV44" s="31"/>
      <c r="WMW44" s="30"/>
      <c r="WMX44" s="31"/>
      <c r="WMY44" s="30"/>
      <c r="WMZ44" s="31"/>
      <c r="WNA44" s="30"/>
      <c r="WNB44" s="31"/>
      <c r="WNC44" s="30"/>
      <c r="WND44" s="31"/>
      <c r="WNE44" s="30"/>
      <c r="WNF44" s="31"/>
      <c r="WNG44" s="30"/>
      <c r="WNH44" s="31"/>
      <c r="WNI44" s="30"/>
      <c r="WNJ44" s="31"/>
      <c r="WNK44" s="30"/>
      <c r="WNL44" s="31"/>
      <c r="WNM44" s="30"/>
      <c r="WNN44" s="31"/>
      <c r="WNO44" s="30"/>
      <c r="WNP44" s="31"/>
      <c r="WNQ44" s="30"/>
      <c r="WNR44" s="31"/>
      <c r="WNS44" s="30"/>
      <c r="WNT44" s="31"/>
      <c r="WNU44" s="30"/>
      <c r="WNV44" s="31"/>
      <c r="WNW44" s="30"/>
      <c r="WNX44" s="31"/>
      <c r="WNY44" s="30"/>
      <c r="WNZ44" s="31"/>
      <c r="WOA44" s="30"/>
      <c r="WOB44" s="31"/>
      <c r="WOC44" s="30"/>
      <c r="WOD44" s="31"/>
      <c r="WOE44" s="30"/>
      <c r="WOF44" s="31"/>
      <c r="WOG44" s="30"/>
      <c r="WOH44" s="31"/>
      <c r="WOI44" s="30"/>
      <c r="WOJ44" s="31"/>
      <c r="WOK44" s="30"/>
      <c r="WOL44" s="31"/>
      <c r="WOM44" s="30"/>
      <c r="WON44" s="31"/>
      <c r="WOO44" s="30"/>
      <c r="WOP44" s="31"/>
      <c r="WOQ44" s="30"/>
      <c r="WOR44" s="31"/>
      <c r="WOS44" s="30"/>
      <c r="WOT44" s="31"/>
      <c r="WOU44" s="30"/>
      <c r="WOV44" s="31"/>
      <c r="WOW44" s="30"/>
      <c r="WOX44" s="31"/>
      <c r="WOY44" s="30"/>
      <c r="WOZ44" s="31"/>
      <c r="WPA44" s="30"/>
      <c r="WPB44" s="31"/>
      <c r="WPC44" s="30"/>
      <c r="WPD44" s="31"/>
      <c r="WPE44" s="30"/>
      <c r="WPF44" s="31"/>
      <c r="WPG44" s="30"/>
      <c r="WPH44" s="31"/>
      <c r="WPI44" s="30"/>
      <c r="WPJ44" s="31"/>
      <c r="WPK44" s="30"/>
      <c r="WPL44" s="31"/>
      <c r="WPM44" s="30"/>
      <c r="WPN44" s="31"/>
      <c r="WPO44" s="30"/>
      <c r="WPP44" s="31"/>
      <c r="WPQ44" s="30"/>
      <c r="WPR44" s="31"/>
      <c r="WPS44" s="30"/>
      <c r="WPT44" s="31"/>
      <c r="WPU44" s="30"/>
      <c r="WPV44" s="31"/>
      <c r="WPW44" s="30"/>
      <c r="WPX44" s="31"/>
      <c r="WPY44" s="30"/>
      <c r="WPZ44" s="31"/>
      <c r="WQA44" s="30"/>
      <c r="WQB44" s="31"/>
      <c r="WQC44" s="30"/>
      <c r="WQD44" s="31"/>
      <c r="WQE44" s="30"/>
      <c r="WQF44" s="31"/>
      <c r="WQG44" s="30"/>
      <c r="WQH44" s="31"/>
      <c r="WQI44" s="30"/>
      <c r="WQJ44" s="31"/>
      <c r="WQK44" s="30"/>
      <c r="WQL44" s="31"/>
      <c r="WQM44" s="30"/>
      <c r="WQN44" s="31"/>
      <c r="WQO44" s="30"/>
      <c r="WQP44" s="31"/>
      <c r="WQQ44" s="30"/>
      <c r="WQR44" s="31"/>
      <c r="WQS44" s="30"/>
      <c r="WQT44" s="31"/>
      <c r="WQU44" s="30"/>
      <c r="WQV44" s="31"/>
      <c r="WQW44" s="30"/>
      <c r="WQX44" s="31"/>
      <c r="WQY44" s="30"/>
      <c r="WQZ44" s="31"/>
      <c r="WRA44" s="30"/>
      <c r="WRB44" s="31"/>
      <c r="WRC44" s="30"/>
      <c r="WRD44" s="31"/>
      <c r="WRE44" s="30"/>
      <c r="WRF44" s="31"/>
      <c r="WRG44" s="30"/>
      <c r="WRH44" s="31"/>
      <c r="WRI44" s="30"/>
      <c r="WRJ44" s="31"/>
      <c r="WRK44" s="30"/>
      <c r="WRL44" s="31"/>
      <c r="WRM44" s="30"/>
      <c r="WRN44" s="31"/>
      <c r="WRO44" s="30"/>
      <c r="WRP44" s="31"/>
      <c r="WRQ44" s="30"/>
      <c r="WRR44" s="31"/>
      <c r="WRS44" s="30"/>
      <c r="WRT44" s="31"/>
      <c r="WRU44" s="30"/>
      <c r="WRV44" s="31"/>
      <c r="WRW44" s="30"/>
      <c r="WRX44" s="31"/>
      <c r="WRY44" s="30"/>
      <c r="WRZ44" s="31"/>
      <c r="WSA44" s="30"/>
      <c r="WSB44" s="31"/>
      <c r="WSC44" s="30"/>
      <c r="WSD44" s="31"/>
      <c r="WSE44" s="30"/>
      <c r="WSF44" s="31"/>
      <c r="WSG44" s="30"/>
      <c r="WSH44" s="31"/>
      <c r="WSI44" s="30"/>
      <c r="WSJ44" s="31"/>
      <c r="WSK44" s="30"/>
      <c r="WSL44" s="31"/>
      <c r="WSM44" s="30"/>
      <c r="WSN44" s="31"/>
      <c r="WSO44" s="30"/>
      <c r="WSP44" s="31"/>
      <c r="WSQ44" s="30"/>
      <c r="WSR44" s="31"/>
      <c r="WSS44" s="30"/>
      <c r="WST44" s="31"/>
      <c r="WSU44" s="30"/>
      <c r="WSV44" s="31"/>
      <c r="WSW44" s="30"/>
      <c r="WSX44" s="31"/>
      <c r="WSY44" s="30"/>
      <c r="WSZ44" s="31"/>
      <c r="WTA44" s="30"/>
      <c r="WTB44" s="31"/>
      <c r="WTC44" s="30"/>
      <c r="WTD44" s="31"/>
      <c r="WTE44" s="30"/>
      <c r="WTF44" s="31"/>
      <c r="WTG44" s="30"/>
      <c r="WTH44" s="31"/>
      <c r="WTI44" s="30"/>
      <c r="WTJ44" s="31"/>
      <c r="WTK44" s="30"/>
      <c r="WTL44" s="31"/>
      <c r="WTM44" s="30"/>
      <c r="WTN44" s="31"/>
      <c r="WTO44" s="30"/>
      <c r="WTP44" s="31"/>
      <c r="WTQ44" s="30"/>
      <c r="WTR44" s="31"/>
      <c r="WTS44" s="30"/>
      <c r="WTT44" s="31"/>
      <c r="WTU44" s="30"/>
      <c r="WTV44" s="31"/>
      <c r="WTW44" s="30"/>
      <c r="WTX44" s="31"/>
      <c r="WTY44" s="30"/>
      <c r="WTZ44" s="31"/>
      <c r="WUA44" s="30"/>
      <c r="WUB44" s="31"/>
      <c r="WUC44" s="30"/>
      <c r="WUD44" s="31"/>
      <c r="WUE44" s="30"/>
      <c r="WUF44" s="31"/>
      <c r="WUG44" s="30"/>
      <c r="WUH44" s="31"/>
      <c r="WUI44" s="30"/>
      <c r="WUJ44" s="31"/>
      <c r="WUK44" s="30"/>
      <c r="WUL44" s="31"/>
      <c r="WUM44" s="30"/>
      <c r="WUN44" s="31"/>
      <c r="WUO44" s="30"/>
      <c r="WUP44" s="31"/>
      <c r="WUQ44" s="30"/>
      <c r="WUR44" s="31"/>
      <c r="WUS44" s="30"/>
      <c r="WUT44" s="31"/>
      <c r="WUU44" s="30"/>
      <c r="WUV44" s="31"/>
      <c r="WUW44" s="30"/>
      <c r="WUX44" s="31"/>
      <c r="WUY44" s="30"/>
      <c r="WUZ44" s="31"/>
      <c r="WVA44" s="30"/>
      <c r="WVB44" s="31"/>
      <c r="WVC44" s="30"/>
      <c r="WVD44" s="31"/>
      <c r="WVE44" s="30"/>
      <c r="WVF44" s="31"/>
      <c r="WVG44" s="30"/>
      <c r="WVH44" s="31"/>
      <c r="WVI44" s="30"/>
      <c r="WVJ44" s="31"/>
      <c r="WVK44" s="30"/>
      <c r="WVL44" s="31"/>
      <c r="WVM44" s="30"/>
      <c r="WVN44" s="31"/>
      <c r="WVO44" s="30"/>
      <c r="WVP44" s="31"/>
      <c r="WVQ44" s="30"/>
      <c r="WVR44" s="31"/>
      <c r="WVS44" s="30"/>
      <c r="WVT44" s="31"/>
      <c r="WVU44" s="30"/>
      <c r="WVV44" s="31"/>
      <c r="WVW44" s="30"/>
      <c r="WVX44" s="31"/>
      <c r="WVY44" s="30"/>
      <c r="WVZ44" s="31"/>
      <c r="WWA44" s="30"/>
      <c r="WWB44" s="31"/>
      <c r="WWC44" s="30"/>
      <c r="WWD44" s="31"/>
      <c r="WWE44" s="30"/>
      <c r="WWF44" s="31"/>
      <c r="WWG44" s="30"/>
      <c r="WWH44" s="31"/>
      <c r="WWI44" s="30"/>
      <c r="WWJ44" s="31"/>
      <c r="WWK44" s="30"/>
      <c r="WWL44" s="31"/>
      <c r="WWM44" s="30"/>
      <c r="WWN44" s="31"/>
      <c r="WWO44" s="30"/>
      <c r="WWP44" s="31"/>
      <c r="WWQ44" s="30"/>
      <c r="WWR44" s="31"/>
      <c r="WWS44" s="30"/>
      <c r="WWT44" s="31"/>
      <c r="WWU44" s="30"/>
      <c r="WWV44" s="31"/>
      <c r="WWW44" s="30"/>
      <c r="WWX44" s="31"/>
      <c r="WWY44" s="30"/>
      <c r="WWZ44" s="31"/>
      <c r="WXA44" s="30"/>
      <c r="WXB44" s="31"/>
      <c r="WXC44" s="30"/>
      <c r="WXD44" s="31"/>
      <c r="WXE44" s="30"/>
      <c r="WXF44" s="31"/>
      <c r="WXG44" s="30"/>
      <c r="WXH44" s="31"/>
      <c r="WXI44" s="30"/>
      <c r="WXJ44" s="31"/>
      <c r="WXK44" s="30"/>
      <c r="WXL44" s="31"/>
      <c r="WXM44" s="30"/>
      <c r="WXN44" s="31"/>
      <c r="WXO44" s="30"/>
      <c r="WXP44" s="31"/>
      <c r="WXQ44" s="30"/>
      <c r="WXR44" s="31"/>
      <c r="WXS44" s="30"/>
      <c r="WXT44" s="31"/>
      <c r="WXU44" s="30"/>
      <c r="WXV44" s="31"/>
      <c r="WXW44" s="30"/>
      <c r="WXX44" s="31"/>
      <c r="WXY44" s="30"/>
      <c r="WXZ44" s="31"/>
      <c r="WYA44" s="30"/>
      <c r="WYB44" s="31"/>
      <c r="WYC44" s="30"/>
      <c r="WYD44" s="31"/>
      <c r="WYE44" s="30"/>
      <c r="WYF44" s="31"/>
      <c r="WYG44" s="30"/>
      <c r="WYH44" s="31"/>
      <c r="WYI44" s="30"/>
      <c r="WYJ44" s="31"/>
      <c r="WYK44" s="30"/>
      <c r="WYL44" s="31"/>
      <c r="WYM44" s="30"/>
      <c r="WYN44" s="31"/>
      <c r="WYO44" s="30"/>
      <c r="WYP44" s="31"/>
      <c r="WYQ44" s="30"/>
      <c r="WYR44" s="31"/>
      <c r="WYS44" s="30"/>
      <c r="WYT44" s="31"/>
      <c r="WYU44" s="30"/>
      <c r="WYV44" s="31"/>
      <c r="WYW44" s="30"/>
      <c r="WYX44" s="31"/>
      <c r="WYY44" s="30"/>
      <c r="WYZ44" s="31"/>
      <c r="WZA44" s="30"/>
      <c r="WZB44" s="31"/>
      <c r="WZC44" s="30"/>
      <c r="WZD44" s="31"/>
      <c r="WZE44" s="30"/>
      <c r="WZF44" s="31"/>
      <c r="WZG44" s="30"/>
      <c r="WZH44" s="31"/>
      <c r="WZI44" s="30"/>
      <c r="WZJ44" s="31"/>
      <c r="WZK44" s="30"/>
      <c r="WZL44" s="31"/>
      <c r="WZM44" s="30"/>
      <c r="WZN44" s="31"/>
      <c r="WZO44" s="30"/>
      <c r="WZP44" s="31"/>
      <c r="WZQ44" s="30"/>
      <c r="WZR44" s="31"/>
      <c r="WZS44" s="30"/>
      <c r="WZT44" s="31"/>
      <c r="WZU44" s="30"/>
      <c r="WZV44" s="31"/>
      <c r="WZW44" s="30"/>
      <c r="WZX44" s="31"/>
      <c r="WZY44" s="30"/>
      <c r="WZZ44" s="31"/>
      <c r="XAA44" s="30"/>
      <c r="XAB44" s="31"/>
      <c r="XAC44" s="30"/>
      <c r="XAD44" s="31"/>
      <c r="XAE44" s="30"/>
      <c r="XAF44" s="31"/>
      <c r="XAG44" s="30"/>
      <c r="XAH44" s="31"/>
      <c r="XAI44" s="30"/>
      <c r="XAJ44" s="31"/>
      <c r="XAK44" s="30"/>
      <c r="XAL44" s="31"/>
      <c r="XAM44" s="30"/>
      <c r="XAN44" s="31"/>
      <c r="XAO44" s="30"/>
      <c r="XAP44" s="31"/>
      <c r="XAQ44" s="30"/>
      <c r="XAR44" s="31"/>
      <c r="XAS44" s="30"/>
      <c r="XAT44" s="31"/>
      <c r="XAU44" s="30"/>
      <c r="XAV44" s="31"/>
      <c r="XAW44" s="30"/>
      <c r="XAX44" s="31"/>
      <c r="XAY44" s="30"/>
      <c r="XAZ44" s="31"/>
      <c r="XBA44" s="30"/>
      <c r="XBB44" s="31"/>
      <c r="XBC44" s="30"/>
      <c r="XBD44" s="31"/>
      <c r="XBE44" s="30"/>
      <c r="XBF44" s="31"/>
      <c r="XBG44" s="30"/>
      <c r="XBH44" s="31"/>
      <c r="XBI44" s="30"/>
      <c r="XBJ44" s="31"/>
      <c r="XBK44" s="30"/>
      <c r="XBL44" s="31"/>
      <c r="XBM44" s="30"/>
      <c r="XBN44" s="31"/>
      <c r="XBO44" s="30"/>
      <c r="XBP44" s="31"/>
      <c r="XBQ44" s="30"/>
      <c r="XBR44" s="31"/>
      <c r="XBS44" s="30"/>
      <c r="XBT44" s="31"/>
      <c r="XBU44" s="30"/>
      <c r="XBV44" s="31"/>
      <c r="XBW44" s="30"/>
      <c r="XBX44" s="31"/>
      <c r="XBY44" s="30"/>
      <c r="XBZ44" s="31"/>
      <c r="XCA44" s="30"/>
      <c r="XCB44" s="31"/>
      <c r="XCC44" s="30"/>
      <c r="XCD44" s="31"/>
      <c r="XCE44" s="30"/>
      <c r="XCF44" s="31"/>
      <c r="XCG44" s="30"/>
      <c r="XCH44" s="31"/>
      <c r="XCI44" s="30"/>
      <c r="XCJ44" s="31"/>
      <c r="XCK44" s="30"/>
      <c r="XCL44" s="31"/>
      <c r="XCM44" s="30"/>
      <c r="XCN44" s="31"/>
      <c r="XCO44" s="30"/>
      <c r="XCP44" s="31"/>
      <c r="XCQ44" s="30"/>
      <c r="XCR44" s="31"/>
      <c r="XCS44" s="30"/>
      <c r="XCT44" s="31"/>
      <c r="XCU44" s="30"/>
      <c r="XCV44" s="31"/>
      <c r="XCW44" s="30"/>
      <c r="XCX44" s="31"/>
      <c r="XCY44" s="30"/>
      <c r="XCZ44" s="31"/>
      <c r="XDA44" s="30"/>
      <c r="XDB44" s="31"/>
      <c r="XDC44" s="30"/>
      <c r="XDD44" s="31"/>
      <c r="XDE44" s="30"/>
      <c r="XDF44" s="31"/>
      <c r="XDG44" s="30"/>
      <c r="XDH44" s="31"/>
      <c r="XDI44" s="30"/>
      <c r="XDJ44" s="31"/>
      <c r="XDK44" s="30"/>
      <c r="XDL44" s="31"/>
      <c r="XDM44" s="30"/>
      <c r="XDN44" s="31"/>
      <c r="XDO44" s="30"/>
      <c r="XDP44" s="31"/>
      <c r="XDQ44" s="30"/>
      <c r="XDR44" s="31"/>
      <c r="XDS44" s="30"/>
      <c r="XDT44" s="31"/>
      <c r="XDU44" s="30"/>
      <c r="XDV44" s="31"/>
      <c r="XDW44" s="30"/>
      <c r="XDX44" s="31"/>
      <c r="XDY44" s="30"/>
      <c r="XDZ44" s="31"/>
      <c r="XEA44" s="30"/>
      <c r="XEB44" s="31"/>
      <c r="XEC44" s="30"/>
      <c r="XED44" s="31"/>
      <c r="XEE44" s="30"/>
      <c r="XEF44" s="31"/>
      <c r="XEG44" s="30"/>
      <c r="XEH44" s="31"/>
      <c r="XEI44" s="30"/>
      <c r="XEJ44" s="31"/>
      <c r="XEK44" s="30"/>
      <c r="XEL44" s="31"/>
      <c r="XEM44" s="30"/>
      <c r="XEN44" s="31"/>
      <c r="XEO44" s="30"/>
      <c r="XEP44" s="31"/>
      <c r="XEQ44" s="30"/>
      <c r="XER44" s="31"/>
      <c r="XES44" s="30"/>
      <c r="XET44" s="31"/>
      <c r="XEU44" s="30"/>
    </row>
    <row r="45" spans="2:16375" s="28" customFormat="1" ht="17" customHeight="1" thickBot="1">
      <c r="B45" s="34"/>
      <c r="C45" s="34" t="s">
        <v>10</v>
      </c>
      <c r="D45" s="34">
        <f>D40/D42</f>
        <v>1.3093023255813954</v>
      </c>
      <c r="E45" s="34"/>
      <c r="F45" s="34"/>
      <c r="G45" s="226"/>
      <c r="H45" s="226"/>
      <c r="I45" s="34"/>
      <c r="J45" s="31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1"/>
      <c r="AA45" s="30"/>
      <c r="AB45" s="31"/>
      <c r="AC45" s="30"/>
      <c r="AD45" s="31"/>
      <c r="AE45" s="30"/>
      <c r="AF45" s="31"/>
      <c r="AG45" s="30"/>
      <c r="AH45" s="31"/>
      <c r="AI45" s="30"/>
      <c r="AJ45" s="31"/>
      <c r="AK45" s="30"/>
      <c r="AL45" s="31"/>
      <c r="AM45" s="30"/>
      <c r="AN45" s="31"/>
      <c r="AO45" s="30"/>
      <c r="AP45" s="31"/>
      <c r="AQ45" s="30"/>
      <c r="AR45" s="31"/>
      <c r="AS45" s="30"/>
      <c r="AT45" s="31"/>
      <c r="AU45" s="30"/>
      <c r="AV45" s="31"/>
      <c r="AW45" s="30"/>
      <c r="AX45" s="31"/>
      <c r="AY45" s="30"/>
      <c r="AZ45" s="31"/>
      <c r="BA45" s="30"/>
      <c r="BB45" s="31"/>
      <c r="BC45" s="30"/>
      <c r="BD45" s="31"/>
      <c r="BE45" s="30"/>
      <c r="BF45" s="31"/>
      <c r="BG45" s="30"/>
      <c r="BH45" s="31"/>
      <c r="BI45" s="30"/>
      <c r="BJ45" s="31"/>
      <c r="BK45" s="30"/>
      <c r="BL45" s="31"/>
      <c r="BM45" s="30"/>
      <c r="BN45" s="31"/>
      <c r="BO45" s="30"/>
      <c r="BP45" s="31"/>
      <c r="BQ45" s="30"/>
      <c r="BR45" s="31"/>
      <c r="BS45" s="30"/>
      <c r="BT45" s="31"/>
      <c r="BU45" s="30"/>
      <c r="BV45" s="31"/>
      <c r="BW45" s="30"/>
      <c r="BX45" s="31"/>
      <c r="BY45" s="30"/>
      <c r="BZ45" s="31"/>
      <c r="CA45" s="30"/>
      <c r="CB45" s="31"/>
      <c r="CC45" s="30"/>
      <c r="CD45" s="31"/>
      <c r="CE45" s="30"/>
      <c r="CF45" s="31"/>
      <c r="CG45" s="30"/>
      <c r="CH45" s="31"/>
      <c r="CI45" s="30"/>
      <c r="CJ45" s="31"/>
      <c r="CK45" s="30"/>
      <c r="CL45" s="31"/>
      <c r="CM45" s="30"/>
      <c r="CN45" s="31"/>
      <c r="CO45" s="30"/>
      <c r="CP45" s="31"/>
      <c r="CQ45" s="30"/>
      <c r="CR45" s="31"/>
      <c r="CS45" s="30"/>
      <c r="CT45" s="31"/>
      <c r="CU45" s="30"/>
      <c r="CV45" s="31"/>
      <c r="CW45" s="30"/>
      <c r="CX45" s="31"/>
      <c r="CY45" s="30"/>
      <c r="CZ45" s="31"/>
      <c r="DA45" s="30"/>
      <c r="DB45" s="31"/>
      <c r="DC45" s="30"/>
      <c r="DD45" s="31"/>
      <c r="DE45" s="30"/>
      <c r="DF45" s="31"/>
      <c r="DG45" s="30"/>
      <c r="DH45" s="31"/>
      <c r="DI45" s="30"/>
      <c r="DJ45" s="31"/>
      <c r="DK45" s="30"/>
      <c r="DL45" s="31"/>
      <c r="DM45" s="30"/>
      <c r="DN45" s="31"/>
      <c r="DO45" s="30"/>
      <c r="DP45" s="31"/>
      <c r="DQ45" s="30"/>
      <c r="DR45" s="31"/>
      <c r="DS45" s="30"/>
      <c r="DT45" s="31"/>
      <c r="DU45" s="30"/>
      <c r="DV45" s="31"/>
      <c r="DW45" s="30"/>
      <c r="DX45" s="31"/>
      <c r="DY45" s="30"/>
      <c r="DZ45" s="31"/>
      <c r="EA45" s="30"/>
      <c r="EB45" s="31"/>
      <c r="EC45" s="30"/>
      <c r="ED45" s="31"/>
      <c r="EE45" s="30"/>
      <c r="EF45" s="31"/>
      <c r="EG45" s="30"/>
      <c r="EH45" s="31"/>
      <c r="EI45" s="30"/>
      <c r="EJ45" s="31"/>
      <c r="EK45" s="30"/>
      <c r="EL45" s="31"/>
      <c r="EM45" s="30"/>
      <c r="EN45" s="31"/>
      <c r="EO45" s="30"/>
      <c r="EP45" s="31"/>
      <c r="EQ45" s="30"/>
      <c r="ER45" s="31"/>
      <c r="ES45" s="30"/>
      <c r="ET45" s="31"/>
      <c r="EU45" s="30"/>
      <c r="EV45" s="31"/>
      <c r="EW45" s="30"/>
      <c r="EX45" s="31"/>
      <c r="EY45" s="30"/>
      <c r="EZ45" s="31"/>
      <c r="FA45" s="30"/>
      <c r="FB45" s="31"/>
      <c r="FC45" s="30"/>
      <c r="FD45" s="31"/>
      <c r="FE45" s="30"/>
      <c r="FF45" s="31"/>
      <c r="FG45" s="30"/>
      <c r="FH45" s="31"/>
      <c r="FI45" s="30"/>
      <c r="FJ45" s="31"/>
      <c r="FK45" s="30"/>
      <c r="FL45" s="31"/>
      <c r="FM45" s="30"/>
      <c r="FN45" s="31"/>
      <c r="FO45" s="30"/>
      <c r="FP45" s="31"/>
      <c r="FQ45" s="30"/>
      <c r="FR45" s="31"/>
      <c r="FS45" s="30"/>
      <c r="FT45" s="31"/>
      <c r="FU45" s="30"/>
      <c r="FV45" s="31"/>
      <c r="FW45" s="30"/>
      <c r="FX45" s="31"/>
      <c r="FY45" s="30"/>
      <c r="FZ45" s="31"/>
      <c r="GA45" s="30"/>
      <c r="GB45" s="31"/>
      <c r="GC45" s="30"/>
      <c r="GD45" s="31"/>
      <c r="GE45" s="30"/>
      <c r="GF45" s="31"/>
      <c r="GG45" s="30"/>
      <c r="GH45" s="31"/>
      <c r="GI45" s="30"/>
      <c r="GJ45" s="31"/>
      <c r="GK45" s="30"/>
      <c r="GL45" s="31"/>
      <c r="GM45" s="30"/>
      <c r="GN45" s="31"/>
      <c r="GO45" s="30"/>
      <c r="GP45" s="31"/>
      <c r="GQ45" s="30"/>
      <c r="GR45" s="31"/>
      <c r="GS45" s="30"/>
      <c r="GT45" s="31"/>
      <c r="GU45" s="30"/>
      <c r="GV45" s="31"/>
      <c r="GW45" s="30"/>
      <c r="GX45" s="31"/>
      <c r="GY45" s="30"/>
      <c r="GZ45" s="31"/>
      <c r="HA45" s="30"/>
      <c r="HB45" s="31"/>
      <c r="HC45" s="30"/>
      <c r="HD45" s="31"/>
      <c r="HE45" s="30"/>
      <c r="HF45" s="31"/>
      <c r="HG45" s="30"/>
      <c r="HH45" s="31"/>
      <c r="HI45" s="30"/>
      <c r="HJ45" s="31"/>
      <c r="HK45" s="30"/>
      <c r="HL45" s="31"/>
      <c r="HM45" s="30"/>
      <c r="HN45" s="31"/>
      <c r="HO45" s="30"/>
      <c r="HP45" s="31"/>
      <c r="HQ45" s="30"/>
      <c r="HR45" s="31"/>
      <c r="HS45" s="30"/>
      <c r="HT45" s="31"/>
      <c r="HU45" s="30"/>
      <c r="HV45" s="31"/>
      <c r="HW45" s="30"/>
      <c r="HX45" s="31"/>
      <c r="HY45" s="30"/>
      <c r="HZ45" s="31"/>
      <c r="IA45" s="30"/>
      <c r="IB45" s="31"/>
      <c r="IC45" s="30"/>
      <c r="ID45" s="31"/>
      <c r="IE45" s="30"/>
      <c r="IF45" s="31"/>
      <c r="IG45" s="30"/>
      <c r="IH45" s="31"/>
      <c r="II45" s="30"/>
      <c r="IJ45" s="31"/>
      <c r="IK45" s="30"/>
      <c r="IL45" s="31"/>
      <c r="IM45" s="30"/>
      <c r="IN45" s="31"/>
      <c r="IO45" s="30"/>
      <c r="IP45" s="31"/>
      <c r="IQ45" s="30"/>
      <c r="IR45" s="31"/>
      <c r="IS45" s="30"/>
      <c r="IT45" s="31"/>
      <c r="IU45" s="30"/>
      <c r="IV45" s="31"/>
      <c r="IW45" s="30"/>
      <c r="IX45" s="31"/>
      <c r="IY45" s="30"/>
      <c r="IZ45" s="31"/>
      <c r="JA45" s="30"/>
      <c r="JB45" s="31"/>
      <c r="JC45" s="30"/>
      <c r="JD45" s="31"/>
      <c r="JE45" s="30"/>
      <c r="JF45" s="31"/>
      <c r="JG45" s="30"/>
      <c r="JH45" s="31"/>
      <c r="JI45" s="30"/>
      <c r="JJ45" s="31"/>
      <c r="JK45" s="30"/>
      <c r="JL45" s="31"/>
      <c r="JM45" s="30"/>
      <c r="JN45" s="31"/>
      <c r="JO45" s="30"/>
      <c r="JP45" s="31"/>
      <c r="JQ45" s="30"/>
      <c r="JR45" s="31"/>
      <c r="JS45" s="30"/>
      <c r="JT45" s="31"/>
      <c r="JU45" s="30"/>
      <c r="JV45" s="31"/>
      <c r="JW45" s="30"/>
      <c r="JX45" s="31"/>
      <c r="JY45" s="30"/>
      <c r="JZ45" s="31"/>
      <c r="KA45" s="30"/>
      <c r="KB45" s="31"/>
      <c r="KC45" s="30"/>
      <c r="KD45" s="31"/>
      <c r="KE45" s="30"/>
      <c r="KF45" s="31"/>
      <c r="KG45" s="30"/>
      <c r="KH45" s="31"/>
      <c r="KI45" s="30"/>
      <c r="KJ45" s="31"/>
      <c r="KK45" s="30"/>
      <c r="KL45" s="31"/>
      <c r="KM45" s="30"/>
      <c r="KN45" s="31"/>
      <c r="KO45" s="30"/>
      <c r="KP45" s="31"/>
      <c r="KQ45" s="30"/>
      <c r="KR45" s="31"/>
      <c r="KS45" s="30"/>
      <c r="KT45" s="31"/>
      <c r="KU45" s="30"/>
      <c r="KV45" s="31"/>
      <c r="KW45" s="30"/>
      <c r="KX45" s="31"/>
      <c r="KY45" s="30"/>
      <c r="KZ45" s="31"/>
      <c r="LA45" s="30"/>
      <c r="LB45" s="31"/>
      <c r="LC45" s="30"/>
      <c r="LD45" s="31"/>
      <c r="LE45" s="30"/>
      <c r="LF45" s="31"/>
      <c r="LG45" s="30"/>
      <c r="LH45" s="31"/>
      <c r="LI45" s="30"/>
      <c r="LJ45" s="31"/>
      <c r="LK45" s="30"/>
      <c r="LL45" s="31"/>
      <c r="LM45" s="30"/>
      <c r="LN45" s="31"/>
      <c r="LO45" s="30"/>
      <c r="LP45" s="31"/>
      <c r="LQ45" s="30"/>
      <c r="LR45" s="31"/>
      <c r="LS45" s="30"/>
      <c r="LT45" s="31"/>
      <c r="LU45" s="30"/>
      <c r="LV45" s="31"/>
      <c r="LW45" s="30"/>
      <c r="LX45" s="31"/>
      <c r="LY45" s="30"/>
      <c r="LZ45" s="31"/>
      <c r="MA45" s="30"/>
      <c r="MB45" s="31"/>
      <c r="MC45" s="30"/>
      <c r="MD45" s="31"/>
      <c r="ME45" s="30"/>
      <c r="MF45" s="31"/>
      <c r="MG45" s="30"/>
      <c r="MH45" s="31"/>
      <c r="MI45" s="30"/>
      <c r="MJ45" s="31"/>
      <c r="MK45" s="30"/>
      <c r="ML45" s="31"/>
      <c r="MM45" s="30"/>
      <c r="MN45" s="31"/>
      <c r="MO45" s="30"/>
      <c r="MP45" s="31"/>
      <c r="MQ45" s="30"/>
      <c r="MR45" s="31"/>
      <c r="MS45" s="30"/>
      <c r="MT45" s="31"/>
      <c r="MU45" s="30"/>
      <c r="MV45" s="31"/>
      <c r="MW45" s="30"/>
      <c r="MX45" s="31"/>
      <c r="MY45" s="30"/>
      <c r="MZ45" s="31"/>
      <c r="NA45" s="30"/>
      <c r="NB45" s="31"/>
      <c r="NC45" s="30"/>
      <c r="ND45" s="31"/>
      <c r="NE45" s="30"/>
      <c r="NF45" s="31"/>
      <c r="NG45" s="30"/>
      <c r="NH45" s="31"/>
      <c r="NI45" s="30"/>
      <c r="NJ45" s="31"/>
      <c r="NK45" s="30"/>
      <c r="NL45" s="31"/>
      <c r="NM45" s="30"/>
      <c r="NN45" s="31"/>
      <c r="NO45" s="30"/>
      <c r="NP45" s="31"/>
      <c r="NQ45" s="30"/>
      <c r="NR45" s="31"/>
      <c r="NS45" s="30"/>
      <c r="NT45" s="31"/>
      <c r="NU45" s="30"/>
      <c r="NV45" s="31"/>
      <c r="NW45" s="30"/>
      <c r="NX45" s="31"/>
      <c r="NY45" s="30"/>
      <c r="NZ45" s="31"/>
      <c r="OA45" s="30"/>
      <c r="OB45" s="31"/>
      <c r="OC45" s="30"/>
      <c r="OD45" s="31"/>
      <c r="OE45" s="30"/>
      <c r="OF45" s="31"/>
      <c r="OG45" s="30"/>
      <c r="OH45" s="31"/>
      <c r="OI45" s="30"/>
      <c r="OJ45" s="31"/>
      <c r="OK45" s="30"/>
      <c r="OL45" s="31"/>
      <c r="OM45" s="30"/>
      <c r="ON45" s="31"/>
      <c r="OO45" s="30"/>
      <c r="OP45" s="31"/>
      <c r="OQ45" s="30"/>
      <c r="OR45" s="31"/>
      <c r="OS45" s="30"/>
      <c r="OT45" s="31"/>
      <c r="OU45" s="30"/>
      <c r="OV45" s="31"/>
      <c r="OW45" s="30"/>
      <c r="OX45" s="31"/>
      <c r="OY45" s="30"/>
      <c r="OZ45" s="31"/>
      <c r="PA45" s="30"/>
      <c r="PB45" s="31"/>
      <c r="PC45" s="30"/>
      <c r="PD45" s="31"/>
      <c r="PE45" s="30"/>
      <c r="PF45" s="31"/>
      <c r="PG45" s="30"/>
      <c r="PH45" s="31"/>
      <c r="PI45" s="30"/>
      <c r="PJ45" s="31"/>
      <c r="PK45" s="30"/>
      <c r="PL45" s="31"/>
      <c r="PM45" s="30"/>
      <c r="PN45" s="31"/>
      <c r="PO45" s="30"/>
      <c r="PP45" s="31"/>
      <c r="PQ45" s="30"/>
      <c r="PR45" s="31"/>
      <c r="PS45" s="30"/>
      <c r="PT45" s="31"/>
      <c r="PU45" s="30"/>
      <c r="PV45" s="31"/>
      <c r="PW45" s="30"/>
      <c r="PX45" s="31"/>
      <c r="PY45" s="30"/>
      <c r="PZ45" s="31"/>
      <c r="QA45" s="30"/>
      <c r="QB45" s="31"/>
      <c r="QC45" s="30"/>
      <c r="QD45" s="31"/>
      <c r="QE45" s="30"/>
      <c r="QF45" s="31"/>
      <c r="QG45" s="30"/>
      <c r="QH45" s="31"/>
      <c r="QI45" s="30"/>
      <c r="QJ45" s="31"/>
      <c r="QK45" s="30"/>
      <c r="QL45" s="31"/>
      <c r="QM45" s="30"/>
      <c r="QN45" s="31"/>
      <c r="QO45" s="30"/>
      <c r="QP45" s="31"/>
      <c r="QQ45" s="30"/>
      <c r="QR45" s="31"/>
      <c r="QS45" s="30"/>
      <c r="QT45" s="31"/>
      <c r="QU45" s="30"/>
      <c r="QV45" s="31"/>
      <c r="QW45" s="30"/>
      <c r="QX45" s="31"/>
      <c r="QY45" s="30"/>
      <c r="QZ45" s="31"/>
      <c r="RA45" s="30"/>
      <c r="RB45" s="31"/>
      <c r="RC45" s="30"/>
      <c r="RD45" s="31"/>
      <c r="RE45" s="30"/>
      <c r="RF45" s="31"/>
      <c r="RG45" s="30"/>
      <c r="RH45" s="31"/>
      <c r="RI45" s="30"/>
      <c r="RJ45" s="31"/>
      <c r="RK45" s="30"/>
      <c r="RL45" s="31"/>
      <c r="RM45" s="30"/>
      <c r="RN45" s="31"/>
      <c r="RO45" s="30"/>
      <c r="RP45" s="31"/>
      <c r="RQ45" s="30"/>
      <c r="RR45" s="31"/>
      <c r="RS45" s="30"/>
      <c r="RT45" s="31"/>
      <c r="RU45" s="30"/>
      <c r="RV45" s="31"/>
      <c r="RW45" s="30"/>
      <c r="RX45" s="31"/>
      <c r="RY45" s="30"/>
      <c r="RZ45" s="31"/>
      <c r="SA45" s="30"/>
      <c r="SB45" s="31"/>
      <c r="SC45" s="30"/>
      <c r="SD45" s="31"/>
      <c r="SE45" s="30"/>
      <c r="SF45" s="31"/>
      <c r="SG45" s="30"/>
      <c r="SH45" s="31"/>
      <c r="SI45" s="30"/>
      <c r="SJ45" s="31"/>
      <c r="SK45" s="30"/>
      <c r="SL45" s="31"/>
      <c r="SM45" s="30"/>
      <c r="SN45" s="31"/>
      <c r="SO45" s="30"/>
      <c r="SP45" s="31"/>
      <c r="SQ45" s="30"/>
      <c r="SR45" s="31"/>
      <c r="SS45" s="30"/>
      <c r="ST45" s="31"/>
      <c r="SU45" s="30"/>
      <c r="SV45" s="31"/>
      <c r="SW45" s="30"/>
      <c r="SX45" s="31"/>
      <c r="SY45" s="30"/>
      <c r="SZ45" s="31"/>
      <c r="TA45" s="30"/>
      <c r="TB45" s="31"/>
      <c r="TC45" s="30"/>
      <c r="TD45" s="31"/>
      <c r="TE45" s="30"/>
      <c r="TF45" s="31"/>
      <c r="TG45" s="30"/>
      <c r="TH45" s="31"/>
      <c r="TI45" s="30"/>
      <c r="TJ45" s="31"/>
      <c r="TK45" s="30"/>
      <c r="TL45" s="31"/>
      <c r="TM45" s="30"/>
      <c r="TN45" s="31"/>
      <c r="TO45" s="30"/>
      <c r="TP45" s="31"/>
      <c r="TQ45" s="30"/>
      <c r="TR45" s="31"/>
      <c r="TS45" s="30"/>
      <c r="TT45" s="31"/>
      <c r="TU45" s="30"/>
      <c r="TV45" s="31"/>
      <c r="TW45" s="30"/>
      <c r="TX45" s="31"/>
      <c r="TY45" s="30"/>
      <c r="TZ45" s="31"/>
      <c r="UA45" s="30"/>
      <c r="UB45" s="31"/>
      <c r="UC45" s="30"/>
      <c r="UD45" s="31"/>
      <c r="UE45" s="30"/>
      <c r="UF45" s="31"/>
      <c r="UG45" s="30"/>
      <c r="UH45" s="31"/>
      <c r="UI45" s="30"/>
      <c r="UJ45" s="31"/>
      <c r="UK45" s="30"/>
      <c r="UL45" s="31"/>
      <c r="UM45" s="30"/>
      <c r="UN45" s="31"/>
      <c r="UO45" s="30"/>
      <c r="UP45" s="31"/>
      <c r="UQ45" s="30"/>
      <c r="UR45" s="31"/>
      <c r="US45" s="30"/>
      <c r="UT45" s="31"/>
      <c r="UU45" s="30"/>
      <c r="UV45" s="31"/>
      <c r="UW45" s="30"/>
      <c r="UX45" s="31"/>
      <c r="UY45" s="30"/>
      <c r="UZ45" s="31"/>
      <c r="VA45" s="30"/>
      <c r="VB45" s="31"/>
      <c r="VC45" s="30"/>
      <c r="VD45" s="31"/>
      <c r="VE45" s="30"/>
      <c r="VF45" s="31"/>
      <c r="VG45" s="30"/>
      <c r="VH45" s="31"/>
      <c r="VI45" s="30"/>
      <c r="VJ45" s="31"/>
      <c r="VK45" s="30"/>
      <c r="VL45" s="31"/>
      <c r="VM45" s="30"/>
      <c r="VN45" s="31"/>
      <c r="VO45" s="30"/>
      <c r="VP45" s="31"/>
      <c r="VQ45" s="30"/>
      <c r="VR45" s="31"/>
      <c r="VS45" s="30"/>
      <c r="VT45" s="31"/>
      <c r="VU45" s="30"/>
      <c r="VV45" s="31"/>
      <c r="VW45" s="30"/>
      <c r="VX45" s="31"/>
      <c r="VY45" s="30"/>
      <c r="VZ45" s="31"/>
      <c r="WA45" s="30"/>
      <c r="WB45" s="31"/>
      <c r="WC45" s="30"/>
      <c r="WD45" s="31"/>
      <c r="WE45" s="30"/>
      <c r="WF45" s="31"/>
      <c r="WG45" s="30"/>
      <c r="WH45" s="31"/>
      <c r="WI45" s="30"/>
      <c r="WJ45" s="31"/>
      <c r="WK45" s="30"/>
      <c r="WL45" s="31"/>
      <c r="WM45" s="30"/>
      <c r="WN45" s="31"/>
      <c r="WO45" s="30"/>
      <c r="WP45" s="31"/>
      <c r="WQ45" s="30"/>
      <c r="WR45" s="31"/>
      <c r="WS45" s="30"/>
      <c r="WT45" s="31"/>
      <c r="WU45" s="30"/>
      <c r="WV45" s="31"/>
      <c r="WW45" s="30"/>
      <c r="WX45" s="31"/>
      <c r="WY45" s="30"/>
      <c r="WZ45" s="31"/>
      <c r="XA45" s="30"/>
      <c r="XB45" s="31"/>
      <c r="XC45" s="30"/>
      <c r="XD45" s="31"/>
      <c r="XE45" s="30"/>
      <c r="XF45" s="31"/>
      <c r="XG45" s="30"/>
      <c r="XH45" s="31"/>
      <c r="XI45" s="30"/>
      <c r="XJ45" s="31"/>
      <c r="XK45" s="30"/>
      <c r="XL45" s="31"/>
      <c r="XM45" s="30"/>
      <c r="XN45" s="31"/>
      <c r="XO45" s="30"/>
      <c r="XP45" s="31"/>
      <c r="XQ45" s="30"/>
      <c r="XR45" s="31"/>
      <c r="XS45" s="30"/>
      <c r="XT45" s="31"/>
      <c r="XU45" s="30"/>
      <c r="XV45" s="31"/>
      <c r="XW45" s="30"/>
      <c r="XX45" s="31"/>
      <c r="XY45" s="30"/>
      <c r="XZ45" s="31"/>
      <c r="YA45" s="30"/>
      <c r="YB45" s="31"/>
      <c r="YC45" s="30"/>
      <c r="YD45" s="31"/>
      <c r="YE45" s="30"/>
      <c r="YF45" s="31"/>
      <c r="YG45" s="30"/>
      <c r="YH45" s="31"/>
      <c r="YI45" s="30"/>
      <c r="YJ45" s="31"/>
      <c r="YK45" s="30"/>
      <c r="YL45" s="31"/>
      <c r="YM45" s="30"/>
      <c r="YN45" s="31"/>
      <c r="YO45" s="30"/>
      <c r="YP45" s="31"/>
      <c r="YQ45" s="30"/>
      <c r="YR45" s="31"/>
      <c r="YS45" s="30"/>
      <c r="YT45" s="31"/>
      <c r="YU45" s="30"/>
      <c r="YV45" s="31"/>
      <c r="YW45" s="30"/>
      <c r="YX45" s="31"/>
      <c r="YY45" s="30"/>
      <c r="YZ45" s="31"/>
      <c r="ZA45" s="30"/>
      <c r="ZB45" s="31"/>
      <c r="ZC45" s="30"/>
      <c r="ZD45" s="31"/>
      <c r="ZE45" s="30"/>
      <c r="ZF45" s="31"/>
      <c r="ZG45" s="30"/>
      <c r="ZH45" s="31"/>
      <c r="ZI45" s="30"/>
      <c r="ZJ45" s="31"/>
      <c r="ZK45" s="30"/>
      <c r="ZL45" s="31"/>
      <c r="ZM45" s="30"/>
      <c r="ZN45" s="31"/>
      <c r="ZO45" s="30"/>
      <c r="ZP45" s="31"/>
      <c r="ZQ45" s="30"/>
      <c r="ZR45" s="31"/>
      <c r="ZS45" s="30"/>
      <c r="ZT45" s="31"/>
      <c r="ZU45" s="30"/>
      <c r="ZV45" s="31"/>
      <c r="ZW45" s="30"/>
      <c r="ZX45" s="31"/>
      <c r="ZY45" s="30"/>
      <c r="ZZ45" s="31"/>
      <c r="AAA45" s="30"/>
      <c r="AAB45" s="31"/>
      <c r="AAC45" s="30"/>
      <c r="AAD45" s="31"/>
      <c r="AAE45" s="30"/>
      <c r="AAF45" s="31"/>
      <c r="AAG45" s="30"/>
      <c r="AAH45" s="31"/>
      <c r="AAI45" s="30"/>
      <c r="AAJ45" s="31"/>
      <c r="AAK45" s="30"/>
      <c r="AAL45" s="31"/>
      <c r="AAM45" s="30"/>
      <c r="AAN45" s="31"/>
      <c r="AAO45" s="30"/>
      <c r="AAP45" s="31"/>
      <c r="AAQ45" s="30"/>
      <c r="AAR45" s="31"/>
      <c r="AAS45" s="30"/>
      <c r="AAT45" s="31"/>
      <c r="AAU45" s="30"/>
      <c r="AAV45" s="31"/>
      <c r="AAW45" s="30"/>
      <c r="AAX45" s="31"/>
      <c r="AAY45" s="30"/>
      <c r="AAZ45" s="31"/>
      <c r="ABA45" s="30"/>
      <c r="ABB45" s="31"/>
      <c r="ABC45" s="30"/>
      <c r="ABD45" s="31"/>
      <c r="ABE45" s="30"/>
      <c r="ABF45" s="31"/>
      <c r="ABG45" s="30"/>
      <c r="ABH45" s="31"/>
      <c r="ABI45" s="30"/>
      <c r="ABJ45" s="31"/>
      <c r="ABK45" s="30"/>
      <c r="ABL45" s="31"/>
      <c r="ABM45" s="30"/>
      <c r="ABN45" s="31"/>
      <c r="ABO45" s="30"/>
      <c r="ABP45" s="31"/>
      <c r="ABQ45" s="30"/>
      <c r="ABR45" s="31"/>
      <c r="ABS45" s="30"/>
      <c r="ABT45" s="31"/>
      <c r="ABU45" s="30"/>
      <c r="ABV45" s="31"/>
      <c r="ABW45" s="30"/>
      <c r="ABX45" s="31"/>
      <c r="ABY45" s="30"/>
      <c r="ABZ45" s="31"/>
      <c r="ACA45" s="30"/>
      <c r="ACB45" s="31"/>
      <c r="ACC45" s="30"/>
      <c r="ACD45" s="31"/>
      <c r="ACE45" s="30"/>
      <c r="ACF45" s="31"/>
      <c r="ACG45" s="30"/>
      <c r="ACH45" s="31"/>
      <c r="ACI45" s="30"/>
      <c r="ACJ45" s="31"/>
      <c r="ACK45" s="30"/>
      <c r="ACL45" s="31"/>
      <c r="ACM45" s="30"/>
      <c r="ACN45" s="31"/>
      <c r="ACO45" s="30"/>
      <c r="ACP45" s="31"/>
      <c r="ACQ45" s="30"/>
      <c r="ACR45" s="31"/>
      <c r="ACS45" s="30"/>
      <c r="ACT45" s="31"/>
      <c r="ACU45" s="30"/>
      <c r="ACV45" s="31"/>
      <c r="ACW45" s="30"/>
      <c r="ACX45" s="31"/>
      <c r="ACY45" s="30"/>
      <c r="ACZ45" s="31"/>
      <c r="ADA45" s="30"/>
      <c r="ADB45" s="31"/>
      <c r="ADC45" s="30"/>
      <c r="ADD45" s="31"/>
      <c r="ADE45" s="30"/>
      <c r="ADF45" s="31"/>
      <c r="ADG45" s="30"/>
      <c r="ADH45" s="31"/>
      <c r="ADI45" s="30"/>
      <c r="ADJ45" s="31"/>
      <c r="ADK45" s="30"/>
      <c r="ADL45" s="31"/>
      <c r="ADM45" s="30"/>
      <c r="ADN45" s="31"/>
      <c r="ADO45" s="30"/>
      <c r="ADP45" s="31"/>
      <c r="ADQ45" s="30"/>
      <c r="ADR45" s="31"/>
      <c r="ADS45" s="30"/>
      <c r="ADT45" s="31"/>
      <c r="ADU45" s="30"/>
      <c r="ADV45" s="31"/>
      <c r="ADW45" s="30"/>
      <c r="ADX45" s="31"/>
      <c r="ADY45" s="30"/>
      <c r="ADZ45" s="31"/>
      <c r="AEA45" s="30"/>
      <c r="AEB45" s="31"/>
      <c r="AEC45" s="30"/>
      <c r="AED45" s="31"/>
      <c r="AEE45" s="30"/>
      <c r="AEF45" s="31"/>
      <c r="AEG45" s="30"/>
      <c r="AEH45" s="31"/>
      <c r="AEI45" s="30"/>
      <c r="AEJ45" s="31"/>
      <c r="AEK45" s="30"/>
      <c r="AEL45" s="31"/>
      <c r="AEM45" s="30"/>
      <c r="AEN45" s="31"/>
      <c r="AEO45" s="30"/>
      <c r="AEP45" s="31"/>
      <c r="AEQ45" s="30"/>
      <c r="AER45" s="31"/>
      <c r="AES45" s="30"/>
      <c r="AET45" s="31"/>
      <c r="AEU45" s="30"/>
      <c r="AEV45" s="31"/>
      <c r="AEW45" s="30"/>
      <c r="AEX45" s="31"/>
      <c r="AEY45" s="30"/>
      <c r="AEZ45" s="31"/>
      <c r="AFA45" s="30"/>
      <c r="AFB45" s="31"/>
      <c r="AFC45" s="30"/>
      <c r="AFD45" s="31"/>
      <c r="AFE45" s="30"/>
      <c r="AFF45" s="31"/>
      <c r="AFG45" s="30"/>
      <c r="AFH45" s="31"/>
      <c r="AFI45" s="30"/>
      <c r="AFJ45" s="31"/>
      <c r="AFK45" s="30"/>
      <c r="AFL45" s="31"/>
      <c r="AFM45" s="30"/>
      <c r="AFN45" s="31"/>
      <c r="AFO45" s="30"/>
      <c r="AFP45" s="31"/>
      <c r="AFQ45" s="30"/>
      <c r="AFR45" s="31"/>
      <c r="AFS45" s="30"/>
      <c r="AFT45" s="31"/>
      <c r="AFU45" s="30"/>
      <c r="AFV45" s="31"/>
      <c r="AFW45" s="30"/>
      <c r="AFX45" s="31"/>
      <c r="AFY45" s="30"/>
      <c r="AFZ45" s="31"/>
      <c r="AGA45" s="30"/>
      <c r="AGB45" s="31"/>
      <c r="AGC45" s="30"/>
      <c r="AGD45" s="31"/>
      <c r="AGE45" s="30"/>
      <c r="AGF45" s="31"/>
      <c r="AGG45" s="30"/>
      <c r="AGH45" s="31"/>
      <c r="AGI45" s="30"/>
      <c r="AGJ45" s="31"/>
      <c r="AGK45" s="30"/>
      <c r="AGL45" s="31"/>
      <c r="AGM45" s="30"/>
      <c r="AGN45" s="31"/>
      <c r="AGO45" s="30"/>
      <c r="AGP45" s="31"/>
      <c r="AGQ45" s="30"/>
      <c r="AGR45" s="31"/>
      <c r="AGS45" s="30"/>
      <c r="AGT45" s="31"/>
      <c r="AGU45" s="30"/>
      <c r="AGV45" s="31"/>
      <c r="AGW45" s="30"/>
      <c r="AGX45" s="31"/>
      <c r="AGY45" s="30"/>
      <c r="AGZ45" s="31"/>
      <c r="AHA45" s="30"/>
      <c r="AHB45" s="31"/>
      <c r="AHC45" s="30"/>
      <c r="AHD45" s="31"/>
      <c r="AHE45" s="30"/>
      <c r="AHF45" s="31"/>
      <c r="AHG45" s="30"/>
      <c r="AHH45" s="31"/>
      <c r="AHI45" s="30"/>
      <c r="AHJ45" s="31"/>
      <c r="AHK45" s="30"/>
      <c r="AHL45" s="31"/>
      <c r="AHM45" s="30"/>
      <c r="AHN45" s="31"/>
      <c r="AHO45" s="30"/>
      <c r="AHP45" s="31"/>
      <c r="AHQ45" s="30"/>
      <c r="AHR45" s="31"/>
      <c r="AHS45" s="30"/>
      <c r="AHT45" s="31"/>
      <c r="AHU45" s="30"/>
      <c r="AHV45" s="31"/>
      <c r="AHW45" s="30"/>
      <c r="AHX45" s="31"/>
      <c r="AHY45" s="30"/>
      <c r="AHZ45" s="31"/>
      <c r="AIA45" s="30"/>
      <c r="AIB45" s="31"/>
      <c r="AIC45" s="30"/>
      <c r="AID45" s="31"/>
      <c r="AIE45" s="30"/>
      <c r="AIF45" s="31"/>
      <c r="AIG45" s="30"/>
      <c r="AIH45" s="31"/>
      <c r="AII45" s="30"/>
      <c r="AIJ45" s="31"/>
      <c r="AIK45" s="30"/>
      <c r="AIL45" s="31"/>
      <c r="AIM45" s="30"/>
      <c r="AIN45" s="31"/>
      <c r="AIO45" s="30"/>
      <c r="AIP45" s="31"/>
      <c r="AIQ45" s="30"/>
      <c r="AIR45" s="31"/>
      <c r="AIS45" s="30"/>
      <c r="AIT45" s="31"/>
      <c r="AIU45" s="30"/>
      <c r="AIV45" s="31"/>
      <c r="AIW45" s="30"/>
      <c r="AIX45" s="31"/>
      <c r="AIY45" s="30"/>
      <c r="AIZ45" s="31"/>
      <c r="AJA45" s="30"/>
      <c r="AJB45" s="31"/>
      <c r="AJC45" s="30"/>
      <c r="AJD45" s="31"/>
      <c r="AJE45" s="30"/>
      <c r="AJF45" s="31"/>
      <c r="AJG45" s="30"/>
      <c r="AJH45" s="31"/>
      <c r="AJI45" s="30"/>
      <c r="AJJ45" s="31"/>
      <c r="AJK45" s="30"/>
      <c r="AJL45" s="31"/>
      <c r="AJM45" s="30"/>
      <c r="AJN45" s="31"/>
      <c r="AJO45" s="30"/>
      <c r="AJP45" s="31"/>
      <c r="AJQ45" s="30"/>
      <c r="AJR45" s="31"/>
      <c r="AJS45" s="30"/>
      <c r="AJT45" s="31"/>
      <c r="AJU45" s="30"/>
      <c r="AJV45" s="31"/>
      <c r="AJW45" s="30"/>
      <c r="AJX45" s="31"/>
      <c r="AJY45" s="30"/>
      <c r="AJZ45" s="31"/>
      <c r="AKA45" s="30"/>
      <c r="AKB45" s="31"/>
      <c r="AKC45" s="30"/>
      <c r="AKD45" s="31"/>
      <c r="AKE45" s="30"/>
      <c r="AKF45" s="31"/>
      <c r="AKG45" s="30"/>
      <c r="AKH45" s="31"/>
      <c r="AKI45" s="30"/>
      <c r="AKJ45" s="31"/>
      <c r="AKK45" s="30"/>
      <c r="AKL45" s="31"/>
      <c r="AKM45" s="30"/>
      <c r="AKN45" s="31"/>
      <c r="AKO45" s="30"/>
      <c r="AKP45" s="31"/>
      <c r="AKQ45" s="30"/>
      <c r="AKR45" s="31"/>
      <c r="AKS45" s="30"/>
      <c r="AKT45" s="31"/>
      <c r="AKU45" s="30"/>
      <c r="AKV45" s="31"/>
      <c r="AKW45" s="30"/>
      <c r="AKX45" s="31"/>
      <c r="AKY45" s="30"/>
      <c r="AKZ45" s="31"/>
      <c r="ALA45" s="30"/>
      <c r="ALB45" s="31"/>
      <c r="ALC45" s="30"/>
      <c r="ALD45" s="31"/>
      <c r="ALE45" s="30"/>
      <c r="ALF45" s="31"/>
      <c r="ALG45" s="30"/>
      <c r="ALH45" s="31"/>
      <c r="ALI45" s="30"/>
      <c r="ALJ45" s="31"/>
      <c r="ALK45" s="30"/>
      <c r="ALL45" s="31"/>
      <c r="ALM45" s="30"/>
      <c r="ALN45" s="31"/>
      <c r="ALO45" s="30"/>
      <c r="ALP45" s="31"/>
      <c r="ALQ45" s="30"/>
      <c r="ALR45" s="31"/>
      <c r="ALS45" s="30"/>
      <c r="ALT45" s="31"/>
      <c r="ALU45" s="30"/>
      <c r="ALV45" s="31"/>
      <c r="ALW45" s="30"/>
      <c r="ALX45" s="31"/>
      <c r="ALY45" s="30"/>
      <c r="ALZ45" s="31"/>
      <c r="AMA45" s="30"/>
      <c r="AMB45" s="31"/>
      <c r="AMC45" s="30"/>
      <c r="AMD45" s="31"/>
      <c r="AME45" s="30"/>
      <c r="AMF45" s="31"/>
      <c r="AMG45" s="30"/>
      <c r="AMH45" s="31"/>
      <c r="AMI45" s="30"/>
      <c r="AMJ45" s="31"/>
      <c r="AMK45" s="30"/>
      <c r="AML45" s="31"/>
      <c r="AMM45" s="30"/>
      <c r="AMN45" s="31"/>
      <c r="AMO45" s="30"/>
      <c r="AMP45" s="31"/>
      <c r="AMQ45" s="30"/>
      <c r="AMR45" s="31"/>
      <c r="AMS45" s="30"/>
      <c r="AMT45" s="31"/>
      <c r="AMU45" s="30"/>
      <c r="AMV45" s="31"/>
      <c r="AMW45" s="30"/>
      <c r="AMX45" s="31"/>
      <c r="AMY45" s="30"/>
      <c r="AMZ45" s="31"/>
      <c r="ANA45" s="30"/>
      <c r="ANB45" s="31"/>
      <c r="ANC45" s="30"/>
      <c r="AND45" s="31"/>
      <c r="ANE45" s="30"/>
      <c r="ANF45" s="31"/>
      <c r="ANG45" s="30"/>
      <c r="ANH45" s="31"/>
      <c r="ANI45" s="30"/>
      <c r="ANJ45" s="31"/>
      <c r="ANK45" s="30"/>
      <c r="ANL45" s="31"/>
      <c r="ANM45" s="30"/>
      <c r="ANN45" s="31"/>
      <c r="ANO45" s="30"/>
      <c r="ANP45" s="31"/>
      <c r="ANQ45" s="30"/>
      <c r="ANR45" s="31"/>
      <c r="ANS45" s="30"/>
      <c r="ANT45" s="31"/>
      <c r="ANU45" s="30"/>
      <c r="ANV45" s="31"/>
      <c r="ANW45" s="30"/>
      <c r="ANX45" s="31"/>
      <c r="ANY45" s="30"/>
      <c r="ANZ45" s="31"/>
      <c r="AOA45" s="30"/>
      <c r="AOB45" s="31"/>
      <c r="AOC45" s="30"/>
      <c r="AOD45" s="31"/>
      <c r="AOE45" s="30"/>
      <c r="AOF45" s="31"/>
      <c r="AOG45" s="30"/>
      <c r="AOH45" s="31"/>
      <c r="AOI45" s="30"/>
      <c r="AOJ45" s="31"/>
      <c r="AOK45" s="30"/>
      <c r="AOL45" s="31"/>
      <c r="AOM45" s="30"/>
      <c r="AON45" s="31"/>
      <c r="AOO45" s="30"/>
      <c r="AOP45" s="31"/>
      <c r="AOQ45" s="30"/>
      <c r="AOR45" s="31"/>
      <c r="AOS45" s="30"/>
      <c r="AOT45" s="31"/>
      <c r="AOU45" s="30"/>
      <c r="AOV45" s="31"/>
      <c r="AOW45" s="30"/>
      <c r="AOX45" s="31"/>
      <c r="AOY45" s="30"/>
      <c r="AOZ45" s="31"/>
      <c r="APA45" s="30"/>
      <c r="APB45" s="31"/>
      <c r="APC45" s="30"/>
      <c r="APD45" s="31"/>
      <c r="APE45" s="30"/>
      <c r="APF45" s="31"/>
      <c r="APG45" s="30"/>
      <c r="APH45" s="31"/>
      <c r="API45" s="30"/>
      <c r="APJ45" s="31"/>
      <c r="APK45" s="30"/>
      <c r="APL45" s="31"/>
      <c r="APM45" s="30"/>
      <c r="APN45" s="31"/>
      <c r="APO45" s="30"/>
      <c r="APP45" s="31"/>
      <c r="APQ45" s="30"/>
      <c r="APR45" s="31"/>
      <c r="APS45" s="30"/>
      <c r="APT45" s="31"/>
      <c r="APU45" s="30"/>
      <c r="APV45" s="31"/>
      <c r="APW45" s="30"/>
      <c r="APX45" s="31"/>
      <c r="APY45" s="30"/>
      <c r="APZ45" s="31"/>
      <c r="AQA45" s="30"/>
      <c r="AQB45" s="31"/>
      <c r="AQC45" s="30"/>
      <c r="AQD45" s="31"/>
      <c r="AQE45" s="30"/>
      <c r="AQF45" s="31"/>
      <c r="AQG45" s="30"/>
      <c r="AQH45" s="31"/>
      <c r="AQI45" s="30"/>
      <c r="AQJ45" s="31"/>
      <c r="AQK45" s="30"/>
      <c r="AQL45" s="31"/>
      <c r="AQM45" s="30"/>
      <c r="AQN45" s="31"/>
      <c r="AQO45" s="30"/>
      <c r="AQP45" s="31"/>
      <c r="AQQ45" s="30"/>
      <c r="AQR45" s="31"/>
      <c r="AQS45" s="30"/>
      <c r="AQT45" s="31"/>
      <c r="AQU45" s="30"/>
      <c r="AQV45" s="31"/>
      <c r="AQW45" s="30"/>
      <c r="AQX45" s="31"/>
      <c r="AQY45" s="30"/>
      <c r="AQZ45" s="31"/>
      <c r="ARA45" s="30"/>
      <c r="ARB45" s="31"/>
      <c r="ARC45" s="30"/>
      <c r="ARD45" s="31"/>
      <c r="ARE45" s="30"/>
      <c r="ARF45" s="31"/>
      <c r="ARG45" s="30"/>
      <c r="ARH45" s="31"/>
      <c r="ARI45" s="30"/>
      <c r="ARJ45" s="31"/>
      <c r="ARK45" s="30"/>
      <c r="ARL45" s="31"/>
      <c r="ARM45" s="30"/>
      <c r="ARN45" s="31"/>
      <c r="ARO45" s="30"/>
      <c r="ARP45" s="31"/>
      <c r="ARQ45" s="30"/>
      <c r="ARR45" s="31"/>
      <c r="ARS45" s="30"/>
      <c r="ART45" s="31"/>
      <c r="ARU45" s="30"/>
      <c r="ARV45" s="31"/>
      <c r="ARW45" s="30"/>
      <c r="ARX45" s="31"/>
      <c r="ARY45" s="30"/>
      <c r="ARZ45" s="31"/>
      <c r="ASA45" s="30"/>
      <c r="ASB45" s="31"/>
      <c r="ASC45" s="30"/>
      <c r="ASD45" s="31"/>
      <c r="ASE45" s="30"/>
      <c r="ASF45" s="31"/>
      <c r="ASG45" s="30"/>
      <c r="ASH45" s="31"/>
      <c r="ASI45" s="30"/>
      <c r="ASJ45" s="31"/>
      <c r="ASK45" s="30"/>
      <c r="ASL45" s="31"/>
      <c r="ASM45" s="30"/>
      <c r="ASN45" s="31"/>
      <c r="ASO45" s="30"/>
      <c r="ASP45" s="31"/>
      <c r="ASQ45" s="30"/>
      <c r="ASR45" s="31"/>
      <c r="ASS45" s="30"/>
      <c r="AST45" s="31"/>
      <c r="ASU45" s="30"/>
      <c r="ASV45" s="31"/>
      <c r="ASW45" s="30"/>
      <c r="ASX45" s="31"/>
      <c r="ASY45" s="30"/>
      <c r="ASZ45" s="31"/>
      <c r="ATA45" s="30"/>
      <c r="ATB45" s="31"/>
      <c r="ATC45" s="30"/>
      <c r="ATD45" s="31"/>
      <c r="ATE45" s="30"/>
      <c r="ATF45" s="31"/>
      <c r="ATG45" s="30"/>
      <c r="ATH45" s="31"/>
      <c r="ATI45" s="30"/>
      <c r="ATJ45" s="31"/>
      <c r="ATK45" s="30"/>
      <c r="ATL45" s="31"/>
      <c r="ATM45" s="30"/>
      <c r="ATN45" s="31"/>
      <c r="ATO45" s="30"/>
      <c r="ATP45" s="31"/>
      <c r="ATQ45" s="30"/>
      <c r="ATR45" s="31"/>
      <c r="ATS45" s="30"/>
      <c r="ATT45" s="31"/>
      <c r="ATU45" s="30"/>
      <c r="ATV45" s="31"/>
      <c r="ATW45" s="30"/>
      <c r="ATX45" s="31"/>
      <c r="ATY45" s="30"/>
      <c r="ATZ45" s="31"/>
      <c r="AUA45" s="30"/>
      <c r="AUB45" s="31"/>
      <c r="AUC45" s="30"/>
      <c r="AUD45" s="31"/>
      <c r="AUE45" s="30"/>
      <c r="AUF45" s="31"/>
      <c r="AUG45" s="30"/>
      <c r="AUH45" s="31"/>
      <c r="AUI45" s="30"/>
      <c r="AUJ45" s="31"/>
      <c r="AUK45" s="30"/>
      <c r="AUL45" s="31"/>
      <c r="AUM45" s="30"/>
      <c r="AUN45" s="31"/>
      <c r="AUO45" s="30"/>
      <c r="AUP45" s="31"/>
      <c r="AUQ45" s="30"/>
      <c r="AUR45" s="31"/>
      <c r="AUS45" s="30"/>
      <c r="AUT45" s="31"/>
      <c r="AUU45" s="30"/>
      <c r="AUV45" s="31"/>
      <c r="AUW45" s="30"/>
      <c r="AUX45" s="31"/>
      <c r="AUY45" s="30"/>
      <c r="AUZ45" s="31"/>
      <c r="AVA45" s="30"/>
      <c r="AVB45" s="31"/>
      <c r="AVC45" s="30"/>
      <c r="AVD45" s="31"/>
      <c r="AVE45" s="30"/>
      <c r="AVF45" s="31"/>
      <c r="AVG45" s="30"/>
      <c r="AVH45" s="31"/>
      <c r="AVI45" s="30"/>
      <c r="AVJ45" s="31"/>
      <c r="AVK45" s="30"/>
      <c r="AVL45" s="31"/>
      <c r="AVM45" s="30"/>
      <c r="AVN45" s="31"/>
      <c r="AVO45" s="30"/>
      <c r="AVP45" s="31"/>
      <c r="AVQ45" s="30"/>
      <c r="AVR45" s="31"/>
      <c r="AVS45" s="30"/>
      <c r="AVT45" s="31"/>
      <c r="AVU45" s="30"/>
      <c r="AVV45" s="31"/>
      <c r="AVW45" s="30"/>
      <c r="AVX45" s="31"/>
      <c r="AVY45" s="30"/>
      <c r="AVZ45" s="31"/>
      <c r="AWA45" s="30"/>
      <c r="AWB45" s="31"/>
      <c r="AWC45" s="30"/>
      <c r="AWD45" s="31"/>
      <c r="AWE45" s="30"/>
      <c r="AWF45" s="31"/>
      <c r="AWG45" s="30"/>
      <c r="AWH45" s="31"/>
      <c r="AWI45" s="30"/>
      <c r="AWJ45" s="31"/>
      <c r="AWK45" s="30"/>
      <c r="AWL45" s="31"/>
      <c r="AWM45" s="30"/>
      <c r="AWN45" s="31"/>
      <c r="AWO45" s="30"/>
      <c r="AWP45" s="31"/>
      <c r="AWQ45" s="30"/>
      <c r="AWR45" s="31"/>
      <c r="AWS45" s="30"/>
      <c r="AWT45" s="31"/>
      <c r="AWU45" s="30"/>
      <c r="AWV45" s="31"/>
      <c r="AWW45" s="30"/>
      <c r="AWX45" s="31"/>
      <c r="AWY45" s="30"/>
      <c r="AWZ45" s="31"/>
      <c r="AXA45" s="30"/>
      <c r="AXB45" s="31"/>
      <c r="AXC45" s="30"/>
      <c r="AXD45" s="31"/>
      <c r="AXE45" s="30"/>
      <c r="AXF45" s="31"/>
      <c r="AXG45" s="30"/>
      <c r="AXH45" s="31"/>
      <c r="AXI45" s="30"/>
      <c r="AXJ45" s="31"/>
      <c r="AXK45" s="30"/>
      <c r="AXL45" s="31"/>
      <c r="AXM45" s="30"/>
      <c r="AXN45" s="31"/>
      <c r="AXO45" s="30"/>
      <c r="AXP45" s="31"/>
      <c r="AXQ45" s="30"/>
      <c r="AXR45" s="31"/>
      <c r="AXS45" s="30"/>
      <c r="AXT45" s="31"/>
      <c r="AXU45" s="30"/>
      <c r="AXV45" s="31"/>
      <c r="AXW45" s="30"/>
      <c r="AXX45" s="31"/>
      <c r="AXY45" s="30"/>
      <c r="AXZ45" s="31"/>
      <c r="AYA45" s="30"/>
      <c r="AYB45" s="31"/>
      <c r="AYC45" s="30"/>
      <c r="AYD45" s="31"/>
      <c r="AYE45" s="30"/>
      <c r="AYF45" s="31"/>
      <c r="AYG45" s="30"/>
      <c r="AYH45" s="31"/>
      <c r="AYI45" s="30"/>
      <c r="AYJ45" s="31"/>
      <c r="AYK45" s="30"/>
      <c r="AYL45" s="31"/>
      <c r="AYM45" s="30"/>
      <c r="AYN45" s="31"/>
      <c r="AYO45" s="30"/>
      <c r="AYP45" s="31"/>
      <c r="AYQ45" s="30"/>
      <c r="AYR45" s="31"/>
      <c r="AYS45" s="30"/>
      <c r="AYT45" s="31"/>
      <c r="AYU45" s="30"/>
      <c r="AYV45" s="31"/>
      <c r="AYW45" s="30"/>
      <c r="AYX45" s="31"/>
      <c r="AYY45" s="30"/>
      <c r="AYZ45" s="31"/>
      <c r="AZA45" s="30"/>
      <c r="AZB45" s="31"/>
      <c r="AZC45" s="30"/>
      <c r="AZD45" s="31"/>
      <c r="AZE45" s="30"/>
      <c r="AZF45" s="31"/>
      <c r="AZG45" s="30"/>
      <c r="AZH45" s="31"/>
      <c r="AZI45" s="30"/>
      <c r="AZJ45" s="31"/>
      <c r="AZK45" s="30"/>
      <c r="AZL45" s="31"/>
      <c r="AZM45" s="30"/>
      <c r="AZN45" s="31"/>
      <c r="AZO45" s="30"/>
      <c r="AZP45" s="31"/>
      <c r="AZQ45" s="30"/>
      <c r="AZR45" s="31"/>
      <c r="AZS45" s="30"/>
      <c r="AZT45" s="31"/>
      <c r="AZU45" s="30"/>
      <c r="AZV45" s="31"/>
      <c r="AZW45" s="30"/>
      <c r="AZX45" s="31"/>
      <c r="AZY45" s="30"/>
      <c r="AZZ45" s="31"/>
      <c r="BAA45" s="30"/>
      <c r="BAB45" s="31"/>
      <c r="BAC45" s="30"/>
      <c r="BAD45" s="31"/>
      <c r="BAE45" s="30"/>
      <c r="BAF45" s="31"/>
      <c r="BAG45" s="30"/>
      <c r="BAH45" s="31"/>
      <c r="BAI45" s="30"/>
      <c r="BAJ45" s="31"/>
      <c r="BAK45" s="30"/>
      <c r="BAL45" s="31"/>
      <c r="BAM45" s="30"/>
      <c r="BAN45" s="31"/>
      <c r="BAO45" s="30"/>
      <c r="BAP45" s="31"/>
      <c r="BAQ45" s="30"/>
      <c r="BAR45" s="31"/>
      <c r="BAS45" s="30"/>
      <c r="BAT45" s="31"/>
      <c r="BAU45" s="30"/>
      <c r="BAV45" s="31"/>
      <c r="BAW45" s="30"/>
      <c r="BAX45" s="31"/>
      <c r="BAY45" s="30"/>
      <c r="BAZ45" s="31"/>
      <c r="BBA45" s="30"/>
      <c r="BBB45" s="31"/>
      <c r="BBC45" s="30"/>
      <c r="BBD45" s="31"/>
      <c r="BBE45" s="30"/>
      <c r="BBF45" s="31"/>
      <c r="BBG45" s="30"/>
      <c r="BBH45" s="31"/>
      <c r="BBI45" s="30"/>
      <c r="BBJ45" s="31"/>
      <c r="BBK45" s="30"/>
      <c r="BBL45" s="31"/>
      <c r="BBM45" s="30"/>
      <c r="BBN45" s="31"/>
      <c r="BBO45" s="30"/>
      <c r="BBP45" s="31"/>
      <c r="BBQ45" s="30"/>
      <c r="BBR45" s="31"/>
      <c r="BBS45" s="30"/>
      <c r="BBT45" s="31"/>
      <c r="BBU45" s="30"/>
      <c r="BBV45" s="31"/>
      <c r="BBW45" s="30"/>
      <c r="BBX45" s="31"/>
      <c r="BBY45" s="30"/>
      <c r="BBZ45" s="31"/>
      <c r="BCA45" s="30"/>
      <c r="BCB45" s="31"/>
      <c r="BCC45" s="30"/>
      <c r="BCD45" s="31"/>
      <c r="BCE45" s="30"/>
      <c r="BCF45" s="31"/>
      <c r="BCG45" s="30"/>
      <c r="BCH45" s="31"/>
      <c r="BCI45" s="30"/>
      <c r="BCJ45" s="31"/>
      <c r="BCK45" s="30"/>
      <c r="BCL45" s="31"/>
      <c r="BCM45" s="30"/>
      <c r="BCN45" s="31"/>
      <c r="BCO45" s="30"/>
      <c r="BCP45" s="31"/>
      <c r="BCQ45" s="30"/>
      <c r="BCR45" s="31"/>
      <c r="BCS45" s="30"/>
      <c r="BCT45" s="31"/>
      <c r="BCU45" s="30"/>
      <c r="BCV45" s="31"/>
      <c r="BCW45" s="30"/>
      <c r="BCX45" s="31"/>
      <c r="BCY45" s="30"/>
      <c r="BCZ45" s="31"/>
      <c r="BDA45" s="30"/>
      <c r="BDB45" s="31"/>
      <c r="BDC45" s="30"/>
      <c r="BDD45" s="31"/>
      <c r="BDE45" s="30"/>
      <c r="BDF45" s="31"/>
      <c r="BDG45" s="30"/>
      <c r="BDH45" s="31"/>
      <c r="BDI45" s="30"/>
      <c r="BDJ45" s="31"/>
      <c r="BDK45" s="30"/>
      <c r="BDL45" s="31"/>
      <c r="BDM45" s="30"/>
      <c r="BDN45" s="31"/>
      <c r="BDO45" s="30"/>
      <c r="BDP45" s="31"/>
      <c r="BDQ45" s="30"/>
      <c r="BDR45" s="31"/>
      <c r="BDS45" s="30"/>
      <c r="BDT45" s="31"/>
      <c r="BDU45" s="30"/>
      <c r="BDV45" s="31"/>
      <c r="BDW45" s="30"/>
      <c r="BDX45" s="31"/>
      <c r="BDY45" s="30"/>
      <c r="BDZ45" s="31"/>
      <c r="BEA45" s="30"/>
      <c r="BEB45" s="31"/>
      <c r="BEC45" s="30"/>
      <c r="BED45" s="31"/>
      <c r="BEE45" s="30"/>
      <c r="BEF45" s="31"/>
      <c r="BEG45" s="30"/>
      <c r="BEH45" s="31"/>
      <c r="BEI45" s="30"/>
      <c r="BEJ45" s="31"/>
      <c r="BEK45" s="30"/>
      <c r="BEL45" s="31"/>
      <c r="BEM45" s="30"/>
      <c r="BEN45" s="31"/>
      <c r="BEO45" s="30"/>
      <c r="BEP45" s="31"/>
      <c r="BEQ45" s="30"/>
      <c r="BER45" s="31"/>
      <c r="BES45" s="30"/>
      <c r="BET45" s="31"/>
      <c r="BEU45" s="30"/>
      <c r="BEV45" s="31"/>
      <c r="BEW45" s="30"/>
      <c r="BEX45" s="31"/>
      <c r="BEY45" s="30"/>
      <c r="BEZ45" s="31"/>
      <c r="BFA45" s="30"/>
      <c r="BFB45" s="31"/>
      <c r="BFC45" s="30"/>
      <c r="BFD45" s="31"/>
      <c r="BFE45" s="30"/>
      <c r="BFF45" s="31"/>
      <c r="BFG45" s="30"/>
      <c r="BFH45" s="31"/>
      <c r="BFI45" s="30"/>
      <c r="BFJ45" s="31"/>
      <c r="BFK45" s="30"/>
      <c r="BFL45" s="31"/>
      <c r="BFM45" s="30"/>
      <c r="BFN45" s="31"/>
      <c r="BFO45" s="30"/>
      <c r="BFP45" s="31"/>
      <c r="BFQ45" s="30"/>
      <c r="BFR45" s="31"/>
      <c r="BFS45" s="30"/>
      <c r="BFT45" s="31"/>
      <c r="BFU45" s="30"/>
      <c r="BFV45" s="31"/>
      <c r="BFW45" s="30"/>
      <c r="BFX45" s="31"/>
      <c r="BFY45" s="30"/>
      <c r="BFZ45" s="31"/>
      <c r="BGA45" s="30"/>
      <c r="BGB45" s="31"/>
      <c r="BGC45" s="30"/>
      <c r="BGD45" s="31"/>
      <c r="BGE45" s="30"/>
      <c r="BGF45" s="31"/>
      <c r="BGG45" s="30"/>
      <c r="BGH45" s="31"/>
      <c r="BGI45" s="30"/>
      <c r="BGJ45" s="31"/>
      <c r="BGK45" s="30"/>
      <c r="BGL45" s="31"/>
      <c r="BGM45" s="30"/>
      <c r="BGN45" s="31"/>
      <c r="BGO45" s="30"/>
      <c r="BGP45" s="31"/>
      <c r="BGQ45" s="30"/>
      <c r="BGR45" s="31"/>
      <c r="BGS45" s="30"/>
      <c r="BGT45" s="31"/>
      <c r="BGU45" s="30"/>
      <c r="BGV45" s="31"/>
      <c r="BGW45" s="30"/>
      <c r="BGX45" s="31"/>
      <c r="BGY45" s="30"/>
      <c r="BGZ45" s="31"/>
      <c r="BHA45" s="30"/>
      <c r="BHB45" s="31"/>
      <c r="BHC45" s="30"/>
      <c r="BHD45" s="31"/>
      <c r="BHE45" s="30"/>
      <c r="BHF45" s="31"/>
      <c r="BHG45" s="30"/>
      <c r="BHH45" s="31"/>
      <c r="BHI45" s="30"/>
      <c r="BHJ45" s="31"/>
      <c r="BHK45" s="30"/>
      <c r="BHL45" s="31"/>
      <c r="BHM45" s="30"/>
      <c r="BHN45" s="31"/>
      <c r="BHO45" s="30"/>
      <c r="BHP45" s="31"/>
      <c r="BHQ45" s="30"/>
      <c r="BHR45" s="31"/>
      <c r="BHS45" s="30"/>
      <c r="BHT45" s="31"/>
      <c r="BHU45" s="30"/>
      <c r="BHV45" s="31"/>
      <c r="BHW45" s="30"/>
      <c r="BHX45" s="31"/>
      <c r="BHY45" s="30"/>
      <c r="BHZ45" s="31"/>
      <c r="BIA45" s="30"/>
      <c r="BIB45" s="31"/>
      <c r="BIC45" s="30"/>
      <c r="BID45" s="31"/>
      <c r="BIE45" s="30"/>
      <c r="BIF45" s="31"/>
      <c r="BIG45" s="30"/>
      <c r="BIH45" s="31"/>
      <c r="BII45" s="30"/>
      <c r="BIJ45" s="31"/>
      <c r="BIK45" s="30"/>
      <c r="BIL45" s="31"/>
      <c r="BIM45" s="30"/>
      <c r="BIN45" s="31"/>
      <c r="BIO45" s="30"/>
      <c r="BIP45" s="31"/>
      <c r="BIQ45" s="30"/>
      <c r="BIR45" s="31"/>
      <c r="BIS45" s="30"/>
      <c r="BIT45" s="31"/>
      <c r="BIU45" s="30"/>
      <c r="BIV45" s="31"/>
      <c r="BIW45" s="30"/>
      <c r="BIX45" s="31"/>
      <c r="BIY45" s="30"/>
      <c r="BIZ45" s="31"/>
      <c r="BJA45" s="30"/>
      <c r="BJB45" s="31"/>
      <c r="BJC45" s="30"/>
      <c r="BJD45" s="31"/>
      <c r="BJE45" s="30"/>
      <c r="BJF45" s="31"/>
      <c r="BJG45" s="30"/>
      <c r="BJH45" s="31"/>
      <c r="BJI45" s="30"/>
      <c r="BJJ45" s="31"/>
      <c r="BJK45" s="30"/>
      <c r="BJL45" s="31"/>
      <c r="BJM45" s="30"/>
      <c r="BJN45" s="31"/>
      <c r="BJO45" s="30"/>
      <c r="BJP45" s="31"/>
      <c r="BJQ45" s="30"/>
      <c r="BJR45" s="31"/>
      <c r="BJS45" s="30"/>
      <c r="BJT45" s="31"/>
      <c r="BJU45" s="30"/>
      <c r="BJV45" s="31"/>
      <c r="BJW45" s="30"/>
      <c r="BJX45" s="31"/>
      <c r="BJY45" s="30"/>
      <c r="BJZ45" s="31"/>
      <c r="BKA45" s="30"/>
      <c r="BKB45" s="31"/>
      <c r="BKC45" s="30"/>
      <c r="BKD45" s="31"/>
      <c r="BKE45" s="30"/>
      <c r="BKF45" s="31"/>
      <c r="BKG45" s="30"/>
      <c r="BKH45" s="31"/>
      <c r="BKI45" s="30"/>
      <c r="BKJ45" s="31"/>
      <c r="BKK45" s="30"/>
      <c r="BKL45" s="31"/>
      <c r="BKM45" s="30"/>
      <c r="BKN45" s="31"/>
      <c r="BKO45" s="30"/>
      <c r="BKP45" s="31"/>
      <c r="BKQ45" s="30"/>
      <c r="BKR45" s="31"/>
      <c r="BKS45" s="30"/>
      <c r="BKT45" s="31"/>
      <c r="BKU45" s="30"/>
      <c r="BKV45" s="31"/>
      <c r="BKW45" s="30"/>
      <c r="BKX45" s="31"/>
      <c r="BKY45" s="30"/>
      <c r="BKZ45" s="31"/>
      <c r="BLA45" s="30"/>
      <c r="BLB45" s="31"/>
      <c r="BLC45" s="30"/>
      <c r="BLD45" s="31"/>
      <c r="BLE45" s="30"/>
      <c r="BLF45" s="31"/>
      <c r="BLG45" s="30"/>
      <c r="BLH45" s="31"/>
      <c r="BLI45" s="30"/>
      <c r="BLJ45" s="31"/>
      <c r="BLK45" s="30"/>
      <c r="BLL45" s="31"/>
      <c r="BLM45" s="30"/>
      <c r="BLN45" s="31"/>
      <c r="BLO45" s="30"/>
      <c r="BLP45" s="31"/>
      <c r="BLQ45" s="30"/>
      <c r="BLR45" s="31"/>
      <c r="BLS45" s="30"/>
      <c r="BLT45" s="31"/>
      <c r="BLU45" s="30"/>
      <c r="BLV45" s="31"/>
      <c r="BLW45" s="30"/>
      <c r="BLX45" s="31"/>
      <c r="BLY45" s="30"/>
      <c r="BLZ45" s="31"/>
      <c r="BMA45" s="30"/>
      <c r="BMB45" s="31"/>
      <c r="BMC45" s="30"/>
      <c r="BMD45" s="31"/>
      <c r="BME45" s="30"/>
      <c r="BMF45" s="31"/>
      <c r="BMG45" s="30"/>
      <c r="BMH45" s="31"/>
      <c r="BMI45" s="30"/>
      <c r="BMJ45" s="31"/>
      <c r="BMK45" s="30"/>
      <c r="BML45" s="31"/>
      <c r="BMM45" s="30"/>
      <c r="BMN45" s="31"/>
      <c r="BMO45" s="30"/>
      <c r="BMP45" s="31"/>
      <c r="BMQ45" s="30"/>
      <c r="BMR45" s="31"/>
      <c r="BMS45" s="30"/>
      <c r="BMT45" s="31"/>
      <c r="BMU45" s="30"/>
      <c r="BMV45" s="31"/>
      <c r="BMW45" s="30"/>
      <c r="BMX45" s="31"/>
      <c r="BMY45" s="30"/>
      <c r="BMZ45" s="31"/>
      <c r="BNA45" s="30"/>
      <c r="BNB45" s="31"/>
      <c r="BNC45" s="30"/>
      <c r="BND45" s="31"/>
      <c r="BNE45" s="30"/>
      <c r="BNF45" s="31"/>
      <c r="BNG45" s="30"/>
      <c r="BNH45" s="31"/>
      <c r="BNI45" s="30"/>
      <c r="BNJ45" s="31"/>
      <c r="BNK45" s="30"/>
      <c r="BNL45" s="31"/>
      <c r="BNM45" s="30"/>
      <c r="BNN45" s="31"/>
      <c r="BNO45" s="30"/>
      <c r="BNP45" s="31"/>
      <c r="BNQ45" s="30"/>
      <c r="BNR45" s="31"/>
      <c r="BNS45" s="30"/>
      <c r="BNT45" s="31"/>
      <c r="BNU45" s="30"/>
      <c r="BNV45" s="31"/>
      <c r="BNW45" s="30"/>
      <c r="BNX45" s="31"/>
      <c r="BNY45" s="30"/>
      <c r="BNZ45" s="31"/>
      <c r="BOA45" s="30"/>
      <c r="BOB45" s="31"/>
      <c r="BOC45" s="30"/>
      <c r="BOD45" s="31"/>
      <c r="BOE45" s="30"/>
      <c r="BOF45" s="31"/>
      <c r="BOG45" s="30"/>
      <c r="BOH45" s="31"/>
      <c r="BOI45" s="30"/>
      <c r="BOJ45" s="31"/>
      <c r="BOK45" s="30"/>
      <c r="BOL45" s="31"/>
      <c r="BOM45" s="30"/>
      <c r="BON45" s="31"/>
      <c r="BOO45" s="30"/>
      <c r="BOP45" s="31"/>
      <c r="BOQ45" s="30"/>
      <c r="BOR45" s="31"/>
      <c r="BOS45" s="30"/>
      <c r="BOT45" s="31"/>
      <c r="BOU45" s="30"/>
      <c r="BOV45" s="31"/>
      <c r="BOW45" s="30"/>
      <c r="BOX45" s="31"/>
      <c r="BOY45" s="30"/>
      <c r="BOZ45" s="31"/>
      <c r="BPA45" s="30"/>
      <c r="BPB45" s="31"/>
      <c r="BPC45" s="30"/>
      <c r="BPD45" s="31"/>
      <c r="BPE45" s="30"/>
      <c r="BPF45" s="31"/>
      <c r="BPG45" s="30"/>
      <c r="BPH45" s="31"/>
      <c r="BPI45" s="30"/>
      <c r="BPJ45" s="31"/>
      <c r="BPK45" s="30"/>
      <c r="BPL45" s="31"/>
      <c r="BPM45" s="30"/>
      <c r="BPN45" s="31"/>
      <c r="BPO45" s="30"/>
      <c r="BPP45" s="31"/>
      <c r="BPQ45" s="30"/>
      <c r="BPR45" s="31"/>
      <c r="BPS45" s="30"/>
      <c r="BPT45" s="31"/>
      <c r="BPU45" s="30"/>
      <c r="BPV45" s="31"/>
      <c r="BPW45" s="30"/>
      <c r="BPX45" s="31"/>
      <c r="BPY45" s="30"/>
      <c r="BPZ45" s="31"/>
      <c r="BQA45" s="30"/>
      <c r="BQB45" s="31"/>
      <c r="BQC45" s="30"/>
      <c r="BQD45" s="31"/>
      <c r="BQE45" s="30"/>
      <c r="BQF45" s="31"/>
      <c r="BQG45" s="30"/>
      <c r="BQH45" s="31"/>
      <c r="BQI45" s="30"/>
      <c r="BQJ45" s="31"/>
      <c r="BQK45" s="30"/>
      <c r="BQL45" s="31"/>
      <c r="BQM45" s="30"/>
      <c r="BQN45" s="31"/>
      <c r="BQO45" s="30"/>
      <c r="BQP45" s="31"/>
      <c r="BQQ45" s="30"/>
      <c r="BQR45" s="31"/>
      <c r="BQS45" s="30"/>
      <c r="BQT45" s="31"/>
      <c r="BQU45" s="30"/>
      <c r="BQV45" s="31"/>
      <c r="BQW45" s="30"/>
      <c r="BQX45" s="31"/>
      <c r="BQY45" s="30"/>
      <c r="BQZ45" s="31"/>
      <c r="BRA45" s="30"/>
      <c r="BRB45" s="31"/>
      <c r="BRC45" s="30"/>
      <c r="BRD45" s="31"/>
      <c r="BRE45" s="30"/>
      <c r="BRF45" s="31"/>
      <c r="BRG45" s="30"/>
      <c r="BRH45" s="31"/>
      <c r="BRI45" s="30"/>
      <c r="BRJ45" s="31"/>
      <c r="BRK45" s="30"/>
      <c r="BRL45" s="31"/>
      <c r="BRM45" s="30"/>
      <c r="BRN45" s="31"/>
      <c r="BRO45" s="30"/>
      <c r="BRP45" s="31"/>
      <c r="BRQ45" s="30"/>
      <c r="BRR45" s="31"/>
      <c r="BRS45" s="30"/>
      <c r="BRT45" s="31"/>
      <c r="BRU45" s="30"/>
      <c r="BRV45" s="31"/>
      <c r="BRW45" s="30"/>
      <c r="BRX45" s="31"/>
      <c r="BRY45" s="30"/>
      <c r="BRZ45" s="31"/>
      <c r="BSA45" s="30"/>
      <c r="BSB45" s="31"/>
      <c r="BSC45" s="30"/>
      <c r="BSD45" s="31"/>
      <c r="BSE45" s="30"/>
      <c r="BSF45" s="31"/>
      <c r="BSG45" s="30"/>
      <c r="BSH45" s="31"/>
      <c r="BSI45" s="30"/>
      <c r="BSJ45" s="31"/>
      <c r="BSK45" s="30"/>
      <c r="BSL45" s="31"/>
      <c r="BSM45" s="30"/>
      <c r="BSN45" s="31"/>
      <c r="BSO45" s="30"/>
      <c r="BSP45" s="31"/>
      <c r="BSQ45" s="30"/>
      <c r="BSR45" s="31"/>
      <c r="BSS45" s="30"/>
      <c r="BST45" s="31"/>
      <c r="BSU45" s="30"/>
      <c r="BSV45" s="31"/>
      <c r="BSW45" s="30"/>
      <c r="BSX45" s="31"/>
      <c r="BSY45" s="30"/>
      <c r="BSZ45" s="31"/>
      <c r="BTA45" s="30"/>
      <c r="BTB45" s="31"/>
      <c r="BTC45" s="30"/>
      <c r="BTD45" s="31"/>
      <c r="BTE45" s="30"/>
      <c r="BTF45" s="31"/>
      <c r="BTG45" s="30"/>
      <c r="BTH45" s="31"/>
      <c r="BTI45" s="30"/>
      <c r="BTJ45" s="31"/>
      <c r="BTK45" s="30"/>
      <c r="BTL45" s="31"/>
      <c r="BTM45" s="30"/>
      <c r="BTN45" s="31"/>
      <c r="BTO45" s="30"/>
      <c r="BTP45" s="31"/>
      <c r="BTQ45" s="30"/>
      <c r="BTR45" s="31"/>
      <c r="BTS45" s="30"/>
      <c r="BTT45" s="31"/>
      <c r="BTU45" s="30"/>
      <c r="BTV45" s="31"/>
      <c r="BTW45" s="30"/>
      <c r="BTX45" s="31"/>
      <c r="BTY45" s="30"/>
      <c r="BTZ45" s="31"/>
      <c r="BUA45" s="30"/>
      <c r="BUB45" s="31"/>
      <c r="BUC45" s="30"/>
      <c r="BUD45" s="31"/>
      <c r="BUE45" s="30"/>
      <c r="BUF45" s="31"/>
      <c r="BUG45" s="30"/>
      <c r="BUH45" s="31"/>
      <c r="BUI45" s="30"/>
      <c r="BUJ45" s="31"/>
      <c r="BUK45" s="30"/>
      <c r="BUL45" s="31"/>
      <c r="BUM45" s="30"/>
      <c r="BUN45" s="31"/>
      <c r="BUO45" s="30"/>
      <c r="BUP45" s="31"/>
      <c r="BUQ45" s="30"/>
      <c r="BUR45" s="31"/>
      <c r="BUS45" s="30"/>
      <c r="BUT45" s="31"/>
      <c r="BUU45" s="30"/>
      <c r="BUV45" s="31"/>
      <c r="BUW45" s="30"/>
      <c r="BUX45" s="31"/>
      <c r="BUY45" s="30"/>
      <c r="BUZ45" s="31"/>
      <c r="BVA45" s="30"/>
      <c r="BVB45" s="31"/>
      <c r="BVC45" s="30"/>
      <c r="BVD45" s="31"/>
      <c r="BVE45" s="30"/>
      <c r="BVF45" s="31"/>
      <c r="BVG45" s="30"/>
      <c r="BVH45" s="31"/>
      <c r="BVI45" s="30"/>
      <c r="BVJ45" s="31"/>
      <c r="BVK45" s="30"/>
      <c r="BVL45" s="31"/>
      <c r="BVM45" s="30"/>
      <c r="BVN45" s="31"/>
      <c r="BVO45" s="30"/>
      <c r="BVP45" s="31"/>
      <c r="BVQ45" s="30"/>
      <c r="BVR45" s="31"/>
      <c r="BVS45" s="30"/>
      <c r="BVT45" s="31"/>
      <c r="BVU45" s="30"/>
      <c r="BVV45" s="31"/>
      <c r="BVW45" s="30"/>
      <c r="BVX45" s="31"/>
      <c r="BVY45" s="30"/>
      <c r="BVZ45" s="31"/>
      <c r="BWA45" s="30"/>
      <c r="BWB45" s="31"/>
      <c r="BWC45" s="30"/>
      <c r="BWD45" s="31"/>
      <c r="BWE45" s="30"/>
      <c r="BWF45" s="31"/>
      <c r="BWG45" s="30"/>
      <c r="BWH45" s="31"/>
      <c r="BWI45" s="30"/>
      <c r="BWJ45" s="31"/>
      <c r="BWK45" s="30"/>
      <c r="BWL45" s="31"/>
      <c r="BWM45" s="30"/>
      <c r="BWN45" s="31"/>
      <c r="BWO45" s="30"/>
      <c r="BWP45" s="31"/>
      <c r="BWQ45" s="30"/>
      <c r="BWR45" s="31"/>
      <c r="BWS45" s="30"/>
      <c r="BWT45" s="31"/>
      <c r="BWU45" s="30"/>
      <c r="BWV45" s="31"/>
      <c r="BWW45" s="30"/>
      <c r="BWX45" s="31"/>
      <c r="BWY45" s="30"/>
      <c r="BWZ45" s="31"/>
      <c r="BXA45" s="30"/>
      <c r="BXB45" s="31"/>
      <c r="BXC45" s="30"/>
      <c r="BXD45" s="31"/>
      <c r="BXE45" s="30"/>
      <c r="BXF45" s="31"/>
      <c r="BXG45" s="30"/>
      <c r="BXH45" s="31"/>
      <c r="BXI45" s="30"/>
      <c r="BXJ45" s="31"/>
      <c r="BXK45" s="30"/>
      <c r="BXL45" s="31"/>
      <c r="BXM45" s="30"/>
      <c r="BXN45" s="31"/>
      <c r="BXO45" s="30"/>
      <c r="BXP45" s="31"/>
      <c r="BXQ45" s="30"/>
      <c r="BXR45" s="31"/>
      <c r="BXS45" s="30"/>
      <c r="BXT45" s="31"/>
      <c r="BXU45" s="30"/>
      <c r="BXV45" s="31"/>
      <c r="BXW45" s="30"/>
      <c r="BXX45" s="31"/>
      <c r="BXY45" s="30"/>
      <c r="BXZ45" s="31"/>
      <c r="BYA45" s="30"/>
      <c r="BYB45" s="31"/>
      <c r="BYC45" s="30"/>
      <c r="BYD45" s="31"/>
      <c r="BYE45" s="30"/>
      <c r="BYF45" s="31"/>
      <c r="BYG45" s="30"/>
      <c r="BYH45" s="31"/>
      <c r="BYI45" s="30"/>
      <c r="BYJ45" s="31"/>
      <c r="BYK45" s="30"/>
      <c r="BYL45" s="31"/>
      <c r="BYM45" s="30"/>
      <c r="BYN45" s="31"/>
      <c r="BYO45" s="30"/>
      <c r="BYP45" s="31"/>
      <c r="BYQ45" s="30"/>
      <c r="BYR45" s="31"/>
      <c r="BYS45" s="30"/>
      <c r="BYT45" s="31"/>
      <c r="BYU45" s="30"/>
      <c r="BYV45" s="31"/>
      <c r="BYW45" s="30"/>
      <c r="BYX45" s="31"/>
      <c r="BYY45" s="30"/>
      <c r="BYZ45" s="31"/>
      <c r="BZA45" s="30"/>
      <c r="BZB45" s="31"/>
      <c r="BZC45" s="30"/>
      <c r="BZD45" s="31"/>
      <c r="BZE45" s="30"/>
      <c r="BZF45" s="31"/>
      <c r="BZG45" s="30"/>
      <c r="BZH45" s="31"/>
      <c r="BZI45" s="30"/>
      <c r="BZJ45" s="31"/>
      <c r="BZK45" s="30"/>
      <c r="BZL45" s="31"/>
      <c r="BZM45" s="30"/>
      <c r="BZN45" s="31"/>
      <c r="BZO45" s="30"/>
      <c r="BZP45" s="31"/>
      <c r="BZQ45" s="30"/>
      <c r="BZR45" s="31"/>
      <c r="BZS45" s="30"/>
      <c r="BZT45" s="31"/>
      <c r="BZU45" s="30"/>
      <c r="BZV45" s="31"/>
      <c r="BZW45" s="30"/>
      <c r="BZX45" s="31"/>
      <c r="BZY45" s="30"/>
      <c r="BZZ45" s="31"/>
      <c r="CAA45" s="30"/>
      <c r="CAB45" s="31"/>
      <c r="CAC45" s="30"/>
      <c r="CAD45" s="31"/>
      <c r="CAE45" s="30"/>
      <c r="CAF45" s="31"/>
      <c r="CAG45" s="30"/>
      <c r="CAH45" s="31"/>
      <c r="CAI45" s="30"/>
      <c r="CAJ45" s="31"/>
      <c r="CAK45" s="30"/>
      <c r="CAL45" s="31"/>
      <c r="CAM45" s="30"/>
      <c r="CAN45" s="31"/>
      <c r="CAO45" s="30"/>
      <c r="CAP45" s="31"/>
      <c r="CAQ45" s="30"/>
      <c r="CAR45" s="31"/>
      <c r="CAS45" s="30"/>
      <c r="CAT45" s="31"/>
      <c r="CAU45" s="30"/>
      <c r="CAV45" s="31"/>
      <c r="CAW45" s="30"/>
      <c r="CAX45" s="31"/>
      <c r="CAY45" s="30"/>
      <c r="CAZ45" s="31"/>
      <c r="CBA45" s="30"/>
      <c r="CBB45" s="31"/>
      <c r="CBC45" s="30"/>
      <c r="CBD45" s="31"/>
      <c r="CBE45" s="30"/>
      <c r="CBF45" s="31"/>
      <c r="CBG45" s="30"/>
      <c r="CBH45" s="31"/>
      <c r="CBI45" s="30"/>
      <c r="CBJ45" s="31"/>
      <c r="CBK45" s="30"/>
      <c r="CBL45" s="31"/>
      <c r="CBM45" s="30"/>
      <c r="CBN45" s="31"/>
      <c r="CBO45" s="30"/>
      <c r="CBP45" s="31"/>
      <c r="CBQ45" s="30"/>
      <c r="CBR45" s="31"/>
      <c r="CBS45" s="30"/>
      <c r="CBT45" s="31"/>
      <c r="CBU45" s="30"/>
      <c r="CBV45" s="31"/>
      <c r="CBW45" s="30"/>
      <c r="CBX45" s="31"/>
      <c r="CBY45" s="30"/>
      <c r="CBZ45" s="31"/>
      <c r="CCA45" s="30"/>
      <c r="CCB45" s="31"/>
      <c r="CCC45" s="30"/>
      <c r="CCD45" s="31"/>
      <c r="CCE45" s="30"/>
      <c r="CCF45" s="31"/>
      <c r="CCG45" s="30"/>
      <c r="CCH45" s="31"/>
      <c r="CCI45" s="30"/>
      <c r="CCJ45" s="31"/>
      <c r="CCK45" s="30"/>
      <c r="CCL45" s="31"/>
      <c r="CCM45" s="30"/>
      <c r="CCN45" s="31"/>
      <c r="CCO45" s="30"/>
      <c r="CCP45" s="31"/>
      <c r="CCQ45" s="30"/>
      <c r="CCR45" s="31"/>
      <c r="CCS45" s="30"/>
      <c r="CCT45" s="31"/>
      <c r="CCU45" s="30"/>
      <c r="CCV45" s="31"/>
      <c r="CCW45" s="30"/>
      <c r="CCX45" s="31"/>
      <c r="CCY45" s="30"/>
      <c r="CCZ45" s="31"/>
      <c r="CDA45" s="30"/>
      <c r="CDB45" s="31"/>
      <c r="CDC45" s="30"/>
      <c r="CDD45" s="31"/>
      <c r="CDE45" s="30"/>
      <c r="CDF45" s="31"/>
      <c r="CDG45" s="30"/>
      <c r="CDH45" s="31"/>
      <c r="CDI45" s="30"/>
      <c r="CDJ45" s="31"/>
      <c r="CDK45" s="30"/>
      <c r="CDL45" s="31"/>
      <c r="CDM45" s="30"/>
      <c r="CDN45" s="31"/>
      <c r="CDO45" s="30"/>
      <c r="CDP45" s="31"/>
      <c r="CDQ45" s="30"/>
      <c r="CDR45" s="31"/>
      <c r="CDS45" s="30"/>
      <c r="CDT45" s="31"/>
      <c r="CDU45" s="30"/>
      <c r="CDV45" s="31"/>
      <c r="CDW45" s="30"/>
      <c r="CDX45" s="31"/>
      <c r="CDY45" s="30"/>
      <c r="CDZ45" s="31"/>
      <c r="CEA45" s="30"/>
      <c r="CEB45" s="31"/>
      <c r="CEC45" s="30"/>
      <c r="CED45" s="31"/>
      <c r="CEE45" s="30"/>
      <c r="CEF45" s="31"/>
      <c r="CEG45" s="30"/>
      <c r="CEH45" s="31"/>
      <c r="CEI45" s="30"/>
      <c r="CEJ45" s="31"/>
      <c r="CEK45" s="30"/>
      <c r="CEL45" s="31"/>
      <c r="CEM45" s="30"/>
      <c r="CEN45" s="31"/>
      <c r="CEO45" s="30"/>
      <c r="CEP45" s="31"/>
      <c r="CEQ45" s="30"/>
      <c r="CER45" s="31"/>
      <c r="CES45" s="30"/>
      <c r="CET45" s="31"/>
      <c r="CEU45" s="30"/>
      <c r="CEV45" s="31"/>
      <c r="CEW45" s="30"/>
      <c r="CEX45" s="31"/>
      <c r="CEY45" s="30"/>
      <c r="CEZ45" s="31"/>
      <c r="CFA45" s="30"/>
      <c r="CFB45" s="31"/>
      <c r="CFC45" s="30"/>
      <c r="CFD45" s="31"/>
      <c r="CFE45" s="30"/>
      <c r="CFF45" s="31"/>
      <c r="CFG45" s="30"/>
      <c r="CFH45" s="31"/>
      <c r="CFI45" s="30"/>
      <c r="CFJ45" s="31"/>
      <c r="CFK45" s="30"/>
      <c r="CFL45" s="31"/>
      <c r="CFM45" s="30"/>
      <c r="CFN45" s="31"/>
      <c r="CFO45" s="30"/>
      <c r="CFP45" s="31"/>
      <c r="CFQ45" s="30"/>
      <c r="CFR45" s="31"/>
      <c r="CFS45" s="30"/>
      <c r="CFT45" s="31"/>
      <c r="CFU45" s="30"/>
      <c r="CFV45" s="31"/>
      <c r="CFW45" s="30"/>
      <c r="CFX45" s="31"/>
      <c r="CFY45" s="30"/>
      <c r="CFZ45" s="31"/>
      <c r="CGA45" s="30"/>
      <c r="CGB45" s="31"/>
      <c r="CGC45" s="30"/>
      <c r="CGD45" s="31"/>
      <c r="CGE45" s="30"/>
      <c r="CGF45" s="31"/>
      <c r="CGG45" s="30"/>
      <c r="CGH45" s="31"/>
      <c r="CGI45" s="30"/>
      <c r="CGJ45" s="31"/>
      <c r="CGK45" s="30"/>
      <c r="CGL45" s="31"/>
      <c r="CGM45" s="30"/>
      <c r="CGN45" s="31"/>
      <c r="CGO45" s="30"/>
      <c r="CGP45" s="31"/>
      <c r="CGQ45" s="30"/>
      <c r="CGR45" s="31"/>
      <c r="CGS45" s="30"/>
      <c r="CGT45" s="31"/>
      <c r="CGU45" s="30"/>
      <c r="CGV45" s="31"/>
      <c r="CGW45" s="30"/>
      <c r="CGX45" s="31"/>
      <c r="CGY45" s="30"/>
      <c r="CGZ45" s="31"/>
      <c r="CHA45" s="30"/>
      <c r="CHB45" s="31"/>
      <c r="CHC45" s="30"/>
      <c r="CHD45" s="31"/>
      <c r="CHE45" s="30"/>
      <c r="CHF45" s="31"/>
      <c r="CHG45" s="30"/>
      <c r="CHH45" s="31"/>
      <c r="CHI45" s="30"/>
      <c r="CHJ45" s="31"/>
      <c r="CHK45" s="30"/>
      <c r="CHL45" s="31"/>
      <c r="CHM45" s="30"/>
      <c r="CHN45" s="31"/>
      <c r="CHO45" s="30"/>
      <c r="CHP45" s="31"/>
      <c r="CHQ45" s="30"/>
      <c r="CHR45" s="31"/>
      <c r="CHS45" s="30"/>
      <c r="CHT45" s="31"/>
      <c r="CHU45" s="30"/>
      <c r="CHV45" s="31"/>
      <c r="CHW45" s="30"/>
      <c r="CHX45" s="31"/>
      <c r="CHY45" s="30"/>
      <c r="CHZ45" s="31"/>
      <c r="CIA45" s="30"/>
      <c r="CIB45" s="31"/>
      <c r="CIC45" s="30"/>
      <c r="CID45" s="31"/>
      <c r="CIE45" s="30"/>
      <c r="CIF45" s="31"/>
      <c r="CIG45" s="30"/>
      <c r="CIH45" s="31"/>
      <c r="CII45" s="30"/>
      <c r="CIJ45" s="31"/>
      <c r="CIK45" s="30"/>
      <c r="CIL45" s="31"/>
      <c r="CIM45" s="30"/>
      <c r="CIN45" s="31"/>
      <c r="CIO45" s="30"/>
      <c r="CIP45" s="31"/>
      <c r="CIQ45" s="30"/>
      <c r="CIR45" s="31"/>
      <c r="CIS45" s="30"/>
      <c r="CIT45" s="31"/>
      <c r="CIU45" s="30"/>
      <c r="CIV45" s="31"/>
      <c r="CIW45" s="30"/>
      <c r="CIX45" s="31"/>
      <c r="CIY45" s="30"/>
      <c r="CIZ45" s="31"/>
      <c r="CJA45" s="30"/>
      <c r="CJB45" s="31"/>
      <c r="CJC45" s="30"/>
      <c r="CJD45" s="31"/>
      <c r="CJE45" s="30"/>
      <c r="CJF45" s="31"/>
      <c r="CJG45" s="30"/>
      <c r="CJH45" s="31"/>
      <c r="CJI45" s="30"/>
      <c r="CJJ45" s="31"/>
      <c r="CJK45" s="30"/>
      <c r="CJL45" s="31"/>
      <c r="CJM45" s="30"/>
      <c r="CJN45" s="31"/>
      <c r="CJO45" s="30"/>
      <c r="CJP45" s="31"/>
      <c r="CJQ45" s="30"/>
      <c r="CJR45" s="31"/>
      <c r="CJS45" s="30"/>
      <c r="CJT45" s="31"/>
      <c r="CJU45" s="30"/>
      <c r="CJV45" s="31"/>
      <c r="CJW45" s="30"/>
      <c r="CJX45" s="31"/>
      <c r="CJY45" s="30"/>
      <c r="CJZ45" s="31"/>
      <c r="CKA45" s="30"/>
      <c r="CKB45" s="31"/>
      <c r="CKC45" s="30"/>
      <c r="CKD45" s="31"/>
      <c r="CKE45" s="30"/>
      <c r="CKF45" s="31"/>
      <c r="CKG45" s="30"/>
      <c r="CKH45" s="31"/>
      <c r="CKI45" s="30"/>
      <c r="CKJ45" s="31"/>
      <c r="CKK45" s="30"/>
      <c r="CKL45" s="31"/>
      <c r="CKM45" s="30"/>
      <c r="CKN45" s="31"/>
      <c r="CKO45" s="30"/>
      <c r="CKP45" s="31"/>
      <c r="CKQ45" s="30"/>
      <c r="CKR45" s="31"/>
      <c r="CKS45" s="30"/>
      <c r="CKT45" s="31"/>
      <c r="CKU45" s="30"/>
      <c r="CKV45" s="31"/>
      <c r="CKW45" s="30"/>
      <c r="CKX45" s="31"/>
      <c r="CKY45" s="30"/>
      <c r="CKZ45" s="31"/>
      <c r="CLA45" s="30"/>
      <c r="CLB45" s="31"/>
      <c r="CLC45" s="30"/>
      <c r="CLD45" s="31"/>
      <c r="CLE45" s="30"/>
      <c r="CLF45" s="31"/>
      <c r="CLG45" s="30"/>
      <c r="CLH45" s="31"/>
      <c r="CLI45" s="30"/>
      <c r="CLJ45" s="31"/>
      <c r="CLK45" s="30"/>
      <c r="CLL45" s="31"/>
      <c r="CLM45" s="30"/>
      <c r="CLN45" s="31"/>
      <c r="CLO45" s="30"/>
      <c r="CLP45" s="31"/>
      <c r="CLQ45" s="30"/>
      <c r="CLR45" s="31"/>
      <c r="CLS45" s="30"/>
      <c r="CLT45" s="31"/>
      <c r="CLU45" s="30"/>
      <c r="CLV45" s="31"/>
      <c r="CLW45" s="30"/>
      <c r="CLX45" s="31"/>
      <c r="CLY45" s="30"/>
      <c r="CLZ45" s="31"/>
      <c r="CMA45" s="30"/>
      <c r="CMB45" s="31"/>
      <c r="CMC45" s="30"/>
      <c r="CMD45" s="31"/>
      <c r="CME45" s="30"/>
      <c r="CMF45" s="31"/>
      <c r="CMG45" s="30"/>
      <c r="CMH45" s="31"/>
      <c r="CMI45" s="30"/>
      <c r="CMJ45" s="31"/>
      <c r="CMK45" s="30"/>
      <c r="CML45" s="31"/>
      <c r="CMM45" s="30"/>
      <c r="CMN45" s="31"/>
      <c r="CMO45" s="30"/>
      <c r="CMP45" s="31"/>
      <c r="CMQ45" s="30"/>
      <c r="CMR45" s="31"/>
      <c r="CMS45" s="30"/>
      <c r="CMT45" s="31"/>
      <c r="CMU45" s="30"/>
      <c r="CMV45" s="31"/>
      <c r="CMW45" s="30"/>
      <c r="CMX45" s="31"/>
      <c r="CMY45" s="30"/>
      <c r="CMZ45" s="31"/>
      <c r="CNA45" s="30"/>
      <c r="CNB45" s="31"/>
      <c r="CNC45" s="30"/>
      <c r="CND45" s="31"/>
      <c r="CNE45" s="30"/>
      <c r="CNF45" s="31"/>
      <c r="CNG45" s="30"/>
      <c r="CNH45" s="31"/>
      <c r="CNI45" s="30"/>
      <c r="CNJ45" s="31"/>
      <c r="CNK45" s="30"/>
      <c r="CNL45" s="31"/>
      <c r="CNM45" s="30"/>
      <c r="CNN45" s="31"/>
      <c r="CNO45" s="30"/>
      <c r="CNP45" s="31"/>
      <c r="CNQ45" s="30"/>
      <c r="CNR45" s="31"/>
      <c r="CNS45" s="30"/>
      <c r="CNT45" s="31"/>
      <c r="CNU45" s="30"/>
      <c r="CNV45" s="31"/>
      <c r="CNW45" s="30"/>
      <c r="CNX45" s="31"/>
      <c r="CNY45" s="30"/>
      <c r="CNZ45" s="31"/>
      <c r="COA45" s="30"/>
      <c r="COB45" s="31"/>
      <c r="COC45" s="30"/>
      <c r="COD45" s="31"/>
      <c r="COE45" s="30"/>
      <c r="COF45" s="31"/>
      <c r="COG45" s="30"/>
      <c r="COH45" s="31"/>
      <c r="COI45" s="30"/>
      <c r="COJ45" s="31"/>
      <c r="COK45" s="30"/>
      <c r="COL45" s="31"/>
      <c r="COM45" s="30"/>
      <c r="CON45" s="31"/>
      <c r="COO45" s="30"/>
      <c r="COP45" s="31"/>
      <c r="COQ45" s="30"/>
      <c r="COR45" s="31"/>
      <c r="COS45" s="30"/>
      <c r="COT45" s="31"/>
      <c r="COU45" s="30"/>
      <c r="COV45" s="31"/>
      <c r="COW45" s="30"/>
      <c r="COX45" s="31"/>
      <c r="COY45" s="30"/>
      <c r="COZ45" s="31"/>
      <c r="CPA45" s="30"/>
      <c r="CPB45" s="31"/>
      <c r="CPC45" s="30"/>
      <c r="CPD45" s="31"/>
      <c r="CPE45" s="30"/>
      <c r="CPF45" s="31"/>
      <c r="CPG45" s="30"/>
      <c r="CPH45" s="31"/>
      <c r="CPI45" s="30"/>
      <c r="CPJ45" s="31"/>
      <c r="CPK45" s="30"/>
      <c r="CPL45" s="31"/>
      <c r="CPM45" s="30"/>
      <c r="CPN45" s="31"/>
      <c r="CPO45" s="30"/>
      <c r="CPP45" s="31"/>
      <c r="CPQ45" s="30"/>
      <c r="CPR45" s="31"/>
      <c r="CPS45" s="30"/>
      <c r="CPT45" s="31"/>
      <c r="CPU45" s="30"/>
      <c r="CPV45" s="31"/>
      <c r="CPW45" s="30"/>
      <c r="CPX45" s="31"/>
      <c r="CPY45" s="30"/>
      <c r="CPZ45" s="31"/>
      <c r="CQA45" s="30"/>
      <c r="CQB45" s="31"/>
      <c r="CQC45" s="30"/>
      <c r="CQD45" s="31"/>
      <c r="CQE45" s="30"/>
      <c r="CQF45" s="31"/>
      <c r="CQG45" s="30"/>
      <c r="CQH45" s="31"/>
      <c r="CQI45" s="30"/>
      <c r="CQJ45" s="31"/>
      <c r="CQK45" s="30"/>
      <c r="CQL45" s="31"/>
      <c r="CQM45" s="30"/>
      <c r="CQN45" s="31"/>
      <c r="CQO45" s="30"/>
      <c r="CQP45" s="31"/>
      <c r="CQQ45" s="30"/>
      <c r="CQR45" s="31"/>
      <c r="CQS45" s="30"/>
      <c r="CQT45" s="31"/>
      <c r="CQU45" s="30"/>
      <c r="CQV45" s="31"/>
      <c r="CQW45" s="30"/>
      <c r="CQX45" s="31"/>
      <c r="CQY45" s="30"/>
      <c r="CQZ45" s="31"/>
      <c r="CRA45" s="30"/>
      <c r="CRB45" s="31"/>
      <c r="CRC45" s="30"/>
      <c r="CRD45" s="31"/>
      <c r="CRE45" s="30"/>
      <c r="CRF45" s="31"/>
      <c r="CRG45" s="30"/>
      <c r="CRH45" s="31"/>
      <c r="CRI45" s="30"/>
      <c r="CRJ45" s="31"/>
      <c r="CRK45" s="30"/>
      <c r="CRL45" s="31"/>
      <c r="CRM45" s="30"/>
      <c r="CRN45" s="31"/>
      <c r="CRO45" s="30"/>
      <c r="CRP45" s="31"/>
      <c r="CRQ45" s="30"/>
      <c r="CRR45" s="31"/>
      <c r="CRS45" s="30"/>
      <c r="CRT45" s="31"/>
      <c r="CRU45" s="30"/>
      <c r="CRV45" s="31"/>
      <c r="CRW45" s="30"/>
      <c r="CRX45" s="31"/>
      <c r="CRY45" s="30"/>
      <c r="CRZ45" s="31"/>
      <c r="CSA45" s="30"/>
      <c r="CSB45" s="31"/>
      <c r="CSC45" s="30"/>
      <c r="CSD45" s="31"/>
      <c r="CSE45" s="30"/>
      <c r="CSF45" s="31"/>
      <c r="CSG45" s="30"/>
      <c r="CSH45" s="31"/>
      <c r="CSI45" s="30"/>
      <c r="CSJ45" s="31"/>
      <c r="CSK45" s="30"/>
      <c r="CSL45" s="31"/>
      <c r="CSM45" s="30"/>
      <c r="CSN45" s="31"/>
      <c r="CSO45" s="30"/>
      <c r="CSP45" s="31"/>
      <c r="CSQ45" s="30"/>
      <c r="CSR45" s="31"/>
      <c r="CSS45" s="30"/>
      <c r="CST45" s="31"/>
      <c r="CSU45" s="30"/>
      <c r="CSV45" s="31"/>
      <c r="CSW45" s="30"/>
      <c r="CSX45" s="31"/>
      <c r="CSY45" s="30"/>
      <c r="CSZ45" s="31"/>
      <c r="CTA45" s="30"/>
      <c r="CTB45" s="31"/>
      <c r="CTC45" s="30"/>
      <c r="CTD45" s="31"/>
      <c r="CTE45" s="30"/>
      <c r="CTF45" s="31"/>
      <c r="CTG45" s="30"/>
      <c r="CTH45" s="31"/>
      <c r="CTI45" s="30"/>
      <c r="CTJ45" s="31"/>
      <c r="CTK45" s="30"/>
      <c r="CTL45" s="31"/>
      <c r="CTM45" s="30"/>
      <c r="CTN45" s="31"/>
      <c r="CTO45" s="30"/>
      <c r="CTP45" s="31"/>
      <c r="CTQ45" s="30"/>
      <c r="CTR45" s="31"/>
      <c r="CTS45" s="30"/>
      <c r="CTT45" s="31"/>
      <c r="CTU45" s="30"/>
      <c r="CTV45" s="31"/>
      <c r="CTW45" s="30"/>
      <c r="CTX45" s="31"/>
      <c r="CTY45" s="30"/>
      <c r="CTZ45" s="31"/>
      <c r="CUA45" s="30"/>
      <c r="CUB45" s="31"/>
      <c r="CUC45" s="30"/>
      <c r="CUD45" s="31"/>
      <c r="CUE45" s="30"/>
      <c r="CUF45" s="31"/>
      <c r="CUG45" s="30"/>
      <c r="CUH45" s="31"/>
      <c r="CUI45" s="30"/>
      <c r="CUJ45" s="31"/>
      <c r="CUK45" s="30"/>
      <c r="CUL45" s="31"/>
      <c r="CUM45" s="30"/>
      <c r="CUN45" s="31"/>
      <c r="CUO45" s="30"/>
      <c r="CUP45" s="31"/>
      <c r="CUQ45" s="30"/>
      <c r="CUR45" s="31"/>
      <c r="CUS45" s="30"/>
      <c r="CUT45" s="31"/>
      <c r="CUU45" s="30"/>
      <c r="CUV45" s="31"/>
      <c r="CUW45" s="30"/>
      <c r="CUX45" s="31"/>
      <c r="CUY45" s="30"/>
      <c r="CUZ45" s="31"/>
      <c r="CVA45" s="30"/>
      <c r="CVB45" s="31"/>
      <c r="CVC45" s="30"/>
      <c r="CVD45" s="31"/>
      <c r="CVE45" s="30"/>
      <c r="CVF45" s="31"/>
      <c r="CVG45" s="30"/>
      <c r="CVH45" s="31"/>
      <c r="CVI45" s="30"/>
      <c r="CVJ45" s="31"/>
      <c r="CVK45" s="30"/>
      <c r="CVL45" s="31"/>
      <c r="CVM45" s="30"/>
      <c r="CVN45" s="31"/>
      <c r="CVO45" s="30"/>
      <c r="CVP45" s="31"/>
      <c r="CVQ45" s="30"/>
      <c r="CVR45" s="31"/>
      <c r="CVS45" s="30"/>
      <c r="CVT45" s="31"/>
      <c r="CVU45" s="30"/>
      <c r="CVV45" s="31"/>
      <c r="CVW45" s="30"/>
      <c r="CVX45" s="31"/>
      <c r="CVY45" s="30"/>
      <c r="CVZ45" s="31"/>
      <c r="CWA45" s="30"/>
      <c r="CWB45" s="31"/>
      <c r="CWC45" s="30"/>
      <c r="CWD45" s="31"/>
      <c r="CWE45" s="30"/>
      <c r="CWF45" s="31"/>
      <c r="CWG45" s="30"/>
      <c r="CWH45" s="31"/>
      <c r="CWI45" s="30"/>
      <c r="CWJ45" s="31"/>
      <c r="CWK45" s="30"/>
      <c r="CWL45" s="31"/>
      <c r="CWM45" s="30"/>
      <c r="CWN45" s="31"/>
      <c r="CWO45" s="30"/>
      <c r="CWP45" s="31"/>
      <c r="CWQ45" s="30"/>
      <c r="CWR45" s="31"/>
      <c r="CWS45" s="30"/>
      <c r="CWT45" s="31"/>
      <c r="CWU45" s="30"/>
      <c r="CWV45" s="31"/>
      <c r="CWW45" s="30"/>
      <c r="CWX45" s="31"/>
      <c r="CWY45" s="30"/>
      <c r="CWZ45" s="31"/>
      <c r="CXA45" s="30"/>
      <c r="CXB45" s="31"/>
      <c r="CXC45" s="30"/>
      <c r="CXD45" s="31"/>
      <c r="CXE45" s="30"/>
      <c r="CXF45" s="31"/>
      <c r="CXG45" s="30"/>
      <c r="CXH45" s="31"/>
      <c r="CXI45" s="30"/>
      <c r="CXJ45" s="31"/>
      <c r="CXK45" s="30"/>
      <c r="CXL45" s="31"/>
      <c r="CXM45" s="30"/>
      <c r="CXN45" s="31"/>
      <c r="CXO45" s="30"/>
      <c r="CXP45" s="31"/>
      <c r="CXQ45" s="30"/>
      <c r="CXR45" s="31"/>
      <c r="CXS45" s="30"/>
      <c r="CXT45" s="31"/>
      <c r="CXU45" s="30"/>
      <c r="CXV45" s="31"/>
      <c r="CXW45" s="30"/>
      <c r="CXX45" s="31"/>
      <c r="CXY45" s="30"/>
      <c r="CXZ45" s="31"/>
      <c r="CYA45" s="30"/>
      <c r="CYB45" s="31"/>
      <c r="CYC45" s="30"/>
      <c r="CYD45" s="31"/>
      <c r="CYE45" s="30"/>
      <c r="CYF45" s="31"/>
      <c r="CYG45" s="30"/>
      <c r="CYH45" s="31"/>
      <c r="CYI45" s="30"/>
      <c r="CYJ45" s="31"/>
      <c r="CYK45" s="30"/>
      <c r="CYL45" s="31"/>
      <c r="CYM45" s="30"/>
      <c r="CYN45" s="31"/>
      <c r="CYO45" s="30"/>
      <c r="CYP45" s="31"/>
      <c r="CYQ45" s="30"/>
      <c r="CYR45" s="31"/>
      <c r="CYS45" s="30"/>
      <c r="CYT45" s="31"/>
      <c r="CYU45" s="30"/>
      <c r="CYV45" s="31"/>
      <c r="CYW45" s="30"/>
      <c r="CYX45" s="31"/>
      <c r="CYY45" s="30"/>
      <c r="CYZ45" s="31"/>
      <c r="CZA45" s="30"/>
      <c r="CZB45" s="31"/>
      <c r="CZC45" s="30"/>
      <c r="CZD45" s="31"/>
      <c r="CZE45" s="30"/>
      <c r="CZF45" s="31"/>
      <c r="CZG45" s="30"/>
      <c r="CZH45" s="31"/>
      <c r="CZI45" s="30"/>
      <c r="CZJ45" s="31"/>
      <c r="CZK45" s="30"/>
      <c r="CZL45" s="31"/>
      <c r="CZM45" s="30"/>
      <c r="CZN45" s="31"/>
      <c r="CZO45" s="30"/>
      <c r="CZP45" s="31"/>
      <c r="CZQ45" s="30"/>
      <c r="CZR45" s="31"/>
      <c r="CZS45" s="30"/>
      <c r="CZT45" s="31"/>
      <c r="CZU45" s="30"/>
      <c r="CZV45" s="31"/>
      <c r="CZW45" s="30"/>
      <c r="CZX45" s="31"/>
      <c r="CZY45" s="30"/>
      <c r="CZZ45" s="31"/>
      <c r="DAA45" s="30"/>
      <c r="DAB45" s="31"/>
      <c r="DAC45" s="30"/>
      <c r="DAD45" s="31"/>
      <c r="DAE45" s="30"/>
      <c r="DAF45" s="31"/>
      <c r="DAG45" s="30"/>
      <c r="DAH45" s="31"/>
      <c r="DAI45" s="30"/>
      <c r="DAJ45" s="31"/>
      <c r="DAK45" s="30"/>
      <c r="DAL45" s="31"/>
      <c r="DAM45" s="30"/>
      <c r="DAN45" s="31"/>
      <c r="DAO45" s="30"/>
      <c r="DAP45" s="31"/>
      <c r="DAQ45" s="30"/>
      <c r="DAR45" s="31"/>
      <c r="DAS45" s="30"/>
      <c r="DAT45" s="31"/>
      <c r="DAU45" s="30"/>
      <c r="DAV45" s="31"/>
      <c r="DAW45" s="30"/>
      <c r="DAX45" s="31"/>
      <c r="DAY45" s="30"/>
      <c r="DAZ45" s="31"/>
      <c r="DBA45" s="30"/>
      <c r="DBB45" s="31"/>
      <c r="DBC45" s="30"/>
      <c r="DBD45" s="31"/>
      <c r="DBE45" s="30"/>
      <c r="DBF45" s="31"/>
      <c r="DBG45" s="30"/>
      <c r="DBH45" s="31"/>
      <c r="DBI45" s="30"/>
      <c r="DBJ45" s="31"/>
      <c r="DBK45" s="30"/>
      <c r="DBL45" s="31"/>
      <c r="DBM45" s="30"/>
      <c r="DBN45" s="31"/>
      <c r="DBO45" s="30"/>
      <c r="DBP45" s="31"/>
      <c r="DBQ45" s="30"/>
      <c r="DBR45" s="31"/>
      <c r="DBS45" s="30"/>
      <c r="DBT45" s="31"/>
      <c r="DBU45" s="30"/>
      <c r="DBV45" s="31"/>
      <c r="DBW45" s="30"/>
      <c r="DBX45" s="31"/>
      <c r="DBY45" s="30"/>
      <c r="DBZ45" s="31"/>
      <c r="DCA45" s="30"/>
      <c r="DCB45" s="31"/>
      <c r="DCC45" s="30"/>
      <c r="DCD45" s="31"/>
      <c r="DCE45" s="30"/>
      <c r="DCF45" s="31"/>
      <c r="DCG45" s="30"/>
      <c r="DCH45" s="31"/>
      <c r="DCI45" s="30"/>
      <c r="DCJ45" s="31"/>
      <c r="DCK45" s="30"/>
      <c r="DCL45" s="31"/>
      <c r="DCM45" s="30"/>
      <c r="DCN45" s="31"/>
      <c r="DCO45" s="30"/>
      <c r="DCP45" s="31"/>
      <c r="DCQ45" s="30"/>
      <c r="DCR45" s="31"/>
      <c r="DCS45" s="30"/>
      <c r="DCT45" s="31"/>
      <c r="DCU45" s="30"/>
      <c r="DCV45" s="31"/>
      <c r="DCW45" s="30"/>
      <c r="DCX45" s="31"/>
      <c r="DCY45" s="30"/>
      <c r="DCZ45" s="31"/>
      <c r="DDA45" s="30"/>
      <c r="DDB45" s="31"/>
      <c r="DDC45" s="30"/>
      <c r="DDD45" s="31"/>
      <c r="DDE45" s="30"/>
      <c r="DDF45" s="31"/>
      <c r="DDG45" s="30"/>
      <c r="DDH45" s="31"/>
      <c r="DDI45" s="30"/>
      <c r="DDJ45" s="31"/>
      <c r="DDK45" s="30"/>
      <c r="DDL45" s="31"/>
      <c r="DDM45" s="30"/>
      <c r="DDN45" s="31"/>
      <c r="DDO45" s="30"/>
      <c r="DDP45" s="31"/>
      <c r="DDQ45" s="30"/>
      <c r="DDR45" s="31"/>
      <c r="DDS45" s="30"/>
      <c r="DDT45" s="31"/>
      <c r="DDU45" s="30"/>
      <c r="DDV45" s="31"/>
      <c r="DDW45" s="30"/>
      <c r="DDX45" s="31"/>
      <c r="DDY45" s="30"/>
      <c r="DDZ45" s="31"/>
      <c r="DEA45" s="30"/>
      <c r="DEB45" s="31"/>
      <c r="DEC45" s="30"/>
      <c r="DED45" s="31"/>
      <c r="DEE45" s="30"/>
      <c r="DEF45" s="31"/>
      <c r="DEG45" s="30"/>
      <c r="DEH45" s="31"/>
      <c r="DEI45" s="30"/>
      <c r="DEJ45" s="31"/>
      <c r="DEK45" s="30"/>
      <c r="DEL45" s="31"/>
      <c r="DEM45" s="30"/>
      <c r="DEN45" s="31"/>
      <c r="DEO45" s="30"/>
      <c r="DEP45" s="31"/>
      <c r="DEQ45" s="30"/>
      <c r="DER45" s="31"/>
      <c r="DES45" s="30"/>
      <c r="DET45" s="31"/>
      <c r="DEU45" s="30"/>
      <c r="DEV45" s="31"/>
      <c r="DEW45" s="30"/>
      <c r="DEX45" s="31"/>
      <c r="DEY45" s="30"/>
      <c r="DEZ45" s="31"/>
      <c r="DFA45" s="30"/>
      <c r="DFB45" s="31"/>
      <c r="DFC45" s="30"/>
      <c r="DFD45" s="31"/>
      <c r="DFE45" s="30"/>
      <c r="DFF45" s="31"/>
      <c r="DFG45" s="30"/>
      <c r="DFH45" s="31"/>
      <c r="DFI45" s="30"/>
      <c r="DFJ45" s="31"/>
      <c r="DFK45" s="30"/>
      <c r="DFL45" s="31"/>
      <c r="DFM45" s="30"/>
      <c r="DFN45" s="31"/>
      <c r="DFO45" s="30"/>
      <c r="DFP45" s="31"/>
      <c r="DFQ45" s="30"/>
      <c r="DFR45" s="31"/>
      <c r="DFS45" s="30"/>
      <c r="DFT45" s="31"/>
      <c r="DFU45" s="30"/>
      <c r="DFV45" s="31"/>
      <c r="DFW45" s="30"/>
      <c r="DFX45" s="31"/>
      <c r="DFY45" s="30"/>
      <c r="DFZ45" s="31"/>
      <c r="DGA45" s="30"/>
      <c r="DGB45" s="31"/>
      <c r="DGC45" s="30"/>
      <c r="DGD45" s="31"/>
      <c r="DGE45" s="30"/>
      <c r="DGF45" s="31"/>
      <c r="DGG45" s="30"/>
      <c r="DGH45" s="31"/>
      <c r="DGI45" s="30"/>
      <c r="DGJ45" s="31"/>
      <c r="DGK45" s="30"/>
      <c r="DGL45" s="31"/>
      <c r="DGM45" s="30"/>
      <c r="DGN45" s="31"/>
      <c r="DGO45" s="30"/>
      <c r="DGP45" s="31"/>
      <c r="DGQ45" s="30"/>
      <c r="DGR45" s="31"/>
      <c r="DGS45" s="30"/>
      <c r="DGT45" s="31"/>
      <c r="DGU45" s="30"/>
      <c r="DGV45" s="31"/>
      <c r="DGW45" s="30"/>
      <c r="DGX45" s="31"/>
      <c r="DGY45" s="30"/>
      <c r="DGZ45" s="31"/>
      <c r="DHA45" s="30"/>
      <c r="DHB45" s="31"/>
      <c r="DHC45" s="30"/>
      <c r="DHD45" s="31"/>
      <c r="DHE45" s="30"/>
      <c r="DHF45" s="31"/>
      <c r="DHG45" s="30"/>
      <c r="DHH45" s="31"/>
      <c r="DHI45" s="30"/>
      <c r="DHJ45" s="31"/>
      <c r="DHK45" s="30"/>
      <c r="DHL45" s="31"/>
      <c r="DHM45" s="30"/>
      <c r="DHN45" s="31"/>
      <c r="DHO45" s="30"/>
      <c r="DHP45" s="31"/>
      <c r="DHQ45" s="30"/>
      <c r="DHR45" s="31"/>
      <c r="DHS45" s="30"/>
      <c r="DHT45" s="31"/>
      <c r="DHU45" s="30"/>
      <c r="DHV45" s="31"/>
      <c r="DHW45" s="30"/>
      <c r="DHX45" s="31"/>
      <c r="DHY45" s="30"/>
      <c r="DHZ45" s="31"/>
      <c r="DIA45" s="30"/>
      <c r="DIB45" s="31"/>
      <c r="DIC45" s="30"/>
      <c r="DID45" s="31"/>
      <c r="DIE45" s="30"/>
      <c r="DIF45" s="31"/>
      <c r="DIG45" s="30"/>
      <c r="DIH45" s="31"/>
      <c r="DII45" s="30"/>
      <c r="DIJ45" s="31"/>
      <c r="DIK45" s="30"/>
      <c r="DIL45" s="31"/>
      <c r="DIM45" s="30"/>
      <c r="DIN45" s="31"/>
      <c r="DIO45" s="30"/>
      <c r="DIP45" s="31"/>
      <c r="DIQ45" s="30"/>
      <c r="DIR45" s="31"/>
      <c r="DIS45" s="30"/>
      <c r="DIT45" s="31"/>
      <c r="DIU45" s="30"/>
      <c r="DIV45" s="31"/>
      <c r="DIW45" s="30"/>
      <c r="DIX45" s="31"/>
      <c r="DIY45" s="30"/>
      <c r="DIZ45" s="31"/>
      <c r="DJA45" s="30"/>
      <c r="DJB45" s="31"/>
      <c r="DJC45" s="30"/>
      <c r="DJD45" s="31"/>
      <c r="DJE45" s="30"/>
      <c r="DJF45" s="31"/>
      <c r="DJG45" s="30"/>
      <c r="DJH45" s="31"/>
      <c r="DJI45" s="30"/>
      <c r="DJJ45" s="31"/>
      <c r="DJK45" s="30"/>
      <c r="DJL45" s="31"/>
      <c r="DJM45" s="30"/>
      <c r="DJN45" s="31"/>
      <c r="DJO45" s="30"/>
      <c r="DJP45" s="31"/>
      <c r="DJQ45" s="30"/>
      <c r="DJR45" s="31"/>
      <c r="DJS45" s="30"/>
      <c r="DJT45" s="31"/>
      <c r="DJU45" s="30"/>
      <c r="DJV45" s="31"/>
      <c r="DJW45" s="30"/>
      <c r="DJX45" s="31"/>
      <c r="DJY45" s="30"/>
      <c r="DJZ45" s="31"/>
      <c r="DKA45" s="30"/>
      <c r="DKB45" s="31"/>
      <c r="DKC45" s="30"/>
      <c r="DKD45" s="31"/>
      <c r="DKE45" s="30"/>
      <c r="DKF45" s="31"/>
      <c r="DKG45" s="30"/>
      <c r="DKH45" s="31"/>
      <c r="DKI45" s="30"/>
      <c r="DKJ45" s="31"/>
      <c r="DKK45" s="30"/>
      <c r="DKL45" s="31"/>
      <c r="DKM45" s="30"/>
      <c r="DKN45" s="31"/>
      <c r="DKO45" s="30"/>
      <c r="DKP45" s="31"/>
      <c r="DKQ45" s="30"/>
      <c r="DKR45" s="31"/>
      <c r="DKS45" s="30"/>
      <c r="DKT45" s="31"/>
      <c r="DKU45" s="30"/>
      <c r="DKV45" s="31"/>
      <c r="DKW45" s="30"/>
      <c r="DKX45" s="31"/>
      <c r="DKY45" s="30"/>
      <c r="DKZ45" s="31"/>
      <c r="DLA45" s="30"/>
      <c r="DLB45" s="31"/>
      <c r="DLC45" s="30"/>
      <c r="DLD45" s="31"/>
      <c r="DLE45" s="30"/>
      <c r="DLF45" s="31"/>
      <c r="DLG45" s="30"/>
      <c r="DLH45" s="31"/>
      <c r="DLI45" s="30"/>
      <c r="DLJ45" s="31"/>
      <c r="DLK45" s="30"/>
      <c r="DLL45" s="31"/>
      <c r="DLM45" s="30"/>
      <c r="DLN45" s="31"/>
      <c r="DLO45" s="30"/>
      <c r="DLP45" s="31"/>
      <c r="DLQ45" s="30"/>
      <c r="DLR45" s="31"/>
      <c r="DLS45" s="30"/>
      <c r="DLT45" s="31"/>
      <c r="DLU45" s="30"/>
      <c r="DLV45" s="31"/>
      <c r="DLW45" s="30"/>
      <c r="DLX45" s="31"/>
      <c r="DLY45" s="30"/>
      <c r="DLZ45" s="31"/>
      <c r="DMA45" s="30"/>
      <c r="DMB45" s="31"/>
      <c r="DMC45" s="30"/>
      <c r="DMD45" s="31"/>
      <c r="DME45" s="30"/>
      <c r="DMF45" s="31"/>
      <c r="DMG45" s="30"/>
      <c r="DMH45" s="31"/>
      <c r="DMI45" s="30"/>
      <c r="DMJ45" s="31"/>
      <c r="DMK45" s="30"/>
      <c r="DML45" s="31"/>
      <c r="DMM45" s="30"/>
      <c r="DMN45" s="31"/>
      <c r="DMO45" s="30"/>
      <c r="DMP45" s="31"/>
      <c r="DMQ45" s="30"/>
      <c r="DMR45" s="31"/>
      <c r="DMS45" s="30"/>
      <c r="DMT45" s="31"/>
      <c r="DMU45" s="30"/>
      <c r="DMV45" s="31"/>
      <c r="DMW45" s="30"/>
      <c r="DMX45" s="31"/>
      <c r="DMY45" s="30"/>
      <c r="DMZ45" s="31"/>
      <c r="DNA45" s="30"/>
      <c r="DNB45" s="31"/>
      <c r="DNC45" s="30"/>
      <c r="DND45" s="31"/>
      <c r="DNE45" s="30"/>
      <c r="DNF45" s="31"/>
      <c r="DNG45" s="30"/>
      <c r="DNH45" s="31"/>
      <c r="DNI45" s="30"/>
      <c r="DNJ45" s="31"/>
      <c r="DNK45" s="30"/>
      <c r="DNL45" s="31"/>
      <c r="DNM45" s="30"/>
      <c r="DNN45" s="31"/>
      <c r="DNO45" s="30"/>
      <c r="DNP45" s="31"/>
      <c r="DNQ45" s="30"/>
      <c r="DNR45" s="31"/>
      <c r="DNS45" s="30"/>
      <c r="DNT45" s="31"/>
      <c r="DNU45" s="30"/>
      <c r="DNV45" s="31"/>
      <c r="DNW45" s="30"/>
      <c r="DNX45" s="31"/>
      <c r="DNY45" s="30"/>
      <c r="DNZ45" s="31"/>
      <c r="DOA45" s="30"/>
      <c r="DOB45" s="31"/>
      <c r="DOC45" s="30"/>
      <c r="DOD45" s="31"/>
      <c r="DOE45" s="30"/>
      <c r="DOF45" s="31"/>
      <c r="DOG45" s="30"/>
      <c r="DOH45" s="31"/>
      <c r="DOI45" s="30"/>
      <c r="DOJ45" s="31"/>
      <c r="DOK45" s="30"/>
      <c r="DOL45" s="31"/>
      <c r="DOM45" s="30"/>
      <c r="DON45" s="31"/>
      <c r="DOO45" s="30"/>
      <c r="DOP45" s="31"/>
      <c r="DOQ45" s="30"/>
      <c r="DOR45" s="31"/>
      <c r="DOS45" s="30"/>
      <c r="DOT45" s="31"/>
      <c r="DOU45" s="30"/>
      <c r="DOV45" s="31"/>
      <c r="DOW45" s="30"/>
      <c r="DOX45" s="31"/>
      <c r="DOY45" s="30"/>
      <c r="DOZ45" s="31"/>
      <c r="DPA45" s="30"/>
      <c r="DPB45" s="31"/>
      <c r="DPC45" s="30"/>
      <c r="DPD45" s="31"/>
      <c r="DPE45" s="30"/>
      <c r="DPF45" s="31"/>
      <c r="DPG45" s="30"/>
      <c r="DPH45" s="31"/>
      <c r="DPI45" s="30"/>
      <c r="DPJ45" s="31"/>
      <c r="DPK45" s="30"/>
      <c r="DPL45" s="31"/>
      <c r="DPM45" s="30"/>
      <c r="DPN45" s="31"/>
      <c r="DPO45" s="30"/>
      <c r="DPP45" s="31"/>
      <c r="DPQ45" s="30"/>
      <c r="DPR45" s="31"/>
      <c r="DPS45" s="30"/>
      <c r="DPT45" s="31"/>
      <c r="DPU45" s="30"/>
      <c r="DPV45" s="31"/>
      <c r="DPW45" s="30"/>
      <c r="DPX45" s="31"/>
      <c r="DPY45" s="30"/>
      <c r="DPZ45" s="31"/>
      <c r="DQA45" s="30"/>
      <c r="DQB45" s="31"/>
      <c r="DQC45" s="30"/>
      <c r="DQD45" s="31"/>
      <c r="DQE45" s="30"/>
      <c r="DQF45" s="31"/>
      <c r="DQG45" s="30"/>
      <c r="DQH45" s="31"/>
      <c r="DQI45" s="30"/>
      <c r="DQJ45" s="31"/>
      <c r="DQK45" s="30"/>
      <c r="DQL45" s="31"/>
      <c r="DQM45" s="30"/>
      <c r="DQN45" s="31"/>
      <c r="DQO45" s="30"/>
      <c r="DQP45" s="31"/>
      <c r="DQQ45" s="30"/>
      <c r="DQR45" s="31"/>
      <c r="DQS45" s="30"/>
      <c r="DQT45" s="31"/>
      <c r="DQU45" s="30"/>
      <c r="DQV45" s="31"/>
      <c r="DQW45" s="30"/>
      <c r="DQX45" s="31"/>
      <c r="DQY45" s="30"/>
      <c r="DQZ45" s="31"/>
      <c r="DRA45" s="30"/>
      <c r="DRB45" s="31"/>
      <c r="DRC45" s="30"/>
      <c r="DRD45" s="31"/>
      <c r="DRE45" s="30"/>
      <c r="DRF45" s="31"/>
      <c r="DRG45" s="30"/>
      <c r="DRH45" s="31"/>
      <c r="DRI45" s="30"/>
      <c r="DRJ45" s="31"/>
      <c r="DRK45" s="30"/>
      <c r="DRL45" s="31"/>
      <c r="DRM45" s="30"/>
      <c r="DRN45" s="31"/>
      <c r="DRO45" s="30"/>
      <c r="DRP45" s="31"/>
      <c r="DRQ45" s="30"/>
      <c r="DRR45" s="31"/>
      <c r="DRS45" s="30"/>
      <c r="DRT45" s="31"/>
      <c r="DRU45" s="30"/>
      <c r="DRV45" s="31"/>
      <c r="DRW45" s="30"/>
      <c r="DRX45" s="31"/>
      <c r="DRY45" s="30"/>
      <c r="DRZ45" s="31"/>
      <c r="DSA45" s="30"/>
      <c r="DSB45" s="31"/>
      <c r="DSC45" s="30"/>
      <c r="DSD45" s="31"/>
      <c r="DSE45" s="30"/>
      <c r="DSF45" s="31"/>
      <c r="DSG45" s="30"/>
      <c r="DSH45" s="31"/>
      <c r="DSI45" s="30"/>
      <c r="DSJ45" s="31"/>
      <c r="DSK45" s="30"/>
      <c r="DSL45" s="31"/>
      <c r="DSM45" s="30"/>
      <c r="DSN45" s="31"/>
      <c r="DSO45" s="30"/>
      <c r="DSP45" s="31"/>
      <c r="DSQ45" s="30"/>
      <c r="DSR45" s="31"/>
      <c r="DSS45" s="30"/>
      <c r="DST45" s="31"/>
      <c r="DSU45" s="30"/>
      <c r="DSV45" s="31"/>
      <c r="DSW45" s="30"/>
      <c r="DSX45" s="31"/>
      <c r="DSY45" s="30"/>
      <c r="DSZ45" s="31"/>
      <c r="DTA45" s="30"/>
      <c r="DTB45" s="31"/>
      <c r="DTC45" s="30"/>
      <c r="DTD45" s="31"/>
      <c r="DTE45" s="30"/>
      <c r="DTF45" s="31"/>
      <c r="DTG45" s="30"/>
      <c r="DTH45" s="31"/>
      <c r="DTI45" s="30"/>
      <c r="DTJ45" s="31"/>
      <c r="DTK45" s="30"/>
      <c r="DTL45" s="31"/>
      <c r="DTM45" s="30"/>
      <c r="DTN45" s="31"/>
      <c r="DTO45" s="30"/>
      <c r="DTP45" s="31"/>
      <c r="DTQ45" s="30"/>
      <c r="DTR45" s="31"/>
      <c r="DTS45" s="30"/>
      <c r="DTT45" s="31"/>
      <c r="DTU45" s="30"/>
      <c r="DTV45" s="31"/>
      <c r="DTW45" s="30"/>
      <c r="DTX45" s="31"/>
      <c r="DTY45" s="30"/>
      <c r="DTZ45" s="31"/>
      <c r="DUA45" s="30"/>
      <c r="DUB45" s="31"/>
      <c r="DUC45" s="30"/>
      <c r="DUD45" s="31"/>
      <c r="DUE45" s="30"/>
      <c r="DUF45" s="31"/>
      <c r="DUG45" s="30"/>
      <c r="DUH45" s="31"/>
      <c r="DUI45" s="30"/>
      <c r="DUJ45" s="31"/>
      <c r="DUK45" s="30"/>
      <c r="DUL45" s="31"/>
      <c r="DUM45" s="30"/>
      <c r="DUN45" s="31"/>
      <c r="DUO45" s="30"/>
      <c r="DUP45" s="31"/>
      <c r="DUQ45" s="30"/>
      <c r="DUR45" s="31"/>
      <c r="DUS45" s="30"/>
      <c r="DUT45" s="31"/>
      <c r="DUU45" s="30"/>
      <c r="DUV45" s="31"/>
      <c r="DUW45" s="30"/>
      <c r="DUX45" s="31"/>
      <c r="DUY45" s="30"/>
      <c r="DUZ45" s="31"/>
      <c r="DVA45" s="30"/>
      <c r="DVB45" s="31"/>
      <c r="DVC45" s="30"/>
      <c r="DVD45" s="31"/>
      <c r="DVE45" s="30"/>
      <c r="DVF45" s="31"/>
      <c r="DVG45" s="30"/>
      <c r="DVH45" s="31"/>
      <c r="DVI45" s="30"/>
      <c r="DVJ45" s="31"/>
      <c r="DVK45" s="30"/>
      <c r="DVL45" s="31"/>
      <c r="DVM45" s="30"/>
      <c r="DVN45" s="31"/>
      <c r="DVO45" s="30"/>
      <c r="DVP45" s="31"/>
      <c r="DVQ45" s="30"/>
      <c r="DVR45" s="31"/>
      <c r="DVS45" s="30"/>
      <c r="DVT45" s="31"/>
      <c r="DVU45" s="30"/>
      <c r="DVV45" s="31"/>
      <c r="DVW45" s="30"/>
      <c r="DVX45" s="31"/>
      <c r="DVY45" s="30"/>
      <c r="DVZ45" s="31"/>
      <c r="DWA45" s="30"/>
      <c r="DWB45" s="31"/>
      <c r="DWC45" s="30"/>
      <c r="DWD45" s="31"/>
      <c r="DWE45" s="30"/>
      <c r="DWF45" s="31"/>
      <c r="DWG45" s="30"/>
      <c r="DWH45" s="31"/>
      <c r="DWI45" s="30"/>
      <c r="DWJ45" s="31"/>
      <c r="DWK45" s="30"/>
      <c r="DWL45" s="31"/>
      <c r="DWM45" s="30"/>
      <c r="DWN45" s="31"/>
      <c r="DWO45" s="30"/>
      <c r="DWP45" s="31"/>
      <c r="DWQ45" s="30"/>
      <c r="DWR45" s="31"/>
      <c r="DWS45" s="30"/>
      <c r="DWT45" s="31"/>
      <c r="DWU45" s="30"/>
      <c r="DWV45" s="31"/>
      <c r="DWW45" s="30"/>
      <c r="DWX45" s="31"/>
      <c r="DWY45" s="30"/>
      <c r="DWZ45" s="31"/>
      <c r="DXA45" s="30"/>
      <c r="DXB45" s="31"/>
      <c r="DXC45" s="30"/>
      <c r="DXD45" s="31"/>
      <c r="DXE45" s="30"/>
      <c r="DXF45" s="31"/>
      <c r="DXG45" s="30"/>
      <c r="DXH45" s="31"/>
      <c r="DXI45" s="30"/>
      <c r="DXJ45" s="31"/>
      <c r="DXK45" s="30"/>
      <c r="DXL45" s="31"/>
      <c r="DXM45" s="30"/>
      <c r="DXN45" s="31"/>
      <c r="DXO45" s="30"/>
      <c r="DXP45" s="31"/>
      <c r="DXQ45" s="30"/>
      <c r="DXR45" s="31"/>
      <c r="DXS45" s="30"/>
      <c r="DXT45" s="31"/>
      <c r="DXU45" s="30"/>
      <c r="DXV45" s="31"/>
      <c r="DXW45" s="30"/>
      <c r="DXX45" s="31"/>
      <c r="DXY45" s="30"/>
      <c r="DXZ45" s="31"/>
      <c r="DYA45" s="30"/>
      <c r="DYB45" s="31"/>
      <c r="DYC45" s="30"/>
      <c r="DYD45" s="31"/>
      <c r="DYE45" s="30"/>
      <c r="DYF45" s="31"/>
      <c r="DYG45" s="30"/>
      <c r="DYH45" s="31"/>
      <c r="DYI45" s="30"/>
      <c r="DYJ45" s="31"/>
      <c r="DYK45" s="30"/>
      <c r="DYL45" s="31"/>
      <c r="DYM45" s="30"/>
      <c r="DYN45" s="31"/>
      <c r="DYO45" s="30"/>
      <c r="DYP45" s="31"/>
      <c r="DYQ45" s="30"/>
      <c r="DYR45" s="31"/>
      <c r="DYS45" s="30"/>
      <c r="DYT45" s="31"/>
      <c r="DYU45" s="30"/>
      <c r="DYV45" s="31"/>
      <c r="DYW45" s="30"/>
      <c r="DYX45" s="31"/>
      <c r="DYY45" s="30"/>
      <c r="DYZ45" s="31"/>
      <c r="DZA45" s="30"/>
      <c r="DZB45" s="31"/>
      <c r="DZC45" s="30"/>
      <c r="DZD45" s="31"/>
      <c r="DZE45" s="30"/>
      <c r="DZF45" s="31"/>
      <c r="DZG45" s="30"/>
      <c r="DZH45" s="31"/>
      <c r="DZI45" s="30"/>
      <c r="DZJ45" s="31"/>
      <c r="DZK45" s="30"/>
      <c r="DZL45" s="31"/>
      <c r="DZM45" s="30"/>
      <c r="DZN45" s="31"/>
      <c r="DZO45" s="30"/>
      <c r="DZP45" s="31"/>
      <c r="DZQ45" s="30"/>
      <c r="DZR45" s="31"/>
      <c r="DZS45" s="30"/>
      <c r="DZT45" s="31"/>
      <c r="DZU45" s="30"/>
      <c r="DZV45" s="31"/>
      <c r="DZW45" s="30"/>
      <c r="DZX45" s="31"/>
      <c r="DZY45" s="30"/>
      <c r="DZZ45" s="31"/>
      <c r="EAA45" s="30"/>
      <c r="EAB45" s="31"/>
      <c r="EAC45" s="30"/>
      <c r="EAD45" s="31"/>
      <c r="EAE45" s="30"/>
      <c r="EAF45" s="31"/>
      <c r="EAG45" s="30"/>
      <c r="EAH45" s="31"/>
      <c r="EAI45" s="30"/>
      <c r="EAJ45" s="31"/>
      <c r="EAK45" s="30"/>
      <c r="EAL45" s="31"/>
      <c r="EAM45" s="30"/>
      <c r="EAN45" s="31"/>
      <c r="EAO45" s="30"/>
      <c r="EAP45" s="31"/>
      <c r="EAQ45" s="30"/>
      <c r="EAR45" s="31"/>
      <c r="EAS45" s="30"/>
      <c r="EAT45" s="31"/>
      <c r="EAU45" s="30"/>
      <c r="EAV45" s="31"/>
      <c r="EAW45" s="30"/>
      <c r="EAX45" s="31"/>
      <c r="EAY45" s="30"/>
      <c r="EAZ45" s="31"/>
      <c r="EBA45" s="30"/>
      <c r="EBB45" s="31"/>
      <c r="EBC45" s="30"/>
      <c r="EBD45" s="31"/>
      <c r="EBE45" s="30"/>
      <c r="EBF45" s="31"/>
      <c r="EBG45" s="30"/>
      <c r="EBH45" s="31"/>
      <c r="EBI45" s="30"/>
      <c r="EBJ45" s="31"/>
      <c r="EBK45" s="30"/>
      <c r="EBL45" s="31"/>
      <c r="EBM45" s="30"/>
      <c r="EBN45" s="31"/>
      <c r="EBO45" s="30"/>
      <c r="EBP45" s="31"/>
      <c r="EBQ45" s="30"/>
      <c r="EBR45" s="31"/>
      <c r="EBS45" s="30"/>
      <c r="EBT45" s="31"/>
      <c r="EBU45" s="30"/>
      <c r="EBV45" s="31"/>
      <c r="EBW45" s="30"/>
      <c r="EBX45" s="31"/>
      <c r="EBY45" s="30"/>
      <c r="EBZ45" s="31"/>
      <c r="ECA45" s="30"/>
      <c r="ECB45" s="31"/>
      <c r="ECC45" s="30"/>
      <c r="ECD45" s="31"/>
      <c r="ECE45" s="30"/>
      <c r="ECF45" s="31"/>
      <c r="ECG45" s="30"/>
      <c r="ECH45" s="31"/>
      <c r="ECI45" s="30"/>
      <c r="ECJ45" s="31"/>
      <c r="ECK45" s="30"/>
      <c r="ECL45" s="31"/>
      <c r="ECM45" s="30"/>
      <c r="ECN45" s="31"/>
      <c r="ECO45" s="30"/>
      <c r="ECP45" s="31"/>
      <c r="ECQ45" s="30"/>
      <c r="ECR45" s="31"/>
      <c r="ECS45" s="30"/>
      <c r="ECT45" s="31"/>
      <c r="ECU45" s="30"/>
      <c r="ECV45" s="31"/>
      <c r="ECW45" s="30"/>
      <c r="ECX45" s="31"/>
      <c r="ECY45" s="30"/>
      <c r="ECZ45" s="31"/>
      <c r="EDA45" s="30"/>
      <c r="EDB45" s="31"/>
      <c r="EDC45" s="30"/>
      <c r="EDD45" s="31"/>
      <c r="EDE45" s="30"/>
      <c r="EDF45" s="31"/>
      <c r="EDG45" s="30"/>
      <c r="EDH45" s="31"/>
      <c r="EDI45" s="30"/>
      <c r="EDJ45" s="31"/>
      <c r="EDK45" s="30"/>
      <c r="EDL45" s="31"/>
      <c r="EDM45" s="30"/>
      <c r="EDN45" s="31"/>
      <c r="EDO45" s="30"/>
      <c r="EDP45" s="31"/>
      <c r="EDQ45" s="30"/>
      <c r="EDR45" s="31"/>
      <c r="EDS45" s="30"/>
      <c r="EDT45" s="31"/>
      <c r="EDU45" s="30"/>
      <c r="EDV45" s="31"/>
      <c r="EDW45" s="30"/>
      <c r="EDX45" s="31"/>
      <c r="EDY45" s="30"/>
      <c r="EDZ45" s="31"/>
      <c r="EEA45" s="30"/>
      <c r="EEB45" s="31"/>
      <c r="EEC45" s="30"/>
      <c r="EED45" s="31"/>
      <c r="EEE45" s="30"/>
      <c r="EEF45" s="31"/>
      <c r="EEG45" s="30"/>
      <c r="EEH45" s="31"/>
      <c r="EEI45" s="30"/>
      <c r="EEJ45" s="31"/>
      <c r="EEK45" s="30"/>
      <c r="EEL45" s="31"/>
      <c r="EEM45" s="30"/>
      <c r="EEN45" s="31"/>
      <c r="EEO45" s="30"/>
      <c r="EEP45" s="31"/>
      <c r="EEQ45" s="30"/>
      <c r="EER45" s="31"/>
      <c r="EES45" s="30"/>
      <c r="EET45" s="31"/>
      <c r="EEU45" s="30"/>
      <c r="EEV45" s="31"/>
      <c r="EEW45" s="30"/>
      <c r="EEX45" s="31"/>
      <c r="EEY45" s="30"/>
      <c r="EEZ45" s="31"/>
      <c r="EFA45" s="30"/>
      <c r="EFB45" s="31"/>
      <c r="EFC45" s="30"/>
      <c r="EFD45" s="31"/>
      <c r="EFE45" s="30"/>
      <c r="EFF45" s="31"/>
      <c r="EFG45" s="30"/>
      <c r="EFH45" s="31"/>
      <c r="EFI45" s="30"/>
      <c r="EFJ45" s="31"/>
      <c r="EFK45" s="30"/>
      <c r="EFL45" s="31"/>
      <c r="EFM45" s="30"/>
      <c r="EFN45" s="31"/>
      <c r="EFO45" s="30"/>
      <c r="EFP45" s="31"/>
      <c r="EFQ45" s="30"/>
      <c r="EFR45" s="31"/>
      <c r="EFS45" s="30"/>
      <c r="EFT45" s="31"/>
      <c r="EFU45" s="30"/>
      <c r="EFV45" s="31"/>
      <c r="EFW45" s="30"/>
      <c r="EFX45" s="31"/>
      <c r="EFY45" s="30"/>
      <c r="EFZ45" s="31"/>
      <c r="EGA45" s="30"/>
      <c r="EGB45" s="31"/>
      <c r="EGC45" s="30"/>
      <c r="EGD45" s="31"/>
      <c r="EGE45" s="30"/>
      <c r="EGF45" s="31"/>
      <c r="EGG45" s="30"/>
      <c r="EGH45" s="31"/>
      <c r="EGI45" s="30"/>
      <c r="EGJ45" s="31"/>
      <c r="EGK45" s="30"/>
      <c r="EGL45" s="31"/>
      <c r="EGM45" s="30"/>
      <c r="EGN45" s="31"/>
      <c r="EGO45" s="30"/>
      <c r="EGP45" s="31"/>
      <c r="EGQ45" s="30"/>
      <c r="EGR45" s="31"/>
      <c r="EGS45" s="30"/>
      <c r="EGT45" s="31"/>
      <c r="EGU45" s="30"/>
      <c r="EGV45" s="31"/>
      <c r="EGW45" s="30"/>
      <c r="EGX45" s="31"/>
      <c r="EGY45" s="30"/>
      <c r="EGZ45" s="31"/>
      <c r="EHA45" s="30"/>
      <c r="EHB45" s="31"/>
      <c r="EHC45" s="30"/>
      <c r="EHD45" s="31"/>
      <c r="EHE45" s="30"/>
      <c r="EHF45" s="31"/>
      <c r="EHG45" s="30"/>
      <c r="EHH45" s="31"/>
      <c r="EHI45" s="30"/>
      <c r="EHJ45" s="31"/>
      <c r="EHK45" s="30"/>
      <c r="EHL45" s="31"/>
      <c r="EHM45" s="30"/>
      <c r="EHN45" s="31"/>
      <c r="EHO45" s="30"/>
      <c r="EHP45" s="31"/>
      <c r="EHQ45" s="30"/>
      <c r="EHR45" s="31"/>
      <c r="EHS45" s="30"/>
      <c r="EHT45" s="31"/>
      <c r="EHU45" s="30"/>
      <c r="EHV45" s="31"/>
      <c r="EHW45" s="30"/>
      <c r="EHX45" s="31"/>
      <c r="EHY45" s="30"/>
      <c r="EHZ45" s="31"/>
      <c r="EIA45" s="30"/>
      <c r="EIB45" s="31"/>
      <c r="EIC45" s="30"/>
      <c r="EID45" s="31"/>
      <c r="EIE45" s="30"/>
      <c r="EIF45" s="31"/>
      <c r="EIG45" s="30"/>
      <c r="EIH45" s="31"/>
      <c r="EII45" s="30"/>
      <c r="EIJ45" s="31"/>
      <c r="EIK45" s="30"/>
      <c r="EIL45" s="31"/>
      <c r="EIM45" s="30"/>
      <c r="EIN45" s="31"/>
      <c r="EIO45" s="30"/>
      <c r="EIP45" s="31"/>
      <c r="EIQ45" s="30"/>
      <c r="EIR45" s="31"/>
      <c r="EIS45" s="30"/>
      <c r="EIT45" s="31"/>
      <c r="EIU45" s="30"/>
      <c r="EIV45" s="31"/>
      <c r="EIW45" s="30"/>
      <c r="EIX45" s="31"/>
      <c r="EIY45" s="30"/>
      <c r="EIZ45" s="31"/>
      <c r="EJA45" s="30"/>
      <c r="EJB45" s="31"/>
      <c r="EJC45" s="30"/>
      <c r="EJD45" s="31"/>
      <c r="EJE45" s="30"/>
      <c r="EJF45" s="31"/>
      <c r="EJG45" s="30"/>
      <c r="EJH45" s="31"/>
      <c r="EJI45" s="30"/>
      <c r="EJJ45" s="31"/>
      <c r="EJK45" s="30"/>
      <c r="EJL45" s="31"/>
      <c r="EJM45" s="30"/>
      <c r="EJN45" s="31"/>
      <c r="EJO45" s="30"/>
      <c r="EJP45" s="31"/>
      <c r="EJQ45" s="30"/>
      <c r="EJR45" s="31"/>
      <c r="EJS45" s="30"/>
      <c r="EJT45" s="31"/>
      <c r="EJU45" s="30"/>
      <c r="EJV45" s="31"/>
      <c r="EJW45" s="30"/>
      <c r="EJX45" s="31"/>
      <c r="EJY45" s="30"/>
      <c r="EJZ45" s="31"/>
      <c r="EKA45" s="30"/>
      <c r="EKB45" s="31"/>
      <c r="EKC45" s="30"/>
      <c r="EKD45" s="31"/>
      <c r="EKE45" s="30"/>
      <c r="EKF45" s="31"/>
      <c r="EKG45" s="30"/>
      <c r="EKH45" s="31"/>
      <c r="EKI45" s="30"/>
      <c r="EKJ45" s="31"/>
      <c r="EKK45" s="30"/>
      <c r="EKL45" s="31"/>
      <c r="EKM45" s="30"/>
      <c r="EKN45" s="31"/>
      <c r="EKO45" s="30"/>
      <c r="EKP45" s="31"/>
      <c r="EKQ45" s="30"/>
      <c r="EKR45" s="31"/>
      <c r="EKS45" s="30"/>
      <c r="EKT45" s="31"/>
      <c r="EKU45" s="30"/>
      <c r="EKV45" s="31"/>
      <c r="EKW45" s="30"/>
      <c r="EKX45" s="31"/>
      <c r="EKY45" s="30"/>
      <c r="EKZ45" s="31"/>
      <c r="ELA45" s="30"/>
      <c r="ELB45" s="31"/>
      <c r="ELC45" s="30"/>
      <c r="ELD45" s="31"/>
      <c r="ELE45" s="30"/>
      <c r="ELF45" s="31"/>
      <c r="ELG45" s="30"/>
      <c r="ELH45" s="31"/>
      <c r="ELI45" s="30"/>
      <c r="ELJ45" s="31"/>
      <c r="ELK45" s="30"/>
      <c r="ELL45" s="31"/>
      <c r="ELM45" s="30"/>
      <c r="ELN45" s="31"/>
      <c r="ELO45" s="30"/>
      <c r="ELP45" s="31"/>
      <c r="ELQ45" s="30"/>
      <c r="ELR45" s="31"/>
      <c r="ELS45" s="30"/>
      <c r="ELT45" s="31"/>
      <c r="ELU45" s="30"/>
      <c r="ELV45" s="31"/>
      <c r="ELW45" s="30"/>
      <c r="ELX45" s="31"/>
      <c r="ELY45" s="30"/>
      <c r="ELZ45" s="31"/>
      <c r="EMA45" s="30"/>
      <c r="EMB45" s="31"/>
      <c r="EMC45" s="30"/>
      <c r="EMD45" s="31"/>
      <c r="EME45" s="30"/>
      <c r="EMF45" s="31"/>
      <c r="EMG45" s="30"/>
      <c r="EMH45" s="31"/>
      <c r="EMI45" s="30"/>
      <c r="EMJ45" s="31"/>
      <c r="EMK45" s="30"/>
      <c r="EML45" s="31"/>
      <c r="EMM45" s="30"/>
      <c r="EMN45" s="31"/>
      <c r="EMO45" s="30"/>
      <c r="EMP45" s="31"/>
      <c r="EMQ45" s="30"/>
      <c r="EMR45" s="31"/>
      <c r="EMS45" s="30"/>
      <c r="EMT45" s="31"/>
      <c r="EMU45" s="30"/>
      <c r="EMV45" s="31"/>
      <c r="EMW45" s="30"/>
      <c r="EMX45" s="31"/>
      <c r="EMY45" s="30"/>
      <c r="EMZ45" s="31"/>
      <c r="ENA45" s="30"/>
      <c r="ENB45" s="31"/>
      <c r="ENC45" s="30"/>
      <c r="END45" s="31"/>
      <c r="ENE45" s="30"/>
      <c r="ENF45" s="31"/>
      <c r="ENG45" s="30"/>
      <c r="ENH45" s="31"/>
      <c r="ENI45" s="30"/>
      <c r="ENJ45" s="31"/>
      <c r="ENK45" s="30"/>
      <c r="ENL45" s="31"/>
      <c r="ENM45" s="30"/>
      <c r="ENN45" s="31"/>
      <c r="ENO45" s="30"/>
      <c r="ENP45" s="31"/>
      <c r="ENQ45" s="30"/>
      <c r="ENR45" s="31"/>
      <c r="ENS45" s="30"/>
      <c r="ENT45" s="31"/>
      <c r="ENU45" s="30"/>
      <c r="ENV45" s="31"/>
      <c r="ENW45" s="30"/>
      <c r="ENX45" s="31"/>
      <c r="ENY45" s="30"/>
      <c r="ENZ45" s="31"/>
      <c r="EOA45" s="30"/>
      <c r="EOB45" s="31"/>
      <c r="EOC45" s="30"/>
      <c r="EOD45" s="31"/>
      <c r="EOE45" s="30"/>
      <c r="EOF45" s="31"/>
      <c r="EOG45" s="30"/>
      <c r="EOH45" s="31"/>
      <c r="EOI45" s="30"/>
      <c r="EOJ45" s="31"/>
      <c r="EOK45" s="30"/>
      <c r="EOL45" s="31"/>
      <c r="EOM45" s="30"/>
      <c r="EON45" s="31"/>
      <c r="EOO45" s="30"/>
      <c r="EOP45" s="31"/>
      <c r="EOQ45" s="30"/>
      <c r="EOR45" s="31"/>
      <c r="EOS45" s="30"/>
      <c r="EOT45" s="31"/>
      <c r="EOU45" s="30"/>
      <c r="EOV45" s="31"/>
      <c r="EOW45" s="30"/>
      <c r="EOX45" s="31"/>
      <c r="EOY45" s="30"/>
      <c r="EOZ45" s="31"/>
      <c r="EPA45" s="30"/>
      <c r="EPB45" s="31"/>
      <c r="EPC45" s="30"/>
      <c r="EPD45" s="31"/>
      <c r="EPE45" s="30"/>
      <c r="EPF45" s="31"/>
      <c r="EPG45" s="30"/>
      <c r="EPH45" s="31"/>
      <c r="EPI45" s="30"/>
      <c r="EPJ45" s="31"/>
      <c r="EPK45" s="30"/>
      <c r="EPL45" s="31"/>
      <c r="EPM45" s="30"/>
      <c r="EPN45" s="31"/>
      <c r="EPO45" s="30"/>
      <c r="EPP45" s="31"/>
      <c r="EPQ45" s="30"/>
      <c r="EPR45" s="31"/>
      <c r="EPS45" s="30"/>
      <c r="EPT45" s="31"/>
      <c r="EPU45" s="30"/>
      <c r="EPV45" s="31"/>
      <c r="EPW45" s="30"/>
      <c r="EPX45" s="31"/>
      <c r="EPY45" s="30"/>
      <c r="EPZ45" s="31"/>
      <c r="EQA45" s="30"/>
      <c r="EQB45" s="31"/>
      <c r="EQC45" s="30"/>
      <c r="EQD45" s="31"/>
      <c r="EQE45" s="30"/>
      <c r="EQF45" s="31"/>
      <c r="EQG45" s="30"/>
      <c r="EQH45" s="31"/>
      <c r="EQI45" s="30"/>
      <c r="EQJ45" s="31"/>
      <c r="EQK45" s="30"/>
      <c r="EQL45" s="31"/>
      <c r="EQM45" s="30"/>
      <c r="EQN45" s="31"/>
      <c r="EQO45" s="30"/>
      <c r="EQP45" s="31"/>
      <c r="EQQ45" s="30"/>
      <c r="EQR45" s="31"/>
      <c r="EQS45" s="30"/>
      <c r="EQT45" s="31"/>
      <c r="EQU45" s="30"/>
      <c r="EQV45" s="31"/>
      <c r="EQW45" s="30"/>
      <c r="EQX45" s="31"/>
      <c r="EQY45" s="30"/>
      <c r="EQZ45" s="31"/>
      <c r="ERA45" s="30"/>
      <c r="ERB45" s="31"/>
      <c r="ERC45" s="30"/>
      <c r="ERD45" s="31"/>
      <c r="ERE45" s="30"/>
      <c r="ERF45" s="31"/>
      <c r="ERG45" s="30"/>
      <c r="ERH45" s="31"/>
      <c r="ERI45" s="30"/>
      <c r="ERJ45" s="31"/>
      <c r="ERK45" s="30"/>
      <c r="ERL45" s="31"/>
      <c r="ERM45" s="30"/>
      <c r="ERN45" s="31"/>
      <c r="ERO45" s="30"/>
      <c r="ERP45" s="31"/>
      <c r="ERQ45" s="30"/>
      <c r="ERR45" s="31"/>
      <c r="ERS45" s="30"/>
      <c r="ERT45" s="31"/>
      <c r="ERU45" s="30"/>
      <c r="ERV45" s="31"/>
      <c r="ERW45" s="30"/>
      <c r="ERX45" s="31"/>
      <c r="ERY45" s="30"/>
      <c r="ERZ45" s="31"/>
      <c r="ESA45" s="30"/>
      <c r="ESB45" s="31"/>
      <c r="ESC45" s="30"/>
      <c r="ESD45" s="31"/>
      <c r="ESE45" s="30"/>
      <c r="ESF45" s="31"/>
      <c r="ESG45" s="30"/>
      <c r="ESH45" s="31"/>
      <c r="ESI45" s="30"/>
      <c r="ESJ45" s="31"/>
      <c r="ESK45" s="30"/>
      <c r="ESL45" s="31"/>
      <c r="ESM45" s="30"/>
      <c r="ESN45" s="31"/>
      <c r="ESO45" s="30"/>
      <c r="ESP45" s="31"/>
      <c r="ESQ45" s="30"/>
      <c r="ESR45" s="31"/>
      <c r="ESS45" s="30"/>
      <c r="EST45" s="31"/>
      <c r="ESU45" s="30"/>
      <c r="ESV45" s="31"/>
      <c r="ESW45" s="30"/>
      <c r="ESX45" s="31"/>
      <c r="ESY45" s="30"/>
      <c r="ESZ45" s="31"/>
      <c r="ETA45" s="30"/>
      <c r="ETB45" s="31"/>
      <c r="ETC45" s="30"/>
      <c r="ETD45" s="31"/>
      <c r="ETE45" s="30"/>
      <c r="ETF45" s="31"/>
      <c r="ETG45" s="30"/>
      <c r="ETH45" s="31"/>
      <c r="ETI45" s="30"/>
      <c r="ETJ45" s="31"/>
      <c r="ETK45" s="30"/>
      <c r="ETL45" s="31"/>
      <c r="ETM45" s="30"/>
      <c r="ETN45" s="31"/>
      <c r="ETO45" s="30"/>
      <c r="ETP45" s="31"/>
      <c r="ETQ45" s="30"/>
      <c r="ETR45" s="31"/>
      <c r="ETS45" s="30"/>
      <c r="ETT45" s="31"/>
      <c r="ETU45" s="30"/>
      <c r="ETV45" s="31"/>
      <c r="ETW45" s="30"/>
      <c r="ETX45" s="31"/>
      <c r="ETY45" s="30"/>
      <c r="ETZ45" s="31"/>
      <c r="EUA45" s="30"/>
      <c r="EUB45" s="31"/>
      <c r="EUC45" s="30"/>
      <c r="EUD45" s="31"/>
      <c r="EUE45" s="30"/>
      <c r="EUF45" s="31"/>
      <c r="EUG45" s="30"/>
      <c r="EUH45" s="31"/>
      <c r="EUI45" s="30"/>
      <c r="EUJ45" s="31"/>
      <c r="EUK45" s="30"/>
      <c r="EUL45" s="31"/>
      <c r="EUM45" s="30"/>
      <c r="EUN45" s="31"/>
      <c r="EUO45" s="30"/>
      <c r="EUP45" s="31"/>
      <c r="EUQ45" s="30"/>
      <c r="EUR45" s="31"/>
      <c r="EUS45" s="30"/>
      <c r="EUT45" s="31"/>
      <c r="EUU45" s="30"/>
      <c r="EUV45" s="31"/>
      <c r="EUW45" s="30"/>
      <c r="EUX45" s="31"/>
      <c r="EUY45" s="30"/>
      <c r="EUZ45" s="31"/>
      <c r="EVA45" s="30"/>
      <c r="EVB45" s="31"/>
      <c r="EVC45" s="30"/>
      <c r="EVD45" s="31"/>
      <c r="EVE45" s="30"/>
      <c r="EVF45" s="31"/>
      <c r="EVG45" s="30"/>
      <c r="EVH45" s="31"/>
      <c r="EVI45" s="30"/>
      <c r="EVJ45" s="31"/>
      <c r="EVK45" s="30"/>
      <c r="EVL45" s="31"/>
      <c r="EVM45" s="30"/>
      <c r="EVN45" s="31"/>
      <c r="EVO45" s="30"/>
      <c r="EVP45" s="31"/>
      <c r="EVQ45" s="30"/>
      <c r="EVR45" s="31"/>
      <c r="EVS45" s="30"/>
      <c r="EVT45" s="31"/>
      <c r="EVU45" s="30"/>
      <c r="EVV45" s="31"/>
      <c r="EVW45" s="30"/>
      <c r="EVX45" s="31"/>
      <c r="EVY45" s="30"/>
      <c r="EVZ45" s="31"/>
      <c r="EWA45" s="30"/>
      <c r="EWB45" s="31"/>
      <c r="EWC45" s="30"/>
      <c r="EWD45" s="31"/>
      <c r="EWE45" s="30"/>
      <c r="EWF45" s="31"/>
      <c r="EWG45" s="30"/>
      <c r="EWH45" s="31"/>
      <c r="EWI45" s="30"/>
      <c r="EWJ45" s="31"/>
      <c r="EWK45" s="30"/>
      <c r="EWL45" s="31"/>
      <c r="EWM45" s="30"/>
      <c r="EWN45" s="31"/>
      <c r="EWO45" s="30"/>
      <c r="EWP45" s="31"/>
      <c r="EWQ45" s="30"/>
      <c r="EWR45" s="31"/>
      <c r="EWS45" s="30"/>
      <c r="EWT45" s="31"/>
      <c r="EWU45" s="30"/>
      <c r="EWV45" s="31"/>
      <c r="EWW45" s="30"/>
      <c r="EWX45" s="31"/>
      <c r="EWY45" s="30"/>
      <c r="EWZ45" s="31"/>
      <c r="EXA45" s="30"/>
      <c r="EXB45" s="31"/>
      <c r="EXC45" s="30"/>
      <c r="EXD45" s="31"/>
      <c r="EXE45" s="30"/>
      <c r="EXF45" s="31"/>
      <c r="EXG45" s="30"/>
      <c r="EXH45" s="31"/>
      <c r="EXI45" s="30"/>
      <c r="EXJ45" s="31"/>
      <c r="EXK45" s="30"/>
      <c r="EXL45" s="31"/>
      <c r="EXM45" s="30"/>
      <c r="EXN45" s="31"/>
      <c r="EXO45" s="30"/>
      <c r="EXP45" s="31"/>
      <c r="EXQ45" s="30"/>
      <c r="EXR45" s="31"/>
      <c r="EXS45" s="30"/>
      <c r="EXT45" s="31"/>
      <c r="EXU45" s="30"/>
      <c r="EXV45" s="31"/>
      <c r="EXW45" s="30"/>
      <c r="EXX45" s="31"/>
      <c r="EXY45" s="30"/>
      <c r="EXZ45" s="31"/>
      <c r="EYA45" s="30"/>
      <c r="EYB45" s="31"/>
      <c r="EYC45" s="30"/>
      <c r="EYD45" s="31"/>
      <c r="EYE45" s="30"/>
      <c r="EYF45" s="31"/>
      <c r="EYG45" s="30"/>
      <c r="EYH45" s="31"/>
      <c r="EYI45" s="30"/>
      <c r="EYJ45" s="31"/>
      <c r="EYK45" s="30"/>
      <c r="EYL45" s="31"/>
      <c r="EYM45" s="30"/>
      <c r="EYN45" s="31"/>
      <c r="EYO45" s="30"/>
      <c r="EYP45" s="31"/>
      <c r="EYQ45" s="30"/>
      <c r="EYR45" s="31"/>
      <c r="EYS45" s="30"/>
      <c r="EYT45" s="31"/>
      <c r="EYU45" s="30"/>
      <c r="EYV45" s="31"/>
      <c r="EYW45" s="30"/>
      <c r="EYX45" s="31"/>
      <c r="EYY45" s="30"/>
      <c r="EYZ45" s="31"/>
      <c r="EZA45" s="30"/>
      <c r="EZB45" s="31"/>
      <c r="EZC45" s="30"/>
      <c r="EZD45" s="31"/>
      <c r="EZE45" s="30"/>
      <c r="EZF45" s="31"/>
      <c r="EZG45" s="30"/>
      <c r="EZH45" s="31"/>
      <c r="EZI45" s="30"/>
      <c r="EZJ45" s="31"/>
      <c r="EZK45" s="30"/>
      <c r="EZL45" s="31"/>
      <c r="EZM45" s="30"/>
      <c r="EZN45" s="31"/>
      <c r="EZO45" s="30"/>
      <c r="EZP45" s="31"/>
      <c r="EZQ45" s="30"/>
      <c r="EZR45" s="31"/>
      <c r="EZS45" s="30"/>
      <c r="EZT45" s="31"/>
      <c r="EZU45" s="30"/>
      <c r="EZV45" s="31"/>
      <c r="EZW45" s="30"/>
      <c r="EZX45" s="31"/>
      <c r="EZY45" s="30"/>
      <c r="EZZ45" s="31"/>
      <c r="FAA45" s="30"/>
      <c r="FAB45" s="31"/>
      <c r="FAC45" s="30"/>
      <c r="FAD45" s="31"/>
      <c r="FAE45" s="30"/>
      <c r="FAF45" s="31"/>
      <c r="FAG45" s="30"/>
      <c r="FAH45" s="31"/>
      <c r="FAI45" s="30"/>
      <c r="FAJ45" s="31"/>
      <c r="FAK45" s="30"/>
      <c r="FAL45" s="31"/>
      <c r="FAM45" s="30"/>
      <c r="FAN45" s="31"/>
      <c r="FAO45" s="30"/>
      <c r="FAP45" s="31"/>
      <c r="FAQ45" s="30"/>
      <c r="FAR45" s="31"/>
      <c r="FAS45" s="30"/>
      <c r="FAT45" s="31"/>
      <c r="FAU45" s="30"/>
      <c r="FAV45" s="31"/>
      <c r="FAW45" s="30"/>
      <c r="FAX45" s="31"/>
      <c r="FAY45" s="30"/>
      <c r="FAZ45" s="31"/>
      <c r="FBA45" s="30"/>
      <c r="FBB45" s="31"/>
      <c r="FBC45" s="30"/>
      <c r="FBD45" s="31"/>
      <c r="FBE45" s="30"/>
      <c r="FBF45" s="31"/>
      <c r="FBG45" s="30"/>
      <c r="FBH45" s="31"/>
      <c r="FBI45" s="30"/>
      <c r="FBJ45" s="31"/>
      <c r="FBK45" s="30"/>
      <c r="FBL45" s="31"/>
      <c r="FBM45" s="30"/>
      <c r="FBN45" s="31"/>
      <c r="FBO45" s="30"/>
      <c r="FBP45" s="31"/>
      <c r="FBQ45" s="30"/>
      <c r="FBR45" s="31"/>
      <c r="FBS45" s="30"/>
      <c r="FBT45" s="31"/>
      <c r="FBU45" s="30"/>
      <c r="FBV45" s="31"/>
      <c r="FBW45" s="30"/>
      <c r="FBX45" s="31"/>
      <c r="FBY45" s="30"/>
      <c r="FBZ45" s="31"/>
      <c r="FCA45" s="30"/>
      <c r="FCB45" s="31"/>
      <c r="FCC45" s="30"/>
      <c r="FCD45" s="31"/>
      <c r="FCE45" s="30"/>
      <c r="FCF45" s="31"/>
      <c r="FCG45" s="30"/>
      <c r="FCH45" s="31"/>
      <c r="FCI45" s="30"/>
      <c r="FCJ45" s="31"/>
      <c r="FCK45" s="30"/>
      <c r="FCL45" s="31"/>
      <c r="FCM45" s="30"/>
      <c r="FCN45" s="31"/>
      <c r="FCO45" s="30"/>
      <c r="FCP45" s="31"/>
      <c r="FCQ45" s="30"/>
      <c r="FCR45" s="31"/>
      <c r="FCS45" s="30"/>
      <c r="FCT45" s="31"/>
      <c r="FCU45" s="30"/>
      <c r="FCV45" s="31"/>
      <c r="FCW45" s="30"/>
      <c r="FCX45" s="31"/>
      <c r="FCY45" s="30"/>
      <c r="FCZ45" s="31"/>
      <c r="FDA45" s="30"/>
      <c r="FDB45" s="31"/>
      <c r="FDC45" s="30"/>
      <c r="FDD45" s="31"/>
      <c r="FDE45" s="30"/>
      <c r="FDF45" s="31"/>
      <c r="FDG45" s="30"/>
      <c r="FDH45" s="31"/>
      <c r="FDI45" s="30"/>
      <c r="FDJ45" s="31"/>
      <c r="FDK45" s="30"/>
      <c r="FDL45" s="31"/>
      <c r="FDM45" s="30"/>
      <c r="FDN45" s="31"/>
      <c r="FDO45" s="30"/>
      <c r="FDP45" s="31"/>
      <c r="FDQ45" s="30"/>
      <c r="FDR45" s="31"/>
      <c r="FDS45" s="30"/>
      <c r="FDT45" s="31"/>
      <c r="FDU45" s="30"/>
      <c r="FDV45" s="31"/>
      <c r="FDW45" s="30"/>
      <c r="FDX45" s="31"/>
      <c r="FDY45" s="30"/>
      <c r="FDZ45" s="31"/>
      <c r="FEA45" s="30"/>
      <c r="FEB45" s="31"/>
      <c r="FEC45" s="30"/>
      <c r="FED45" s="31"/>
      <c r="FEE45" s="30"/>
      <c r="FEF45" s="31"/>
      <c r="FEG45" s="30"/>
      <c r="FEH45" s="31"/>
      <c r="FEI45" s="30"/>
      <c r="FEJ45" s="31"/>
      <c r="FEK45" s="30"/>
      <c r="FEL45" s="31"/>
      <c r="FEM45" s="30"/>
      <c r="FEN45" s="31"/>
      <c r="FEO45" s="30"/>
      <c r="FEP45" s="31"/>
      <c r="FEQ45" s="30"/>
      <c r="FER45" s="31"/>
      <c r="FES45" s="30"/>
      <c r="FET45" s="31"/>
      <c r="FEU45" s="30"/>
      <c r="FEV45" s="31"/>
      <c r="FEW45" s="30"/>
      <c r="FEX45" s="31"/>
      <c r="FEY45" s="30"/>
      <c r="FEZ45" s="31"/>
      <c r="FFA45" s="30"/>
      <c r="FFB45" s="31"/>
      <c r="FFC45" s="30"/>
      <c r="FFD45" s="31"/>
      <c r="FFE45" s="30"/>
      <c r="FFF45" s="31"/>
      <c r="FFG45" s="30"/>
      <c r="FFH45" s="31"/>
      <c r="FFI45" s="30"/>
      <c r="FFJ45" s="31"/>
      <c r="FFK45" s="30"/>
      <c r="FFL45" s="31"/>
      <c r="FFM45" s="30"/>
      <c r="FFN45" s="31"/>
      <c r="FFO45" s="30"/>
      <c r="FFP45" s="31"/>
      <c r="FFQ45" s="30"/>
      <c r="FFR45" s="31"/>
      <c r="FFS45" s="30"/>
      <c r="FFT45" s="31"/>
      <c r="FFU45" s="30"/>
      <c r="FFV45" s="31"/>
      <c r="FFW45" s="30"/>
      <c r="FFX45" s="31"/>
      <c r="FFY45" s="30"/>
      <c r="FFZ45" s="31"/>
      <c r="FGA45" s="30"/>
      <c r="FGB45" s="31"/>
      <c r="FGC45" s="30"/>
      <c r="FGD45" s="31"/>
      <c r="FGE45" s="30"/>
      <c r="FGF45" s="31"/>
      <c r="FGG45" s="30"/>
      <c r="FGH45" s="31"/>
      <c r="FGI45" s="30"/>
      <c r="FGJ45" s="31"/>
      <c r="FGK45" s="30"/>
      <c r="FGL45" s="31"/>
      <c r="FGM45" s="30"/>
      <c r="FGN45" s="31"/>
      <c r="FGO45" s="30"/>
      <c r="FGP45" s="31"/>
      <c r="FGQ45" s="30"/>
      <c r="FGR45" s="31"/>
      <c r="FGS45" s="30"/>
      <c r="FGT45" s="31"/>
      <c r="FGU45" s="30"/>
      <c r="FGV45" s="31"/>
      <c r="FGW45" s="30"/>
      <c r="FGX45" s="31"/>
      <c r="FGY45" s="30"/>
      <c r="FGZ45" s="31"/>
      <c r="FHA45" s="30"/>
      <c r="FHB45" s="31"/>
      <c r="FHC45" s="30"/>
      <c r="FHD45" s="31"/>
      <c r="FHE45" s="30"/>
      <c r="FHF45" s="31"/>
      <c r="FHG45" s="30"/>
      <c r="FHH45" s="31"/>
      <c r="FHI45" s="30"/>
      <c r="FHJ45" s="31"/>
      <c r="FHK45" s="30"/>
      <c r="FHL45" s="31"/>
      <c r="FHM45" s="30"/>
      <c r="FHN45" s="31"/>
      <c r="FHO45" s="30"/>
      <c r="FHP45" s="31"/>
      <c r="FHQ45" s="30"/>
      <c r="FHR45" s="31"/>
      <c r="FHS45" s="30"/>
      <c r="FHT45" s="31"/>
      <c r="FHU45" s="30"/>
      <c r="FHV45" s="31"/>
      <c r="FHW45" s="30"/>
      <c r="FHX45" s="31"/>
      <c r="FHY45" s="30"/>
      <c r="FHZ45" s="31"/>
      <c r="FIA45" s="30"/>
      <c r="FIB45" s="31"/>
      <c r="FIC45" s="30"/>
      <c r="FID45" s="31"/>
      <c r="FIE45" s="30"/>
      <c r="FIF45" s="31"/>
      <c r="FIG45" s="30"/>
      <c r="FIH45" s="31"/>
      <c r="FII45" s="30"/>
      <c r="FIJ45" s="31"/>
      <c r="FIK45" s="30"/>
      <c r="FIL45" s="31"/>
      <c r="FIM45" s="30"/>
      <c r="FIN45" s="31"/>
      <c r="FIO45" s="30"/>
      <c r="FIP45" s="31"/>
      <c r="FIQ45" s="30"/>
      <c r="FIR45" s="31"/>
      <c r="FIS45" s="30"/>
      <c r="FIT45" s="31"/>
      <c r="FIU45" s="30"/>
      <c r="FIV45" s="31"/>
      <c r="FIW45" s="30"/>
      <c r="FIX45" s="31"/>
      <c r="FIY45" s="30"/>
      <c r="FIZ45" s="31"/>
      <c r="FJA45" s="30"/>
      <c r="FJB45" s="31"/>
      <c r="FJC45" s="30"/>
      <c r="FJD45" s="31"/>
      <c r="FJE45" s="30"/>
      <c r="FJF45" s="31"/>
      <c r="FJG45" s="30"/>
      <c r="FJH45" s="31"/>
      <c r="FJI45" s="30"/>
      <c r="FJJ45" s="31"/>
      <c r="FJK45" s="30"/>
      <c r="FJL45" s="31"/>
      <c r="FJM45" s="30"/>
      <c r="FJN45" s="31"/>
      <c r="FJO45" s="30"/>
      <c r="FJP45" s="31"/>
      <c r="FJQ45" s="30"/>
      <c r="FJR45" s="31"/>
      <c r="FJS45" s="30"/>
      <c r="FJT45" s="31"/>
      <c r="FJU45" s="30"/>
      <c r="FJV45" s="31"/>
      <c r="FJW45" s="30"/>
      <c r="FJX45" s="31"/>
      <c r="FJY45" s="30"/>
      <c r="FJZ45" s="31"/>
      <c r="FKA45" s="30"/>
      <c r="FKB45" s="31"/>
      <c r="FKC45" s="30"/>
      <c r="FKD45" s="31"/>
      <c r="FKE45" s="30"/>
      <c r="FKF45" s="31"/>
      <c r="FKG45" s="30"/>
      <c r="FKH45" s="31"/>
      <c r="FKI45" s="30"/>
      <c r="FKJ45" s="31"/>
      <c r="FKK45" s="30"/>
      <c r="FKL45" s="31"/>
      <c r="FKM45" s="30"/>
      <c r="FKN45" s="31"/>
      <c r="FKO45" s="30"/>
      <c r="FKP45" s="31"/>
      <c r="FKQ45" s="30"/>
      <c r="FKR45" s="31"/>
      <c r="FKS45" s="30"/>
      <c r="FKT45" s="31"/>
      <c r="FKU45" s="30"/>
      <c r="FKV45" s="31"/>
      <c r="FKW45" s="30"/>
      <c r="FKX45" s="31"/>
      <c r="FKY45" s="30"/>
      <c r="FKZ45" s="31"/>
      <c r="FLA45" s="30"/>
      <c r="FLB45" s="31"/>
      <c r="FLC45" s="30"/>
      <c r="FLD45" s="31"/>
      <c r="FLE45" s="30"/>
      <c r="FLF45" s="31"/>
      <c r="FLG45" s="30"/>
      <c r="FLH45" s="31"/>
      <c r="FLI45" s="30"/>
      <c r="FLJ45" s="31"/>
      <c r="FLK45" s="30"/>
      <c r="FLL45" s="31"/>
      <c r="FLM45" s="30"/>
      <c r="FLN45" s="31"/>
      <c r="FLO45" s="30"/>
      <c r="FLP45" s="31"/>
      <c r="FLQ45" s="30"/>
      <c r="FLR45" s="31"/>
      <c r="FLS45" s="30"/>
      <c r="FLT45" s="31"/>
      <c r="FLU45" s="30"/>
      <c r="FLV45" s="31"/>
      <c r="FLW45" s="30"/>
      <c r="FLX45" s="31"/>
      <c r="FLY45" s="30"/>
      <c r="FLZ45" s="31"/>
      <c r="FMA45" s="30"/>
      <c r="FMB45" s="31"/>
      <c r="FMC45" s="30"/>
      <c r="FMD45" s="31"/>
      <c r="FME45" s="30"/>
      <c r="FMF45" s="31"/>
      <c r="FMG45" s="30"/>
      <c r="FMH45" s="31"/>
      <c r="FMI45" s="30"/>
      <c r="FMJ45" s="31"/>
      <c r="FMK45" s="30"/>
      <c r="FML45" s="31"/>
      <c r="FMM45" s="30"/>
      <c r="FMN45" s="31"/>
      <c r="FMO45" s="30"/>
      <c r="FMP45" s="31"/>
      <c r="FMQ45" s="30"/>
      <c r="FMR45" s="31"/>
      <c r="FMS45" s="30"/>
      <c r="FMT45" s="31"/>
      <c r="FMU45" s="30"/>
      <c r="FMV45" s="31"/>
      <c r="FMW45" s="30"/>
      <c r="FMX45" s="31"/>
      <c r="FMY45" s="30"/>
      <c r="FMZ45" s="31"/>
      <c r="FNA45" s="30"/>
      <c r="FNB45" s="31"/>
      <c r="FNC45" s="30"/>
      <c r="FND45" s="31"/>
      <c r="FNE45" s="30"/>
      <c r="FNF45" s="31"/>
      <c r="FNG45" s="30"/>
      <c r="FNH45" s="31"/>
      <c r="FNI45" s="30"/>
      <c r="FNJ45" s="31"/>
      <c r="FNK45" s="30"/>
      <c r="FNL45" s="31"/>
      <c r="FNM45" s="30"/>
      <c r="FNN45" s="31"/>
      <c r="FNO45" s="30"/>
      <c r="FNP45" s="31"/>
      <c r="FNQ45" s="30"/>
      <c r="FNR45" s="31"/>
      <c r="FNS45" s="30"/>
      <c r="FNT45" s="31"/>
      <c r="FNU45" s="30"/>
      <c r="FNV45" s="31"/>
      <c r="FNW45" s="30"/>
      <c r="FNX45" s="31"/>
      <c r="FNY45" s="30"/>
      <c r="FNZ45" s="31"/>
      <c r="FOA45" s="30"/>
      <c r="FOB45" s="31"/>
      <c r="FOC45" s="30"/>
      <c r="FOD45" s="31"/>
      <c r="FOE45" s="30"/>
      <c r="FOF45" s="31"/>
      <c r="FOG45" s="30"/>
      <c r="FOH45" s="31"/>
      <c r="FOI45" s="30"/>
      <c r="FOJ45" s="31"/>
      <c r="FOK45" s="30"/>
      <c r="FOL45" s="31"/>
      <c r="FOM45" s="30"/>
      <c r="FON45" s="31"/>
      <c r="FOO45" s="30"/>
      <c r="FOP45" s="31"/>
      <c r="FOQ45" s="30"/>
      <c r="FOR45" s="31"/>
      <c r="FOS45" s="30"/>
      <c r="FOT45" s="31"/>
      <c r="FOU45" s="30"/>
      <c r="FOV45" s="31"/>
      <c r="FOW45" s="30"/>
      <c r="FOX45" s="31"/>
      <c r="FOY45" s="30"/>
      <c r="FOZ45" s="31"/>
      <c r="FPA45" s="30"/>
      <c r="FPB45" s="31"/>
      <c r="FPC45" s="30"/>
      <c r="FPD45" s="31"/>
      <c r="FPE45" s="30"/>
      <c r="FPF45" s="31"/>
      <c r="FPG45" s="30"/>
      <c r="FPH45" s="31"/>
      <c r="FPI45" s="30"/>
      <c r="FPJ45" s="31"/>
      <c r="FPK45" s="30"/>
      <c r="FPL45" s="31"/>
      <c r="FPM45" s="30"/>
      <c r="FPN45" s="31"/>
      <c r="FPO45" s="30"/>
      <c r="FPP45" s="31"/>
      <c r="FPQ45" s="30"/>
      <c r="FPR45" s="31"/>
      <c r="FPS45" s="30"/>
      <c r="FPT45" s="31"/>
      <c r="FPU45" s="30"/>
      <c r="FPV45" s="31"/>
      <c r="FPW45" s="30"/>
      <c r="FPX45" s="31"/>
      <c r="FPY45" s="30"/>
      <c r="FPZ45" s="31"/>
      <c r="FQA45" s="30"/>
      <c r="FQB45" s="31"/>
      <c r="FQC45" s="30"/>
      <c r="FQD45" s="31"/>
      <c r="FQE45" s="30"/>
      <c r="FQF45" s="31"/>
      <c r="FQG45" s="30"/>
      <c r="FQH45" s="31"/>
      <c r="FQI45" s="30"/>
      <c r="FQJ45" s="31"/>
      <c r="FQK45" s="30"/>
      <c r="FQL45" s="31"/>
      <c r="FQM45" s="30"/>
      <c r="FQN45" s="31"/>
      <c r="FQO45" s="30"/>
      <c r="FQP45" s="31"/>
      <c r="FQQ45" s="30"/>
      <c r="FQR45" s="31"/>
      <c r="FQS45" s="30"/>
      <c r="FQT45" s="31"/>
      <c r="FQU45" s="30"/>
      <c r="FQV45" s="31"/>
      <c r="FQW45" s="30"/>
      <c r="FQX45" s="31"/>
      <c r="FQY45" s="30"/>
      <c r="FQZ45" s="31"/>
      <c r="FRA45" s="30"/>
      <c r="FRB45" s="31"/>
      <c r="FRC45" s="30"/>
      <c r="FRD45" s="31"/>
      <c r="FRE45" s="30"/>
      <c r="FRF45" s="31"/>
      <c r="FRG45" s="30"/>
      <c r="FRH45" s="31"/>
      <c r="FRI45" s="30"/>
      <c r="FRJ45" s="31"/>
      <c r="FRK45" s="30"/>
      <c r="FRL45" s="31"/>
      <c r="FRM45" s="30"/>
      <c r="FRN45" s="31"/>
      <c r="FRO45" s="30"/>
      <c r="FRP45" s="31"/>
      <c r="FRQ45" s="30"/>
      <c r="FRR45" s="31"/>
      <c r="FRS45" s="30"/>
      <c r="FRT45" s="31"/>
      <c r="FRU45" s="30"/>
      <c r="FRV45" s="31"/>
      <c r="FRW45" s="30"/>
      <c r="FRX45" s="31"/>
      <c r="FRY45" s="30"/>
      <c r="FRZ45" s="31"/>
      <c r="FSA45" s="30"/>
      <c r="FSB45" s="31"/>
      <c r="FSC45" s="30"/>
      <c r="FSD45" s="31"/>
      <c r="FSE45" s="30"/>
      <c r="FSF45" s="31"/>
      <c r="FSG45" s="30"/>
      <c r="FSH45" s="31"/>
      <c r="FSI45" s="30"/>
      <c r="FSJ45" s="31"/>
      <c r="FSK45" s="30"/>
      <c r="FSL45" s="31"/>
      <c r="FSM45" s="30"/>
      <c r="FSN45" s="31"/>
      <c r="FSO45" s="30"/>
      <c r="FSP45" s="31"/>
      <c r="FSQ45" s="30"/>
      <c r="FSR45" s="31"/>
      <c r="FSS45" s="30"/>
      <c r="FST45" s="31"/>
      <c r="FSU45" s="30"/>
      <c r="FSV45" s="31"/>
      <c r="FSW45" s="30"/>
      <c r="FSX45" s="31"/>
      <c r="FSY45" s="30"/>
      <c r="FSZ45" s="31"/>
      <c r="FTA45" s="30"/>
      <c r="FTB45" s="31"/>
      <c r="FTC45" s="30"/>
      <c r="FTD45" s="31"/>
      <c r="FTE45" s="30"/>
      <c r="FTF45" s="31"/>
      <c r="FTG45" s="30"/>
      <c r="FTH45" s="31"/>
      <c r="FTI45" s="30"/>
      <c r="FTJ45" s="31"/>
      <c r="FTK45" s="30"/>
      <c r="FTL45" s="31"/>
      <c r="FTM45" s="30"/>
      <c r="FTN45" s="31"/>
      <c r="FTO45" s="30"/>
      <c r="FTP45" s="31"/>
      <c r="FTQ45" s="30"/>
      <c r="FTR45" s="31"/>
      <c r="FTS45" s="30"/>
      <c r="FTT45" s="31"/>
      <c r="FTU45" s="30"/>
      <c r="FTV45" s="31"/>
      <c r="FTW45" s="30"/>
      <c r="FTX45" s="31"/>
      <c r="FTY45" s="30"/>
      <c r="FTZ45" s="31"/>
      <c r="FUA45" s="30"/>
      <c r="FUB45" s="31"/>
      <c r="FUC45" s="30"/>
      <c r="FUD45" s="31"/>
      <c r="FUE45" s="30"/>
      <c r="FUF45" s="31"/>
      <c r="FUG45" s="30"/>
      <c r="FUH45" s="31"/>
      <c r="FUI45" s="30"/>
      <c r="FUJ45" s="31"/>
      <c r="FUK45" s="30"/>
      <c r="FUL45" s="31"/>
      <c r="FUM45" s="30"/>
      <c r="FUN45" s="31"/>
      <c r="FUO45" s="30"/>
      <c r="FUP45" s="31"/>
      <c r="FUQ45" s="30"/>
      <c r="FUR45" s="31"/>
      <c r="FUS45" s="30"/>
      <c r="FUT45" s="31"/>
      <c r="FUU45" s="30"/>
      <c r="FUV45" s="31"/>
      <c r="FUW45" s="30"/>
      <c r="FUX45" s="31"/>
      <c r="FUY45" s="30"/>
      <c r="FUZ45" s="31"/>
      <c r="FVA45" s="30"/>
      <c r="FVB45" s="31"/>
      <c r="FVC45" s="30"/>
      <c r="FVD45" s="31"/>
      <c r="FVE45" s="30"/>
      <c r="FVF45" s="31"/>
      <c r="FVG45" s="30"/>
      <c r="FVH45" s="31"/>
      <c r="FVI45" s="30"/>
      <c r="FVJ45" s="31"/>
      <c r="FVK45" s="30"/>
      <c r="FVL45" s="31"/>
      <c r="FVM45" s="30"/>
      <c r="FVN45" s="31"/>
      <c r="FVO45" s="30"/>
      <c r="FVP45" s="31"/>
      <c r="FVQ45" s="30"/>
      <c r="FVR45" s="31"/>
      <c r="FVS45" s="30"/>
      <c r="FVT45" s="31"/>
      <c r="FVU45" s="30"/>
      <c r="FVV45" s="31"/>
      <c r="FVW45" s="30"/>
      <c r="FVX45" s="31"/>
      <c r="FVY45" s="30"/>
      <c r="FVZ45" s="31"/>
      <c r="FWA45" s="30"/>
      <c r="FWB45" s="31"/>
      <c r="FWC45" s="30"/>
      <c r="FWD45" s="31"/>
      <c r="FWE45" s="30"/>
      <c r="FWF45" s="31"/>
      <c r="FWG45" s="30"/>
      <c r="FWH45" s="31"/>
      <c r="FWI45" s="30"/>
      <c r="FWJ45" s="31"/>
      <c r="FWK45" s="30"/>
      <c r="FWL45" s="31"/>
      <c r="FWM45" s="30"/>
      <c r="FWN45" s="31"/>
      <c r="FWO45" s="30"/>
      <c r="FWP45" s="31"/>
      <c r="FWQ45" s="30"/>
      <c r="FWR45" s="31"/>
      <c r="FWS45" s="30"/>
      <c r="FWT45" s="31"/>
      <c r="FWU45" s="30"/>
      <c r="FWV45" s="31"/>
      <c r="FWW45" s="30"/>
      <c r="FWX45" s="31"/>
      <c r="FWY45" s="30"/>
      <c r="FWZ45" s="31"/>
      <c r="FXA45" s="30"/>
      <c r="FXB45" s="31"/>
      <c r="FXC45" s="30"/>
      <c r="FXD45" s="31"/>
      <c r="FXE45" s="30"/>
      <c r="FXF45" s="31"/>
      <c r="FXG45" s="30"/>
      <c r="FXH45" s="31"/>
      <c r="FXI45" s="30"/>
      <c r="FXJ45" s="31"/>
      <c r="FXK45" s="30"/>
      <c r="FXL45" s="31"/>
      <c r="FXM45" s="30"/>
      <c r="FXN45" s="31"/>
      <c r="FXO45" s="30"/>
      <c r="FXP45" s="31"/>
      <c r="FXQ45" s="30"/>
      <c r="FXR45" s="31"/>
      <c r="FXS45" s="30"/>
      <c r="FXT45" s="31"/>
      <c r="FXU45" s="30"/>
      <c r="FXV45" s="31"/>
      <c r="FXW45" s="30"/>
      <c r="FXX45" s="31"/>
      <c r="FXY45" s="30"/>
      <c r="FXZ45" s="31"/>
      <c r="FYA45" s="30"/>
      <c r="FYB45" s="31"/>
      <c r="FYC45" s="30"/>
      <c r="FYD45" s="31"/>
      <c r="FYE45" s="30"/>
      <c r="FYF45" s="31"/>
      <c r="FYG45" s="30"/>
      <c r="FYH45" s="31"/>
      <c r="FYI45" s="30"/>
      <c r="FYJ45" s="31"/>
      <c r="FYK45" s="30"/>
      <c r="FYL45" s="31"/>
      <c r="FYM45" s="30"/>
      <c r="FYN45" s="31"/>
      <c r="FYO45" s="30"/>
      <c r="FYP45" s="31"/>
      <c r="FYQ45" s="30"/>
      <c r="FYR45" s="31"/>
      <c r="FYS45" s="30"/>
      <c r="FYT45" s="31"/>
      <c r="FYU45" s="30"/>
      <c r="FYV45" s="31"/>
      <c r="FYW45" s="30"/>
      <c r="FYX45" s="31"/>
      <c r="FYY45" s="30"/>
      <c r="FYZ45" s="31"/>
      <c r="FZA45" s="30"/>
      <c r="FZB45" s="31"/>
      <c r="FZC45" s="30"/>
      <c r="FZD45" s="31"/>
      <c r="FZE45" s="30"/>
      <c r="FZF45" s="31"/>
      <c r="FZG45" s="30"/>
      <c r="FZH45" s="31"/>
      <c r="FZI45" s="30"/>
      <c r="FZJ45" s="31"/>
      <c r="FZK45" s="30"/>
      <c r="FZL45" s="31"/>
      <c r="FZM45" s="30"/>
      <c r="FZN45" s="31"/>
      <c r="FZO45" s="30"/>
      <c r="FZP45" s="31"/>
      <c r="FZQ45" s="30"/>
      <c r="FZR45" s="31"/>
      <c r="FZS45" s="30"/>
      <c r="FZT45" s="31"/>
      <c r="FZU45" s="30"/>
      <c r="FZV45" s="31"/>
      <c r="FZW45" s="30"/>
      <c r="FZX45" s="31"/>
      <c r="FZY45" s="30"/>
      <c r="FZZ45" s="31"/>
      <c r="GAA45" s="30"/>
      <c r="GAB45" s="31"/>
      <c r="GAC45" s="30"/>
      <c r="GAD45" s="31"/>
      <c r="GAE45" s="30"/>
      <c r="GAF45" s="31"/>
      <c r="GAG45" s="30"/>
      <c r="GAH45" s="31"/>
      <c r="GAI45" s="30"/>
      <c r="GAJ45" s="31"/>
      <c r="GAK45" s="30"/>
      <c r="GAL45" s="31"/>
      <c r="GAM45" s="30"/>
      <c r="GAN45" s="31"/>
      <c r="GAO45" s="30"/>
      <c r="GAP45" s="31"/>
      <c r="GAQ45" s="30"/>
      <c r="GAR45" s="31"/>
      <c r="GAS45" s="30"/>
      <c r="GAT45" s="31"/>
      <c r="GAU45" s="30"/>
      <c r="GAV45" s="31"/>
      <c r="GAW45" s="30"/>
      <c r="GAX45" s="31"/>
      <c r="GAY45" s="30"/>
      <c r="GAZ45" s="31"/>
      <c r="GBA45" s="30"/>
      <c r="GBB45" s="31"/>
      <c r="GBC45" s="30"/>
      <c r="GBD45" s="31"/>
      <c r="GBE45" s="30"/>
      <c r="GBF45" s="31"/>
      <c r="GBG45" s="30"/>
      <c r="GBH45" s="31"/>
      <c r="GBI45" s="30"/>
      <c r="GBJ45" s="31"/>
      <c r="GBK45" s="30"/>
      <c r="GBL45" s="31"/>
      <c r="GBM45" s="30"/>
      <c r="GBN45" s="31"/>
      <c r="GBO45" s="30"/>
      <c r="GBP45" s="31"/>
      <c r="GBQ45" s="30"/>
      <c r="GBR45" s="31"/>
      <c r="GBS45" s="30"/>
      <c r="GBT45" s="31"/>
      <c r="GBU45" s="30"/>
      <c r="GBV45" s="31"/>
      <c r="GBW45" s="30"/>
      <c r="GBX45" s="31"/>
      <c r="GBY45" s="30"/>
      <c r="GBZ45" s="31"/>
      <c r="GCA45" s="30"/>
      <c r="GCB45" s="31"/>
      <c r="GCC45" s="30"/>
      <c r="GCD45" s="31"/>
      <c r="GCE45" s="30"/>
      <c r="GCF45" s="31"/>
      <c r="GCG45" s="30"/>
      <c r="GCH45" s="31"/>
      <c r="GCI45" s="30"/>
      <c r="GCJ45" s="31"/>
      <c r="GCK45" s="30"/>
      <c r="GCL45" s="31"/>
      <c r="GCM45" s="30"/>
      <c r="GCN45" s="31"/>
      <c r="GCO45" s="30"/>
      <c r="GCP45" s="31"/>
      <c r="GCQ45" s="30"/>
      <c r="GCR45" s="31"/>
      <c r="GCS45" s="30"/>
      <c r="GCT45" s="31"/>
      <c r="GCU45" s="30"/>
      <c r="GCV45" s="31"/>
      <c r="GCW45" s="30"/>
      <c r="GCX45" s="31"/>
      <c r="GCY45" s="30"/>
      <c r="GCZ45" s="31"/>
      <c r="GDA45" s="30"/>
      <c r="GDB45" s="31"/>
      <c r="GDC45" s="30"/>
      <c r="GDD45" s="31"/>
      <c r="GDE45" s="30"/>
      <c r="GDF45" s="31"/>
      <c r="GDG45" s="30"/>
      <c r="GDH45" s="31"/>
      <c r="GDI45" s="30"/>
      <c r="GDJ45" s="31"/>
      <c r="GDK45" s="30"/>
      <c r="GDL45" s="31"/>
      <c r="GDM45" s="30"/>
      <c r="GDN45" s="31"/>
      <c r="GDO45" s="30"/>
      <c r="GDP45" s="31"/>
      <c r="GDQ45" s="30"/>
      <c r="GDR45" s="31"/>
      <c r="GDS45" s="30"/>
      <c r="GDT45" s="31"/>
      <c r="GDU45" s="30"/>
      <c r="GDV45" s="31"/>
      <c r="GDW45" s="30"/>
      <c r="GDX45" s="31"/>
      <c r="GDY45" s="30"/>
      <c r="GDZ45" s="31"/>
      <c r="GEA45" s="30"/>
      <c r="GEB45" s="31"/>
      <c r="GEC45" s="30"/>
      <c r="GED45" s="31"/>
      <c r="GEE45" s="30"/>
      <c r="GEF45" s="31"/>
      <c r="GEG45" s="30"/>
      <c r="GEH45" s="31"/>
      <c r="GEI45" s="30"/>
      <c r="GEJ45" s="31"/>
      <c r="GEK45" s="30"/>
      <c r="GEL45" s="31"/>
      <c r="GEM45" s="30"/>
      <c r="GEN45" s="31"/>
      <c r="GEO45" s="30"/>
      <c r="GEP45" s="31"/>
      <c r="GEQ45" s="30"/>
      <c r="GER45" s="31"/>
      <c r="GES45" s="30"/>
      <c r="GET45" s="31"/>
      <c r="GEU45" s="30"/>
      <c r="GEV45" s="31"/>
      <c r="GEW45" s="30"/>
      <c r="GEX45" s="31"/>
      <c r="GEY45" s="30"/>
      <c r="GEZ45" s="31"/>
      <c r="GFA45" s="30"/>
      <c r="GFB45" s="31"/>
      <c r="GFC45" s="30"/>
      <c r="GFD45" s="31"/>
      <c r="GFE45" s="30"/>
      <c r="GFF45" s="31"/>
      <c r="GFG45" s="30"/>
      <c r="GFH45" s="31"/>
      <c r="GFI45" s="30"/>
      <c r="GFJ45" s="31"/>
      <c r="GFK45" s="30"/>
      <c r="GFL45" s="31"/>
      <c r="GFM45" s="30"/>
      <c r="GFN45" s="31"/>
      <c r="GFO45" s="30"/>
      <c r="GFP45" s="31"/>
      <c r="GFQ45" s="30"/>
      <c r="GFR45" s="31"/>
      <c r="GFS45" s="30"/>
      <c r="GFT45" s="31"/>
      <c r="GFU45" s="30"/>
      <c r="GFV45" s="31"/>
      <c r="GFW45" s="30"/>
      <c r="GFX45" s="31"/>
      <c r="GFY45" s="30"/>
      <c r="GFZ45" s="31"/>
      <c r="GGA45" s="30"/>
      <c r="GGB45" s="31"/>
      <c r="GGC45" s="30"/>
      <c r="GGD45" s="31"/>
      <c r="GGE45" s="30"/>
      <c r="GGF45" s="31"/>
      <c r="GGG45" s="30"/>
      <c r="GGH45" s="31"/>
      <c r="GGI45" s="30"/>
      <c r="GGJ45" s="31"/>
      <c r="GGK45" s="30"/>
      <c r="GGL45" s="31"/>
      <c r="GGM45" s="30"/>
      <c r="GGN45" s="31"/>
      <c r="GGO45" s="30"/>
      <c r="GGP45" s="31"/>
      <c r="GGQ45" s="30"/>
      <c r="GGR45" s="31"/>
      <c r="GGS45" s="30"/>
      <c r="GGT45" s="31"/>
      <c r="GGU45" s="30"/>
      <c r="GGV45" s="31"/>
      <c r="GGW45" s="30"/>
      <c r="GGX45" s="31"/>
      <c r="GGY45" s="30"/>
      <c r="GGZ45" s="31"/>
      <c r="GHA45" s="30"/>
      <c r="GHB45" s="31"/>
      <c r="GHC45" s="30"/>
      <c r="GHD45" s="31"/>
      <c r="GHE45" s="30"/>
      <c r="GHF45" s="31"/>
      <c r="GHG45" s="30"/>
      <c r="GHH45" s="31"/>
      <c r="GHI45" s="30"/>
      <c r="GHJ45" s="31"/>
      <c r="GHK45" s="30"/>
      <c r="GHL45" s="31"/>
      <c r="GHM45" s="30"/>
      <c r="GHN45" s="31"/>
      <c r="GHO45" s="30"/>
      <c r="GHP45" s="31"/>
      <c r="GHQ45" s="30"/>
      <c r="GHR45" s="31"/>
      <c r="GHS45" s="30"/>
      <c r="GHT45" s="31"/>
      <c r="GHU45" s="30"/>
      <c r="GHV45" s="31"/>
      <c r="GHW45" s="30"/>
      <c r="GHX45" s="31"/>
      <c r="GHY45" s="30"/>
      <c r="GHZ45" s="31"/>
      <c r="GIA45" s="30"/>
      <c r="GIB45" s="31"/>
      <c r="GIC45" s="30"/>
      <c r="GID45" s="31"/>
      <c r="GIE45" s="30"/>
      <c r="GIF45" s="31"/>
      <c r="GIG45" s="30"/>
      <c r="GIH45" s="31"/>
      <c r="GII45" s="30"/>
      <c r="GIJ45" s="31"/>
      <c r="GIK45" s="30"/>
      <c r="GIL45" s="31"/>
      <c r="GIM45" s="30"/>
      <c r="GIN45" s="31"/>
      <c r="GIO45" s="30"/>
      <c r="GIP45" s="31"/>
      <c r="GIQ45" s="30"/>
      <c r="GIR45" s="31"/>
      <c r="GIS45" s="30"/>
      <c r="GIT45" s="31"/>
      <c r="GIU45" s="30"/>
      <c r="GIV45" s="31"/>
      <c r="GIW45" s="30"/>
      <c r="GIX45" s="31"/>
      <c r="GIY45" s="30"/>
      <c r="GIZ45" s="31"/>
      <c r="GJA45" s="30"/>
      <c r="GJB45" s="31"/>
      <c r="GJC45" s="30"/>
      <c r="GJD45" s="31"/>
      <c r="GJE45" s="30"/>
      <c r="GJF45" s="31"/>
      <c r="GJG45" s="30"/>
      <c r="GJH45" s="31"/>
      <c r="GJI45" s="30"/>
      <c r="GJJ45" s="31"/>
      <c r="GJK45" s="30"/>
      <c r="GJL45" s="31"/>
      <c r="GJM45" s="30"/>
      <c r="GJN45" s="31"/>
      <c r="GJO45" s="30"/>
      <c r="GJP45" s="31"/>
      <c r="GJQ45" s="30"/>
      <c r="GJR45" s="31"/>
      <c r="GJS45" s="30"/>
      <c r="GJT45" s="31"/>
      <c r="GJU45" s="30"/>
      <c r="GJV45" s="31"/>
      <c r="GJW45" s="30"/>
      <c r="GJX45" s="31"/>
      <c r="GJY45" s="30"/>
      <c r="GJZ45" s="31"/>
      <c r="GKA45" s="30"/>
      <c r="GKB45" s="31"/>
      <c r="GKC45" s="30"/>
      <c r="GKD45" s="31"/>
      <c r="GKE45" s="30"/>
      <c r="GKF45" s="31"/>
      <c r="GKG45" s="30"/>
      <c r="GKH45" s="31"/>
      <c r="GKI45" s="30"/>
      <c r="GKJ45" s="31"/>
      <c r="GKK45" s="30"/>
      <c r="GKL45" s="31"/>
      <c r="GKM45" s="30"/>
      <c r="GKN45" s="31"/>
      <c r="GKO45" s="30"/>
      <c r="GKP45" s="31"/>
      <c r="GKQ45" s="30"/>
      <c r="GKR45" s="31"/>
      <c r="GKS45" s="30"/>
      <c r="GKT45" s="31"/>
      <c r="GKU45" s="30"/>
      <c r="GKV45" s="31"/>
      <c r="GKW45" s="30"/>
      <c r="GKX45" s="31"/>
      <c r="GKY45" s="30"/>
      <c r="GKZ45" s="31"/>
      <c r="GLA45" s="30"/>
      <c r="GLB45" s="31"/>
      <c r="GLC45" s="30"/>
      <c r="GLD45" s="31"/>
      <c r="GLE45" s="30"/>
      <c r="GLF45" s="31"/>
      <c r="GLG45" s="30"/>
      <c r="GLH45" s="31"/>
      <c r="GLI45" s="30"/>
      <c r="GLJ45" s="31"/>
      <c r="GLK45" s="30"/>
      <c r="GLL45" s="31"/>
      <c r="GLM45" s="30"/>
      <c r="GLN45" s="31"/>
      <c r="GLO45" s="30"/>
      <c r="GLP45" s="31"/>
      <c r="GLQ45" s="30"/>
      <c r="GLR45" s="31"/>
      <c r="GLS45" s="30"/>
      <c r="GLT45" s="31"/>
      <c r="GLU45" s="30"/>
      <c r="GLV45" s="31"/>
      <c r="GLW45" s="30"/>
      <c r="GLX45" s="31"/>
      <c r="GLY45" s="30"/>
      <c r="GLZ45" s="31"/>
      <c r="GMA45" s="30"/>
      <c r="GMB45" s="31"/>
      <c r="GMC45" s="30"/>
      <c r="GMD45" s="31"/>
      <c r="GME45" s="30"/>
      <c r="GMF45" s="31"/>
      <c r="GMG45" s="30"/>
      <c r="GMH45" s="31"/>
      <c r="GMI45" s="30"/>
      <c r="GMJ45" s="31"/>
      <c r="GMK45" s="30"/>
      <c r="GML45" s="31"/>
      <c r="GMM45" s="30"/>
      <c r="GMN45" s="31"/>
      <c r="GMO45" s="30"/>
      <c r="GMP45" s="31"/>
      <c r="GMQ45" s="30"/>
      <c r="GMR45" s="31"/>
      <c r="GMS45" s="30"/>
      <c r="GMT45" s="31"/>
      <c r="GMU45" s="30"/>
      <c r="GMV45" s="31"/>
      <c r="GMW45" s="30"/>
      <c r="GMX45" s="31"/>
      <c r="GMY45" s="30"/>
      <c r="GMZ45" s="31"/>
      <c r="GNA45" s="30"/>
      <c r="GNB45" s="31"/>
      <c r="GNC45" s="30"/>
      <c r="GND45" s="31"/>
      <c r="GNE45" s="30"/>
      <c r="GNF45" s="31"/>
      <c r="GNG45" s="30"/>
      <c r="GNH45" s="31"/>
      <c r="GNI45" s="30"/>
      <c r="GNJ45" s="31"/>
      <c r="GNK45" s="30"/>
      <c r="GNL45" s="31"/>
      <c r="GNM45" s="30"/>
      <c r="GNN45" s="31"/>
      <c r="GNO45" s="30"/>
      <c r="GNP45" s="31"/>
      <c r="GNQ45" s="30"/>
      <c r="GNR45" s="31"/>
      <c r="GNS45" s="30"/>
      <c r="GNT45" s="31"/>
      <c r="GNU45" s="30"/>
      <c r="GNV45" s="31"/>
      <c r="GNW45" s="30"/>
      <c r="GNX45" s="31"/>
      <c r="GNY45" s="30"/>
      <c r="GNZ45" s="31"/>
      <c r="GOA45" s="30"/>
      <c r="GOB45" s="31"/>
      <c r="GOC45" s="30"/>
      <c r="GOD45" s="31"/>
      <c r="GOE45" s="30"/>
      <c r="GOF45" s="31"/>
      <c r="GOG45" s="30"/>
      <c r="GOH45" s="31"/>
      <c r="GOI45" s="30"/>
      <c r="GOJ45" s="31"/>
      <c r="GOK45" s="30"/>
      <c r="GOL45" s="31"/>
      <c r="GOM45" s="30"/>
      <c r="GON45" s="31"/>
      <c r="GOO45" s="30"/>
      <c r="GOP45" s="31"/>
      <c r="GOQ45" s="30"/>
      <c r="GOR45" s="31"/>
      <c r="GOS45" s="30"/>
      <c r="GOT45" s="31"/>
      <c r="GOU45" s="30"/>
      <c r="GOV45" s="31"/>
      <c r="GOW45" s="30"/>
      <c r="GOX45" s="31"/>
      <c r="GOY45" s="30"/>
      <c r="GOZ45" s="31"/>
      <c r="GPA45" s="30"/>
      <c r="GPB45" s="31"/>
      <c r="GPC45" s="30"/>
      <c r="GPD45" s="31"/>
      <c r="GPE45" s="30"/>
      <c r="GPF45" s="31"/>
      <c r="GPG45" s="30"/>
      <c r="GPH45" s="31"/>
      <c r="GPI45" s="30"/>
      <c r="GPJ45" s="31"/>
      <c r="GPK45" s="30"/>
      <c r="GPL45" s="31"/>
      <c r="GPM45" s="30"/>
      <c r="GPN45" s="31"/>
      <c r="GPO45" s="30"/>
      <c r="GPP45" s="31"/>
      <c r="GPQ45" s="30"/>
      <c r="GPR45" s="31"/>
      <c r="GPS45" s="30"/>
      <c r="GPT45" s="31"/>
      <c r="GPU45" s="30"/>
      <c r="GPV45" s="31"/>
      <c r="GPW45" s="30"/>
      <c r="GPX45" s="31"/>
      <c r="GPY45" s="30"/>
      <c r="GPZ45" s="31"/>
      <c r="GQA45" s="30"/>
      <c r="GQB45" s="31"/>
      <c r="GQC45" s="30"/>
      <c r="GQD45" s="31"/>
      <c r="GQE45" s="30"/>
      <c r="GQF45" s="31"/>
      <c r="GQG45" s="30"/>
      <c r="GQH45" s="31"/>
      <c r="GQI45" s="30"/>
      <c r="GQJ45" s="31"/>
      <c r="GQK45" s="30"/>
      <c r="GQL45" s="31"/>
      <c r="GQM45" s="30"/>
      <c r="GQN45" s="31"/>
      <c r="GQO45" s="30"/>
      <c r="GQP45" s="31"/>
      <c r="GQQ45" s="30"/>
      <c r="GQR45" s="31"/>
      <c r="GQS45" s="30"/>
      <c r="GQT45" s="31"/>
      <c r="GQU45" s="30"/>
      <c r="GQV45" s="31"/>
      <c r="GQW45" s="30"/>
      <c r="GQX45" s="31"/>
      <c r="GQY45" s="30"/>
      <c r="GQZ45" s="31"/>
      <c r="GRA45" s="30"/>
      <c r="GRB45" s="31"/>
      <c r="GRC45" s="30"/>
      <c r="GRD45" s="31"/>
      <c r="GRE45" s="30"/>
      <c r="GRF45" s="31"/>
      <c r="GRG45" s="30"/>
      <c r="GRH45" s="31"/>
      <c r="GRI45" s="30"/>
      <c r="GRJ45" s="31"/>
      <c r="GRK45" s="30"/>
      <c r="GRL45" s="31"/>
      <c r="GRM45" s="30"/>
      <c r="GRN45" s="31"/>
      <c r="GRO45" s="30"/>
      <c r="GRP45" s="31"/>
      <c r="GRQ45" s="30"/>
      <c r="GRR45" s="31"/>
      <c r="GRS45" s="30"/>
      <c r="GRT45" s="31"/>
      <c r="GRU45" s="30"/>
      <c r="GRV45" s="31"/>
      <c r="GRW45" s="30"/>
      <c r="GRX45" s="31"/>
      <c r="GRY45" s="30"/>
      <c r="GRZ45" s="31"/>
      <c r="GSA45" s="30"/>
      <c r="GSB45" s="31"/>
      <c r="GSC45" s="30"/>
      <c r="GSD45" s="31"/>
      <c r="GSE45" s="30"/>
      <c r="GSF45" s="31"/>
      <c r="GSG45" s="30"/>
      <c r="GSH45" s="31"/>
      <c r="GSI45" s="30"/>
      <c r="GSJ45" s="31"/>
      <c r="GSK45" s="30"/>
      <c r="GSL45" s="31"/>
      <c r="GSM45" s="30"/>
      <c r="GSN45" s="31"/>
      <c r="GSO45" s="30"/>
      <c r="GSP45" s="31"/>
      <c r="GSQ45" s="30"/>
      <c r="GSR45" s="31"/>
      <c r="GSS45" s="30"/>
      <c r="GST45" s="31"/>
      <c r="GSU45" s="30"/>
      <c r="GSV45" s="31"/>
      <c r="GSW45" s="30"/>
      <c r="GSX45" s="31"/>
      <c r="GSY45" s="30"/>
      <c r="GSZ45" s="31"/>
      <c r="GTA45" s="30"/>
      <c r="GTB45" s="31"/>
      <c r="GTC45" s="30"/>
      <c r="GTD45" s="31"/>
      <c r="GTE45" s="30"/>
      <c r="GTF45" s="31"/>
      <c r="GTG45" s="30"/>
      <c r="GTH45" s="31"/>
      <c r="GTI45" s="30"/>
      <c r="GTJ45" s="31"/>
      <c r="GTK45" s="30"/>
      <c r="GTL45" s="31"/>
      <c r="GTM45" s="30"/>
      <c r="GTN45" s="31"/>
      <c r="GTO45" s="30"/>
      <c r="GTP45" s="31"/>
      <c r="GTQ45" s="30"/>
      <c r="GTR45" s="31"/>
      <c r="GTS45" s="30"/>
      <c r="GTT45" s="31"/>
      <c r="GTU45" s="30"/>
      <c r="GTV45" s="31"/>
      <c r="GTW45" s="30"/>
      <c r="GTX45" s="31"/>
      <c r="GTY45" s="30"/>
      <c r="GTZ45" s="31"/>
      <c r="GUA45" s="30"/>
      <c r="GUB45" s="31"/>
      <c r="GUC45" s="30"/>
      <c r="GUD45" s="31"/>
      <c r="GUE45" s="30"/>
      <c r="GUF45" s="31"/>
      <c r="GUG45" s="30"/>
      <c r="GUH45" s="31"/>
      <c r="GUI45" s="30"/>
      <c r="GUJ45" s="31"/>
      <c r="GUK45" s="30"/>
      <c r="GUL45" s="31"/>
      <c r="GUM45" s="30"/>
      <c r="GUN45" s="31"/>
      <c r="GUO45" s="30"/>
      <c r="GUP45" s="31"/>
      <c r="GUQ45" s="30"/>
      <c r="GUR45" s="31"/>
      <c r="GUS45" s="30"/>
      <c r="GUT45" s="31"/>
      <c r="GUU45" s="30"/>
      <c r="GUV45" s="31"/>
      <c r="GUW45" s="30"/>
      <c r="GUX45" s="31"/>
      <c r="GUY45" s="30"/>
      <c r="GUZ45" s="31"/>
      <c r="GVA45" s="30"/>
      <c r="GVB45" s="31"/>
      <c r="GVC45" s="30"/>
      <c r="GVD45" s="31"/>
      <c r="GVE45" s="30"/>
      <c r="GVF45" s="31"/>
      <c r="GVG45" s="30"/>
      <c r="GVH45" s="31"/>
      <c r="GVI45" s="30"/>
      <c r="GVJ45" s="31"/>
      <c r="GVK45" s="30"/>
      <c r="GVL45" s="31"/>
      <c r="GVM45" s="30"/>
      <c r="GVN45" s="31"/>
      <c r="GVO45" s="30"/>
      <c r="GVP45" s="31"/>
      <c r="GVQ45" s="30"/>
      <c r="GVR45" s="31"/>
      <c r="GVS45" s="30"/>
      <c r="GVT45" s="31"/>
      <c r="GVU45" s="30"/>
      <c r="GVV45" s="31"/>
      <c r="GVW45" s="30"/>
      <c r="GVX45" s="31"/>
      <c r="GVY45" s="30"/>
      <c r="GVZ45" s="31"/>
      <c r="GWA45" s="30"/>
      <c r="GWB45" s="31"/>
      <c r="GWC45" s="30"/>
      <c r="GWD45" s="31"/>
      <c r="GWE45" s="30"/>
      <c r="GWF45" s="31"/>
      <c r="GWG45" s="30"/>
      <c r="GWH45" s="31"/>
      <c r="GWI45" s="30"/>
      <c r="GWJ45" s="31"/>
      <c r="GWK45" s="30"/>
      <c r="GWL45" s="31"/>
      <c r="GWM45" s="30"/>
      <c r="GWN45" s="31"/>
      <c r="GWO45" s="30"/>
      <c r="GWP45" s="31"/>
      <c r="GWQ45" s="30"/>
      <c r="GWR45" s="31"/>
      <c r="GWS45" s="30"/>
      <c r="GWT45" s="31"/>
      <c r="GWU45" s="30"/>
      <c r="GWV45" s="31"/>
      <c r="GWW45" s="30"/>
      <c r="GWX45" s="31"/>
      <c r="GWY45" s="30"/>
      <c r="GWZ45" s="31"/>
      <c r="GXA45" s="30"/>
      <c r="GXB45" s="31"/>
      <c r="GXC45" s="30"/>
      <c r="GXD45" s="31"/>
      <c r="GXE45" s="30"/>
      <c r="GXF45" s="31"/>
      <c r="GXG45" s="30"/>
      <c r="GXH45" s="31"/>
      <c r="GXI45" s="30"/>
      <c r="GXJ45" s="31"/>
      <c r="GXK45" s="30"/>
      <c r="GXL45" s="31"/>
      <c r="GXM45" s="30"/>
      <c r="GXN45" s="31"/>
      <c r="GXO45" s="30"/>
      <c r="GXP45" s="31"/>
      <c r="GXQ45" s="30"/>
      <c r="GXR45" s="31"/>
      <c r="GXS45" s="30"/>
      <c r="GXT45" s="31"/>
      <c r="GXU45" s="30"/>
      <c r="GXV45" s="31"/>
      <c r="GXW45" s="30"/>
      <c r="GXX45" s="31"/>
      <c r="GXY45" s="30"/>
      <c r="GXZ45" s="31"/>
      <c r="GYA45" s="30"/>
      <c r="GYB45" s="31"/>
      <c r="GYC45" s="30"/>
      <c r="GYD45" s="31"/>
      <c r="GYE45" s="30"/>
      <c r="GYF45" s="31"/>
      <c r="GYG45" s="30"/>
      <c r="GYH45" s="31"/>
      <c r="GYI45" s="30"/>
      <c r="GYJ45" s="31"/>
      <c r="GYK45" s="30"/>
      <c r="GYL45" s="31"/>
      <c r="GYM45" s="30"/>
      <c r="GYN45" s="31"/>
      <c r="GYO45" s="30"/>
      <c r="GYP45" s="31"/>
      <c r="GYQ45" s="30"/>
      <c r="GYR45" s="31"/>
      <c r="GYS45" s="30"/>
      <c r="GYT45" s="31"/>
      <c r="GYU45" s="30"/>
      <c r="GYV45" s="31"/>
      <c r="GYW45" s="30"/>
      <c r="GYX45" s="31"/>
      <c r="GYY45" s="30"/>
      <c r="GYZ45" s="31"/>
      <c r="GZA45" s="30"/>
      <c r="GZB45" s="31"/>
      <c r="GZC45" s="30"/>
      <c r="GZD45" s="31"/>
      <c r="GZE45" s="30"/>
      <c r="GZF45" s="31"/>
      <c r="GZG45" s="30"/>
      <c r="GZH45" s="31"/>
      <c r="GZI45" s="30"/>
      <c r="GZJ45" s="31"/>
      <c r="GZK45" s="30"/>
      <c r="GZL45" s="31"/>
      <c r="GZM45" s="30"/>
      <c r="GZN45" s="31"/>
      <c r="GZO45" s="30"/>
      <c r="GZP45" s="31"/>
      <c r="GZQ45" s="30"/>
      <c r="GZR45" s="31"/>
      <c r="GZS45" s="30"/>
      <c r="GZT45" s="31"/>
      <c r="GZU45" s="30"/>
      <c r="GZV45" s="31"/>
      <c r="GZW45" s="30"/>
      <c r="GZX45" s="31"/>
      <c r="GZY45" s="30"/>
      <c r="GZZ45" s="31"/>
      <c r="HAA45" s="30"/>
      <c r="HAB45" s="31"/>
      <c r="HAC45" s="30"/>
      <c r="HAD45" s="31"/>
      <c r="HAE45" s="30"/>
      <c r="HAF45" s="31"/>
      <c r="HAG45" s="30"/>
      <c r="HAH45" s="31"/>
      <c r="HAI45" s="30"/>
      <c r="HAJ45" s="31"/>
      <c r="HAK45" s="30"/>
      <c r="HAL45" s="31"/>
      <c r="HAM45" s="30"/>
      <c r="HAN45" s="31"/>
      <c r="HAO45" s="30"/>
      <c r="HAP45" s="31"/>
      <c r="HAQ45" s="30"/>
      <c r="HAR45" s="31"/>
      <c r="HAS45" s="30"/>
      <c r="HAT45" s="31"/>
      <c r="HAU45" s="30"/>
      <c r="HAV45" s="31"/>
      <c r="HAW45" s="30"/>
      <c r="HAX45" s="31"/>
      <c r="HAY45" s="30"/>
      <c r="HAZ45" s="31"/>
      <c r="HBA45" s="30"/>
      <c r="HBB45" s="31"/>
      <c r="HBC45" s="30"/>
      <c r="HBD45" s="31"/>
      <c r="HBE45" s="30"/>
      <c r="HBF45" s="31"/>
      <c r="HBG45" s="30"/>
      <c r="HBH45" s="31"/>
      <c r="HBI45" s="30"/>
      <c r="HBJ45" s="31"/>
      <c r="HBK45" s="30"/>
      <c r="HBL45" s="31"/>
      <c r="HBM45" s="30"/>
      <c r="HBN45" s="31"/>
      <c r="HBO45" s="30"/>
      <c r="HBP45" s="31"/>
      <c r="HBQ45" s="30"/>
      <c r="HBR45" s="31"/>
      <c r="HBS45" s="30"/>
      <c r="HBT45" s="31"/>
      <c r="HBU45" s="30"/>
      <c r="HBV45" s="31"/>
      <c r="HBW45" s="30"/>
      <c r="HBX45" s="31"/>
      <c r="HBY45" s="30"/>
      <c r="HBZ45" s="31"/>
      <c r="HCA45" s="30"/>
      <c r="HCB45" s="31"/>
      <c r="HCC45" s="30"/>
      <c r="HCD45" s="31"/>
      <c r="HCE45" s="30"/>
      <c r="HCF45" s="31"/>
      <c r="HCG45" s="30"/>
      <c r="HCH45" s="31"/>
      <c r="HCI45" s="30"/>
      <c r="HCJ45" s="31"/>
      <c r="HCK45" s="30"/>
      <c r="HCL45" s="31"/>
      <c r="HCM45" s="30"/>
      <c r="HCN45" s="31"/>
      <c r="HCO45" s="30"/>
      <c r="HCP45" s="31"/>
      <c r="HCQ45" s="30"/>
      <c r="HCR45" s="31"/>
      <c r="HCS45" s="30"/>
      <c r="HCT45" s="31"/>
      <c r="HCU45" s="30"/>
      <c r="HCV45" s="31"/>
      <c r="HCW45" s="30"/>
      <c r="HCX45" s="31"/>
      <c r="HCY45" s="30"/>
      <c r="HCZ45" s="31"/>
      <c r="HDA45" s="30"/>
      <c r="HDB45" s="31"/>
      <c r="HDC45" s="30"/>
      <c r="HDD45" s="31"/>
      <c r="HDE45" s="30"/>
      <c r="HDF45" s="31"/>
      <c r="HDG45" s="30"/>
      <c r="HDH45" s="31"/>
      <c r="HDI45" s="30"/>
      <c r="HDJ45" s="31"/>
      <c r="HDK45" s="30"/>
      <c r="HDL45" s="31"/>
      <c r="HDM45" s="30"/>
      <c r="HDN45" s="31"/>
      <c r="HDO45" s="30"/>
      <c r="HDP45" s="31"/>
      <c r="HDQ45" s="30"/>
      <c r="HDR45" s="31"/>
      <c r="HDS45" s="30"/>
      <c r="HDT45" s="31"/>
      <c r="HDU45" s="30"/>
      <c r="HDV45" s="31"/>
      <c r="HDW45" s="30"/>
      <c r="HDX45" s="31"/>
      <c r="HDY45" s="30"/>
      <c r="HDZ45" s="31"/>
      <c r="HEA45" s="30"/>
      <c r="HEB45" s="31"/>
      <c r="HEC45" s="30"/>
      <c r="HED45" s="31"/>
      <c r="HEE45" s="30"/>
      <c r="HEF45" s="31"/>
      <c r="HEG45" s="30"/>
      <c r="HEH45" s="31"/>
      <c r="HEI45" s="30"/>
      <c r="HEJ45" s="31"/>
      <c r="HEK45" s="30"/>
      <c r="HEL45" s="31"/>
      <c r="HEM45" s="30"/>
      <c r="HEN45" s="31"/>
      <c r="HEO45" s="30"/>
      <c r="HEP45" s="31"/>
      <c r="HEQ45" s="30"/>
      <c r="HER45" s="31"/>
      <c r="HES45" s="30"/>
      <c r="HET45" s="31"/>
      <c r="HEU45" s="30"/>
      <c r="HEV45" s="31"/>
      <c r="HEW45" s="30"/>
      <c r="HEX45" s="31"/>
      <c r="HEY45" s="30"/>
      <c r="HEZ45" s="31"/>
      <c r="HFA45" s="30"/>
      <c r="HFB45" s="31"/>
      <c r="HFC45" s="30"/>
      <c r="HFD45" s="31"/>
      <c r="HFE45" s="30"/>
      <c r="HFF45" s="31"/>
      <c r="HFG45" s="30"/>
      <c r="HFH45" s="31"/>
      <c r="HFI45" s="30"/>
      <c r="HFJ45" s="31"/>
      <c r="HFK45" s="30"/>
      <c r="HFL45" s="31"/>
      <c r="HFM45" s="30"/>
      <c r="HFN45" s="31"/>
      <c r="HFO45" s="30"/>
      <c r="HFP45" s="31"/>
      <c r="HFQ45" s="30"/>
      <c r="HFR45" s="31"/>
      <c r="HFS45" s="30"/>
      <c r="HFT45" s="31"/>
      <c r="HFU45" s="30"/>
      <c r="HFV45" s="31"/>
      <c r="HFW45" s="30"/>
      <c r="HFX45" s="31"/>
      <c r="HFY45" s="30"/>
      <c r="HFZ45" s="31"/>
      <c r="HGA45" s="30"/>
      <c r="HGB45" s="31"/>
      <c r="HGC45" s="30"/>
      <c r="HGD45" s="31"/>
      <c r="HGE45" s="30"/>
      <c r="HGF45" s="31"/>
      <c r="HGG45" s="30"/>
      <c r="HGH45" s="31"/>
      <c r="HGI45" s="30"/>
      <c r="HGJ45" s="31"/>
      <c r="HGK45" s="30"/>
      <c r="HGL45" s="31"/>
      <c r="HGM45" s="30"/>
      <c r="HGN45" s="31"/>
      <c r="HGO45" s="30"/>
      <c r="HGP45" s="31"/>
      <c r="HGQ45" s="30"/>
      <c r="HGR45" s="31"/>
      <c r="HGS45" s="30"/>
      <c r="HGT45" s="31"/>
      <c r="HGU45" s="30"/>
      <c r="HGV45" s="31"/>
      <c r="HGW45" s="30"/>
      <c r="HGX45" s="31"/>
      <c r="HGY45" s="30"/>
      <c r="HGZ45" s="31"/>
      <c r="HHA45" s="30"/>
      <c r="HHB45" s="31"/>
      <c r="HHC45" s="30"/>
      <c r="HHD45" s="31"/>
      <c r="HHE45" s="30"/>
      <c r="HHF45" s="31"/>
      <c r="HHG45" s="30"/>
      <c r="HHH45" s="31"/>
      <c r="HHI45" s="30"/>
      <c r="HHJ45" s="31"/>
      <c r="HHK45" s="30"/>
      <c r="HHL45" s="31"/>
      <c r="HHM45" s="30"/>
      <c r="HHN45" s="31"/>
      <c r="HHO45" s="30"/>
      <c r="HHP45" s="31"/>
      <c r="HHQ45" s="30"/>
      <c r="HHR45" s="31"/>
      <c r="HHS45" s="30"/>
      <c r="HHT45" s="31"/>
      <c r="HHU45" s="30"/>
      <c r="HHV45" s="31"/>
      <c r="HHW45" s="30"/>
      <c r="HHX45" s="31"/>
      <c r="HHY45" s="30"/>
      <c r="HHZ45" s="31"/>
      <c r="HIA45" s="30"/>
      <c r="HIB45" s="31"/>
      <c r="HIC45" s="30"/>
      <c r="HID45" s="31"/>
      <c r="HIE45" s="30"/>
      <c r="HIF45" s="31"/>
      <c r="HIG45" s="30"/>
      <c r="HIH45" s="31"/>
      <c r="HII45" s="30"/>
      <c r="HIJ45" s="31"/>
      <c r="HIK45" s="30"/>
      <c r="HIL45" s="31"/>
      <c r="HIM45" s="30"/>
      <c r="HIN45" s="31"/>
      <c r="HIO45" s="30"/>
      <c r="HIP45" s="31"/>
      <c r="HIQ45" s="30"/>
      <c r="HIR45" s="31"/>
      <c r="HIS45" s="30"/>
      <c r="HIT45" s="31"/>
      <c r="HIU45" s="30"/>
      <c r="HIV45" s="31"/>
      <c r="HIW45" s="30"/>
      <c r="HIX45" s="31"/>
      <c r="HIY45" s="30"/>
      <c r="HIZ45" s="31"/>
      <c r="HJA45" s="30"/>
      <c r="HJB45" s="31"/>
      <c r="HJC45" s="30"/>
      <c r="HJD45" s="31"/>
      <c r="HJE45" s="30"/>
      <c r="HJF45" s="31"/>
      <c r="HJG45" s="30"/>
      <c r="HJH45" s="31"/>
      <c r="HJI45" s="30"/>
      <c r="HJJ45" s="31"/>
      <c r="HJK45" s="30"/>
      <c r="HJL45" s="31"/>
      <c r="HJM45" s="30"/>
      <c r="HJN45" s="31"/>
      <c r="HJO45" s="30"/>
      <c r="HJP45" s="31"/>
      <c r="HJQ45" s="30"/>
      <c r="HJR45" s="31"/>
      <c r="HJS45" s="30"/>
      <c r="HJT45" s="31"/>
      <c r="HJU45" s="30"/>
      <c r="HJV45" s="31"/>
      <c r="HJW45" s="30"/>
      <c r="HJX45" s="31"/>
      <c r="HJY45" s="30"/>
      <c r="HJZ45" s="31"/>
      <c r="HKA45" s="30"/>
      <c r="HKB45" s="31"/>
      <c r="HKC45" s="30"/>
      <c r="HKD45" s="31"/>
      <c r="HKE45" s="30"/>
      <c r="HKF45" s="31"/>
      <c r="HKG45" s="30"/>
      <c r="HKH45" s="31"/>
      <c r="HKI45" s="30"/>
      <c r="HKJ45" s="31"/>
      <c r="HKK45" s="30"/>
      <c r="HKL45" s="31"/>
      <c r="HKM45" s="30"/>
      <c r="HKN45" s="31"/>
      <c r="HKO45" s="30"/>
      <c r="HKP45" s="31"/>
      <c r="HKQ45" s="30"/>
      <c r="HKR45" s="31"/>
      <c r="HKS45" s="30"/>
      <c r="HKT45" s="31"/>
      <c r="HKU45" s="30"/>
      <c r="HKV45" s="31"/>
      <c r="HKW45" s="30"/>
      <c r="HKX45" s="31"/>
      <c r="HKY45" s="30"/>
      <c r="HKZ45" s="31"/>
      <c r="HLA45" s="30"/>
      <c r="HLB45" s="31"/>
      <c r="HLC45" s="30"/>
      <c r="HLD45" s="31"/>
      <c r="HLE45" s="30"/>
      <c r="HLF45" s="31"/>
      <c r="HLG45" s="30"/>
      <c r="HLH45" s="31"/>
      <c r="HLI45" s="30"/>
      <c r="HLJ45" s="31"/>
      <c r="HLK45" s="30"/>
      <c r="HLL45" s="31"/>
      <c r="HLM45" s="30"/>
      <c r="HLN45" s="31"/>
      <c r="HLO45" s="30"/>
      <c r="HLP45" s="31"/>
      <c r="HLQ45" s="30"/>
      <c r="HLR45" s="31"/>
      <c r="HLS45" s="30"/>
      <c r="HLT45" s="31"/>
      <c r="HLU45" s="30"/>
      <c r="HLV45" s="31"/>
      <c r="HLW45" s="30"/>
      <c r="HLX45" s="31"/>
      <c r="HLY45" s="30"/>
      <c r="HLZ45" s="31"/>
      <c r="HMA45" s="30"/>
      <c r="HMB45" s="31"/>
      <c r="HMC45" s="30"/>
      <c r="HMD45" s="31"/>
      <c r="HME45" s="30"/>
      <c r="HMF45" s="31"/>
      <c r="HMG45" s="30"/>
      <c r="HMH45" s="31"/>
      <c r="HMI45" s="30"/>
      <c r="HMJ45" s="31"/>
      <c r="HMK45" s="30"/>
      <c r="HML45" s="31"/>
      <c r="HMM45" s="30"/>
      <c r="HMN45" s="31"/>
      <c r="HMO45" s="30"/>
      <c r="HMP45" s="31"/>
      <c r="HMQ45" s="30"/>
      <c r="HMR45" s="31"/>
      <c r="HMS45" s="30"/>
      <c r="HMT45" s="31"/>
      <c r="HMU45" s="30"/>
      <c r="HMV45" s="31"/>
      <c r="HMW45" s="30"/>
      <c r="HMX45" s="31"/>
      <c r="HMY45" s="30"/>
      <c r="HMZ45" s="31"/>
      <c r="HNA45" s="30"/>
      <c r="HNB45" s="31"/>
      <c r="HNC45" s="30"/>
      <c r="HND45" s="31"/>
      <c r="HNE45" s="30"/>
      <c r="HNF45" s="31"/>
      <c r="HNG45" s="30"/>
      <c r="HNH45" s="31"/>
      <c r="HNI45" s="30"/>
      <c r="HNJ45" s="31"/>
      <c r="HNK45" s="30"/>
      <c r="HNL45" s="31"/>
      <c r="HNM45" s="30"/>
      <c r="HNN45" s="31"/>
      <c r="HNO45" s="30"/>
      <c r="HNP45" s="31"/>
      <c r="HNQ45" s="30"/>
      <c r="HNR45" s="31"/>
      <c r="HNS45" s="30"/>
      <c r="HNT45" s="31"/>
      <c r="HNU45" s="30"/>
      <c r="HNV45" s="31"/>
      <c r="HNW45" s="30"/>
      <c r="HNX45" s="31"/>
      <c r="HNY45" s="30"/>
      <c r="HNZ45" s="31"/>
      <c r="HOA45" s="30"/>
      <c r="HOB45" s="31"/>
      <c r="HOC45" s="30"/>
      <c r="HOD45" s="31"/>
      <c r="HOE45" s="30"/>
      <c r="HOF45" s="31"/>
      <c r="HOG45" s="30"/>
      <c r="HOH45" s="31"/>
      <c r="HOI45" s="30"/>
      <c r="HOJ45" s="31"/>
      <c r="HOK45" s="30"/>
      <c r="HOL45" s="31"/>
      <c r="HOM45" s="30"/>
      <c r="HON45" s="31"/>
      <c r="HOO45" s="30"/>
      <c r="HOP45" s="31"/>
      <c r="HOQ45" s="30"/>
      <c r="HOR45" s="31"/>
      <c r="HOS45" s="30"/>
      <c r="HOT45" s="31"/>
      <c r="HOU45" s="30"/>
      <c r="HOV45" s="31"/>
      <c r="HOW45" s="30"/>
      <c r="HOX45" s="31"/>
      <c r="HOY45" s="30"/>
      <c r="HOZ45" s="31"/>
      <c r="HPA45" s="30"/>
      <c r="HPB45" s="31"/>
      <c r="HPC45" s="30"/>
      <c r="HPD45" s="31"/>
      <c r="HPE45" s="30"/>
      <c r="HPF45" s="31"/>
      <c r="HPG45" s="30"/>
      <c r="HPH45" s="31"/>
      <c r="HPI45" s="30"/>
      <c r="HPJ45" s="31"/>
      <c r="HPK45" s="30"/>
      <c r="HPL45" s="31"/>
      <c r="HPM45" s="30"/>
      <c r="HPN45" s="31"/>
      <c r="HPO45" s="30"/>
      <c r="HPP45" s="31"/>
      <c r="HPQ45" s="30"/>
      <c r="HPR45" s="31"/>
      <c r="HPS45" s="30"/>
      <c r="HPT45" s="31"/>
      <c r="HPU45" s="30"/>
      <c r="HPV45" s="31"/>
      <c r="HPW45" s="30"/>
      <c r="HPX45" s="31"/>
      <c r="HPY45" s="30"/>
      <c r="HPZ45" s="31"/>
      <c r="HQA45" s="30"/>
      <c r="HQB45" s="31"/>
      <c r="HQC45" s="30"/>
      <c r="HQD45" s="31"/>
      <c r="HQE45" s="30"/>
      <c r="HQF45" s="31"/>
      <c r="HQG45" s="30"/>
      <c r="HQH45" s="31"/>
      <c r="HQI45" s="30"/>
      <c r="HQJ45" s="31"/>
      <c r="HQK45" s="30"/>
      <c r="HQL45" s="31"/>
      <c r="HQM45" s="30"/>
      <c r="HQN45" s="31"/>
      <c r="HQO45" s="30"/>
      <c r="HQP45" s="31"/>
      <c r="HQQ45" s="30"/>
      <c r="HQR45" s="31"/>
      <c r="HQS45" s="30"/>
      <c r="HQT45" s="31"/>
      <c r="HQU45" s="30"/>
      <c r="HQV45" s="31"/>
      <c r="HQW45" s="30"/>
      <c r="HQX45" s="31"/>
      <c r="HQY45" s="30"/>
      <c r="HQZ45" s="31"/>
      <c r="HRA45" s="30"/>
      <c r="HRB45" s="31"/>
      <c r="HRC45" s="30"/>
      <c r="HRD45" s="31"/>
      <c r="HRE45" s="30"/>
      <c r="HRF45" s="31"/>
      <c r="HRG45" s="30"/>
      <c r="HRH45" s="31"/>
      <c r="HRI45" s="30"/>
      <c r="HRJ45" s="31"/>
      <c r="HRK45" s="30"/>
      <c r="HRL45" s="31"/>
      <c r="HRM45" s="30"/>
      <c r="HRN45" s="31"/>
      <c r="HRO45" s="30"/>
      <c r="HRP45" s="31"/>
      <c r="HRQ45" s="30"/>
      <c r="HRR45" s="31"/>
      <c r="HRS45" s="30"/>
      <c r="HRT45" s="31"/>
      <c r="HRU45" s="30"/>
      <c r="HRV45" s="31"/>
      <c r="HRW45" s="30"/>
      <c r="HRX45" s="31"/>
      <c r="HRY45" s="30"/>
      <c r="HRZ45" s="31"/>
      <c r="HSA45" s="30"/>
      <c r="HSB45" s="31"/>
      <c r="HSC45" s="30"/>
      <c r="HSD45" s="31"/>
      <c r="HSE45" s="30"/>
      <c r="HSF45" s="31"/>
      <c r="HSG45" s="30"/>
      <c r="HSH45" s="31"/>
      <c r="HSI45" s="30"/>
      <c r="HSJ45" s="31"/>
      <c r="HSK45" s="30"/>
      <c r="HSL45" s="31"/>
      <c r="HSM45" s="30"/>
      <c r="HSN45" s="31"/>
      <c r="HSO45" s="30"/>
      <c r="HSP45" s="31"/>
      <c r="HSQ45" s="30"/>
      <c r="HSR45" s="31"/>
      <c r="HSS45" s="30"/>
      <c r="HST45" s="31"/>
      <c r="HSU45" s="30"/>
      <c r="HSV45" s="31"/>
      <c r="HSW45" s="30"/>
      <c r="HSX45" s="31"/>
      <c r="HSY45" s="30"/>
      <c r="HSZ45" s="31"/>
      <c r="HTA45" s="30"/>
      <c r="HTB45" s="31"/>
      <c r="HTC45" s="30"/>
      <c r="HTD45" s="31"/>
      <c r="HTE45" s="30"/>
      <c r="HTF45" s="31"/>
      <c r="HTG45" s="30"/>
      <c r="HTH45" s="31"/>
      <c r="HTI45" s="30"/>
      <c r="HTJ45" s="31"/>
      <c r="HTK45" s="30"/>
      <c r="HTL45" s="31"/>
      <c r="HTM45" s="30"/>
      <c r="HTN45" s="31"/>
      <c r="HTO45" s="30"/>
      <c r="HTP45" s="31"/>
      <c r="HTQ45" s="30"/>
      <c r="HTR45" s="31"/>
      <c r="HTS45" s="30"/>
      <c r="HTT45" s="31"/>
      <c r="HTU45" s="30"/>
      <c r="HTV45" s="31"/>
      <c r="HTW45" s="30"/>
      <c r="HTX45" s="31"/>
      <c r="HTY45" s="30"/>
      <c r="HTZ45" s="31"/>
      <c r="HUA45" s="30"/>
      <c r="HUB45" s="31"/>
      <c r="HUC45" s="30"/>
      <c r="HUD45" s="31"/>
      <c r="HUE45" s="30"/>
      <c r="HUF45" s="31"/>
      <c r="HUG45" s="30"/>
      <c r="HUH45" s="31"/>
      <c r="HUI45" s="30"/>
      <c r="HUJ45" s="31"/>
      <c r="HUK45" s="30"/>
      <c r="HUL45" s="31"/>
      <c r="HUM45" s="30"/>
      <c r="HUN45" s="31"/>
      <c r="HUO45" s="30"/>
      <c r="HUP45" s="31"/>
      <c r="HUQ45" s="30"/>
      <c r="HUR45" s="31"/>
      <c r="HUS45" s="30"/>
      <c r="HUT45" s="31"/>
      <c r="HUU45" s="30"/>
      <c r="HUV45" s="31"/>
      <c r="HUW45" s="30"/>
      <c r="HUX45" s="31"/>
      <c r="HUY45" s="30"/>
      <c r="HUZ45" s="31"/>
      <c r="HVA45" s="30"/>
      <c r="HVB45" s="31"/>
      <c r="HVC45" s="30"/>
      <c r="HVD45" s="31"/>
      <c r="HVE45" s="30"/>
      <c r="HVF45" s="31"/>
      <c r="HVG45" s="30"/>
      <c r="HVH45" s="31"/>
      <c r="HVI45" s="30"/>
      <c r="HVJ45" s="31"/>
      <c r="HVK45" s="30"/>
      <c r="HVL45" s="31"/>
      <c r="HVM45" s="30"/>
      <c r="HVN45" s="31"/>
      <c r="HVO45" s="30"/>
      <c r="HVP45" s="31"/>
      <c r="HVQ45" s="30"/>
      <c r="HVR45" s="31"/>
      <c r="HVS45" s="30"/>
      <c r="HVT45" s="31"/>
      <c r="HVU45" s="30"/>
      <c r="HVV45" s="31"/>
      <c r="HVW45" s="30"/>
      <c r="HVX45" s="31"/>
      <c r="HVY45" s="30"/>
      <c r="HVZ45" s="31"/>
      <c r="HWA45" s="30"/>
      <c r="HWB45" s="31"/>
      <c r="HWC45" s="30"/>
      <c r="HWD45" s="31"/>
      <c r="HWE45" s="30"/>
      <c r="HWF45" s="31"/>
      <c r="HWG45" s="30"/>
      <c r="HWH45" s="31"/>
      <c r="HWI45" s="30"/>
      <c r="HWJ45" s="31"/>
      <c r="HWK45" s="30"/>
      <c r="HWL45" s="31"/>
      <c r="HWM45" s="30"/>
      <c r="HWN45" s="31"/>
      <c r="HWO45" s="30"/>
      <c r="HWP45" s="31"/>
      <c r="HWQ45" s="30"/>
      <c r="HWR45" s="31"/>
      <c r="HWS45" s="30"/>
      <c r="HWT45" s="31"/>
      <c r="HWU45" s="30"/>
      <c r="HWV45" s="31"/>
      <c r="HWW45" s="30"/>
      <c r="HWX45" s="31"/>
      <c r="HWY45" s="30"/>
      <c r="HWZ45" s="31"/>
      <c r="HXA45" s="30"/>
      <c r="HXB45" s="31"/>
      <c r="HXC45" s="30"/>
      <c r="HXD45" s="31"/>
      <c r="HXE45" s="30"/>
      <c r="HXF45" s="31"/>
      <c r="HXG45" s="30"/>
      <c r="HXH45" s="31"/>
      <c r="HXI45" s="30"/>
      <c r="HXJ45" s="31"/>
      <c r="HXK45" s="30"/>
      <c r="HXL45" s="31"/>
      <c r="HXM45" s="30"/>
      <c r="HXN45" s="31"/>
      <c r="HXO45" s="30"/>
      <c r="HXP45" s="31"/>
      <c r="HXQ45" s="30"/>
      <c r="HXR45" s="31"/>
      <c r="HXS45" s="30"/>
      <c r="HXT45" s="31"/>
      <c r="HXU45" s="30"/>
      <c r="HXV45" s="31"/>
      <c r="HXW45" s="30"/>
      <c r="HXX45" s="31"/>
      <c r="HXY45" s="30"/>
      <c r="HXZ45" s="31"/>
      <c r="HYA45" s="30"/>
      <c r="HYB45" s="31"/>
      <c r="HYC45" s="30"/>
      <c r="HYD45" s="31"/>
      <c r="HYE45" s="30"/>
      <c r="HYF45" s="31"/>
      <c r="HYG45" s="30"/>
      <c r="HYH45" s="31"/>
      <c r="HYI45" s="30"/>
      <c r="HYJ45" s="31"/>
      <c r="HYK45" s="30"/>
      <c r="HYL45" s="31"/>
      <c r="HYM45" s="30"/>
      <c r="HYN45" s="31"/>
      <c r="HYO45" s="30"/>
      <c r="HYP45" s="31"/>
      <c r="HYQ45" s="30"/>
      <c r="HYR45" s="31"/>
      <c r="HYS45" s="30"/>
      <c r="HYT45" s="31"/>
      <c r="HYU45" s="30"/>
      <c r="HYV45" s="31"/>
      <c r="HYW45" s="30"/>
      <c r="HYX45" s="31"/>
      <c r="HYY45" s="30"/>
      <c r="HYZ45" s="31"/>
      <c r="HZA45" s="30"/>
      <c r="HZB45" s="31"/>
      <c r="HZC45" s="30"/>
      <c r="HZD45" s="31"/>
      <c r="HZE45" s="30"/>
      <c r="HZF45" s="31"/>
      <c r="HZG45" s="30"/>
      <c r="HZH45" s="31"/>
      <c r="HZI45" s="30"/>
      <c r="HZJ45" s="31"/>
      <c r="HZK45" s="30"/>
      <c r="HZL45" s="31"/>
      <c r="HZM45" s="30"/>
      <c r="HZN45" s="31"/>
      <c r="HZO45" s="30"/>
      <c r="HZP45" s="31"/>
      <c r="HZQ45" s="30"/>
      <c r="HZR45" s="31"/>
      <c r="HZS45" s="30"/>
      <c r="HZT45" s="31"/>
      <c r="HZU45" s="30"/>
      <c r="HZV45" s="31"/>
      <c r="HZW45" s="30"/>
      <c r="HZX45" s="31"/>
      <c r="HZY45" s="30"/>
      <c r="HZZ45" s="31"/>
      <c r="IAA45" s="30"/>
      <c r="IAB45" s="31"/>
      <c r="IAC45" s="30"/>
      <c r="IAD45" s="31"/>
      <c r="IAE45" s="30"/>
      <c r="IAF45" s="31"/>
      <c r="IAG45" s="30"/>
      <c r="IAH45" s="31"/>
      <c r="IAI45" s="30"/>
      <c r="IAJ45" s="31"/>
      <c r="IAK45" s="30"/>
      <c r="IAL45" s="31"/>
      <c r="IAM45" s="30"/>
      <c r="IAN45" s="31"/>
      <c r="IAO45" s="30"/>
      <c r="IAP45" s="31"/>
      <c r="IAQ45" s="30"/>
      <c r="IAR45" s="31"/>
      <c r="IAS45" s="30"/>
      <c r="IAT45" s="31"/>
      <c r="IAU45" s="30"/>
      <c r="IAV45" s="31"/>
      <c r="IAW45" s="30"/>
      <c r="IAX45" s="31"/>
      <c r="IAY45" s="30"/>
      <c r="IAZ45" s="31"/>
      <c r="IBA45" s="30"/>
      <c r="IBB45" s="31"/>
      <c r="IBC45" s="30"/>
      <c r="IBD45" s="31"/>
      <c r="IBE45" s="30"/>
      <c r="IBF45" s="31"/>
      <c r="IBG45" s="30"/>
      <c r="IBH45" s="31"/>
      <c r="IBI45" s="30"/>
      <c r="IBJ45" s="31"/>
      <c r="IBK45" s="30"/>
      <c r="IBL45" s="31"/>
      <c r="IBM45" s="30"/>
      <c r="IBN45" s="31"/>
      <c r="IBO45" s="30"/>
      <c r="IBP45" s="31"/>
      <c r="IBQ45" s="30"/>
      <c r="IBR45" s="31"/>
      <c r="IBS45" s="30"/>
      <c r="IBT45" s="31"/>
      <c r="IBU45" s="30"/>
      <c r="IBV45" s="31"/>
      <c r="IBW45" s="30"/>
      <c r="IBX45" s="31"/>
      <c r="IBY45" s="30"/>
      <c r="IBZ45" s="31"/>
      <c r="ICA45" s="30"/>
      <c r="ICB45" s="31"/>
      <c r="ICC45" s="30"/>
      <c r="ICD45" s="31"/>
      <c r="ICE45" s="30"/>
      <c r="ICF45" s="31"/>
      <c r="ICG45" s="30"/>
      <c r="ICH45" s="31"/>
      <c r="ICI45" s="30"/>
      <c r="ICJ45" s="31"/>
      <c r="ICK45" s="30"/>
      <c r="ICL45" s="31"/>
      <c r="ICM45" s="30"/>
      <c r="ICN45" s="31"/>
      <c r="ICO45" s="30"/>
      <c r="ICP45" s="31"/>
      <c r="ICQ45" s="30"/>
      <c r="ICR45" s="31"/>
      <c r="ICS45" s="30"/>
      <c r="ICT45" s="31"/>
      <c r="ICU45" s="30"/>
      <c r="ICV45" s="31"/>
      <c r="ICW45" s="30"/>
      <c r="ICX45" s="31"/>
      <c r="ICY45" s="30"/>
      <c r="ICZ45" s="31"/>
      <c r="IDA45" s="30"/>
      <c r="IDB45" s="31"/>
      <c r="IDC45" s="30"/>
      <c r="IDD45" s="31"/>
      <c r="IDE45" s="30"/>
      <c r="IDF45" s="31"/>
      <c r="IDG45" s="30"/>
      <c r="IDH45" s="31"/>
      <c r="IDI45" s="30"/>
      <c r="IDJ45" s="31"/>
      <c r="IDK45" s="30"/>
      <c r="IDL45" s="31"/>
      <c r="IDM45" s="30"/>
      <c r="IDN45" s="31"/>
      <c r="IDO45" s="30"/>
      <c r="IDP45" s="31"/>
      <c r="IDQ45" s="30"/>
      <c r="IDR45" s="31"/>
      <c r="IDS45" s="30"/>
      <c r="IDT45" s="31"/>
      <c r="IDU45" s="30"/>
      <c r="IDV45" s="31"/>
      <c r="IDW45" s="30"/>
      <c r="IDX45" s="31"/>
      <c r="IDY45" s="30"/>
      <c r="IDZ45" s="31"/>
      <c r="IEA45" s="30"/>
      <c r="IEB45" s="31"/>
      <c r="IEC45" s="30"/>
      <c r="IED45" s="31"/>
      <c r="IEE45" s="30"/>
      <c r="IEF45" s="31"/>
      <c r="IEG45" s="30"/>
      <c r="IEH45" s="31"/>
      <c r="IEI45" s="30"/>
      <c r="IEJ45" s="31"/>
      <c r="IEK45" s="30"/>
      <c r="IEL45" s="31"/>
      <c r="IEM45" s="30"/>
      <c r="IEN45" s="31"/>
      <c r="IEO45" s="30"/>
      <c r="IEP45" s="31"/>
      <c r="IEQ45" s="30"/>
      <c r="IER45" s="31"/>
      <c r="IES45" s="30"/>
      <c r="IET45" s="31"/>
      <c r="IEU45" s="30"/>
      <c r="IEV45" s="31"/>
      <c r="IEW45" s="30"/>
      <c r="IEX45" s="31"/>
      <c r="IEY45" s="30"/>
      <c r="IEZ45" s="31"/>
      <c r="IFA45" s="30"/>
      <c r="IFB45" s="31"/>
      <c r="IFC45" s="30"/>
      <c r="IFD45" s="31"/>
      <c r="IFE45" s="30"/>
      <c r="IFF45" s="31"/>
      <c r="IFG45" s="30"/>
      <c r="IFH45" s="31"/>
      <c r="IFI45" s="30"/>
      <c r="IFJ45" s="31"/>
      <c r="IFK45" s="30"/>
      <c r="IFL45" s="31"/>
      <c r="IFM45" s="30"/>
      <c r="IFN45" s="31"/>
      <c r="IFO45" s="30"/>
      <c r="IFP45" s="31"/>
      <c r="IFQ45" s="30"/>
      <c r="IFR45" s="31"/>
      <c r="IFS45" s="30"/>
      <c r="IFT45" s="31"/>
      <c r="IFU45" s="30"/>
      <c r="IFV45" s="31"/>
      <c r="IFW45" s="30"/>
      <c r="IFX45" s="31"/>
      <c r="IFY45" s="30"/>
      <c r="IFZ45" s="31"/>
      <c r="IGA45" s="30"/>
      <c r="IGB45" s="31"/>
      <c r="IGC45" s="30"/>
      <c r="IGD45" s="31"/>
      <c r="IGE45" s="30"/>
      <c r="IGF45" s="31"/>
      <c r="IGG45" s="30"/>
      <c r="IGH45" s="31"/>
      <c r="IGI45" s="30"/>
      <c r="IGJ45" s="31"/>
      <c r="IGK45" s="30"/>
      <c r="IGL45" s="31"/>
      <c r="IGM45" s="30"/>
      <c r="IGN45" s="31"/>
      <c r="IGO45" s="30"/>
      <c r="IGP45" s="31"/>
      <c r="IGQ45" s="30"/>
      <c r="IGR45" s="31"/>
      <c r="IGS45" s="30"/>
      <c r="IGT45" s="31"/>
      <c r="IGU45" s="30"/>
      <c r="IGV45" s="31"/>
      <c r="IGW45" s="30"/>
      <c r="IGX45" s="31"/>
      <c r="IGY45" s="30"/>
      <c r="IGZ45" s="31"/>
      <c r="IHA45" s="30"/>
      <c r="IHB45" s="31"/>
      <c r="IHC45" s="30"/>
      <c r="IHD45" s="31"/>
      <c r="IHE45" s="30"/>
      <c r="IHF45" s="31"/>
      <c r="IHG45" s="30"/>
      <c r="IHH45" s="31"/>
      <c r="IHI45" s="30"/>
      <c r="IHJ45" s="31"/>
      <c r="IHK45" s="30"/>
      <c r="IHL45" s="31"/>
      <c r="IHM45" s="30"/>
      <c r="IHN45" s="31"/>
      <c r="IHO45" s="30"/>
      <c r="IHP45" s="31"/>
      <c r="IHQ45" s="30"/>
      <c r="IHR45" s="31"/>
      <c r="IHS45" s="30"/>
      <c r="IHT45" s="31"/>
      <c r="IHU45" s="30"/>
      <c r="IHV45" s="31"/>
      <c r="IHW45" s="30"/>
      <c r="IHX45" s="31"/>
      <c r="IHY45" s="30"/>
      <c r="IHZ45" s="31"/>
      <c r="IIA45" s="30"/>
      <c r="IIB45" s="31"/>
      <c r="IIC45" s="30"/>
      <c r="IID45" s="31"/>
      <c r="IIE45" s="30"/>
      <c r="IIF45" s="31"/>
      <c r="IIG45" s="30"/>
      <c r="IIH45" s="31"/>
      <c r="III45" s="30"/>
      <c r="IIJ45" s="31"/>
      <c r="IIK45" s="30"/>
      <c r="IIL45" s="31"/>
      <c r="IIM45" s="30"/>
      <c r="IIN45" s="31"/>
      <c r="IIO45" s="30"/>
      <c r="IIP45" s="31"/>
      <c r="IIQ45" s="30"/>
      <c r="IIR45" s="31"/>
      <c r="IIS45" s="30"/>
      <c r="IIT45" s="31"/>
      <c r="IIU45" s="30"/>
      <c r="IIV45" s="31"/>
      <c r="IIW45" s="30"/>
      <c r="IIX45" s="31"/>
      <c r="IIY45" s="30"/>
      <c r="IIZ45" s="31"/>
      <c r="IJA45" s="30"/>
      <c r="IJB45" s="31"/>
      <c r="IJC45" s="30"/>
      <c r="IJD45" s="31"/>
      <c r="IJE45" s="30"/>
      <c r="IJF45" s="31"/>
      <c r="IJG45" s="30"/>
      <c r="IJH45" s="31"/>
      <c r="IJI45" s="30"/>
      <c r="IJJ45" s="31"/>
      <c r="IJK45" s="30"/>
      <c r="IJL45" s="31"/>
      <c r="IJM45" s="30"/>
      <c r="IJN45" s="31"/>
      <c r="IJO45" s="30"/>
      <c r="IJP45" s="31"/>
      <c r="IJQ45" s="30"/>
      <c r="IJR45" s="31"/>
      <c r="IJS45" s="30"/>
      <c r="IJT45" s="31"/>
      <c r="IJU45" s="30"/>
      <c r="IJV45" s="31"/>
      <c r="IJW45" s="30"/>
      <c r="IJX45" s="31"/>
      <c r="IJY45" s="30"/>
      <c r="IJZ45" s="31"/>
      <c r="IKA45" s="30"/>
      <c r="IKB45" s="31"/>
      <c r="IKC45" s="30"/>
      <c r="IKD45" s="31"/>
      <c r="IKE45" s="30"/>
      <c r="IKF45" s="31"/>
      <c r="IKG45" s="30"/>
      <c r="IKH45" s="31"/>
      <c r="IKI45" s="30"/>
      <c r="IKJ45" s="31"/>
      <c r="IKK45" s="30"/>
      <c r="IKL45" s="31"/>
      <c r="IKM45" s="30"/>
      <c r="IKN45" s="31"/>
      <c r="IKO45" s="30"/>
      <c r="IKP45" s="31"/>
      <c r="IKQ45" s="30"/>
      <c r="IKR45" s="31"/>
      <c r="IKS45" s="30"/>
      <c r="IKT45" s="31"/>
      <c r="IKU45" s="30"/>
      <c r="IKV45" s="31"/>
      <c r="IKW45" s="30"/>
      <c r="IKX45" s="31"/>
      <c r="IKY45" s="30"/>
      <c r="IKZ45" s="31"/>
      <c r="ILA45" s="30"/>
      <c r="ILB45" s="31"/>
      <c r="ILC45" s="30"/>
      <c r="ILD45" s="31"/>
      <c r="ILE45" s="30"/>
      <c r="ILF45" s="31"/>
      <c r="ILG45" s="30"/>
      <c r="ILH45" s="31"/>
      <c r="ILI45" s="30"/>
      <c r="ILJ45" s="31"/>
      <c r="ILK45" s="30"/>
      <c r="ILL45" s="31"/>
      <c r="ILM45" s="30"/>
      <c r="ILN45" s="31"/>
      <c r="ILO45" s="30"/>
      <c r="ILP45" s="31"/>
      <c r="ILQ45" s="30"/>
      <c r="ILR45" s="31"/>
      <c r="ILS45" s="30"/>
      <c r="ILT45" s="31"/>
      <c r="ILU45" s="30"/>
      <c r="ILV45" s="31"/>
      <c r="ILW45" s="30"/>
      <c r="ILX45" s="31"/>
      <c r="ILY45" s="30"/>
      <c r="ILZ45" s="31"/>
      <c r="IMA45" s="30"/>
      <c r="IMB45" s="31"/>
      <c r="IMC45" s="30"/>
      <c r="IMD45" s="31"/>
      <c r="IME45" s="30"/>
      <c r="IMF45" s="31"/>
      <c r="IMG45" s="30"/>
      <c r="IMH45" s="31"/>
      <c r="IMI45" s="30"/>
      <c r="IMJ45" s="31"/>
      <c r="IMK45" s="30"/>
      <c r="IML45" s="31"/>
      <c r="IMM45" s="30"/>
      <c r="IMN45" s="31"/>
      <c r="IMO45" s="30"/>
      <c r="IMP45" s="31"/>
      <c r="IMQ45" s="30"/>
      <c r="IMR45" s="31"/>
      <c r="IMS45" s="30"/>
      <c r="IMT45" s="31"/>
      <c r="IMU45" s="30"/>
      <c r="IMV45" s="31"/>
      <c r="IMW45" s="30"/>
      <c r="IMX45" s="31"/>
      <c r="IMY45" s="30"/>
      <c r="IMZ45" s="31"/>
      <c r="INA45" s="30"/>
      <c r="INB45" s="31"/>
      <c r="INC45" s="30"/>
      <c r="IND45" s="31"/>
      <c r="INE45" s="30"/>
      <c r="INF45" s="31"/>
      <c r="ING45" s="30"/>
      <c r="INH45" s="31"/>
      <c r="INI45" s="30"/>
      <c r="INJ45" s="31"/>
      <c r="INK45" s="30"/>
      <c r="INL45" s="31"/>
      <c r="INM45" s="30"/>
      <c r="INN45" s="31"/>
      <c r="INO45" s="30"/>
      <c r="INP45" s="31"/>
      <c r="INQ45" s="30"/>
      <c r="INR45" s="31"/>
      <c r="INS45" s="30"/>
      <c r="INT45" s="31"/>
      <c r="INU45" s="30"/>
      <c r="INV45" s="31"/>
      <c r="INW45" s="30"/>
      <c r="INX45" s="31"/>
      <c r="INY45" s="30"/>
      <c r="INZ45" s="31"/>
      <c r="IOA45" s="30"/>
      <c r="IOB45" s="31"/>
      <c r="IOC45" s="30"/>
      <c r="IOD45" s="31"/>
      <c r="IOE45" s="30"/>
      <c r="IOF45" s="31"/>
      <c r="IOG45" s="30"/>
      <c r="IOH45" s="31"/>
      <c r="IOI45" s="30"/>
      <c r="IOJ45" s="31"/>
      <c r="IOK45" s="30"/>
      <c r="IOL45" s="31"/>
      <c r="IOM45" s="30"/>
      <c r="ION45" s="31"/>
      <c r="IOO45" s="30"/>
      <c r="IOP45" s="31"/>
      <c r="IOQ45" s="30"/>
      <c r="IOR45" s="31"/>
      <c r="IOS45" s="30"/>
      <c r="IOT45" s="31"/>
      <c r="IOU45" s="30"/>
      <c r="IOV45" s="31"/>
      <c r="IOW45" s="30"/>
      <c r="IOX45" s="31"/>
      <c r="IOY45" s="30"/>
      <c r="IOZ45" s="31"/>
      <c r="IPA45" s="30"/>
      <c r="IPB45" s="31"/>
      <c r="IPC45" s="30"/>
      <c r="IPD45" s="31"/>
      <c r="IPE45" s="30"/>
      <c r="IPF45" s="31"/>
      <c r="IPG45" s="30"/>
      <c r="IPH45" s="31"/>
      <c r="IPI45" s="30"/>
      <c r="IPJ45" s="31"/>
      <c r="IPK45" s="30"/>
      <c r="IPL45" s="31"/>
      <c r="IPM45" s="30"/>
      <c r="IPN45" s="31"/>
      <c r="IPO45" s="30"/>
      <c r="IPP45" s="31"/>
      <c r="IPQ45" s="30"/>
      <c r="IPR45" s="31"/>
      <c r="IPS45" s="30"/>
      <c r="IPT45" s="31"/>
      <c r="IPU45" s="30"/>
      <c r="IPV45" s="31"/>
      <c r="IPW45" s="30"/>
      <c r="IPX45" s="31"/>
      <c r="IPY45" s="30"/>
      <c r="IPZ45" s="31"/>
      <c r="IQA45" s="30"/>
      <c r="IQB45" s="31"/>
      <c r="IQC45" s="30"/>
      <c r="IQD45" s="31"/>
      <c r="IQE45" s="30"/>
      <c r="IQF45" s="31"/>
      <c r="IQG45" s="30"/>
      <c r="IQH45" s="31"/>
      <c r="IQI45" s="30"/>
      <c r="IQJ45" s="31"/>
      <c r="IQK45" s="30"/>
      <c r="IQL45" s="31"/>
      <c r="IQM45" s="30"/>
      <c r="IQN45" s="31"/>
      <c r="IQO45" s="30"/>
      <c r="IQP45" s="31"/>
      <c r="IQQ45" s="30"/>
      <c r="IQR45" s="31"/>
      <c r="IQS45" s="30"/>
      <c r="IQT45" s="31"/>
      <c r="IQU45" s="30"/>
      <c r="IQV45" s="31"/>
      <c r="IQW45" s="30"/>
      <c r="IQX45" s="31"/>
      <c r="IQY45" s="30"/>
      <c r="IQZ45" s="31"/>
      <c r="IRA45" s="30"/>
      <c r="IRB45" s="31"/>
      <c r="IRC45" s="30"/>
      <c r="IRD45" s="31"/>
      <c r="IRE45" s="30"/>
      <c r="IRF45" s="31"/>
      <c r="IRG45" s="30"/>
      <c r="IRH45" s="31"/>
      <c r="IRI45" s="30"/>
      <c r="IRJ45" s="31"/>
      <c r="IRK45" s="30"/>
      <c r="IRL45" s="31"/>
      <c r="IRM45" s="30"/>
      <c r="IRN45" s="31"/>
      <c r="IRO45" s="30"/>
      <c r="IRP45" s="31"/>
      <c r="IRQ45" s="30"/>
      <c r="IRR45" s="31"/>
      <c r="IRS45" s="30"/>
      <c r="IRT45" s="31"/>
      <c r="IRU45" s="30"/>
      <c r="IRV45" s="31"/>
      <c r="IRW45" s="30"/>
      <c r="IRX45" s="31"/>
      <c r="IRY45" s="30"/>
      <c r="IRZ45" s="31"/>
      <c r="ISA45" s="30"/>
      <c r="ISB45" s="31"/>
      <c r="ISC45" s="30"/>
      <c r="ISD45" s="31"/>
      <c r="ISE45" s="30"/>
      <c r="ISF45" s="31"/>
      <c r="ISG45" s="30"/>
      <c r="ISH45" s="31"/>
      <c r="ISI45" s="30"/>
      <c r="ISJ45" s="31"/>
      <c r="ISK45" s="30"/>
      <c r="ISL45" s="31"/>
      <c r="ISM45" s="30"/>
      <c r="ISN45" s="31"/>
      <c r="ISO45" s="30"/>
      <c r="ISP45" s="31"/>
      <c r="ISQ45" s="30"/>
      <c r="ISR45" s="31"/>
      <c r="ISS45" s="30"/>
      <c r="IST45" s="31"/>
      <c r="ISU45" s="30"/>
      <c r="ISV45" s="31"/>
      <c r="ISW45" s="30"/>
      <c r="ISX45" s="31"/>
      <c r="ISY45" s="30"/>
      <c r="ISZ45" s="31"/>
      <c r="ITA45" s="30"/>
      <c r="ITB45" s="31"/>
      <c r="ITC45" s="30"/>
      <c r="ITD45" s="31"/>
      <c r="ITE45" s="30"/>
      <c r="ITF45" s="31"/>
      <c r="ITG45" s="30"/>
      <c r="ITH45" s="31"/>
      <c r="ITI45" s="30"/>
      <c r="ITJ45" s="31"/>
      <c r="ITK45" s="30"/>
      <c r="ITL45" s="31"/>
      <c r="ITM45" s="30"/>
      <c r="ITN45" s="31"/>
      <c r="ITO45" s="30"/>
      <c r="ITP45" s="31"/>
      <c r="ITQ45" s="30"/>
      <c r="ITR45" s="31"/>
      <c r="ITS45" s="30"/>
      <c r="ITT45" s="31"/>
      <c r="ITU45" s="30"/>
      <c r="ITV45" s="31"/>
      <c r="ITW45" s="30"/>
      <c r="ITX45" s="31"/>
      <c r="ITY45" s="30"/>
      <c r="ITZ45" s="31"/>
      <c r="IUA45" s="30"/>
      <c r="IUB45" s="31"/>
      <c r="IUC45" s="30"/>
      <c r="IUD45" s="31"/>
      <c r="IUE45" s="30"/>
      <c r="IUF45" s="31"/>
      <c r="IUG45" s="30"/>
      <c r="IUH45" s="31"/>
      <c r="IUI45" s="30"/>
      <c r="IUJ45" s="31"/>
      <c r="IUK45" s="30"/>
      <c r="IUL45" s="31"/>
      <c r="IUM45" s="30"/>
      <c r="IUN45" s="31"/>
      <c r="IUO45" s="30"/>
      <c r="IUP45" s="31"/>
      <c r="IUQ45" s="30"/>
      <c r="IUR45" s="31"/>
      <c r="IUS45" s="30"/>
      <c r="IUT45" s="31"/>
      <c r="IUU45" s="30"/>
      <c r="IUV45" s="31"/>
      <c r="IUW45" s="30"/>
      <c r="IUX45" s="31"/>
      <c r="IUY45" s="30"/>
      <c r="IUZ45" s="31"/>
      <c r="IVA45" s="30"/>
      <c r="IVB45" s="31"/>
      <c r="IVC45" s="30"/>
      <c r="IVD45" s="31"/>
      <c r="IVE45" s="30"/>
      <c r="IVF45" s="31"/>
      <c r="IVG45" s="30"/>
      <c r="IVH45" s="31"/>
      <c r="IVI45" s="30"/>
      <c r="IVJ45" s="31"/>
      <c r="IVK45" s="30"/>
      <c r="IVL45" s="31"/>
      <c r="IVM45" s="30"/>
      <c r="IVN45" s="31"/>
      <c r="IVO45" s="30"/>
      <c r="IVP45" s="31"/>
      <c r="IVQ45" s="30"/>
      <c r="IVR45" s="31"/>
      <c r="IVS45" s="30"/>
      <c r="IVT45" s="31"/>
      <c r="IVU45" s="30"/>
      <c r="IVV45" s="31"/>
      <c r="IVW45" s="30"/>
      <c r="IVX45" s="31"/>
      <c r="IVY45" s="30"/>
      <c r="IVZ45" s="31"/>
      <c r="IWA45" s="30"/>
      <c r="IWB45" s="31"/>
      <c r="IWC45" s="30"/>
      <c r="IWD45" s="31"/>
      <c r="IWE45" s="30"/>
      <c r="IWF45" s="31"/>
      <c r="IWG45" s="30"/>
      <c r="IWH45" s="31"/>
      <c r="IWI45" s="30"/>
      <c r="IWJ45" s="31"/>
      <c r="IWK45" s="30"/>
      <c r="IWL45" s="31"/>
      <c r="IWM45" s="30"/>
      <c r="IWN45" s="31"/>
      <c r="IWO45" s="30"/>
      <c r="IWP45" s="31"/>
      <c r="IWQ45" s="30"/>
      <c r="IWR45" s="31"/>
      <c r="IWS45" s="30"/>
      <c r="IWT45" s="31"/>
      <c r="IWU45" s="30"/>
      <c r="IWV45" s="31"/>
      <c r="IWW45" s="30"/>
      <c r="IWX45" s="31"/>
      <c r="IWY45" s="30"/>
      <c r="IWZ45" s="31"/>
      <c r="IXA45" s="30"/>
      <c r="IXB45" s="31"/>
      <c r="IXC45" s="30"/>
      <c r="IXD45" s="31"/>
      <c r="IXE45" s="30"/>
      <c r="IXF45" s="31"/>
      <c r="IXG45" s="30"/>
      <c r="IXH45" s="31"/>
      <c r="IXI45" s="30"/>
      <c r="IXJ45" s="31"/>
      <c r="IXK45" s="30"/>
      <c r="IXL45" s="31"/>
      <c r="IXM45" s="30"/>
      <c r="IXN45" s="31"/>
      <c r="IXO45" s="30"/>
      <c r="IXP45" s="31"/>
      <c r="IXQ45" s="30"/>
      <c r="IXR45" s="31"/>
      <c r="IXS45" s="30"/>
      <c r="IXT45" s="31"/>
      <c r="IXU45" s="30"/>
      <c r="IXV45" s="31"/>
      <c r="IXW45" s="30"/>
      <c r="IXX45" s="31"/>
      <c r="IXY45" s="30"/>
      <c r="IXZ45" s="31"/>
      <c r="IYA45" s="30"/>
      <c r="IYB45" s="31"/>
      <c r="IYC45" s="30"/>
      <c r="IYD45" s="31"/>
      <c r="IYE45" s="30"/>
      <c r="IYF45" s="31"/>
      <c r="IYG45" s="30"/>
      <c r="IYH45" s="31"/>
      <c r="IYI45" s="30"/>
      <c r="IYJ45" s="31"/>
      <c r="IYK45" s="30"/>
      <c r="IYL45" s="31"/>
      <c r="IYM45" s="30"/>
      <c r="IYN45" s="31"/>
      <c r="IYO45" s="30"/>
      <c r="IYP45" s="31"/>
      <c r="IYQ45" s="30"/>
      <c r="IYR45" s="31"/>
      <c r="IYS45" s="30"/>
      <c r="IYT45" s="31"/>
      <c r="IYU45" s="30"/>
      <c r="IYV45" s="31"/>
      <c r="IYW45" s="30"/>
      <c r="IYX45" s="31"/>
      <c r="IYY45" s="30"/>
      <c r="IYZ45" s="31"/>
      <c r="IZA45" s="30"/>
      <c r="IZB45" s="31"/>
      <c r="IZC45" s="30"/>
      <c r="IZD45" s="31"/>
      <c r="IZE45" s="30"/>
      <c r="IZF45" s="31"/>
      <c r="IZG45" s="30"/>
      <c r="IZH45" s="31"/>
      <c r="IZI45" s="30"/>
      <c r="IZJ45" s="31"/>
      <c r="IZK45" s="30"/>
      <c r="IZL45" s="31"/>
      <c r="IZM45" s="30"/>
      <c r="IZN45" s="31"/>
      <c r="IZO45" s="30"/>
      <c r="IZP45" s="31"/>
      <c r="IZQ45" s="30"/>
      <c r="IZR45" s="31"/>
      <c r="IZS45" s="30"/>
      <c r="IZT45" s="31"/>
      <c r="IZU45" s="30"/>
      <c r="IZV45" s="31"/>
      <c r="IZW45" s="30"/>
      <c r="IZX45" s="31"/>
      <c r="IZY45" s="30"/>
      <c r="IZZ45" s="31"/>
      <c r="JAA45" s="30"/>
      <c r="JAB45" s="31"/>
      <c r="JAC45" s="30"/>
      <c r="JAD45" s="31"/>
      <c r="JAE45" s="30"/>
      <c r="JAF45" s="31"/>
      <c r="JAG45" s="30"/>
      <c r="JAH45" s="31"/>
      <c r="JAI45" s="30"/>
      <c r="JAJ45" s="31"/>
      <c r="JAK45" s="30"/>
      <c r="JAL45" s="31"/>
      <c r="JAM45" s="30"/>
      <c r="JAN45" s="31"/>
      <c r="JAO45" s="30"/>
      <c r="JAP45" s="31"/>
      <c r="JAQ45" s="30"/>
      <c r="JAR45" s="31"/>
      <c r="JAS45" s="30"/>
      <c r="JAT45" s="31"/>
      <c r="JAU45" s="30"/>
      <c r="JAV45" s="31"/>
      <c r="JAW45" s="30"/>
      <c r="JAX45" s="31"/>
      <c r="JAY45" s="30"/>
      <c r="JAZ45" s="31"/>
      <c r="JBA45" s="30"/>
      <c r="JBB45" s="31"/>
      <c r="JBC45" s="30"/>
      <c r="JBD45" s="31"/>
      <c r="JBE45" s="30"/>
      <c r="JBF45" s="31"/>
      <c r="JBG45" s="30"/>
      <c r="JBH45" s="31"/>
      <c r="JBI45" s="30"/>
      <c r="JBJ45" s="31"/>
      <c r="JBK45" s="30"/>
      <c r="JBL45" s="31"/>
      <c r="JBM45" s="30"/>
      <c r="JBN45" s="31"/>
      <c r="JBO45" s="30"/>
      <c r="JBP45" s="31"/>
      <c r="JBQ45" s="30"/>
      <c r="JBR45" s="31"/>
      <c r="JBS45" s="30"/>
      <c r="JBT45" s="31"/>
      <c r="JBU45" s="30"/>
      <c r="JBV45" s="31"/>
      <c r="JBW45" s="30"/>
      <c r="JBX45" s="31"/>
      <c r="JBY45" s="30"/>
      <c r="JBZ45" s="31"/>
      <c r="JCA45" s="30"/>
      <c r="JCB45" s="31"/>
      <c r="JCC45" s="30"/>
      <c r="JCD45" s="31"/>
      <c r="JCE45" s="30"/>
      <c r="JCF45" s="31"/>
      <c r="JCG45" s="30"/>
      <c r="JCH45" s="31"/>
      <c r="JCI45" s="30"/>
      <c r="JCJ45" s="31"/>
      <c r="JCK45" s="30"/>
      <c r="JCL45" s="31"/>
      <c r="JCM45" s="30"/>
      <c r="JCN45" s="31"/>
      <c r="JCO45" s="30"/>
      <c r="JCP45" s="31"/>
      <c r="JCQ45" s="30"/>
      <c r="JCR45" s="31"/>
      <c r="JCS45" s="30"/>
      <c r="JCT45" s="31"/>
      <c r="JCU45" s="30"/>
      <c r="JCV45" s="31"/>
      <c r="JCW45" s="30"/>
      <c r="JCX45" s="31"/>
      <c r="JCY45" s="30"/>
      <c r="JCZ45" s="31"/>
      <c r="JDA45" s="30"/>
      <c r="JDB45" s="31"/>
      <c r="JDC45" s="30"/>
      <c r="JDD45" s="31"/>
      <c r="JDE45" s="30"/>
      <c r="JDF45" s="31"/>
      <c r="JDG45" s="30"/>
      <c r="JDH45" s="31"/>
      <c r="JDI45" s="30"/>
      <c r="JDJ45" s="31"/>
      <c r="JDK45" s="30"/>
      <c r="JDL45" s="31"/>
      <c r="JDM45" s="30"/>
      <c r="JDN45" s="31"/>
      <c r="JDO45" s="30"/>
      <c r="JDP45" s="31"/>
      <c r="JDQ45" s="30"/>
      <c r="JDR45" s="31"/>
      <c r="JDS45" s="30"/>
      <c r="JDT45" s="31"/>
      <c r="JDU45" s="30"/>
      <c r="JDV45" s="31"/>
      <c r="JDW45" s="30"/>
      <c r="JDX45" s="31"/>
      <c r="JDY45" s="30"/>
      <c r="JDZ45" s="31"/>
      <c r="JEA45" s="30"/>
      <c r="JEB45" s="31"/>
      <c r="JEC45" s="30"/>
      <c r="JED45" s="31"/>
      <c r="JEE45" s="30"/>
      <c r="JEF45" s="31"/>
      <c r="JEG45" s="30"/>
      <c r="JEH45" s="31"/>
      <c r="JEI45" s="30"/>
      <c r="JEJ45" s="31"/>
      <c r="JEK45" s="30"/>
      <c r="JEL45" s="31"/>
      <c r="JEM45" s="30"/>
      <c r="JEN45" s="31"/>
      <c r="JEO45" s="30"/>
      <c r="JEP45" s="31"/>
      <c r="JEQ45" s="30"/>
      <c r="JER45" s="31"/>
      <c r="JES45" s="30"/>
      <c r="JET45" s="31"/>
      <c r="JEU45" s="30"/>
      <c r="JEV45" s="31"/>
      <c r="JEW45" s="30"/>
      <c r="JEX45" s="31"/>
      <c r="JEY45" s="30"/>
      <c r="JEZ45" s="31"/>
      <c r="JFA45" s="30"/>
      <c r="JFB45" s="31"/>
      <c r="JFC45" s="30"/>
      <c r="JFD45" s="31"/>
      <c r="JFE45" s="30"/>
      <c r="JFF45" s="31"/>
      <c r="JFG45" s="30"/>
      <c r="JFH45" s="31"/>
      <c r="JFI45" s="30"/>
      <c r="JFJ45" s="31"/>
      <c r="JFK45" s="30"/>
      <c r="JFL45" s="31"/>
      <c r="JFM45" s="30"/>
      <c r="JFN45" s="31"/>
      <c r="JFO45" s="30"/>
      <c r="JFP45" s="31"/>
      <c r="JFQ45" s="30"/>
      <c r="JFR45" s="31"/>
      <c r="JFS45" s="30"/>
      <c r="JFT45" s="31"/>
      <c r="JFU45" s="30"/>
      <c r="JFV45" s="31"/>
      <c r="JFW45" s="30"/>
      <c r="JFX45" s="31"/>
      <c r="JFY45" s="30"/>
      <c r="JFZ45" s="31"/>
      <c r="JGA45" s="30"/>
      <c r="JGB45" s="31"/>
      <c r="JGC45" s="30"/>
      <c r="JGD45" s="31"/>
      <c r="JGE45" s="30"/>
      <c r="JGF45" s="31"/>
      <c r="JGG45" s="30"/>
      <c r="JGH45" s="31"/>
      <c r="JGI45" s="30"/>
      <c r="JGJ45" s="31"/>
      <c r="JGK45" s="30"/>
      <c r="JGL45" s="31"/>
      <c r="JGM45" s="30"/>
      <c r="JGN45" s="31"/>
      <c r="JGO45" s="30"/>
      <c r="JGP45" s="31"/>
      <c r="JGQ45" s="30"/>
      <c r="JGR45" s="31"/>
      <c r="JGS45" s="30"/>
      <c r="JGT45" s="31"/>
      <c r="JGU45" s="30"/>
      <c r="JGV45" s="31"/>
      <c r="JGW45" s="30"/>
      <c r="JGX45" s="31"/>
      <c r="JGY45" s="30"/>
      <c r="JGZ45" s="31"/>
      <c r="JHA45" s="30"/>
      <c r="JHB45" s="31"/>
      <c r="JHC45" s="30"/>
      <c r="JHD45" s="31"/>
      <c r="JHE45" s="30"/>
      <c r="JHF45" s="31"/>
      <c r="JHG45" s="30"/>
      <c r="JHH45" s="31"/>
      <c r="JHI45" s="30"/>
      <c r="JHJ45" s="31"/>
      <c r="JHK45" s="30"/>
      <c r="JHL45" s="31"/>
      <c r="JHM45" s="30"/>
      <c r="JHN45" s="31"/>
      <c r="JHO45" s="30"/>
      <c r="JHP45" s="31"/>
      <c r="JHQ45" s="30"/>
      <c r="JHR45" s="31"/>
      <c r="JHS45" s="30"/>
      <c r="JHT45" s="31"/>
      <c r="JHU45" s="30"/>
      <c r="JHV45" s="31"/>
      <c r="JHW45" s="30"/>
      <c r="JHX45" s="31"/>
      <c r="JHY45" s="30"/>
      <c r="JHZ45" s="31"/>
      <c r="JIA45" s="30"/>
      <c r="JIB45" s="31"/>
      <c r="JIC45" s="30"/>
      <c r="JID45" s="31"/>
      <c r="JIE45" s="30"/>
      <c r="JIF45" s="31"/>
      <c r="JIG45" s="30"/>
      <c r="JIH45" s="31"/>
      <c r="JII45" s="30"/>
      <c r="JIJ45" s="31"/>
      <c r="JIK45" s="30"/>
      <c r="JIL45" s="31"/>
      <c r="JIM45" s="30"/>
      <c r="JIN45" s="31"/>
      <c r="JIO45" s="30"/>
      <c r="JIP45" s="31"/>
      <c r="JIQ45" s="30"/>
      <c r="JIR45" s="31"/>
      <c r="JIS45" s="30"/>
      <c r="JIT45" s="31"/>
      <c r="JIU45" s="30"/>
      <c r="JIV45" s="31"/>
      <c r="JIW45" s="30"/>
      <c r="JIX45" s="31"/>
      <c r="JIY45" s="30"/>
      <c r="JIZ45" s="31"/>
      <c r="JJA45" s="30"/>
      <c r="JJB45" s="31"/>
      <c r="JJC45" s="30"/>
      <c r="JJD45" s="31"/>
      <c r="JJE45" s="30"/>
      <c r="JJF45" s="31"/>
      <c r="JJG45" s="30"/>
      <c r="JJH45" s="31"/>
      <c r="JJI45" s="30"/>
      <c r="JJJ45" s="31"/>
      <c r="JJK45" s="30"/>
      <c r="JJL45" s="31"/>
      <c r="JJM45" s="30"/>
      <c r="JJN45" s="31"/>
      <c r="JJO45" s="30"/>
      <c r="JJP45" s="31"/>
      <c r="JJQ45" s="30"/>
      <c r="JJR45" s="31"/>
      <c r="JJS45" s="30"/>
      <c r="JJT45" s="31"/>
      <c r="JJU45" s="30"/>
      <c r="JJV45" s="31"/>
      <c r="JJW45" s="30"/>
      <c r="JJX45" s="31"/>
      <c r="JJY45" s="30"/>
      <c r="JJZ45" s="31"/>
      <c r="JKA45" s="30"/>
      <c r="JKB45" s="31"/>
      <c r="JKC45" s="30"/>
      <c r="JKD45" s="31"/>
      <c r="JKE45" s="30"/>
      <c r="JKF45" s="31"/>
      <c r="JKG45" s="30"/>
      <c r="JKH45" s="31"/>
      <c r="JKI45" s="30"/>
      <c r="JKJ45" s="31"/>
      <c r="JKK45" s="30"/>
      <c r="JKL45" s="31"/>
      <c r="JKM45" s="30"/>
      <c r="JKN45" s="31"/>
      <c r="JKO45" s="30"/>
      <c r="JKP45" s="31"/>
      <c r="JKQ45" s="30"/>
      <c r="JKR45" s="31"/>
      <c r="JKS45" s="30"/>
      <c r="JKT45" s="31"/>
      <c r="JKU45" s="30"/>
      <c r="JKV45" s="31"/>
      <c r="JKW45" s="30"/>
      <c r="JKX45" s="31"/>
      <c r="JKY45" s="30"/>
      <c r="JKZ45" s="31"/>
      <c r="JLA45" s="30"/>
      <c r="JLB45" s="31"/>
      <c r="JLC45" s="30"/>
      <c r="JLD45" s="31"/>
      <c r="JLE45" s="30"/>
      <c r="JLF45" s="31"/>
      <c r="JLG45" s="30"/>
      <c r="JLH45" s="31"/>
      <c r="JLI45" s="30"/>
      <c r="JLJ45" s="31"/>
      <c r="JLK45" s="30"/>
      <c r="JLL45" s="31"/>
      <c r="JLM45" s="30"/>
      <c r="JLN45" s="31"/>
      <c r="JLO45" s="30"/>
      <c r="JLP45" s="31"/>
      <c r="JLQ45" s="30"/>
      <c r="JLR45" s="31"/>
      <c r="JLS45" s="30"/>
      <c r="JLT45" s="31"/>
      <c r="JLU45" s="30"/>
      <c r="JLV45" s="31"/>
      <c r="JLW45" s="30"/>
      <c r="JLX45" s="31"/>
      <c r="JLY45" s="30"/>
      <c r="JLZ45" s="31"/>
      <c r="JMA45" s="30"/>
      <c r="JMB45" s="31"/>
      <c r="JMC45" s="30"/>
      <c r="JMD45" s="31"/>
      <c r="JME45" s="30"/>
      <c r="JMF45" s="31"/>
      <c r="JMG45" s="30"/>
      <c r="JMH45" s="31"/>
      <c r="JMI45" s="30"/>
      <c r="JMJ45" s="31"/>
      <c r="JMK45" s="30"/>
      <c r="JML45" s="31"/>
      <c r="JMM45" s="30"/>
      <c r="JMN45" s="31"/>
      <c r="JMO45" s="30"/>
      <c r="JMP45" s="31"/>
      <c r="JMQ45" s="30"/>
      <c r="JMR45" s="31"/>
      <c r="JMS45" s="30"/>
      <c r="JMT45" s="31"/>
      <c r="JMU45" s="30"/>
      <c r="JMV45" s="31"/>
      <c r="JMW45" s="30"/>
      <c r="JMX45" s="31"/>
      <c r="JMY45" s="30"/>
      <c r="JMZ45" s="31"/>
      <c r="JNA45" s="30"/>
      <c r="JNB45" s="31"/>
      <c r="JNC45" s="30"/>
      <c r="JND45" s="31"/>
      <c r="JNE45" s="30"/>
      <c r="JNF45" s="31"/>
      <c r="JNG45" s="30"/>
      <c r="JNH45" s="31"/>
      <c r="JNI45" s="30"/>
      <c r="JNJ45" s="31"/>
      <c r="JNK45" s="30"/>
      <c r="JNL45" s="31"/>
      <c r="JNM45" s="30"/>
      <c r="JNN45" s="31"/>
      <c r="JNO45" s="30"/>
      <c r="JNP45" s="31"/>
      <c r="JNQ45" s="30"/>
      <c r="JNR45" s="31"/>
      <c r="JNS45" s="30"/>
      <c r="JNT45" s="31"/>
      <c r="JNU45" s="30"/>
      <c r="JNV45" s="31"/>
      <c r="JNW45" s="30"/>
      <c r="JNX45" s="31"/>
      <c r="JNY45" s="30"/>
      <c r="JNZ45" s="31"/>
      <c r="JOA45" s="30"/>
      <c r="JOB45" s="31"/>
      <c r="JOC45" s="30"/>
      <c r="JOD45" s="31"/>
      <c r="JOE45" s="30"/>
      <c r="JOF45" s="31"/>
      <c r="JOG45" s="30"/>
      <c r="JOH45" s="31"/>
      <c r="JOI45" s="30"/>
      <c r="JOJ45" s="31"/>
      <c r="JOK45" s="30"/>
      <c r="JOL45" s="31"/>
      <c r="JOM45" s="30"/>
      <c r="JON45" s="31"/>
      <c r="JOO45" s="30"/>
      <c r="JOP45" s="31"/>
      <c r="JOQ45" s="30"/>
      <c r="JOR45" s="31"/>
      <c r="JOS45" s="30"/>
      <c r="JOT45" s="31"/>
      <c r="JOU45" s="30"/>
      <c r="JOV45" s="31"/>
      <c r="JOW45" s="30"/>
      <c r="JOX45" s="31"/>
      <c r="JOY45" s="30"/>
      <c r="JOZ45" s="31"/>
      <c r="JPA45" s="30"/>
      <c r="JPB45" s="31"/>
      <c r="JPC45" s="30"/>
      <c r="JPD45" s="31"/>
      <c r="JPE45" s="30"/>
      <c r="JPF45" s="31"/>
      <c r="JPG45" s="30"/>
      <c r="JPH45" s="31"/>
      <c r="JPI45" s="30"/>
      <c r="JPJ45" s="31"/>
      <c r="JPK45" s="30"/>
      <c r="JPL45" s="31"/>
      <c r="JPM45" s="30"/>
      <c r="JPN45" s="31"/>
      <c r="JPO45" s="30"/>
      <c r="JPP45" s="31"/>
      <c r="JPQ45" s="30"/>
      <c r="JPR45" s="31"/>
      <c r="JPS45" s="30"/>
      <c r="JPT45" s="31"/>
      <c r="JPU45" s="30"/>
      <c r="JPV45" s="31"/>
      <c r="JPW45" s="30"/>
      <c r="JPX45" s="31"/>
      <c r="JPY45" s="30"/>
      <c r="JPZ45" s="31"/>
      <c r="JQA45" s="30"/>
      <c r="JQB45" s="31"/>
      <c r="JQC45" s="30"/>
      <c r="JQD45" s="31"/>
      <c r="JQE45" s="30"/>
      <c r="JQF45" s="31"/>
      <c r="JQG45" s="30"/>
      <c r="JQH45" s="31"/>
      <c r="JQI45" s="30"/>
      <c r="JQJ45" s="31"/>
      <c r="JQK45" s="30"/>
      <c r="JQL45" s="31"/>
      <c r="JQM45" s="30"/>
      <c r="JQN45" s="31"/>
      <c r="JQO45" s="30"/>
      <c r="JQP45" s="31"/>
      <c r="JQQ45" s="30"/>
      <c r="JQR45" s="31"/>
      <c r="JQS45" s="30"/>
      <c r="JQT45" s="31"/>
      <c r="JQU45" s="30"/>
      <c r="JQV45" s="31"/>
      <c r="JQW45" s="30"/>
      <c r="JQX45" s="31"/>
      <c r="JQY45" s="30"/>
      <c r="JQZ45" s="31"/>
      <c r="JRA45" s="30"/>
      <c r="JRB45" s="31"/>
      <c r="JRC45" s="30"/>
      <c r="JRD45" s="31"/>
      <c r="JRE45" s="30"/>
      <c r="JRF45" s="31"/>
      <c r="JRG45" s="30"/>
      <c r="JRH45" s="31"/>
      <c r="JRI45" s="30"/>
      <c r="JRJ45" s="31"/>
      <c r="JRK45" s="30"/>
      <c r="JRL45" s="31"/>
      <c r="JRM45" s="30"/>
      <c r="JRN45" s="31"/>
      <c r="JRO45" s="30"/>
      <c r="JRP45" s="31"/>
      <c r="JRQ45" s="30"/>
      <c r="JRR45" s="31"/>
      <c r="JRS45" s="30"/>
      <c r="JRT45" s="31"/>
      <c r="JRU45" s="30"/>
      <c r="JRV45" s="31"/>
      <c r="JRW45" s="30"/>
      <c r="JRX45" s="31"/>
      <c r="JRY45" s="30"/>
      <c r="JRZ45" s="31"/>
      <c r="JSA45" s="30"/>
      <c r="JSB45" s="31"/>
      <c r="JSC45" s="30"/>
      <c r="JSD45" s="31"/>
      <c r="JSE45" s="30"/>
      <c r="JSF45" s="31"/>
      <c r="JSG45" s="30"/>
      <c r="JSH45" s="31"/>
      <c r="JSI45" s="30"/>
      <c r="JSJ45" s="31"/>
      <c r="JSK45" s="30"/>
      <c r="JSL45" s="31"/>
      <c r="JSM45" s="30"/>
      <c r="JSN45" s="31"/>
      <c r="JSO45" s="30"/>
      <c r="JSP45" s="31"/>
      <c r="JSQ45" s="30"/>
      <c r="JSR45" s="31"/>
      <c r="JSS45" s="30"/>
      <c r="JST45" s="31"/>
      <c r="JSU45" s="30"/>
      <c r="JSV45" s="31"/>
      <c r="JSW45" s="30"/>
      <c r="JSX45" s="31"/>
      <c r="JSY45" s="30"/>
      <c r="JSZ45" s="31"/>
      <c r="JTA45" s="30"/>
      <c r="JTB45" s="31"/>
      <c r="JTC45" s="30"/>
      <c r="JTD45" s="31"/>
      <c r="JTE45" s="30"/>
      <c r="JTF45" s="31"/>
      <c r="JTG45" s="30"/>
      <c r="JTH45" s="31"/>
      <c r="JTI45" s="30"/>
      <c r="JTJ45" s="31"/>
      <c r="JTK45" s="30"/>
      <c r="JTL45" s="31"/>
      <c r="JTM45" s="30"/>
      <c r="JTN45" s="31"/>
      <c r="JTO45" s="30"/>
      <c r="JTP45" s="31"/>
      <c r="JTQ45" s="30"/>
      <c r="JTR45" s="31"/>
      <c r="JTS45" s="30"/>
      <c r="JTT45" s="31"/>
      <c r="JTU45" s="30"/>
      <c r="JTV45" s="31"/>
      <c r="JTW45" s="30"/>
      <c r="JTX45" s="31"/>
      <c r="JTY45" s="30"/>
      <c r="JTZ45" s="31"/>
      <c r="JUA45" s="30"/>
      <c r="JUB45" s="31"/>
      <c r="JUC45" s="30"/>
      <c r="JUD45" s="31"/>
      <c r="JUE45" s="30"/>
      <c r="JUF45" s="31"/>
      <c r="JUG45" s="30"/>
      <c r="JUH45" s="31"/>
      <c r="JUI45" s="30"/>
      <c r="JUJ45" s="31"/>
      <c r="JUK45" s="30"/>
      <c r="JUL45" s="31"/>
      <c r="JUM45" s="30"/>
      <c r="JUN45" s="31"/>
      <c r="JUO45" s="30"/>
      <c r="JUP45" s="31"/>
      <c r="JUQ45" s="30"/>
      <c r="JUR45" s="31"/>
      <c r="JUS45" s="30"/>
      <c r="JUT45" s="31"/>
      <c r="JUU45" s="30"/>
      <c r="JUV45" s="31"/>
      <c r="JUW45" s="30"/>
      <c r="JUX45" s="31"/>
      <c r="JUY45" s="30"/>
      <c r="JUZ45" s="31"/>
      <c r="JVA45" s="30"/>
      <c r="JVB45" s="31"/>
      <c r="JVC45" s="30"/>
      <c r="JVD45" s="31"/>
      <c r="JVE45" s="30"/>
      <c r="JVF45" s="31"/>
      <c r="JVG45" s="30"/>
      <c r="JVH45" s="31"/>
      <c r="JVI45" s="30"/>
      <c r="JVJ45" s="31"/>
      <c r="JVK45" s="30"/>
      <c r="JVL45" s="31"/>
      <c r="JVM45" s="30"/>
      <c r="JVN45" s="31"/>
      <c r="JVO45" s="30"/>
      <c r="JVP45" s="31"/>
      <c r="JVQ45" s="30"/>
      <c r="JVR45" s="31"/>
      <c r="JVS45" s="30"/>
      <c r="JVT45" s="31"/>
      <c r="JVU45" s="30"/>
      <c r="JVV45" s="31"/>
      <c r="JVW45" s="30"/>
      <c r="JVX45" s="31"/>
      <c r="JVY45" s="30"/>
      <c r="JVZ45" s="31"/>
      <c r="JWA45" s="30"/>
      <c r="JWB45" s="31"/>
      <c r="JWC45" s="30"/>
      <c r="JWD45" s="31"/>
      <c r="JWE45" s="30"/>
      <c r="JWF45" s="31"/>
      <c r="JWG45" s="30"/>
      <c r="JWH45" s="31"/>
      <c r="JWI45" s="30"/>
      <c r="JWJ45" s="31"/>
      <c r="JWK45" s="30"/>
      <c r="JWL45" s="31"/>
      <c r="JWM45" s="30"/>
      <c r="JWN45" s="31"/>
      <c r="JWO45" s="30"/>
      <c r="JWP45" s="31"/>
      <c r="JWQ45" s="30"/>
      <c r="JWR45" s="31"/>
      <c r="JWS45" s="30"/>
      <c r="JWT45" s="31"/>
      <c r="JWU45" s="30"/>
      <c r="JWV45" s="31"/>
      <c r="JWW45" s="30"/>
      <c r="JWX45" s="31"/>
      <c r="JWY45" s="30"/>
      <c r="JWZ45" s="31"/>
      <c r="JXA45" s="30"/>
      <c r="JXB45" s="31"/>
      <c r="JXC45" s="30"/>
      <c r="JXD45" s="31"/>
      <c r="JXE45" s="30"/>
      <c r="JXF45" s="31"/>
      <c r="JXG45" s="30"/>
      <c r="JXH45" s="31"/>
      <c r="JXI45" s="30"/>
      <c r="JXJ45" s="31"/>
      <c r="JXK45" s="30"/>
      <c r="JXL45" s="31"/>
      <c r="JXM45" s="30"/>
      <c r="JXN45" s="31"/>
      <c r="JXO45" s="30"/>
      <c r="JXP45" s="31"/>
      <c r="JXQ45" s="30"/>
      <c r="JXR45" s="31"/>
      <c r="JXS45" s="30"/>
      <c r="JXT45" s="31"/>
      <c r="JXU45" s="30"/>
      <c r="JXV45" s="31"/>
      <c r="JXW45" s="30"/>
      <c r="JXX45" s="31"/>
      <c r="JXY45" s="30"/>
      <c r="JXZ45" s="31"/>
      <c r="JYA45" s="30"/>
      <c r="JYB45" s="31"/>
      <c r="JYC45" s="30"/>
      <c r="JYD45" s="31"/>
      <c r="JYE45" s="30"/>
      <c r="JYF45" s="31"/>
      <c r="JYG45" s="30"/>
      <c r="JYH45" s="31"/>
      <c r="JYI45" s="30"/>
      <c r="JYJ45" s="31"/>
      <c r="JYK45" s="30"/>
      <c r="JYL45" s="31"/>
      <c r="JYM45" s="30"/>
      <c r="JYN45" s="31"/>
      <c r="JYO45" s="30"/>
      <c r="JYP45" s="31"/>
      <c r="JYQ45" s="30"/>
      <c r="JYR45" s="31"/>
      <c r="JYS45" s="30"/>
      <c r="JYT45" s="31"/>
      <c r="JYU45" s="30"/>
      <c r="JYV45" s="31"/>
      <c r="JYW45" s="30"/>
      <c r="JYX45" s="31"/>
      <c r="JYY45" s="30"/>
      <c r="JYZ45" s="31"/>
      <c r="JZA45" s="30"/>
      <c r="JZB45" s="31"/>
      <c r="JZC45" s="30"/>
      <c r="JZD45" s="31"/>
      <c r="JZE45" s="30"/>
      <c r="JZF45" s="31"/>
      <c r="JZG45" s="30"/>
      <c r="JZH45" s="31"/>
      <c r="JZI45" s="30"/>
      <c r="JZJ45" s="31"/>
      <c r="JZK45" s="30"/>
      <c r="JZL45" s="31"/>
      <c r="JZM45" s="30"/>
      <c r="JZN45" s="31"/>
      <c r="JZO45" s="30"/>
      <c r="JZP45" s="31"/>
      <c r="JZQ45" s="30"/>
      <c r="JZR45" s="31"/>
      <c r="JZS45" s="30"/>
      <c r="JZT45" s="31"/>
      <c r="JZU45" s="30"/>
      <c r="JZV45" s="31"/>
      <c r="JZW45" s="30"/>
      <c r="JZX45" s="31"/>
      <c r="JZY45" s="30"/>
      <c r="JZZ45" s="31"/>
      <c r="KAA45" s="30"/>
      <c r="KAB45" s="31"/>
      <c r="KAC45" s="30"/>
      <c r="KAD45" s="31"/>
      <c r="KAE45" s="30"/>
      <c r="KAF45" s="31"/>
      <c r="KAG45" s="30"/>
      <c r="KAH45" s="31"/>
      <c r="KAI45" s="30"/>
      <c r="KAJ45" s="31"/>
      <c r="KAK45" s="30"/>
      <c r="KAL45" s="31"/>
      <c r="KAM45" s="30"/>
      <c r="KAN45" s="31"/>
      <c r="KAO45" s="30"/>
      <c r="KAP45" s="31"/>
      <c r="KAQ45" s="30"/>
      <c r="KAR45" s="31"/>
      <c r="KAS45" s="30"/>
      <c r="KAT45" s="31"/>
      <c r="KAU45" s="30"/>
      <c r="KAV45" s="31"/>
      <c r="KAW45" s="30"/>
      <c r="KAX45" s="31"/>
      <c r="KAY45" s="30"/>
      <c r="KAZ45" s="31"/>
      <c r="KBA45" s="30"/>
      <c r="KBB45" s="31"/>
      <c r="KBC45" s="30"/>
      <c r="KBD45" s="31"/>
      <c r="KBE45" s="30"/>
      <c r="KBF45" s="31"/>
      <c r="KBG45" s="30"/>
      <c r="KBH45" s="31"/>
      <c r="KBI45" s="30"/>
      <c r="KBJ45" s="31"/>
      <c r="KBK45" s="30"/>
      <c r="KBL45" s="31"/>
      <c r="KBM45" s="30"/>
      <c r="KBN45" s="31"/>
      <c r="KBO45" s="30"/>
      <c r="KBP45" s="31"/>
      <c r="KBQ45" s="30"/>
      <c r="KBR45" s="31"/>
      <c r="KBS45" s="30"/>
      <c r="KBT45" s="31"/>
      <c r="KBU45" s="30"/>
      <c r="KBV45" s="31"/>
      <c r="KBW45" s="30"/>
      <c r="KBX45" s="31"/>
      <c r="KBY45" s="30"/>
      <c r="KBZ45" s="31"/>
      <c r="KCA45" s="30"/>
      <c r="KCB45" s="31"/>
      <c r="KCC45" s="30"/>
      <c r="KCD45" s="31"/>
      <c r="KCE45" s="30"/>
      <c r="KCF45" s="31"/>
      <c r="KCG45" s="30"/>
      <c r="KCH45" s="31"/>
      <c r="KCI45" s="30"/>
      <c r="KCJ45" s="31"/>
      <c r="KCK45" s="30"/>
      <c r="KCL45" s="31"/>
      <c r="KCM45" s="30"/>
      <c r="KCN45" s="31"/>
      <c r="KCO45" s="30"/>
      <c r="KCP45" s="31"/>
      <c r="KCQ45" s="30"/>
      <c r="KCR45" s="31"/>
      <c r="KCS45" s="30"/>
      <c r="KCT45" s="31"/>
      <c r="KCU45" s="30"/>
      <c r="KCV45" s="31"/>
      <c r="KCW45" s="30"/>
      <c r="KCX45" s="31"/>
      <c r="KCY45" s="30"/>
      <c r="KCZ45" s="31"/>
      <c r="KDA45" s="30"/>
      <c r="KDB45" s="31"/>
      <c r="KDC45" s="30"/>
      <c r="KDD45" s="31"/>
      <c r="KDE45" s="30"/>
      <c r="KDF45" s="31"/>
      <c r="KDG45" s="30"/>
      <c r="KDH45" s="31"/>
      <c r="KDI45" s="30"/>
      <c r="KDJ45" s="31"/>
      <c r="KDK45" s="30"/>
      <c r="KDL45" s="31"/>
      <c r="KDM45" s="30"/>
      <c r="KDN45" s="31"/>
      <c r="KDO45" s="30"/>
      <c r="KDP45" s="31"/>
      <c r="KDQ45" s="30"/>
      <c r="KDR45" s="31"/>
      <c r="KDS45" s="30"/>
      <c r="KDT45" s="31"/>
      <c r="KDU45" s="30"/>
      <c r="KDV45" s="31"/>
      <c r="KDW45" s="30"/>
      <c r="KDX45" s="31"/>
      <c r="KDY45" s="30"/>
      <c r="KDZ45" s="31"/>
      <c r="KEA45" s="30"/>
      <c r="KEB45" s="31"/>
      <c r="KEC45" s="30"/>
      <c r="KED45" s="31"/>
      <c r="KEE45" s="30"/>
      <c r="KEF45" s="31"/>
      <c r="KEG45" s="30"/>
      <c r="KEH45" s="31"/>
      <c r="KEI45" s="30"/>
      <c r="KEJ45" s="31"/>
      <c r="KEK45" s="30"/>
      <c r="KEL45" s="31"/>
      <c r="KEM45" s="30"/>
      <c r="KEN45" s="31"/>
      <c r="KEO45" s="30"/>
      <c r="KEP45" s="31"/>
      <c r="KEQ45" s="30"/>
      <c r="KER45" s="31"/>
      <c r="KES45" s="30"/>
      <c r="KET45" s="31"/>
      <c r="KEU45" s="30"/>
      <c r="KEV45" s="31"/>
      <c r="KEW45" s="30"/>
      <c r="KEX45" s="31"/>
      <c r="KEY45" s="30"/>
      <c r="KEZ45" s="31"/>
      <c r="KFA45" s="30"/>
      <c r="KFB45" s="31"/>
      <c r="KFC45" s="30"/>
      <c r="KFD45" s="31"/>
      <c r="KFE45" s="30"/>
      <c r="KFF45" s="31"/>
      <c r="KFG45" s="30"/>
      <c r="KFH45" s="31"/>
      <c r="KFI45" s="30"/>
      <c r="KFJ45" s="31"/>
      <c r="KFK45" s="30"/>
      <c r="KFL45" s="31"/>
      <c r="KFM45" s="30"/>
      <c r="KFN45" s="31"/>
      <c r="KFO45" s="30"/>
      <c r="KFP45" s="31"/>
      <c r="KFQ45" s="30"/>
      <c r="KFR45" s="31"/>
      <c r="KFS45" s="30"/>
      <c r="KFT45" s="31"/>
      <c r="KFU45" s="30"/>
      <c r="KFV45" s="31"/>
      <c r="KFW45" s="30"/>
      <c r="KFX45" s="31"/>
      <c r="KFY45" s="30"/>
      <c r="KFZ45" s="31"/>
      <c r="KGA45" s="30"/>
      <c r="KGB45" s="31"/>
      <c r="KGC45" s="30"/>
      <c r="KGD45" s="31"/>
      <c r="KGE45" s="30"/>
      <c r="KGF45" s="31"/>
      <c r="KGG45" s="30"/>
      <c r="KGH45" s="31"/>
      <c r="KGI45" s="30"/>
      <c r="KGJ45" s="31"/>
      <c r="KGK45" s="30"/>
      <c r="KGL45" s="31"/>
      <c r="KGM45" s="30"/>
      <c r="KGN45" s="31"/>
      <c r="KGO45" s="30"/>
      <c r="KGP45" s="31"/>
      <c r="KGQ45" s="30"/>
      <c r="KGR45" s="31"/>
      <c r="KGS45" s="30"/>
      <c r="KGT45" s="31"/>
      <c r="KGU45" s="30"/>
      <c r="KGV45" s="31"/>
      <c r="KGW45" s="30"/>
      <c r="KGX45" s="31"/>
      <c r="KGY45" s="30"/>
      <c r="KGZ45" s="31"/>
      <c r="KHA45" s="30"/>
      <c r="KHB45" s="31"/>
      <c r="KHC45" s="30"/>
      <c r="KHD45" s="31"/>
      <c r="KHE45" s="30"/>
      <c r="KHF45" s="31"/>
      <c r="KHG45" s="30"/>
      <c r="KHH45" s="31"/>
      <c r="KHI45" s="30"/>
      <c r="KHJ45" s="31"/>
      <c r="KHK45" s="30"/>
      <c r="KHL45" s="31"/>
      <c r="KHM45" s="30"/>
      <c r="KHN45" s="31"/>
      <c r="KHO45" s="30"/>
      <c r="KHP45" s="31"/>
      <c r="KHQ45" s="30"/>
      <c r="KHR45" s="31"/>
      <c r="KHS45" s="30"/>
      <c r="KHT45" s="31"/>
      <c r="KHU45" s="30"/>
      <c r="KHV45" s="31"/>
      <c r="KHW45" s="30"/>
      <c r="KHX45" s="31"/>
      <c r="KHY45" s="30"/>
      <c r="KHZ45" s="31"/>
      <c r="KIA45" s="30"/>
      <c r="KIB45" s="31"/>
      <c r="KIC45" s="30"/>
      <c r="KID45" s="31"/>
      <c r="KIE45" s="30"/>
      <c r="KIF45" s="31"/>
      <c r="KIG45" s="30"/>
      <c r="KIH45" s="31"/>
      <c r="KII45" s="30"/>
      <c r="KIJ45" s="31"/>
      <c r="KIK45" s="30"/>
      <c r="KIL45" s="31"/>
      <c r="KIM45" s="30"/>
      <c r="KIN45" s="31"/>
      <c r="KIO45" s="30"/>
      <c r="KIP45" s="31"/>
      <c r="KIQ45" s="30"/>
      <c r="KIR45" s="31"/>
      <c r="KIS45" s="30"/>
      <c r="KIT45" s="31"/>
      <c r="KIU45" s="30"/>
      <c r="KIV45" s="31"/>
      <c r="KIW45" s="30"/>
      <c r="KIX45" s="31"/>
      <c r="KIY45" s="30"/>
      <c r="KIZ45" s="31"/>
      <c r="KJA45" s="30"/>
      <c r="KJB45" s="31"/>
      <c r="KJC45" s="30"/>
      <c r="KJD45" s="31"/>
      <c r="KJE45" s="30"/>
      <c r="KJF45" s="31"/>
      <c r="KJG45" s="30"/>
      <c r="KJH45" s="31"/>
      <c r="KJI45" s="30"/>
      <c r="KJJ45" s="31"/>
      <c r="KJK45" s="30"/>
      <c r="KJL45" s="31"/>
      <c r="KJM45" s="30"/>
      <c r="KJN45" s="31"/>
      <c r="KJO45" s="30"/>
      <c r="KJP45" s="31"/>
      <c r="KJQ45" s="30"/>
      <c r="KJR45" s="31"/>
      <c r="KJS45" s="30"/>
      <c r="KJT45" s="31"/>
      <c r="KJU45" s="30"/>
      <c r="KJV45" s="31"/>
      <c r="KJW45" s="30"/>
      <c r="KJX45" s="31"/>
      <c r="KJY45" s="30"/>
      <c r="KJZ45" s="31"/>
      <c r="KKA45" s="30"/>
      <c r="KKB45" s="31"/>
      <c r="KKC45" s="30"/>
      <c r="KKD45" s="31"/>
      <c r="KKE45" s="30"/>
      <c r="KKF45" s="31"/>
      <c r="KKG45" s="30"/>
      <c r="KKH45" s="31"/>
      <c r="KKI45" s="30"/>
      <c r="KKJ45" s="31"/>
      <c r="KKK45" s="30"/>
      <c r="KKL45" s="31"/>
      <c r="KKM45" s="30"/>
      <c r="KKN45" s="31"/>
      <c r="KKO45" s="30"/>
      <c r="KKP45" s="31"/>
      <c r="KKQ45" s="30"/>
      <c r="KKR45" s="31"/>
      <c r="KKS45" s="30"/>
      <c r="KKT45" s="31"/>
      <c r="KKU45" s="30"/>
      <c r="KKV45" s="31"/>
      <c r="KKW45" s="30"/>
      <c r="KKX45" s="31"/>
      <c r="KKY45" s="30"/>
      <c r="KKZ45" s="31"/>
      <c r="KLA45" s="30"/>
      <c r="KLB45" s="31"/>
      <c r="KLC45" s="30"/>
      <c r="KLD45" s="31"/>
      <c r="KLE45" s="30"/>
      <c r="KLF45" s="31"/>
      <c r="KLG45" s="30"/>
      <c r="KLH45" s="31"/>
      <c r="KLI45" s="30"/>
      <c r="KLJ45" s="31"/>
      <c r="KLK45" s="30"/>
      <c r="KLL45" s="31"/>
      <c r="KLM45" s="30"/>
      <c r="KLN45" s="31"/>
      <c r="KLO45" s="30"/>
      <c r="KLP45" s="31"/>
      <c r="KLQ45" s="30"/>
      <c r="KLR45" s="31"/>
      <c r="KLS45" s="30"/>
      <c r="KLT45" s="31"/>
      <c r="KLU45" s="30"/>
      <c r="KLV45" s="31"/>
      <c r="KLW45" s="30"/>
      <c r="KLX45" s="31"/>
      <c r="KLY45" s="30"/>
      <c r="KLZ45" s="31"/>
      <c r="KMA45" s="30"/>
      <c r="KMB45" s="31"/>
      <c r="KMC45" s="30"/>
      <c r="KMD45" s="31"/>
      <c r="KME45" s="30"/>
      <c r="KMF45" s="31"/>
      <c r="KMG45" s="30"/>
      <c r="KMH45" s="31"/>
      <c r="KMI45" s="30"/>
      <c r="KMJ45" s="31"/>
      <c r="KMK45" s="30"/>
      <c r="KML45" s="31"/>
      <c r="KMM45" s="30"/>
      <c r="KMN45" s="31"/>
      <c r="KMO45" s="30"/>
      <c r="KMP45" s="31"/>
      <c r="KMQ45" s="30"/>
      <c r="KMR45" s="31"/>
      <c r="KMS45" s="30"/>
      <c r="KMT45" s="31"/>
      <c r="KMU45" s="30"/>
      <c r="KMV45" s="31"/>
      <c r="KMW45" s="30"/>
      <c r="KMX45" s="31"/>
      <c r="KMY45" s="30"/>
      <c r="KMZ45" s="31"/>
      <c r="KNA45" s="30"/>
      <c r="KNB45" s="31"/>
      <c r="KNC45" s="30"/>
      <c r="KND45" s="31"/>
      <c r="KNE45" s="30"/>
      <c r="KNF45" s="31"/>
      <c r="KNG45" s="30"/>
      <c r="KNH45" s="31"/>
      <c r="KNI45" s="30"/>
      <c r="KNJ45" s="31"/>
      <c r="KNK45" s="30"/>
      <c r="KNL45" s="31"/>
      <c r="KNM45" s="30"/>
      <c r="KNN45" s="31"/>
      <c r="KNO45" s="30"/>
      <c r="KNP45" s="31"/>
      <c r="KNQ45" s="30"/>
      <c r="KNR45" s="31"/>
      <c r="KNS45" s="30"/>
      <c r="KNT45" s="31"/>
      <c r="KNU45" s="30"/>
      <c r="KNV45" s="31"/>
      <c r="KNW45" s="30"/>
      <c r="KNX45" s="31"/>
      <c r="KNY45" s="30"/>
      <c r="KNZ45" s="31"/>
      <c r="KOA45" s="30"/>
      <c r="KOB45" s="31"/>
      <c r="KOC45" s="30"/>
      <c r="KOD45" s="31"/>
      <c r="KOE45" s="30"/>
      <c r="KOF45" s="31"/>
      <c r="KOG45" s="30"/>
      <c r="KOH45" s="31"/>
      <c r="KOI45" s="30"/>
      <c r="KOJ45" s="31"/>
      <c r="KOK45" s="30"/>
      <c r="KOL45" s="31"/>
      <c r="KOM45" s="30"/>
      <c r="KON45" s="31"/>
      <c r="KOO45" s="30"/>
      <c r="KOP45" s="31"/>
      <c r="KOQ45" s="30"/>
      <c r="KOR45" s="31"/>
      <c r="KOS45" s="30"/>
      <c r="KOT45" s="31"/>
      <c r="KOU45" s="30"/>
      <c r="KOV45" s="31"/>
      <c r="KOW45" s="30"/>
      <c r="KOX45" s="31"/>
      <c r="KOY45" s="30"/>
      <c r="KOZ45" s="31"/>
      <c r="KPA45" s="30"/>
      <c r="KPB45" s="31"/>
      <c r="KPC45" s="30"/>
      <c r="KPD45" s="31"/>
      <c r="KPE45" s="30"/>
      <c r="KPF45" s="31"/>
      <c r="KPG45" s="30"/>
      <c r="KPH45" s="31"/>
      <c r="KPI45" s="30"/>
      <c r="KPJ45" s="31"/>
      <c r="KPK45" s="30"/>
      <c r="KPL45" s="31"/>
      <c r="KPM45" s="30"/>
      <c r="KPN45" s="31"/>
      <c r="KPO45" s="30"/>
      <c r="KPP45" s="31"/>
      <c r="KPQ45" s="30"/>
      <c r="KPR45" s="31"/>
      <c r="KPS45" s="30"/>
      <c r="KPT45" s="31"/>
      <c r="KPU45" s="30"/>
      <c r="KPV45" s="31"/>
      <c r="KPW45" s="30"/>
      <c r="KPX45" s="31"/>
      <c r="KPY45" s="30"/>
      <c r="KPZ45" s="31"/>
      <c r="KQA45" s="30"/>
      <c r="KQB45" s="31"/>
      <c r="KQC45" s="30"/>
      <c r="KQD45" s="31"/>
      <c r="KQE45" s="30"/>
      <c r="KQF45" s="31"/>
      <c r="KQG45" s="30"/>
      <c r="KQH45" s="31"/>
      <c r="KQI45" s="30"/>
      <c r="KQJ45" s="31"/>
      <c r="KQK45" s="30"/>
      <c r="KQL45" s="31"/>
      <c r="KQM45" s="30"/>
      <c r="KQN45" s="31"/>
      <c r="KQO45" s="30"/>
      <c r="KQP45" s="31"/>
      <c r="KQQ45" s="30"/>
      <c r="KQR45" s="31"/>
      <c r="KQS45" s="30"/>
      <c r="KQT45" s="31"/>
      <c r="KQU45" s="30"/>
      <c r="KQV45" s="31"/>
      <c r="KQW45" s="30"/>
      <c r="KQX45" s="31"/>
      <c r="KQY45" s="30"/>
      <c r="KQZ45" s="31"/>
      <c r="KRA45" s="30"/>
      <c r="KRB45" s="31"/>
      <c r="KRC45" s="30"/>
      <c r="KRD45" s="31"/>
      <c r="KRE45" s="30"/>
      <c r="KRF45" s="31"/>
      <c r="KRG45" s="30"/>
      <c r="KRH45" s="31"/>
      <c r="KRI45" s="30"/>
      <c r="KRJ45" s="31"/>
      <c r="KRK45" s="30"/>
      <c r="KRL45" s="31"/>
      <c r="KRM45" s="30"/>
      <c r="KRN45" s="31"/>
      <c r="KRO45" s="30"/>
      <c r="KRP45" s="31"/>
      <c r="KRQ45" s="30"/>
      <c r="KRR45" s="31"/>
      <c r="KRS45" s="30"/>
      <c r="KRT45" s="31"/>
      <c r="KRU45" s="30"/>
      <c r="KRV45" s="31"/>
      <c r="KRW45" s="30"/>
      <c r="KRX45" s="31"/>
      <c r="KRY45" s="30"/>
      <c r="KRZ45" s="31"/>
      <c r="KSA45" s="30"/>
      <c r="KSB45" s="31"/>
      <c r="KSC45" s="30"/>
      <c r="KSD45" s="31"/>
      <c r="KSE45" s="30"/>
      <c r="KSF45" s="31"/>
      <c r="KSG45" s="30"/>
      <c r="KSH45" s="31"/>
      <c r="KSI45" s="30"/>
      <c r="KSJ45" s="31"/>
      <c r="KSK45" s="30"/>
      <c r="KSL45" s="31"/>
      <c r="KSM45" s="30"/>
      <c r="KSN45" s="31"/>
      <c r="KSO45" s="30"/>
      <c r="KSP45" s="31"/>
      <c r="KSQ45" s="30"/>
      <c r="KSR45" s="31"/>
      <c r="KSS45" s="30"/>
      <c r="KST45" s="31"/>
      <c r="KSU45" s="30"/>
      <c r="KSV45" s="31"/>
      <c r="KSW45" s="30"/>
      <c r="KSX45" s="31"/>
      <c r="KSY45" s="30"/>
      <c r="KSZ45" s="31"/>
      <c r="KTA45" s="30"/>
      <c r="KTB45" s="31"/>
      <c r="KTC45" s="30"/>
      <c r="KTD45" s="31"/>
      <c r="KTE45" s="30"/>
      <c r="KTF45" s="31"/>
      <c r="KTG45" s="30"/>
      <c r="KTH45" s="31"/>
      <c r="KTI45" s="30"/>
      <c r="KTJ45" s="31"/>
      <c r="KTK45" s="30"/>
      <c r="KTL45" s="31"/>
      <c r="KTM45" s="30"/>
      <c r="KTN45" s="31"/>
      <c r="KTO45" s="30"/>
      <c r="KTP45" s="31"/>
      <c r="KTQ45" s="30"/>
      <c r="KTR45" s="31"/>
      <c r="KTS45" s="30"/>
      <c r="KTT45" s="31"/>
      <c r="KTU45" s="30"/>
      <c r="KTV45" s="31"/>
      <c r="KTW45" s="30"/>
      <c r="KTX45" s="31"/>
      <c r="KTY45" s="30"/>
      <c r="KTZ45" s="31"/>
      <c r="KUA45" s="30"/>
      <c r="KUB45" s="31"/>
      <c r="KUC45" s="30"/>
      <c r="KUD45" s="31"/>
      <c r="KUE45" s="30"/>
      <c r="KUF45" s="31"/>
      <c r="KUG45" s="30"/>
      <c r="KUH45" s="31"/>
      <c r="KUI45" s="30"/>
      <c r="KUJ45" s="31"/>
      <c r="KUK45" s="30"/>
      <c r="KUL45" s="31"/>
      <c r="KUM45" s="30"/>
      <c r="KUN45" s="31"/>
      <c r="KUO45" s="30"/>
      <c r="KUP45" s="31"/>
      <c r="KUQ45" s="30"/>
      <c r="KUR45" s="31"/>
      <c r="KUS45" s="30"/>
      <c r="KUT45" s="31"/>
      <c r="KUU45" s="30"/>
      <c r="KUV45" s="31"/>
      <c r="KUW45" s="30"/>
      <c r="KUX45" s="31"/>
      <c r="KUY45" s="30"/>
      <c r="KUZ45" s="31"/>
      <c r="KVA45" s="30"/>
      <c r="KVB45" s="31"/>
      <c r="KVC45" s="30"/>
      <c r="KVD45" s="31"/>
      <c r="KVE45" s="30"/>
      <c r="KVF45" s="31"/>
      <c r="KVG45" s="30"/>
      <c r="KVH45" s="31"/>
      <c r="KVI45" s="30"/>
      <c r="KVJ45" s="31"/>
      <c r="KVK45" s="30"/>
      <c r="KVL45" s="31"/>
      <c r="KVM45" s="30"/>
      <c r="KVN45" s="31"/>
      <c r="KVO45" s="30"/>
      <c r="KVP45" s="31"/>
      <c r="KVQ45" s="30"/>
      <c r="KVR45" s="31"/>
      <c r="KVS45" s="30"/>
      <c r="KVT45" s="31"/>
      <c r="KVU45" s="30"/>
      <c r="KVV45" s="31"/>
      <c r="KVW45" s="30"/>
      <c r="KVX45" s="31"/>
      <c r="KVY45" s="30"/>
      <c r="KVZ45" s="31"/>
      <c r="KWA45" s="30"/>
      <c r="KWB45" s="31"/>
      <c r="KWC45" s="30"/>
      <c r="KWD45" s="31"/>
      <c r="KWE45" s="30"/>
      <c r="KWF45" s="31"/>
      <c r="KWG45" s="30"/>
      <c r="KWH45" s="31"/>
      <c r="KWI45" s="30"/>
      <c r="KWJ45" s="31"/>
      <c r="KWK45" s="30"/>
      <c r="KWL45" s="31"/>
      <c r="KWM45" s="30"/>
      <c r="KWN45" s="31"/>
      <c r="KWO45" s="30"/>
      <c r="KWP45" s="31"/>
      <c r="KWQ45" s="30"/>
      <c r="KWR45" s="31"/>
      <c r="KWS45" s="30"/>
      <c r="KWT45" s="31"/>
      <c r="KWU45" s="30"/>
      <c r="KWV45" s="31"/>
      <c r="KWW45" s="30"/>
      <c r="KWX45" s="31"/>
      <c r="KWY45" s="30"/>
      <c r="KWZ45" s="31"/>
      <c r="KXA45" s="30"/>
      <c r="KXB45" s="31"/>
      <c r="KXC45" s="30"/>
      <c r="KXD45" s="31"/>
      <c r="KXE45" s="30"/>
      <c r="KXF45" s="31"/>
      <c r="KXG45" s="30"/>
      <c r="KXH45" s="31"/>
      <c r="KXI45" s="30"/>
      <c r="KXJ45" s="31"/>
      <c r="KXK45" s="30"/>
      <c r="KXL45" s="31"/>
      <c r="KXM45" s="30"/>
      <c r="KXN45" s="31"/>
      <c r="KXO45" s="30"/>
      <c r="KXP45" s="31"/>
      <c r="KXQ45" s="30"/>
      <c r="KXR45" s="31"/>
      <c r="KXS45" s="30"/>
      <c r="KXT45" s="31"/>
      <c r="KXU45" s="30"/>
      <c r="KXV45" s="31"/>
      <c r="KXW45" s="30"/>
      <c r="KXX45" s="31"/>
      <c r="KXY45" s="30"/>
      <c r="KXZ45" s="31"/>
      <c r="KYA45" s="30"/>
      <c r="KYB45" s="31"/>
      <c r="KYC45" s="30"/>
      <c r="KYD45" s="31"/>
      <c r="KYE45" s="30"/>
      <c r="KYF45" s="31"/>
      <c r="KYG45" s="30"/>
      <c r="KYH45" s="31"/>
      <c r="KYI45" s="30"/>
      <c r="KYJ45" s="31"/>
      <c r="KYK45" s="30"/>
      <c r="KYL45" s="31"/>
      <c r="KYM45" s="30"/>
      <c r="KYN45" s="31"/>
      <c r="KYO45" s="30"/>
      <c r="KYP45" s="31"/>
      <c r="KYQ45" s="30"/>
      <c r="KYR45" s="31"/>
      <c r="KYS45" s="30"/>
      <c r="KYT45" s="31"/>
      <c r="KYU45" s="30"/>
      <c r="KYV45" s="31"/>
      <c r="KYW45" s="30"/>
      <c r="KYX45" s="31"/>
      <c r="KYY45" s="30"/>
      <c r="KYZ45" s="31"/>
      <c r="KZA45" s="30"/>
      <c r="KZB45" s="31"/>
      <c r="KZC45" s="30"/>
      <c r="KZD45" s="31"/>
      <c r="KZE45" s="30"/>
      <c r="KZF45" s="31"/>
      <c r="KZG45" s="30"/>
      <c r="KZH45" s="31"/>
      <c r="KZI45" s="30"/>
      <c r="KZJ45" s="31"/>
      <c r="KZK45" s="30"/>
      <c r="KZL45" s="31"/>
      <c r="KZM45" s="30"/>
      <c r="KZN45" s="31"/>
      <c r="KZO45" s="30"/>
      <c r="KZP45" s="31"/>
      <c r="KZQ45" s="30"/>
      <c r="KZR45" s="31"/>
      <c r="KZS45" s="30"/>
      <c r="KZT45" s="31"/>
      <c r="KZU45" s="30"/>
      <c r="KZV45" s="31"/>
      <c r="KZW45" s="30"/>
      <c r="KZX45" s="31"/>
      <c r="KZY45" s="30"/>
      <c r="KZZ45" s="31"/>
      <c r="LAA45" s="30"/>
      <c r="LAB45" s="31"/>
      <c r="LAC45" s="30"/>
      <c r="LAD45" s="31"/>
      <c r="LAE45" s="30"/>
      <c r="LAF45" s="31"/>
      <c r="LAG45" s="30"/>
      <c r="LAH45" s="31"/>
      <c r="LAI45" s="30"/>
      <c r="LAJ45" s="31"/>
      <c r="LAK45" s="30"/>
      <c r="LAL45" s="31"/>
      <c r="LAM45" s="30"/>
      <c r="LAN45" s="31"/>
      <c r="LAO45" s="30"/>
      <c r="LAP45" s="31"/>
      <c r="LAQ45" s="30"/>
      <c r="LAR45" s="31"/>
      <c r="LAS45" s="30"/>
      <c r="LAT45" s="31"/>
      <c r="LAU45" s="30"/>
      <c r="LAV45" s="31"/>
      <c r="LAW45" s="30"/>
      <c r="LAX45" s="31"/>
      <c r="LAY45" s="30"/>
      <c r="LAZ45" s="31"/>
      <c r="LBA45" s="30"/>
      <c r="LBB45" s="31"/>
      <c r="LBC45" s="30"/>
      <c r="LBD45" s="31"/>
      <c r="LBE45" s="30"/>
      <c r="LBF45" s="31"/>
      <c r="LBG45" s="30"/>
      <c r="LBH45" s="31"/>
      <c r="LBI45" s="30"/>
      <c r="LBJ45" s="31"/>
      <c r="LBK45" s="30"/>
      <c r="LBL45" s="31"/>
      <c r="LBM45" s="30"/>
      <c r="LBN45" s="31"/>
      <c r="LBO45" s="30"/>
      <c r="LBP45" s="31"/>
      <c r="LBQ45" s="30"/>
      <c r="LBR45" s="31"/>
      <c r="LBS45" s="30"/>
      <c r="LBT45" s="31"/>
      <c r="LBU45" s="30"/>
      <c r="LBV45" s="31"/>
      <c r="LBW45" s="30"/>
      <c r="LBX45" s="31"/>
      <c r="LBY45" s="30"/>
      <c r="LBZ45" s="31"/>
      <c r="LCA45" s="30"/>
      <c r="LCB45" s="31"/>
      <c r="LCC45" s="30"/>
      <c r="LCD45" s="31"/>
      <c r="LCE45" s="30"/>
      <c r="LCF45" s="31"/>
      <c r="LCG45" s="30"/>
      <c r="LCH45" s="31"/>
      <c r="LCI45" s="30"/>
      <c r="LCJ45" s="31"/>
      <c r="LCK45" s="30"/>
      <c r="LCL45" s="31"/>
      <c r="LCM45" s="30"/>
      <c r="LCN45" s="31"/>
      <c r="LCO45" s="30"/>
      <c r="LCP45" s="31"/>
      <c r="LCQ45" s="30"/>
      <c r="LCR45" s="31"/>
      <c r="LCS45" s="30"/>
      <c r="LCT45" s="31"/>
      <c r="LCU45" s="30"/>
      <c r="LCV45" s="31"/>
      <c r="LCW45" s="30"/>
      <c r="LCX45" s="31"/>
      <c r="LCY45" s="30"/>
      <c r="LCZ45" s="31"/>
      <c r="LDA45" s="30"/>
      <c r="LDB45" s="31"/>
      <c r="LDC45" s="30"/>
      <c r="LDD45" s="31"/>
      <c r="LDE45" s="30"/>
      <c r="LDF45" s="31"/>
      <c r="LDG45" s="30"/>
      <c r="LDH45" s="31"/>
      <c r="LDI45" s="30"/>
      <c r="LDJ45" s="31"/>
      <c r="LDK45" s="30"/>
      <c r="LDL45" s="31"/>
      <c r="LDM45" s="30"/>
      <c r="LDN45" s="31"/>
      <c r="LDO45" s="30"/>
      <c r="LDP45" s="31"/>
      <c r="LDQ45" s="30"/>
      <c r="LDR45" s="31"/>
      <c r="LDS45" s="30"/>
      <c r="LDT45" s="31"/>
      <c r="LDU45" s="30"/>
      <c r="LDV45" s="31"/>
      <c r="LDW45" s="30"/>
      <c r="LDX45" s="31"/>
      <c r="LDY45" s="30"/>
      <c r="LDZ45" s="31"/>
      <c r="LEA45" s="30"/>
      <c r="LEB45" s="31"/>
      <c r="LEC45" s="30"/>
      <c r="LED45" s="31"/>
      <c r="LEE45" s="30"/>
      <c r="LEF45" s="31"/>
      <c r="LEG45" s="30"/>
      <c r="LEH45" s="31"/>
      <c r="LEI45" s="30"/>
      <c r="LEJ45" s="31"/>
      <c r="LEK45" s="30"/>
      <c r="LEL45" s="31"/>
      <c r="LEM45" s="30"/>
      <c r="LEN45" s="31"/>
      <c r="LEO45" s="30"/>
      <c r="LEP45" s="31"/>
      <c r="LEQ45" s="30"/>
      <c r="LER45" s="31"/>
      <c r="LES45" s="30"/>
      <c r="LET45" s="31"/>
      <c r="LEU45" s="30"/>
      <c r="LEV45" s="31"/>
      <c r="LEW45" s="30"/>
      <c r="LEX45" s="31"/>
      <c r="LEY45" s="30"/>
      <c r="LEZ45" s="31"/>
      <c r="LFA45" s="30"/>
      <c r="LFB45" s="31"/>
      <c r="LFC45" s="30"/>
      <c r="LFD45" s="31"/>
      <c r="LFE45" s="30"/>
      <c r="LFF45" s="31"/>
      <c r="LFG45" s="30"/>
      <c r="LFH45" s="31"/>
      <c r="LFI45" s="30"/>
      <c r="LFJ45" s="31"/>
      <c r="LFK45" s="30"/>
      <c r="LFL45" s="31"/>
      <c r="LFM45" s="30"/>
      <c r="LFN45" s="31"/>
      <c r="LFO45" s="30"/>
      <c r="LFP45" s="31"/>
      <c r="LFQ45" s="30"/>
      <c r="LFR45" s="31"/>
      <c r="LFS45" s="30"/>
      <c r="LFT45" s="31"/>
      <c r="LFU45" s="30"/>
      <c r="LFV45" s="31"/>
      <c r="LFW45" s="30"/>
      <c r="LFX45" s="31"/>
      <c r="LFY45" s="30"/>
      <c r="LFZ45" s="31"/>
      <c r="LGA45" s="30"/>
      <c r="LGB45" s="31"/>
      <c r="LGC45" s="30"/>
      <c r="LGD45" s="31"/>
      <c r="LGE45" s="30"/>
      <c r="LGF45" s="31"/>
      <c r="LGG45" s="30"/>
      <c r="LGH45" s="31"/>
      <c r="LGI45" s="30"/>
      <c r="LGJ45" s="31"/>
      <c r="LGK45" s="30"/>
      <c r="LGL45" s="31"/>
      <c r="LGM45" s="30"/>
      <c r="LGN45" s="31"/>
      <c r="LGO45" s="30"/>
      <c r="LGP45" s="31"/>
      <c r="LGQ45" s="30"/>
      <c r="LGR45" s="31"/>
      <c r="LGS45" s="30"/>
      <c r="LGT45" s="31"/>
      <c r="LGU45" s="30"/>
      <c r="LGV45" s="31"/>
      <c r="LGW45" s="30"/>
      <c r="LGX45" s="31"/>
      <c r="LGY45" s="30"/>
      <c r="LGZ45" s="31"/>
      <c r="LHA45" s="30"/>
      <c r="LHB45" s="31"/>
      <c r="LHC45" s="30"/>
      <c r="LHD45" s="31"/>
      <c r="LHE45" s="30"/>
      <c r="LHF45" s="31"/>
      <c r="LHG45" s="30"/>
      <c r="LHH45" s="31"/>
      <c r="LHI45" s="30"/>
      <c r="LHJ45" s="31"/>
      <c r="LHK45" s="30"/>
      <c r="LHL45" s="31"/>
      <c r="LHM45" s="30"/>
      <c r="LHN45" s="31"/>
      <c r="LHO45" s="30"/>
      <c r="LHP45" s="31"/>
      <c r="LHQ45" s="30"/>
      <c r="LHR45" s="31"/>
      <c r="LHS45" s="30"/>
      <c r="LHT45" s="31"/>
      <c r="LHU45" s="30"/>
      <c r="LHV45" s="31"/>
      <c r="LHW45" s="30"/>
      <c r="LHX45" s="31"/>
      <c r="LHY45" s="30"/>
      <c r="LHZ45" s="31"/>
      <c r="LIA45" s="30"/>
      <c r="LIB45" s="31"/>
      <c r="LIC45" s="30"/>
      <c r="LID45" s="31"/>
      <c r="LIE45" s="30"/>
      <c r="LIF45" s="31"/>
      <c r="LIG45" s="30"/>
      <c r="LIH45" s="31"/>
      <c r="LII45" s="30"/>
      <c r="LIJ45" s="31"/>
      <c r="LIK45" s="30"/>
      <c r="LIL45" s="31"/>
      <c r="LIM45" s="30"/>
      <c r="LIN45" s="31"/>
      <c r="LIO45" s="30"/>
      <c r="LIP45" s="31"/>
      <c r="LIQ45" s="30"/>
      <c r="LIR45" s="31"/>
      <c r="LIS45" s="30"/>
      <c r="LIT45" s="31"/>
      <c r="LIU45" s="30"/>
      <c r="LIV45" s="31"/>
      <c r="LIW45" s="30"/>
      <c r="LIX45" s="31"/>
      <c r="LIY45" s="30"/>
      <c r="LIZ45" s="31"/>
      <c r="LJA45" s="30"/>
      <c r="LJB45" s="31"/>
      <c r="LJC45" s="30"/>
      <c r="LJD45" s="31"/>
      <c r="LJE45" s="30"/>
      <c r="LJF45" s="31"/>
      <c r="LJG45" s="30"/>
      <c r="LJH45" s="31"/>
      <c r="LJI45" s="30"/>
      <c r="LJJ45" s="31"/>
      <c r="LJK45" s="30"/>
      <c r="LJL45" s="31"/>
      <c r="LJM45" s="30"/>
      <c r="LJN45" s="31"/>
      <c r="LJO45" s="30"/>
      <c r="LJP45" s="31"/>
      <c r="LJQ45" s="30"/>
      <c r="LJR45" s="31"/>
      <c r="LJS45" s="30"/>
      <c r="LJT45" s="31"/>
      <c r="LJU45" s="30"/>
      <c r="LJV45" s="31"/>
      <c r="LJW45" s="30"/>
      <c r="LJX45" s="31"/>
      <c r="LJY45" s="30"/>
      <c r="LJZ45" s="31"/>
      <c r="LKA45" s="30"/>
      <c r="LKB45" s="31"/>
      <c r="LKC45" s="30"/>
      <c r="LKD45" s="31"/>
      <c r="LKE45" s="30"/>
      <c r="LKF45" s="31"/>
      <c r="LKG45" s="30"/>
      <c r="LKH45" s="31"/>
      <c r="LKI45" s="30"/>
      <c r="LKJ45" s="31"/>
      <c r="LKK45" s="30"/>
      <c r="LKL45" s="31"/>
      <c r="LKM45" s="30"/>
      <c r="LKN45" s="31"/>
      <c r="LKO45" s="30"/>
      <c r="LKP45" s="31"/>
      <c r="LKQ45" s="30"/>
      <c r="LKR45" s="31"/>
      <c r="LKS45" s="30"/>
      <c r="LKT45" s="31"/>
      <c r="LKU45" s="30"/>
      <c r="LKV45" s="31"/>
      <c r="LKW45" s="30"/>
      <c r="LKX45" s="31"/>
      <c r="LKY45" s="30"/>
      <c r="LKZ45" s="31"/>
      <c r="LLA45" s="30"/>
      <c r="LLB45" s="31"/>
      <c r="LLC45" s="30"/>
      <c r="LLD45" s="31"/>
      <c r="LLE45" s="30"/>
      <c r="LLF45" s="31"/>
      <c r="LLG45" s="30"/>
      <c r="LLH45" s="31"/>
      <c r="LLI45" s="30"/>
      <c r="LLJ45" s="31"/>
      <c r="LLK45" s="30"/>
      <c r="LLL45" s="31"/>
      <c r="LLM45" s="30"/>
      <c r="LLN45" s="31"/>
      <c r="LLO45" s="30"/>
      <c r="LLP45" s="31"/>
      <c r="LLQ45" s="30"/>
      <c r="LLR45" s="31"/>
      <c r="LLS45" s="30"/>
      <c r="LLT45" s="31"/>
      <c r="LLU45" s="30"/>
      <c r="LLV45" s="31"/>
      <c r="LLW45" s="30"/>
      <c r="LLX45" s="31"/>
      <c r="LLY45" s="30"/>
      <c r="LLZ45" s="31"/>
      <c r="LMA45" s="30"/>
      <c r="LMB45" s="31"/>
      <c r="LMC45" s="30"/>
      <c r="LMD45" s="31"/>
      <c r="LME45" s="30"/>
      <c r="LMF45" s="31"/>
      <c r="LMG45" s="30"/>
      <c r="LMH45" s="31"/>
      <c r="LMI45" s="30"/>
      <c r="LMJ45" s="31"/>
      <c r="LMK45" s="30"/>
      <c r="LML45" s="31"/>
      <c r="LMM45" s="30"/>
      <c r="LMN45" s="31"/>
      <c r="LMO45" s="30"/>
      <c r="LMP45" s="31"/>
      <c r="LMQ45" s="30"/>
      <c r="LMR45" s="31"/>
      <c r="LMS45" s="30"/>
      <c r="LMT45" s="31"/>
      <c r="LMU45" s="30"/>
      <c r="LMV45" s="31"/>
      <c r="LMW45" s="30"/>
      <c r="LMX45" s="31"/>
      <c r="LMY45" s="30"/>
      <c r="LMZ45" s="31"/>
      <c r="LNA45" s="30"/>
      <c r="LNB45" s="31"/>
      <c r="LNC45" s="30"/>
      <c r="LND45" s="31"/>
      <c r="LNE45" s="30"/>
      <c r="LNF45" s="31"/>
      <c r="LNG45" s="30"/>
      <c r="LNH45" s="31"/>
      <c r="LNI45" s="30"/>
      <c r="LNJ45" s="31"/>
      <c r="LNK45" s="30"/>
      <c r="LNL45" s="31"/>
      <c r="LNM45" s="30"/>
      <c r="LNN45" s="31"/>
      <c r="LNO45" s="30"/>
      <c r="LNP45" s="31"/>
      <c r="LNQ45" s="30"/>
      <c r="LNR45" s="31"/>
      <c r="LNS45" s="30"/>
      <c r="LNT45" s="31"/>
      <c r="LNU45" s="30"/>
      <c r="LNV45" s="31"/>
      <c r="LNW45" s="30"/>
      <c r="LNX45" s="31"/>
      <c r="LNY45" s="30"/>
      <c r="LNZ45" s="31"/>
      <c r="LOA45" s="30"/>
      <c r="LOB45" s="31"/>
      <c r="LOC45" s="30"/>
      <c r="LOD45" s="31"/>
      <c r="LOE45" s="30"/>
      <c r="LOF45" s="31"/>
      <c r="LOG45" s="30"/>
      <c r="LOH45" s="31"/>
      <c r="LOI45" s="30"/>
      <c r="LOJ45" s="31"/>
      <c r="LOK45" s="30"/>
      <c r="LOL45" s="31"/>
      <c r="LOM45" s="30"/>
      <c r="LON45" s="31"/>
      <c r="LOO45" s="30"/>
      <c r="LOP45" s="31"/>
      <c r="LOQ45" s="30"/>
      <c r="LOR45" s="31"/>
      <c r="LOS45" s="30"/>
      <c r="LOT45" s="31"/>
      <c r="LOU45" s="30"/>
      <c r="LOV45" s="31"/>
      <c r="LOW45" s="30"/>
      <c r="LOX45" s="31"/>
      <c r="LOY45" s="30"/>
      <c r="LOZ45" s="31"/>
      <c r="LPA45" s="30"/>
      <c r="LPB45" s="31"/>
      <c r="LPC45" s="30"/>
      <c r="LPD45" s="31"/>
      <c r="LPE45" s="30"/>
      <c r="LPF45" s="31"/>
      <c r="LPG45" s="30"/>
      <c r="LPH45" s="31"/>
      <c r="LPI45" s="30"/>
      <c r="LPJ45" s="31"/>
      <c r="LPK45" s="30"/>
      <c r="LPL45" s="31"/>
      <c r="LPM45" s="30"/>
      <c r="LPN45" s="31"/>
      <c r="LPO45" s="30"/>
      <c r="LPP45" s="31"/>
      <c r="LPQ45" s="30"/>
      <c r="LPR45" s="31"/>
      <c r="LPS45" s="30"/>
      <c r="LPT45" s="31"/>
      <c r="LPU45" s="30"/>
      <c r="LPV45" s="31"/>
      <c r="LPW45" s="30"/>
      <c r="LPX45" s="31"/>
      <c r="LPY45" s="30"/>
      <c r="LPZ45" s="31"/>
      <c r="LQA45" s="30"/>
      <c r="LQB45" s="31"/>
      <c r="LQC45" s="30"/>
      <c r="LQD45" s="31"/>
      <c r="LQE45" s="30"/>
      <c r="LQF45" s="31"/>
      <c r="LQG45" s="30"/>
      <c r="LQH45" s="31"/>
      <c r="LQI45" s="30"/>
      <c r="LQJ45" s="31"/>
      <c r="LQK45" s="30"/>
      <c r="LQL45" s="31"/>
      <c r="LQM45" s="30"/>
      <c r="LQN45" s="31"/>
      <c r="LQO45" s="30"/>
      <c r="LQP45" s="31"/>
      <c r="LQQ45" s="30"/>
      <c r="LQR45" s="31"/>
      <c r="LQS45" s="30"/>
      <c r="LQT45" s="31"/>
      <c r="LQU45" s="30"/>
      <c r="LQV45" s="31"/>
      <c r="LQW45" s="30"/>
      <c r="LQX45" s="31"/>
      <c r="LQY45" s="30"/>
      <c r="LQZ45" s="31"/>
      <c r="LRA45" s="30"/>
      <c r="LRB45" s="31"/>
      <c r="LRC45" s="30"/>
      <c r="LRD45" s="31"/>
      <c r="LRE45" s="30"/>
      <c r="LRF45" s="31"/>
      <c r="LRG45" s="30"/>
      <c r="LRH45" s="31"/>
      <c r="LRI45" s="30"/>
      <c r="LRJ45" s="31"/>
      <c r="LRK45" s="30"/>
      <c r="LRL45" s="31"/>
      <c r="LRM45" s="30"/>
      <c r="LRN45" s="31"/>
      <c r="LRO45" s="30"/>
      <c r="LRP45" s="31"/>
      <c r="LRQ45" s="30"/>
      <c r="LRR45" s="31"/>
      <c r="LRS45" s="30"/>
      <c r="LRT45" s="31"/>
      <c r="LRU45" s="30"/>
      <c r="LRV45" s="31"/>
      <c r="LRW45" s="30"/>
      <c r="LRX45" s="31"/>
      <c r="LRY45" s="30"/>
      <c r="LRZ45" s="31"/>
      <c r="LSA45" s="30"/>
      <c r="LSB45" s="31"/>
      <c r="LSC45" s="30"/>
      <c r="LSD45" s="31"/>
      <c r="LSE45" s="30"/>
      <c r="LSF45" s="31"/>
      <c r="LSG45" s="30"/>
      <c r="LSH45" s="31"/>
      <c r="LSI45" s="30"/>
      <c r="LSJ45" s="31"/>
      <c r="LSK45" s="30"/>
      <c r="LSL45" s="31"/>
      <c r="LSM45" s="30"/>
      <c r="LSN45" s="31"/>
      <c r="LSO45" s="30"/>
      <c r="LSP45" s="31"/>
      <c r="LSQ45" s="30"/>
      <c r="LSR45" s="31"/>
      <c r="LSS45" s="30"/>
      <c r="LST45" s="31"/>
      <c r="LSU45" s="30"/>
      <c r="LSV45" s="31"/>
      <c r="LSW45" s="30"/>
      <c r="LSX45" s="31"/>
      <c r="LSY45" s="30"/>
      <c r="LSZ45" s="31"/>
      <c r="LTA45" s="30"/>
      <c r="LTB45" s="31"/>
      <c r="LTC45" s="30"/>
      <c r="LTD45" s="31"/>
      <c r="LTE45" s="30"/>
      <c r="LTF45" s="31"/>
      <c r="LTG45" s="30"/>
      <c r="LTH45" s="31"/>
      <c r="LTI45" s="30"/>
      <c r="LTJ45" s="31"/>
      <c r="LTK45" s="30"/>
      <c r="LTL45" s="31"/>
      <c r="LTM45" s="30"/>
      <c r="LTN45" s="31"/>
      <c r="LTO45" s="30"/>
      <c r="LTP45" s="31"/>
      <c r="LTQ45" s="30"/>
      <c r="LTR45" s="31"/>
      <c r="LTS45" s="30"/>
      <c r="LTT45" s="31"/>
      <c r="LTU45" s="30"/>
      <c r="LTV45" s="31"/>
      <c r="LTW45" s="30"/>
      <c r="LTX45" s="31"/>
      <c r="LTY45" s="30"/>
      <c r="LTZ45" s="31"/>
      <c r="LUA45" s="30"/>
      <c r="LUB45" s="31"/>
      <c r="LUC45" s="30"/>
      <c r="LUD45" s="31"/>
      <c r="LUE45" s="30"/>
      <c r="LUF45" s="31"/>
      <c r="LUG45" s="30"/>
      <c r="LUH45" s="31"/>
      <c r="LUI45" s="30"/>
      <c r="LUJ45" s="31"/>
      <c r="LUK45" s="30"/>
      <c r="LUL45" s="31"/>
      <c r="LUM45" s="30"/>
      <c r="LUN45" s="31"/>
      <c r="LUO45" s="30"/>
      <c r="LUP45" s="31"/>
      <c r="LUQ45" s="30"/>
      <c r="LUR45" s="31"/>
      <c r="LUS45" s="30"/>
      <c r="LUT45" s="31"/>
      <c r="LUU45" s="30"/>
      <c r="LUV45" s="31"/>
      <c r="LUW45" s="30"/>
      <c r="LUX45" s="31"/>
      <c r="LUY45" s="30"/>
      <c r="LUZ45" s="31"/>
      <c r="LVA45" s="30"/>
      <c r="LVB45" s="31"/>
      <c r="LVC45" s="30"/>
      <c r="LVD45" s="31"/>
      <c r="LVE45" s="30"/>
      <c r="LVF45" s="31"/>
      <c r="LVG45" s="30"/>
      <c r="LVH45" s="31"/>
      <c r="LVI45" s="30"/>
      <c r="LVJ45" s="31"/>
      <c r="LVK45" s="30"/>
      <c r="LVL45" s="31"/>
      <c r="LVM45" s="30"/>
      <c r="LVN45" s="31"/>
      <c r="LVO45" s="30"/>
      <c r="LVP45" s="31"/>
      <c r="LVQ45" s="30"/>
      <c r="LVR45" s="31"/>
      <c r="LVS45" s="30"/>
      <c r="LVT45" s="31"/>
      <c r="LVU45" s="30"/>
      <c r="LVV45" s="31"/>
      <c r="LVW45" s="30"/>
      <c r="LVX45" s="31"/>
      <c r="LVY45" s="30"/>
      <c r="LVZ45" s="31"/>
      <c r="LWA45" s="30"/>
      <c r="LWB45" s="31"/>
      <c r="LWC45" s="30"/>
      <c r="LWD45" s="31"/>
      <c r="LWE45" s="30"/>
      <c r="LWF45" s="31"/>
      <c r="LWG45" s="30"/>
      <c r="LWH45" s="31"/>
      <c r="LWI45" s="30"/>
      <c r="LWJ45" s="31"/>
      <c r="LWK45" s="30"/>
      <c r="LWL45" s="31"/>
      <c r="LWM45" s="30"/>
      <c r="LWN45" s="31"/>
      <c r="LWO45" s="30"/>
      <c r="LWP45" s="31"/>
      <c r="LWQ45" s="30"/>
      <c r="LWR45" s="31"/>
      <c r="LWS45" s="30"/>
      <c r="LWT45" s="31"/>
      <c r="LWU45" s="30"/>
      <c r="LWV45" s="31"/>
      <c r="LWW45" s="30"/>
      <c r="LWX45" s="31"/>
      <c r="LWY45" s="30"/>
      <c r="LWZ45" s="31"/>
      <c r="LXA45" s="30"/>
      <c r="LXB45" s="31"/>
      <c r="LXC45" s="30"/>
      <c r="LXD45" s="31"/>
      <c r="LXE45" s="30"/>
      <c r="LXF45" s="31"/>
      <c r="LXG45" s="30"/>
      <c r="LXH45" s="31"/>
      <c r="LXI45" s="30"/>
      <c r="LXJ45" s="31"/>
      <c r="LXK45" s="30"/>
      <c r="LXL45" s="31"/>
      <c r="LXM45" s="30"/>
      <c r="LXN45" s="31"/>
      <c r="LXO45" s="30"/>
      <c r="LXP45" s="31"/>
      <c r="LXQ45" s="30"/>
      <c r="LXR45" s="31"/>
      <c r="LXS45" s="30"/>
      <c r="LXT45" s="31"/>
      <c r="LXU45" s="30"/>
      <c r="LXV45" s="31"/>
      <c r="LXW45" s="30"/>
      <c r="LXX45" s="31"/>
      <c r="LXY45" s="30"/>
      <c r="LXZ45" s="31"/>
      <c r="LYA45" s="30"/>
      <c r="LYB45" s="31"/>
      <c r="LYC45" s="30"/>
      <c r="LYD45" s="31"/>
      <c r="LYE45" s="30"/>
      <c r="LYF45" s="31"/>
      <c r="LYG45" s="30"/>
      <c r="LYH45" s="31"/>
      <c r="LYI45" s="30"/>
      <c r="LYJ45" s="31"/>
      <c r="LYK45" s="30"/>
      <c r="LYL45" s="31"/>
      <c r="LYM45" s="30"/>
      <c r="LYN45" s="31"/>
      <c r="LYO45" s="30"/>
      <c r="LYP45" s="31"/>
      <c r="LYQ45" s="30"/>
      <c r="LYR45" s="31"/>
      <c r="LYS45" s="30"/>
      <c r="LYT45" s="31"/>
      <c r="LYU45" s="30"/>
      <c r="LYV45" s="31"/>
      <c r="LYW45" s="30"/>
      <c r="LYX45" s="31"/>
      <c r="LYY45" s="30"/>
      <c r="LYZ45" s="31"/>
      <c r="LZA45" s="30"/>
      <c r="LZB45" s="31"/>
      <c r="LZC45" s="30"/>
      <c r="LZD45" s="31"/>
      <c r="LZE45" s="30"/>
      <c r="LZF45" s="31"/>
      <c r="LZG45" s="30"/>
      <c r="LZH45" s="31"/>
      <c r="LZI45" s="30"/>
      <c r="LZJ45" s="31"/>
      <c r="LZK45" s="30"/>
      <c r="LZL45" s="31"/>
      <c r="LZM45" s="30"/>
      <c r="LZN45" s="31"/>
      <c r="LZO45" s="30"/>
      <c r="LZP45" s="31"/>
      <c r="LZQ45" s="30"/>
      <c r="LZR45" s="31"/>
      <c r="LZS45" s="30"/>
      <c r="LZT45" s="31"/>
      <c r="LZU45" s="30"/>
      <c r="LZV45" s="31"/>
      <c r="LZW45" s="30"/>
      <c r="LZX45" s="31"/>
      <c r="LZY45" s="30"/>
      <c r="LZZ45" s="31"/>
      <c r="MAA45" s="30"/>
      <c r="MAB45" s="31"/>
      <c r="MAC45" s="30"/>
      <c r="MAD45" s="31"/>
      <c r="MAE45" s="30"/>
      <c r="MAF45" s="31"/>
      <c r="MAG45" s="30"/>
      <c r="MAH45" s="31"/>
      <c r="MAI45" s="30"/>
      <c r="MAJ45" s="31"/>
      <c r="MAK45" s="30"/>
      <c r="MAL45" s="31"/>
      <c r="MAM45" s="30"/>
      <c r="MAN45" s="31"/>
      <c r="MAO45" s="30"/>
      <c r="MAP45" s="31"/>
      <c r="MAQ45" s="30"/>
      <c r="MAR45" s="31"/>
      <c r="MAS45" s="30"/>
      <c r="MAT45" s="31"/>
      <c r="MAU45" s="30"/>
      <c r="MAV45" s="31"/>
      <c r="MAW45" s="30"/>
      <c r="MAX45" s="31"/>
      <c r="MAY45" s="30"/>
      <c r="MAZ45" s="31"/>
      <c r="MBA45" s="30"/>
      <c r="MBB45" s="31"/>
      <c r="MBC45" s="30"/>
      <c r="MBD45" s="31"/>
      <c r="MBE45" s="30"/>
      <c r="MBF45" s="31"/>
      <c r="MBG45" s="30"/>
      <c r="MBH45" s="31"/>
      <c r="MBI45" s="30"/>
      <c r="MBJ45" s="31"/>
      <c r="MBK45" s="30"/>
      <c r="MBL45" s="31"/>
      <c r="MBM45" s="30"/>
      <c r="MBN45" s="31"/>
      <c r="MBO45" s="30"/>
      <c r="MBP45" s="31"/>
      <c r="MBQ45" s="30"/>
      <c r="MBR45" s="31"/>
      <c r="MBS45" s="30"/>
      <c r="MBT45" s="31"/>
      <c r="MBU45" s="30"/>
      <c r="MBV45" s="31"/>
      <c r="MBW45" s="30"/>
      <c r="MBX45" s="31"/>
      <c r="MBY45" s="30"/>
      <c r="MBZ45" s="31"/>
      <c r="MCA45" s="30"/>
      <c r="MCB45" s="31"/>
      <c r="MCC45" s="30"/>
      <c r="MCD45" s="31"/>
      <c r="MCE45" s="30"/>
      <c r="MCF45" s="31"/>
      <c r="MCG45" s="30"/>
      <c r="MCH45" s="31"/>
      <c r="MCI45" s="30"/>
      <c r="MCJ45" s="31"/>
      <c r="MCK45" s="30"/>
      <c r="MCL45" s="31"/>
      <c r="MCM45" s="30"/>
      <c r="MCN45" s="31"/>
      <c r="MCO45" s="30"/>
      <c r="MCP45" s="31"/>
      <c r="MCQ45" s="30"/>
      <c r="MCR45" s="31"/>
      <c r="MCS45" s="30"/>
      <c r="MCT45" s="31"/>
      <c r="MCU45" s="30"/>
      <c r="MCV45" s="31"/>
      <c r="MCW45" s="30"/>
      <c r="MCX45" s="31"/>
      <c r="MCY45" s="30"/>
      <c r="MCZ45" s="31"/>
      <c r="MDA45" s="30"/>
      <c r="MDB45" s="31"/>
      <c r="MDC45" s="30"/>
      <c r="MDD45" s="31"/>
      <c r="MDE45" s="30"/>
      <c r="MDF45" s="31"/>
      <c r="MDG45" s="30"/>
      <c r="MDH45" s="31"/>
      <c r="MDI45" s="30"/>
      <c r="MDJ45" s="31"/>
      <c r="MDK45" s="30"/>
      <c r="MDL45" s="31"/>
      <c r="MDM45" s="30"/>
      <c r="MDN45" s="31"/>
      <c r="MDO45" s="30"/>
      <c r="MDP45" s="31"/>
      <c r="MDQ45" s="30"/>
      <c r="MDR45" s="31"/>
      <c r="MDS45" s="30"/>
      <c r="MDT45" s="31"/>
      <c r="MDU45" s="30"/>
      <c r="MDV45" s="31"/>
      <c r="MDW45" s="30"/>
      <c r="MDX45" s="31"/>
      <c r="MDY45" s="30"/>
      <c r="MDZ45" s="31"/>
      <c r="MEA45" s="30"/>
      <c r="MEB45" s="31"/>
      <c r="MEC45" s="30"/>
      <c r="MED45" s="31"/>
      <c r="MEE45" s="30"/>
      <c r="MEF45" s="31"/>
      <c r="MEG45" s="30"/>
      <c r="MEH45" s="31"/>
      <c r="MEI45" s="30"/>
      <c r="MEJ45" s="31"/>
      <c r="MEK45" s="30"/>
      <c r="MEL45" s="31"/>
      <c r="MEM45" s="30"/>
      <c r="MEN45" s="31"/>
      <c r="MEO45" s="30"/>
      <c r="MEP45" s="31"/>
      <c r="MEQ45" s="30"/>
      <c r="MER45" s="31"/>
      <c r="MES45" s="30"/>
      <c r="MET45" s="31"/>
      <c r="MEU45" s="30"/>
      <c r="MEV45" s="31"/>
      <c r="MEW45" s="30"/>
      <c r="MEX45" s="31"/>
      <c r="MEY45" s="30"/>
      <c r="MEZ45" s="31"/>
      <c r="MFA45" s="30"/>
      <c r="MFB45" s="31"/>
      <c r="MFC45" s="30"/>
      <c r="MFD45" s="31"/>
      <c r="MFE45" s="30"/>
      <c r="MFF45" s="31"/>
      <c r="MFG45" s="30"/>
      <c r="MFH45" s="31"/>
      <c r="MFI45" s="30"/>
      <c r="MFJ45" s="31"/>
      <c r="MFK45" s="30"/>
      <c r="MFL45" s="31"/>
      <c r="MFM45" s="30"/>
      <c r="MFN45" s="31"/>
      <c r="MFO45" s="30"/>
      <c r="MFP45" s="31"/>
      <c r="MFQ45" s="30"/>
      <c r="MFR45" s="31"/>
      <c r="MFS45" s="30"/>
      <c r="MFT45" s="31"/>
      <c r="MFU45" s="30"/>
      <c r="MFV45" s="31"/>
      <c r="MFW45" s="30"/>
      <c r="MFX45" s="31"/>
      <c r="MFY45" s="30"/>
      <c r="MFZ45" s="31"/>
      <c r="MGA45" s="30"/>
      <c r="MGB45" s="31"/>
      <c r="MGC45" s="30"/>
      <c r="MGD45" s="31"/>
      <c r="MGE45" s="30"/>
      <c r="MGF45" s="31"/>
      <c r="MGG45" s="30"/>
      <c r="MGH45" s="31"/>
      <c r="MGI45" s="30"/>
      <c r="MGJ45" s="31"/>
      <c r="MGK45" s="30"/>
      <c r="MGL45" s="31"/>
      <c r="MGM45" s="30"/>
      <c r="MGN45" s="31"/>
      <c r="MGO45" s="30"/>
      <c r="MGP45" s="31"/>
      <c r="MGQ45" s="30"/>
      <c r="MGR45" s="31"/>
      <c r="MGS45" s="30"/>
      <c r="MGT45" s="31"/>
      <c r="MGU45" s="30"/>
      <c r="MGV45" s="31"/>
      <c r="MGW45" s="30"/>
      <c r="MGX45" s="31"/>
      <c r="MGY45" s="30"/>
      <c r="MGZ45" s="31"/>
      <c r="MHA45" s="30"/>
      <c r="MHB45" s="31"/>
      <c r="MHC45" s="30"/>
      <c r="MHD45" s="31"/>
      <c r="MHE45" s="30"/>
      <c r="MHF45" s="31"/>
      <c r="MHG45" s="30"/>
      <c r="MHH45" s="31"/>
      <c r="MHI45" s="30"/>
      <c r="MHJ45" s="31"/>
      <c r="MHK45" s="30"/>
      <c r="MHL45" s="31"/>
      <c r="MHM45" s="30"/>
      <c r="MHN45" s="31"/>
      <c r="MHO45" s="30"/>
      <c r="MHP45" s="31"/>
      <c r="MHQ45" s="30"/>
      <c r="MHR45" s="31"/>
      <c r="MHS45" s="30"/>
      <c r="MHT45" s="31"/>
      <c r="MHU45" s="30"/>
      <c r="MHV45" s="31"/>
      <c r="MHW45" s="30"/>
      <c r="MHX45" s="31"/>
      <c r="MHY45" s="30"/>
      <c r="MHZ45" s="31"/>
      <c r="MIA45" s="30"/>
      <c r="MIB45" s="31"/>
      <c r="MIC45" s="30"/>
      <c r="MID45" s="31"/>
      <c r="MIE45" s="30"/>
      <c r="MIF45" s="31"/>
      <c r="MIG45" s="30"/>
      <c r="MIH45" s="31"/>
      <c r="MII45" s="30"/>
      <c r="MIJ45" s="31"/>
      <c r="MIK45" s="30"/>
      <c r="MIL45" s="31"/>
      <c r="MIM45" s="30"/>
      <c r="MIN45" s="31"/>
      <c r="MIO45" s="30"/>
      <c r="MIP45" s="31"/>
      <c r="MIQ45" s="30"/>
      <c r="MIR45" s="31"/>
      <c r="MIS45" s="30"/>
      <c r="MIT45" s="31"/>
      <c r="MIU45" s="30"/>
      <c r="MIV45" s="31"/>
      <c r="MIW45" s="30"/>
      <c r="MIX45" s="31"/>
      <c r="MIY45" s="30"/>
      <c r="MIZ45" s="31"/>
      <c r="MJA45" s="30"/>
      <c r="MJB45" s="31"/>
      <c r="MJC45" s="30"/>
      <c r="MJD45" s="31"/>
      <c r="MJE45" s="30"/>
      <c r="MJF45" s="31"/>
      <c r="MJG45" s="30"/>
      <c r="MJH45" s="31"/>
      <c r="MJI45" s="30"/>
      <c r="MJJ45" s="31"/>
      <c r="MJK45" s="30"/>
      <c r="MJL45" s="31"/>
      <c r="MJM45" s="30"/>
      <c r="MJN45" s="31"/>
      <c r="MJO45" s="30"/>
      <c r="MJP45" s="31"/>
      <c r="MJQ45" s="30"/>
      <c r="MJR45" s="31"/>
      <c r="MJS45" s="30"/>
      <c r="MJT45" s="31"/>
      <c r="MJU45" s="30"/>
      <c r="MJV45" s="31"/>
      <c r="MJW45" s="30"/>
      <c r="MJX45" s="31"/>
      <c r="MJY45" s="30"/>
      <c r="MJZ45" s="31"/>
      <c r="MKA45" s="30"/>
      <c r="MKB45" s="31"/>
      <c r="MKC45" s="30"/>
      <c r="MKD45" s="31"/>
      <c r="MKE45" s="30"/>
      <c r="MKF45" s="31"/>
      <c r="MKG45" s="30"/>
      <c r="MKH45" s="31"/>
      <c r="MKI45" s="30"/>
      <c r="MKJ45" s="31"/>
      <c r="MKK45" s="30"/>
      <c r="MKL45" s="31"/>
      <c r="MKM45" s="30"/>
      <c r="MKN45" s="31"/>
      <c r="MKO45" s="30"/>
      <c r="MKP45" s="31"/>
      <c r="MKQ45" s="30"/>
      <c r="MKR45" s="31"/>
      <c r="MKS45" s="30"/>
      <c r="MKT45" s="31"/>
      <c r="MKU45" s="30"/>
      <c r="MKV45" s="31"/>
      <c r="MKW45" s="30"/>
      <c r="MKX45" s="31"/>
      <c r="MKY45" s="30"/>
      <c r="MKZ45" s="31"/>
      <c r="MLA45" s="30"/>
      <c r="MLB45" s="31"/>
      <c r="MLC45" s="30"/>
      <c r="MLD45" s="31"/>
      <c r="MLE45" s="30"/>
      <c r="MLF45" s="31"/>
      <c r="MLG45" s="30"/>
      <c r="MLH45" s="31"/>
      <c r="MLI45" s="30"/>
      <c r="MLJ45" s="31"/>
      <c r="MLK45" s="30"/>
      <c r="MLL45" s="31"/>
      <c r="MLM45" s="30"/>
      <c r="MLN45" s="31"/>
      <c r="MLO45" s="30"/>
      <c r="MLP45" s="31"/>
      <c r="MLQ45" s="30"/>
      <c r="MLR45" s="31"/>
      <c r="MLS45" s="30"/>
      <c r="MLT45" s="31"/>
      <c r="MLU45" s="30"/>
      <c r="MLV45" s="31"/>
      <c r="MLW45" s="30"/>
      <c r="MLX45" s="31"/>
      <c r="MLY45" s="30"/>
      <c r="MLZ45" s="31"/>
      <c r="MMA45" s="30"/>
      <c r="MMB45" s="31"/>
      <c r="MMC45" s="30"/>
      <c r="MMD45" s="31"/>
      <c r="MME45" s="30"/>
      <c r="MMF45" s="31"/>
      <c r="MMG45" s="30"/>
      <c r="MMH45" s="31"/>
      <c r="MMI45" s="30"/>
      <c r="MMJ45" s="31"/>
      <c r="MMK45" s="30"/>
      <c r="MML45" s="31"/>
      <c r="MMM45" s="30"/>
      <c r="MMN45" s="31"/>
      <c r="MMO45" s="30"/>
      <c r="MMP45" s="31"/>
      <c r="MMQ45" s="30"/>
      <c r="MMR45" s="31"/>
      <c r="MMS45" s="30"/>
      <c r="MMT45" s="31"/>
      <c r="MMU45" s="30"/>
      <c r="MMV45" s="31"/>
      <c r="MMW45" s="30"/>
      <c r="MMX45" s="31"/>
      <c r="MMY45" s="30"/>
      <c r="MMZ45" s="31"/>
      <c r="MNA45" s="30"/>
      <c r="MNB45" s="31"/>
      <c r="MNC45" s="30"/>
      <c r="MND45" s="31"/>
      <c r="MNE45" s="30"/>
      <c r="MNF45" s="31"/>
      <c r="MNG45" s="30"/>
      <c r="MNH45" s="31"/>
      <c r="MNI45" s="30"/>
      <c r="MNJ45" s="31"/>
      <c r="MNK45" s="30"/>
      <c r="MNL45" s="31"/>
      <c r="MNM45" s="30"/>
      <c r="MNN45" s="31"/>
      <c r="MNO45" s="30"/>
      <c r="MNP45" s="31"/>
      <c r="MNQ45" s="30"/>
      <c r="MNR45" s="31"/>
      <c r="MNS45" s="30"/>
      <c r="MNT45" s="31"/>
      <c r="MNU45" s="30"/>
      <c r="MNV45" s="31"/>
      <c r="MNW45" s="30"/>
      <c r="MNX45" s="31"/>
      <c r="MNY45" s="30"/>
      <c r="MNZ45" s="31"/>
      <c r="MOA45" s="30"/>
      <c r="MOB45" s="31"/>
      <c r="MOC45" s="30"/>
      <c r="MOD45" s="31"/>
      <c r="MOE45" s="30"/>
      <c r="MOF45" s="31"/>
      <c r="MOG45" s="30"/>
      <c r="MOH45" s="31"/>
      <c r="MOI45" s="30"/>
      <c r="MOJ45" s="31"/>
      <c r="MOK45" s="30"/>
      <c r="MOL45" s="31"/>
      <c r="MOM45" s="30"/>
      <c r="MON45" s="31"/>
      <c r="MOO45" s="30"/>
      <c r="MOP45" s="31"/>
      <c r="MOQ45" s="30"/>
      <c r="MOR45" s="31"/>
      <c r="MOS45" s="30"/>
      <c r="MOT45" s="31"/>
      <c r="MOU45" s="30"/>
      <c r="MOV45" s="31"/>
      <c r="MOW45" s="30"/>
      <c r="MOX45" s="31"/>
      <c r="MOY45" s="30"/>
      <c r="MOZ45" s="31"/>
      <c r="MPA45" s="30"/>
      <c r="MPB45" s="31"/>
      <c r="MPC45" s="30"/>
      <c r="MPD45" s="31"/>
      <c r="MPE45" s="30"/>
      <c r="MPF45" s="31"/>
      <c r="MPG45" s="30"/>
      <c r="MPH45" s="31"/>
      <c r="MPI45" s="30"/>
      <c r="MPJ45" s="31"/>
      <c r="MPK45" s="30"/>
      <c r="MPL45" s="31"/>
      <c r="MPM45" s="30"/>
      <c r="MPN45" s="31"/>
      <c r="MPO45" s="30"/>
      <c r="MPP45" s="31"/>
      <c r="MPQ45" s="30"/>
      <c r="MPR45" s="31"/>
      <c r="MPS45" s="30"/>
      <c r="MPT45" s="31"/>
      <c r="MPU45" s="30"/>
      <c r="MPV45" s="31"/>
      <c r="MPW45" s="30"/>
      <c r="MPX45" s="31"/>
      <c r="MPY45" s="30"/>
      <c r="MPZ45" s="31"/>
      <c r="MQA45" s="30"/>
      <c r="MQB45" s="31"/>
      <c r="MQC45" s="30"/>
      <c r="MQD45" s="31"/>
      <c r="MQE45" s="30"/>
      <c r="MQF45" s="31"/>
      <c r="MQG45" s="30"/>
      <c r="MQH45" s="31"/>
      <c r="MQI45" s="30"/>
      <c r="MQJ45" s="31"/>
      <c r="MQK45" s="30"/>
      <c r="MQL45" s="31"/>
      <c r="MQM45" s="30"/>
      <c r="MQN45" s="31"/>
      <c r="MQO45" s="30"/>
      <c r="MQP45" s="31"/>
      <c r="MQQ45" s="30"/>
      <c r="MQR45" s="31"/>
      <c r="MQS45" s="30"/>
      <c r="MQT45" s="31"/>
      <c r="MQU45" s="30"/>
      <c r="MQV45" s="31"/>
      <c r="MQW45" s="30"/>
      <c r="MQX45" s="31"/>
      <c r="MQY45" s="30"/>
      <c r="MQZ45" s="31"/>
      <c r="MRA45" s="30"/>
      <c r="MRB45" s="31"/>
      <c r="MRC45" s="30"/>
      <c r="MRD45" s="31"/>
      <c r="MRE45" s="30"/>
      <c r="MRF45" s="31"/>
      <c r="MRG45" s="30"/>
      <c r="MRH45" s="31"/>
      <c r="MRI45" s="30"/>
      <c r="MRJ45" s="31"/>
      <c r="MRK45" s="30"/>
      <c r="MRL45" s="31"/>
      <c r="MRM45" s="30"/>
      <c r="MRN45" s="31"/>
      <c r="MRO45" s="30"/>
      <c r="MRP45" s="31"/>
      <c r="MRQ45" s="30"/>
      <c r="MRR45" s="31"/>
      <c r="MRS45" s="30"/>
      <c r="MRT45" s="31"/>
      <c r="MRU45" s="30"/>
      <c r="MRV45" s="31"/>
      <c r="MRW45" s="30"/>
      <c r="MRX45" s="31"/>
      <c r="MRY45" s="30"/>
      <c r="MRZ45" s="31"/>
      <c r="MSA45" s="30"/>
      <c r="MSB45" s="31"/>
      <c r="MSC45" s="30"/>
      <c r="MSD45" s="31"/>
      <c r="MSE45" s="30"/>
      <c r="MSF45" s="31"/>
      <c r="MSG45" s="30"/>
      <c r="MSH45" s="31"/>
      <c r="MSI45" s="30"/>
      <c r="MSJ45" s="31"/>
      <c r="MSK45" s="30"/>
      <c r="MSL45" s="31"/>
      <c r="MSM45" s="30"/>
      <c r="MSN45" s="31"/>
      <c r="MSO45" s="30"/>
      <c r="MSP45" s="31"/>
      <c r="MSQ45" s="30"/>
      <c r="MSR45" s="31"/>
      <c r="MSS45" s="30"/>
      <c r="MST45" s="31"/>
      <c r="MSU45" s="30"/>
      <c r="MSV45" s="31"/>
      <c r="MSW45" s="30"/>
      <c r="MSX45" s="31"/>
      <c r="MSY45" s="30"/>
      <c r="MSZ45" s="31"/>
      <c r="MTA45" s="30"/>
      <c r="MTB45" s="31"/>
      <c r="MTC45" s="30"/>
      <c r="MTD45" s="31"/>
      <c r="MTE45" s="30"/>
      <c r="MTF45" s="31"/>
      <c r="MTG45" s="30"/>
      <c r="MTH45" s="31"/>
      <c r="MTI45" s="30"/>
      <c r="MTJ45" s="31"/>
      <c r="MTK45" s="30"/>
      <c r="MTL45" s="31"/>
      <c r="MTM45" s="30"/>
      <c r="MTN45" s="31"/>
      <c r="MTO45" s="30"/>
      <c r="MTP45" s="31"/>
      <c r="MTQ45" s="30"/>
      <c r="MTR45" s="31"/>
      <c r="MTS45" s="30"/>
      <c r="MTT45" s="31"/>
      <c r="MTU45" s="30"/>
      <c r="MTV45" s="31"/>
      <c r="MTW45" s="30"/>
      <c r="MTX45" s="31"/>
      <c r="MTY45" s="30"/>
      <c r="MTZ45" s="31"/>
      <c r="MUA45" s="30"/>
      <c r="MUB45" s="31"/>
      <c r="MUC45" s="30"/>
      <c r="MUD45" s="31"/>
      <c r="MUE45" s="30"/>
      <c r="MUF45" s="31"/>
      <c r="MUG45" s="30"/>
      <c r="MUH45" s="31"/>
      <c r="MUI45" s="30"/>
      <c r="MUJ45" s="31"/>
      <c r="MUK45" s="30"/>
      <c r="MUL45" s="31"/>
      <c r="MUM45" s="30"/>
      <c r="MUN45" s="31"/>
      <c r="MUO45" s="30"/>
      <c r="MUP45" s="31"/>
      <c r="MUQ45" s="30"/>
      <c r="MUR45" s="31"/>
      <c r="MUS45" s="30"/>
      <c r="MUT45" s="31"/>
      <c r="MUU45" s="30"/>
      <c r="MUV45" s="31"/>
      <c r="MUW45" s="30"/>
      <c r="MUX45" s="31"/>
      <c r="MUY45" s="30"/>
      <c r="MUZ45" s="31"/>
      <c r="MVA45" s="30"/>
      <c r="MVB45" s="31"/>
      <c r="MVC45" s="30"/>
      <c r="MVD45" s="31"/>
      <c r="MVE45" s="30"/>
      <c r="MVF45" s="31"/>
      <c r="MVG45" s="30"/>
      <c r="MVH45" s="31"/>
      <c r="MVI45" s="30"/>
      <c r="MVJ45" s="31"/>
      <c r="MVK45" s="30"/>
      <c r="MVL45" s="31"/>
      <c r="MVM45" s="30"/>
      <c r="MVN45" s="31"/>
      <c r="MVO45" s="30"/>
      <c r="MVP45" s="31"/>
      <c r="MVQ45" s="30"/>
      <c r="MVR45" s="31"/>
      <c r="MVS45" s="30"/>
      <c r="MVT45" s="31"/>
      <c r="MVU45" s="30"/>
      <c r="MVV45" s="31"/>
      <c r="MVW45" s="30"/>
      <c r="MVX45" s="31"/>
      <c r="MVY45" s="30"/>
      <c r="MVZ45" s="31"/>
      <c r="MWA45" s="30"/>
      <c r="MWB45" s="31"/>
      <c r="MWC45" s="30"/>
      <c r="MWD45" s="31"/>
      <c r="MWE45" s="30"/>
      <c r="MWF45" s="31"/>
      <c r="MWG45" s="30"/>
      <c r="MWH45" s="31"/>
      <c r="MWI45" s="30"/>
      <c r="MWJ45" s="31"/>
      <c r="MWK45" s="30"/>
      <c r="MWL45" s="31"/>
      <c r="MWM45" s="30"/>
      <c r="MWN45" s="31"/>
      <c r="MWO45" s="30"/>
      <c r="MWP45" s="31"/>
      <c r="MWQ45" s="30"/>
      <c r="MWR45" s="31"/>
      <c r="MWS45" s="30"/>
      <c r="MWT45" s="31"/>
      <c r="MWU45" s="30"/>
      <c r="MWV45" s="31"/>
      <c r="MWW45" s="30"/>
      <c r="MWX45" s="31"/>
      <c r="MWY45" s="30"/>
      <c r="MWZ45" s="31"/>
      <c r="MXA45" s="30"/>
      <c r="MXB45" s="31"/>
      <c r="MXC45" s="30"/>
      <c r="MXD45" s="31"/>
      <c r="MXE45" s="30"/>
      <c r="MXF45" s="31"/>
      <c r="MXG45" s="30"/>
      <c r="MXH45" s="31"/>
      <c r="MXI45" s="30"/>
      <c r="MXJ45" s="31"/>
      <c r="MXK45" s="30"/>
      <c r="MXL45" s="31"/>
      <c r="MXM45" s="30"/>
      <c r="MXN45" s="31"/>
      <c r="MXO45" s="30"/>
      <c r="MXP45" s="31"/>
      <c r="MXQ45" s="30"/>
      <c r="MXR45" s="31"/>
      <c r="MXS45" s="30"/>
      <c r="MXT45" s="31"/>
      <c r="MXU45" s="30"/>
      <c r="MXV45" s="31"/>
      <c r="MXW45" s="30"/>
      <c r="MXX45" s="31"/>
      <c r="MXY45" s="30"/>
      <c r="MXZ45" s="31"/>
      <c r="MYA45" s="30"/>
      <c r="MYB45" s="31"/>
      <c r="MYC45" s="30"/>
      <c r="MYD45" s="31"/>
      <c r="MYE45" s="30"/>
      <c r="MYF45" s="31"/>
      <c r="MYG45" s="30"/>
      <c r="MYH45" s="31"/>
      <c r="MYI45" s="30"/>
      <c r="MYJ45" s="31"/>
      <c r="MYK45" s="30"/>
      <c r="MYL45" s="31"/>
      <c r="MYM45" s="30"/>
      <c r="MYN45" s="31"/>
      <c r="MYO45" s="30"/>
      <c r="MYP45" s="31"/>
      <c r="MYQ45" s="30"/>
      <c r="MYR45" s="31"/>
      <c r="MYS45" s="30"/>
      <c r="MYT45" s="31"/>
      <c r="MYU45" s="30"/>
      <c r="MYV45" s="31"/>
      <c r="MYW45" s="30"/>
      <c r="MYX45" s="31"/>
      <c r="MYY45" s="30"/>
      <c r="MYZ45" s="31"/>
      <c r="MZA45" s="30"/>
      <c r="MZB45" s="31"/>
      <c r="MZC45" s="30"/>
      <c r="MZD45" s="31"/>
      <c r="MZE45" s="30"/>
      <c r="MZF45" s="31"/>
      <c r="MZG45" s="30"/>
      <c r="MZH45" s="31"/>
      <c r="MZI45" s="30"/>
      <c r="MZJ45" s="31"/>
      <c r="MZK45" s="30"/>
      <c r="MZL45" s="31"/>
      <c r="MZM45" s="30"/>
      <c r="MZN45" s="31"/>
      <c r="MZO45" s="30"/>
      <c r="MZP45" s="31"/>
      <c r="MZQ45" s="30"/>
      <c r="MZR45" s="31"/>
      <c r="MZS45" s="30"/>
      <c r="MZT45" s="31"/>
      <c r="MZU45" s="30"/>
      <c r="MZV45" s="31"/>
      <c r="MZW45" s="30"/>
      <c r="MZX45" s="31"/>
      <c r="MZY45" s="30"/>
      <c r="MZZ45" s="31"/>
      <c r="NAA45" s="30"/>
      <c r="NAB45" s="31"/>
      <c r="NAC45" s="30"/>
      <c r="NAD45" s="31"/>
      <c r="NAE45" s="30"/>
      <c r="NAF45" s="31"/>
      <c r="NAG45" s="30"/>
      <c r="NAH45" s="31"/>
      <c r="NAI45" s="30"/>
      <c r="NAJ45" s="31"/>
      <c r="NAK45" s="30"/>
      <c r="NAL45" s="31"/>
      <c r="NAM45" s="30"/>
      <c r="NAN45" s="31"/>
      <c r="NAO45" s="30"/>
      <c r="NAP45" s="31"/>
      <c r="NAQ45" s="30"/>
      <c r="NAR45" s="31"/>
      <c r="NAS45" s="30"/>
      <c r="NAT45" s="31"/>
      <c r="NAU45" s="30"/>
      <c r="NAV45" s="31"/>
      <c r="NAW45" s="30"/>
      <c r="NAX45" s="31"/>
      <c r="NAY45" s="30"/>
      <c r="NAZ45" s="31"/>
      <c r="NBA45" s="30"/>
      <c r="NBB45" s="31"/>
      <c r="NBC45" s="30"/>
      <c r="NBD45" s="31"/>
      <c r="NBE45" s="30"/>
      <c r="NBF45" s="31"/>
      <c r="NBG45" s="30"/>
      <c r="NBH45" s="31"/>
      <c r="NBI45" s="30"/>
      <c r="NBJ45" s="31"/>
      <c r="NBK45" s="30"/>
      <c r="NBL45" s="31"/>
      <c r="NBM45" s="30"/>
      <c r="NBN45" s="31"/>
      <c r="NBO45" s="30"/>
      <c r="NBP45" s="31"/>
      <c r="NBQ45" s="30"/>
      <c r="NBR45" s="31"/>
      <c r="NBS45" s="30"/>
      <c r="NBT45" s="31"/>
      <c r="NBU45" s="30"/>
      <c r="NBV45" s="31"/>
      <c r="NBW45" s="30"/>
      <c r="NBX45" s="31"/>
      <c r="NBY45" s="30"/>
      <c r="NBZ45" s="31"/>
      <c r="NCA45" s="30"/>
      <c r="NCB45" s="31"/>
      <c r="NCC45" s="30"/>
      <c r="NCD45" s="31"/>
      <c r="NCE45" s="30"/>
      <c r="NCF45" s="31"/>
      <c r="NCG45" s="30"/>
      <c r="NCH45" s="31"/>
      <c r="NCI45" s="30"/>
      <c r="NCJ45" s="31"/>
      <c r="NCK45" s="30"/>
      <c r="NCL45" s="31"/>
      <c r="NCM45" s="30"/>
      <c r="NCN45" s="31"/>
      <c r="NCO45" s="30"/>
      <c r="NCP45" s="31"/>
      <c r="NCQ45" s="30"/>
      <c r="NCR45" s="31"/>
      <c r="NCS45" s="30"/>
      <c r="NCT45" s="31"/>
      <c r="NCU45" s="30"/>
      <c r="NCV45" s="31"/>
      <c r="NCW45" s="30"/>
      <c r="NCX45" s="31"/>
      <c r="NCY45" s="30"/>
      <c r="NCZ45" s="31"/>
      <c r="NDA45" s="30"/>
      <c r="NDB45" s="31"/>
      <c r="NDC45" s="30"/>
      <c r="NDD45" s="31"/>
      <c r="NDE45" s="30"/>
      <c r="NDF45" s="31"/>
      <c r="NDG45" s="30"/>
      <c r="NDH45" s="31"/>
      <c r="NDI45" s="30"/>
      <c r="NDJ45" s="31"/>
      <c r="NDK45" s="30"/>
      <c r="NDL45" s="31"/>
      <c r="NDM45" s="30"/>
      <c r="NDN45" s="31"/>
      <c r="NDO45" s="30"/>
      <c r="NDP45" s="31"/>
      <c r="NDQ45" s="30"/>
      <c r="NDR45" s="31"/>
      <c r="NDS45" s="30"/>
      <c r="NDT45" s="31"/>
      <c r="NDU45" s="30"/>
      <c r="NDV45" s="31"/>
      <c r="NDW45" s="30"/>
      <c r="NDX45" s="31"/>
      <c r="NDY45" s="30"/>
      <c r="NDZ45" s="31"/>
      <c r="NEA45" s="30"/>
      <c r="NEB45" s="31"/>
      <c r="NEC45" s="30"/>
      <c r="NED45" s="31"/>
      <c r="NEE45" s="30"/>
      <c r="NEF45" s="31"/>
      <c r="NEG45" s="30"/>
      <c r="NEH45" s="31"/>
      <c r="NEI45" s="30"/>
      <c r="NEJ45" s="31"/>
      <c r="NEK45" s="30"/>
      <c r="NEL45" s="31"/>
      <c r="NEM45" s="30"/>
      <c r="NEN45" s="31"/>
      <c r="NEO45" s="30"/>
      <c r="NEP45" s="31"/>
      <c r="NEQ45" s="30"/>
      <c r="NER45" s="31"/>
      <c r="NES45" s="30"/>
      <c r="NET45" s="31"/>
      <c r="NEU45" s="30"/>
      <c r="NEV45" s="31"/>
      <c r="NEW45" s="30"/>
      <c r="NEX45" s="31"/>
      <c r="NEY45" s="30"/>
      <c r="NEZ45" s="31"/>
      <c r="NFA45" s="30"/>
      <c r="NFB45" s="31"/>
      <c r="NFC45" s="30"/>
      <c r="NFD45" s="31"/>
      <c r="NFE45" s="30"/>
      <c r="NFF45" s="31"/>
      <c r="NFG45" s="30"/>
      <c r="NFH45" s="31"/>
      <c r="NFI45" s="30"/>
      <c r="NFJ45" s="31"/>
      <c r="NFK45" s="30"/>
      <c r="NFL45" s="31"/>
      <c r="NFM45" s="30"/>
      <c r="NFN45" s="31"/>
      <c r="NFO45" s="30"/>
      <c r="NFP45" s="31"/>
      <c r="NFQ45" s="30"/>
      <c r="NFR45" s="31"/>
      <c r="NFS45" s="30"/>
      <c r="NFT45" s="31"/>
      <c r="NFU45" s="30"/>
      <c r="NFV45" s="31"/>
      <c r="NFW45" s="30"/>
      <c r="NFX45" s="31"/>
      <c r="NFY45" s="30"/>
      <c r="NFZ45" s="31"/>
      <c r="NGA45" s="30"/>
      <c r="NGB45" s="31"/>
      <c r="NGC45" s="30"/>
      <c r="NGD45" s="31"/>
      <c r="NGE45" s="30"/>
      <c r="NGF45" s="31"/>
      <c r="NGG45" s="30"/>
      <c r="NGH45" s="31"/>
      <c r="NGI45" s="30"/>
      <c r="NGJ45" s="31"/>
      <c r="NGK45" s="30"/>
      <c r="NGL45" s="31"/>
      <c r="NGM45" s="30"/>
      <c r="NGN45" s="31"/>
      <c r="NGO45" s="30"/>
      <c r="NGP45" s="31"/>
      <c r="NGQ45" s="30"/>
      <c r="NGR45" s="31"/>
      <c r="NGS45" s="30"/>
      <c r="NGT45" s="31"/>
      <c r="NGU45" s="30"/>
      <c r="NGV45" s="31"/>
      <c r="NGW45" s="30"/>
      <c r="NGX45" s="31"/>
      <c r="NGY45" s="30"/>
      <c r="NGZ45" s="31"/>
      <c r="NHA45" s="30"/>
      <c r="NHB45" s="31"/>
      <c r="NHC45" s="30"/>
      <c r="NHD45" s="31"/>
      <c r="NHE45" s="30"/>
      <c r="NHF45" s="31"/>
      <c r="NHG45" s="30"/>
      <c r="NHH45" s="31"/>
      <c r="NHI45" s="30"/>
      <c r="NHJ45" s="31"/>
      <c r="NHK45" s="30"/>
      <c r="NHL45" s="31"/>
      <c r="NHM45" s="30"/>
      <c r="NHN45" s="31"/>
      <c r="NHO45" s="30"/>
      <c r="NHP45" s="31"/>
      <c r="NHQ45" s="30"/>
      <c r="NHR45" s="31"/>
      <c r="NHS45" s="30"/>
      <c r="NHT45" s="31"/>
      <c r="NHU45" s="30"/>
      <c r="NHV45" s="31"/>
      <c r="NHW45" s="30"/>
      <c r="NHX45" s="31"/>
      <c r="NHY45" s="30"/>
      <c r="NHZ45" s="31"/>
      <c r="NIA45" s="30"/>
      <c r="NIB45" s="31"/>
      <c r="NIC45" s="30"/>
      <c r="NID45" s="31"/>
      <c r="NIE45" s="30"/>
      <c r="NIF45" s="31"/>
      <c r="NIG45" s="30"/>
      <c r="NIH45" s="31"/>
      <c r="NII45" s="30"/>
      <c r="NIJ45" s="31"/>
      <c r="NIK45" s="30"/>
      <c r="NIL45" s="31"/>
      <c r="NIM45" s="30"/>
      <c r="NIN45" s="31"/>
      <c r="NIO45" s="30"/>
      <c r="NIP45" s="31"/>
      <c r="NIQ45" s="30"/>
      <c r="NIR45" s="31"/>
      <c r="NIS45" s="30"/>
      <c r="NIT45" s="31"/>
      <c r="NIU45" s="30"/>
      <c r="NIV45" s="31"/>
      <c r="NIW45" s="30"/>
      <c r="NIX45" s="31"/>
      <c r="NIY45" s="30"/>
      <c r="NIZ45" s="31"/>
      <c r="NJA45" s="30"/>
      <c r="NJB45" s="31"/>
      <c r="NJC45" s="30"/>
      <c r="NJD45" s="31"/>
      <c r="NJE45" s="30"/>
      <c r="NJF45" s="31"/>
      <c r="NJG45" s="30"/>
      <c r="NJH45" s="31"/>
      <c r="NJI45" s="30"/>
      <c r="NJJ45" s="31"/>
      <c r="NJK45" s="30"/>
      <c r="NJL45" s="31"/>
      <c r="NJM45" s="30"/>
      <c r="NJN45" s="31"/>
      <c r="NJO45" s="30"/>
      <c r="NJP45" s="31"/>
      <c r="NJQ45" s="30"/>
      <c r="NJR45" s="31"/>
      <c r="NJS45" s="30"/>
      <c r="NJT45" s="31"/>
      <c r="NJU45" s="30"/>
      <c r="NJV45" s="31"/>
      <c r="NJW45" s="30"/>
      <c r="NJX45" s="31"/>
      <c r="NJY45" s="30"/>
      <c r="NJZ45" s="31"/>
      <c r="NKA45" s="30"/>
      <c r="NKB45" s="31"/>
      <c r="NKC45" s="30"/>
      <c r="NKD45" s="31"/>
      <c r="NKE45" s="30"/>
      <c r="NKF45" s="31"/>
      <c r="NKG45" s="30"/>
      <c r="NKH45" s="31"/>
      <c r="NKI45" s="30"/>
      <c r="NKJ45" s="31"/>
      <c r="NKK45" s="30"/>
      <c r="NKL45" s="31"/>
      <c r="NKM45" s="30"/>
      <c r="NKN45" s="31"/>
      <c r="NKO45" s="30"/>
      <c r="NKP45" s="31"/>
      <c r="NKQ45" s="30"/>
      <c r="NKR45" s="31"/>
      <c r="NKS45" s="30"/>
      <c r="NKT45" s="31"/>
      <c r="NKU45" s="30"/>
      <c r="NKV45" s="31"/>
      <c r="NKW45" s="30"/>
      <c r="NKX45" s="31"/>
      <c r="NKY45" s="30"/>
      <c r="NKZ45" s="31"/>
      <c r="NLA45" s="30"/>
      <c r="NLB45" s="31"/>
      <c r="NLC45" s="30"/>
      <c r="NLD45" s="31"/>
      <c r="NLE45" s="30"/>
      <c r="NLF45" s="31"/>
      <c r="NLG45" s="30"/>
      <c r="NLH45" s="31"/>
      <c r="NLI45" s="30"/>
      <c r="NLJ45" s="31"/>
      <c r="NLK45" s="30"/>
      <c r="NLL45" s="31"/>
      <c r="NLM45" s="30"/>
      <c r="NLN45" s="31"/>
      <c r="NLO45" s="30"/>
      <c r="NLP45" s="31"/>
      <c r="NLQ45" s="30"/>
      <c r="NLR45" s="31"/>
      <c r="NLS45" s="30"/>
      <c r="NLT45" s="31"/>
      <c r="NLU45" s="30"/>
      <c r="NLV45" s="31"/>
      <c r="NLW45" s="30"/>
      <c r="NLX45" s="31"/>
      <c r="NLY45" s="30"/>
      <c r="NLZ45" s="31"/>
      <c r="NMA45" s="30"/>
      <c r="NMB45" s="31"/>
      <c r="NMC45" s="30"/>
      <c r="NMD45" s="31"/>
      <c r="NME45" s="30"/>
      <c r="NMF45" s="31"/>
      <c r="NMG45" s="30"/>
      <c r="NMH45" s="31"/>
      <c r="NMI45" s="30"/>
      <c r="NMJ45" s="31"/>
      <c r="NMK45" s="30"/>
      <c r="NML45" s="31"/>
      <c r="NMM45" s="30"/>
      <c r="NMN45" s="31"/>
      <c r="NMO45" s="30"/>
      <c r="NMP45" s="31"/>
      <c r="NMQ45" s="30"/>
      <c r="NMR45" s="31"/>
      <c r="NMS45" s="30"/>
      <c r="NMT45" s="31"/>
      <c r="NMU45" s="30"/>
      <c r="NMV45" s="31"/>
      <c r="NMW45" s="30"/>
      <c r="NMX45" s="31"/>
      <c r="NMY45" s="30"/>
      <c r="NMZ45" s="31"/>
      <c r="NNA45" s="30"/>
      <c r="NNB45" s="31"/>
      <c r="NNC45" s="30"/>
      <c r="NND45" s="31"/>
      <c r="NNE45" s="30"/>
      <c r="NNF45" s="31"/>
      <c r="NNG45" s="30"/>
      <c r="NNH45" s="31"/>
      <c r="NNI45" s="30"/>
      <c r="NNJ45" s="31"/>
      <c r="NNK45" s="30"/>
      <c r="NNL45" s="31"/>
      <c r="NNM45" s="30"/>
      <c r="NNN45" s="31"/>
      <c r="NNO45" s="30"/>
      <c r="NNP45" s="31"/>
      <c r="NNQ45" s="30"/>
      <c r="NNR45" s="31"/>
      <c r="NNS45" s="30"/>
      <c r="NNT45" s="31"/>
      <c r="NNU45" s="30"/>
      <c r="NNV45" s="31"/>
      <c r="NNW45" s="30"/>
      <c r="NNX45" s="31"/>
      <c r="NNY45" s="30"/>
      <c r="NNZ45" s="31"/>
      <c r="NOA45" s="30"/>
      <c r="NOB45" s="31"/>
      <c r="NOC45" s="30"/>
      <c r="NOD45" s="31"/>
      <c r="NOE45" s="30"/>
      <c r="NOF45" s="31"/>
      <c r="NOG45" s="30"/>
      <c r="NOH45" s="31"/>
      <c r="NOI45" s="30"/>
      <c r="NOJ45" s="31"/>
      <c r="NOK45" s="30"/>
      <c r="NOL45" s="31"/>
      <c r="NOM45" s="30"/>
      <c r="NON45" s="31"/>
      <c r="NOO45" s="30"/>
      <c r="NOP45" s="31"/>
      <c r="NOQ45" s="30"/>
      <c r="NOR45" s="31"/>
      <c r="NOS45" s="30"/>
      <c r="NOT45" s="31"/>
      <c r="NOU45" s="30"/>
      <c r="NOV45" s="31"/>
      <c r="NOW45" s="30"/>
      <c r="NOX45" s="31"/>
      <c r="NOY45" s="30"/>
      <c r="NOZ45" s="31"/>
      <c r="NPA45" s="30"/>
      <c r="NPB45" s="31"/>
      <c r="NPC45" s="30"/>
      <c r="NPD45" s="31"/>
      <c r="NPE45" s="30"/>
      <c r="NPF45" s="31"/>
      <c r="NPG45" s="30"/>
      <c r="NPH45" s="31"/>
      <c r="NPI45" s="30"/>
      <c r="NPJ45" s="31"/>
      <c r="NPK45" s="30"/>
      <c r="NPL45" s="31"/>
      <c r="NPM45" s="30"/>
      <c r="NPN45" s="31"/>
      <c r="NPO45" s="30"/>
      <c r="NPP45" s="31"/>
      <c r="NPQ45" s="30"/>
      <c r="NPR45" s="31"/>
      <c r="NPS45" s="30"/>
      <c r="NPT45" s="31"/>
      <c r="NPU45" s="30"/>
      <c r="NPV45" s="31"/>
      <c r="NPW45" s="30"/>
      <c r="NPX45" s="31"/>
      <c r="NPY45" s="30"/>
      <c r="NPZ45" s="31"/>
      <c r="NQA45" s="30"/>
      <c r="NQB45" s="31"/>
      <c r="NQC45" s="30"/>
      <c r="NQD45" s="31"/>
      <c r="NQE45" s="30"/>
      <c r="NQF45" s="31"/>
      <c r="NQG45" s="30"/>
      <c r="NQH45" s="31"/>
      <c r="NQI45" s="30"/>
      <c r="NQJ45" s="31"/>
      <c r="NQK45" s="30"/>
      <c r="NQL45" s="31"/>
      <c r="NQM45" s="30"/>
      <c r="NQN45" s="31"/>
      <c r="NQO45" s="30"/>
      <c r="NQP45" s="31"/>
      <c r="NQQ45" s="30"/>
      <c r="NQR45" s="31"/>
      <c r="NQS45" s="30"/>
      <c r="NQT45" s="31"/>
      <c r="NQU45" s="30"/>
      <c r="NQV45" s="31"/>
      <c r="NQW45" s="30"/>
      <c r="NQX45" s="31"/>
      <c r="NQY45" s="30"/>
      <c r="NQZ45" s="31"/>
      <c r="NRA45" s="30"/>
      <c r="NRB45" s="31"/>
      <c r="NRC45" s="30"/>
      <c r="NRD45" s="31"/>
      <c r="NRE45" s="30"/>
      <c r="NRF45" s="31"/>
      <c r="NRG45" s="30"/>
      <c r="NRH45" s="31"/>
      <c r="NRI45" s="30"/>
      <c r="NRJ45" s="31"/>
      <c r="NRK45" s="30"/>
      <c r="NRL45" s="31"/>
      <c r="NRM45" s="30"/>
      <c r="NRN45" s="31"/>
      <c r="NRO45" s="30"/>
      <c r="NRP45" s="31"/>
      <c r="NRQ45" s="30"/>
      <c r="NRR45" s="31"/>
      <c r="NRS45" s="30"/>
      <c r="NRT45" s="31"/>
      <c r="NRU45" s="30"/>
      <c r="NRV45" s="31"/>
      <c r="NRW45" s="30"/>
      <c r="NRX45" s="31"/>
      <c r="NRY45" s="30"/>
      <c r="NRZ45" s="31"/>
      <c r="NSA45" s="30"/>
      <c r="NSB45" s="31"/>
      <c r="NSC45" s="30"/>
      <c r="NSD45" s="31"/>
      <c r="NSE45" s="30"/>
      <c r="NSF45" s="31"/>
      <c r="NSG45" s="30"/>
      <c r="NSH45" s="31"/>
      <c r="NSI45" s="30"/>
      <c r="NSJ45" s="31"/>
      <c r="NSK45" s="30"/>
      <c r="NSL45" s="31"/>
      <c r="NSM45" s="30"/>
      <c r="NSN45" s="31"/>
      <c r="NSO45" s="30"/>
      <c r="NSP45" s="31"/>
      <c r="NSQ45" s="30"/>
      <c r="NSR45" s="31"/>
      <c r="NSS45" s="30"/>
      <c r="NST45" s="31"/>
      <c r="NSU45" s="30"/>
      <c r="NSV45" s="31"/>
      <c r="NSW45" s="30"/>
      <c r="NSX45" s="31"/>
      <c r="NSY45" s="30"/>
      <c r="NSZ45" s="31"/>
      <c r="NTA45" s="30"/>
      <c r="NTB45" s="31"/>
      <c r="NTC45" s="30"/>
      <c r="NTD45" s="31"/>
      <c r="NTE45" s="30"/>
      <c r="NTF45" s="31"/>
      <c r="NTG45" s="30"/>
      <c r="NTH45" s="31"/>
      <c r="NTI45" s="30"/>
      <c r="NTJ45" s="31"/>
      <c r="NTK45" s="30"/>
      <c r="NTL45" s="31"/>
      <c r="NTM45" s="30"/>
      <c r="NTN45" s="31"/>
      <c r="NTO45" s="30"/>
      <c r="NTP45" s="31"/>
      <c r="NTQ45" s="30"/>
      <c r="NTR45" s="31"/>
      <c r="NTS45" s="30"/>
      <c r="NTT45" s="31"/>
      <c r="NTU45" s="30"/>
      <c r="NTV45" s="31"/>
      <c r="NTW45" s="30"/>
      <c r="NTX45" s="31"/>
      <c r="NTY45" s="30"/>
      <c r="NTZ45" s="31"/>
      <c r="NUA45" s="30"/>
      <c r="NUB45" s="31"/>
      <c r="NUC45" s="30"/>
      <c r="NUD45" s="31"/>
      <c r="NUE45" s="30"/>
      <c r="NUF45" s="31"/>
      <c r="NUG45" s="30"/>
      <c r="NUH45" s="31"/>
      <c r="NUI45" s="30"/>
      <c r="NUJ45" s="31"/>
      <c r="NUK45" s="30"/>
      <c r="NUL45" s="31"/>
      <c r="NUM45" s="30"/>
      <c r="NUN45" s="31"/>
      <c r="NUO45" s="30"/>
      <c r="NUP45" s="31"/>
      <c r="NUQ45" s="30"/>
      <c r="NUR45" s="31"/>
      <c r="NUS45" s="30"/>
      <c r="NUT45" s="31"/>
      <c r="NUU45" s="30"/>
      <c r="NUV45" s="31"/>
      <c r="NUW45" s="30"/>
      <c r="NUX45" s="31"/>
      <c r="NUY45" s="30"/>
      <c r="NUZ45" s="31"/>
      <c r="NVA45" s="30"/>
      <c r="NVB45" s="31"/>
      <c r="NVC45" s="30"/>
      <c r="NVD45" s="31"/>
      <c r="NVE45" s="30"/>
      <c r="NVF45" s="31"/>
      <c r="NVG45" s="30"/>
      <c r="NVH45" s="31"/>
      <c r="NVI45" s="30"/>
      <c r="NVJ45" s="31"/>
      <c r="NVK45" s="30"/>
      <c r="NVL45" s="31"/>
      <c r="NVM45" s="30"/>
      <c r="NVN45" s="31"/>
      <c r="NVO45" s="30"/>
      <c r="NVP45" s="31"/>
      <c r="NVQ45" s="30"/>
      <c r="NVR45" s="31"/>
      <c r="NVS45" s="30"/>
      <c r="NVT45" s="31"/>
      <c r="NVU45" s="30"/>
      <c r="NVV45" s="31"/>
      <c r="NVW45" s="30"/>
      <c r="NVX45" s="31"/>
      <c r="NVY45" s="30"/>
      <c r="NVZ45" s="31"/>
      <c r="NWA45" s="30"/>
      <c r="NWB45" s="31"/>
      <c r="NWC45" s="30"/>
      <c r="NWD45" s="31"/>
      <c r="NWE45" s="30"/>
      <c r="NWF45" s="31"/>
      <c r="NWG45" s="30"/>
      <c r="NWH45" s="31"/>
      <c r="NWI45" s="30"/>
      <c r="NWJ45" s="31"/>
      <c r="NWK45" s="30"/>
      <c r="NWL45" s="31"/>
      <c r="NWM45" s="30"/>
      <c r="NWN45" s="31"/>
      <c r="NWO45" s="30"/>
      <c r="NWP45" s="31"/>
      <c r="NWQ45" s="30"/>
      <c r="NWR45" s="31"/>
      <c r="NWS45" s="30"/>
      <c r="NWT45" s="31"/>
      <c r="NWU45" s="30"/>
      <c r="NWV45" s="31"/>
      <c r="NWW45" s="30"/>
      <c r="NWX45" s="31"/>
      <c r="NWY45" s="30"/>
      <c r="NWZ45" s="31"/>
      <c r="NXA45" s="30"/>
      <c r="NXB45" s="31"/>
      <c r="NXC45" s="30"/>
      <c r="NXD45" s="31"/>
      <c r="NXE45" s="30"/>
      <c r="NXF45" s="31"/>
      <c r="NXG45" s="30"/>
      <c r="NXH45" s="31"/>
      <c r="NXI45" s="30"/>
      <c r="NXJ45" s="31"/>
      <c r="NXK45" s="30"/>
      <c r="NXL45" s="31"/>
      <c r="NXM45" s="30"/>
      <c r="NXN45" s="31"/>
      <c r="NXO45" s="30"/>
      <c r="NXP45" s="31"/>
      <c r="NXQ45" s="30"/>
      <c r="NXR45" s="31"/>
      <c r="NXS45" s="30"/>
      <c r="NXT45" s="31"/>
      <c r="NXU45" s="30"/>
      <c r="NXV45" s="31"/>
      <c r="NXW45" s="30"/>
      <c r="NXX45" s="31"/>
      <c r="NXY45" s="30"/>
      <c r="NXZ45" s="31"/>
      <c r="NYA45" s="30"/>
      <c r="NYB45" s="31"/>
      <c r="NYC45" s="30"/>
      <c r="NYD45" s="31"/>
      <c r="NYE45" s="30"/>
      <c r="NYF45" s="31"/>
      <c r="NYG45" s="30"/>
      <c r="NYH45" s="31"/>
      <c r="NYI45" s="30"/>
      <c r="NYJ45" s="31"/>
      <c r="NYK45" s="30"/>
      <c r="NYL45" s="31"/>
      <c r="NYM45" s="30"/>
      <c r="NYN45" s="31"/>
      <c r="NYO45" s="30"/>
      <c r="NYP45" s="31"/>
      <c r="NYQ45" s="30"/>
      <c r="NYR45" s="31"/>
      <c r="NYS45" s="30"/>
      <c r="NYT45" s="31"/>
      <c r="NYU45" s="30"/>
      <c r="NYV45" s="31"/>
      <c r="NYW45" s="30"/>
      <c r="NYX45" s="31"/>
      <c r="NYY45" s="30"/>
      <c r="NYZ45" s="31"/>
      <c r="NZA45" s="30"/>
      <c r="NZB45" s="31"/>
      <c r="NZC45" s="30"/>
      <c r="NZD45" s="31"/>
      <c r="NZE45" s="30"/>
      <c r="NZF45" s="31"/>
      <c r="NZG45" s="30"/>
      <c r="NZH45" s="31"/>
      <c r="NZI45" s="30"/>
      <c r="NZJ45" s="31"/>
      <c r="NZK45" s="30"/>
      <c r="NZL45" s="31"/>
      <c r="NZM45" s="30"/>
      <c r="NZN45" s="31"/>
      <c r="NZO45" s="30"/>
      <c r="NZP45" s="31"/>
      <c r="NZQ45" s="30"/>
      <c r="NZR45" s="31"/>
      <c r="NZS45" s="30"/>
      <c r="NZT45" s="31"/>
      <c r="NZU45" s="30"/>
      <c r="NZV45" s="31"/>
      <c r="NZW45" s="30"/>
      <c r="NZX45" s="31"/>
      <c r="NZY45" s="30"/>
      <c r="NZZ45" s="31"/>
      <c r="OAA45" s="30"/>
      <c r="OAB45" s="31"/>
      <c r="OAC45" s="30"/>
      <c r="OAD45" s="31"/>
      <c r="OAE45" s="30"/>
      <c r="OAF45" s="31"/>
      <c r="OAG45" s="30"/>
      <c r="OAH45" s="31"/>
      <c r="OAI45" s="30"/>
      <c r="OAJ45" s="31"/>
      <c r="OAK45" s="30"/>
      <c r="OAL45" s="31"/>
      <c r="OAM45" s="30"/>
      <c r="OAN45" s="31"/>
      <c r="OAO45" s="30"/>
      <c r="OAP45" s="31"/>
      <c r="OAQ45" s="30"/>
      <c r="OAR45" s="31"/>
      <c r="OAS45" s="30"/>
      <c r="OAT45" s="31"/>
      <c r="OAU45" s="30"/>
      <c r="OAV45" s="31"/>
      <c r="OAW45" s="30"/>
      <c r="OAX45" s="31"/>
      <c r="OAY45" s="30"/>
      <c r="OAZ45" s="31"/>
      <c r="OBA45" s="30"/>
      <c r="OBB45" s="31"/>
      <c r="OBC45" s="30"/>
      <c r="OBD45" s="31"/>
      <c r="OBE45" s="30"/>
      <c r="OBF45" s="31"/>
      <c r="OBG45" s="30"/>
      <c r="OBH45" s="31"/>
      <c r="OBI45" s="30"/>
      <c r="OBJ45" s="31"/>
      <c r="OBK45" s="30"/>
      <c r="OBL45" s="31"/>
      <c r="OBM45" s="30"/>
      <c r="OBN45" s="31"/>
      <c r="OBO45" s="30"/>
      <c r="OBP45" s="31"/>
      <c r="OBQ45" s="30"/>
      <c r="OBR45" s="31"/>
      <c r="OBS45" s="30"/>
      <c r="OBT45" s="31"/>
      <c r="OBU45" s="30"/>
      <c r="OBV45" s="31"/>
      <c r="OBW45" s="30"/>
      <c r="OBX45" s="31"/>
      <c r="OBY45" s="30"/>
      <c r="OBZ45" s="31"/>
      <c r="OCA45" s="30"/>
      <c r="OCB45" s="31"/>
      <c r="OCC45" s="30"/>
      <c r="OCD45" s="31"/>
      <c r="OCE45" s="30"/>
      <c r="OCF45" s="31"/>
      <c r="OCG45" s="30"/>
      <c r="OCH45" s="31"/>
      <c r="OCI45" s="30"/>
      <c r="OCJ45" s="31"/>
      <c r="OCK45" s="30"/>
      <c r="OCL45" s="31"/>
      <c r="OCM45" s="30"/>
      <c r="OCN45" s="31"/>
      <c r="OCO45" s="30"/>
      <c r="OCP45" s="31"/>
      <c r="OCQ45" s="30"/>
      <c r="OCR45" s="31"/>
      <c r="OCS45" s="30"/>
      <c r="OCT45" s="31"/>
      <c r="OCU45" s="30"/>
      <c r="OCV45" s="31"/>
      <c r="OCW45" s="30"/>
      <c r="OCX45" s="31"/>
      <c r="OCY45" s="30"/>
      <c r="OCZ45" s="31"/>
      <c r="ODA45" s="30"/>
      <c r="ODB45" s="31"/>
      <c r="ODC45" s="30"/>
      <c r="ODD45" s="31"/>
      <c r="ODE45" s="30"/>
      <c r="ODF45" s="31"/>
      <c r="ODG45" s="30"/>
      <c r="ODH45" s="31"/>
      <c r="ODI45" s="30"/>
      <c r="ODJ45" s="31"/>
      <c r="ODK45" s="30"/>
      <c r="ODL45" s="31"/>
      <c r="ODM45" s="30"/>
      <c r="ODN45" s="31"/>
      <c r="ODO45" s="30"/>
      <c r="ODP45" s="31"/>
      <c r="ODQ45" s="30"/>
      <c r="ODR45" s="31"/>
      <c r="ODS45" s="30"/>
      <c r="ODT45" s="31"/>
      <c r="ODU45" s="30"/>
      <c r="ODV45" s="31"/>
      <c r="ODW45" s="30"/>
      <c r="ODX45" s="31"/>
      <c r="ODY45" s="30"/>
      <c r="ODZ45" s="31"/>
      <c r="OEA45" s="30"/>
      <c r="OEB45" s="31"/>
      <c r="OEC45" s="30"/>
      <c r="OED45" s="31"/>
      <c r="OEE45" s="30"/>
      <c r="OEF45" s="31"/>
      <c r="OEG45" s="30"/>
      <c r="OEH45" s="31"/>
      <c r="OEI45" s="30"/>
      <c r="OEJ45" s="31"/>
      <c r="OEK45" s="30"/>
      <c r="OEL45" s="31"/>
      <c r="OEM45" s="30"/>
      <c r="OEN45" s="31"/>
      <c r="OEO45" s="30"/>
      <c r="OEP45" s="31"/>
      <c r="OEQ45" s="30"/>
      <c r="OER45" s="31"/>
      <c r="OES45" s="30"/>
      <c r="OET45" s="31"/>
      <c r="OEU45" s="30"/>
      <c r="OEV45" s="31"/>
      <c r="OEW45" s="30"/>
      <c r="OEX45" s="31"/>
      <c r="OEY45" s="30"/>
      <c r="OEZ45" s="31"/>
      <c r="OFA45" s="30"/>
      <c r="OFB45" s="31"/>
      <c r="OFC45" s="30"/>
      <c r="OFD45" s="31"/>
      <c r="OFE45" s="30"/>
      <c r="OFF45" s="31"/>
      <c r="OFG45" s="30"/>
      <c r="OFH45" s="31"/>
      <c r="OFI45" s="30"/>
      <c r="OFJ45" s="31"/>
      <c r="OFK45" s="30"/>
      <c r="OFL45" s="31"/>
      <c r="OFM45" s="30"/>
      <c r="OFN45" s="31"/>
      <c r="OFO45" s="30"/>
      <c r="OFP45" s="31"/>
      <c r="OFQ45" s="30"/>
      <c r="OFR45" s="31"/>
      <c r="OFS45" s="30"/>
      <c r="OFT45" s="31"/>
      <c r="OFU45" s="30"/>
      <c r="OFV45" s="31"/>
      <c r="OFW45" s="30"/>
      <c r="OFX45" s="31"/>
      <c r="OFY45" s="30"/>
      <c r="OFZ45" s="31"/>
      <c r="OGA45" s="30"/>
      <c r="OGB45" s="31"/>
      <c r="OGC45" s="30"/>
      <c r="OGD45" s="31"/>
      <c r="OGE45" s="30"/>
      <c r="OGF45" s="31"/>
      <c r="OGG45" s="30"/>
      <c r="OGH45" s="31"/>
      <c r="OGI45" s="30"/>
      <c r="OGJ45" s="31"/>
      <c r="OGK45" s="30"/>
      <c r="OGL45" s="31"/>
      <c r="OGM45" s="30"/>
      <c r="OGN45" s="31"/>
      <c r="OGO45" s="30"/>
      <c r="OGP45" s="31"/>
      <c r="OGQ45" s="30"/>
      <c r="OGR45" s="31"/>
      <c r="OGS45" s="30"/>
      <c r="OGT45" s="31"/>
      <c r="OGU45" s="30"/>
      <c r="OGV45" s="31"/>
      <c r="OGW45" s="30"/>
      <c r="OGX45" s="31"/>
      <c r="OGY45" s="30"/>
      <c r="OGZ45" s="31"/>
      <c r="OHA45" s="30"/>
      <c r="OHB45" s="31"/>
      <c r="OHC45" s="30"/>
      <c r="OHD45" s="31"/>
      <c r="OHE45" s="30"/>
      <c r="OHF45" s="31"/>
      <c r="OHG45" s="30"/>
      <c r="OHH45" s="31"/>
      <c r="OHI45" s="30"/>
      <c r="OHJ45" s="31"/>
      <c r="OHK45" s="30"/>
      <c r="OHL45" s="31"/>
      <c r="OHM45" s="30"/>
      <c r="OHN45" s="31"/>
      <c r="OHO45" s="30"/>
      <c r="OHP45" s="31"/>
      <c r="OHQ45" s="30"/>
      <c r="OHR45" s="31"/>
      <c r="OHS45" s="30"/>
      <c r="OHT45" s="31"/>
      <c r="OHU45" s="30"/>
      <c r="OHV45" s="31"/>
      <c r="OHW45" s="30"/>
      <c r="OHX45" s="31"/>
      <c r="OHY45" s="30"/>
      <c r="OHZ45" s="31"/>
      <c r="OIA45" s="30"/>
      <c r="OIB45" s="31"/>
      <c r="OIC45" s="30"/>
      <c r="OID45" s="31"/>
      <c r="OIE45" s="30"/>
      <c r="OIF45" s="31"/>
      <c r="OIG45" s="30"/>
      <c r="OIH45" s="31"/>
      <c r="OII45" s="30"/>
      <c r="OIJ45" s="31"/>
      <c r="OIK45" s="30"/>
      <c r="OIL45" s="31"/>
      <c r="OIM45" s="30"/>
      <c r="OIN45" s="31"/>
      <c r="OIO45" s="30"/>
      <c r="OIP45" s="31"/>
      <c r="OIQ45" s="30"/>
      <c r="OIR45" s="31"/>
      <c r="OIS45" s="30"/>
      <c r="OIT45" s="31"/>
      <c r="OIU45" s="30"/>
      <c r="OIV45" s="31"/>
      <c r="OIW45" s="30"/>
      <c r="OIX45" s="31"/>
      <c r="OIY45" s="30"/>
      <c r="OIZ45" s="31"/>
      <c r="OJA45" s="30"/>
      <c r="OJB45" s="31"/>
      <c r="OJC45" s="30"/>
      <c r="OJD45" s="31"/>
      <c r="OJE45" s="30"/>
      <c r="OJF45" s="31"/>
      <c r="OJG45" s="30"/>
      <c r="OJH45" s="31"/>
      <c r="OJI45" s="30"/>
      <c r="OJJ45" s="31"/>
      <c r="OJK45" s="30"/>
      <c r="OJL45" s="31"/>
      <c r="OJM45" s="30"/>
      <c r="OJN45" s="31"/>
      <c r="OJO45" s="30"/>
      <c r="OJP45" s="31"/>
      <c r="OJQ45" s="30"/>
      <c r="OJR45" s="31"/>
      <c r="OJS45" s="30"/>
      <c r="OJT45" s="31"/>
      <c r="OJU45" s="30"/>
      <c r="OJV45" s="31"/>
      <c r="OJW45" s="30"/>
      <c r="OJX45" s="31"/>
      <c r="OJY45" s="30"/>
      <c r="OJZ45" s="31"/>
      <c r="OKA45" s="30"/>
      <c r="OKB45" s="31"/>
      <c r="OKC45" s="30"/>
      <c r="OKD45" s="31"/>
      <c r="OKE45" s="30"/>
      <c r="OKF45" s="31"/>
      <c r="OKG45" s="30"/>
      <c r="OKH45" s="31"/>
      <c r="OKI45" s="30"/>
      <c r="OKJ45" s="31"/>
      <c r="OKK45" s="30"/>
      <c r="OKL45" s="31"/>
      <c r="OKM45" s="30"/>
      <c r="OKN45" s="31"/>
      <c r="OKO45" s="30"/>
      <c r="OKP45" s="31"/>
      <c r="OKQ45" s="30"/>
      <c r="OKR45" s="31"/>
      <c r="OKS45" s="30"/>
      <c r="OKT45" s="31"/>
      <c r="OKU45" s="30"/>
      <c r="OKV45" s="31"/>
      <c r="OKW45" s="30"/>
      <c r="OKX45" s="31"/>
      <c r="OKY45" s="30"/>
      <c r="OKZ45" s="31"/>
      <c r="OLA45" s="30"/>
      <c r="OLB45" s="31"/>
      <c r="OLC45" s="30"/>
      <c r="OLD45" s="31"/>
      <c r="OLE45" s="30"/>
      <c r="OLF45" s="31"/>
      <c r="OLG45" s="30"/>
      <c r="OLH45" s="31"/>
      <c r="OLI45" s="30"/>
      <c r="OLJ45" s="31"/>
      <c r="OLK45" s="30"/>
      <c r="OLL45" s="31"/>
      <c r="OLM45" s="30"/>
      <c r="OLN45" s="31"/>
      <c r="OLO45" s="30"/>
      <c r="OLP45" s="31"/>
      <c r="OLQ45" s="30"/>
      <c r="OLR45" s="31"/>
      <c r="OLS45" s="30"/>
      <c r="OLT45" s="31"/>
      <c r="OLU45" s="30"/>
      <c r="OLV45" s="31"/>
      <c r="OLW45" s="30"/>
      <c r="OLX45" s="31"/>
      <c r="OLY45" s="30"/>
      <c r="OLZ45" s="31"/>
      <c r="OMA45" s="30"/>
      <c r="OMB45" s="31"/>
      <c r="OMC45" s="30"/>
      <c r="OMD45" s="31"/>
      <c r="OME45" s="30"/>
      <c r="OMF45" s="31"/>
      <c r="OMG45" s="30"/>
      <c r="OMH45" s="31"/>
      <c r="OMI45" s="30"/>
      <c r="OMJ45" s="31"/>
      <c r="OMK45" s="30"/>
      <c r="OML45" s="31"/>
      <c r="OMM45" s="30"/>
      <c r="OMN45" s="31"/>
      <c r="OMO45" s="30"/>
      <c r="OMP45" s="31"/>
      <c r="OMQ45" s="30"/>
      <c r="OMR45" s="31"/>
      <c r="OMS45" s="30"/>
      <c r="OMT45" s="31"/>
      <c r="OMU45" s="30"/>
      <c r="OMV45" s="31"/>
      <c r="OMW45" s="30"/>
      <c r="OMX45" s="31"/>
      <c r="OMY45" s="30"/>
      <c r="OMZ45" s="31"/>
      <c r="ONA45" s="30"/>
      <c r="ONB45" s="31"/>
      <c r="ONC45" s="30"/>
      <c r="OND45" s="31"/>
      <c r="ONE45" s="30"/>
      <c r="ONF45" s="31"/>
      <c r="ONG45" s="30"/>
      <c r="ONH45" s="31"/>
      <c r="ONI45" s="30"/>
      <c r="ONJ45" s="31"/>
      <c r="ONK45" s="30"/>
      <c r="ONL45" s="31"/>
      <c r="ONM45" s="30"/>
      <c r="ONN45" s="31"/>
      <c r="ONO45" s="30"/>
      <c r="ONP45" s="31"/>
      <c r="ONQ45" s="30"/>
      <c r="ONR45" s="31"/>
      <c r="ONS45" s="30"/>
      <c r="ONT45" s="31"/>
      <c r="ONU45" s="30"/>
      <c r="ONV45" s="31"/>
      <c r="ONW45" s="30"/>
      <c r="ONX45" s="31"/>
      <c r="ONY45" s="30"/>
      <c r="ONZ45" s="31"/>
      <c r="OOA45" s="30"/>
      <c r="OOB45" s="31"/>
      <c r="OOC45" s="30"/>
      <c r="OOD45" s="31"/>
      <c r="OOE45" s="30"/>
      <c r="OOF45" s="31"/>
      <c r="OOG45" s="30"/>
      <c r="OOH45" s="31"/>
      <c r="OOI45" s="30"/>
      <c r="OOJ45" s="31"/>
      <c r="OOK45" s="30"/>
      <c r="OOL45" s="31"/>
      <c r="OOM45" s="30"/>
      <c r="OON45" s="31"/>
      <c r="OOO45" s="30"/>
      <c r="OOP45" s="31"/>
      <c r="OOQ45" s="30"/>
      <c r="OOR45" s="31"/>
      <c r="OOS45" s="30"/>
      <c r="OOT45" s="31"/>
      <c r="OOU45" s="30"/>
      <c r="OOV45" s="31"/>
      <c r="OOW45" s="30"/>
      <c r="OOX45" s="31"/>
      <c r="OOY45" s="30"/>
      <c r="OOZ45" s="31"/>
      <c r="OPA45" s="30"/>
      <c r="OPB45" s="31"/>
      <c r="OPC45" s="30"/>
      <c r="OPD45" s="31"/>
      <c r="OPE45" s="30"/>
      <c r="OPF45" s="31"/>
      <c r="OPG45" s="30"/>
      <c r="OPH45" s="31"/>
      <c r="OPI45" s="30"/>
      <c r="OPJ45" s="31"/>
      <c r="OPK45" s="30"/>
      <c r="OPL45" s="31"/>
      <c r="OPM45" s="30"/>
      <c r="OPN45" s="31"/>
      <c r="OPO45" s="30"/>
      <c r="OPP45" s="31"/>
      <c r="OPQ45" s="30"/>
      <c r="OPR45" s="31"/>
      <c r="OPS45" s="30"/>
      <c r="OPT45" s="31"/>
      <c r="OPU45" s="30"/>
      <c r="OPV45" s="31"/>
      <c r="OPW45" s="30"/>
      <c r="OPX45" s="31"/>
      <c r="OPY45" s="30"/>
      <c r="OPZ45" s="31"/>
      <c r="OQA45" s="30"/>
      <c r="OQB45" s="31"/>
      <c r="OQC45" s="30"/>
      <c r="OQD45" s="31"/>
      <c r="OQE45" s="30"/>
      <c r="OQF45" s="31"/>
      <c r="OQG45" s="30"/>
      <c r="OQH45" s="31"/>
      <c r="OQI45" s="30"/>
      <c r="OQJ45" s="31"/>
      <c r="OQK45" s="30"/>
      <c r="OQL45" s="31"/>
      <c r="OQM45" s="30"/>
      <c r="OQN45" s="31"/>
      <c r="OQO45" s="30"/>
      <c r="OQP45" s="31"/>
      <c r="OQQ45" s="30"/>
      <c r="OQR45" s="31"/>
      <c r="OQS45" s="30"/>
      <c r="OQT45" s="31"/>
      <c r="OQU45" s="30"/>
      <c r="OQV45" s="31"/>
      <c r="OQW45" s="30"/>
      <c r="OQX45" s="31"/>
      <c r="OQY45" s="30"/>
      <c r="OQZ45" s="31"/>
      <c r="ORA45" s="30"/>
      <c r="ORB45" s="31"/>
      <c r="ORC45" s="30"/>
      <c r="ORD45" s="31"/>
      <c r="ORE45" s="30"/>
      <c r="ORF45" s="31"/>
      <c r="ORG45" s="30"/>
      <c r="ORH45" s="31"/>
      <c r="ORI45" s="30"/>
      <c r="ORJ45" s="31"/>
      <c r="ORK45" s="30"/>
      <c r="ORL45" s="31"/>
      <c r="ORM45" s="30"/>
      <c r="ORN45" s="31"/>
      <c r="ORO45" s="30"/>
      <c r="ORP45" s="31"/>
      <c r="ORQ45" s="30"/>
      <c r="ORR45" s="31"/>
      <c r="ORS45" s="30"/>
      <c r="ORT45" s="31"/>
      <c r="ORU45" s="30"/>
      <c r="ORV45" s="31"/>
      <c r="ORW45" s="30"/>
      <c r="ORX45" s="31"/>
      <c r="ORY45" s="30"/>
      <c r="ORZ45" s="31"/>
      <c r="OSA45" s="30"/>
      <c r="OSB45" s="31"/>
      <c r="OSC45" s="30"/>
      <c r="OSD45" s="31"/>
      <c r="OSE45" s="30"/>
      <c r="OSF45" s="31"/>
      <c r="OSG45" s="30"/>
      <c r="OSH45" s="31"/>
      <c r="OSI45" s="30"/>
      <c r="OSJ45" s="31"/>
      <c r="OSK45" s="30"/>
      <c r="OSL45" s="31"/>
      <c r="OSM45" s="30"/>
      <c r="OSN45" s="31"/>
      <c r="OSO45" s="30"/>
      <c r="OSP45" s="31"/>
      <c r="OSQ45" s="30"/>
      <c r="OSR45" s="31"/>
      <c r="OSS45" s="30"/>
      <c r="OST45" s="31"/>
      <c r="OSU45" s="30"/>
      <c r="OSV45" s="31"/>
      <c r="OSW45" s="30"/>
      <c r="OSX45" s="31"/>
      <c r="OSY45" s="30"/>
      <c r="OSZ45" s="31"/>
      <c r="OTA45" s="30"/>
      <c r="OTB45" s="31"/>
      <c r="OTC45" s="30"/>
      <c r="OTD45" s="31"/>
      <c r="OTE45" s="30"/>
      <c r="OTF45" s="31"/>
      <c r="OTG45" s="30"/>
      <c r="OTH45" s="31"/>
      <c r="OTI45" s="30"/>
      <c r="OTJ45" s="31"/>
      <c r="OTK45" s="30"/>
      <c r="OTL45" s="31"/>
      <c r="OTM45" s="30"/>
      <c r="OTN45" s="31"/>
      <c r="OTO45" s="30"/>
      <c r="OTP45" s="31"/>
      <c r="OTQ45" s="30"/>
      <c r="OTR45" s="31"/>
      <c r="OTS45" s="30"/>
      <c r="OTT45" s="31"/>
      <c r="OTU45" s="30"/>
      <c r="OTV45" s="31"/>
      <c r="OTW45" s="30"/>
      <c r="OTX45" s="31"/>
      <c r="OTY45" s="30"/>
      <c r="OTZ45" s="31"/>
      <c r="OUA45" s="30"/>
      <c r="OUB45" s="31"/>
      <c r="OUC45" s="30"/>
      <c r="OUD45" s="31"/>
      <c r="OUE45" s="30"/>
      <c r="OUF45" s="31"/>
      <c r="OUG45" s="30"/>
      <c r="OUH45" s="31"/>
      <c r="OUI45" s="30"/>
      <c r="OUJ45" s="31"/>
      <c r="OUK45" s="30"/>
      <c r="OUL45" s="31"/>
      <c r="OUM45" s="30"/>
      <c r="OUN45" s="31"/>
      <c r="OUO45" s="30"/>
      <c r="OUP45" s="31"/>
      <c r="OUQ45" s="30"/>
      <c r="OUR45" s="31"/>
      <c r="OUS45" s="30"/>
      <c r="OUT45" s="31"/>
      <c r="OUU45" s="30"/>
      <c r="OUV45" s="31"/>
      <c r="OUW45" s="30"/>
      <c r="OUX45" s="31"/>
      <c r="OUY45" s="30"/>
      <c r="OUZ45" s="31"/>
      <c r="OVA45" s="30"/>
      <c r="OVB45" s="31"/>
      <c r="OVC45" s="30"/>
      <c r="OVD45" s="31"/>
      <c r="OVE45" s="30"/>
      <c r="OVF45" s="31"/>
      <c r="OVG45" s="30"/>
      <c r="OVH45" s="31"/>
      <c r="OVI45" s="30"/>
      <c r="OVJ45" s="31"/>
      <c r="OVK45" s="30"/>
      <c r="OVL45" s="31"/>
      <c r="OVM45" s="30"/>
      <c r="OVN45" s="31"/>
      <c r="OVO45" s="30"/>
      <c r="OVP45" s="31"/>
      <c r="OVQ45" s="30"/>
      <c r="OVR45" s="31"/>
      <c r="OVS45" s="30"/>
      <c r="OVT45" s="31"/>
      <c r="OVU45" s="30"/>
      <c r="OVV45" s="31"/>
      <c r="OVW45" s="30"/>
      <c r="OVX45" s="31"/>
      <c r="OVY45" s="30"/>
      <c r="OVZ45" s="31"/>
      <c r="OWA45" s="30"/>
      <c r="OWB45" s="31"/>
      <c r="OWC45" s="30"/>
      <c r="OWD45" s="31"/>
      <c r="OWE45" s="30"/>
      <c r="OWF45" s="31"/>
      <c r="OWG45" s="30"/>
      <c r="OWH45" s="31"/>
      <c r="OWI45" s="30"/>
      <c r="OWJ45" s="31"/>
      <c r="OWK45" s="30"/>
      <c r="OWL45" s="31"/>
      <c r="OWM45" s="30"/>
      <c r="OWN45" s="31"/>
      <c r="OWO45" s="30"/>
      <c r="OWP45" s="31"/>
      <c r="OWQ45" s="30"/>
      <c r="OWR45" s="31"/>
      <c r="OWS45" s="30"/>
      <c r="OWT45" s="31"/>
      <c r="OWU45" s="30"/>
      <c r="OWV45" s="31"/>
      <c r="OWW45" s="30"/>
      <c r="OWX45" s="31"/>
      <c r="OWY45" s="30"/>
      <c r="OWZ45" s="31"/>
      <c r="OXA45" s="30"/>
      <c r="OXB45" s="31"/>
      <c r="OXC45" s="30"/>
      <c r="OXD45" s="31"/>
      <c r="OXE45" s="30"/>
      <c r="OXF45" s="31"/>
      <c r="OXG45" s="30"/>
      <c r="OXH45" s="31"/>
      <c r="OXI45" s="30"/>
      <c r="OXJ45" s="31"/>
      <c r="OXK45" s="30"/>
      <c r="OXL45" s="31"/>
      <c r="OXM45" s="30"/>
      <c r="OXN45" s="31"/>
      <c r="OXO45" s="30"/>
      <c r="OXP45" s="31"/>
      <c r="OXQ45" s="30"/>
      <c r="OXR45" s="31"/>
      <c r="OXS45" s="30"/>
      <c r="OXT45" s="31"/>
      <c r="OXU45" s="30"/>
      <c r="OXV45" s="31"/>
      <c r="OXW45" s="30"/>
      <c r="OXX45" s="31"/>
      <c r="OXY45" s="30"/>
      <c r="OXZ45" s="31"/>
      <c r="OYA45" s="30"/>
      <c r="OYB45" s="31"/>
      <c r="OYC45" s="30"/>
      <c r="OYD45" s="31"/>
      <c r="OYE45" s="30"/>
      <c r="OYF45" s="31"/>
      <c r="OYG45" s="30"/>
      <c r="OYH45" s="31"/>
      <c r="OYI45" s="30"/>
      <c r="OYJ45" s="31"/>
      <c r="OYK45" s="30"/>
      <c r="OYL45" s="31"/>
      <c r="OYM45" s="30"/>
      <c r="OYN45" s="31"/>
      <c r="OYO45" s="30"/>
      <c r="OYP45" s="31"/>
      <c r="OYQ45" s="30"/>
      <c r="OYR45" s="31"/>
      <c r="OYS45" s="30"/>
      <c r="OYT45" s="31"/>
      <c r="OYU45" s="30"/>
      <c r="OYV45" s="31"/>
      <c r="OYW45" s="30"/>
      <c r="OYX45" s="31"/>
      <c r="OYY45" s="30"/>
      <c r="OYZ45" s="31"/>
      <c r="OZA45" s="30"/>
      <c r="OZB45" s="31"/>
      <c r="OZC45" s="30"/>
      <c r="OZD45" s="31"/>
      <c r="OZE45" s="30"/>
      <c r="OZF45" s="31"/>
      <c r="OZG45" s="30"/>
      <c r="OZH45" s="31"/>
      <c r="OZI45" s="30"/>
      <c r="OZJ45" s="31"/>
      <c r="OZK45" s="30"/>
      <c r="OZL45" s="31"/>
      <c r="OZM45" s="30"/>
      <c r="OZN45" s="31"/>
      <c r="OZO45" s="30"/>
      <c r="OZP45" s="31"/>
      <c r="OZQ45" s="30"/>
      <c r="OZR45" s="31"/>
      <c r="OZS45" s="30"/>
      <c r="OZT45" s="31"/>
      <c r="OZU45" s="30"/>
      <c r="OZV45" s="31"/>
      <c r="OZW45" s="30"/>
      <c r="OZX45" s="31"/>
      <c r="OZY45" s="30"/>
      <c r="OZZ45" s="31"/>
      <c r="PAA45" s="30"/>
      <c r="PAB45" s="31"/>
      <c r="PAC45" s="30"/>
      <c r="PAD45" s="31"/>
      <c r="PAE45" s="30"/>
      <c r="PAF45" s="31"/>
      <c r="PAG45" s="30"/>
      <c r="PAH45" s="31"/>
      <c r="PAI45" s="30"/>
      <c r="PAJ45" s="31"/>
      <c r="PAK45" s="30"/>
      <c r="PAL45" s="31"/>
      <c r="PAM45" s="30"/>
      <c r="PAN45" s="31"/>
      <c r="PAO45" s="30"/>
      <c r="PAP45" s="31"/>
      <c r="PAQ45" s="30"/>
      <c r="PAR45" s="31"/>
      <c r="PAS45" s="30"/>
      <c r="PAT45" s="31"/>
      <c r="PAU45" s="30"/>
      <c r="PAV45" s="31"/>
      <c r="PAW45" s="30"/>
      <c r="PAX45" s="31"/>
      <c r="PAY45" s="30"/>
      <c r="PAZ45" s="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31"/>
      <c r="PBK45" s="30"/>
      <c r="PBL45" s="31"/>
      <c r="PBM45" s="30"/>
      <c r="PBN45" s="31"/>
      <c r="PBO45" s="30"/>
      <c r="PBP45" s="31"/>
      <c r="PBQ45" s="30"/>
      <c r="PBR45" s="31"/>
      <c r="PBS45" s="30"/>
      <c r="PBT45" s="31"/>
      <c r="PBU45" s="30"/>
      <c r="PBV45" s="31"/>
      <c r="PBW45" s="30"/>
      <c r="PBX45" s="31"/>
      <c r="PBY45" s="30"/>
      <c r="PBZ45" s="31"/>
      <c r="PCA45" s="30"/>
      <c r="PCB45" s="31"/>
      <c r="PCC45" s="30"/>
      <c r="PCD45" s="31"/>
      <c r="PCE45" s="30"/>
      <c r="PCF45" s="31"/>
      <c r="PCG45" s="30"/>
      <c r="PCH45" s="31"/>
      <c r="PCI45" s="30"/>
      <c r="PCJ45" s="31"/>
      <c r="PCK45" s="30"/>
      <c r="PCL45" s="31"/>
      <c r="PCM45" s="30"/>
      <c r="PCN45" s="31"/>
      <c r="PCO45" s="30"/>
      <c r="PCP45" s="31"/>
      <c r="PCQ45" s="30"/>
      <c r="PCR45" s="31"/>
      <c r="PCS45" s="30"/>
      <c r="PCT45" s="31"/>
      <c r="PCU45" s="30"/>
      <c r="PCV45" s="31"/>
      <c r="PCW45" s="30"/>
      <c r="PCX45" s="31"/>
      <c r="PCY45" s="30"/>
      <c r="PCZ45" s="31"/>
      <c r="PDA45" s="30"/>
      <c r="PDB45" s="31"/>
      <c r="PDC45" s="30"/>
      <c r="PDD45" s="31"/>
      <c r="PDE45" s="30"/>
      <c r="PDF45" s="31"/>
      <c r="PDG45" s="30"/>
      <c r="PDH45" s="31"/>
      <c r="PDI45" s="30"/>
      <c r="PDJ45" s="31"/>
      <c r="PDK45" s="30"/>
      <c r="PDL45" s="31"/>
      <c r="PDM45" s="30"/>
      <c r="PDN45" s="31"/>
      <c r="PDO45" s="30"/>
      <c r="PDP45" s="31"/>
      <c r="PDQ45" s="30"/>
      <c r="PDR45" s="31"/>
      <c r="PDS45" s="30"/>
      <c r="PDT45" s="31"/>
      <c r="PDU45" s="30"/>
      <c r="PDV45" s="31"/>
      <c r="PDW45" s="30"/>
      <c r="PDX45" s="31"/>
      <c r="PDY45" s="30"/>
      <c r="PDZ45" s="31"/>
      <c r="PEA45" s="30"/>
      <c r="PEB45" s="31"/>
      <c r="PEC45" s="30"/>
      <c r="PED45" s="31"/>
      <c r="PEE45" s="30"/>
      <c r="PEF45" s="31"/>
      <c r="PEG45" s="30"/>
      <c r="PEH45" s="31"/>
      <c r="PEI45" s="30"/>
      <c r="PEJ45" s="31"/>
      <c r="PEK45" s="30"/>
      <c r="PEL45" s="31"/>
      <c r="PEM45" s="30"/>
      <c r="PEN45" s="31"/>
      <c r="PEO45" s="30"/>
      <c r="PEP45" s="31"/>
      <c r="PEQ45" s="30"/>
      <c r="PER45" s="31"/>
      <c r="PES45" s="30"/>
      <c r="PET45" s="31"/>
      <c r="PEU45" s="30"/>
      <c r="PEV45" s="31"/>
      <c r="PEW45" s="30"/>
      <c r="PEX45" s="31"/>
      <c r="PEY45" s="30"/>
      <c r="PEZ45" s="31"/>
      <c r="PFA45" s="30"/>
      <c r="PFB45" s="31"/>
      <c r="PFC45" s="30"/>
      <c r="PFD45" s="31"/>
      <c r="PFE45" s="30"/>
      <c r="PFF45" s="31"/>
      <c r="PFG45" s="30"/>
      <c r="PFH45" s="31"/>
      <c r="PFI45" s="30"/>
      <c r="PFJ45" s="31"/>
      <c r="PFK45" s="30"/>
      <c r="PFL45" s="31"/>
      <c r="PFM45" s="30"/>
      <c r="PFN45" s="31"/>
      <c r="PFO45" s="30"/>
      <c r="PFP45" s="31"/>
      <c r="PFQ45" s="30"/>
      <c r="PFR45" s="31"/>
      <c r="PFS45" s="30"/>
      <c r="PFT45" s="31"/>
      <c r="PFU45" s="30"/>
      <c r="PFV45" s="31"/>
      <c r="PFW45" s="30"/>
      <c r="PFX45" s="31"/>
      <c r="PFY45" s="30"/>
      <c r="PFZ45" s="31"/>
      <c r="PGA45" s="30"/>
      <c r="PGB45" s="31"/>
      <c r="PGC45" s="30"/>
      <c r="PGD45" s="31"/>
      <c r="PGE45" s="30"/>
      <c r="PGF45" s="31"/>
      <c r="PGG45" s="30"/>
      <c r="PGH45" s="31"/>
      <c r="PGI45" s="30"/>
      <c r="PGJ45" s="31"/>
      <c r="PGK45" s="30"/>
      <c r="PGL45" s="31"/>
      <c r="PGM45" s="30"/>
      <c r="PGN45" s="31"/>
      <c r="PGO45" s="30"/>
      <c r="PGP45" s="31"/>
      <c r="PGQ45" s="30"/>
      <c r="PGR45" s="31"/>
      <c r="PGS45" s="30"/>
      <c r="PGT45" s="31"/>
      <c r="PGU45" s="30"/>
      <c r="PGV45" s="31"/>
      <c r="PGW45" s="30"/>
      <c r="PGX45" s="31"/>
      <c r="PGY45" s="30"/>
      <c r="PGZ45" s="31"/>
      <c r="PHA45" s="30"/>
      <c r="PHB45" s="31"/>
      <c r="PHC45" s="30"/>
      <c r="PHD45" s="31"/>
      <c r="PHE45" s="30"/>
      <c r="PHF45" s="31"/>
      <c r="PHG45" s="30"/>
      <c r="PHH45" s="31"/>
      <c r="PHI45" s="30"/>
      <c r="PHJ45" s="31"/>
      <c r="PHK45" s="30"/>
      <c r="PHL45" s="31"/>
      <c r="PHM45" s="30"/>
      <c r="PHN45" s="31"/>
      <c r="PHO45" s="30"/>
      <c r="PHP45" s="31"/>
      <c r="PHQ45" s="30"/>
      <c r="PHR45" s="31"/>
      <c r="PHS45" s="30"/>
      <c r="PHT45" s="31"/>
      <c r="PHU45" s="30"/>
      <c r="PHV45" s="31"/>
      <c r="PHW45" s="30"/>
      <c r="PHX45" s="31"/>
      <c r="PHY45" s="30"/>
      <c r="PHZ45" s="31"/>
      <c r="PIA45" s="30"/>
      <c r="PIB45" s="31"/>
      <c r="PIC45" s="30"/>
      <c r="PID45" s="31"/>
      <c r="PIE45" s="30"/>
      <c r="PIF45" s="31"/>
      <c r="PIG45" s="30"/>
      <c r="PIH45" s="31"/>
      <c r="PII45" s="30"/>
      <c r="PIJ45" s="31"/>
      <c r="PIK45" s="30"/>
      <c r="PIL45" s="31"/>
      <c r="PIM45" s="30"/>
      <c r="PIN45" s="31"/>
      <c r="PIO45" s="30"/>
      <c r="PIP45" s="31"/>
      <c r="PIQ45" s="30"/>
      <c r="PIR45" s="31"/>
      <c r="PIS45" s="30"/>
      <c r="PIT45" s="31"/>
      <c r="PIU45" s="30"/>
      <c r="PIV45" s="31"/>
      <c r="PIW45" s="30"/>
      <c r="PIX45" s="31"/>
      <c r="PIY45" s="30"/>
      <c r="PIZ45" s="31"/>
      <c r="PJA45" s="30"/>
      <c r="PJB45" s="31"/>
      <c r="PJC45" s="30"/>
      <c r="PJD45" s="31"/>
      <c r="PJE45" s="30"/>
      <c r="PJF45" s="31"/>
      <c r="PJG45" s="30"/>
      <c r="PJH45" s="31"/>
      <c r="PJI45" s="30"/>
      <c r="PJJ45" s="31"/>
      <c r="PJK45" s="30"/>
      <c r="PJL45" s="31"/>
      <c r="PJM45" s="30"/>
      <c r="PJN45" s="31"/>
      <c r="PJO45" s="30"/>
      <c r="PJP45" s="31"/>
      <c r="PJQ45" s="30"/>
      <c r="PJR45" s="31"/>
      <c r="PJS45" s="30"/>
      <c r="PJT45" s="31"/>
      <c r="PJU45" s="30"/>
      <c r="PJV45" s="31"/>
      <c r="PJW45" s="30"/>
      <c r="PJX45" s="31"/>
      <c r="PJY45" s="30"/>
      <c r="PJZ45" s="31"/>
      <c r="PKA45" s="30"/>
      <c r="PKB45" s="31"/>
      <c r="PKC45" s="30"/>
      <c r="PKD45" s="31"/>
      <c r="PKE45" s="30"/>
      <c r="PKF45" s="31"/>
      <c r="PKG45" s="30"/>
      <c r="PKH45" s="31"/>
      <c r="PKI45" s="30"/>
      <c r="PKJ45" s="31"/>
      <c r="PKK45" s="30"/>
      <c r="PKL45" s="31"/>
      <c r="PKM45" s="30"/>
      <c r="PKN45" s="31"/>
      <c r="PKO45" s="30"/>
      <c r="PKP45" s="31"/>
      <c r="PKQ45" s="30"/>
      <c r="PKR45" s="31"/>
      <c r="PKS45" s="30"/>
      <c r="PKT45" s="31"/>
      <c r="PKU45" s="30"/>
      <c r="PKV45" s="31"/>
      <c r="PKW45" s="30"/>
      <c r="PKX45" s="31"/>
      <c r="PKY45" s="30"/>
      <c r="PKZ45" s="31"/>
      <c r="PLA45" s="30"/>
      <c r="PLB45" s="31"/>
      <c r="PLC45" s="30"/>
      <c r="PLD45" s="31"/>
      <c r="PLE45" s="30"/>
      <c r="PLF45" s="31"/>
      <c r="PLG45" s="30"/>
      <c r="PLH45" s="31"/>
      <c r="PLI45" s="30"/>
      <c r="PLJ45" s="31"/>
      <c r="PLK45" s="30"/>
      <c r="PLL45" s="31"/>
      <c r="PLM45" s="30"/>
      <c r="PLN45" s="31"/>
      <c r="PLO45" s="30"/>
      <c r="PLP45" s="31"/>
      <c r="PLQ45" s="30"/>
      <c r="PLR45" s="31"/>
      <c r="PLS45" s="30"/>
      <c r="PLT45" s="31"/>
      <c r="PLU45" s="30"/>
      <c r="PLV45" s="31"/>
      <c r="PLW45" s="30"/>
      <c r="PLX45" s="31"/>
      <c r="PLY45" s="30"/>
      <c r="PLZ45" s="31"/>
      <c r="PMA45" s="30"/>
      <c r="PMB45" s="31"/>
      <c r="PMC45" s="30"/>
      <c r="PMD45" s="31"/>
      <c r="PME45" s="30"/>
      <c r="PMF45" s="31"/>
      <c r="PMG45" s="30"/>
      <c r="PMH45" s="31"/>
      <c r="PMI45" s="30"/>
      <c r="PMJ45" s="31"/>
      <c r="PMK45" s="30"/>
      <c r="PML45" s="31"/>
      <c r="PMM45" s="30"/>
      <c r="PMN45" s="31"/>
      <c r="PMO45" s="30"/>
      <c r="PMP45" s="31"/>
      <c r="PMQ45" s="30"/>
      <c r="PMR45" s="31"/>
      <c r="PMS45" s="30"/>
      <c r="PMT45" s="31"/>
      <c r="PMU45" s="30"/>
      <c r="PMV45" s="31"/>
      <c r="PMW45" s="30"/>
      <c r="PMX45" s="31"/>
      <c r="PMY45" s="30"/>
      <c r="PMZ45" s="31"/>
      <c r="PNA45" s="30"/>
      <c r="PNB45" s="31"/>
      <c r="PNC45" s="30"/>
      <c r="PND45" s="31"/>
      <c r="PNE45" s="30"/>
      <c r="PNF45" s="31"/>
      <c r="PNG45" s="30"/>
      <c r="PNH45" s="31"/>
      <c r="PNI45" s="30"/>
      <c r="PNJ45" s="31"/>
      <c r="PNK45" s="30"/>
      <c r="PNL45" s="31"/>
      <c r="PNM45" s="30"/>
      <c r="PNN45" s="31"/>
      <c r="PNO45" s="30"/>
      <c r="PNP45" s="31"/>
      <c r="PNQ45" s="30"/>
      <c r="PNR45" s="31"/>
      <c r="PNS45" s="30"/>
      <c r="PNT45" s="31"/>
      <c r="PNU45" s="30"/>
      <c r="PNV45" s="31"/>
      <c r="PNW45" s="30"/>
      <c r="PNX45" s="31"/>
      <c r="PNY45" s="30"/>
      <c r="PNZ45" s="31"/>
      <c r="POA45" s="30"/>
      <c r="POB45" s="31"/>
      <c r="POC45" s="30"/>
      <c r="POD45" s="31"/>
      <c r="POE45" s="30"/>
      <c r="POF45" s="31"/>
      <c r="POG45" s="30"/>
      <c r="POH45" s="31"/>
      <c r="POI45" s="30"/>
      <c r="POJ45" s="31"/>
      <c r="POK45" s="30"/>
      <c r="POL45" s="31"/>
      <c r="POM45" s="30"/>
      <c r="PON45" s="31"/>
      <c r="POO45" s="30"/>
      <c r="POP45" s="31"/>
      <c r="POQ45" s="30"/>
      <c r="POR45" s="31"/>
      <c r="POS45" s="30"/>
      <c r="POT45" s="31"/>
      <c r="POU45" s="30"/>
      <c r="POV45" s="31"/>
      <c r="POW45" s="30"/>
      <c r="POX45" s="31"/>
      <c r="POY45" s="30"/>
      <c r="POZ45" s="31"/>
      <c r="PPA45" s="30"/>
      <c r="PPB45" s="31"/>
      <c r="PPC45" s="30"/>
      <c r="PPD45" s="31"/>
      <c r="PPE45" s="30"/>
      <c r="PPF45" s="31"/>
      <c r="PPG45" s="30"/>
      <c r="PPH45" s="31"/>
      <c r="PPI45" s="30"/>
      <c r="PPJ45" s="31"/>
      <c r="PPK45" s="30"/>
      <c r="PPL45" s="31"/>
      <c r="PPM45" s="30"/>
      <c r="PPN45" s="31"/>
      <c r="PPO45" s="30"/>
      <c r="PPP45" s="31"/>
      <c r="PPQ45" s="30"/>
      <c r="PPR45" s="31"/>
      <c r="PPS45" s="30"/>
      <c r="PPT45" s="31"/>
      <c r="PPU45" s="30"/>
      <c r="PPV45" s="31"/>
      <c r="PPW45" s="30"/>
      <c r="PPX45" s="31"/>
      <c r="PPY45" s="30"/>
      <c r="PPZ45" s="31"/>
      <c r="PQA45" s="30"/>
      <c r="PQB45" s="31"/>
      <c r="PQC45" s="30"/>
      <c r="PQD45" s="31"/>
      <c r="PQE45" s="30"/>
      <c r="PQF45" s="31"/>
      <c r="PQG45" s="30"/>
      <c r="PQH45" s="31"/>
      <c r="PQI45" s="30"/>
      <c r="PQJ45" s="31"/>
      <c r="PQK45" s="30"/>
      <c r="PQL45" s="31"/>
      <c r="PQM45" s="30"/>
      <c r="PQN45" s="31"/>
      <c r="PQO45" s="30"/>
      <c r="PQP45" s="31"/>
      <c r="PQQ45" s="30"/>
      <c r="PQR45" s="31"/>
      <c r="PQS45" s="30"/>
      <c r="PQT45" s="31"/>
      <c r="PQU45" s="30"/>
      <c r="PQV45" s="31"/>
      <c r="PQW45" s="30"/>
      <c r="PQX45" s="31"/>
      <c r="PQY45" s="30"/>
      <c r="PQZ45" s="31"/>
      <c r="PRA45" s="30"/>
      <c r="PRB45" s="31"/>
      <c r="PRC45" s="30"/>
      <c r="PRD45" s="31"/>
      <c r="PRE45" s="30"/>
      <c r="PRF45" s="31"/>
      <c r="PRG45" s="30"/>
      <c r="PRH45" s="31"/>
      <c r="PRI45" s="30"/>
      <c r="PRJ45" s="31"/>
      <c r="PRK45" s="30"/>
      <c r="PRL45" s="31"/>
      <c r="PRM45" s="30"/>
      <c r="PRN45" s="31"/>
      <c r="PRO45" s="30"/>
      <c r="PRP45" s="31"/>
      <c r="PRQ45" s="30"/>
      <c r="PRR45" s="31"/>
      <c r="PRS45" s="30"/>
      <c r="PRT45" s="31"/>
      <c r="PRU45" s="30"/>
      <c r="PRV45" s="31"/>
      <c r="PRW45" s="30"/>
      <c r="PRX45" s="31"/>
      <c r="PRY45" s="30"/>
      <c r="PRZ45" s="31"/>
      <c r="PSA45" s="30"/>
      <c r="PSB45" s="31"/>
      <c r="PSC45" s="30"/>
      <c r="PSD45" s="31"/>
      <c r="PSE45" s="30"/>
      <c r="PSF45" s="31"/>
      <c r="PSG45" s="30"/>
      <c r="PSH45" s="31"/>
      <c r="PSI45" s="30"/>
      <c r="PSJ45" s="31"/>
      <c r="PSK45" s="30"/>
      <c r="PSL45" s="31"/>
      <c r="PSM45" s="30"/>
      <c r="PSN45" s="31"/>
      <c r="PSO45" s="30"/>
      <c r="PSP45" s="31"/>
      <c r="PSQ45" s="30"/>
      <c r="PSR45" s="31"/>
      <c r="PSS45" s="30"/>
      <c r="PST45" s="31"/>
      <c r="PSU45" s="30"/>
      <c r="PSV45" s="31"/>
      <c r="PSW45" s="30"/>
      <c r="PSX45" s="31"/>
      <c r="PSY45" s="30"/>
      <c r="PSZ45" s="31"/>
      <c r="PTA45" s="30"/>
      <c r="PTB45" s="31"/>
      <c r="PTC45" s="30"/>
      <c r="PTD45" s="31"/>
      <c r="PTE45" s="30"/>
      <c r="PTF45" s="31"/>
      <c r="PTG45" s="30"/>
      <c r="PTH45" s="31"/>
      <c r="PTI45" s="30"/>
      <c r="PTJ45" s="31"/>
      <c r="PTK45" s="30"/>
      <c r="PTL45" s="31"/>
      <c r="PTM45" s="30"/>
      <c r="PTN45" s="31"/>
      <c r="PTO45" s="30"/>
      <c r="PTP45" s="31"/>
      <c r="PTQ45" s="30"/>
      <c r="PTR45" s="31"/>
      <c r="PTS45" s="30"/>
      <c r="PTT45" s="31"/>
      <c r="PTU45" s="30"/>
      <c r="PTV45" s="31"/>
      <c r="PTW45" s="30"/>
      <c r="PTX45" s="31"/>
      <c r="PTY45" s="30"/>
      <c r="PTZ45" s="31"/>
      <c r="PUA45" s="30"/>
      <c r="PUB45" s="31"/>
      <c r="PUC45" s="30"/>
      <c r="PUD45" s="31"/>
      <c r="PUE45" s="30"/>
      <c r="PUF45" s="31"/>
      <c r="PUG45" s="30"/>
      <c r="PUH45" s="31"/>
      <c r="PUI45" s="30"/>
      <c r="PUJ45" s="31"/>
      <c r="PUK45" s="30"/>
      <c r="PUL45" s="31"/>
      <c r="PUM45" s="30"/>
      <c r="PUN45" s="31"/>
      <c r="PUO45" s="30"/>
      <c r="PUP45" s="31"/>
      <c r="PUQ45" s="30"/>
      <c r="PUR45" s="31"/>
      <c r="PUS45" s="30"/>
      <c r="PUT45" s="31"/>
      <c r="PUU45" s="30"/>
      <c r="PUV45" s="31"/>
      <c r="PUW45" s="30"/>
      <c r="PUX45" s="31"/>
      <c r="PUY45" s="30"/>
      <c r="PUZ45" s="31"/>
      <c r="PVA45" s="30"/>
      <c r="PVB45" s="31"/>
      <c r="PVC45" s="30"/>
      <c r="PVD45" s="31"/>
      <c r="PVE45" s="30"/>
      <c r="PVF45" s="31"/>
      <c r="PVG45" s="30"/>
      <c r="PVH45" s="31"/>
      <c r="PVI45" s="30"/>
      <c r="PVJ45" s="31"/>
      <c r="PVK45" s="30"/>
      <c r="PVL45" s="31"/>
      <c r="PVM45" s="30"/>
      <c r="PVN45" s="31"/>
      <c r="PVO45" s="30"/>
      <c r="PVP45" s="31"/>
      <c r="PVQ45" s="30"/>
      <c r="PVR45" s="31"/>
      <c r="PVS45" s="30"/>
      <c r="PVT45" s="31"/>
      <c r="PVU45" s="30"/>
      <c r="PVV45" s="31"/>
      <c r="PVW45" s="30"/>
      <c r="PVX45" s="31"/>
      <c r="PVY45" s="30"/>
      <c r="PVZ45" s="31"/>
      <c r="PWA45" s="30"/>
      <c r="PWB45" s="31"/>
      <c r="PWC45" s="30"/>
      <c r="PWD45" s="31"/>
      <c r="PWE45" s="30"/>
      <c r="PWF45" s="31"/>
      <c r="PWG45" s="30"/>
      <c r="PWH45" s="31"/>
      <c r="PWI45" s="30"/>
      <c r="PWJ45" s="31"/>
      <c r="PWK45" s="30"/>
      <c r="PWL45" s="31"/>
      <c r="PWM45" s="30"/>
      <c r="PWN45" s="31"/>
      <c r="PWO45" s="30"/>
      <c r="PWP45" s="31"/>
      <c r="PWQ45" s="30"/>
      <c r="PWR45" s="31"/>
      <c r="PWS45" s="30"/>
      <c r="PWT45" s="31"/>
      <c r="PWU45" s="30"/>
      <c r="PWV45" s="31"/>
      <c r="PWW45" s="30"/>
      <c r="PWX45" s="31"/>
      <c r="PWY45" s="30"/>
      <c r="PWZ45" s="31"/>
      <c r="PXA45" s="30"/>
      <c r="PXB45" s="31"/>
      <c r="PXC45" s="30"/>
      <c r="PXD45" s="31"/>
      <c r="PXE45" s="30"/>
      <c r="PXF45" s="31"/>
      <c r="PXG45" s="30"/>
      <c r="PXH45" s="31"/>
      <c r="PXI45" s="30"/>
      <c r="PXJ45" s="31"/>
      <c r="PXK45" s="30"/>
      <c r="PXL45" s="31"/>
      <c r="PXM45" s="30"/>
      <c r="PXN45" s="31"/>
      <c r="PXO45" s="30"/>
      <c r="PXP45" s="31"/>
      <c r="PXQ45" s="30"/>
      <c r="PXR45" s="31"/>
      <c r="PXS45" s="30"/>
      <c r="PXT45" s="31"/>
      <c r="PXU45" s="30"/>
      <c r="PXV45" s="31"/>
      <c r="PXW45" s="30"/>
      <c r="PXX45" s="31"/>
      <c r="PXY45" s="30"/>
      <c r="PXZ45" s="31"/>
      <c r="PYA45" s="30"/>
      <c r="PYB45" s="31"/>
      <c r="PYC45" s="30"/>
      <c r="PYD45" s="31"/>
      <c r="PYE45" s="30"/>
      <c r="PYF45" s="31"/>
      <c r="PYG45" s="30"/>
      <c r="PYH45" s="31"/>
      <c r="PYI45" s="30"/>
      <c r="PYJ45" s="31"/>
      <c r="PYK45" s="30"/>
      <c r="PYL45" s="31"/>
      <c r="PYM45" s="30"/>
      <c r="PYN45" s="31"/>
      <c r="PYO45" s="30"/>
      <c r="PYP45" s="31"/>
      <c r="PYQ45" s="30"/>
      <c r="PYR45" s="31"/>
      <c r="PYS45" s="30"/>
      <c r="PYT45" s="31"/>
      <c r="PYU45" s="30"/>
      <c r="PYV45" s="31"/>
      <c r="PYW45" s="30"/>
      <c r="PYX45" s="31"/>
      <c r="PYY45" s="30"/>
      <c r="PYZ45" s="31"/>
      <c r="PZA45" s="30"/>
      <c r="PZB45" s="31"/>
      <c r="PZC45" s="30"/>
      <c r="PZD45" s="31"/>
      <c r="PZE45" s="30"/>
      <c r="PZF45" s="31"/>
      <c r="PZG45" s="30"/>
      <c r="PZH45" s="31"/>
      <c r="PZI45" s="30"/>
      <c r="PZJ45" s="31"/>
      <c r="PZK45" s="30"/>
      <c r="PZL45" s="31"/>
      <c r="PZM45" s="30"/>
      <c r="PZN45" s="31"/>
      <c r="PZO45" s="30"/>
      <c r="PZP45" s="31"/>
      <c r="PZQ45" s="30"/>
      <c r="PZR45" s="31"/>
      <c r="PZS45" s="30"/>
      <c r="PZT45" s="31"/>
      <c r="PZU45" s="30"/>
      <c r="PZV45" s="31"/>
      <c r="PZW45" s="30"/>
      <c r="PZX45" s="31"/>
      <c r="PZY45" s="30"/>
      <c r="PZZ45" s="31"/>
      <c r="QAA45" s="30"/>
      <c r="QAB45" s="31"/>
      <c r="QAC45" s="30"/>
      <c r="QAD45" s="31"/>
      <c r="QAE45" s="30"/>
      <c r="QAF45" s="31"/>
      <c r="QAG45" s="30"/>
      <c r="QAH45" s="31"/>
      <c r="QAI45" s="30"/>
      <c r="QAJ45" s="31"/>
      <c r="QAK45" s="30"/>
      <c r="QAL45" s="31"/>
      <c r="QAM45" s="30"/>
      <c r="QAN45" s="31"/>
      <c r="QAO45" s="30"/>
      <c r="QAP45" s="31"/>
      <c r="QAQ45" s="30"/>
      <c r="QAR45" s="31"/>
      <c r="QAS45" s="30"/>
      <c r="QAT45" s="31"/>
      <c r="QAU45" s="30"/>
      <c r="QAV45" s="31"/>
      <c r="QAW45" s="30"/>
      <c r="QAX45" s="31"/>
      <c r="QAY45" s="30"/>
      <c r="QAZ45" s="31"/>
      <c r="QBA45" s="30"/>
      <c r="QBB45" s="31"/>
      <c r="QBC45" s="30"/>
      <c r="QBD45" s="31"/>
      <c r="QBE45" s="30"/>
      <c r="QBF45" s="31"/>
      <c r="QBG45" s="30"/>
      <c r="QBH45" s="31"/>
      <c r="QBI45" s="30"/>
      <c r="QBJ45" s="31"/>
      <c r="QBK45" s="30"/>
      <c r="QBL45" s="31"/>
      <c r="QBM45" s="30"/>
      <c r="QBN45" s="31"/>
      <c r="QBO45" s="30"/>
      <c r="QBP45" s="31"/>
      <c r="QBQ45" s="30"/>
      <c r="QBR45" s="31"/>
      <c r="QBS45" s="30"/>
      <c r="QBT45" s="31"/>
      <c r="QBU45" s="30"/>
      <c r="QBV45" s="31"/>
      <c r="QBW45" s="30"/>
      <c r="QBX45" s="31"/>
      <c r="QBY45" s="30"/>
      <c r="QBZ45" s="31"/>
      <c r="QCA45" s="30"/>
      <c r="QCB45" s="31"/>
      <c r="QCC45" s="30"/>
      <c r="QCD45" s="31"/>
      <c r="QCE45" s="30"/>
      <c r="QCF45" s="31"/>
      <c r="QCG45" s="30"/>
      <c r="QCH45" s="31"/>
      <c r="QCI45" s="30"/>
      <c r="QCJ45" s="31"/>
      <c r="QCK45" s="30"/>
      <c r="QCL45" s="31"/>
      <c r="QCM45" s="30"/>
      <c r="QCN45" s="31"/>
      <c r="QCO45" s="30"/>
      <c r="QCP45" s="31"/>
      <c r="QCQ45" s="30"/>
      <c r="QCR45" s="31"/>
      <c r="QCS45" s="30"/>
      <c r="QCT45" s="31"/>
      <c r="QCU45" s="30"/>
      <c r="QCV45" s="31"/>
      <c r="QCW45" s="30"/>
      <c r="QCX45" s="31"/>
      <c r="QCY45" s="30"/>
      <c r="QCZ45" s="31"/>
      <c r="QDA45" s="30"/>
      <c r="QDB45" s="31"/>
      <c r="QDC45" s="30"/>
      <c r="QDD45" s="31"/>
      <c r="QDE45" s="30"/>
      <c r="QDF45" s="31"/>
      <c r="QDG45" s="30"/>
      <c r="QDH45" s="31"/>
      <c r="QDI45" s="30"/>
      <c r="QDJ45" s="31"/>
      <c r="QDK45" s="30"/>
      <c r="QDL45" s="31"/>
      <c r="QDM45" s="30"/>
      <c r="QDN45" s="31"/>
      <c r="QDO45" s="30"/>
      <c r="QDP45" s="31"/>
      <c r="QDQ45" s="30"/>
      <c r="QDR45" s="31"/>
      <c r="QDS45" s="30"/>
      <c r="QDT45" s="31"/>
      <c r="QDU45" s="30"/>
      <c r="QDV45" s="31"/>
      <c r="QDW45" s="30"/>
      <c r="QDX45" s="31"/>
      <c r="QDY45" s="30"/>
      <c r="QDZ45" s="31"/>
      <c r="QEA45" s="30"/>
      <c r="QEB45" s="31"/>
      <c r="QEC45" s="30"/>
      <c r="QED45" s="31"/>
      <c r="QEE45" s="30"/>
      <c r="QEF45" s="31"/>
      <c r="QEG45" s="30"/>
      <c r="QEH45" s="31"/>
      <c r="QEI45" s="30"/>
      <c r="QEJ45" s="31"/>
      <c r="QEK45" s="30"/>
      <c r="QEL45" s="31"/>
      <c r="QEM45" s="30"/>
      <c r="QEN45" s="31"/>
      <c r="QEO45" s="30"/>
      <c r="QEP45" s="31"/>
      <c r="QEQ45" s="30"/>
      <c r="QER45" s="31"/>
      <c r="QES45" s="30"/>
      <c r="QET45" s="31"/>
      <c r="QEU45" s="30"/>
      <c r="QEV45" s="31"/>
      <c r="QEW45" s="30"/>
      <c r="QEX45" s="31"/>
      <c r="QEY45" s="30"/>
      <c r="QEZ45" s="31"/>
      <c r="QFA45" s="30"/>
      <c r="QFB45" s="31"/>
      <c r="QFC45" s="30"/>
      <c r="QFD45" s="31"/>
      <c r="QFE45" s="30"/>
      <c r="QFF45" s="31"/>
      <c r="QFG45" s="30"/>
      <c r="QFH45" s="31"/>
      <c r="QFI45" s="30"/>
      <c r="QFJ45" s="31"/>
      <c r="QFK45" s="30"/>
      <c r="QFL45" s="31"/>
      <c r="QFM45" s="30"/>
      <c r="QFN45" s="31"/>
      <c r="QFO45" s="30"/>
      <c r="QFP45" s="31"/>
      <c r="QFQ45" s="30"/>
      <c r="QFR45" s="31"/>
      <c r="QFS45" s="30"/>
      <c r="QFT45" s="31"/>
      <c r="QFU45" s="30"/>
      <c r="QFV45" s="31"/>
      <c r="QFW45" s="30"/>
      <c r="QFX45" s="31"/>
      <c r="QFY45" s="30"/>
      <c r="QFZ45" s="31"/>
      <c r="QGA45" s="30"/>
      <c r="QGB45" s="31"/>
      <c r="QGC45" s="30"/>
      <c r="QGD45" s="31"/>
      <c r="QGE45" s="30"/>
      <c r="QGF45" s="31"/>
      <c r="QGG45" s="30"/>
      <c r="QGH45" s="31"/>
      <c r="QGI45" s="30"/>
      <c r="QGJ45" s="31"/>
      <c r="QGK45" s="30"/>
      <c r="QGL45" s="31"/>
      <c r="QGM45" s="30"/>
      <c r="QGN45" s="31"/>
      <c r="QGO45" s="30"/>
      <c r="QGP45" s="31"/>
      <c r="QGQ45" s="30"/>
      <c r="QGR45" s="31"/>
      <c r="QGS45" s="30"/>
      <c r="QGT45" s="31"/>
      <c r="QGU45" s="30"/>
      <c r="QGV45" s="31"/>
      <c r="QGW45" s="30"/>
      <c r="QGX45" s="31"/>
      <c r="QGY45" s="30"/>
      <c r="QGZ45" s="31"/>
      <c r="QHA45" s="30"/>
      <c r="QHB45" s="31"/>
      <c r="QHC45" s="30"/>
      <c r="QHD45" s="31"/>
      <c r="QHE45" s="30"/>
      <c r="QHF45" s="31"/>
      <c r="QHG45" s="30"/>
      <c r="QHH45" s="31"/>
      <c r="QHI45" s="30"/>
      <c r="QHJ45" s="31"/>
      <c r="QHK45" s="30"/>
      <c r="QHL45" s="31"/>
      <c r="QHM45" s="30"/>
      <c r="QHN45" s="31"/>
      <c r="QHO45" s="30"/>
      <c r="QHP45" s="31"/>
      <c r="QHQ45" s="30"/>
      <c r="QHR45" s="31"/>
      <c r="QHS45" s="30"/>
      <c r="QHT45" s="31"/>
      <c r="QHU45" s="30"/>
      <c r="QHV45" s="31"/>
      <c r="QHW45" s="30"/>
      <c r="QHX45" s="31"/>
      <c r="QHY45" s="30"/>
      <c r="QHZ45" s="31"/>
      <c r="QIA45" s="30"/>
      <c r="QIB45" s="31"/>
      <c r="QIC45" s="30"/>
      <c r="QID45" s="31"/>
      <c r="QIE45" s="30"/>
      <c r="QIF45" s="31"/>
      <c r="QIG45" s="30"/>
      <c r="QIH45" s="31"/>
      <c r="QII45" s="30"/>
      <c r="QIJ45" s="31"/>
      <c r="QIK45" s="30"/>
      <c r="QIL45" s="31"/>
      <c r="QIM45" s="30"/>
      <c r="QIN45" s="31"/>
      <c r="QIO45" s="30"/>
      <c r="QIP45" s="31"/>
      <c r="QIQ45" s="30"/>
      <c r="QIR45" s="31"/>
      <c r="QIS45" s="30"/>
      <c r="QIT45" s="31"/>
      <c r="QIU45" s="30"/>
      <c r="QIV45" s="31"/>
      <c r="QIW45" s="30"/>
      <c r="QIX45" s="31"/>
      <c r="QIY45" s="30"/>
      <c r="QIZ45" s="31"/>
      <c r="QJA45" s="30"/>
      <c r="QJB45" s="31"/>
      <c r="QJC45" s="30"/>
      <c r="QJD45" s="31"/>
      <c r="QJE45" s="30"/>
      <c r="QJF45" s="31"/>
      <c r="QJG45" s="30"/>
      <c r="QJH45" s="31"/>
      <c r="QJI45" s="30"/>
      <c r="QJJ45" s="31"/>
      <c r="QJK45" s="30"/>
      <c r="QJL45" s="31"/>
      <c r="QJM45" s="30"/>
      <c r="QJN45" s="31"/>
      <c r="QJO45" s="30"/>
      <c r="QJP45" s="31"/>
      <c r="QJQ45" s="30"/>
      <c r="QJR45" s="31"/>
      <c r="QJS45" s="30"/>
      <c r="QJT45" s="31"/>
      <c r="QJU45" s="30"/>
      <c r="QJV45" s="31"/>
      <c r="QJW45" s="30"/>
      <c r="QJX45" s="31"/>
      <c r="QJY45" s="30"/>
      <c r="QJZ45" s="31"/>
      <c r="QKA45" s="30"/>
      <c r="QKB45" s="31"/>
      <c r="QKC45" s="30"/>
      <c r="QKD45" s="31"/>
      <c r="QKE45" s="30"/>
      <c r="QKF45" s="31"/>
      <c r="QKG45" s="30"/>
      <c r="QKH45" s="31"/>
      <c r="QKI45" s="30"/>
      <c r="QKJ45" s="31"/>
      <c r="QKK45" s="30"/>
      <c r="QKL45" s="31"/>
      <c r="QKM45" s="30"/>
      <c r="QKN45" s="31"/>
      <c r="QKO45" s="30"/>
      <c r="QKP45" s="31"/>
      <c r="QKQ45" s="30"/>
      <c r="QKR45" s="31"/>
      <c r="QKS45" s="30"/>
      <c r="QKT45" s="31"/>
      <c r="QKU45" s="30"/>
      <c r="QKV45" s="31"/>
      <c r="QKW45" s="30"/>
      <c r="QKX45" s="31"/>
      <c r="QKY45" s="30"/>
      <c r="QKZ45" s="31"/>
      <c r="QLA45" s="30"/>
      <c r="QLB45" s="31"/>
      <c r="QLC45" s="30"/>
      <c r="QLD45" s="31"/>
      <c r="QLE45" s="30"/>
      <c r="QLF45" s="31"/>
      <c r="QLG45" s="30"/>
      <c r="QLH45" s="31"/>
      <c r="QLI45" s="30"/>
      <c r="QLJ45" s="31"/>
      <c r="QLK45" s="30"/>
      <c r="QLL45" s="31"/>
      <c r="QLM45" s="30"/>
      <c r="QLN45" s="31"/>
      <c r="QLO45" s="30"/>
      <c r="QLP45" s="31"/>
      <c r="QLQ45" s="30"/>
      <c r="QLR45" s="31"/>
      <c r="QLS45" s="30"/>
      <c r="QLT45" s="31"/>
      <c r="QLU45" s="30"/>
      <c r="QLV45" s="31"/>
      <c r="QLW45" s="30"/>
      <c r="QLX45" s="31"/>
      <c r="QLY45" s="30"/>
      <c r="QLZ45" s="31"/>
      <c r="QMA45" s="30"/>
      <c r="QMB45" s="31"/>
      <c r="QMC45" s="30"/>
      <c r="QMD45" s="31"/>
      <c r="QME45" s="30"/>
      <c r="QMF45" s="31"/>
      <c r="QMG45" s="30"/>
      <c r="QMH45" s="31"/>
      <c r="QMI45" s="30"/>
      <c r="QMJ45" s="31"/>
      <c r="QMK45" s="30"/>
      <c r="QML45" s="31"/>
      <c r="QMM45" s="30"/>
      <c r="QMN45" s="31"/>
      <c r="QMO45" s="30"/>
      <c r="QMP45" s="31"/>
      <c r="QMQ45" s="30"/>
      <c r="QMR45" s="31"/>
      <c r="QMS45" s="30"/>
      <c r="QMT45" s="31"/>
      <c r="QMU45" s="30"/>
      <c r="QMV45" s="31"/>
      <c r="QMW45" s="30"/>
      <c r="QMX45" s="31"/>
      <c r="QMY45" s="30"/>
      <c r="QMZ45" s="31"/>
      <c r="QNA45" s="30"/>
      <c r="QNB45" s="31"/>
      <c r="QNC45" s="30"/>
      <c r="QND45" s="31"/>
      <c r="QNE45" s="30"/>
      <c r="QNF45" s="31"/>
      <c r="QNG45" s="30"/>
      <c r="QNH45" s="31"/>
      <c r="QNI45" s="30"/>
      <c r="QNJ45" s="31"/>
      <c r="QNK45" s="30"/>
      <c r="QNL45" s="31"/>
      <c r="QNM45" s="30"/>
      <c r="QNN45" s="31"/>
      <c r="QNO45" s="30"/>
      <c r="QNP45" s="31"/>
      <c r="QNQ45" s="30"/>
      <c r="QNR45" s="31"/>
      <c r="QNS45" s="30"/>
      <c r="QNT45" s="31"/>
      <c r="QNU45" s="30"/>
      <c r="QNV45" s="31"/>
      <c r="QNW45" s="30"/>
      <c r="QNX45" s="31"/>
      <c r="QNY45" s="30"/>
      <c r="QNZ45" s="31"/>
      <c r="QOA45" s="30"/>
      <c r="QOB45" s="31"/>
      <c r="QOC45" s="30"/>
      <c r="QOD45" s="31"/>
      <c r="QOE45" s="30"/>
      <c r="QOF45" s="31"/>
      <c r="QOG45" s="30"/>
      <c r="QOH45" s="31"/>
      <c r="QOI45" s="30"/>
      <c r="QOJ45" s="31"/>
      <c r="QOK45" s="30"/>
      <c r="QOL45" s="31"/>
      <c r="QOM45" s="30"/>
      <c r="QON45" s="31"/>
      <c r="QOO45" s="30"/>
      <c r="QOP45" s="31"/>
      <c r="QOQ45" s="30"/>
      <c r="QOR45" s="31"/>
      <c r="QOS45" s="30"/>
      <c r="QOT45" s="31"/>
      <c r="QOU45" s="30"/>
      <c r="QOV45" s="31"/>
      <c r="QOW45" s="30"/>
      <c r="QOX45" s="31"/>
      <c r="QOY45" s="30"/>
      <c r="QOZ45" s="31"/>
      <c r="QPA45" s="30"/>
      <c r="QPB45" s="31"/>
      <c r="QPC45" s="30"/>
      <c r="QPD45" s="31"/>
      <c r="QPE45" s="30"/>
      <c r="QPF45" s="31"/>
      <c r="QPG45" s="30"/>
      <c r="QPH45" s="31"/>
      <c r="QPI45" s="30"/>
      <c r="QPJ45" s="31"/>
      <c r="QPK45" s="30"/>
      <c r="QPL45" s="31"/>
      <c r="QPM45" s="30"/>
      <c r="QPN45" s="31"/>
      <c r="QPO45" s="30"/>
      <c r="QPP45" s="31"/>
      <c r="QPQ45" s="30"/>
      <c r="QPR45" s="31"/>
      <c r="QPS45" s="30"/>
      <c r="QPT45" s="31"/>
      <c r="QPU45" s="30"/>
      <c r="QPV45" s="31"/>
      <c r="QPW45" s="30"/>
      <c r="QPX45" s="31"/>
      <c r="QPY45" s="30"/>
      <c r="QPZ45" s="31"/>
      <c r="QQA45" s="30"/>
      <c r="QQB45" s="31"/>
      <c r="QQC45" s="30"/>
      <c r="QQD45" s="31"/>
      <c r="QQE45" s="30"/>
      <c r="QQF45" s="31"/>
      <c r="QQG45" s="30"/>
      <c r="QQH45" s="31"/>
      <c r="QQI45" s="30"/>
      <c r="QQJ45" s="31"/>
      <c r="QQK45" s="30"/>
      <c r="QQL45" s="31"/>
      <c r="QQM45" s="30"/>
      <c r="QQN45" s="31"/>
      <c r="QQO45" s="30"/>
      <c r="QQP45" s="31"/>
      <c r="QQQ45" s="30"/>
      <c r="QQR45" s="31"/>
      <c r="QQS45" s="30"/>
      <c r="QQT45" s="31"/>
      <c r="QQU45" s="30"/>
      <c r="QQV45" s="31"/>
      <c r="QQW45" s="30"/>
      <c r="QQX45" s="31"/>
      <c r="QQY45" s="30"/>
      <c r="QQZ45" s="31"/>
      <c r="QRA45" s="30"/>
      <c r="QRB45" s="31"/>
      <c r="QRC45" s="30"/>
      <c r="QRD45" s="31"/>
      <c r="QRE45" s="30"/>
      <c r="QRF45" s="31"/>
      <c r="QRG45" s="30"/>
      <c r="QRH45" s="31"/>
      <c r="QRI45" s="30"/>
      <c r="QRJ45" s="31"/>
      <c r="QRK45" s="30"/>
      <c r="QRL45" s="31"/>
      <c r="QRM45" s="30"/>
      <c r="QRN45" s="31"/>
      <c r="QRO45" s="30"/>
      <c r="QRP45" s="31"/>
      <c r="QRQ45" s="30"/>
      <c r="QRR45" s="31"/>
      <c r="QRS45" s="30"/>
      <c r="QRT45" s="31"/>
      <c r="QRU45" s="30"/>
      <c r="QRV45" s="31"/>
      <c r="QRW45" s="30"/>
      <c r="QRX45" s="31"/>
      <c r="QRY45" s="30"/>
      <c r="QRZ45" s="31"/>
      <c r="QSA45" s="30"/>
      <c r="QSB45" s="31"/>
      <c r="QSC45" s="30"/>
      <c r="QSD45" s="31"/>
      <c r="QSE45" s="30"/>
      <c r="QSF45" s="31"/>
      <c r="QSG45" s="30"/>
      <c r="QSH45" s="31"/>
      <c r="QSI45" s="30"/>
      <c r="QSJ45" s="31"/>
      <c r="QSK45" s="30"/>
      <c r="QSL45" s="31"/>
      <c r="QSM45" s="30"/>
      <c r="QSN45" s="31"/>
      <c r="QSO45" s="30"/>
      <c r="QSP45" s="31"/>
      <c r="QSQ45" s="30"/>
      <c r="QSR45" s="31"/>
      <c r="QSS45" s="30"/>
      <c r="QST45" s="31"/>
      <c r="QSU45" s="30"/>
      <c r="QSV45" s="31"/>
      <c r="QSW45" s="30"/>
      <c r="QSX45" s="31"/>
      <c r="QSY45" s="30"/>
      <c r="QSZ45" s="31"/>
      <c r="QTA45" s="30"/>
      <c r="QTB45" s="31"/>
      <c r="QTC45" s="30"/>
      <c r="QTD45" s="31"/>
      <c r="QTE45" s="30"/>
      <c r="QTF45" s="31"/>
      <c r="QTG45" s="30"/>
      <c r="QTH45" s="31"/>
      <c r="QTI45" s="30"/>
      <c r="QTJ45" s="31"/>
      <c r="QTK45" s="30"/>
      <c r="QTL45" s="31"/>
      <c r="QTM45" s="30"/>
      <c r="QTN45" s="31"/>
      <c r="QTO45" s="30"/>
      <c r="QTP45" s="31"/>
      <c r="QTQ45" s="30"/>
      <c r="QTR45" s="31"/>
      <c r="QTS45" s="30"/>
      <c r="QTT45" s="31"/>
      <c r="QTU45" s="30"/>
      <c r="QTV45" s="31"/>
      <c r="QTW45" s="30"/>
      <c r="QTX45" s="31"/>
      <c r="QTY45" s="30"/>
      <c r="QTZ45" s="31"/>
      <c r="QUA45" s="30"/>
      <c r="QUB45" s="31"/>
      <c r="QUC45" s="30"/>
      <c r="QUD45" s="31"/>
      <c r="QUE45" s="30"/>
      <c r="QUF45" s="31"/>
      <c r="QUG45" s="30"/>
      <c r="QUH45" s="31"/>
      <c r="QUI45" s="30"/>
      <c r="QUJ45" s="31"/>
      <c r="QUK45" s="30"/>
      <c r="QUL45" s="31"/>
      <c r="QUM45" s="30"/>
      <c r="QUN45" s="31"/>
      <c r="QUO45" s="30"/>
      <c r="QUP45" s="31"/>
      <c r="QUQ45" s="30"/>
      <c r="QUR45" s="31"/>
      <c r="QUS45" s="30"/>
      <c r="QUT45" s="31"/>
      <c r="QUU45" s="30"/>
      <c r="QUV45" s="31"/>
      <c r="QUW45" s="30"/>
      <c r="QUX45" s="31"/>
      <c r="QUY45" s="30"/>
      <c r="QUZ45" s="31"/>
      <c r="QVA45" s="30"/>
      <c r="QVB45" s="31"/>
      <c r="QVC45" s="30"/>
      <c r="QVD45" s="31"/>
      <c r="QVE45" s="30"/>
      <c r="QVF45" s="31"/>
      <c r="QVG45" s="30"/>
      <c r="QVH45" s="31"/>
      <c r="QVI45" s="30"/>
      <c r="QVJ45" s="31"/>
      <c r="QVK45" s="30"/>
      <c r="QVL45" s="31"/>
      <c r="QVM45" s="30"/>
      <c r="QVN45" s="31"/>
      <c r="QVO45" s="30"/>
      <c r="QVP45" s="31"/>
      <c r="QVQ45" s="30"/>
      <c r="QVR45" s="31"/>
      <c r="QVS45" s="30"/>
      <c r="QVT45" s="31"/>
      <c r="QVU45" s="30"/>
      <c r="QVV45" s="31"/>
      <c r="QVW45" s="30"/>
      <c r="QVX45" s="31"/>
      <c r="QVY45" s="30"/>
      <c r="QVZ45" s="31"/>
      <c r="QWA45" s="30"/>
      <c r="QWB45" s="31"/>
      <c r="QWC45" s="30"/>
      <c r="QWD45" s="31"/>
      <c r="QWE45" s="30"/>
      <c r="QWF45" s="31"/>
      <c r="QWG45" s="30"/>
      <c r="QWH45" s="31"/>
      <c r="QWI45" s="30"/>
      <c r="QWJ45" s="31"/>
      <c r="QWK45" s="30"/>
      <c r="QWL45" s="31"/>
      <c r="QWM45" s="30"/>
      <c r="QWN45" s="31"/>
      <c r="QWO45" s="30"/>
      <c r="QWP45" s="31"/>
      <c r="QWQ45" s="30"/>
      <c r="QWR45" s="31"/>
      <c r="QWS45" s="30"/>
      <c r="QWT45" s="31"/>
      <c r="QWU45" s="30"/>
      <c r="QWV45" s="31"/>
      <c r="QWW45" s="30"/>
      <c r="QWX45" s="31"/>
      <c r="QWY45" s="30"/>
      <c r="QWZ45" s="31"/>
      <c r="QXA45" s="30"/>
      <c r="QXB45" s="31"/>
      <c r="QXC45" s="30"/>
      <c r="QXD45" s="31"/>
      <c r="QXE45" s="30"/>
      <c r="QXF45" s="31"/>
      <c r="QXG45" s="30"/>
      <c r="QXH45" s="31"/>
      <c r="QXI45" s="30"/>
      <c r="QXJ45" s="31"/>
      <c r="QXK45" s="30"/>
      <c r="QXL45" s="31"/>
      <c r="QXM45" s="30"/>
      <c r="QXN45" s="31"/>
      <c r="QXO45" s="30"/>
      <c r="QXP45" s="31"/>
      <c r="QXQ45" s="30"/>
      <c r="QXR45" s="31"/>
      <c r="QXS45" s="30"/>
      <c r="QXT45" s="31"/>
      <c r="QXU45" s="30"/>
      <c r="QXV45" s="31"/>
      <c r="QXW45" s="30"/>
      <c r="QXX45" s="31"/>
      <c r="QXY45" s="30"/>
      <c r="QXZ45" s="31"/>
      <c r="QYA45" s="30"/>
      <c r="QYB45" s="31"/>
      <c r="QYC45" s="30"/>
      <c r="QYD45" s="31"/>
      <c r="QYE45" s="30"/>
      <c r="QYF45" s="31"/>
      <c r="QYG45" s="30"/>
      <c r="QYH45" s="31"/>
      <c r="QYI45" s="30"/>
      <c r="QYJ45" s="31"/>
      <c r="QYK45" s="30"/>
      <c r="QYL45" s="31"/>
      <c r="QYM45" s="30"/>
      <c r="QYN45" s="31"/>
      <c r="QYO45" s="30"/>
      <c r="QYP45" s="31"/>
      <c r="QYQ45" s="30"/>
      <c r="QYR45" s="31"/>
      <c r="QYS45" s="30"/>
      <c r="QYT45" s="31"/>
      <c r="QYU45" s="30"/>
      <c r="QYV45" s="31"/>
      <c r="QYW45" s="30"/>
      <c r="QYX45" s="31"/>
      <c r="QYY45" s="30"/>
      <c r="QYZ45" s="31"/>
      <c r="QZA45" s="30"/>
      <c r="QZB45" s="31"/>
      <c r="QZC45" s="30"/>
      <c r="QZD45" s="31"/>
      <c r="QZE45" s="30"/>
      <c r="QZF45" s="31"/>
      <c r="QZG45" s="30"/>
      <c r="QZH45" s="31"/>
      <c r="QZI45" s="30"/>
      <c r="QZJ45" s="31"/>
      <c r="QZK45" s="30"/>
      <c r="QZL45" s="31"/>
      <c r="QZM45" s="30"/>
      <c r="QZN45" s="31"/>
      <c r="QZO45" s="30"/>
      <c r="QZP45" s="31"/>
      <c r="QZQ45" s="30"/>
      <c r="QZR45" s="31"/>
      <c r="QZS45" s="30"/>
      <c r="QZT45" s="31"/>
      <c r="QZU45" s="30"/>
      <c r="QZV45" s="31"/>
      <c r="QZW45" s="30"/>
      <c r="QZX45" s="31"/>
      <c r="QZY45" s="30"/>
      <c r="QZZ45" s="31"/>
      <c r="RAA45" s="30"/>
      <c r="RAB45" s="31"/>
      <c r="RAC45" s="30"/>
      <c r="RAD45" s="31"/>
      <c r="RAE45" s="30"/>
      <c r="RAF45" s="31"/>
      <c r="RAG45" s="30"/>
      <c r="RAH45" s="31"/>
      <c r="RAI45" s="30"/>
      <c r="RAJ45" s="31"/>
      <c r="RAK45" s="30"/>
      <c r="RAL45" s="31"/>
      <c r="RAM45" s="30"/>
      <c r="RAN45" s="31"/>
      <c r="RAO45" s="30"/>
      <c r="RAP45" s="31"/>
      <c r="RAQ45" s="30"/>
      <c r="RAR45" s="31"/>
      <c r="RAS45" s="30"/>
      <c r="RAT45" s="31"/>
      <c r="RAU45" s="30"/>
      <c r="RAV45" s="31"/>
      <c r="RAW45" s="30"/>
      <c r="RAX45" s="31"/>
      <c r="RAY45" s="30"/>
      <c r="RAZ45" s="31"/>
      <c r="RBA45" s="30"/>
      <c r="RBB45" s="31"/>
      <c r="RBC45" s="30"/>
      <c r="RBD45" s="31"/>
      <c r="RBE45" s="30"/>
      <c r="RBF45" s="31"/>
      <c r="RBG45" s="30"/>
      <c r="RBH45" s="31"/>
      <c r="RBI45" s="30"/>
      <c r="RBJ45" s="31"/>
      <c r="RBK45" s="30"/>
      <c r="RBL45" s="31"/>
      <c r="RBM45" s="30"/>
      <c r="RBN45" s="31"/>
      <c r="RBO45" s="30"/>
      <c r="RBP45" s="31"/>
      <c r="RBQ45" s="30"/>
      <c r="RBR45" s="31"/>
      <c r="RBS45" s="30"/>
      <c r="RBT45" s="31"/>
      <c r="RBU45" s="30"/>
      <c r="RBV45" s="31"/>
      <c r="RBW45" s="30"/>
      <c r="RBX45" s="31"/>
      <c r="RBY45" s="30"/>
      <c r="RBZ45" s="31"/>
      <c r="RCA45" s="30"/>
      <c r="RCB45" s="31"/>
      <c r="RCC45" s="30"/>
      <c r="RCD45" s="31"/>
      <c r="RCE45" s="30"/>
      <c r="RCF45" s="31"/>
      <c r="RCG45" s="30"/>
      <c r="RCH45" s="31"/>
      <c r="RCI45" s="30"/>
      <c r="RCJ45" s="31"/>
      <c r="RCK45" s="30"/>
      <c r="RCL45" s="31"/>
      <c r="RCM45" s="30"/>
      <c r="RCN45" s="31"/>
      <c r="RCO45" s="30"/>
      <c r="RCP45" s="31"/>
      <c r="RCQ45" s="30"/>
      <c r="RCR45" s="31"/>
      <c r="RCS45" s="30"/>
      <c r="RCT45" s="31"/>
      <c r="RCU45" s="30"/>
      <c r="RCV45" s="31"/>
      <c r="RCW45" s="30"/>
      <c r="RCX45" s="31"/>
      <c r="RCY45" s="30"/>
      <c r="RCZ45" s="31"/>
      <c r="RDA45" s="30"/>
      <c r="RDB45" s="31"/>
      <c r="RDC45" s="30"/>
      <c r="RDD45" s="31"/>
      <c r="RDE45" s="30"/>
      <c r="RDF45" s="31"/>
      <c r="RDG45" s="30"/>
      <c r="RDH45" s="31"/>
      <c r="RDI45" s="30"/>
      <c r="RDJ45" s="31"/>
      <c r="RDK45" s="30"/>
      <c r="RDL45" s="31"/>
      <c r="RDM45" s="30"/>
      <c r="RDN45" s="31"/>
      <c r="RDO45" s="30"/>
      <c r="RDP45" s="31"/>
      <c r="RDQ45" s="30"/>
      <c r="RDR45" s="31"/>
      <c r="RDS45" s="30"/>
      <c r="RDT45" s="31"/>
      <c r="RDU45" s="30"/>
      <c r="RDV45" s="31"/>
      <c r="RDW45" s="30"/>
      <c r="RDX45" s="31"/>
      <c r="RDY45" s="30"/>
      <c r="RDZ45" s="31"/>
      <c r="REA45" s="30"/>
      <c r="REB45" s="31"/>
      <c r="REC45" s="30"/>
      <c r="RED45" s="31"/>
      <c r="REE45" s="30"/>
      <c r="REF45" s="31"/>
      <c r="REG45" s="30"/>
      <c r="REH45" s="31"/>
      <c r="REI45" s="30"/>
      <c r="REJ45" s="31"/>
      <c r="REK45" s="30"/>
      <c r="REL45" s="31"/>
      <c r="REM45" s="30"/>
      <c r="REN45" s="31"/>
      <c r="REO45" s="30"/>
      <c r="REP45" s="31"/>
      <c r="REQ45" s="30"/>
      <c r="RER45" s="31"/>
      <c r="RES45" s="30"/>
      <c r="RET45" s="31"/>
      <c r="REU45" s="30"/>
      <c r="REV45" s="31"/>
      <c r="REW45" s="30"/>
      <c r="REX45" s="31"/>
      <c r="REY45" s="30"/>
      <c r="REZ45" s="31"/>
      <c r="RFA45" s="30"/>
      <c r="RFB45" s="31"/>
      <c r="RFC45" s="30"/>
      <c r="RFD45" s="31"/>
      <c r="RFE45" s="30"/>
      <c r="RFF45" s="31"/>
      <c r="RFG45" s="30"/>
      <c r="RFH45" s="31"/>
      <c r="RFI45" s="30"/>
      <c r="RFJ45" s="31"/>
      <c r="RFK45" s="30"/>
      <c r="RFL45" s="31"/>
      <c r="RFM45" s="30"/>
      <c r="RFN45" s="31"/>
      <c r="RFO45" s="30"/>
      <c r="RFP45" s="31"/>
      <c r="RFQ45" s="30"/>
      <c r="RFR45" s="31"/>
      <c r="RFS45" s="30"/>
      <c r="RFT45" s="31"/>
      <c r="RFU45" s="30"/>
      <c r="RFV45" s="31"/>
      <c r="RFW45" s="30"/>
      <c r="RFX45" s="31"/>
      <c r="RFY45" s="30"/>
      <c r="RFZ45" s="31"/>
      <c r="RGA45" s="30"/>
      <c r="RGB45" s="31"/>
      <c r="RGC45" s="30"/>
      <c r="RGD45" s="31"/>
      <c r="RGE45" s="30"/>
      <c r="RGF45" s="31"/>
      <c r="RGG45" s="30"/>
      <c r="RGH45" s="31"/>
      <c r="RGI45" s="30"/>
      <c r="RGJ45" s="31"/>
      <c r="RGK45" s="30"/>
      <c r="RGL45" s="31"/>
      <c r="RGM45" s="30"/>
      <c r="RGN45" s="31"/>
      <c r="RGO45" s="30"/>
      <c r="RGP45" s="31"/>
      <c r="RGQ45" s="30"/>
      <c r="RGR45" s="31"/>
      <c r="RGS45" s="30"/>
      <c r="RGT45" s="31"/>
      <c r="RGU45" s="30"/>
      <c r="RGV45" s="31"/>
      <c r="RGW45" s="30"/>
      <c r="RGX45" s="31"/>
      <c r="RGY45" s="30"/>
      <c r="RGZ45" s="31"/>
      <c r="RHA45" s="30"/>
      <c r="RHB45" s="31"/>
      <c r="RHC45" s="30"/>
      <c r="RHD45" s="31"/>
      <c r="RHE45" s="30"/>
      <c r="RHF45" s="31"/>
      <c r="RHG45" s="30"/>
      <c r="RHH45" s="31"/>
      <c r="RHI45" s="30"/>
      <c r="RHJ45" s="31"/>
      <c r="RHK45" s="30"/>
      <c r="RHL45" s="31"/>
      <c r="RHM45" s="30"/>
      <c r="RHN45" s="31"/>
      <c r="RHO45" s="30"/>
      <c r="RHP45" s="31"/>
      <c r="RHQ45" s="30"/>
      <c r="RHR45" s="31"/>
      <c r="RHS45" s="30"/>
      <c r="RHT45" s="31"/>
      <c r="RHU45" s="30"/>
      <c r="RHV45" s="31"/>
      <c r="RHW45" s="30"/>
      <c r="RHX45" s="31"/>
      <c r="RHY45" s="30"/>
      <c r="RHZ45" s="31"/>
      <c r="RIA45" s="30"/>
      <c r="RIB45" s="31"/>
      <c r="RIC45" s="30"/>
      <c r="RID45" s="31"/>
      <c r="RIE45" s="30"/>
      <c r="RIF45" s="31"/>
      <c r="RIG45" s="30"/>
      <c r="RIH45" s="31"/>
      <c r="RII45" s="30"/>
      <c r="RIJ45" s="31"/>
      <c r="RIK45" s="30"/>
      <c r="RIL45" s="31"/>
      <c r="RIM45" s="30"/>
      <c r="RIN45" s="31"/>
      <c r="RIO45" s="30"/>
      <c r="RIP45" s="31"/>
      <c r="RIQ45" s="30"/>
      <c r="RIR45" s="31"/>
      <c r="RIS45" s="30"/>
      <c r="RIT45" s="31"/>
      <c r="RIU45" s="30"/>
      <c r="RIV45" s="31"/>
      <c r="RIW45" s="30"/>
      <c r="RIX45" s="31"/>
      <c r="RIY45" s="30"/>
      <c r="RIZ45" s="31"/>
      <c r="RJA45" s="30"/>
      <c r="RJB45" s="31"/>
      <c r="RJC45" s="30"/>
      <c r="RJD45" s="31"/>
      <c r="RJE45" s="30"/>
      <c r="RJF45" s="31"/>
      <c r="RJG45" s="30"/>
      <c r="RJH45" s="31"/>
      <c r="RJI45" s="30"/>
      <c r="RJJ45" s="31"/>
      <c r="RJK45" s="30"/>
      <c r="RJL45" s="31"/>
      <c r="RJM45" s="30"/>
      <c r="RJN45" s="31"/>
      <c r="RJO45" s="30"/>
      <c r="RJP45" s="31"/>
      <c r="RJQ45" s="30"/>
      <c r="RJR45" s="31"/>
      <c r="RJS45" s="30"/>
      <c r="RJT45" s="31"/>
      <c r="RJU45" s="30"/>
      <c r="RJV45" s="31"/>
      <c r="RJW45" s="30"/>
      <c r="RJX45" s="31"/>
      <c r="RJY45" s="30"/>
      <c r="RJZ45" s="31"/>
      <c r="RKA45" s="30"/>
      <c r="RKB45" s="31"/>
      <c r="RKC45" s="30"/>
      <c r="RKD45" s="31"/>
      <c r="RKE45" s="30"/>
      <c r="RKF45" s="31"/>
      <c r="RKG45" s="30"/>
      <c r="RKH45" s="31"/>
      <c r="RKI45" s="30"/>
      <c r="RKJ45" s="31"/>
      <c r="RKK45" s="30"/>
      <c r="RKL45" s="31"/>
      <c r="RKM45" s="30"/>
      <c r="RKN45" s="31"/>
      <c r="RKO45" s="30"/>
      <c r="RKP45" s="31"/>
      <c r="RKQ45" s="30"/>
      <c r="RKR45" s="31"/>
      <c r="RKS45" s="30"/>
      <c r="RKT45" s="31"/>
      <c r="RKU45" s="30"/>
      <c r="RKV45" s="31"/>
      <c r="RKW45" s="30"/>
      <c r="RKX45" s="31"/>
      <c r="RKY45" s="30"/>
      <c r="RKZ45" s="31"/>
      <c r="RLA45" s="30"/>
      <c r="RLB45" s="31"/>
      <c r="RLC45" s="30"/>
      <c r="RLD45" s="31"/>
      <c r="RLE45" s="30"/>
      <c r="RLF45" s="31"/>
      <c r="RLG45" s="30"/>
      <c r="RLH45" s="31"/>
      <c r="RLI45" s="30"/>
      <c r="RLJ45" s="31"/>
      <c r="RLK45" s="30"/>
      <c r="RLL45" s="31"/>
      <c r="RLM45" s="30"/>
      <c r="RLN45" s="31"/>
      <c r="RLO45" s="30"/>
      <c r="RLP45" s="31"/>
      <c r="RLQ45" s="30"/>
      <c r="RLR45" s="31"/>
      <c r="RLS45" s="30"/>
      <c r="RLT45" s="31"/>
      <c r="RLU45" s="30"/>
      <c r="RLV45" s="31"/>
      <c r="RLW45" s="30"/>
      <c r="RLX45" s="31"/>
      <c r="RLY45" s="30"/>
      <c r="RLZ45" s="31"/>
      <c r="RMA45" s="30"/>
      <c r="RMB45" s="31"/>
      <c r="RMC45" s="30"/>
      <c r="RMD45" s="31"/>
      <c r="RME45" s="30"/>
      <c r="RMF45" s="31"/>
      <c r="RMG45" s="30"/>
      <c r="RMH45" s="31"/>
      <c r="RMI45" s="30"/>
      <c r="RMJ45" s="31"/>
      <c r="RMK45" s="30"/>
      <c r="RML45" s="31"/>
      <c r="RMM45" s="30"/>
      <c r="RMN45" s="31"/>
      <c r="RMO45" s="30"/>
      <c r="RMP45" s="31"/>
      <c r="RMQ45" s="30"/>
      <c r="RMR45" s="31"/>
      <c r="RMS45" s="30"/>
      <c r="RMT45" s="31"/>
      <c r="RMU45" s="30"/>
      <c r="RMV45" s="31"/>
      <c r="RMW45" s="30"/>
      <c r="RMX45" s="31"/>
      <c r="RMY45" s="30"/>
      <c r="RMZ45" s="31"/>
      <c r="RNA45" s="30"/>
      <c r="RNB45" s="31"/>
      <c r="RNC45" s="30"/>
      <c r="RND45" s="31"/>
      <c r="RNE45" s="30"/>
      <c r="RNF45" s="31"/>
      <c r="RNG45" s="30"/>
      <c r="RNH45" s="31"/>
      <c r="RNI45" s="30"/>
      <c r="RNJ45" s="31"/>
      <c r="RNK45" s="30"/>
      <c r="RNL45" s="31"/>
      <c r="RNM45" s="30"/>
      <c r="RNN45" s="31"/>
      <c r="RNO45" s="30"/>
      <c r="RNP45" s="31"/>
      <c r="RNQ45" s="30"/>
      <c r="RNR45" s="31"/>
      <c r="RNS45" s="30"/>
      <c r="RNT45" s="31"/>
      <c r="RNU45" s="30"/>
      <c r="RNV45" s="31"/>
      <c r="RNW45" s="30"/>
      <c r="RNX45" s="31"/>
      <c r="RNY45" s="30"/>
      <c r="RNZ45" s="31"/>
      <c r="ROA45" s="30"/>
      <c r="ROB45" s="31"/>
      <c r="ROC45" s="30"/>
      <c r="ROD45" s="31"/>
      <c r="ROE45" s="30"/>
      <c r="ROF45" s="31"/>
      <c r="ROG45" s="30"/>
      <c r="ROH45" s="31"/>
      <c r="ROI45" s="30"/>
      <c r="ROJ45" s="31"/>
      <c r="ROK45" s="30"/>
      <c r="ROL45" s="31"/>
      <c r="ROM45" s="30"/>
      <c r="RON45" s="31"/>
      <c r="ROO45" s="30"/>
      <c r="ROP45" s="31"/>
      <c r="ROQ45" s="30"/>
      <c r="ROR45" s="31"/>
      <c r="ROS45" s="30"/>
      <c r="ROT45" s="31"/>
      <c r="ROU45" s="30"/>
      <c r="ROV45" s="31"/>
      <c r="ROW45" s="30"/>
      <c r="ROX45" s="31"/>
      <c r="ROY45" s="30"/>
      <c r="ROZ45" s="31"/>
      <c r="RPA45" s="30"/>
      <c r="RPB45" s="31"/>
      <c r="RPC45" s="30"/>
      <c r="RPD45" s="31"/>
      <c r="RPE45" s="30"/>
      <c r="RPF45" s="31"/>
      <c r="RPG45" s="30"/>
      <c r="RPH45" s="31"/>
      <c r="RPI45" s="30"/>
      <c r="RPJ45" s="31"/>
      <c r="RPK45" s="30"/>
      <c r="RPL45" s="31"/>
      <c r="RPM45" s="30"/>
      <c r="RPN45" s="31"/>
      <c r="RPO45" s="30"/>
      <c r="RPP45" s="31"/>
      <c r="RPQ45" s="30"/>
      <c r="RPR45" s="31"/>
      <c r="RPS45" s="30"/>
      <c r="RPT45" s="31"/>
      <c r="RPU45" s="30"/>
      <c r="RPV45" s="31"/>
      <c r="RPW45" s="30"/>
      <c r="RPX45" s="31"/>
      <c r="RPY45" s="30"/>
      <c r="RPZ45" s="31"/>
      <c r="RQA45" s="30"/>
      <c r="RQB45" s="31"/>
      <c r="RQC45" s="30"/>
      <c r="RQD45" s="31"/>
      <c r="RQE45" s="30"/>
      <c r="RQF45" s="31"/>
      <c r="RQG45" s="30"/>
      <c r="RQH45" s="31"/>
      <c r="RQI45" s="30"/>
      <c r="RQJ45" s="31"/>
      <c r="RQK45" s="30"/>
      <c r="RQL45" s="31"/>
      <c r="RQM45" s="30"/>
      <c r="RQN45" s="31"/>
      <c r="RQO45" s="30"/>
      <c r="RQP45" s="31"/>
      <c r="RQQ45" s="30"/>
      <c r="RQR45" s="31"/>
      <c r="RQS45" s="30"/>
      <c r="RQT45" s="31"/>
      <c r="RQU45" s="30"/>
      <c r="RQV45" s="31"/>
      <c r="RQW45" s="30"/>
      <c r="RQX45" s="31"/>
      <c r="RQY45" s="30"/>
      <c r="RQZ45" s="31"/>
      <c r="RRA45" s="30"/>
      <c r="RRB45" s="31"/>
      <c r="RRC45" s="30"/>
      <c r="RRD45" s="31"/>
      <c r="RRE45" s="30"/>
      <c r="RRF45" s="31"/>
      <c r="RRG45" s="30"/>
      <c r="RRH45" s="31"/>
      <c r="RRI45" s="30"/>
      <c r="RRJ45" s="31"/>
      <c r="RRK45" s="30"/>
      <c r="RRL45" s="31"/>
      <c r="RRM45" s="30"/>
      <c r="RRN45" s="31"/>
      <c r="RRO45" s="30"/>
      <c r="RRP45" s="31"/>
      <c r="RRQ45" s="30"/>
      <c r="RRR45" s="31"/>
      <c r="RRS45" s="30"/>
      <c r="RRT45" s="31"/>
      <c r="RRU45" s="30"/>
      <c r="RRV45" s="31"/>
      <c r="RRW45" s="30"/>
      <c r="RRX45" s="31"/>
      <c r="RRY45" s="30"/>
      <c r="RRZ45" s="31"/>
      <c r="RSA45" s="30"/>
      <c r="RSB45" s="31"/>
      <c r="RSC45" s="30"/>
      <c r="RSD45" s="31"/>
      <c r="RSE45" s="30"/>
      <c r="RSF45" s="31"/>
      <c r="RSG45" s="30"/>
      <c r="RSH45" s="31"/>
      <c r="RSI45" s="30"/>
      <c r="RSJ45" s="31"/>
      <c r="RSK45" s="30"/>
      <c r="RSL45" s="31"/>
      <c r="RSM45" s="30"/>
      <c r="RSN45" s="31"/>
      <c r="RSO45" s="30"/>
      <c r="RSP45" s="31"/>
      <c r="RSQ45" s="30"/>
      <c r="RSR45" s="31"/>
      <c r="RSS45" s="30"/>
      <c r="RST45" s="31"/>
      <c r="RSU45" s="30"/>
      <c r="RSV45" s="31"/>
      <c r="RSW45" s="30"/>
      <c r="RSX45" s="31"/>
      <c r="RSY45" s="30"/>
      <c r="RSZ45" s="31"/>
      <c r="RTA45" s="30"/>
      <c r="RTB45" s="31"/>
      <c r="RTC45" s="30"/>
      <c r="RTD45" s="31"/>
      <c r="RTE45" s="30"/>
      <c r="RTF45" s="31"/>
      <c r="RTG45" s="30"/>
      <c r="RTH45" s="31"/>
      <c r="RTI45" s="30"/>
      <c r="RTJ45" s="31"/>
      <c r="RTK45" s="30"/>
      <c r="RTL45" s="31"/>
      <c r="RTM45" s="30"/>
      <c r="RTN45" s="31"/>
      <c r="RTO45" s="30"/>
      <c r="RTP45" s="31"/>
      <c r="RTQ45" s="30"/>
      <c r="RTR45" s="31"/>
      <c r="RTS45" s="30"/>
      <c r="RTT45" s="31"/>
      <c r="RTU45" s="30"/>
      <c r="RTV45" s="31"/>
      <c r="RTW45" s="30"/>
      <c r="RTX45" s="31"/>
      <c r="RTY45" s="30"/>
      <c r="RTZ45" s="31"/>
      <c r="RUA45" s="30"/>
      <c r="RUB45" s="31"/>
      <c r="RUC45" s="30"/>
      <c r="RUD45" s="31"/>
      <c r="RUE45" s="30"/>
      <c r="RUF45" s="31"/>
      <c r="RUG45" s="30"/>
      <c r="RUH45" s="31"/>
      <c r="RUI45" s="30"/>
      <c r="RUJ45" s="31"/>
      <c r="RUK45" s="30"/>
      <c r="RUL45" s="31"/>
      <c r="RUM45" s="30"/>
      <c r="RUN45" s="31"/>
      <c r="RUO45" s="30"/>
      <c r="RUP45" s="31"/>
      <c r="RUQ45" s="30"/>
      <c r="RUR45" s="31"/>
      <c r="RUS45" s="30"/>
      <c r="RUT45" s="31"/>
      <c r="RUU45" s="30"/>
      <c r="RUV45" s="31"/>
      <c r="RUW45" s="30"/>
      <c r="RUX45" s="31"/>
      <c r="RUY45" s="30"/>
      <c r="RUZ45" s="31"/>
      <c r="RVA45" s="30"/>
      <c r="RVB45" s="31"/>
      <c r="RVC45" s="30"/>
      <c r="RVD45" s="31"/>
      <c r="RVE45" s="30"/>
      <c r="RVF45" s="31"/>
      <c r="RVG45" s="30"/>
      <c r="RVH45" s="31"/>
      <c r="RVI45" s="30"/>
      <c r="RVJ45" s="31"/>
      <c r="RVK45" s="30"/>
      <c r="RVL45" s="31"/>
      <c r="RVM45" s="30"/>
      <c r="RVN45" s="31"/>
      <c r="RVO45" s="30"/>
      <c r="RVP45" s="31"/>
      <c r="RVQ45" s="30"/>
      <c r="RVR45" s="31"/>
      <c r="RVS45" s="30"/>
      <c r="RVT45" s="31"/>
      <c r="RVU45" s="30"/>
      <c r="RVV45" s="31"/>
      <c r="RVW45" s="30"/>
      <c r="RVX45" s="31"/>
      <c r="RVY45" s="30"/>
      <c r="RVZ45" s="31"/>
      <c r="RWA45" s="30"/>
      <c r="RWB45" s="31"/>
      <c r="RWC45" s="30"/>
      <c r="RWD45" s="31"/>
      <c r="RWE45" s="30"/>
      <c r="RWF45" s="31"/>
      <c r="RWG45" s="30"/>
      <c r="RWH45" s="31"/>
      <c r="RWI45" s="30"/>
      <c r="RWJ45" s="31"/>
      <c r="RWK45" s="30"/>
      <c r="RWL45" s="31"/>
      <c r="RWM45" s="30"/>
      <c r="RWN45" s="31"/>
      <c r="RWO45" s="30"/>
      <c r="RWP45" s="31"/>
      <c r="RWQ45" s="30"/>
      <c r="RWR45" s="31"/>
      <c r="RWS45" s="30"/>
      <c r="RWT45" s="31"/>
      <c r="RWU45" s="30"/>
      <c r="RWV45" s="31"/>
      <c r="RWW45" s="30"/>
      <c r="RWX45" s="31"/>
      <c r="RWY45" s="30"/>
      <c r="RWZ45" s="31"/>
      <c r="RXA45" s="30"/>
      <c r="RXB45" s="31"/>
      <c r="RXC45" s="30"/>
      <c r="RXD45" s="31"/>
      <c r="RXE45" s="30"/>
      <c r="RXF45" s="31"/>
      <c r="RXG45" s="30"/>
      <c r="RXH45" s="31"/>
      <c r="RXI45" s="30"/>
      <c r="RXJ45" s="31"/>
      <c r="RXK45" s="30"/>
      <c r="RXL45" s="31"/>
      <c r="RXM45" s="30"/>
      <c r="RXN45" s="31"/>
      <c r="RXO45" s="30"/>
      <c r="RXP45" s="31"/>
      <c r="RXQ45" s="30"/>
      <c r="RXR45" s="31"/>
      <c r="RXS45" s="30"/>
      <c r="RXT45" s="31"/>
      <c r="RXU45" s="30"/>
      <c r="RXV45" s="31"/>
      <c r="RXW45" s="30"/>
      <c r="RXX45" s="31"/>
      <c r="RXY45" s="30"/>
      <c r="RXZ45" s="31"/>
      <c r="RYA45" s="30"/>
      <c r="RYB45" s="31"/>
      <c r="RYC45" s="30"/>
      <c r="RYD45" s="31"/>
      <c r="RYE45" s="30"/>
      <c r="RYF45" s="31"/>
      <c r="RYG45" s="30"/>
      <c r="RYH45" s="31"/>
      <c r="RYI45" s="30"/>
      <c r="RYJ45" s="31"/>
      <c r="RYK45" s="30"/>
      <c r="RYL45" s="31"/>
      <c r="RYM45" s="30"/>
      <c r="RYN45" s="31"/>
      <c r="RYO45" s="30"/>
      <c r="RYP45" s="31"/>
      <c r="RYQ45" s="30"/>
      <c r="RYR45" s="31"/>
      <c r="RYS45" s="30"/>
      <c r="RYT45" s="31"/>
      <c r="RYU45" s="30"/>
      <c r="RYV45" s="31"/>
      <c r="RYW45" s="30"/>
      <c r="RYX45" s="31"/>
      <c r="RYY45" s="30"/>
      <c r="RYZ45" s="31"/>
      <c r="RZA45" s="30"/>
      <c r="RZB45" s="31"/>
      <c r="RZC45" s="30"/>
      <c r="RZD45" s="31"/>
      <c r="RZE45" s="30"/>
      <c r="RZF45" s="31"/>
      <c r="RZG45" s="30"/>
      <c r="RZH45" s="31"/>
      <c r="RZI45" s="30"/>
      <c r="RZJ45" s="31"/>
      <c r="RZK45" s="30"/>
      <c r="RZL45" s="31"/>
      <c r="RZM45" s="30"/>
      <c r="RZN45" s="31"/>
      <c r="RZO45" s="30"/>
      <c r="RZP45" s="31"/>
      <c r="RZQ45" s="30"/>
      <c r="RZR45" s="31"/>
      <c r="RZS45" s="30"/>
      <c r="RZT45" s="31"/>
      <c r="RZU45" s="30"/>
      <c r="RZV45" s="31"/>
      <c r="RZW45" s="30"/>
      <c r="RZX45" s="31"/>
      <c r="RZY45" s="30"/>
      <c r="RZZ45" s="31"/>
      <c r="SAA45" s="30"/>
      <c r="SAB45" s="31"/>
      <c r="SAC45" s="30"/>
      <c r="SAD45" s="31"/>
      <c r="SAE45" s="30"/>
      <c r="SAF45" s="31"/>
      <c r="SAG45" s="30"/>
      <c r="SAH45" s="31"/>
      <c r="SAI45" s="30"/>
      <c r="SAJ45" s="31"/>
      <c r="SAK45" s="30"/>
      <c r="SAL45" s="31"/>
      <c r="SAM45" s="30"/>
      <c r="SAN45" s="31"/>
      <c r="SAO45" s="30"/>
      <c r="SAP45" s="31"/>
      <c r="SAQ45" s="30"/>
      <c r="SAR45" s="31"/>
      <c r="SAS45" s="30"/>
      <c r="SAT45" s="31"/>
      <c r="SAU45" s="30"/>
      <c r="SAV45" s="31"/>
      <c r="SAW45" s="30"/>
      <c r="SAX45" s="31"/>
      <c r="SAY45" s="30"/>
      <c r="SAZ45" s="31"/>
      <c r="SBA45" s="30"/>
      <c r="SBB45" s="31"/>
      <c r="SBC45" s="30"/>
      <c r="SBD45" s="31"/>
      <c r="SBE45" s="30"/>
      <c r="SBF45" s="31"/>
      <c r="SBG45" s="30"/>
      <c r="SBH45" s="31"/>
      <c r="SBI45" s="30"/>
      <c r="SBJ45" s="31"/>
      <c r="SBK45" s="30"/>
      <c r="SBL45" s="31"/>
      <c r="SBM45" s="30"/>
      <c r="SBN45" s="31"/>
      <c r="SBO45" s="30"/>
      <c r="SBP45" s="31"/>
      <c r="SBQ45" s="30"/>
      <c r="SBR45" s="31"/>
      <c r="SBS45" s="30"/>
      <c r="SBT45" s="31"/>
      <c r="SBU45" s="30"/>
      <c r="SBV45" s="31"/>
      <c r="SBW45" s="30"/>
      <c r="SBX45" s="31"/>
      <c r="SBY45" s="30"/>
      <c r="SBZ45" s="31"/>
      <c r="SCA45" s="30"/>
      <c r="SCB45" s="31"/>
      <c r="SCC45" s="30"/>
      <c r="SCD45" s="31"/>
      <c r="SCE45" s="30"/>
      <c r="SCF45" s="31"/>
      <c r="SCG45" s="30"/>
      <c r="SCH45" s="31"/>
      <c r="SCI45" s="30"/>
      <c r="SCJ45" s="31"/>
      <c r="SCK45" s="30"/>
      <c r="SCL45" s="31"/>
      <c r="SCM45" s="30"/>
      <c r="SCN45" s="31"/>
      <c r="SCO45" s="30"/>
      <c r="SCP45" s="31"/>
      <c r="SCQ45" s="30"/>
      <c r="SCR45" s="31"/>
      <c r="SCS45" s="30"/>
      <c r="SCT45" s="31"/>
      <c r="SCU45" s="30"/>
      <c r="SCV45" s="31"/>
      <c r="SCW45" s="30"/>
      <c r="SCX45" s="31"/>
      <c r="SCY45" s="30"/>
      <c r="SCZ45" s="31"/>
      <c r="SDA45" s="30"/>
      <c r="SDB45" s="31"/>
      <c r="SDC45" s="30"/>
      <c r="SDD45" s="31"/>
      <c r="SDE45" s="30"/>
      <c r="SDF45" s="31"/>
      <c r="SDG45" s="30"/>
      <c r="SDH45" s="31"/>
      <c r="SDI45" s="30"/>
      <c r="SDJ45" s="31"/>
      <c r="SDK45" s="30"/>
      <c r="SDL45" s="31"/>
      <c r="SDM45" s="30"/>
      <c r="SDN45" s="31"/>
      <c r="SDO45" s="30"/>
      <c r="SDP45" s="31"/>
      <c r="SDQ45" s="30"/>
      <c r="SDR45" s="31"/>
      <c r="SDS45" s="30"/>
      <c r="SDT45" s="31"/>
      <c r="SDU45" s="30"/>
      <c r="SDV45" s="31"/>
      <c r="SDW45" s="30"/>
      <c r="SDX45" s="31"/>
      <c r="SDY45" s="30"/>
      <c r="SDZ45" s="31"/>
      <c r="SEA45" s="30"/>
      <c r="SEB45" s="31"/>
      <c r="SEC45" s="30"/>
      <c r="SED45" s="31"/>
      <c r="SEE45" s="30"/>
      <c r="SEF45" s="31"/>
      <c r="SEG45" s="30"/>
      <c r="SEH45" s="31"/>
      <c r="SEI45" s="30"/>
      <c r="SEJ45" s="31"/>
      <c r="SEK45" s="30"/>
      <c r="SEL45" s="31"/>
      <c r="SEM45" s="30"/>
      <c r="SEN45" s="31"/>
      <c r="SEO45" s="30"/>
      <c r="SEP45" s="31"/>
      <c r="SEQ45" s="30"/>
      <c r="SER45" s="31"/>
      <c r="SES45" s="30"/>
      <c r="SET45" s="31"/>
      <c r="SEU45" s="30"/>
      <c r="SEV45" s="31"/>
      <c r="SEW45" s="30"/>
      <c r="SEX45" s="31"/>
      <c r="SEY45" s="30"/>
      <c r="SEZ45" s="31"/>
      <c r="SFA45" s="30"/>
      <c r="SFB45" s="31"/>
      <c r="SFC45" s="30"/>
      <c r="SFD45" s="31"/>
      <c r="SFE45" s="30"/>
      <c r="SFF45" s="31"/>
      <c r="SFG45" s="30"/>
      <c r="SFH45" s="31"/>
      <c r="SFI45" s="30"/>
      <c r="SFJ45" s="31"/>
      <c r="SFK45" s="30"/>
      <c r="SFL45" s="31"/>
      <c r="SFM45" s="30"/>
      <c r="SFN45" s="31"/>
      <c r="SFO45" s="30"/>
      <c r="SFP45" s="31"/>
      <c r="SFQ45" s="30"/>
      <c r="SFR45" s="31"/>
      <c r="SFS45" s="30"/>
      <c r="SFT45" s="31"/>
      <c r="SFU45" s="30"/>
      <c r="SFV45" s="31"/>
      <c r="SFW45" s="30"/>
      <c r="SFX45" s="31"/>
      <c r="SFY45" s="30"/>
      <c r="SFZ45" s="31"/>
      <c r="SGA45" s="30"/>
      <c r="SGB45" s="31"/>
      <c r="SGC45" s="30"/>
      <c r="SGD45" s="31"/>
      <c r="SGE45" s="30"/>
      <c r="SGF45" s="31"/>
      <c r="SGG45" s="30"/>
      <c r="SGH45" s="31"/>
      <c r="SGI45" s="30"/>
      <c r="SGJ45" s="31"/>
      <c r="SGK45" s="30"/>
      <c r="SGL45" s="31"/>
      <c r="SGM45" s="30"/>
      <c r="SGN45" s="31"/>
      <c r="SGO45" s="30"/>
      <c r="SGP45" s="31"/>
      <c r="SGQ45" s="30"/>
      <c r="SGR45" s="31"/>
      <c r="SGS45" s="30"/>
      <c r="SGT45" s="31"/>
      <c r="SGU45" s="30"/>
      <c r="SGV45" s="31"/>
      <c r="SGW45" s="30"/>
      <c r="SGX45" s="31"/>
      <c r="SGY45" s="30"/>
      <c r="SGZ45" s="31"/>
      <c r="SHA45" s="30"/>
      <c r="SHB45" s="31"/>
      <c r="SHC45" s="30"/>
      <c r="SHD45" s="31"/>
      <c r="SHE45" s="30"/>
      <c r="SHF45" s="31"/>
      <c r="SHG45" s="30"/>
      <c r="SHH45" s="31"/>
      <c r="SHI45" s="30"/>
      <c r="SHJ45" s="31"/>
      <c r="SHK45" s="30"/>
      <c r="SHL45" s="31"/>
      <c r="SHM45" s="30"/>
      <c r="SHN45" s="31"/>
      <c r="SHO45" s="30"/>
      <c r="SHP45" s="31"/>
      <c r="SHQ45" s="30"/>
      <c r="SHR45" s="31"/>
      <c r="SHS45" s="30"/>
      <c r="SHT45" s="31"/>
      <c r="SHU45" s="30"/>
      <c r="SHV45" s="31"/>
      <c r="SHW45" s="30"/>
      <c r="SHX45" s="31"/>
      <c r="SHY45" s="30"/>
      <c r="SHZ45" s="31"/>
      <c r="SIA45" s="30"/>
      <c r="SIB45" s="31"/>
      <c r="SIC45" s="30"/>
      <c r="SID45" s="31"/>
      <c r="SIE45" s="30"/>
      <c r="SIF45" s="31"/>
      <c r="SIG45" s="30"/>
      <c r="SIH45" s="31"/>
      <c r="SII45" s="30"/>
      <c r="SIJ45" s="31"/>
      <c r="SIK45" s="30"/>
      <c r="SIL45" s="31"/>
      <c r="SIM45" s="30"/>
      <c r="SIN45" s="31"/>
      <c r="SIO45" s="30"/>
      <c r="SIP45" s="31"/>
      <c r="SIQ45" s="30"/>
      <c r="SIR45" s="31"/>
      <c r="SIS45" s="30"/>
      <c r="SIT45" s="31"/>
      <c r="SIU45" s="30"/>
      <c r="SIV45" s="31"/>
      <c r="SIW45" s="30"/>
      <c r="SIX45" s="31"/>
      <c r="SIY45" s="30"/>
      <c r="SIZ45" s="31"/>
      <c r="SJA45" s="30"/>
      <c r="SJB45" s="31"/>
      <c r="SJC45" s="30"/>
      <c r="SJD45" s="31"/>
      <c r="SJE45" s="30"/>
      <c r="SJF45" s="31"/>
      <c r="SJG45" s="30"/>
      <c r="SJH45" s="31"/>
      <c r="SJI45" s="30"/>
      <c r="SJJ45" s="31"/>
      <c r="SJK45" s="30"/>
      <c r="SJL45" s="31"/>
      <c r="SJM45" s="30"/>
      <c r="SJN45" s="31"/>
      <c r="SJO45" s="30"/>
      <c r="SJP45" s="31"/>
      <c r="SJQ45" s="30"/>
      <c r="SJR45" s="31"/>
      <c r="SJS45" s="30"/>
      <c r="SJT45" s="31"/>
      <c r="SJU45" s="30"/>
      <c r="SJV45" s="31"/>
      <c r="SJW45" s="30"/>
      <c r="SJX45" s="31"/>
      <c r="SJY45" s="30"/>
      <c r="SJZ45" s="31"/>
      <c r="SKA45" s="30"/>
      <c r="SKB45" s="31"/>
      <c r="SKC45" s="30"/>
      <c r="SKD45" s="31"/>
      <c r="SKE45" s="30"/>
      <c r="SKF45" s="31"/>
      <c r="SKG45" s="30"/>
      <c r="SKH45" s="31"/>
      <c r="SKI45" s="30"/>
      <c r="SKJ45" s="31"/>
      <c r="SKK45" s="30"/>
      <c r="SKL45" s="31"/>
      <c r="SKM45" s="30"/>
      <c r="SKN45" s="31"/>
      <c r="SKO45" s="30"/>
      <c r="SKP45" s="31"/>
      <c r="SKQ45" s="30"/>
      <c r="SKR45" s="31"/>
      <c r="SKS45" s="30"/>
      <c r="SKT45" s="31"/>
      <c r="SKU45" s="30"/>
      <c r="SKV45" s="31"/>
      <c r="SKW45" s="30"/>
      <c r="SKX45" s="31"/>
      <c r="SKY45" s="30"/>
      <c r="SKZ45" s="31"/>
      <c r="SLA45" s="30"/>
      <c r="SLB45" s="31"/>
      <c r="SLC45" s="30"/>
      <c r="SLD45" s="31"/>
      <c r="SLE45" s="30"/>
      <c r="SLF45" s="31"/>
      <c r="SLG45" s="30"/>
      <c r="SLH45" s="31"/>
      <c r="SLI45" s="30"/>
      <c r="SLJ45" s="31"/>
      <c r="SLK45" s="30"/>
      <c r="SLL45" s="31"/>
      <c r="SLM45" s="30"/>
      <c r="SLN45" s="31"/>
      <c r="SLO45" s="30"/>
      <c r="SLP45" s="31"/>
      <c r="SLQ45" s="30"/>
      <c r="SLR45" s="31"/>
      <c r="SLS45" s="30"/>
      <c r="SLT45" s="31"/>
      <c r="SLU45" s="30"/>
      <c r="SLV45" s="31"/>
      <c r="SLW45" s="30"/>
      <c r="SLX45" s="31"/>
      <c r="SLY45" s="30"/>
      <c r="SLZ45" s="31"/>
      <c r="SMA45" s="30"/>
      <c r="SMB45" s="31"/>
      <c r="SMC45" s="30"/>
      <c r="SMD45" s="31"/>
      <c r="SME45" s="30"/>
      <c r="SMF45" s="31"/>
      <c r="SMG45" s="30"/>
      <c r="SMH45" s="31"/>
      <c r="SMI45" s="30"/>
      <c r="SMJ45" s="31"/>
      <c r="SMK45" s="30"/>
      <c r="SML45" s="31"/>
      <c r="SMM45" s="30"/>
      <c r="SMN45" s="31"/>
      <c r="SMO45" s="30"/>
      <c r="SMP45" s="31"/>
      <c r="SMQ45" s="30"/>
      <c r="SMR45" s="31"/>
      <c r="SMS45" s="30"/>
      <c r="SMT45" s="31"/>
      <c r="SMU45" s="30"/>
      <c r="SMV45" s="31"/>
      <c r="SMW45" s="30"/>
      <c r="SMX45" s="31"/>
      <c r="SMY45" s="30"/>
      <c r="SMZ45" s="31"/>
      <c r="SNA45" s="30"/>
      <c r="SNB45" s="31"/>
      <c r="SNC45" s="30"/>
      <c r="SND45" s="31"/>
      <c r="SNE45" s="30"/>
      <c r="SNF45" s="31"/>
      <c r="SNG45" s="30"/>
      <c r="SNH45" s="31"/>
      <c r="SNI45" s="30"/>
      <c r="SNJ45" s="31"/>
      <c r="SNK45" s="30"/>
      <c r="SNL45" s="31"/>
      <c r="SNM45" s="30"/>
      <c r="SNN45" s="31"/>
      <c r="SNO45" s="30"/>
      <c r="SNP45" s="31"/>
      <c r="SNQ45" s="30"/>
      <c r="SNR45" s="31"/>
      <c r="SNS45" s="30"/>
      <c r="SNT45" s="31"/>
      <c r="SNU45" s="30"/>
      <c r="SNV45" s="31"/>
      <c r="SNW45" s="30"/>
      <c r="SNX45" s="31"/>
      <c r="SNY45" s="30"/>
      <c r="SNZ45" s="31"/>
      <c r="SOA45" s="30"/>
      <c r="SOB45" s="31"/>
      <c r="SOC45" s="30"/>
      <c r="SOD45" s="31"/>
      <c r="SOE45" s="30"/>
      <c r="SOF45" s="31"/>
      <c r="SOG45" s="30"/>
      <c r="SOH45" s="31"/>
      <c r="SOI45" s="30"/>
      <c r="SOJ45" s="31"/>
      <c r="SOK45" s="30"/>
      <c r="SOL45" s="31"/>
      <c r="SOM45" s="30"/>
      <c r="SON45" s="31"/>
      <c r="SOO45" s="30"/>
      <c r="SOP45" s="31"/>
      <c r="SOQ45" s="30"/>
      <c r="SOR45" s="31"/>
      <c r="SOS45" s="30"/>
      <c r="SOT45" s="31"/>
      <c r="SOU45" s="30"/>
      <c r="SOV45" s="31"/>
      <c r="SOW45" s="30"/>
      <c r="SOX45" s="31"/>
      <c r="SOY45" s="30"/>
      <c r="SOZ45" s="31"/>
      <c r="SPA45" s="30"/>
      <c r="SPB45" s="31"/>
      <c r="SPC45" s="30"/>
      <c r="SPD45" s="31"/>
      <c r="SPE45" s="30"/>
      <c r="SPF45" s="31"/>
      <c r="SPG45" s="30"/>
      <c r="SPH45" s="31"/>
      <c r="SPI45" s="30"/>
      <c r="SPJ45" s="31"/>
      <c r="SPK45" s="30"/>
      <c r="SPL45" s="31"/>
      <c r="SPM45" s="30"/>
      <c r="SPN45" s="31"/>
      <c r="SPO45" s="30"/>
      <c r="SPP45" s="31"/>
      <c r="SPQ45" s="30"/>
      <c r="SPR45" s="31"/>
      <c r="SPS45" s="30"/>
      <c r="SPT45" s="31"/>
      <c r="SPU45" s="30"/>
      <c r="SPV45" s="31"/>
      <c r="SPW45" s="30"/>
      <c r="SPX45" s="31"/>
      <c r="SPY45" s="30"/>
      <c r="SPZ45" s="31"/>
      <c r="SQA45" s="30"/>
      <c r="SQB45" s="31"/>
      <c r="SQC45" s="30"/>
      <c r="SQD45" s="31"/>
      <c r="SQE45" s="30"/>
      <c r="SQF45" s="31"/>
      <c r="SQG45" s="30"/>
      <c r="SQH45" s="31"/>
      <c r="SQI45" s="30"/>
      <c r="SQJ45" s="31"/>
      <c r="SQK45" s="30"/>
      <c r="SQL45" s="31"/>
      <c r="SQM45" s="30"/>
      <c r="SQN45" s="31"/>
      <c r="SQO45" s="30"/>
      <c r="SQP45" s="31"/>
      <c r="SQQ45" s="30"/>
      <c r="SQR45" s="31"/>
      <c r="SQS45" s="30"/>
      <c r="SQT45" s="31"/>
      <c r="SQU45" s="30"/>
      <c r="SQV45" s="31"/>
      <c r="SQW45" s="30"/>
      <c r="SQX45" s="31"/>
      <c r="SQY45" s="30"/>
      <c r="SQZ45" s="31"/>
      <c r="SRA45" s="30"/>
      <c r="SRB45" s="31"/>
      <c r="SRC45" s="30"/>
      <c r="SRD45" s="31"/>
      <c r="SRE45" s="30"/>
      <c r="SRF45" s="31"/>
      <c r="SRG45" s="30"/>
      <c r="SRH45" s="31"/>
      <c r="SRI45" s="30"/>
      <c r="SRJ45" s="31"/>
      <c r="SRK45" s="30"/>
      <c r="SRL45" s="31"/>
      <c r="SRM45" s="30"/>
      <c r="SRN45" s="31"/>
      <c r="SRO45" s="30"/>
      <c r="SRP45" s="31"/>
      <c r="SRQ45" s="30"/>
      <c r="SRR45" s="31"/>
      <c r="SRS45" s="30"/>
      <c r="SRT45" s="31"/>
      <c r="SRU45" s="30"/>
      <c r="SRV45" s="31"/>
      <c r="SRW45" s="30"/>
      <c r="SRX45" s="31"/>
      <c r="SRY45" s="30"/>
      <c r="SRZ45" s="31"/>
      <c r="SSA45" s="30"/>
      <c r="SSB45" s="31"/>
      <c r="SSC45" s="30"/>
      <c r="SSD45" s="31"/>
      <c r="SSE45" s="30"/>
      <c r="SSF45" s="31"/>
      <c r="SSG45" s="30"/>
      <c r="SSH45" s="31"/>
      <c r="SSI45" s="30"/>
      <c r="SSJ45" s="31"/>
      <c r="SSK45" s="30"/>
      <c r="SSL45" s="31"/>
      <c r="SSM45" s="30"/>
      <c r="SSN45" s="31"/>
      <c r="SSO45" s="30"/>
      <c r="SSP45" s="31"/>
      <c r="SSQ45" s="30"/>
      <c r="SSR45" s="31"/>
      <c r="SSS45" s="30"/>
      <c r="SST45" s="31"/>
      <c r="SSU45" s="30"/>
      <c r="SSV45" s="31"/>
      <c r="SSW45" s="30"/>
      <c r="SSX45" s="31"/>
      <c r="SSY45" s="30"/>
      <c r="SSZ45" s="31"/>
      <c r="STA45" s="30"/>
      <c r="STB45" s="31"/>
      <c r="STC45" s="30"/>
      <c r="STD45" s="31"/>
      <c r="STE45" s="30"/>
      <c r="STF45" s="31"/>
      <c r="STG45" s="30"/>
      <c r="STH45" s="31"/>
      <c r="STI45" s="30"/>
      <c r="STJ45" s="31"/>
      <c r="STK45" s="30"/>
      <c r="STL45" s="31"/>
      <c r="STM45" s="30"/>
      <c r="STN45" s="31"/>
      <c r="STO45" s="30"/>
      <c r="STP45" s="31"/>
      <c r="STQ45" s="30"/>
      <c r="STR45" s="31"/>
      <c r="STS45" s="30"/>
      <c r="STT45" s="31"/>
      <c r="STU45" s="30"/>
      <c r="STV45" s="31"/>
      <c r="STW45" s="30"/>
      <c r="STX45" s="31"/>
      <c r="STY45" s="30"/>
      <c r="STZ45" s="31"/>
      <c r="SUA45" s="30"/>
      <c r="SUB45" s="31"/>
      <c r="SUC45" s="30"/>
      <c r="SUD45" s="31"/>
      <c r="SUE45" s="30"/>
      <c r="SUF45" s="31"/>
      <c r="SUG45" s="30"/>
      <c r="SUH45" s="31"/>
      <c r="SUI45" s="30"/>
      <c r="SUJ45" s="31"/>
      <c r="SUK45" s="30"/>
      <c r="SUL45" s="31"/>
      <c r="SUM45" s="30"/>
      <c r="SUN45" s="31"/>
      <c r="SUO45" s="30"/>
      <c r="SUP45" s="31"/>
      <c r="SUQ45" s="30"/>
      <c r="SUR45" s="31"/>
      <c r="SUS45" s="30"/>
      <c r="SUT45" s="31"/>
      <c r="SUU45" s="30"/>
      <c r="SUV45" s="31"/>
      <c r="SUW45" s="30"/>
      <c r="SUX45" s="31"/>
      <c r="SUY45" s="30"/>
      <c r="SUZ45" s="31"/>
      <c r="SVA45" s="30"/>
      <c r="SVB45" s="31"/>
      <c r="SVC45" s="30"/>
      <c r="SVD45" s="31"/>
      <c r="SVE45" s="30"/>
      <c r="SVF45" s="31"/>
      <c r="SVG45" s="30"/>
      <c r="SVH45" s="31"/>
      <c r="SVI45" s="30"/>
      <c r="SVJ45" s="31"/>
      <c r="SVK45" s="30"/>
      <c r="SVL45" s="31"/>
      <c r="SVM45" s="30"/>
      <c r="SVN45" s="31"/>
      <c r="SVO45" s="30"/>
      <c r="SVP45" s="31"/>
      <c r="SVQ45" s="30"/>
      <c r="SVR45" s="31"/>
      <c r="SVS45" s="30"/>
      <c r="SVT45" s="31"/>
      <c r="SVU45" s="30"/>
      <c r="SVV45" s="31"/>
      <c r="SVW45" s="30"/>
      <c r="SVX45" s="31"/>
      <c r="SVY45" s="30"/>
      <c r="SVZ45" s="31"/>
      <c r="SWA45" s="30"/>
      <c r="SWB45" s="31"/>
      <c r="SWC45" s="30"/>
      <c r="SWD45" s="31"/>
      <c r="SWE45" s="30"/>
      <c r="SWF45" s="31"/>
      <c r="SWG45" s="30"/>
      <c r="SWH45" s="31"/>
      <c r="SWI45" s="30"/>
      <c r="SWJ45" s="31"/>
      <c r="SWK45" s="30"/>
      <c r="SWL45" s="31"/>
      <c r="SWM45" s="30"/>
      <c r="SWN45" s="31"/>
      <c r="SWO45" s="30"/>
      <c r="SWP45" s="31"/>
      <c r="SWQ45" s="30"/>
      <c r="SWR45" s="31"/>
      <c r="SWS45" s="30"/>
      <c r="SWT45" s="31"/>
      <c r="SWU45" s="30"/>
      <c r="SWV45" s="31"/>
      <c r="SWW45" s="30"/>
      <c r="SWX45" s="31"/>
      <c r="SWY45" s="30"/>
      <c r="SWZ45" s="31"/>
      <c r="SXA45" s="30"/>
      <c r="SXB45" s="31"/>
      <c r="SXC45" s="30"/>
      <c r="SXD45" s="31"/>
      <c r="SXE45" s="30"/>
      <c r="SXF45" s="31"/>
      <c r="SXG45" s="30"/>
      <c r="SXH45" s="31"/>
      <c r="SXI45" s="30"/>
      <c r="SXJ45" s="31"/>
      <c r="SXK45" s="30"/>
      <c r="SXL45" s="31"/>
      <c r="SXM45" s="30"/>
      <c r="SXN45" s="31"/>
      <c r="SXO45" s="30"/>
      <c r="SXP45" s="31"/>
      <c r="SXQ45" s="30"/>
      <c r="SXR45" s="31"/>
      <c r="SXS45" s="30"/>
      <c r="SXT45" s="31"/>
      <c r="SXU45" s="30"/>
      <c r="SXV45" s="31"/>
      <c r="SXW45" s="30"/>
      <c r="SXX45" s="31"/>
      <c r="SXY45" s="30"/>
      <c r="SXZ45" s="31"/>
      <c r="SYA45" s="30"/>
      <c r="SYB45" s="31"/>
      <c r="SYC45" s="30"/>
      <c r="SYD45" s="31"/>
      <c r="SYE45" s="30"/>
      <c r="SYF45" s="31"/>
      <c r="SYG45" s="30"/>
      <c r="SYH45" s="31"/>
      <c r="SYI45" s="30"/>
      <c r="SYJ45" s="31"/>
      <c r="SYK45" s="30"/>
      <c r="SYL45" s="31"/>
      <c r="SYM45" s="30"/>
      <c r="SYN45" s="31"/>
      <c r="SYO45" s="30"/>
      <c r="SYP45" s="31"/>
      <c r="SYQ45" s="30"/>
      <c r="SYR45" s="31"/>
      <c r="SYS45" s="30"/>
      <c r="SYT45" s="31"/>
      <c r="SYU45" s="30"/>
      <c r="SYV45" s="31"/>
      <c r="SYW45" s="30"/>
      <c r="SYX45" s="31"/>
      <c r="SYY45" s="30"/>
      <c r="SYZ45" s="31"/>
      <c r="SZA45" s="30"/>
      <c r="SZB45" s="31"/>
      <c r="SZC45" s="30"/>
      <c r="SZD45" s="31"/>
      <c r="SZE45" s="30"/>
      <c r="SZF45" s="31"/>
      <c r="SZG45" s="30"/>
      <c r="SZH45" s="31"/>
      <c r="SZI45" s="30"/>
      <c r="SZJ45" s="31"/>
      <c r="SZK45" s="30"/>
      <c r="SZL45" s="31"/>
      <c r="SZM45" s="30"/>
      <c r="SZN45" s="31"/>
      <c r="SZO45" s="30"/>
      <c r="SZP45" s="31"/>
      <c r="SZQ45" s="30"/>
      <c r="SZR45" s="31"/>
      <c r="SZS45" s="30"/>
      <c r="SZT45" s="31"/>
      <c r="SZU45" s="30"/>
      <c r="SZV45" s="31"/>
      <c r="SZW45" s="30"/>
      <c r="SZX45" s="31"/>
      <c r="SZY45" s="30"/>
      <c r="SZZ45" s="31"/>
      <c r="TAA45" s="30"/>
      <c r="TAB45" s="31"/>
      <c r="TAC45" s="30"/>
      <c r="TAD45" s="31"/>
      <c r="TAE45" s="30"/>
      <c r="TAF45" s="31"/>
      <c r="TAG45" s="30"/>
      <c r="TAH45" s="31"/>
      <c r="TAI45" s="30"/>
      <c r="TAJ45" s="31"/>
      <c r="TAK45" s="30"/>
      <c r="TAL45" s="31"/>
      <c r="TAM45" s="30"/>
      <c r="TAN45" s="31"/>
      <c r="TAO45" s="30"/>
      <c r="TAP45" s="31"/>
      <c r="TAQ45" s="30"/>
      <c r="TAR45" s="31"/>
      <c r="TAS45" s="30"/>
      <c r="TAT45" s="31"/>
      <c r="TAU45" s="30"/>
      <c r="TAV45" s="31"/>
      <c r="TAW45" s="30"/>
      <c r="TAX45" s="31"/>
      <c r="TAY45" s="30"/>
      <c r="TAZ45" s="31"/>
      <c r="TBA45" s="30"/>
      <c r="TBB45" s="31"/>
      <c r="TBC45" s="30"/>
      <c r="TBD45" s="31"/>
      <c r="TBE45" s="30"/>
      <c r="TBF45" s="31"/>
      <c r="TBG45" s="30"/>
      <c r="TBH45" s="31"/>
      <c r="TBI45" s="30"/>
      <c r="TBJ45" s="31"/>
      <c r="TBK45" s="30"/>
      <c r="TBL45" s="31"/>
      <c r="TBM45" s="30"/>
      <c r="TBN45" s="31"/>
      <c r="TBO45" s="30"/>
      <c r="TBP45" s="31"/>
      <c r="TBQ45" s="30"/>
      <c r="TBR45" s="31"/>
      <c r="TBS45" s="30"/>
      <c r="TBT45" s="31"/>
      <c r="TBU45" s="30"/>
      <c r="TBV45" s="31"/>
      <c r="TBW45" s="30"/>
      <c r="TBX45" s="31"/>
      <c r="TBY45" s="30"/>
      <c r="TBZ45" s="31"/>
      <c r="TCA45" s="30"/>
      <c r="TCB45" s="31"/>
      <c r="TCC45" s="30"/>
      <c r="TCD45" s="31"/>
      <c r="TCE45" s="30"/>
      <c r="TCF45" s="31"/>
      <c r="TCG45" s="30"/>
      <c r="TCH45" s="31"/>
      <c r="TCI45" s="30"/>
      <c r="TCJ45" s="31"/>
      <c r="TCK45" s="30"/>
      <c r="TCL45" s="31"/>
      <c r="TCM45" s="30"/>
      <c r="TCN45" s="31"/>
      <c r="TCO45" s="30"/>
      <c r="TCP45" s="31"/>
      <c r="TCQ45" s="30"/>
      <c r="TCR45" s="31"/>
      <c r="TCS45" s="30"/>
      <c r="TCT45" s="31"/>
      <c r="TCU45" s="30"/>
      <c r="TCV45" s="31"/>
      <c r="TCW45" s="30"/>
      <c r="TCX45" s="31"/>
      <c r="TCY45" s="30"/>
      <c r="TCZ45" s="31"/>
      <c r="TDA45" s="30"/>
      <c r="TDB45" s="31"/>
      <c r="TDC45" s="30"/>
      <c r="TDD45" s="31"/>
      <c r="TDE45" s="30"/>
      <c r="TDF45" s="31"/>
      <c r="TDG45" s="30"/>
      <c r="TDH45" s="31"/>
      <c r="TDI45" s="30"/>
      <c r="TDJ45" s="31"/>
      <c r="TDK45" s="30"/>
      <c r="TDL45" s="31"/>
      <c r="TDM45" s="30"/>
      <c r="TDN45" s="31"/>
      <c r="TDO45" s="30"/>
      <c r="TDP45" s="31"/>
      <c r="TDQ45" s="30"/>
      <c r="TDR45" s="31"/>
      <c r="TDS45" s="30"/>
      <c r="TDT45" s="31"/>
      <c r="TDU45" s="30"/>
      <c r="TDV45" s="31"/>
      <c r="TDW45" s="30"/>
      <c r="TDX45" s="31"/>
      <c r="TDY45" s="30"/>
      <c r="TDZ45" s="31"/>
      <c r="TEA45" s="30"/>
      <c r="TEB45" s="31"/>
      <c r="TEC45" s="30"/>
      <c r="TED45" s="31"/>
      <c r="TEE45" s="30"/>
      <c r="TEF45" s="31"/>
      <c r="TEG45" s="30"/>
      <c r="TEH45" s="31"/>
      <c r="TEI45" s="30"/>
      <c r="TEJ45" s="31"/>
      <c r="TEK45" s="30"/>
      <c r="TEL45" s="31"/>
      <c r="TEM45" s="30"/>
      <c r="TEN45" s="31"/>
      <c r="TEO45" s="30"/>
      <c r="TEP45" s="31"/>
      <c r="TEQ45" s="30"/>
      <c r="TER45" s="31"/>
      <c r="TES45" s="30"/>
      <c r="TET45" s="31"/>
      <c r="TEU45" s="30"/>
      <c r="TEV45" s="31"/>
      <c r="TEW45" s="30"/>
      <c r="TEX45" s="31"/>
      <c r="TEY45" s="30"/>
      <c r="TEZ45" s="31"/>
      <c r="TFA45" s="30"/>
      <c r="TFB45" s="31"/>
      <c r="TFC45" s="30"/>
      <c r="TFD45" s="31"/>
      <c r="TFE45" s="30"/>
      <c r="TFF45" s="31"/>
      <c r="TFG45" s="30"/>
      <c r="TFH45" s="31"/>
      <c r="TFI45" s="30"/>
      <c r="TFJ45" s="31"/>
      <c r="TFK45" s="30"/>
      <c r="TFL45" s="31"/>
      <c r="TFM45" s="30"/>
      <c r="TFN45" s="31"/>
      <c r="TFO45" s="30"/>
      <c r="TFP45" s="31"/>
      <c r="TFQ45" s="30"/>
      <c r="TFR45" s="31"/>
      <c r="TFS45" s="30"/>
      <c r="TFT45" s="31"/>
      <c r="TFU45" s="30"/>
      <c r="TFV45" s="31"/>
      <c r="TFW45" s="30"/>
      <c r="TFX45" s="31"/>
      <c r="TFY45" s="30"/>
      <c r="TFZ45" s="31"/>
      <c r="TGA45" s="30"/>
      <c r="TGB45" s="31"/>
      <c r="TGC45" s="30"/>
      <c r="TGD45" s="31"/>
      <c r="TGE45" s="30"/>
      <c r="TGF45" s="31"/>
      <c r="TGG45" s="30"/>
      <c r="TGH45" s="31"/>
      <c r="TGI45" s="30"/>
      <c r="TGJ45" s="31"/>
      <c r="TGK45" s="30"/>
      <c r="TGL45" s="31"/>
      <c r="TGM45" s="30"/>
      <c r="TGN45" s="31"/>
      <c r="TGO45" s="30"/>
      <c r="TGP45" s="31"/>
      <c r="TGQ45" s="30"/>
      <c r="TGR45" s="31"/>
      <c r="TGS45" s="30"/>
      <c r="TGT45" s="31"/>
      <c r="TGU45" s="30"/>
      <c r="TGV45" s="31"/>
      <c r="TGW45" s="30"/>
      <c r="TGX45" s="31"/>
      <c r="TGY45" s="30"/>
      <c r="TGZ45" s="31"/>
      <c r="THA45" s="30"/>
      <c r="THB45" s="31"/>
      <c r="THC45" s="30"/>
      <c r="THD45" s="31"/>
      <c r="THE45" s="30"/>
      <c r="THF45" s="31"/>
      <c r="THG45" s="30"/>
      <c r="THH45" s="31"/>
      <c r="THI45" s="30"/>
      <c r="THJ45" s="31"/>
      <c r="THK45" s="30"/>
      <c r="THL45" s="31"/>
      <c r="THM45" s="30"/>
      <c r="THN45" s="31"/>
      <c r="THO45" s="30"/>
      <c r="THP45" s="31"/>
      <c r="THQ45" s="30"/>
      <c r="THR45" s="31"/>
      <c r="THS45" s="30"/>
      <c r="THT45" s="31"/>
      <c r="THU45" s="30"/>
      <c r="THV45" s="31"/>
      <c r="THW45" s="30"/>
      <c r="THX45" s="31"/>
      <c r="THY45" s="30"/>
      <c r="THZ45" s="31"/>
      <c r="TIA45" s="30"/>
      <c r="TIB45" s="31"/>
      <c r="TIC45" s="30"/>
      <c r="TID45" s="31"/>
      <c r="TIE45" s="30"/>
      <c r="TIF45" s="31"/>
      <c r="TIG45" s="30"/>
      <c r="TIH45" s="31"/>
      <c r="TII45" s="30"/>
      <c r="TIJ45" s="31"/>
      <c r="TIK45" s="30"/>
      <c r="TIL45" s="31"/>
      <c r="TIM45" s="30"/>
      <c r="TIN45" s="31"/>
      <c r="TIO45" s="30"/>
      <c r="TIP45" s="31"/>
      <c r="TIQ45" s="30"/>
      <c r="TIR45" s="31"/>
      <c r="TIS45" s="30"/>
      <c r="TIT45" s="31"/>
      <c r="TIU45" s="30"/>
      <c r="TIV45" s="31"/>
      <c r="TIW45" s="30"/>
      <c r="TIX45" s="31"/>
      <c r="TIY45" s="30"/>
      <c r="TIZ45" s="31"/>
      <c r="TJA45" s="30"/>
      <c r="TJB45" s="31"/>
      <c r="TJC45" s="30"/>
      <c r="TJD45" s="31"/>
      <c r="TJE45" s="30"/>
      <c r="TJF45" s="31"/>
      <c r="TJG45" s="30"/>
      <c r="TJH45" s="31"/>
      <c r="TJI45" s="30"/>
      <c r="TJJ45" s="31"/>
      <c r="TJK45" s="30"/>
      <c r="TJL45" s="31"/>
      <c r="TJM45" s="30"/>
      <c r="TJN45" s="31"/>
      <c r="TJO45" s="30"/>
      <c r="TJP45" s="31"/>
      <c r="TJQ45" s="30"/>
      <c r="TJR45" s="31"/>
      <c r="TJS45" s="30"/>
      <c r="TJT45" s="31"/>
      <c r="TJU45" s="30"/>
      <c r="TJV45" s="31"/>
      <c r="TJW45" s="30"/>
      <c r="TJX45" s="31"/>
      <c r="TJY45" s="30"/>
      <c r="TJZ45" s="31"/>
      <c r="TKA45" s="30"/>
      <c r="TKB45" s="31"/>
      <c r="TKC45" s="30"/>
      <c r="TKD45" s="31"/>
      <c r="TKE45" s="30"/>
      <c r="TKF45" s="31"/>
      <c r="TKG45" s="30"/>
      <c r="TKH45" s="31"/>
      <c r="TKI45" s="30"/>
      <c r="TKJ45" s="31"/>
      <c r="TKK45" s="30"/>
      <c r="TKL45" s="31"/>
      <c r="TKM45" s="30"/>
      <c r="TKN45" s="31"/>
      <c r="TKO45" s="30"/>
      <c r="TKP45" s="31"/>
      <c r="TKQ45" s="30"/>
      <c r="TKR45" s="31"/>
      <c r="TKS45" s="30"/>
      <c r="TKT45" s="31"/>
      <c r="TKU45" s="30"/>
      <c r="TKV45" s="31"/>
      <c r="TKW45" s="30"/>
      <c r="TKX45" s="31"/>
      <c r="TKY45" s="30"/>
      <c r="TKZ45" s="31"/>
      <c r="TLA45" s="30"/>
      <c r="TLB45" s="31"/>
      <c r="TLC45" s="30"/>
      <c r="TLD45" s="31"/>
      <c r="TLE45" s="30"/>
      <c r="TLF45" s="31"/>
      <c r="TLG45" s="30"/>
      <c r="TLH45" s="31"/>
      <c r="TLI45" s="30"/>
      <c r="TLJ45" s="31"/>
      <c r="TLK45" s="30"/>
      <c r="TLL45" s="31"/>
      <c r="TLM45" s="30"/>
      <c r="TLN45" s="31"/>
      <c r="TLO45" s="30"/>
      <c r="TLP45" s="31"/>
      <c r="TLQ45" s="30"/>
      <c r="TLR45" s="31"/>
      <c r="TLS45" s="30"/>
      <c r="TLT45" s="31"/>
      <c r="TLU45" s="30"/>
      <c r="TLV45" s="31"/>
      <c r="TLW45" s="30"/>
      <c r="TLX45" s="31"/>
      <c r="TLY45" s="30"/>
      <c r="TLZ45" s="31"/>
      <c r="TMA45" s="30"/>
      <c r="TMB45" s="31"/>
      <c r="TMC45" s="30"/>
      <c r="TMD45" s="31"/>
      <c r="TME45" s="30"/>
      <c r="TMF45" s="31"/>
      <c r="TMG45" s="30"/>
      <c r="TMH45" s="31"/>
      <c r="TMI45" s="30"/>
      <c r="TMJ45" s="31"/>
      <c r="TMK45" s="30"/>
      <c r="TML45" s="31"/>
      <c r="TMM45" s="30"/>
      <c r="TMN45" s="31"/>
      <c r="TMO45" s="30"/>
      <c r="TMP45" s="31"/>
      <c r="TMQ45" s="30"/>
      <c r="TMR45" s="31"/>
      <c r="TMS45" s="30"/>
      <c r="TMT45" s="31"/>
      <c r="TMU45" s="30"/>
      <c r="TMV45" s="31"/>
      <c r="TMW45" s="30"/>
      <c r="TMX45" s="31"/>
      <c r="TMY45" s="30"/>
      <c r="TMZ45" s="31"/>
      <c r="TNA45" s="30"/>
      <c r="TNB45" s="31"/>
      <c r="TNC45" s="30"/>
      <c r="TND45" s="31"/>
      <c r="TNE45" s="30"/>
      <c r="TNF45" s="31"/>
      <c r="TNG45" s="30"/>
      <c r="TNH45" s="31"/>
      <c r="TNI45" s="30"/>
      <c r="TNJ45" s="31"/>
      <c r="TNK45" s="30"/>
      <c r="TNL45" s="31"/>
      <c r="TNM45" s="30"/>
      <c r="TNN45" s="31"/>
      <c r="TNO45" s="30"/>
      <c r="TNP45" s="31"/>
      <c r="TNQ45" s="30"/>
      <c r="TNR45" s="31"/>
      <c r="TNS45" s="30"/>
      <c r="TNT45" s="31"/>
      <c r="TNU45" s="30"/>
      <c r="TNV45" s="31"/>
      <c r="TNW45" s="30"/>
      <c r="TNX45" s="31"/>
      <c r="TNY45" s="30"/>
      <c r="TNZ45" s="31"/>
      <c r="TOA45" s="30"/>
      <c r="TOB45" s="31"/>
      <c r="TOC45" s="30"/>
      <c r="TOD45" s="31"/>
      <c r="TOE45" s="30"/>
      <c r="TOF45" s="31"/>
      <c r="TOG45" s="30"/>
      <c r="TOH45" s="31"/>
      <c r="TOI45" s="30"/>
      <c r="TOJ45" s="31"/>
      <c r="TOK45" s="30"/>
      <c r="TOL45" s="31"/>
      <c r="TOM45" s="30"/>
      <c r="TON45" s="31"/>
      <c r="TOO45" s="30"/>
      <c r="TOP45" s="31"/>
      <c r="TOQ45" s="30"/>
      <c r="TOR45" s="31"/>
      <c r="TOS45" s="30"/>
      <c r="TOT45" s="31"/>
      <c r="TOU45" s="30"/>
      <c r="TOV45" s="31"/>
      <c r="TOW45" s="30"/>
      <c r="TOX45" s="31"/>
      <c r="TOY45" s="30"/>
      <c r="TOZ45" s="31"/>
      <c r="TPA45" s="30"/>
      <c r="TPB45" s="31"/>
      <c r="TPC45" s="30"/>
      <c r="TPD45" s="31"/>
      <c r="TPE45" s="30"/>
      <c r="TPF45" s="31"/>
      <c r="TPG45" s="30"/>
      <c r="TPH45" s="31"/>
      <c r="TPI45" s="30"/>
      <c r="TPJ45" s="31"/>
      <c r="TPK45" s="30"/>
      <c r="TPL45" s="31"/>
      <c r="TPM45" s="30"/>
      <c r="TPN45" s="31"/>
      <c r="TPO45" s="30"/>
      <c r="TPP45" s="31"/>
      <c r="TPQ45" s="30"/>
      <c r="TPR45" s="31"/>
      <c r="TPS45" s="30"/>
      <c r="TPT45" s="31"/>
      <c r="TPU45" s="30"/>
      <c r="TPV45" s="31"/>
      <c r="TPW45" s="30"/>
      <c r="TPX45" s="31"/>
      <c r="TPY45" s="30"/>
      <c r="TPZ45" s="31"/>
      <c r="TQA45" s="30"/>
      <c r="TQB45" s="31"/>
      <c r="TQC45" s="30"/>
      <c r="TQD45" s="31"/>
      <c r="TQE45" s="30"/>
      <c r="TQF45" s="31"/>
      <c r="TQG45" s="30"/>
      <c r="TQH45" s="31"/>
      <c r="TQI45" s="30"/>
      <c r="TQJ45" s="31"/>
      <c r="TQK45" s="30"/>
      <c r="TQL45" s="31"/>
      <c r="TQM45" s="30"/>
      <c r="TQN45" s="31"/>
      <c r="TQO45" s="30"/>
      <c r="TQP45" s="31"/>
      <c r="TQQ45" s="30"/>
      <c r="TQR45" s="31"/>
      <c r="TQS45" s="30"/>
      <c r="TQT45" s="31"/>
      <c r="TQU45" s="30"/>
      <c r="TQV45" s="31"/>
      <c r="TQW45" s="30"/>
      <c r="TQX45" s="31"/>
      <c r="TQY45" s="30"/>
      <c r="TQZ45" s="31"/>
      <c r="TRA45" s="30"/>
      <c r="TRB45" s="31"/>
      <c r="TRC45" s="30"/>
      <c r="TRD45" s="31"/>
      <c r="TRE45" s="30"/>
      <c r="TRF45" s="31"/>
      <c r="TRG45" s="30"/>
      <c r="TRH45" s="31"/>
      <c r="TRI45" s="30"/>
      <c r="TRJ45" s="31"/>
      <c r="TRK45" s="30"/>
      <c r="TRL45" s="31"/>
      <c r="TRM45" s="30"/>
      <c r="TRN45" s="31"/>
      <c r="TRO45" s="30"/>
      <c r="TRP45" s="31"/>
      <c r="TRQ45" s="30"/>
      <c r="TRR45" s="31"/>
      <c r="TRS45" s="30"/>
      <c r="TRT45" s="31"/>
      <c r="TRU45" s="30"/>
      <c r="TRV45" s="31"/>
      <c r="TRW45" s="30"/>
      <c r="TRX45" s="31"/>
      <c r="TRY45" s="30"/>
      <c r="TRZ45" s="31"/>
      <c r="TSA45" s="30"/>
      <c r="TSB45" s="31"/>
      <c r="TSC45" s="30"/>
      <c r="TSD45" s="31"/>
      <c r="TSE45" s="30"/>
      <c r="TSF45" s="31"/>
      <c r="TSG45" s="30"/>
      <c r="TSH45" s="31"/>
      <c r="TSI45" s="30"/>
      <c r="TSJ45" s="31"/>
      <c r="TSK45" s="30"/>
      <c r="TSL45" s="31"/>
      <c r="TSM45" s="30"/>
      <c r="TSN45" s="31"/>
      <c r="TSO45" s="30"/>
      <c r="TSP45" s="31"/>
      <c r="TSQ45" s="30"/>
      <c r="TSR45" s="31"/>
      <c r="TSS45" s="30"/>
      <c r="TST45" s="31"/>
      <c r="TSU45" s="30"/>
      <c r="TSV45" s="31"/>
      <c r="TSW45" s="30"/>
      <c r="TSX45" s="31"/>
      <c r="TSY45" s="30"/>
      <c r="TSZ45" s="31"/>
      <c r="TTA45" s="30"/>
      <c r="TTB45" s="31"/>
      <c r="TTC45" s="30"/>
      <c r="TTD45" s="31"/>
      <c r="TTE45" s="30"/>
      <c r="TTF45" s="31"/>
      <c r="TTG45" s="30"/>
      <c r="TTH45" s="31"/>
      <c r="TTI45" s="30"/>
      <c r="TTJ45" s="31"/>
      <c r="TTK45" s="30"/>
      <c r="TTL45" s="31"/>
      <c r="TTM45" s="30"/>
      <c r="TTN45" s="31"/>
      <c r="TTO45" s="30"/>
      <c r="TTP45" s="31"/>
      <c r="TTQ45" s="30"/>
      <c r="TTR45" s="31"/>
      <c r="TTS45" s="30"/>
      <c r="TTT45" s="31"/>
      <c r="TTU45" s="30"/>
      <c r="TTV45" s="31"/>
      <c r="TTW45" s="30"/>
      <c r="TTX45" s="31"/>
      <c r="TTY45" s="30"/>
      <c r="TTZ45" s="31"/>
      <c r="TUA45" s="30"/>
      <c r="TUB45" s="31"/>
      <c r="TUC45" s="30"/>
      <c r="TUD45" s="31"/>
      <c r="TUE45" s="30"/>
      <c r="TUF45" s="31"/>
      <c r="TUG45" s="30"/>
      <c r="TUH45" s="31"/>
      <c r="TUI45" s="30"/>
      <c r="TUJ45" s="31"/>
      <c r="TUK45" s="30"/>
      <c r="TUL45" s="31"/>
      <c r="TUM45" s="30"/>
      <c r="TUN45" s="31"/>
      <c r="TUO45" s="30"/>
      <c r="TUP45" s="31"/>
      <c r="TUQ45" s="30"/>
      <c r="TUR45" s="31"/>
      <c r="TUS45" s="30"/>
      <c r="TUT45" s="31"/>
      <c r="TUU45" s="30"/>
      <c r="TUV45" s="31"/>
      <c r="TUW45" s="30"/>
      <c r="TUX45" s="31"/>
      <c r="TUY45" s="30"/>
      <c r="TUZ45" s="31"/>
      <c r="TVA45" s="30"/>
      <c r="TVB45" s="31"/>
      <c r="TVC45" s="30"/>
      <c r="TVD45" s="31"/>
      <c r="TVE45" s="30"/>
      <c r="TVF45" s="31"/>
      <c r="TVG45" s="30"/>
      <c r="TVH45" s="31"/>
      <c r="TVI45" s="30"/>
      <c r="TVJ45" s="31"/>
      <c r="TVK45" s="30"/>
      <c r="TVL45" s="31"/>
      <c r="TVM45" s="30"/>
      <c r="TVN45" s="31"/>
      <c r="TVO45" s="30"/>
      <c r="TVP45" s="31"/>
      <c r="TVQ45" s="30"/>
      <c r="TVR45" s="31"/>
      <c r="TVS45" s="30"/>
      <c r="TVT45" s="31"/>
      <c r="TVU45" s="30"/>
      <c r="TVV45" s="31"/>
      <c r="TVW45" s="30"/>
      <c r="TVX45" s="31"/>
      <c r="TVY45" s="30"/>
      <c r="TVZ45" s="31"/>
      <c r="TWA45" s="30"/>
      <c r="TWB45" s="31"/>
      <c r="TWC45" s="30"/>
      <c r="TWD45" s="31"/>
      <c r="TWE45" s="30"/>
      <c r="TWF45" s="31"/>
      <c r="TWG45" s="30"/>
      <c r="TWH45" s="31"/>
      <c r="TWI45" s="30"/>
      <c r="TWJ45" s="31"/>
      <c r="TWK45" s="30"/>
      <c r="TWL45" s="31"/>
      <c r="TWM45" s="30"/>
      <c r="TWN45" s="31"/>
      <c r="TWO45" s="30"/>
      <c r="TWP45" s="31"/>
      <c r="TWQ45" s="30"/>
      <c r="TWR45" s="31"/>
      <c r="TWS45" s="30"/>
      <c r="TWT45" s="31"/>
      <c r="TWU45" s="30"/>
      <c r="TWV45" s="31"/>
      <c r="TWW45" s="30"/>
      <c r="TWX45" s="31"/>
      <c r="TWY45" s="30"/>
      <c r="TWZ45" s="31"/>
      <c r="TXA45" s="30"/>
      <c r="TXB45" s="31"/>
      <c r="TXC45" s="30"/>
      <c r="TXD45" s="31"/>
      <c r="TXE45" s="30"/>
      <c r="TXF45" s="31"/>
      <c r="TXG45" s="30"/>
      <c r="TXH45" s="31"/>
      <c r="TXI45" s="30"/>
      <c r="TXJ45" s="31"/>
      <c r="TXK45" s="30"/>
      <c r="TXL45" s="31"/>
      <c r="TXM45" s="30"/>
      <c r="TXN45" s="31"/>
      <c r="TXO45" s="30"/>
      <c r="TXP45" s="31"/>
      <c r="TXQ45" s="30"/>
      <c r="TXR45" s="31"/>
      <c r="TXS45" s="30"/>
      <c r="TXT45" s="31"/>
      <c r="TXU45" s="30"/>
      <c r="TXV45" s="31"/>
      <c r="TXW45" s="30"/>
      <c r="TXX45" s="31"/>
      <c r="TXY45" s="30"/>
      <c r="TXZ45" s="31"/>
      <c r="TYA45" s="30"/>
      <c r="TYB45" s="31"/>
      <c r="TYC45" s="30"/>
      <c r="TYD45" s="31"/>
      <c r="TYE45" s="30"/>
      <c r="TYF45" s="31"/>
      <c r="TYG45" s="30"/>
      <c r="TYH45" s="31"/>
      <c r="TYI45" s="30"/>
      <c r="TYJ45" s="31"/>
      <c r="TYK45" s="30"/>
      <c r="TYL45" s="31"/>
      <c r="TYM45" s="30"/>
      <c r="TYN45" s="31"/>
      <c r="TYO45" s="30"/>
      <c r="TYP45" s="31"/>
      <c r="TYQ45" s="30"/>
      <c r="TYR45" s="31"/>
      <c r="TYS45" s="30"/>
      <c r="TYT45" s="31"/>
      <c r="TYU45" s="30"/>
      <c r="TYV45" s="31"/>
      <c r="TYW45" s="30"/>
      <c r="TYX45" s="31"/>
      <c r="TYY45" s="30"/>
      <c r="TYZ45" s="31"/>
      <c r="TZA45" s="30"/>
      <c r="TZB45" s="31"/>
      <c r="TZC45" s="30"/>
      <c r="TZD45" s="31"/>
      <c r="TZE45" s="30"/>
      <c r="TZF45" s="31"/>
      <c r="TZG45" s="30"/>
      <c r="TZH45" s="31"/>
      <c r="TZI45" s="30"/>
      <c r="TZJ45" s="31"/>
      <c r="TZK45" s="30"/>
      <c r="TZL45" s="31"/>
      <c r="TZM45" s="30"/>
      <c r="TZN45" s="31"/>
      <c r="TZO45" s="30"/>
      <c r="TZP45" s="31"/>
      <c r="TZQ45" s="30"/>
      <c r="TZR45" s="31"/>
      <c r="TZS45" s="30"/>
      <c r="TZT45" s="31"/>
      <c r="TZU45" s="30"/>
      <c r="TZV45" s="31"/>
      <c r="TZW45" s="30"/>
      <c r="TZX45" s="31"/>
      <c r="TZY45" s="30"/>
      <c r="TZZ45" s="31"/>
      <c r="UAA45" s="30"/>
      <c r="UAB45" s="31"/>
      <c r="UAC45" s="30"/>
      <c r="UAD45" s="31"/>
      <c r="UAE45" s="30"/>
      <c r="UAF45" s="31"/>
      <c r="UAG45" s="30"/>
      <c r="UAH45" s="31"/>
      <c r="UAI45" s="30"/>
      <c r="UAJ45" s="31"/>
      <c r="UAK45" s="30"/>
      <c r="UAL45" s="31"/>
      <c r="UAM45" s="30"/>
      <c r="UAN45" s="31"/>
      <c r="UAO45" s="30"/>
      <c r="UAP45" s="31"/>
      <c r="UAQ45" s="30"/>
      <c r="UAR45" s="31"/>
      <c r="UAS45" s="30"/>
      <c r="UAT45" s="31"/>
      <c r="UAU45" s="30"/>
      <c r="UAV45" s="31"/>
      <c r="UAW45" s="30"/>
      <c r="UAX45" s="31"/>
      <c r="UAY45" s="30"/>
      <c r="UAZ45" s="31"/>
      <c r="UBA45" s="30"/>
      <c r="UBB45" s="31"/>
      <c r="UBC45" s="30"/>
      <c r="UBD45" s="31"/>
      <c r="UBE45" s="30"/>
      <c r="UBF45" s="31"/>
      <c r="UBG45" s="30"/>
      <c r="UBH45" s="31"/>
      <c r="UBI45" s="30"/>
      <c r="UBJ45" s="31"/>
      <c r="UBK45" s="30"/>
      <c r="UBL45" s="31"/>
      <c r="UBM45" s="30"/>
      <c r="UBN45" s="31"/>
      <c r="UBO45" s="30"/>
      <c r="UBP45" s="31"/>
      <c r="UBQ45" s="30"/>
      <c r="UBR45" s="31"/>
      <c r="UBS45" s="30"/>
      <c r="UBT45" s="31"/>
      <c r="UBU45" s="30"/>
      <c r="UBV45" s="31"/>
      <c r="UBW45" s="30"/>
      <c r="UBX45" s="31"/>
      <c r="UBY45" s="30"/>
      <c r="UBZ45" s="31"/>
      <c r="UCA45" s="30"/>
      <c r="UCB45" s="31"/>
      <c r="UCC45" s="30"/>
      <c r="UCD45" s="31"/>
      <c r="UCE45" s="30"/>
      <c r="UCF45" s="31"/>
      <c r="UCG45" s="30"/>
      <c r="UCH45" s="31"/>
      <c r="UCI45" s="30"/>
      <c r="UCJ45" s="31"/>
      <c r="UCK45" s="30"/>
      <c r="UCL45" s="31"/>
      <c r="UCM45" s="30"/>
      <c r="UCN45" s="31"/>
      <c r="UCO45" s="30"/>
      <c r="UCP45" s="31"/>
      <c r="UCQ45" s="30"/>
      <c r="UCR45" s="31"/>
      <c r="UCS45" s="30"/>
      <c r="UCT45" s="31"/>
      <c r="UCU45" s="30"/>
      <c r="UCV45" s="31"/>
      <c r="UCW45" s="30"/>
      <c r="UCX45" s="31"/>
      <c r="UCY45" s="30"/>
      <c r="UCZ45" s="31"/>
      <c r="UDA45" s="30"/>
      <c r="UDB45" s="31"/>
      <c r="UDC45" s="30"/>
      <c r="UDD45" s="31"/>
      <c r="UDE45" s="30"/>
      <c r="UDF45" s="31"/>
      <c r="UDG45" s="30"/>
      <c r="UDH45" s="31"/>
      <c r="UDI45" s="30"/>
      <c r="UDJ45" s="31"/>
      <c r="UDK45" s="30"/>
      <c r="UDL45" s="31"/>
      <c r="UDM45" s="30"/>
      <c r="UDN45" s="31"/>
      <c r="UDO45" s="30"/>
      <c r="UDP45" s="31"/>
      <c r="UDQ45" s="30"/>
      <c r="UDR45" s="31"/>
      <c r="UDS45" s="30"/>
      <c r="UDT45" s="31"/>
      <c r="UDU45" s="30"/>
      <c r="UDV45" s="31"/>
      <c r="UDW45" s="30"/>
      <c r="UDX45" s="31"/>
      <c r="UDY45" s="30"/>
      <c r="UDZ45" s="31"/>
      <c r="UEA45" s="30"/>
      <c r="UEB45" s="31"/>
      <c r="UEC45" s="30"/>
      <c r="UED45" s="31"/>
      <c r="UEE45" s="30"/>
      <c r="UEF45" s="31"/>
      <c r="UEG45" s="30"/>
      <c r="UEH45" s="31"/>
      <c r="UEI45" s="30"/>
      <c r="UEJ45" s="31"/>
      <c r="UEK45" s="30"/>
      <c r="UEL45" s="31"/>
      <c r="UEM45" s="30"/>
      <c r="UEN45" s="31"/>
      <c r="UEO45" s="30"/>
      <c r="UEP45" s="31"/>
      <c r="UEQ45" s="30"/>
      <c r="UER45" s="31"/>
      <c r="UES45" s="30"/>
      <c r="UET45" s="31"/>
      <c r="UEU45" s="30"/>
      <c r="UEV45" s="31"/>
      <c r="UEW45" s="30"/>
      <c r="UEX45" s="31"/>
      <c r="UEY45" s="30"/>
      <c r="UEZ45" s="31"/>
      <c r="UFA45" s="30"/>
      <c r="UFB45" s="31"/>
      <c r="UFC45" s="30"/>
      <c r="UFD45" s="31"/>
      <c r="UFE45" s="30"/>
      <c r="UFF45" s="31"/>
      <c r="UFG45" s="30"/>
      <c r="UFH45" s="31"/>
      <c r="UFI45" s="30"/>
      <c r="UFJ45" s="31"/>
      <c r="UFK45" s="30"/>
      <c r="UFL45" s="31"/>
      <c r="UFM45" s="30"/>
      <c r="UFN45" s="31"/>
      <c r="UFO45" s="30"/>
      <c r="UFP45" s="31"/>
      <c r="UFQ45" s="30"/>
      <c r="UFR45" s="31"/>
      <c r="UFS45" s="30"/>
      <c r="UFT45" s="31"/>
      <c r="UFU45" s="30"/>
      <c r="UFV45" s="31"/>
      <c r="UFW45" s="30"/>
      <c r="UFX45" s="31"/>
      <c r="UFY45" s="30"/>
      <c r="UFZ45" s="31"/>
      <c r="UGA45" s="30"/>
      <c r="UGB45" s="31"/>
      <c r="UGC45" s="30"/>
      <c r="UGD45" s="31"/>
      <c r="UGE45" s="30"/>
      <c r="UGF45" s="31"/>
      <c r="UGG45" s="30"/>
      <c r="UGH45" s="31"/>
      <c r="UGI45" s="30"/>
      <c r="UGJ45" s="31"/>
      <c r="UGK45" s="30"/>
      <c r="UGL45" s="31"/>
      <c r="UGM45" s="30"/>
      <c r="UGN45" s="31"/>
      <c r="UGO45" s="30"/>
      <c r="UGP45" s="31"/>
      <c r="UGQ45" s="30"/>
      <c r="UGR45" s="31"/>
      <c r="UGS45" s="30"/>
      <c r="UGT45" s="31"/>
      <c r="UGU45" s="30"/>
      <c r="UGV45" s="31"/>
      <c r="UGW45" s="30"/>
      <c r="UGX45" s="31"/>
      <c r="UGY45" s="30"/>
      <c r="UGZ45" s="31"/>
      <c r="UHA45" s="30"/>
      <c r="UHB45" s="31"/>
      <c r="UHC45" s="30"/>
      <c r="UHD45" s="31"/>
      <c r="UHE45" s="30"/>
      <c r="UHF45" s="31"/>
      <c r="UHG45" s="30"/>
      <c r="UHH45" s="31"/>
      <c r="UHI45" s="30"/>
      <c r="UHJ45" s="31"/>
      <c r="UHK45" s="30"/>
      <c r="UHL45" s="31"/>
      <c r="UHM45" s="30"/>
      <c r="UHN45" s="31"/>
      <c r="UHO45" s="30"/>
      <c r="UHP45" s="31"/>
      <c r="UHQ45" s="30"/>
      <c r="UHR45" s="31"/>
      <c r="UHS45" s="30"/>
      <c r="UHT45" s="31"/>
      <c r="UHU45" s="30"/>
      <c r="UHV45" s="31"/>
      <c r="UHW45" s="30"/>
      <c r="UHX45" s="31"/>
      <c r="UHY45" s="30"/>
      <c r="UHZ45" s="31"/>
      <c r="UIA45" s="30"/>
      <c r="UIB45" s="31"/>
      <c r="UIC45" s="30"/>
      <c r="UID45" s="31"/>
      <c r="UIE45" s="30"/>
      <c r="UIF45" s="31"/>
      <c r="UIG45" s="30"/>
      <c r="UIH45" s="31"/>
      <c r="UII45" s="30"/>
      <c r="UIJ45" s="31"/>
      <c r="UIK45" s="30"/>
      <c r="UIL45" s="31"/>
      <c r="UIM45" s="30"/>
      <c r="UIN45" s="31"/>
      <c r="UIO45" s="30"/>
      <c r="UIP45" s="31"/>
      <c r="UIQ45" s="30"/>
      <c r="UIR45" s="31"/>
      <c r="UIS45" s="30"/>
      <c r="UIT45" s="31"/>
      <c r="UIU45" s="30"/>
      <c r="UIV45" s="31"/>
      <c r="UIW45" s="30"/>
      <c r="UIX45" s="31"/>
      <c r="UIY45" s="30"/>
      <c r="UIZ45" s="31"/>
      <c r="UJA45" s="30"/>
      <c r="UJB45" s="31"/>
      <c r="UJC45" s="30"/>
      <c r="UJD45" s="31"/>
      <c r="UJE45" s="30"/>
      <c r="UJF45" s="31"/>
      <c r="UJG45" s="30"/>
      <c r="UJH45" s="31"/>
      <c r="UJI45" s="30"/>
      <c r="UJJ45" s="31"/>
      <c r="UJK45" s="30"/>
      <c r="UJL45" s="31"/>
      <c r="UJM45" s="30"/>
      <c r="UJN45" s="31"/>
      <c r="UJO45" s="30"/>
      <c r="UJP45" s="31"/>
      <c r="UJQ45" s="30"/>
      <c r="UJR45" s="31"/>
      <c r="UJS45" s="30"/>
      <c r="UJT45" s="31"/>
      <c r="UJU45" s="30"/>
      <c r="UJV45" s="31"/>
      <c r="UJW45" s="30"/>
      <c r="UJX45" s="31"/>
      <c r="UJY45" s="30"/>
      <c r="UJZ45" s="31"/>
      <c r="UKA45" s="30"/>
      <c r="UKB45" s="31"/>
      <c r="UKC45" s="30"/>
      <c r="UKD45" s="31"/>
      <c r="UKE45" s="30"/>
      <c r="UKF45" s="31"/>
      <c r="UKG45" s="30"/>
      <c r="UKH45" s="31"/>
      <c r="UKI45" s="30"/>
      <c r="UKJ45" s="31"/>
      <c r="UKK45" s="30"/>
      <c r="UKL45" s="31"/>
      <c r="UKM45" s="30"/>
      <c r="UKN45" s="31"/>
      <c r="UKO45" s="30"/>
      <c r="UKP45" s="31"/>
      <c r="UKQ45" s="30"/>
      <c r="UKR45" s="31"/>
      <c r="UKS45" s="30"/>
      <c r="UKT45" s="31"/>
      <c r="UKU45" s="30"/>
      <c r="UKV45" s="31"/>
      <c r="UKW45" s="30"/>
      <c r="UKX45" s="31"/>
      <c r="UKY45" s="30"/>
      <c r="UKZ45" s="31"/>
      <c r="ULA45" s="30"/>
      <c r="ULB45" s="31"/>
      <c r="ULC45" s="30"/>
      <c r="ULD45" s="31"/>
      <c r="ULE45" s="30"/>
      <c r="ULF45" s="31"/>
      <c r="ULG45" s="30"/>
      <c r="ULH45" s="31"/>
      <c r="ULI45" s="30"/>
      <c r="ULJ45" s="31"/>
      <c r="ULK45" s="30"/>
      <c r="ULL45" s="31"/>
      <c r="ULM45" s="30"/>
      <c r="ULN45" s="31"/>
      <c r="ULO45" s="30"/>
      <c r="ULP45" s="31"/>
      <c r="ULQ45" s="30"/>
      <c r="ULR45" s="31"/>
      <c r="ULS45" s="30"/>
      <c r="ULT45" s="31"/>
      <c r="ULU45" s="30"/>
      <c r="ULV45" s="31"/>
      <c r="ULW45" s="30"/>
      <c r="ULX45" s="31"/>
      <c r="ULY45" s="30"/>
      <c r="ULZ45" s="31"/>
      <c r="UMA45" s="30"/>
      <c r="UMB45" s="31"/>
      <c r="UMC45" s="30"/>
      <c r="UMD45" s="31"/>
      <c r="UME45" s="30"/>
      <c r="UMF45" s="31"/>
      <c r="UMG45" s="30"/>
      <c r="UMH45" s="31"/>
      <c r="UMI45" s="30"/>
      <c r="UMJ45" s="31"/>
      <c r="UMK45" s="30"/>
      <c r="UML45" s="31"/>
      <c r="UMM45" s="30"/>
      <c r="UMN45" s="31"/>
      <c r="UMO45" s="30"/>
      <c r="UMP45" s="31"/>
      <c r="UMQ45" s="30"/>
      <c r="UMR45" s="31"/>
      <c r="UMS45" s="30"/>
      <c r="UMT45" s="31"/>
      <c r="UMU45" s="30"/>
      <c r="UMV45" s="31"/>
      <c r="UMW45" s="30"/>
      <c r="UMX45" s="31"/>
      <c r="UMY45" s="30"/>
      <c r="UMZ45" s="31"/>
      <c r="UNA45" s="30"/>
      <c r="UNB45" s="31"/>
      <c r="UNC45" s="30"/>
      <c r="UND45" s="31"/>
      <c r="UNE45" s="30"/>
      <c r="UNF45" s="31"/>
      <c r="UNG45" s="30"/>
      <c r="UNH45" s="31"/>
      <c r="UNI45" s="30"/>
      <c r="UNJ45" s="31"/>
      <c r="UNK45" s="30"/>
      <c r="UNL45" s="31"/>
      <c r="UNM45" s="30"/>
      <c r="UNN45" s="31"/>
      <c r="UNO45" s="30"/>
      <c r="UNP45" s="31"/>
      <c r="UNQ45" s="30"/>
      <c r="UNR45" s="31"/>
      <c r="UNS45" s="30"/>
      <c r="UNT45" s="31"/>
      <c r="UNU45" s="30"/>
      <c r="UNV45" s="31"/>
      <c r="UNW45" s="30"/>
      <c r="UNX45" s="31"/>
      <c r="UNY45" s="30"/>
      <c r="UNZ45" s="31"/>
      <c r="UOA45" s="30"/>
      <c r="UOB45" s="31"/>
      <c r="UOC45" s="30"/>
      <c r="UOD45" s="31"/>
      <c r="UOE45" s="30"/>
      <c r="UOF45" s="31"/>
      <c r="UOG45" s="30"/>
      <c r="UOH45" s="31"/>
      <c r="UOI45" s="30"/>
      <c r="UOJ45" s="31"/>
      <c r="UOK45" s="30"/>
      <c r="UOL45" s="31"/>
      <c r="UOM45" s="30"/>
      <c r="UON45" s="31"/>
      <c r="UOO45" s="30"/>
      <c r="UOP45" s="31"/>
      <c r="UOQ45" s="30"/>
      <c r="UOR45" s="31"/>
      <c r="UOS45" s="30"/>
      <c r="UOT45" s="31"/>
      <c r="UOU45" s="30"/>
      <c r="UOV45" s="31"/>
      <c r="UOW45" s="30"/>
      <c r="UOX45" s="31"/>
      <c r="UOY45" s="30"/>
      <c r="UOZ45" s="31"/>
      <c r="UPA45" s="30"/>
      <c r="UPB45" s="31"/>
      <c r="UPC45" s="30"/>
      <c r="UPD45" s="31"/>
      <c r="UPE45" s="30"/>
      <c r="UPF45" s="31"/>
      <c r="UPG45" s="30"/>
      <c r="UPH45" s="31"/>
      <c r="UPI45" s="30"/>
      <c r="UPJ45" s="31"/>
      <c r="UPK45" s="30"/>
      <c r="UPL45" s="31"/>
      <c r="UPM45" s="30"/>
      <c r="UPN45" s="31"/>
      <c r="UPO45" s="30"/>
      <c r="UPP45" s="31"/>
      <c r="UPQ45" s="30"/>
      <c r="UPR45" s="31"/>
      <c r="UPS45" s="30"/>
      <c r="UPT45" s="31"/>
      <c r="UPU45" s="30"/>
      <c r="UPV45" s="31"/>
      <c r="UPW45" s="30"/>
      <c r="UPX45" s="31"/>
      <c r="UPY45" s="30"/>
      <c r="UPZ45" s="31"/>
      <c r="UQA45" s="30"/>
      <c r="UQB45" s="31"/>
      <c r="UQC45" s="30"/>
      <c r="UQD45" s="31"/>
      <c r="UQE45" s="30"/>
      <c r="UQF45" s="31"/>
      <c r="UQG45" s="30"/>
      <c r="UQH45" s="31"/>
      <c r="UQI45" s="30"/>
      <c r="UQJ45" s="31"/>
      <c r="UQK45" s="30"/>
      <c r="UQL45" s="31"/>
      <c r="UQM45" s="30"/>
      <c r="UQN45" s="31"/>
      <c r="UQO45" s="30"/>
      <c r="UQP45" s="31"/>
      <c r="UQQ45" s="30"/>
      <c r="UQR45" s="31"/>
      <c r="UQS45" s="30"/>
      <c r="UQT45" s="31"/>
      <c r="UQU45" s="30"/>
      <c r="UQV45" s="31"/>
      <c r="UQW45" s="30"/>
      <c r="UQX45" s="31"/>
      <c r="UQY45" s="30"/>
      <c r="UQZ45" s="31"/>
      <c r="URA45" s="30"/>
      <c r="URB45" s="31"/>
      <c r="URC45" s="30"/>
      <c r="URD45" s="31"/>
      <c r="URE45" s="30"/>
      <c r="URF45" s="31"/>
      <c r="URG45" s="30"/>
      <c r="URH45" s="31"/>
      <c r="URI45" s="30"/>
      <c r="URJ45" s="31"/>
      <c r="URK45" s="30"/>
      <c r="URL45" s="31"/>
      <c r="URM45" s="30"/>
      <c r="URN45" s="31"/>
      <c r="URO45" s="30"/>
      <c r="URP45" s="31"/>
      <c r="URQ45" s="30"/>
      <c r="URR45" s="31"/>
      <c r="URS45" s="30"/>
      <c r="URT45" s="31"/>
      <c r="URU45" s="30"/>
      <c r="URV45" s="31"/>
      <c r="URW45" s="30"/>
      <c r="URX45" s="31"/>
      <c r="URY45" s="30"/>
      <c r="URZ45" s="31"/>
      <c r="USA45" s="30"/>
      <c r="USB45" s="31"/>
      <c r="USC45" s="30"/>
      <c r="USD45" s="31"/>
      <c r="USE45" s="30"/>
      <c r="USF45" s="31"/>
      <c r="USG45" s="30"/>
      <c r="USH45" s="31"/>
      <c r="USI45" s="30"/>
      <c r="USJ45" s="31"/>
      <c r="USK45" s="30"/>
      <c r="USL45" s="31"/>
      <c r="USM45" s="30"/>
      <c r="USN45" s="31"/>
      <c r="USO45" s="30"/>
      <c r="USP45" s="31"/>
      <c r="USQ45" s="30"/>
      <c r="USR45" s="31"/>
      <c r="USS45" s="30"/>
      <c r="UST45" s="31"/>
      <c r="USU45" s="30"/>
      <c r="USV45" s="31"/>
      <c r="USW45" s="30"/>
      <c r="USX45" s="31"/>
      <c r="USY45" s="30"/>
      <c r="USZ45" s="31"/>
      <c r="UTA45" s="30"/>
      <c r="UTB45" s="31"/>
      <c r="UTC45" s="30"/>
      <c r="UTD45" s="31"/>
      <c r="UTE45" s="30"/>
      <c r="UTF45" s="31"/>
      <c r="UTG45" s="30"/>
      <c r="UTH45" s="31"/>
      <c r="UTI45" s="30"/>
      <c r="UTJ45" s="31"/>
      <c r="UTK45" s="30"/>
      <c r="UTL45" s="31"/>
      <c r="UTM45" s="30"/>
      <c r="UTN45" s="31"/>
      <c r="UTO45" s="30"/>
      <c r="UTP45" s="31"/>
      <c r="UTQ45" s="30"/>
      <c r="UTR45" s="31"/>
      <c r="UTS45" s="30"/>
      <c r="UTT45" s="31"/>
      <c r="UTU45" s="30"/>
      <c r="UTV45" s="31"/>
      <c r="UTW45" s="30"/>
      <c r="UTX45" s="31"/>
      <c r="UTY45" s="30"/>
      <c r="UTZ45" s="31"/>
      <c r="UUA45" s="30"/>
      <c r="UUB45" s="31"/>
      <c r="UUC45" s="30"/>
      <c r="UUD45" s="31"/>
      <c r="UUE45" s="30"/>
      <c r="UUF45" s="31"/>
      <c r="UUG45" s="30"/>
      <c r="UUH45" s="31"/>
      <c r="UUI45" s="30"/>
      <c r="UUJ45" s="31"/>
      <c r="UUK45" s="30"/>
      <c r="UUL45" s="31"/>
      <c r="UUM45" s="30"/>
      <c r="UUN45" s="31"/>
      <c r="UUO45" s="30"/>
      <c r="UUP45" s="31"/>
      <c r="UUQ45" s="30"/>
      <c r="UUR45" s="31"/>
      <c r="UUS45" s="30"/>
      <c r="UUT45" s="31"/>
      <c r="UUU45" s="30"/>
      <c r="UUV45" s="31"/>
      <c r="UUW45" s="30"/>
      <c r="UUX45" s="31"/>
      <c r="UUY45" s="30"/>
      <c r="UUZ45" s="31"/>
      <c r="UVA45" s="30"/>
      <c r="UVB45" s="31"/>
      <c r="UVC45" s="30"/>
      <c r="UVD45" s="31"/>
      <c r="UVE45" s="30"/>
      <c r="UVF45" s="31"/>
      <c r="UVG45" s="30"/>
      <c r="UVH45" s="31"/>
      <c r="UVI45" s="30"/>
      <c r="UVJ45" s="31"/>
      <c r="UVK45" s="30"/>
      <c r="UVL45" s="31"/>
      <c r="UVM45" s="30"/>
      <c r="UVN45" s="31"/>
      <c r="UVO45" s="30"/>
      <c r="UVP45" s="31"/>
      <c r="UVQ45" s="30"/>
      <c r="UVR45" s="31"/>
      <c r="UVS45" s="30"/>
      <c r="UVT45" s="31"/>
      <c r="UVU45" s="30"/>
      <c r="UVV45" s="31"/>
      <c r="UVW45" s="30"/>
      <c r="UVX45" s="31"/>
      <c r="UVY45" s="30"/>
      <c r="UVZ45" s="31"/>
      <c r="UWA45" s="30"/>
      <c r="UWB45" s="31"/>
      <c r="UWC45" s="30"/>
      <c r="UWD45" s="31"/>
      <c r="UWE45" s="30"/>
      <c r="UWF45" s="31"/>
      <c r="UWG45" s="30"/>
      <c r="UWH45" s="31"/>
      <c r="UWI45" s="30"/>
      <c r="UWJ45" s="31"/>
      <c r="UWK45" s="30"/>
      <c r="UWL45" s="31"/>
      <c r="UWM45" s="30"/>
      <c r="UWN45" s="31"/>
      <c r="UWO45" s="30"/>
      <c r="UWP45" s="31"/>
      <c r="UWQ45" s="30"/>
      <c r="UWR45" s="31"/>
      <c r="UWS45" s="30"/>
      <c r="UWT45" s="31"/>
      <c r="UWU45" s="30"/>
      <c r="UWV45" s="31"/>
      <c r="UWW45" s="30"/>
      <c r="UWX45" s="31"/>
      <c r="UWY45" s="30"/>
      <c r="UWZ45" s="31"/>
      <c r="UXA45" s="30"/>
      <c r="UXB45" s="31"/>
      <c r="UXC45" s="30"/>
      <c r="UXD45" s="31"/>
      <c r="UXE45" s="30"/>
      <c r="UXF45" s="31"/>
      <c r="UXG45" s="30"/>
      <c r="UXH45" s="31"/>
      <c r="UXI45" s="30"/>
      <c r="UXJ45" s="31"/>
      <c r="UXK45" s="30"/>
      <c r="UXL45" s="31"/>
      <c r="UXM45" s="30"/>
      <c r="UXN45" s="31"/>
      <c r="UXO45" s="30"/>
      <c r="UXP45" s="31"/>
      <c r="UXQ45" s="30"/>
      <c r="UXR45" s="31"/>
      <c r="UXS45" s="30"/>
      <c r="UXT45" s="31"/>
      <c r="UXU45" s="30"/>
      <c r="UXV45" s="31"/>
      <c r="UXW45" s="30"/>
      <c r="UXX45" s="31"/>
      <c r="UXY45" s="30"/>
      <c r="UXZ45" s="31"/>
      <c r="UYA45" s="30"/>
      <c r="UYB45" s="31"/>
      <c r="UYC45" s="30"/>
      <c r="UYD45" s="31"/>
      <c r="UYE45" s="30"/>
      <c r="UYF45" s="31"/>
      <c r="UYG45" s="30"/>
      <c r="UYH45" s="31"/>
      <c r="UYI45" s="30"/>
      <c r="UYJ45" s="31"/>
      <c r="UYK45" s="30"/>
      <c r="UYL45" s="31"/>
      <c r="UYM45" s="30"/>
      <c r="UYN45" s="31"/>
      <c r="UYO45" s="30"/>
      <c r="UYP45" s="31"/>
      <c r="UYQ45" s="30"/>
      <c r="UYR45" s="31"/>
      <c r="UYS45" s="30"/>
      <c r="UYT45" s="31"/>
      <c r="UYU45" s="30"/>
      <c r="UYV45" s="31"/>
      <c r="UYW45" s="30"/>
      <c r="UYX45" s="31"/>
      <c r="UYY45" s="30"/>
      <c r="UYZ45" s="31"/>
      <c r="UZA45" s="30"/>
      <c r="UZB45" s="31"/>
      <c r="UZC45" s="30"/>
      <c r="UZD45" s="31"/>
      <c r="UZE45" s="30"/>
      <c r="UZF45" s="31"/>
      <c r="UZG45" s="30"/>
      <c r="UZH45" s="31"/>
      <c r="UZI45" s="30"/>
      <c r="UZJ45" s="31"/>
      <c r="UZK45" s="30"/>
      <c r="UZL45" s="31"/>
      <c r="UZM45" s="30"/>
      <c r="UZN45" s="31"/>
      <c r="UZO45" s="30"/>
      <c r="UZP45" s="31"/>
      <c r="UZQ45" s="30"/>
      <c r="UZR45" s="31"/>
      <c r="UZS45" s="30"/>
      <c r="UZT45" s="31"/>
      <c r="UZU45" s="30"/>
      <c r="UZV45" s="31"/>
      <c r="UZW45" s="30"/>
      <c r="UZX45" s="31"/>
      <c r="UZY45" s="30"/>
      <c r="UZZ45" s="31"/>
      <c r="VAA45" s="30"/>
      <c r="VAB45" s="31"/>
      <c r="VAC45" s="30"/>
      <c r="VAD45" s="31"/>
      <c r="VAE45" s="30"/>
      <c r="VAF45" s="31"/>
      <c r="VAG45" s="30"/>
      <c r="VAH45" s="31"/>
      <c r="VAI45" s="30"/>
      <c r="VAJ45" s="31"/>
      <c r="VAK45" s="30"/>
      <c r="VAL45" s="31"/>
      <c r="VAM45" s="30"/>
      <c r="VAN45" s="31"/>
      <c r="VAO45" s="30"/>
      <c r="VAP45" s="31"/>
      <c r="VAQ45" s="30"/>
      <c r="VAR45" s="31"/>
      <c r="VAS45" s="30"/>
      <c r="VAT45" s="31"/>
      <c r="VAU45" s="30"/>
      <c r="VAV45" s="31"/>
      <c r="VAW45" s="30"/>
      <c r="VAX45" s="31"/>
      <c r="VAY45" s="30"/>
      <c r="VAZ45" s="31"/>
      <c r="VBA45" s="30"/>
      <c r="VBB45" s="31"/>
      <c r="VBC45" s="30"/>
      <c r="VBD45" s="31"/>
      <c r="VBE45" s="30"/>
      <c r="VBF45" s="31"/>
      <c r="VBG45" s="30"/>
      <c r="VBH45" s="31"/>
      <c r="VBI45" s="30"/>
      <c r="VBJ45" s="31"/>
      <c r="VBK45" s="30"/>
      <c r="VBL45" s="31"/>
      <c r="VBM45" s="30"/>
      <c r="VBN45" s="31"/>
      <c r="VBO45" s="30"/>
      <c r="VBP45" s="31"/>
      <c r="VBQ45" s="30"/>
      <c r="VBR45" s="31"/>
      <c r="VBS45" s="30"/>
      <c r="VBT45" s="31"/>
      <c r="VBU45" s="30"/>
      <c r="VBV45" s="31"/>
      <c r="VBW45" s="30"/>
      <c r="VBX45" s="31"/>
      <c r="VBY45" s="30"/>
      <c r="VBZ45" s="31"/>
      <c r="VCA45" s="30"/>
      <c r="VCB45" s="31"/>
      <c r="VCC45" s="30"/>
      <c r="VCD45" s="31"/>
      <c r="VCE45" s="30"/>
      <c r="VCF45" s="31"/>
      <c r="VCG45" s="30"/>
      <c r="VCH45" s="31"/>
      <c r="VCI45" s="30"/>
      <c r="VCJ45" s="31"/>
      <c r="VCK45" s="30"/>
      <c r="VCL45" s="31"/>
      <c r="VCM45" s="30"/>
      <c r="VCN45" s="31"/>
      <c r="VCO45" s="30"/>
      <c r="VCP45" s="31"/>
      <c r="VCQ45" s="30"/>
      <c r="VCR45" s="31"/>
      <c r="VCS45" s="30"/>
      <c r="VCT45" s="31"/>
      <c r="VCU45" s="30"/>
      <c r="VCV45" s="31"/>
      <c r="VCW45" s="30"/>
      <c r="VCX45" s="31"/>
      <c r="VCY45" s="30"/>
      <c r="VCZ45" s="31"/>
      <c r="VDA45" s="30"/>
      <c r="VDB45" s="31"/>
      <c r="VDC45" s="30"/>
      <c r="VDD45" s="31"/>
      <c r="VDE45" s="30"/>
      <c r="VDF45" s="31"/>
      <c r="VDG45" s="30"/>
      <c r="VDH45" s="31"/>
      <c r="VDI45" s="30"/>
      <c r="VDJ45" s="31"/>
      <c r="VDK45" s="30"/>
      <c r="VDL45" s="31"/>
      <c r="VDM45" s="30"/>
      <c r="VDN45" s="31"/>
      <c r="VDO45" s="30"/>
      <c r="VDP45" s="31"/>
      <c r="VDQ45" s="30"/>
      <c r="VDR45" s="31"/>
      <c r="VDS45" s="30"/>
      <c r="VDT45" s="31"/>
      <c r="VDU45" s="30"/>
      <c r="VDV45" s="31"/>
      <c r="VDW45" s="30"/>
      <c r="VDX45" s="31"/>
      <c r="VDY45" s="30"/>
      <c r="VDZ45" s="31"/>
      <c r="VEA45" s="30"/>
      <c r="VEB45" s="31"/>
      <c r="VEC45" s="30"/>
      <c r="VED45" s="31"/>
      <c r="VEE45" s="30"/>
      <c r="VEF45" s="31"/>
      <c r="VEG45" s="30"/>
      <c r="VEH45" s="31"/>
      <c r="VEI45" s="30"/>
      <c r="VEJ45" s="31"/>
      <c r="VEK45" s="30"/>
      <c r="VEL45" s="31"/>
      <c r="VEM45" s="30"/>
      <c r="VEN45" s="31"/>
      <c r="VEO45" s="30"/>
      <c r="VEP45" s="31"/>
      <c r="VEQ45" s="30"/>
      <c r="VER45" s="31"/>
      <c r="VES45" s="30"/>
      <c r="VET45" s="31"/>
      <c r="VEU45" s="30"/>
      <c r="VEV45" s="31"/>
      <c r="VEW45" s="30"/>
      <c r="VEX45" s="31"/>
      <c r="VEY45" s="30"/>
      <c r="VEZ45" s="31"/>
      <c r="VFA45" s="30"/>
      <c r="VFB45" s="31"/>
      <c r="VFC45" s="30"/>
      <c r="VFD45" s="31"/>
      <c r="VFE45" s="30"/>
      <c r="VFF45" s="31"/>
      <c r="VFG45" s="30"/>
      <c r="VFH45" s="31"/>
      <c r="VFI45" s="30"/>
      <c r="VFJ45" s="31"/>
      <c r="VFK45" s="30"/>
      <c r="VFL45" s="31"/>
      <c r="VFM45" s="30"/>
      <c r="VFN45" s="31"/>
      <c r="VFO45" s="30"/>
      <c r="VFP45" s="31"/>
      <c r="VFQ45" s="30"/>
      <c r="VFR45" s="31"/>
      <c r="VFS45" s="30"/>
      <c r="VFT45" s="31"/>
      <c r="VFU45" s="30"/>
      <c r="VFV45" s="31"/>
      <c r="VFW45" s="30"/>
      <c r="VFX45" s="31"/>
      <c r="VFY45" s="30"/>
      <c r="VFZ45" s="31"/>
      <c r="VGA45" s="30"/>
      <c r="VGB45" s="31"/>
      <c r="VGC45" s="30"/>
      <c r="VGD45" s="31"/>
      <c r="VGE45" s="30"/>
      <c r="VGF45" s="31"/>
      <c r="VGG45" s="30"/>
      <c r="VGH45" s="31"/>
      <c r="VGI45" s="30"/>
      <c r="VGJ45" s="31"/>
      <c r="VGK45" s="30"/>
      <c r="VGL45" s="31"/>
      <c r="VGM45" s="30"/>
      <c r="VGN45" s="31"/>
      <c r="VGO45" s="30"/>
      <c r="VGP45" s="31"/>
      <c r="VGQ45" s="30"/>
      <c r="VGR45" s="31"/>
      <c r="VGS45" s="30"/>
      <c r="VGT45" s="31"/>
      <c r="VGU45" s="30"/>
      <c r="VGV45" s="31"/>
      <c r="VGW45" s="30"/>
      <c r="VGX45" s="31"/>
      <c r="VGY45" s="30"/>
      <c r="VGZ45" s="31"/>
      <c r="VHA45" s="30"/>
      <c r="VHB45" s="31"/>
      <c r="VHC45" s="30"/>
      <c r="VHD45" s="31"/>
      <c r="VHE45" s="30"/>
      <c r="VHF45" s="31"/>
      <c r="VHG45" s="30"/>
      <c r="VHH45" s="31"/>
      <c r="VHI45" s="30"/>
      <c r="VHJ45" s="31"/>
      <c r="VHK45" s="30"/>
      <c r="VHL45" s="31"/>
      <c r="VHM45" s="30"/>
      <c r="VHN45" s="31"/>
      <c r="VHO45" s="30"/>
      <c r="VHP45" s="31"/>
      <c r="VHQ45" s="30"/>
      <c r="VHR45" s="31"/>
      <c r="VHS45" s="30"/>
      <c r="VHT45" s="31"/>
      <c r="VHU45" s="30"/>
      <c r="VHV45" s="31"/>
      <c r="VHW45" s="30"/>
      <c r="VHX45" s="31"/>
      <c r="VHY45" s="30"/>
      <c r="VHZ45" s="31"/>
      <c r="VIA45" s="30"/>
      <c r="VIB45" s="31"/>
      <c r="VIC45" s="30"/>
      <c r="VID45" s="31"/>
      <c r="VIE45" s="30"/>
      <c r="VIF45" s="31"/>
      <c r="VIG45" s="30"/>
      <c r="VIH45" s="31"/>
      <c r="VII45" s="30"/>
      <c r="VIJ45" s="31"/>
      <c r="VIK45" s="30"/>
      <c r="VIL45" s="31"/>
      <c r="VIM45" s="30"/>
      <c r="VIN45" s="31"/>
      <c r="VIO45" s="30"/>
      <c r="VIP45" s="31"/>
      <c r="VIQ45" s="30"/>
      <c r="VIR45" s="31"/>
      <c r="VIS45" s="30"/>
      <c r="VIT45" s="31"/>
      <c r="VIU45" s="30"/>
      <c r="VIV45" s="31"/>
      <c r="VIW45" s="30"/>
      <c r="VIX45" s="31"/>
      <c r="VIY45" s="30"/>
      <c r="VIZ45" s="31"/>
      <c r="VJA45" s="30"/>
      <c r="VJB45" s="31"/>
      <c r="VJC45" s="30"/>
      <c r="VJD45" s="31"/>
      <c r="VJE45" s="30"/>
      <c r="VJF45" s="31"/>
      <c r="VJG45" s="30"/>
      <c r="VJH45" s="31"/>
      <c r="VJI45" s="30"/>
      <c r="VJJ45" s="31"/>
      <c r="VJK45" s="30"/>
      <c r="VJL45" s="31"/>
      <c r="VJM45" s="30"/>
      <c r="VJN45" s="31"/>
      <c r="VJO45" s="30"/>
      <c r="VJP45" s="31"/>
      <c r="VJQ45" s="30"/>
      <c r="VJR45" s="31"/>
      <c r="VJS45" s="30"/>
      <c r="VJT45" s="31"/>
      <c r="VJU45" s="30"/>
      <c r="VJV45" s="31"/>
      <c r="VJW45" s="30"/>
      <c r="VJX45" s="31"/>
      <c r="VJY45" s="30"/>
      <c r="VJZ45" s="31"/>
      <c r="VKA45" s="30"/>
      <c r="VKB45" s="31"/>
      <c r="VKC45" s="30"/>
      <c r="VKD45" s="31"/>
      <c r="VKE45" s="30"/>
      <c r="VKF45" s="31"/>
      <c r="VKG45" s="30"/>
      <c r="VKH45" s="31"/>
      <c r="VKI45" s="30"/>
      <c r="VKJ45" s="31"/>
      <c r="VKK45" s="30"/>
      <c r="VKL45" s="31"/>
      <c r="VKM45" s="30"/>
      <c r="VKN45" s="31"/>
      <c r="VKO45" s="30"/>
      <c r="VKP45" s="31"/>
      <c r="VKQ45" s="30"/>
      <c r="VKR45" s="31"/>
      <c r="VKS45" s="30"/>
      <c r="VKT45" s="31"/>
      <c r="VKU45" s="30"/>
      <c r="VKV45" s="31"/>
      <c r="VKW45" s="30"/>
      <c r="VKX45" s="31"/>
      <c r="VKY45" s="30"/>
      <c r="VKZ45" s="31"/>
      <c r="VLA45" s="30"/>
      <c r="VLB45" s="31"/>
      <c r="VLC45" s="30"/>
      <c r="VLD45" s="31"/>
      <c r="VLE45" s="30"/>
      <c r="VLF45" s="31"/>
      <c r="VLG45" s="30"/>
      <c r="VLH45" s="31"/>
      <c r="VLI45" s="30"/>
      <c r="VLJ45" s="31"/>
      <c r="VLK45" s="30"/>
      <c r="VLL45" s="31"/>
      <c r="VLM45" s="30"/>
      <c r="VLN45" s="31"/>
      <c r="VLO45" s="30"/>
      <c r="VLP45" s="31"/>
      <c r="VLQ45" s="30"/>
      <c r="VLR45" s="31"/>
      <c r="VLS45" s="30"/>
      <c r="VLT45" s="31"/>
      <c r="VLU45" s="30"/>
      <c r="VLV45" s="31"/>
      <c r="VLW45" s="30"/>
      <c r="VLX45" s="31"/>
      <c r="VLY45" s="30"/>
      <c r="VLZ45" s="31"/>
      <c r="VMA45" s="30"/>
      <c r="VMB45" s="31"/>
      <c r="VMC45" s="30"/>
      <c r="VMD45" s="31"/>
      <c r="VME45" s="30"/>
      <c r="VMF45" s="31"/>
      <c r="VMG45" s="30"/>
      <c r="VMH45" s="31"/>
      <c r="VMI45" s="30"/>
      <c r="VMJ45" s="31"/>
      <c r="VMK45" s="30"/>
      <c r="VML45" s="31"/>
      <c r="VMM45" s="30"/>
      <c r="VMN45" s="31"/>
      <c r="VMO45" s="30"/>
      <c r="VMP45" s="31"/>
      <c r="VMQ45" s="30"/>
      <c r="VMR45" s="31"/>
      <c r="VMS45" s="30"/>
      <c r="VMT45" s="31"/>
      <c r="VMU45" s="30"/>
      <c r="VMV45" s="31"/>
      <c r="VMW45" s="30"/>
      <c r="VMX45" s="31"/>
      <c r="VMY45" s="30"/>
      <c r="VMZ45" s="31"/>
      <c r="VNA45" s="30"/>
      <c r="VNB45" s="31"/>
      <c r="VNC45" s="30"/>
      <c r="VND45" s="31"/>
      <c r="VNE45" s="30"/>
      <c r="VNF45" s="31"/>
      <c r="VNG45" s="30"/>
      <c r="VNH45" s="31"/>
      <c r="VNI45" s="30"/>
      <c r="VNJ45" s="31"/>
      <c r="VNK45" s="30"/>
      <c r="VNL45" s="31"/>
      <c r="VNM45" s="30"/>
      <c r="VNN45" s="31"/>
      <c r="VNO45" s="30"/>
      <c r="VNP45" s="31"/>
      <c r="VNQ45" s="30"/>
      <c r="VNR45" s="31"/>
      <c r="VNS45" s="30"/>
      <c r="VNT45" s="31"/>
      <c r="VNU45" s="30"/>
      <c r="VNV45" s="31"/>
      <c r="VNW45" s="30"/>
      <c r="VNX45" s="31"/>
      <c r="VNY45" s="30"/>
      <c r="VNZ45" s="31"/>
      <c r="VOA45" s="30"/>
      <c r="VOB45" s="31"/>
      <c r="VOC45" s="30"/>
      <c r="VOD45" s="31"/>
      <c r="VOE45" s="30"/>
      <c r="VOF45" s="31"/>
      <c r="VOG45" s="30"/>
      <c r="VOH45" s="31"/>
      <c r="VOI45" s="30"/>
      <c r="VOJ45" s="31"/>
      <c r="VOK45" s="30"/>
      <c r="VOL45" s="31"/>
      <c r="VOM45" s="30"/>
      <c r="VON45" s="31"/>
      <c r="VOO45" s="30"/>
      <c r="VOP45" s="31"/>
      <c r="VOQ45" s="30"/>
      <c r="VOR45" s="31"/>
      <c r="VOS45" s="30"/>
      <c r="VOT45" s="31"/>
      <c r="VOU45" s="30"/>
      <c r="VOV45" s="31"/>
      <c r="VOW45" s="30"/>
      <c r="VOX45" s="31"/>
      <c r="VOY45" s="30"/>
      <c r="VOZ45" s="31"/>
      <c r="VPA45" s="30"/>
      <c r="VPB45" s="31"/>
      <c r="VPC45" s="30"/>
      <c r="VPD45" s="31"/>
      <c r="VPE45" s="30"/>
      <c r="VPF45" s="31"/>
      <c r="VPG45" s="30"/>
      <c r="VPH45" s="31"/>
      <c r="VPI45" s="30"/>
      <c r="VPJ45" s="31"/>
      <c r="VPK45" s="30"/>
      <c r="VPL45" s="31"/>
      <c r="VPM45" s="30"/>
      <c r="VPN45" s="31"/>
      <c r="VPO45" s="30"/>
      <c r="VPP45" s="31"/>
      <c r="VPQ45" s="30"/>
      <c r="VPR45" s="31"/>
      <c r="VPS45" s="30"/>
      <c r="VPT45" s="31"/>
      <c r="VPU45" s="30"/>
      <c r="VPV45" s="31"/>
      <c r="VPW45" s="30"/>
      <c r="VPX45" s="31"/>
      <c r="VPY45" s="30"/>
      <c r="VPZ45" s="31"/>
      <c r="VQA45" s="30"/>
      <c r="VQB45" s="31"/>
      <c r="VQC45" s="30"/>
      <c r="VQD45" s="31"/>
      <c r="VQE45" s="30"/>
      <c r="VQF45" s="31"/>
      <c r="VQG45" s="30"/>
      <c r="VQH45" s="31"/>
      <c r="VQI45" s="30"/>
      <c r="VQJ45" s="31"/>
      <c r="VQK45" s="30"/>
      <c r="VQL45" s="31"/>
      <c r="VQM45" s="30"/>
      <c r="VQN45" s="31"/>
      <c r="VQO45" s="30"/>
      <c r="VQP45" s="31"/>
      <c r="VQQ45" s="30"/>
      <c r="VQR45" s="31"/>
      <c r="VQS45" s="30"/>
      <c r="VQT45" s="31"/>
      <c r="VQU45" s="30"/>
      <c r="VQV45" s="31"/>
      <c r="VQW45" s="30"/>
      <c r="VQX45" s="31"/>
      <c r="VQY45" s="30"/>
      <c r="VQZ45" s="31"/>
      <c r="VRA45" s="30"/>
      <c r="VRB45" s="31"/>
      <c r="VRC45" s="30"/>
      <c r="VRD45" s="31"/>
      <c r="VRE45" s="30"/>
      <c r="VRF45" s="31"/>
      <c r="VRG45" s="30"/>
      <c r="VRH45" s="31"/>
      <c r="VRI45" s="30"/>
      <c r="VRJ45" s="31"/>
      <c r="VRK45" s="30"/>
      <c r="VRL45" s="31"/>
      <c r="VRM45" s="30"/>
      <c r="VRN45" s="31"/>
      <c r="VRO45" s="30"/>
      <c r="VRP45" s="31"/>
      <c r="VRQ45" s="30"/>
      <c r="VRR45" s="31"/>
      <c r="VRS45" s="30"/>
      <c r="VRT45" s="31"/>
      <c r="VRU45" s="30"/>
      <c r="VRV45" s="31"/>
      <c r="VRW45" s="30"/>
      <c r="VRX45" s="31"/>
      <c r="VRY45" s="30"/>
      <c r="VRZ45" s="31"/>
      <c r="VSA45" s="30"/>
      <c r="VSB45" s="31"/>
      <c r="VSC45" s="30"/>
      <c r="VSD45" s="31"/>
      <c r="VSE45" s="30"/>
      <c r="VSF45" s="31"/>
      <c r="VSG45" s="30"/>
      <c r="VSH45" s="31"/>
      <c r="VSI45" s="30"/>
      <c r="VSJ45" s="31"/>
      <c r="VSK45" s="30"/>
      <c r="VSL45" s="31"/>
      <c r="VSM45" s="30"/>
      <c r="VSN45" s="31"/>
      <c r="VSO45" s="30"/>
      <c r="VSP45" s="31"/>
      <c r="VSQ45" s="30"/>
      <c r="VSR45" s="31"/>
      <c r="VSS45" s="30"/>
      <c r="VST45" s="31"/>
      <c r="VSU45" s="30"/>
      <c r="VSV45" s="31"/>
      <c r="VSW45" s="30"/>
      <c r="VSX45" s="31"/>
      <c r="VSY45" s="30"/>
      <c r="VSZ45" s="31"/>
      <c r="VTA45" s="30"/>
      <c r="VTB45" s="31"/>
      <c r="VTC45" s="30"/>
      <c r="VTD45" s="31"/>
      <c r="VTE45" s="30"/>
      <c r="VTF45" s="31"/>
      <c r="VTG45" s="30"/>
      <c r="VTH45" s="31"/>
      <c r="VTI45" s="30"/>
      <c r="VTJ45" s="31"/>
      <c r="VTK45" s="30"/>
      <c r="VTL45" s="31"/>
      <c r="VTM45" s="30"/>
      <c r="VTN45" s="31"/>
      <c r="VTO45" s="30"/>
      <c r="VTP45" s="31"/>
      <c r="VTQ45" s="30"/>
      <c r="VTR45" s="31"/>
      <c r="VTS45" s="30"/>
      <c r="VTT45" s="31"/>
      <c r="VTU45" s="30"/>
      <c r="VTV45" s="31"/>
      <c r="VTW45" s="30"/>
      <c r="VTX45" s="31"/>
      <c r="VTY45" s="30"/>
      <c r="VTZ45" s="31"/>
      <c r="VUA45" s="30"/>
      <c r="VUB45" s="31"/>
      <c r="VUC45" s="30"/>
      <c r="VUD45" s="31"/>
      <c r="VUE45" s="30"/>
      <c r="VUF45" s="31"/>
      <c r="VUG45" s="30"/>
      <c r="VUH45" s="31"/>
      <c r="VUI45" s="30"/>
      <c r="VUJ45" s="31"/>
      <c r="VUK45" s="30"/>
      <c r="VUL45" s="31"/>
      <c r="VUM45" s="30"/>
      <c r="VUN45" s="31"/>
      <c r="VUO45" s="30"/>
      <c r="VUP45" s="31"/>
      <c r="VUQ45" s="30"/>
      <c r="VUR45" s="31"/>
      <c r="VUS45" s="30"/>
      <c r="VUT45" s="31"/>
      <c r="VUU45" s="30"/>
      <c r="VUV45" s="31"/>
      <c r="VUW45" s="30"/>
      <c r="VUX45" s="31"/>
      <c r="VUY45" s="30"/>
      <c r="VUZ45" s="31"/>
      <c r="VVA45" s="30"/>
      <c r="VVB45" s="31"/>
      <c r="VVC45" s="30"/>
      <c r="VVD45" s="31"/>
      <c r="VVE45" s="30"/>
      <c r="VVF45" s="31"/>
      <c r="VVG45" s="30"/>
      <c r="VVH45" s="31"/>
      <c r="VVI45" s="30"/>
      <c r="VVJ45" s="31"/>
      <c r="VVK45" s="30"/>
      <c r="VVL45" s="31"/>
      <c r="VVM45" s="30"/>
      <c r="VVN45" s="31"/>
      <c r="VVO45" s="30"/>
      <c r="VVP45" s="31"/>
      <c r="VVQ45" s="30"/>
      <c r="VVR45" s="31"/>
      <c r="VVS45" s="30"/>
      <c r="VVT45" s="31"/>
      <c r="VVU45" s="30"/>
      <c r="VVV45" s="31"/>
      <c r="VVW45" s="30"/>
      <c r="VVX45" s="31"/>
      <c r="VVY45" s="30"/>
      <c r="VVZ45" s="31"/>
      <c r="VWA45" s="30"/>
      <c r="VWB45" s="31"/>
      <c r="VWC45" s="30"/>
      <c r="VWD45" s="31"/>
      <c r="VWE45" s="30"/>
      <c r="VWF45" s="31"/>
      <c r="VWG45" s="30"/>
      <c r="VWH45" s="31"/>
      <c r="VWI45" s="30"/>
      <c r="VWJ45" s="31"/>
      <c r="VWK45" s="30"/>
      <c r="VWL45" s="31"/>
      <c r="VWM45" s="30"/>
      <c r="VWN45" s="31"/>
      <c r="VWO45" s="30"/>
      <c r="VWP45" s="31"/>
      <c r="VWQ45" s="30"/>
      <c r="VWR45" s="31"/>
      <c r="VWS45" s="30"/>
      <c r="VWT45" s="31"/>
      <c r="VWU45" s="30"/>
      <c r="VWV45" s="31"/>
      <c r="VWW45" s="30"/>
      <c r="VWX45" s="31"/>
      <c r="VWY45" s="30"/>
      <c r="VWZ45" s="31"/>
      <c r="VXA45" s="30"/>
      <c r="VXB45" s="31"/>
      <c r="VXC45" s="30"/>
      <c r="VXD45" s="31"/>
      <c r="VXE45" s="30"/>
      <c r="VXF45" s="31"/>
      <c r="VXG45" s="30"/>
      <c r="VXH45" s="31"/>
      <c r="VXI45" s="30"/>
      <c r="VXJ45" s="31"/>
      <c r="VXK45" s="30"/>
      <c r="VXL45" s="31"/>
      <c r="VXM45" s="30"/>
      <c r="VXN45" s="31"/>
      <c r="VXO45" s="30"/>
      <c r="VXP45" s="31"/>
      <c r="VXQ45" s="30"/>
      <c r="VXR45" s="31"/>
      <c r="VXS45" s="30"/>
      <c r="VXT45" s="31"/>
      <c r="VXU45" s="30"/>
      <c r="VXV45" s="31"/>
      <c r="VXW45" s="30"/>
      <c r="VXX45" s="31"/>
      <c r="VXY45" s="30"/>
      <c r="VXZ45" s="31"/>
      <c r="VYA45" s="30"/>
      <c r="VYB45" s="31"/>
      <c r="VYC45" s="30"/>
      <c r="VYD45" s="31"/>
      <c r="VYE45" s="30"/>
      <c r="VYF45" s="31"/>
      <c r="VYG45" s="30"/>
      <c r="VYH45" s="31"/>
      <c r="VYI45" s="30"/>
      <c r="VYJ45" s="31"/>
      <c r="VYK45" s="30"/>
      <c r="VYL45" s="31"/>
      <c r="VYM45" s="30"/>
      <c r="VYN45" s="31"/>
      <c r="VYO45" s="30"/>
      <c r="VYP45" s="31"/>
      <c r="VYQ45" s="30"/>
      <c r="VYR45" s="31"/>
      <c r="VYS45" s="30"/>
      <c r="VYT45" s="31"/>
      <c r="VYU45" s="30"/>
      <c r="VYV45" s="31"/>
      <c r="VYW45" s="30"/>
      <c r="VYX45" s="31"/>
      <c r="VYY45" s="30"/>
      <c r="VYZ45" s="31"/>
      <c r="VZA45" s="30"/>
      <c r="VZB45" s="31"/>
      <c r="VZC45" s="30"/>
      <c r="VZD45" s="31"/>
      <c r="VZE45" s="30"/>
      <c r="VZF45" s="31"/>
      <c r="VZG45" s="30"/>
      <c r="VZH45" s="31"/>
      <c r="VZI45" s="30"/>
      <c r="VZJ45" s="31"/>
      <c r="VZK45" s="30"/>
      <c r="VZL45" s="31"/>
      <c r="VZM45" s="30"/>
      <c r="VZN45" s="31"/>
      <c r="VZO45" s="30"/>
      <c r="VZP45" s="31"/>
      <c r="VZQ45" s="30"/>
      <c r="VZR45" s="31"/>
      <c r="VZS45" s="30"/>
      <c r="VZT45" s="31"/>
      <c r="VZU45" s="30"/>
      <c r="VZV45" s="31"/>
      <c r="VZW45" s="30"/>
      <c r="VZX45" s="31"/>
      <c r="VZY45" s="30"/>
      <c r="VZZ45" s="31"/>
      <c r="WAA45" s="30"/>
      <c r="WAB45" s="31"/>
      <c r="WAC45" s="30"/>
      <c r="WAD45" s="31"/>
      <c r="WAE45" s="30"/>
      <c r="WAF45" s="31"/>
      <c r="WAG45" s="30"/>
      <c r="WAH45" s="31"/>
      <c r="WAI45" s="30"/>
      <c r="WAJ45" s="31"/>
      <c r="WAK45" s="30"/>
      <c r="WAL45" s="31"/>
      <c r="WAM45" s="30"/>
      <c r="WAN45" s="31"/>
      <c r="WAO45" s="30"/>
      <c r="WAP45" s="31"/>
      <c r="WAQ45" s="30"/>
      <c r="WAR45" s="31"/>
      <c r="WAS45" s="30"/>
      <c r="WAT45" s="31"/>
      <c r="WAU45" s="30"/>
      <c r="WAV45" s="31"/>
      <c r="WAW45" s="30"/>
      <c r="WAX45" s="31"/>
      <c r="WAY45" s="30"/>
      <c r="WAZ45" s="31"/>
      <c r="WBA45" s="30"/>
      <c r="WBB45" s="31"/>
      <c r="WBC45" s="30"/>
      <c r="WBD45" s="31"/>
      <c r="WBE45" s="30"/>
      <c r="WBF45" s="31"/>
      <c r="WBG45" s="30"/>
      <c r="WBH45" s="31"/>
      <c r="WBI45" s="30"/>
      <c r="WBJ45" s="31"/>
      <c r="WBK45" s="30"/>
      <c r="WBL45" s="31"/>
      <c r="WBM45" s="30"/>
      <c r="WBN45" s="31"/>
      <c r="WBO45" s="30"/>
      <c r="WBP45" s="31"/>
      <c r="WBQ45" s="30"/>
      <c r="WBR45" s="31"/>
      <c r="WBS45" s="30"/>
      <c r="WBT45" s="31"/>
      <c r="WBU45" s="30"/>
      <c r="WBV45" s="31"/>
      <c r="WBW45" s="30"/>
      <c r="WBX45" s="31"/>
      <c r="WBY45" s="30"/>
      <c r="WBZ45" s="31"/>
      <c r="WCA45" s="30"/>
      <c r="WCB45" s="31"/>
      <c r="WCC45" s="30"/>
      <c r="WCD45" s="31"/>
      <c r="WCE45" s="30"/>
      <c r="WCF45" s="31"/>
      <c r="WCG45" s="30"/>
      <c r="WCH45" s="31"/>
      <c r="WCI45" s="30"/>
      <c r="WCJ45" s="31"/>
      <c r="WCK45" s="30"/>
      <c r="WCL45" s="31"/>
      <c r="WCM45" s="30"/>
      <c r="WCN45" s="31"/>
      <c r="WCO45" s="30"/>
      <c r="WCP45" s="31"/>
      <c r="WCQ45" s="30"/>
      <c r="WCR45" s="31"/>
      <c r="WCS45" s="30"/>
      <c r="WCT45" s="31"/>
      <c r="WCU45" s="30"/>
      <c r="WCV45" s="31"/>
      <c r="WCW45" s="30"/>
      <c r="WCX45" s="31"/>
      <c r="WCY45" s="30"/>
      <c r="WCZ45" s="31"/>
      <c r="WDA45" s="30"/>
      <c r="WDB45" s="31"/>
      <c r="WDC45" s="30"/>
      <c r="WDD45" s="31"/>
      <c r="WDE45" s="30"/>
      <c r="WDF45" s="31"/>
      <c r="WDG45" s="30"/>
      <c r="WDH45" s="31"/>
      <c r="WDI45" s="30"/>
      <c r="WDJ45" s="31"/>
      <c r="WDK45" s="30"/>
      <c r="WDL45" s="31"/>
      <c r="WDM45" s="30"/>
      <c r="WDN45" s="31"/>
      <c r="WDO45" s="30"/>
      <c r="WDP45" s="31"/>
      <c r="WDQ45" s="30"/>
      <c r="WDR45" s="31"/>
      <c r="WDS45" s="30"/>
      <c r="WDT45" s="31"/>
      <c r="WDU45" s="30"/>
      <c r="WDV45" s="31"/>
      <c r="WDW45" s="30"/>
      <c r="WDX45" s="31"/>
      <c r="WDY45" s="30"/>
      <c r="WDZ45" s="31"/>
      <c r="WEA45" s="30"/>
      <c r="WEB45" s="31"/>
      <c r="WEC45" s="30"/>
      <c r="WED45" s="31"/>
      <c r="WEE45" s="30"/>
      <c r="WEF45" s="31"/>
      <c r="WEG45" s="30"/>
      <c r="WEH45" s="31"/>
      <c r="WEI45" s="30"/>
      <c r="WEJ45" s="31"/>
      <c r="WEK45" s="30"/>
      <c r="WEL45" s="31"/>
      <c r="WEM45" s="30"/>
      <c r="WEN45" s="31"/>
      <c r="WEO45" s="30"/>
      <c r="WEP45" s="31"/>
      <c r="WEQ45" s="30"/>
      <c r="WER45" s="31"/>
      <c r="WES45" s="30"/>
      <c r="WET45" s="31"/>
      <c r="WEU45" s="30"/>
      <c r="WEV45" s="31"/>
      <c r="WEW45" s="30"/>
      <c r="WEX45" s="31"/>
      <c r="WEY45" s="30"/>
      <c r="WEZ45" s="31"/>
      <c r="WFA45" s="30"/>
      <c r="WFB45" s="31"/>
      <c r="WFC45" s="30"/>
      <c r="WFD45" s="31"/>
      <c r="WFE45" s="30"/>
      <c r="WFF45" s="31"/>
      <c r="WFG45" s="30"/>
      <c r="WFH45" s="31"/>
      <c r="WFI45" s="30"/>
      <c r="WFJ45" s="31"/>
      <c r="WFK45" s="30"/>
      <c r="WFL45" s="31"/>
      <c r="WFM45" s="30"/>
      <c r="WFN45" s="31"/>
      <c r="WFO45" s="30"/>
      <c r="WFP45" s="31"/>
      <c r="WFQ45" s="30"/>
      <c r="WFR45" s="31"/>
      <c r="WFS45" s="30"/>
      <c r="WFT45" s="31"/>
      <c r="WFU45" s="30"/>
      <c r="WFV45" s="31"/>
      <c r="WFW45" s="30"/>
      <c r="WFX45" s="31"/>
      <c r="WFY45" s="30"/>
      <c r="WFZ45" s="31"/>
      <c r="WGA45" s="30"/>
      <c r="WGB45" s="31"/>
      <c r="WGC45" s="30"/>
      <c r="WGD45" s="31"/>
      <c r="WGE45" s="30"/>
      <c r="WGF45" s="31"/>
      <c r="WGG45" s="30"/>
      <c r="WGH45" s="31"/>
      <c r="WGI45" s="30"/>
      <c r="WGJ45" s="31"/>
      <c r="WGK45" s="30"/>
      <c r="WGL45" s="31"/>
      <c r="WGM45" s="30"/>
      <c r="WGN45" s="31"/>
      <c r="WGO45" s="30"/>
      <c r="WGP45" s="31"/>
      <c r="WGQ45" s="30"/>
      <c r="WGR45" s="31"/>
      <c r="WGS45" s="30"/>
      <c r="WGT45" s="31"/>
      <c r="WGU45" s="30"/>
      <c r="WGV45" s="31"/>
      <c r="WGW45" s="30"/>
      <c r="WGX45" s="31"/>
      <c r="WGY45" s="30"/>
      <c r="WGZ45" s="31"/>
      <c r="WHA45" s="30"/>
      <c r="WHB45" s="31"/>
      <c r="WHC45" s="30"/>
      <c r="WHD45" s="31"/>
      <c r="WHE45" s="30"/>
      <c r="WHF45" s="31"/>
      <c r="WHG45" s="30"/>
      <c r="WHH45" s="31"/>
      <c r="WHI45" s="30"/>
      <c r="WHJ45" s="31"/>
      <c r="WHK45" s="30"/>
      <c r="WHL45" s="31"/>
      <c r="WHM45" s="30"/>
      <c r="WHN45" s="31"/>
      <c r="WHO45" s="30"/>
      <c r="WHP45" s="31"/>
      <c r="WHQ45" s="30"/>
      <c r="WHR45" s="31"/>
      <c r="WHS45" s="30"/>
      <c r="WHT45" s="31"/>
      <c r="WHU45" s="30"/>
      <c r="WHV45" s="31"/>
      <c r="WHW45" s="30"/>
      <c r="WHX45" s="31"/>
      <c r="WHY45" s="30"/>
      <c r="WHZ45" s="31"/>
      <c r="WIA45" s="30"/>
      <c r="WIB45" s="31"/>
      <c r="WIC45" s="30"/>
      <c r="WID45" s="31"/>
      <c r="WIE45" s="30"/>
      <c r="WIF45" s="31"/>
      <c r="WIG45" s="30"/>
      <c r="WIH45" s="31"/>
      <c r="WII45" s="30"/>
      <c r="WIJ45" s="31"/>
      <c r="WIK45" s="30"/>
      <c r="WIL45" s="31"/>
      <c r="WIM45" s="30"/>
      <c r="WIN45" s="31"/>
      <c r="WIO45" s="30"/>
      <c r="WIP45" s="31"/>
      <c r="WIQ45" s="30"/>
      <c r="WIR45" s="31"/>
      <c r="WIS45" s="30"/>
      <c r="WIT45" s="31"/>
      <c r="WIU45" s="30"/>
      <c r="WIV45" s="31"/>
      <c r="WIW45" s="30"/>
      <c r="WIX45" s="31"/>
      <c r="WIY45" s="30"/>
      <c r="WIZ45" s="31"/>
      <c r="WJA45" s="30"/>
      <c r="WJB45" s="31"/>
      <c r="WJC45" s="30"/>
      <c r="WJD45" s="31"/>
      <c r="WJE45" s="30"/>
      <c r="WJF45" s="31"/>
      <c r="WJG45" s="30"/>
      <c r="WJH45" s="31"/>
      <c r="WJI45" s="30"/>
      <c r="WJJ45" s="31"/>
      <c r="WJK45" s="30"/>
      <c r="WJL45" s="31"/>
      <c r="WJM45" s="30"/>
      <c r="WJN45" s="31"/>
      <c r="WJO45" s="30"/>
      <c r="WJP45" s="31"/>
      <c r="WJQ45" s="30"/>
      <c r="WJR45" s="31"/>
      <c r="WJS45" s="30"/>
      <c r="WJT45" s="31"/>
      <c r="WJU45" s="30"/>
      <c r="WJV45" s="31"/>
      <c r="WJW45" s="30"/>
      <c r="WJX45" s="31"/>
      <c r="WJY45" s="30"/>
      <c r="WJZ45" s="31"/>
      <c r="WKA45" s="30"/>
      <c r="WKB45" s="31"/>
      <c r="WKC45" s="30"/>
      <c r="WKD45" s="31"/>
      <c r="WKE45" s="30"/>
      <c r="WKF45" s="31"/>
      <c r="WKG45" s="30"/>
      <c r="WKH45" s="31"/>
      <c r="WKI45" s="30"/>
      <c r="WKJ45" s="31"/>
      <c r="WKK45" s="30"/>
      <c r="WKL45" s="31"/>
      <c r="WKM45" s="30"/>
      <c r="WKN45" s="31"/>
      <c r="WKO45" s="30"/>
      <c r="WKP45" s="31"/>
      <c r="WKQ45" s="30"/>
      <c r="WKR45" s="31"/>
      <c r="WKS45" s="30"/>
      <c r="WKT45" s="31"/>
      <c r="WKU45" s="30"/>
      <c r="WKV45" s="31"/>
      <c r="WKW45" s="30"/>
      <c r="WKX45" s="31"/>
      <c r="WKY45" s="30"/>
      <c r="WKZ45" s="31"/>
      <c r="WLA45" s="30"/>
      <c r="WLB45" s="31"/>
      <c r="WLC45" s="30"/>
      <c r="WLD45" s="31"/>
      <c r="WLE45" s="30"/>
      <c r="WLF45" s="31"/>
      <c r="WLG45" s="30"/>
      <c r="WLH45" s="31"/>
      <c r="WLI45" s="30"/>
      <c r="WLJ45" s="31"/>
      <c r="WLK45" s="30"/>
      <c r="WLL45" s="31"/>
      <c r="WLM45" s="30"/>
      <c r="WLN45" s="31"/>
      <c r="WLO45" s="30"/>
      <c r="WLP45" s="31"/>
      <c r="WLQ45" s="30"/>
      <c r="WLR45" s="31"/>
      <c r="WLS45" s="30"/>
      <c r="WLT45" s="31"/>
      <c r="WLU45" s="30"/>
      <c r="WLV45" s="31"/>
      <c r="WLW45" s="30"/>
      <c r="WLX45" s="31"/>
      <c r="WLY45" s="30"/>
      <c r="WLZ45" s="31"/>
      <c r="WMA45" s="30"/>
      <c r="WMB45" s="31"/>
      <c r="WMC45" s="30"/>
      <c r="WMD45" s="31"/>
      <c r="WME45" s="30"/>
      <c r="WMF45" s="31"/>
      <c r="WMG45" s="30"/>
      <c r="WMH45" s="31"/>
      <c r="WMI45" s="30"/>
      <c r="WMJ45" s="31"/>
      <c r="WMK45" s="30"/>
      <c r="WML45" s="31"/>
      <c r="WMM45" s="30"/>
      <c r="WMN45" s="31"/>
      <c r="WMO45" s="30"/>
      <c r="WMP45" s="31"/>
      <c r="WMQ45" s="30"/>
      <c r="WMR45" s="31"/>
      <c r="WMS45" s="30"/>
      <c r="WMT45" s="31"/>
      <c r="WMU45" s="30"/>
      <c r="WMV45" s="31"/>
      <c r="WMW45" s="30"/>
      <c r="WMX45" s="31"/>
      <c r="WMY45" s="30"/>
      <c r="WMZ45" s="31"/>
      <c r="WNA45" s="30"/>
      <c r="WNB45" s="31"/>
      <c r="WNC45" s="30"/>
      <c r="WND45" s="31"/>
      <c r="WNE45" s="30"/>
      <c r="WNF45" s="31"/>
      <c r="WNG45" s="30"/>
      <c r="WNH45" s="31"/>
      <c r="WNI45" s="30"/>
      <c r="WNJ45" s="31"/>
      <c r="WNK45" s="30"/>
      <c r="WNL45" s="31"/>
      <c r="WNM45" s="30"/>
      <c r="WNN45" s="31"/>
      <c r="WNO45" s="30"/>
      <c r="WNP45" s="31"/>
      <c r="WNQ45" s="30"/>
      <c r="WNR45" s="31"/>
      <c r="WNS45" s="30"/>
      <c r="WNT45" s="31"/>
      <c r="WNU45" s="30"/>
      <c r="WNV45" s="31"/>
      <c r="WNW45" s="30"/>
      <c r="WNX45" s="31"/>
      <c r="WNY45" s="30"/>
      <c r="WNZ45" s="31"/>
      <c r="WOA45" s="30"/>
      <c r="WOB45" s="31"/>
      <c r="WOC45" s="30"/>
      <c r="WOD45" s="31"/>
      <c r="WOE45" s="30"/>
      <c r="WOF45" s="31"/>
      <c r="WOG45" s="30"/>
      <c r="WOH45" s="31"/>
      <c r="WOI45" s="30"/>
      <c r="WOJ45" s="31"/>
      <c r="WOK45" s="30"/>
      <c r="WOL45" s="31"/>
      <c r="WOM45" s="30"/>
      <c r="WON45" s="31"/>
      <c r="WOO45" s="30"/>
      <c r="WOP45" s="31"/>
      <c r="WOQ45" s="30"/>
      <c r="WOR45" s="31"/>
      <c r="WOS45" s="30"/>
      <c r="WOT45" s="31"/>
      <c r="WOU45" s="30"/>
      <c r="WOV45" s="31"/>
      <c r="WOW45" s="30"/>
      <c r="WOX45" s="31"/>
      <c r="WOY45" s="30"/>
      <c r="WOZ45" s="31"/>
      <c r="WPA45" s="30"/>
      <c r="WPB45" s="31"/>
      <c r="WPC45" s="30"/>
      <c r="WPD45" s="31"/>
      <c r="WPE45" s="30"/>
      <c r="WPF45" s="31"/>
      <c r="WPG45" s="30"/>
      <c r="WPH45" s="31"/>
      <c r="WPI45" s="30"/>
      <c r="WPJ45" s="31"/>
      <c r="WPK45" s="30"/>
      <c r="WPL45" s="31"/>
      <c r="WPM45" s="30"/>
      <c r="WPN45" s="31"/>
      <c r="WPO45" s="30"/>
      <c r="WPP45" s="31"/>
      <c r="WPQ45" s="30"/>
      <c r="WPR45" s="31"/>
      <c r="WPS45" s="30"/>
      <c r="WPT45" s="31"/>
      <c r="WPU45" s="30"/>
      <c r="WPV45" s="31"/>
      <c r="WPW45" s="30"/>
      <c r="WPX45" s="31"/>
      <c r="WPY45" s="30"/>
      <c r="WPZ45" s="31"/>
      <c r="WQA45" s="30"/>
      <c r="WQB45" s="31"/>
      <c r="WQC45" s="30"/>
      <c r="WQD45" s="31"/>
      <c r="WQE45" s="30"/>
      <c r="WQF45" s="31"/>
      <c r="WQG45" s="30"/>
      <c r="WQH45" s="31"/>
      <c r="WQI45" s="30"/>
      <c r="WQJ45" s="31"/>
      <c r="WQK45" s="30"/>
      <c r="WQL45" s="31"/>
      <c r="WQM45" s="30"/>
      <c r="WQN45" s="31"/>
      <c r="WQO45" s="30"/>
      <c r="WQP45" s="31"/>
      <c r="WQQ45" s="30"/>
      <c r="WQR45" s="31"/>
      <c r="WQS45" s="30"/>
      <c r="WQT45" s="31"/>
      <c r="WQU45" s="30"/>
      <c r="WQV45" s="31"/>
      <c r="WQW45" s="30"/>
      <c r="WQX45" s="31"/>
      <c r="WQY45" s="30"/>
      <c r="WQZ45" s="31"/>
      <c r="WRA45" s="30"/>
      <c r="WRB45" s="31"/>
      <c r="WRC45" s="30"/>
      <c r="WRD45" s="31"/>
      <c r="WRE45" s="30"/>
      <c r="WRF45" s="31"/>
      <c r="WRG45" s="30"/>
      <c r="WRH45" s="31"/>
      <c r="WRI45" s="30"/>
      <c r="WRJ45" s="31"/>
      <c r="WRK45" s="30"/>
      <c r="WRL45" s="31"/>
      <c r="WRM45" s="30"/>
      <c r="WRN45" s="31"/>
      <c r="WRO45" s="30"/>
      <c r="WRP45" s="31"/>
      <c r="WRQ45" s="30"/>
      <c r="WRR45" s="31"/>
      <c r="WRS45" s="30"/>
      <c r="WRT45" s="31"/>
      <c r="WRU45" s="30"/>
      <c r="WRV45" s="31"/>
      <c r="WRW45" s="30"/>
      <c r="WRX45" s="31"/>
      <c r="WRY45" s="30"/>
      <c r="WRZ45" s="31"/>
      <c r="WSA45" s="30"/>
      <c r="WSB45" s="31"/>
      <c r="WSC45" s="30"/>
      <c r="WSD45" s="31"/>
      <c r="WSE45" s="30"/>
      <c r="WSF45" s="31"/>
      <c r="WSG45" s="30"/>
      <c r="WSH45" s="31"/>
      <c r="WSI45" s="30"/>
      <c r="WSJ45" s="31"/>
      <c r="WSK45" s="30"/>
      <c r="WSL45" s="31"/>
      <c r="WSM45" s="30"/>
      <c r="WSN45" s="31"/>
      <c r="WSO45" s="30"/>
      <c r="WSP45" s="31"/>
      <c r="WSQ45" s="30"/>
      <c r="WSR45" s="31"/>
      <c r="WSS45" s="30"/>
      <c r="WST45" s="31"/>
      <c r="WSU45" s="30"/>
      <c r="WSV45" s="31"/>
      <c r="WSW45" s="30"/>
      <c r="WSX45" s="31"/>
      <c r="WSY45" s="30"/>
      <c r="WSZ45" s="31"/>
      <c r="WTA45" s="30"/>
      <c r="WTB45" s="31"/>
      <c r="WTC45" s="30"/>
      <c r="WTD45" s="31"/>
      <c r="WTE45" s="30"/>
      <c r="WTF45" s="31"/>
      <c r="WTG45" s="30"/>
      <c r="WTH45" s="31"/>
      <c r="WTI45" s="30"/>
      <c r="WTJ45" s="31"/>
      <c r="WTK45" s="30"/>
      <c r="WTL45" s="31"/>
      <c r="WTM45" s="30"/>
      <c r="WTN45" s="31"/>
      <c r="WTO45" s="30"/>
      <c r="WTP45" s="31"/>
      <c r="WTQ45" s="30"/>
      <c r="WTR45" s="31"/>
      <c r="WTS45" s="30"/>
      <c r="WTT45" s="31"/>
      <c r="WTU45" s="30"/>
      <c r="WTV45" s="31"/>
      <c r="WTW45" s="30"/>
      <c r="WTX45" s="31"/>
      <c r="WTY45" s="30"/>
      <c r="WTZ45" s="31"/>
      <c r="WUA45" s="30"/>
      <c r="WUB45" s="31"/>
      <c r="WUC45" s="30"/>
      <c r="WUD45" s="31"/>
      <c r="WUE45" s="30"/>
      <c r="WUF45" s="31"/>
      <c r="WUG45" s="30"/>
      <c r="WUH45" s="31"/>
      <c r="WUI45" s="30"/>
      <c r="WUJ45" s="31"/>
      <c r="WUK45" s="30"/>
      <c r="WUL45" s="31"/>
      <c r="WUM45" s="30"/>
      <c r="WUN45" s="31"/>
      <c r="WUO45" s="30"/>
      <c r="WUP45" s="31"/>
      <c r="WUQ45" s="30"/>
      <c r="WUR45" s="31"/>
      <c r="WUS45" s="30"/>
      <c r="WUT45" s="31"/>
      <c r="WUU45" s="30"/>
      <c r="WUV45" s="31"/>
      <c r="WUW45" s="30"/>
      <c r="WUX45" s="31"/>
      <c r="WUY45" s="30"/>
      <c r="WUZ45" s="31"/>
      <c r="WVA45" s="30"/>
      <c r="WVB45" s="31"/>
      <c r="WVC45" s="30"/>
      <c r="WVD45" s="31"/>
      <c r="WVE45" s="30"/>
      <c r="WVF45" s="31"/>
      <c r="WVG45" s="30"/>
      <c r="WVH45" s="31"/>
      <c r="WVI45" s="30"/>
      <c r="WVJ45" s="31"/>
      <c r="WVK45" s="30"/>
      <c r="WVL45" s="31"/>
      <c r="WVM45" s="30"/>
      <c r="WVN45" s="31"/>
      <c r="WVO45" s="30"/>
      <c r="WVP45" s="31"/>
      <c r="WVQ45" s="30"/>
      <c r="WVR45" s="31"/>
      <c r="WVS45" s="30"/>
      <c r="WVT45" s="31"/>
      <c r="WVU45" s="30"/>
      <c r="WVV45" s="31"/>
      <c r="WVW45" s="30"/>
      <c r="WVX45" s="31"/>
      <c r="WVY45" s="30"/>
      <c r="WVZ45" s="31"/>
      <c r="WWA45" s="30"/>
      <c r="WWB45" s="31"/>
      <c r="WWC45" s="30"/>
      <c r="WWD45" s="31"/>
      <c r="WWE45" s="30"/>
      <c r="WWF45" s="31"/>
      <c r="WWG45" s="30"/>
      <c r="WWH45" s="31"/>
      <c r="WWI45" s="30"/>
      <c r="WWJ45" s="31"/>
      <c r="WWK45" s="30"/>
      <c r="WWL45" s="31"/>
      <c r="WWM45" s="30"/>
      <c r="WWN45" s="31"/>
      <c r="WWO45" s="30"/>
      <c r="WWP45" s="31"/>
      <c r="WWQ45" s="30"/>
      <c r="WWR45" s="31"/>
      <c r="WWS45" s="30"/>
      <c r="WWT45" s="31"/>
      <c r="WWU45" s="30"/>
      <c r="WWV45" s="31"/>
      <c r="WWW45" s="30"/>
      <c r="WWX45" s="31"/>
      <c r="WWY45" s="30"/>
      <c r="WWZ45" s="31"/>
      <c r="WXA45" s="30"/>
      <c r="WXB45" s="31"/>
      <c r="WXC45" s="30"/>
      <c r="WXD45" s="31"/>
      <c r="WXE45" s="30"/>
      <c r="WXF45" s="31"/>
      <c r="WXG45" s="30"/>
      <c r="WXH45" s="31"/>
      <c r="WXI45" s="30"/>
      <c r="WXJ45" s="31"/>
      <c r="WXK45" s="30"/>
      <c r="WXL45" s="31"/>
      <c r="WXM45" s="30"/>
      <c r="WXN45" s="31"/>
      <c r="WXO45" s="30"/>
      <c r="WXP45" s="31"/>
      <c r="WXQ45" s="30"/>
      <c r="WXR45" s="31"/>
      <c r="WXS45" s="30"/>
      <c r="WXT45" s="31"/>
      <c r="WXU45" s="30"/>
      <c r="WXV45" s="31"/>
      <c r="WXW45" s="30"/>
      <c r="WXX45" s="31"/>
      <c r="WXY45" s="30"/>
      <c r="WXZ45" s="31"/>
      <c r="WYA45" s="30"/>
      <c r="WYB45" s="31"/>
      <c r="WYC45" s="30"/>
      <c r="WYD45" s="31"/>
      <c r="WYE45" s="30"/>
      <c r="WYF45" s="31"/>
      <c r="WYG45" s="30"/>
      <c r="WYH45" s="31"/>
      <c r="WYI45" s="30"/>
      <c r="WYJ45" s="31"/>
      <c r="WYK45" s="30"/>
      <c r="WYL45" s="31"/>
      <c r="WYM45" s="30"/>
      <c r="WYN45" s="31"/>
      <c r="WYO45" s="30"/>
      <c r="WYP45" s="31"/>
      <c r="WYQ45" s="30"/>
      <c r="WYR45" s="31"/>
      <c r="WYS45" s="30"/>
      <c r="WYT45" s="31"/>
      <c r="WYU45" s="30"/>
      <c r="WYV45" s="31"/>
      <c r="WYW45" s="30"/>
      <c r="WYX45" s="31"/>
      <c r="WYY45" s="30"/>
      <c r="WYZ45" s="31"/>
      <c r="WZA45" s="30"/>
      <c r="WZB45" s="31"/>
      <c r="WZC45" s="30"/>
      <c r="WZD45" s="31"/>
      <c r="WZE45" s="30"/>
      <c r="WZF45" s="31"/>
      <c r="WZG45" s="30"/>
      <c r="WZH45" s="31"/>
      <c r="WZI45" s="30"/>
      <c r="WZJ45" s="31"/>
      <c r="WZK45" s="30"/>
      <c r="WZL45" s="31"/>
      <c r="WZM45" s="30"/>
      <c r="WZN45" s="31"/>
      <c r="WZO45" s="30"/>
      <c r="WZP45" s="31"/>
      <c r="WZQ45" s="30"/>
      <c r="WZR45" s="31"/>
      <c r="WZS45" s="30"/>
      <c r="WZT45" s="31"/>
      <c r="WZU45" s="30"/>
      <c r="WZV45" s="31"/>
      <c r="WZW45" s="30"/>
      <c r="WZX45" s="31"/>
      <c r="WZY45" s="30"/>
      <c r="WZZ45" s="31"/>
      <c r="XAA45" s="30"/>
      <c r="XAB45" s="31"/>
      <c r="XAC45" s="30"/>
      <c r="XAD45" s="31"/>
      <c r="XAE45" s="30"/>
      <c r="XAF45" s="31"/>
      <c r="XAG45" s="30"/>
      <c r="XAH45" s="31"/>
      <c r="XAI45" s="30"/>
      <c r="XAJ45" s="31"/>
      <c r="XAK45" s="30"/>
      <c r="XAL45" s="31"/>
      <c r="XAM45" s="30"/>
      <c r="XAN45" s="31"/>
      <c r="XAO45" s="30"/>
      <c r="XAP45" s="31"/>
      <c r="XAQ45" s="30"/>
      <c r="XAR45" s="31"/>
      <c r="XAS45" s="30"/>
      <c r="XAT45" s="31"/>
      <c r="XAU45" s="30"/>
      <c r="XAV45" s="31"/>
      <c r="XAW45" s="30"/>
      <c r="XAX45" s="31"/>
      <c r="XAY45" s="30"/>
      <c r="XAZ45" s="31"/>
      <c r="XBA45" s="30"/>
      <c r="XBB45" s="31"/>
      <c r="XBC45" s="30"/>
      <c r="XBD45" s="31"/>
      <c r="XBE45" s="30"/>
      <c r="XBF45" s="31"/>
      <c r="XBG45" s="30"/>
      <c r="XBH45" s="31"/>
      <c r="XBI45" s="30"/>
      <c r="XBJ45" s="31"/>
      <c r="XBK45" s="30"/>
      <c r="XBL45" s="31"/>
      <c r="XBM45" s="30"/>
      <c r="XBN45" s="31"/>
      <c r="XBO45" s="30"/>
      <c r="XBP45" s="31"/>
      <c r="XBQ45" s="30"/>
      <c r="XBR45" s="31"/>
      <c r="XBS45" s="30"/>
      <c r="XBT45" s="31"/>
      <c r="XBU45" s="30"/>
      <c r="XBV45" s="31"/>
      <c r="XBW45" s="30"/>
      <c r="XBX45" s="31"/>
      <c r="XBY45" s="30"/>
      <c r="XBZ45" s="31"/>
      <c r="XCA45" s="30"/>
      <c r="XCB45" s="31"/>
      <c r="XCC45" s="30"/>
      <c r="XCD45" s="31"/>
      <c r="XCE45" s="30"/>
      <c r="XCF45" s="31"/>
      <c r="XCG45" s="30"/>
      <c r="XCH45" s="31"/>
      <c r="XCI45" s="30"/>
      <c r="XCJ45" s="31"/>
      <c r="XCK45" s="30"/>
      <c r="XCL45" s="31"/>
      <c r="XCM45" s="30"/>
      <c r="XCN45" s="31"/>
      <c r="XCO45" s="30"/>
      <c r="XCP45" s="31"/>
      <c r="XCQ45" s="30"/>
      <c r="XCR45" s="31"/>
      <c r="XCS45" s="30"/>
      <c r="XCT45" s="31"/>
      <c r="XCU45" s="30"/>
      <c r="XCV45" s="31"/>
      <c r="XCW45" s="30"/>
      <c r="XCX45" s="31"/>
      <c r="XCY45" s="30"/>
      <c r="XCZ45" s="31"/>
      <c r="XDA45" s="30"/>
      <c r="XDB45" s="31"/>
      <c r="XDC45" s="30"/>
      <c r="XDD45" s="31"/>
      <c r="XDE45" s="30"/>
      <c r="XDF45" s="31"/>
      <c r="XDG45" s="30"/>
      <c r="XDH45" s="31"/>
      <c r="XDI45" s="30"/>
      <c r="XDJ45" s="31"/>
      <c r="XDK45" s="30"/>
      <c r="XDL45" s="31"/>
      <c r="XDM45" s="30"/>
      <c r="XDN45" s="31"/>
      <c r="XDO45" s="30"/>
      <c r="XDP45" s="31"/>
      <c r="XDQ45" s="30"/>
      <c r="XDR45" s="31"/>
      <c r="XDS45" s="30"/>
      <c r="XDT45" s="31"/>
      <c r="XDU45" s="30"/>
      <c r="XDV45" s="31"/>
      <c r="XDW45" s="30"/>
      <c r="XDX45" s="31"/>
      <c r="XDY45" s="30"/>
      <c r="XDZ45" s="31"/>
      <c r="XEA45" s="30"/>
      <c r="XEB45" s="31"/>
      <c r="XEC45" s="30"/>
      <c r="XED45" s="31"/>
      <c r="XEE45" s="30"/>
      <c r="XEF45" s="31"/>
      <c r="XEG45" s="30"/>
      <c r="XEH45" s="31"/>
      <c r="XEI45" s="30"/>
      <c r="XEJ45" s="31"/>
      <c r="XEK45" s="30"/>
      <c r="XEL45" s="31"/>
      <c r="XEM45" s="30"/>
      <c r="XEN45" s="31"/>
      <c r="XEO45" s="30"/>
      <c r="XEP45" s="31"/>
      <c r="XEQ45" s="30"/>
      <c r="XER45" s="31"/>
      <c r="XES45" s="30"/>
      <c r="XET45" s="31"/>
      <c r="XEU45" s="30"/>
    </row>
    <row r="46" spans="2:16375" s="28" customFormat="1" ht="17" thickBot="1">
      <c r="B46" s="225"/>
      <c r="C46" s="34" t="s">
        <v>1</v>
      </c>
      <c r="D46" s="230">
        <f>LN(D45/参数实验室!$E$58)/参数实验室!$E$59</f>
        <v>-4.9084789016042941E-2</v>
      </c>
      <c r="E46" s="231" t="s">
        <v>19</v>
      </c>
      <c r="F46" s="34"/>
      <c r="G46" s="34"/>
      <c r="H46" s="34"/>
      <c r="I46" s="226"/>
      <c r="J46" s="31"/>
      <c r="K46" s="240"/>
      <c r="L46" s="217" t="s">
        <v>183</v>
      </c>
      <c r="M46" s="218" t="s">
        <v>184</v>
      </c>
      <c r="N46" s="218" t="s">
        <v>185</v>
      </c>
      <c r="O46" s="218" t="s">
        <v>186</v>
      </c>
      <c r="P46" s="218" t="s">
        <v>181</v>
      </c>
      <c r="Q46" s="218" t="s">
        <v>182</v>
      </c>
      <c r="R46" s="218" t="s">
        <v>187</v>
      </c>
      <c r="S46" s="218" t="s">
        <v>188</v>
      </c>
      <c r="T46" s="218" t="s">
        <v>189</v>
      </c>
      <c r="U46" s="218" t="s">
        <v>195</v>
      </c>
      <c r="V46" s="218" t="s">
        <v>196</v>
      </c>
      <c r="W46" s="218" t="s">
        <v>190</v>
      </c>
      <c r="X46" s="219" t="s">
        <v>191</v>
      </c>
      <c r="Y46" s="240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  <c r="XEU46" s="31"/>
    </row>
    <row r="47" spans="2:16375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240"/>
      <c r="L47" s="494">
        <f>D47</f>
        <v>-7.2714895967875268E-2</v>
      </c>
      <c r="M47" s="216">
        <f>D48</f>
        <v>0.94568502188495451</v>
      </c>
      <c r="N47" s="216">
        <f>E47</f>
        <v>1.0363574479839377</v>
      </c>
      <c r="O47" s="216">
        <f>E48</f>
        <v>-1.0543149781150456</v>
      </c>
      <c r="P47" s="216">
        <f>(N47-L47)*($M$42-L47)+(O47-M47)*($M$43-M47)</f>
        <v>2.3159141383619137</v>
      </c>
      <c r="Q47" s="216">
        <f>(N47-L47)*(N47-L47)+(O47-M47)*(O47-M47)</f>
        <v>5.2300414641187682</v>
      </c>
      <c r="R47" s="216">
        <f>P47/Q47</f>
        <v>0.44280990012229893</v>
      </c>
      <c r="S47" s="216">
        <f>L47+(N47-L47)*R47</f>
        <v>0.41839331788583095</v>
      </c>
      <c r="T47" s="216">
        <f>M47+(O47-M47)*R47</f>
        <v>6.0065221640356659E-2</v>
      </c>
      <c r="U47" s="220">
        <f>_xlfn.IFS($P47&lt;=0,L47,$P47&gt;=$Q47,N47,TRUE,S47)</f>
        <v>0.41839331788583095</v>
      </c>
      <c r="V47" s="220">
        <f>_xlfn.IFS($P47&lt;=0,M47,$P47&gt;=$Q47,O47,TRUE,T47)</f>
        <v>6.0065221640356659E-2</v>
      </c>
      <c r="W47" s="220">
        <f>SQRT(($M$42 - U47) * ($M$42- U47) + ($M$43 - V47) * ($M$43-V47))</f>
        <v>0.22506941010196263</v>
      </c>
      <c r="X47" s="1204">
        <f>MIN(W47,W48,W49,W50)</f>
        <v>0.22506941010196263</v>
      </c>
      <c r="Y47" s="240"/>
    </row>
    <row r="48" spans="2:16375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40"/>
      <c r="L48" s="495">
        <f>E47</f>
        <v>1.0363574479839377</v>
      </c>
      <c r="M48" s="215">
        <f>E48</f>
        <v>-1.0543149781150456</v>
      </c>
      <c r="N48" s="215">
        <f>F47</f>
        <v>-0.9636425520160623</v>
      </c>
      <c r="O48" s="215">
        <f>F48</f>
        <v>0.10862995623009114</v>
      </c>
      <c r="P48" s="215">
        <f>(N48-L48)*($M$42-L48)+(O48-M48)*($M$43-M48)</f>
        <v>2.798617982135434</v>
      </c>
      <c r="Q48" s="215">
        <f t="shared" ref="Q48:Q49" si="0">(N48-L48)*(N48-L48)+(O48-M48)*(O48-M48)</f>
        <v>5.3524409203190144</v>
      </c>
      <c r="R48" s="215">
        <f t="shared" ref="R48:R49" si="1">P48/Q48</f>
        <v>0.52286760821801503</v>
      </c>
      <c r="S48" s="215">
        <f t="shared" ref="S48:S49" si="2">L48+(N48-L48)*R48</f>
        <v>-9.3777684520923721E-3</v>
      </c>
      <c r="T48" s="215">
        <f t="shared" ref="T48:T49" si="3">M48+(O48-M48)*R48</f>
        <v>-0.44624874180474738</v>
      </c>
      <c r="U48" s="220">
        <f t="shared" ref="U48:V49" si="4">_xlfn.IFS($P48&lt;=0,L48,$P48&gt;=$Q48,N48,TRUE,S48)</f>
        <v>-9.3777684520923721E-3</v>
      </c>
      <c r="V48" s="220">
        <f t="shared" si="4"/>
        <v>-0.44624874180474738</v>
      </c>
      <c r="W48" s="220">
        <f t="shared" ref="W48:W49" si="5">SQRT(($M$42 - U48) * ($M$42- U48) + ($M$43 - V48) * ($M$43-V48))</f>
        <v>0.45942621216400376</v>
      </c>
      <c r="X48" s="1205"/>
      <c r="Y48" s="240"/>
    </row>
    <row r="49" spans="1:26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240"/>
      <c r="L49" s="495">
        <f>F47</f>
        <v>-0.9636425520160623</v>
      </c>
      <c r="M49" s="215">
        <f>F48</f>
        <v>0.10862995623009114</v>
      </c>
      <c r="N49" s="215">
        <f>G47</f>
        <v>-7.2714895967875268E-2</v>
      </c>
      <c r="O49" s="215">
        <f>G48</f>
        <v>0.10862995623009114</v>
      </c>
      <c r="P49" s="215">
        <f>(N49-L49)*($M$42-L49)+(O49-M49)*($M$43-M49)</f>
        <v>1.0559316337832791</v>
      </c>
      <c r="Q49" s="215">
        <f t="shared" si="0"/>
        <v>0.79375208831151667</v>
      </c>
      <c r="R49" s="215">
        <f t="shared" si="1"/>
        <v>1.3303040701656299</v>
      </c>
      <c r="S49" s="215">
        <f t="shared" si="2"/>
        <v>0.22156213504796529</v>
      </c>
      <c r="T49" s="215">
        <f t="shared" si="3"/>
        <v>0.10862995623009114</v>
      </c>
      <c r="U49" s="220">
        <f t="shared" si="4"/>
        <v>-7.2714895967875268E-2</v>
      </c>
      <c r="V49" s="220">
        <f t="shared" si="4"/>
        <v>0.10862995623009114</v>
      </c>
      <c r="W49" s="220">
        <f t="shared" si="5"/>
        <v>0.33387559337506384</v>
      </c>
      <c r="X49" s="1205"/>
      <c r="Y49" s="240"/>
    </row>
    <row r="50" spans="1:26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97"/>
      <c r="L50" s="496">
        <f>G47</f>
        <v>-7.2714895967875268E-2</v>
      </c>
      <c r="M50" s="497">
        <f>G48</f>
        <v>0.10862995623009114</v>
      </c>
      <c r="N50" s="497">
        <f>H47</f>
        <v>-7.2714895967875268E-2</v>
      </c>
      <c r="O50" s="497">
        <f>H48</f>
        <v>0.94568502188495451</v>
      </c>
      <c r="P50" s="497">
        <f>(N50-L50)*($M$42-L50)+(O50-M50)*($M$43-M50)</f>
        <v>-0.13201592643674281</v>
      </c>
      <c r="Q50" s="497">
        <f t="shared" ref="Q50" si="6">(N50-L50)*(N50-L50)+(O50-M50)*(O50-M50)</f>
        <v>0.70066118293846769</v>
      </c>
      <c r="R50" s="497">
        <f t="shared" ref="R50" si="7">P50/Q50</f>
        <v>-0.18841621264515876</v>
      </c>
      <c r="S50" s="497">
        <f t="shared" ref="S50" si="8">L50+(N50-L50)*R50</f>
        <v>-7.2714895967875268E-2</v>
      </c>
      <c r="T50" s="497">
        <f t="shared" ref="T50" si="9">M50+(O50-M50)*R50</f>
        <v>-4.9084789016042935E-2</v>
      </c>
      <c r="U50" s="498">
        <f t="shared" ref="U50" si="10">_xlfn.IFS($P50&lt;=0,L50,$P50&gt;=$Q50,N50,TRUE,S50)</f>
        <v>-7.2714895967875268E-2</v>
      </c>
      <c r="V50" s="498">
        <f t="shared" ref="V50" si="11">_xlfn.IFS($P50&lt;=0,M50,$P50&gt;=$Q50,O50,TRUE,T50)</f>
        <v>0.10862995623009114</v>
      </c>
      <c r="W50" s="498">
        <f t="shared" ref="W50" si="12">SQRT(($M$42 - U50) * ($M$42- U50) + ($M$43 - V50) * ($M$43-V50))</f>
        <v>0.33387559337506384</v>
      </c>
      <c r="X50" s="1206"/>
      <c r="Y50" s="297"/>
    </row>
    <row r="51" spans="1:26">
      <c r="B51" s="297"/>
      <c r="C51" s="241"/>
      <c r="D51" s="297"/>
      <c r="E51" s="297"/>
      <c r="F51" s="297"/>
      <c r="G51" s="241"/>
      <c r="H51" s="241"/>
      <c r="I51" s="297"/>
      <c r="J51" s="28"/>
      <c r="K51" s="297"/>
      <c r="L51" s="240"/>
      <c r="M51" s="240"/>
      <c r="N51" s="240"/>
      <c r="O51" s="34"/>
      <c r="P51" s="34"/>
      <c r="Q51" s="34"/>
      <c r="R51" s="34"/>
      <c r="S51" s="34"/>
      <c r="T51" s="34"/>
      <c r="U51" s="34"/>
      <c r="V51" s="240"/>
      <c r="W51" s="240"/>
      <c r="X51" s="240"/>
      <c r="Y51" s="297"/>
    </row>
    <row r="52" spans="1:26">
      <c r="B52" s="297"/>
      <c r="C52" s="113"/>
      <c r="D52" s="113"/>
      <c r="E52" s="113"/>
      <c r="F52" s="113"/>
      <c r="G52" s="113"/>
      <c r="H52" s="113"/>
      <c r="I52" s="297"/>
      <c r="J52" s="28"/>
      <c r="K52" s="297"/>
      <c r="L52" s="240"/>
      <c r="M52" s="240"/>
      <c r="N52" s="240"/>
      <c r="O52" s="34"/>
      <c r="P52" s="34"/>
      <c r="Q52" s="34"/>
      <c r="R52" s="34"/>
      <c r="S52" s="34"/>
      <c r="T52" s="34"/>
      <c r="U52" s="34"/>
      <c r="V52" s="240"/>
      <c r="W52" s="240"/>
      <c r="X52" s="240"/>
      <c r="Y52" s="297"/>
    </row>
    <row r="53" spans="1:26">
      <c r="B53" s="297"/>
      <c r="C53" s="113"/>
      <c r="D53" s="113"/>
      <c r="E53" s="113"/>
      <c r="F53" s="113"/>
      <c r="G53" s="113"/>
      <c r="H53" s="113"/>
      <c r="I53" s="297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</row>
    <row r="54" spans="1:26">
      <c r="B54" s="297"/>
      <c r="C54" s="113"/>
      <c r="D54" s="113"/>
      <c r="E54" s="113"/>
      <c r="F54" s="113"/>
      <c r="G54" s="113"/>
      <c r="H54" s="113"/>
      <c r="I54" s="297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</row>
    <row r="55" spans="1:26">
      <c r="B55" s="297"/>
      <c r="C55" s="113"/>
      <c r="D55" s="113"/>
      <c r="E55" s="113"/>
      <c r="F55" s="113"/>
      <c r="G55" s="113"/>
      <c r="H55" s="113"/>
      <c r="I55" s="297"/>
      <c r="K55" s="172"/>
      <c r="L55" s="172"/>
      <c r="M55" s="172"/>
      <c r="N55" s="172"/>
      <c r="O55" s="172"/>
      <c r="P55" s="172"/>
      <c r="Q55" s="172"/>
      <c r="R55" s="172"/>
      <c r="S55" s="172"/>
      <c r="T55" s="172"/>
      <c r="U55" s="172"/>
      <c r="V55" s="172"/>
      <c r="W55" s="172"/>
      <c r="X55" s="172"/>
      <c r="Y55" s="172"/>
      <c r="Z55" s="172"/>
    </row>
    <row r="56" spans="1:26">
      <c r="B56" s="297"/>
      <c r="C56" s="113"/>
      <c r="D56" s="113"/>
      <c r="E56" s="113"/>
      <c r="F56" s="113"/>
      <c r="G56" s="113"/>
      <c r="H56" s="113"/>
      <c r="I56" s="297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172"/>
    </row>
    <row r="57" spans="1:26">
      <c r="B57" s="297"/>
      <c r="C57" s="113"/>
      <c r="D57" s="113"/>
      <c r="E57" s="113"/>
      <c r="F57" s="113"/>
      <c r="G57" s="113"/>
      <c r="H57" s="113"/>
      <c r="I57" s="297"/>
      <c r="K57" s="221"/>
      <c r="L57" s="224"/>
      <c r="M57" s="221"/>
      <c r="N57" s="224"/>
      <c r="O57" s="221"/>
      <c r="P57" s="224"/>
      <c r="Q57" s="221"/>
      <c r="R57" s="224"/>
      <c r="S57" s="221"/>
      <c r="T57" s="224"/>
      <c r="U57" s="221"/>
      <c r="V57" s="224"/>
      <c r="W57" s="221"/>
      <c r="X57" s="224"/>
      <c r="Y57" s="221"/>
      <c r="Z57" s="172"/>
    </row>
    <row r="58" spans="1:26">
      <c r="A58" s="4"/>
      <c r="B58" s="297"/>
      <c r="C58" s="113"/>
      <c r="D58" s="113"/>
      <c r="E58" s="113"/>
      <c r="F58" s="113"/>
      <c r="G58" s="113"/>
      <c r="H58" s="113"/>
      <c r="I58" s="297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172"/>
    </row>
    <row r="59" spans="1:26">
      <c r="A59" s="4"/>
      <c r="B59" s="297"/>
      <c r="C59" s="113"/>
      <c r="D59" s="113"/>
      <c r="E59" s="113"/>
      <c r="F59" s="113"/>
      <c r="G59" s="113"/>
      <c r="H59" s="113"/>
      <c r="I59" s="297"/>
      <c r="K59" s="224"/>
      <c r="L59" s="1199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比坊梦联合体下调推荐仓位-5个基点至1.48</v>
      </c>
      <c r="M59" s="1199"/>
      <c r="N59" s="1199"/>
      <c r="O59" s="1199"/>
      <c r="P59" s="1199"/>
      <c r="Q59" s="1199"/>
      <c r="R59" s="520"/>
      <c r="S59" s="1199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T59" s="1199"/>
      <c r="U59" s="1199"/>
      <c r="V59" s="1199"/>
      <c r="W59" s="1199"/>
      <c r="X59" s="1199"/>
      <c r="Y59" s="224"/>
      <c r="Z59" s="172"/>
    </row>
    <row r="60" spans="1:26">
      <c r="B60" s="297"/>
      <c r="C60" s="113"/>
      <c r="D60" s="113"/>
      <c r="E60" s="113"/>
      <c r="F60" s="113"/>
      <c r="G60" s="113"/>
      <c r="H60" s="113"/>
      <c r="I60" s="297"/>
      <c r="K60" s="42"/>
      <c r="L60" s="1199"/>
      <c r="M60" s="1199"/>
      <c r="N60" s="1199"/>
      <c r="O60" s="1199"/>
      <c r="P60" s="1199"/>
      <c r="Q60" s="1199"/>
      <c r="R60" s="520"/>
      <c r="S60" s="1199"/>
      <c r="T60" s="1199"/>
      <c r="U60" s="1199"/>
      <c r="V60" s="1199"/>
      <c r="W60" s="1199"/>
      <c r="X60" s="1199"/>
      <c r="Y60" s="42"/>
      <c r="Z60" s="172"/>
    </row>
    <row r="61" spans="1:26">
      <c r="B61" s="297"/>
      <c r="C61" s="113"/>
      <c r="D61" s="113"/>
      <c r="E61" s="113"/>
      <c r="F61" s="113"/>
      <c r="G61" s="113"/>
      <c r="H61" s="113"/>
      <c r="I61" s="297"/>
      <c r="K61" s="224"/>
      <c r="L61" s="1199"/>
      <c r="M61" s="1199"/>
      <c r="N61" s="1199"/>
      <c r="O61" s="1199"/>
      <c r="P61" s="1199"/>
      <c r="Q61" s="1199"/>
      <c r="R61" s="520"/>
      <c r="S61" s="1199"/>
      <c r="T61" s="1199"/>
      <c r="U61" s="1199"/>
      <c r="V61" s="1199"/>
      <c r="W61" s="1199"/>
      <c r="X61" s="1199"/>
      <c r="Y61" s="224"/>
      <c r="Z61" s="172"/>
    </row>
    <row r="62" spans="1:26">
      <c r="B62" s="297"/>
      <c r="C62" s="113"/>
      <c r="D62" s="113"/>
      <c r="E62" s="113"/>
      <c r="F62" s="113"/>
      <c r="G62" s="113"/>
      <c r="H62" s="113"/>
      <c r="I62" s="297"/>
      <c r="K62" s="42"/>
      <c r="L62" s="224"/>
      <c r="M62" s="42"/>
      <c r="N62" s="224"/>
      <c r="O62" s="42"/>
      <c r="P62" s="224"/>
      <c r="Q62" s="42"/>
      <c r="R62" s="224"/>
      <c r="S62" s="42"/>
      <c r="T62" s="224"/>
      <c r="U62" s="42"/>
      <c r="V62" s="224"/>
      <c r="W62" s="42"/>
      <c r="X62" s="224"/>
      <c r="Y62" s="42"/>
      <c r="Z62" s="172"/>
    </row>
    <row r="63" spans="1:26">
      <c r="B63" s="297"/>
      <c r="C63" s="113"/>
      <c r="D63" s="113"/>
      <c r="E63" s="113"/>
      <c r="F63" s="113"/>
      <c r="G63" s="113"/>
      <c r="H63" s="113"/>
      <c r="I63" s="297"/>
      <c r="K63" s="224"/>
      <c r="L63" s="1199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M63" s="1199"/>
      <c r="N63" s="1199"/>
      <c r="O63" s="1199"/>
      <c r="P63" s="1199"/>
      <c r="Q63" s="1199"/>
      <c r="R63" s="520"/>
      <c r="S63" s="1199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T63" s="1199"/>
      <c r="U63" s="1199"/>
      <c r="V63" s="1199"/>
      <c r="W63" s="1199"/>
      <c r="X63" s="1199"/>
      <c r="Y63" s="224"/>
      <c r="Z63" s="172"/>
    </row>
    <row r="64" spans="1:26">
      <c r="B64" s="297"/>
      <c r="C64" s="113"/>
      <c r="D64" s="113"/>
      <c r="E64" s="113"/>
      <c r="F64" s="113"/>
      <c r="G64" s="113"/>
      <c r="H64" s="113"/>
      <c r="I64" s="297"/>
      <c r="K64" s="42"/>
      <c r="L64" s="1199"/>
      <c r="M64" s="1199"/>
      <c r="N64" s="1199"/>
      <c r="O64" s="1199"/>
      <c r="P64" s="1199"/>
      <c r="Q64" s="1199"/>
      <c r="R64" s="520"/>
      <c r="S64" s="1199"/>
      <c r="T64" s="1199"/>
      <c r="U64" s="1199"/>
      <c r="V64" s="1199"/>
      <c r="W64" s="1199"/>
      <c r="X64" s="1199"/>
      <c r="Y64" s="42"/>
      <c r="Z64" s="172"/>
    </row>
    <row r="65" spans="2:26">
      <c r="B65" s="297"/>
      <c r="C65" s="113"/>
      <c r="D65" s="113"/>
      <c r="E65" s="113"/>
      <c r="F65" s="113"/>
      <c r="G65" s="113"/>
      <c r="H65" s="113"/>
      <c r="I65" s="297"/>
      <c r="K65" s="224"/>
      <c r="L65" s="1199"/>
      <c r="M65" s="1199"/>
      <c r="N65" s="1199"/>
      <c r="O65" s="1199"/>
      <c r="P65" s="1199"/>
      <c r="Q65" s="1199"/>
      <c r="R65" s="520"/>
      <c r="S65" s="1199"/>
      <c r="T65" s="1199"/>
      <c r="U65" s="1199"/>
      <c r="V65" s="1199"/>
      <c r="W65" s="1199"/>
      <c r="X65" s="1199"/>
      <c r="Y65" s="224"/>
      <c r="Z65" s="172"/>
    </row>
    <row r="66" spans="2:26">
      <c r="B66" s="297"/>
      <c r="C66" s="113"/>
      <c r="D66" s="113"/>
      <c r="E66" s="113"/>
      <c r="F66" s="113"/>
      <c r="G66" s="113"/>
      <c r="H66" s="113"/>
      <c r="I66" s="297"/>
      <c r="K66" s="42"/>
      <c r="L66" s="224"/>
      <c r="M66" s="42"/>
      <c r="N66" s="224"/>
      <c r="O66" s="42"/>
      <c r="P66" s="224"/>
      <c r="Q66" s="42"/>
      <c r="R66" s="224"/>
      <c r="S66" s="42"/>
      <c r="T66" s="224"/>
      <c r="U66" s="42"/>
      <c r="V66" s="224"/>
      <c r="W66" s="42"/>
      <c r="X66" s="224"/>
      <c r="Y66" s="42"/>
      <c r="Z66" s="172"/>
    </row>
    <row r="67" spans="2:26">
      <c r="B67" s="297"/>
      <c r="C67" s="113"/>
      <c r="D67" s="113"/>
      <c r="E67" s="113"/>
      <c r="F67" s="113"/>
      <c r="G67" s="113"/>
      <c r="H67" s="113"/>
      <c r="I67" s="297"/>
      <c r="K67" s="224"/>
      <c r="L67" s="1198" t="s">
        <v>202</v>
      </c>
      <c r="M67" s="1198"/>
      <c r="N67" s="1198"/>
      <c r="O67" s="1198"/>
      <c r="P67" s="1198"/>
      <c r="Q67" s="1198"/>
      <c r="R67" s="1198"/>
      <c r="S67" s="1198"/>
      <c r="T67" s="1198"/>
      <c r="U67" s="1198"/>
      <c r="V67" s="1198"/>
      <c r="W67" s="1198"/>
      <c r="X67" s="1198"/>
      <c r="Y67" s="224"/>
      <c r="Z67" s="172"/>
    </row>
    <row r="68" spans="2:26">
      <c r="B68" s="297"/>
      <c r="C68" s="113"/>
      <c r="D68" s="113"/>
      <c r="E68" s="113"/>
      <c r="F68" s="113"/>
      <c r="G68" s="113"/>
      <c r="H68" s="113"/>
      <c r="I68" s="297"/>
      <c r="K68" s="42"/>
      <c r="L68" s="1198"/>
      <c r="M68" s="1198"/>
      <c r="N68" s="1198"/>
      <c r="O68" s="1198"/>
      <c r="P68" s="1198"/>
      <c r="Q68" s="1198"/>
      <c r="R68" s="1198"/>
      <c r="S68" s="1198"/>
      <c r="T68" s="1198"/>
      <c r="U68" s="1198"/>
      <c r="V68" s="1198"/>
      <c r="W68" s="1198"/>
      <c r="X68" s="1198"/>
      <c r="Y68" s="42"/>
      <c r="Z68" s="172"/>
    </row>
    <row r="69" spans="2:26">
      <c r="B69" s="297"/>
      <c r="C69" s="113"/>
      <c r="D69" s="113"/>
      <c r="E69" s="113"/>
      <c r="F69" s="113"/>
      <c r="G69" s="113"/>
      <c r="H69" s="113"/>
      <c r="I69" s="297"/>
      <c r="K69" s="224"/>
      <c r="L69" s="1198"/>
      <c r="M69" s="1198"/>
      <c r="N69" s="1198"/>
      <c r="O69" s="1198"/>
      <c r="P69" s="1198"/>
      <c r="Q69" s="1198"/>
      <c r="R69" s="1198"/>
      <c r="S69" s="1198"/>
      <c r="T69" s="1198"/>
      <c r="U69" s="1198"/>
      <c r="V69" s="1198"/>
      <c r="W69" s="1198"/>
      <c r="X69" s="1198"/>
      <c r="Y69" s="224"/>
      <c r="Z69" s="172"/>
    </row>
    <row r="70" spans="2:26">
      <c r="B70" s="297"/>
      <c r="C70" s="113"/>
      <c r="D70" s="113"/>
      <c r="E70" s="113"/>
      <c r="F70" s="113"/>
      <c r="G70" s="113"/>
      <c r="H70" s="113"/>
      <c r="I70" s="297"/>
      <c r="K70" s="42"/>
      <c r="L70" s="1198"/>
      <c r="M70" s="1198"/>
      <c r="N70" s="1198"/>
      <c r="O70" s="1198"/>
      <c r="P70" s="1198"/>
      <c r="Q70" s="1198"/>
      <c r="R70" s="1198"/>
      <c r="S70" s="1198"/>
      <c r="T70" s="1198"/>
      <c r="U70" s="1198"/>
      <c r="V70" s="1198"/>
      <c r="W70" s="1198"/>
      <c r="X70" s="1198"/>
      <c r="Y70" s="42"/>
      <c r="Z70" s="172"/>
    </row>
    <row r="71" spans="2:26">
      <c r="B71" s="297"/>
      <c r="C71" s="113"/>
      <c r="D71" s="113"/>
      <c r="E71" s="113"/>
      <c r="F71" s="113"/>
      <c r="G71" s="113"/>
      <c r="H71" s="113"/>
      <c r="I71" s="297"/>
      <c r="K71" s="224"/>
      <c r="L71" s="1198"/>
      <c r="M71" s="1198"/>
      <c r="N71" s="1198"/>
      <c r="O71" s="1198"/>
      <c r="P71" s="1198"/>
      <c r="Q71" s="1198"/>
      <c r="R71" s="1198"/>
      <c r="S71" s="1198"/>
      <c r="T71" s="1198"/>
      <c r="U71" s="1198"/>
      <c r="V71" s="1198"/>
      <c r="W71" s="1198"/>
      <c r="X71" s="1198"/>
      <c r="Y71" s="224"/>
      <c r="Z71" s="172"/>
    </row>
    <row r="72" spans="2:26">
      <c r="B72" s="297"/>
      <c r="C72" s="113"/>
      <c r="D72" s="113"/>
      <c r="E72" s="113"/>
      <c r="F72" s="113"/>
      <c r="G72" s="113"/>
      <c r="H72" s="113"/>
      <c r="I72" s="297"/>
      <c r="K72" s="42"/>
      <c r="L72" s="1198"/>
      <c r="M72" s="1198"/>
      <c r="N72" s="1198"/>
      <c r="O72" s="1198"/>
      <c r="P72" s="1198"/>
      <c r="Q72" s="1198"/>
      <c r="R72" s="1198"/>
      <c r="S72" s="1198"/>
      <c r="T72" s="1198"/>
      <c r="U72" s="1198"/>
      <c r="V72" s="1198"/>
      <c r="W72" s="1198"/>
      <c r="X72" s="1198"/>
      <c r="Y72" s="42"/>
      <c r="Z72" s="172"/>
    </row>
    <row r="73" spans="2:26">
      <c r="B73" s="297"/>
      <c r="C73" s="113"/>
      <c r="D73" s="113"/>
      <c r="E73" s="113"/>
      <c r="F73" s="113"/>
      <c r="G73" s="113"/>
      <c r="H73" s="113"/>
      <c r="I73" s="297"/>
      <c r="K73" s="224"/>
      <c r="L73" s="42"/>
      <c r="M73" s="224"/>
      <c r="N73" s="42"/>
      <c r="O73" s="224"/>
      <c r="P73" s="42"/>
      <c r="Q73" s="224"/>
      <c r="R73" s="42"/>
      <c r="S73" s="224"/>
      <c r="T73" s="42"/>
      <c r="U73" s="224"/>
      <c r="V73" s="42"/>
      <c r="W73" s="224"/>
      <c r="X73" s="42"/>
      <c r="Y73" s="224"/>
      <c r="Z73" s="172"/>
    </row>
    <row r="74" spans="2:26">
      <c r="B74" s="241"/>
      <c r="C74" s="113"/>
      <c r="D74" s="113"/>
      <c r="E74" s="113"/>
      <c r="F74" s="113"/>
      <c r="G74" s="113"/>
      <c r="H74" s="113"/>
      <c r="I74" s="241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172"/>
    </row>
    <row r="75" spans="2:26">
      <c r="B75" s="36"/>
      <c r="C75" s="241"/>
      <c r="D75" s="297"/>
      <c r="E75" s="297"/>
      <c r="F75" s="297"/>
      <c r="G75" s="297"/>
      <c r="H75" s="241"/>
      <c r="I75" s="37"/>
      <c r="K75" s="221"/>
      <c r="L75" s="224"/>
      <c r="M75" s="221"/>
      <c r="N75" s="224"/>
      <c r="O75" s="221"/>
      <c r="P75" s="224"/>
      <c r="Q75" s="221"/>
      <c r="R75" s="224"/>
      <c r="S75" s="221"/>
      <c r="T75" s="224"/>
      <c r="U75" s="221"/>
      <c r="V75" s="224"/>
      <c r="W75" s="221"/>
      <c r="X75" s="224"/>
      <c r="Y75" s="221"/>
      <c r="Z75" s="172"/>
    </row>
    <row r="76" spans="2:26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20">
    <mergeCell ref="F11:G11"/>
    <mergeCell ref="L67:X72"/>
    <mergeCell ref="L59:Q61"/>
    <mergeCell ref="S59:X61"/>
    <mergeCell ref="S63:X65"/>
    <mergeCell ref="L63:Q65"/>
    <mergeCell ref="C38:H38"/>
    <mergeCell ref="F40:G40"/>
    <mergeCell ref="W42:X43"/>
    <mergeCell ref="X47:X50"/>
    <mergeCell ref="S42:U43"/>
    <mergeCell ref="F41:G42"/>
    <mergeCell ref="F43:G43"/>
    <mergeCell ref="C6:H6"/>
    <mergeCell ref="D7:E7"/>
    <mergeCell ref="F8:G8"/>
    <mergeCell ref="F9:G10"/>
    <mergeCell ref="L8:M8"/>
    <mergeCell ref="L6:M6"/>
    <mergeCell ref="L7:M7"/>
  </mergeCells>
  <phoneticPr fontId="2" type="noConversion"/>
  <conditionalFormatting sqref="F4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">
    <cfRule type="colorScale" priority="80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84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1 H41">
    <cfRule type="colorScale" priority="8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6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6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6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47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48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4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0">
    <cfRule type="colorScale" priority="4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">
    <cfRule type="colorScale" priority="2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:N10">
    <cfRule type="colorScale" priority="2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">
    <cfRule type="colorScale" priority="1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">
    <cfRule type="colorScale" priority="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">
    <cfRule type="colorScale" priority="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W42:X43" location="说明!A1" display="目录" xr:uid="{67F0ABF4-BE67-5D40-8073-99043434E788}"/>
    <hyperlink ref="S42" r:id="rId4" xr:uid="{28A9417D-CE3E-684F-BE39-FCBC63496ECB}"/>
    <hyperlink ref="S42:U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6" location="说明!A1" display="目录" xr:uid="{0C58DF9B-2C94-8141-9EC8-5C78F57219FA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112" zoomScale="14" zoomScaleNormal="69" workbookViewId="0">
      <selection activeCell="AW31" sqref="AW31"/>
    </sheetView>
  </sheetViews>
  <sheetFormatPr baseColWidth="10" defaultColWidth="7.6640625" defaultRowHeight="42" customHeight="1"/>
  <cols>
    <col min="1" max="1" width="25.5" style="155" customWidth="1"/>
    <col min="2" max="16384" width="7.6640625" style="155"/>
  </cols>
  <sheetData>
    <row r="1" spans="1:187" ht="136" customHeight="1">
      <c r="A1" s="155" t="s">
        <v>245</v>
      </c>
    </row>
    <row r="2" spans="1:187" ht="42" customHeight="1" thickBot="1">
      <c r="B2" s="460"/>
      <c r="C2" s="460"/>
      <c r="D2" s="460"/>
      <c r="E2" s="460"/>
      <c r="F2" s="460"/>
      <c r="G2" s="461"/>
      <c r="H2" s="461"/>
      <c r="I2" s="461"/>
      <c r="J2" s="461"/>
      <c r="K2" s="462"/>
      <c r="L2" s="462"/>
      <c r="M2" s="462"/>
      <c r="N2" s="462"/>
      <c r="O2" s="462"/>
      <c r="P2" s="462"/>
      <c r="Q2" s="462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3"/>
      <c r="BW2" s="174"/>
    </row>
    <row r="3" spans="1:187" ht="344" customHeight="1" thickBot="1">
      <c r="B3" s="460"/>
      <c r="C3" s="1222" t="s">
        <v>449</v>
      </c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223"/>
      <c r="U3" s="1223"/>
      <c r="V3" s="1223"/>
      <c r="W3" s="1223"/>
      <c r="X3" s="1223"/>
      <c r="Y3" s="1223"/>
      <c r="Z3" s="1223"/>
      <c r="AA3" s="1223"/>
      <c r="AB3" s="1223"/>
      <c r="AC3" s="1223"/>
      <c r="AD3" s="1223"/>
      <c r="AE3" s="1223"/>
      <c r="AF3" s="1223"/>
      <c r="AG3" s="1223"/>
      <c r="AH3" s="1223"/>
      <c r="AI3" s="1223"/>
      <c r="AJ3" s="1223"/>
      <c r="AK3" s="1223"/>
      <c r="AL3" s="1223"/>
      <c r="AM3" s="1223"/>
      <c r="AN3" s="1223"/>
      <c r="AO3" s="1223"/>
      <c r="AP3" s="1223"/>
      <c r="AQ3" s="1223"/>
      <c r="AR3" s="1223"/>
      <c r="AS3" s="1223"/>
      <c r="AT3" s="1223"/>
      <c r="AU3" s="1223"/>
      <c r="AV3" s="1223"/>
      <c r="AW3" s="1223"/>
      <c r="AX3" s="1223"/>
      <c r="AY3" s="1223"/>
      <c r="AZ3" s="1223"/>
      <c r="BA3" s="1223"/>
      <c r="BB3" s="1223"/>
      <c r="BC3" s="1223"/>
      <c r="BD3" s="1223"/>
      <c r="BE3" s="1223"/>
      <c r="BF3" s="1223"/>
      <c r="BG3" s="1223"/>
      <c r="BH3" s="1223"/>
      <c r="BI3" s="1223"/>
      <c r="BJ3" s="1223"/>
      <c r="BK3" s="1223"/>
      <c r="BL3" s="1223"/>
      <c r="BM3" s="1223"/>
      <c r="BN3" s="1224"/>
      <c r="BO3" s="464"/>
    </row>
    <row r="4" spans="1:187" ht="42" customHeight="1" thickBot="1">
      <c r="B4" s="460"/>
      <c r="C4" s="460"/>
      <c r="D4" s="460"/>
      <c r="E4" s="460"/>
      <c r="F4" s="460"/>
      <c r="G4" s="461"/>
      <c r="H4" s="461"/>
      <c r="I4" s="461"/>
      <c r="J4" s="461"/>
      <c r="K4" s="462"/>
      <c r="L4" s="462"/>
      <c r="M4" s="462"/>
      <c r="N4" s="462"/>
      <c r="O4" s="462"/>
      <c r="P4" s="462"/>
      <c r="Q4" s="462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4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3"/>
      <c r="BW4" s="174"/>
    </row>
    <row r="5" spans="1:187" ht="133" customHeight="1" thickBot="1">
      <c r="B5" s="461"/>
      <c r="C5" s="1219" t="s">
        <v>210</v>
      </c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  <c r="R5" s="1220"/>
      <c r="S5" s="1220"/>
      <c r="T5" s="1220"/>
      <c r="U5" s="1220"/>
      <c r="V5" s="1220"/>
      <c r="W5" s="1220"/>
      <c r="X5" s="1220"/>
      <c r="Y5" s="1220"/>
      <c r="Z5" s="1220"/>
      <c r="AA5" s="1220"/>
      <c r="AB5" s="1220"/>
      <c r="AC5" s="1220"/>
      <c r="AD5" s="1220"/>
      <c r="AE5" s="1220"/>
      <c r="AF5" s="1220"/>
      <c r="AG5" s="1220"/>
      <c r="AH5" s="1220"/>
      <c r="AI5" s="1220"/>
      <c r="AJ5" s="1220"/>
      <c r="AK5" s="1220"/>
      <c r="AL5" s="1220"/>
      <c r="AM5" s="1220"/>
      <c r="AN5" s="1220"/>
      <c r="AO5" s="1220"/>
      <c r="AP5" s="1220"/>
      <c r="AQ5" s="1220"/>
      <c r="AR5" s="1220"/>
      <c r="AS5" s="1220"/>
      <c r="AT5" s="1220"/>
      <c r="AU5" s="1220"/>
      <c r="AV5" s="1220"/>
      <c r="AW5" s="1220"/>
      <c r="AX5" s="1220"/>
      <c r="AY5" s="1220"/>
      <c r="AZ5" s="1220"/>
      <c r="BA5" s="1220"/>
      <c r="BB5" s="1220"/>
      <c r="BC5" s="1220"/>
      <c r="BD5" s="1220"/>
      <c r="BE5" s="1220"/>
      <c r="BF5" s="1220"/>
      <c r="BG5" s="1220"/>
      <c r="BH5" s="1220"/>
      <c r="BI5" s="1220"/>
      <c r="BJ5" s="1220"/>
      <c r="BK5" s="1220"/>
      <c r="BL5" s="1220"/>
      <c r="BM5" s="1220"/>
      <c r="BN5" s="1221"/>
      <c r="BO5" s="464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60" t="s">
        <v>173</v>
      </c>
      <c r="C6" s="460"/>
      <c r="D6" s="460" t="s">
        <v>221</v>
      </c>
      <c r="E6" s="460" t="s">
        <v>174</v>
      </c>
      <c r="F6" s="460"/>
      <c r="G6" s="461"/>
      <c r="H6" s="461"/>
      <c r="I6" s="461"/>
      <c r="J6" s="461"/>
      <c r="K6" s="462"/>
      <c r="L6" s="462"/>
      <c r="M6" s="462"/>
      <c r="N6" s="462"/>
      <c r="O6" s="462"/>
      <c r="P6" s="462"/>
      <c r="Q6" s="462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4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3"/>
      <c r="BW6" s="174"/>
      <c r="DI6" s="465"/>
      <c r="DJ6" s="465"/>
      <c r="DK6" s="465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65"/>
      <c r="EI6" s="465"/>
      <c r="EJ6" s="465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65"/>
      <c r="FH6" s="465"/>
      <c r="FI6" s="465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66"/>
      <c r="C7" s="467">
        <v>0</v>
      </c>
      <c r="D7" s="468">
        <f>参数实验室!$E$56</f>
        <v>-7.2714895967875268E-2</v>
      </c>
      <c r="E7" s="158">
        <v>3</v>
      </c>
      <c r="F7" s="460"/>
      <c r="G7" s="460"/>
      <c r="H7" s="460"/>
      <c r="I7" s="460"/>
      <c r="J7" s="460"/>
      <c r="K7" s="461"/>
      <c r="L7" s="461"/>
      <c r="M7" s="461"/>
      <c r="N7" s="461"/>
      <c r="O7" s="461"/>
      <c r="P7" s="461"/>
      <c r="Q7" s="461"/>
      <c r="R7" s="462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4"/>
      <c r="BW7" s="174"/>
      <c r="DI7" s="465"/>
      <c r="DJ7" s="465"/>
      <c r="DK7" s="465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65"/>
      <c r="EI7" s="465"/>
      <c r="EJ7" s="465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65"/>
      <c r="FH7" s="465"/>
      <c r="FI7" s="465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69" t="s">
        <v>222</v>
      </c>
      <c r="C8" s="470">
        <f>参数实验室!$E$60</f>
        <v>0.10862995623009114</v>
      </c>
      <c r="D8" s="471" t="s">
        <v>176</v>
      </c>
      <c r="E8" s="472"/>
      <c r="F8" s="473">
        <v>-1.5</v>
      </c>
      <c r="G8" s="474">
        <v>-1.45</v>
      </c>
      <c r="H8" s="473">
        <v>-1.4</v>
      </c>
      <c r="I8" s="474">
        <v>-1.35</v>
      </c>
      <c r="J8" s="473">
        <v>-1.3</v>
      </c>
      <c r="K8" s="474">
        <v>-1.25</v>
      </c>
      <c r="L8" s="473">
        <v>-1.2</v>
      </c>
      <c r="M8" s="474">
        <v>-1.1499999999999999</v>
      </c>
      <c r="N8" s="473">
        <v>-1.1000000000000001</v>
      </c>
      <c r="O8" s="474">
        <v>-1.05</v>
      </c>
      <c r="P8" s="473">
        <v>-1</v>
      </c>
      <c r="Q8" s="474">
        <v>-0.95</v>
      </c>
      <c r="R8" s="474">
        <v>-0.9</v>
      </c>
      <c r="S8" s="473">
        <v>-0.85</v>
      </c>
      <c r="T8" s="474">
        <v>-0.8</v>
      </c>
      <c r="U8" s="474">
        <v>-0.75</v>
      </c>
      <c r="V8" s="473">
        <v>-0.7</v>
      </c>
      <c r="W8" s="474">
        <v>-0.65</v>
      </c>
      <c r="X8" s="474">
        <v>-0.6</v>
      </c>
      <c r="Y8" s="473">
        <v>-0.55000000000000004</v>
      </c>
      <c r="Z8" s="474">
        <v>-0.5</v>
      </c>
      <c r="AA8" s="473">
        <v>-0.45</v>
      </c>
      <c r="AB8" s="474">
        <v>-0.4</v>
      </c>
      <c r="AC8" s="473">
        <v>-0.35</v>
      </c>
      <c r="AD8" s="474">
        <v>-0.3</v>
      </c>
      <c r="AE8" s="473">
        <v>-0.25</v>
      </c>
      <c r="AF8" s="474">
        <v>-0.2</v>
      </c>
      <c r="AG8" s="473">
        <v>-0.15</v>
      </c>
      <c r="AH8" s="474">
        <v>-0.1</v>
      </c>
      <c r="AI8" s="473">
        <v>-0.05</v>
      </c>
      <c r="AJ8" s="474">
        <v>0</v>
      </c>
      <c r="AK8" s="473">
        <v>0.05</v>
      </c>
      <c r="AL8" s="474">
        <v>0.1</v>
      </c>
      <c r="AM8" s="473">
        <v>0.15</v>
      </c>
      <c r="AN8" s="474">
        <v>0.2</v>
      </c>
      <c r="AO8" s="473">
        <v>0.25</v>
      </c>
      <c r="AP8" s="474">
        <v>0.3</v>
      </c>
      <c r="AQ8" s="473">
        <v>0.35</v>
      </c>
      <c r="AR8" s="474">
        <v>0.4</v>
      </c>
      <c r="AS8" s="473">
        <v>0.45</v>
      </c>
      <c r="AT8" s="474">
        <v>0.5</v>
      </c>
      <c r="AU8" s="473">
        <v>0.55000000000000004</v>
      </c>
      <c r="AV8" s="474">
        <v>0.6</v>
      </c>
      <c r="AW8" s="473">
        <v>0.65</v>
      </c>
      <c r="AX8" s="474">
        <v>0.7</v>
      </c>
      <c r="AY8" s="473">
        <v>0.75</v>
      </c>
      <c r="AZ8" s="474">
        <v>0.8</v>
      </c>
      <c r="BA8" s="473">
        <v>0.85</v>
      </c>
      <c r="BB8" s="474">
        <v>0.9</v>
      </c>
      <c r="BC8" s="473">
        <v>0.95</v>
      </c>
      <c r="BD8" s="474">
        <v>1</v>
      </c>
      <c r="BE8" s="473">
        <v>1.05</v>
      </c>
      <c r="BF8" s="474">
        <v>1.1000000000000001</v>
      </c>
      <c r="BG8" s="473">
        <v>1.1499999999999999</v>
      </c>
      <c r="BH8" s="474">
        <v>1.2</v>
      </c>
      <c r="BI8" s="473">
        <v>1.25</v>
      </c>
      <c r="BJ8" s="474">
        <v>1.3</v>
      </c>
      <c r="BK8" s="473">
        <v>1.35</v>
      </c>
      <c r="BL8" s="474">
        <v>1.4</v>
      </c>
      <c r="BM8" s="473">
        <v>1.45</v>
      </c>
      <c r="BN8" s="474">
        <v>1.5</v>
      </c>
      <c r="BO8" s="463"/>
      <c r="BW8" s="174"/>
      <c r="DI8" s="465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27"/>
      <c r="EH8" s="465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27"/>
      <c r="FG8" s="465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27"/>
    </row>
    <row r="9" spans="1:187" ht="42" customHeight="1" thickBot="1">
      <c r="B9" s="475" t="s">
        <v>175</v>
      </c>
      <c r="C9" s="476">
        <v>-1.5</v>
      </c>
      <c r="D9" s="477"/>
      <c r="E9" s="478">
        <v>4</v>
      </c>
      <c r="F9" s="479">
        <f>C9</f>
        <v>-1.5</v>
      </c>
      <c r="G9" s="479">
        <f>$F$9+($BN$9-$F$9)*1/(1+EXP(-($E$9*(G8-$D$7))))</f>
        <v>-1.4818503577406121</v>
      </c>
      <c r="H9" s="479">
        <f t="shared" ref="H9:BM9" si="0">$F$9+($BN$9-$F$9)*1/(1+EXP(-($E$9*(H8-$D$7))))</f>
        <v>-1.4778517546814254</v>
      </c>
      <c r="I9" s="479">
        <f t="shared" si="0"/>
        <v>-1.4729775186731613</v>
      </c>
      <c r="J9" s="479">
        <f t="shared" si="0"/>
        <v>-1.4670384898491939</v>
      </c>
      <c r="K9" s="479">
        <f t="shared" si="0"/>
        <v>-1.4598059044187228</v>
      </c>
      <c r="L9" s="479">
        <f t="shared" si="0"/>
        <v>-1.4510037145822015</v>
      </c>
      <c r="M9" s="479">
        <f t="shared" si="0"/>
        <v>-1.4402997181727166</v>
      </c>
      <c r="N9" s="479">
        <f t="shared" si="0"/>
        <v>-1.4272954654487831</v>
      </c>
      <c r="O9" s="479">
        <f t="shared" si="0"/>
        <v>-1.4115150013351159</v>
      </c>
      <c r="P9" s="479">
        <f t="shared" si="0"/>
        <v>-1.3923926489177445</v>
      </c>
      <c r="Q9" s="479">
        <f t="shared" si="0"/>
        <v>-1.3692602661894642</v>
      </c>
      <c r="R9" s="479">
        <f t="shared" si="0"/>
        <v>-1.3413347388542542</v>
      </c>
      <c r="S9" s="479">
        <f t="shared" si="0"/>
        <v>-1.3077069344027485</v>
      </c>
      <c r="T9" s="479">
        <f t="shared" si="0"/>
        <v>-1.2673339579973961</v>
      </c>
      <c r="U9" s="479">
        <f t="shared" si="0"/>
        <v>-1.2190373219679833</v>
      </c>
      <c r="V9" s="479">
        <f t="shared" si="0"/>
        <v>-1.1615105314548764</v>
      </c>
      <c r="W9" s="479">
        <f t="shared" si="0"/>
        <v>-1.0933404919491869</v>
      </c>
      <c r="X9" s="479">
        <f t="shared" si="0"/>
        <v>-1.0130478438422239</v>
      </c>
      <c r="Y9" s="479">
        <f t="shared" si="0"/>
        <v>-0.9191514627621169</v>
      </c>
      <c r="Z9" s="479">
        <f t="shared" si="0"/>
        <v>-0.81026141557620379</v>
      </c>
      <c r="AA9" s="479">
        <f t="shared" si="0"/>
        <v>-0.68520201731022945</v>
      </c>
      <c r="AB9" s="479">
        <f t="shared" si="0"/>
        <v>-0.54316176379300074</v>
      </c>
      <c r="AC9" s="479">
        <f t="shared" si="0"/>
        <v>-0.3838597066793179</v>
      </c>
      <c r="AD9" s="479">
        <f t="shared" si="0"/>
        <v>-0.20770904896925235</v>
      </c>
      <c r="AE9" s="479">
        <f t="shared" si="0"/>
        <v>-1.5950379220858402E-2</v>
      </c>
      <c r="AF9" s="479">
        <f t="shared" si="0"/>
        <v>0.18927774149238874</v>
      </c>
      <c r="AG9" s="479">
        <f t="shared" si="0"/>
        <v>0.40496055327708635</v>
      </c>
      <c r="AH9" s="479">
        <f t="shared" si="0"/>
        <v>0.62733876563105051</v>
      </c>
      <c r="AI9" s="479">
        <f t="shared" si="0"/>
        <v>0.85214676910796339</v>
      </c>
      <c r="AJ9" s="479">
        <f t="shared" si="0"/>
        <v>1.0749295211684</v>
      </c>
      <c r="AK9" s="479">
        <f t="shared" si="0"/>
        <v>1.2913900833907381</v>
      </c>
      <c r="AL9" s="479">
        <f t="shared" si="0"/>
        <v>1.4977115317941556</v>
      </c>
      <c r="AM9" s="479">
        <f t="shared" si="0"/>
        <v>1.6908038789045894</v>
      </c>
      <c r="AN9" s="479">
        <f t="shared" si="0"/>
        <v>1.8684459853196773</v>
      </c>
      <c r="AO9" s="479">
        <f t="shared" si="0"/>
        <v>2.0293169120804952</v>
      </c>
      <c r="AP9" s="479">
        <f t="shared" si="0"/>
        <v>2.1729326536272566</v>
      </c>
      <c r="AQ9" s="479">
        <f t="shared" si="0"/>
        <v>2.2995172653225855</v>
      </c>
      <c r="AR9" s="479">
        <f t="shared" si="0"/>
        <v>2.4098407891520508</v>
      </c>
      <c r="AS9" s="479">
        <f t="shared" si="0"/>
        <v>2.5050521970083377</v>
      </c>
      <c r="AT9" s="479">
        <f t="shared" si="0"/>
        <v>2.586527396469851</v>
      </c>
      <c r="AU9" s="479">
        <f t="shared" si="0"/>
        <v>2.6557434906570592</v>
      </c>
      <c r="AV9" s="479">
        <f t="shared" si="0"/>
        <v>2.7141830828844684</v>
      </c>
      <c r="AW9" s="479">
        <f t="shared" si="0"/>
        <v>2.7632673276500492</v>
      </c>
      <c r="AX9" s="479">
        <f t="shared" si="0"/>
        <v>2.8043136000176379</v>
      </c>
      <c r="AY9" s="479">
        <f t="shared" si="0"/>
        <v>2.8385125774955959</v>
      </c>
      <c r="AZ9" s="479">
        <f t="shared" si="0"/>
        <v>2.8669195868556931</v>
      </c>
      <c r="BA9" s="479">
        <f t="shared" si="0"/>
        <v>2.8904557334250258</v>
      </c>
      <c r="BB9" s="479">
        <f t="shared" si="0"/>
        <v>2.9099152259176693</v>
      </c>
      <c r="BC9" s="479">
        <f t="shared" si="0"/>
        <v>2.9259762075505389</v>
      </c>
      <c r="BD9" s="479">
        <f t="shared" si="0"/>
        <v>2.9392131886960895</v>
      </c>
      <c r="BE9" s="479">
        <f t="shared" si="0"/>
        <v>2.9501098061939066</v>
      </c>
      <c r="BF9" s="479">
        <f t="shared" si="0"/>
        <v>2.9590711101019433</v>
      </c>
      <c r="BG9" s="479">
        <f t="shared" si="0"/>
        <v>2.9664349204114933</v>
      </c>
      <c r="BH9" s="479">
        <f t="shared" si="0"/>
        <v>2.9724820308804771</v>
      </c>
      <c r="BI9" s="479">
        <f t="shared" si="0"/>
        <v>2.9774451908570434</v>
      </c>
      <c r="BJ9" s="479">
        <f t="shared" si="0"/>
        <v>2.9815168912213439</v>
      </c>
      <c r="BK9" s="479">
        <f t="shared" si="0"/>
        <v>2.9848560351791757</v>
      </c>
      <c r="BL9" s="479">
        <f t="shared" si="0"/>
        <v>2.9875936020024181</v>
      </c>
      <c r="BM9" s="479">
        <f t="shared" si="0"/>
        <v>2.9898374216230152</v>
      </c>
      <c r="BN9" s="480">
        <f>E7</f>
        <v>3</v>
      </c>
      <c r="BO9" s="258"/>
      <c r="BW9" s="174"/>
      <c r="DI9" s="27"/>
      <c r="DJ9" s="27"/>
      <c r="DK9" s="465"/>
      <c r="DL9" s="459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27"/>
      <c r="EH9" s="27"/>
      <c r="EI9" s="27"/>
      <c r="EJ9" s="465"/>
      <c r="EK9" s="459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27"/>
      <c r="FG9" s="27"/>
      <c r="FH9" s="27"/>
      <c r="FI9" s="465"/>
      <c r="FJ9" s="459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27"/>
    </row>
    <row r="10" spans="1:187" ht="42" customHeight="1">
      <c r="B10" s="466"/>
      <c r="C10" s="466"/>
      <c r="D10" s="481">
        <v>1.5</v>
      </c>
      <c r="E10" s="482">
        <f>E7</f>
        <v>3</v>
      </c>
      <c r="F10" s="814">
        <f t="shared" ref="F10:AK10" si="1">F77*F144</f>
        <v>0.74998216085389457</v>
      </c>
      <c r="G10" s="815">
        <f t="shared" si="1"/>
        <v>0.75905579594464978</v>
      </c>
      <c r="H10" s="815">
        <f t="shared" si="1"/>
        <v>0.76105420973367588</v>
      </c>
      <c r="I10" s="815">
        <f t="shared" si="1"/>
        <v>0.76349056462129439</v>
      </c>
      <c r="J10" s="815">
        <f t="shared" si="1"/>
        <v>0.76645943678645168</v>
      </c>
      <c r="K10" s="815">
        <f t="shared" si="1"/>
        <v>0.77007519793010926</v>
      </c>
      <c r="L10" s="815">
        <f t="shared" si="1"/>
        <v>0.77447585609107295</v>
      </c>
      <c r="M10" s="815">
        <f t="shared" si="1"/>
        <v>0.77982749172667432</v>
      </c>
      <c r="N10" s="815">
        <f t="shared" si="1"/>
        <v>0.78632930519507438</v>
      </c>
      <c r="O10" s="815">
        <f t="shared" si="1"/>
        <v>0.79421924635909213</v>
      </c>
      <c r="P10" s="815">
        <f t="shared" si="1"/>
        <v>0.80378012330222948</v>
      </c>
      <c r="Q10" s="815">
        <f t="shared" si="1"/>
        <v>0.81534597424462119</v>
      </c>
      <c r="R10" s="815">
        <f t="shared" si="1"/>
        <v>0.82930833727846975</v>
      </c>
      <c r="S10" s="815">
        <f t="shared" si="1"/>
        <v>0.84612178821288486</v>
      </c>
      <c r="T10" s="815">
        <f t="shared" si="1"/>
        <v>0.86630778747912651</v>
      </c>
      <c r="U10" s="815">
        <f t="shared" si="1"/>
        <v>0.89045559286771503</v>
      </c>
      <c r="V10" s="815">
        <f t="shared" si="1"/>
        <v>0.91921846740910418</v>
      </c>
      <c r="W10" s="815">
        <f t="shared" si="1"/>
        <v>0.95330297641838491</v>
      </c>
      <c r="X10" s="815">
        <f t="shared" si="1"/>
        <v>0.99344882110926824</v>
      </c>
      <c r="Y10" s="815">
        <f t="shared" si="1"/>
        <v>1.0403965892722618</v>
      </c>
      <c r="Z10" s="815">
        <f t="shared" si="1"/>
        <v>1.0948412778648589</v>
      </c>
      <c r="AA10" s="815">
        <f t="shared" si="1"/>
        <v>1.1573707645802955</v>
      </c>
      <c r="AB10" s="815">
        <f t="shared" si="1"/>
        <v>1.2283908406274393</v>
      </c>
      <c r="AC10" s="815">
        <f t="shared" si="1"/>
        <v>1.3080420210676638</v>
      </c>
      <c r="AD10" s="815">
        <f t="shared" si="1"/>
        <v>1.3961177434951801</v>
      </c>
      <c r="AE10" s="815">
        <f t="shared" si="1"/>
        <v>1.4919977461341933</v>
      </c>
      <c r="AF10" s="815">
        <f t="shared" si="1"/>
        <v>1.5946127689310319</v>
      </c>
      <c r="AG10" s="815">
        <f t="shared" si="1"/>
        <v>1.7024554353553032</v>
      </c>
      <c r="AH10" s="815">
        <f t="shared" si="1"/>
        <v>1.8136460830697978</v>
      </c>
      <c r="AI10" s="815">
        <f t="shared" si="1"/>
        <v>1.9260518690245483</v>
      </c>
      <c r="AJ10" s="815">
        <f t="shared" si="1"/>
        <v>2.0374452148918585</v>
      </c>
      <c r="AK10" s="815">
        <f t="shared" si="1"/>
        <v>2.1456775811841493</v>
      </c>
      <c r="AL10" s="815">
        <f t="shared" ref="AL10:BN10" si="2">AL77*AL144</f>
        <v>2.2488404299066329</v>
      </c>
      <c r="AM10" s="815">
        <f t="shared" si="2"/>
        <v>2.3453886935627271</v>
      </c>
      <c r="AN10" s="815">
        <f t="shared" si="2"/>
        <v>2.4342117378847297</v>
      </c>
      <c r="AO10" s="815">
        <f t="shared" si="2"/>
        <v>2.5146490428537147</v>
      </c>
      <c r="AP10" s="815">
        <f t="shared" si="2"/>
        <v>2.586458571445621</v>
      </c>
      <c r="AQ10" s="815">
        <f t="shared" si="2"/>
        <v>2.6497523332614286</v>
      </c>
      <c r="AR10" s="815">
        <f t="shared" si="2"/>
        <v>2.7049153454343102</v>
      </c>
      <c r="AS10" s="815">
        <f t="shared" si="2"/>
        <v>2.7525221012724144</v>
      </c>
      <c r="AT10" s="815">
        <f t="shared" si="2"/>
        <v>2.7932605698012538</v>
      </c>
      <c r="AU10" s="815">
        <f t="shared" si="2"/>
        <v>2.8278693225323814</v>
      </c>
      <c r="AV10" s="815">
        <f t="shared" si="2"/>
        <v>2.8570896831403538</v>
      </c>
      <c r="AW10" s="815">
        <f t="shared" si="2"/>
        <v>2.8816322509525611</v>
      </c>
      <c r="AX10" s="815">
        <f t="shared" si="2"/>
        <v>2.9021557342757602</v>
      </c>
      <c r="AY10" s="815">
        <f t="shared" si="2"/>
        <v>2.9192554905254053</v>
      </c>
      <c r="AZ10" s="815">
        <f t="shared" si="2"/>
        <v>2.9334591992590768</v>
      </c>
      <c r="BA10" s="815">
        <f t="shared" si="2"/>
        <v>2.9452274267562646</v>
      </c>
      <c r="BB10" s="815">
        <f t="shared" si="2"/>
        <v>2.954957288568588</v>
      </c>
      <c r="BC10" s="815">
        <f t="shared" si="2"/>
        <v>2.9629878653258523</v>
      </c>
      <c r="BD10" s="815">
        <f t="shared" si="2"/>
        <v>2.9696064193609413</v>
      </c>
      <c r="BE10" s="815">
        <f t="shared" si="2"/>
        <v>2.9750547746719942</v>
      </c>
      <c r="BF10" s="815">
        <f t="shared" si="2"/>
        <v>2.9795354605878037</v>
      </c>
      <c r="BG10" s="815">
        <f t="shared" si="2"/>
        <v>2.9832173903828667</v>
      </c>
      <c r="BH10" s="815">
        <f t="shared" si="2"/>
        <v>2.9862409634101725</v>
      </c>
      <c r="BI10" s="815">
        <f t="shared" si="2"/>
        <v>2.9887225561938551</v>
      </c>
      <c r="BJ10" s="815">
        <f t="shared" si="2"/>
        <v>2.9907584155465106</v>
      </c>
      <c r="BK10" s="815">
        <f t="shared" si="2"/>
        <v>2.9924279940820733</v>
      </c>
      <c r="BL10" s="815">
        <f t="shared" si="2"/>
        <v>2.9937967821764864</v>
      </c>
      <c r="BM10" s="815">
        <f t="shared" si="2"/>
        <v>2.9949186953342193</v>
      </c>
      <c r="BN10" s="816">
        <f t="shared" si="2"/>
        <v>2.9999999869064204</v>
      </c>
      <c r="BO10" s="258"/>
      <c r="BW10" s="174"/>
      <c r="DI10" s="27"/>
      <c r="DJ10" s="27"/>
      <c r="DK10" s="465"/>
      <c r="DL10" s="459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27"/>
      <c r="EH10" s="27"/>
      <c r="EI10" s="27"/>
      <c r="EJ10" s="465"/>
      <c r="EK10" s="459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27"/>
      <c r="FG10" s="27"/>
      <c r="FH10" s="27"/>
      <c r="FI10" s="465"/>
      <c r="FJ10" s="459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27"/>
    </row>
    <row r="11" spans="1:187" ht="42" customHeight="1">
      <c r="B11" s="461"/>
      <c r="C11" s="466"/>
      <c r="D11" s="483">
        <v>1.45</v>
      </c>
      <c r="E11" s="482">
        <f t="shared" ref="E11:E42" si="3">$E$10-($E$10-$E$70)*1/(1+EXP(-($E$9*(-D11+$C$8))))</f>
        <v>2.9790594351289901</v>
      </c>
      <c r="F11" s="817">
        <f t="shared" ref="F11:AK11" si="4">F78*F145</f>
        <v>0.73950387653132232</v>
      </c>
      <c r="G11" s="338">
        <f t="shared" si="4"/>
        <v>0.74857687089277647</v>
      </c>
      <c r="H11" s="338">
        <f t="shared" si="4"/>
        <v>0.75904544240805816</v>
      </c>
      <c r="I11" s="338">
        <f t="shared" si="4"/>
        <v>0.7610435578099648</v>
      </c>
      <c r="J11" s="338">
        <f t="shared" si="4"/>
        <v>0.76347968525764009</v>
      </c>
      <c r="K11" s="338">
        <f t="shared" si="4"/>
        <v>0.76644839119824326</v>
      </c>
      <c r="L11" s="338">
        <f t="shared" si="4"/>
        <v>0.77006403466821849</v>
      </c>
      <c r="M11" s="338">
        <f t="shared" si="4"/>
        <v>0.77446460888929514</v>
      </c>
      <c r="N11" s="338">
        <f t="shared" si="4"/>
        <v>0.77981617801855196</v>
      </c>
      <c r="O11" s="338">
        <f t="shared" si="4"/>
        <v>0.78631792510266629</v>
      </c>
      <c r="P11" s="338">
        <f t="shared" si="4"/>
        <v>0.79420778189771324</v>
      </c>
      <c r="Q11" s="338">
        <f t="shared" si="4"/>
        <v>0.80486439879403326</v>
      </c>
      <c r="R11" s="338">
        <f t="shared" si="4"/>
        <v>0.81882656558831945</v>
      </c>
      <c r="S11" s="338">
        <f t="shared" si="4"/>
        <v>0.83563979844190484</v>
      </c>
      <c r="T11" s="338">
        <f t="shared" si="4"/>
        <v>0.85582556684115607</v>
      </c>
      <c r="U11" s="338">
        <f t="shared" si="4"/>
        <v>0.87997313832414881</v>
      </c>
      <c r="V11" s="338">
        <f t="shared" si="4"/>
        <v>0.90873578665843302</v>
      </c>
      <c r="W11" s="338">
        <f t="shared" si="4"/>
        <v>0.94282008917512705</v>
      </c>
      <c r="X11" s="338">
        <f t="shared" si="4"/>
        <v>0.98296576063109875</v>
      </c>
      <c r="Y11" s="338">
        <f t="shared" si="4"/>
        <v>1.0299134040221902</v>
      </c>
      <c r="Z11" s="338">
        <f t="shared" si="4"/>
        <v>1.0843580330818008</v>
      </c>
      <c r="AA11" s="338">
        <f t="shared" si="4"/>
        <v>1.146887543387775</v>
      </c>
      <c r="AB11" s="338">
        <f t="shared" si="4"/>
        <v>1.217907744170146</v>
      </c>
      <c r="AC11" s="338">
        <f t="shared" si="4"/>
        <v>1.2975591670866549</v>
      </c>
      <c r="AD11" s="338">
        <f t="shared" si="4"/>
        <v>1.3856352628053881</v>
      </c>
      <c r="AE11" s="338">
        <f t="shared" si="4"/>
        <v>1.481515776710862</v>
      </c>
      <c r="AF11" s="338">
        <f t="shared" si="4"/>
        <v>1.5841314477531667</v>
      </c>
      <c r="AG11" s="338">
        <f t="shared" si="4"/>
        <v>1.6919748887215713</v>
      </c>
      <c r="AH11" s="338">
        <f t="shared" si="4"/>
        <v>1.8031664166387718</v>
      </c>
      <c r="AI11" s="338">
        <f t="shared" si="4"/>
        <v>1.9155731591401477</v>
      </c>
      <c r="AJ11" s="338">
        <f t="shared" si="4"/>
        <v>2.0269675026826914</v>
      </c>
      <c r="AK11" s="338">
        <f t="shared" si="4"/>
        <v>2.1352008704447663</v>
      </c>
      <c r="AL11" s="338">
        <f t="shared" ref="AL11:BN11" si="5">AL78*AL145</f>
        <v>2.2383646890090874</v>
      </c>
      <c r="AM11" s="338">
        <f t="shared" si="5"/>
        <v>2.3349138608468509</v>
      </c>
      <c r="AN11" s="338">
        <f t="shared" si="5"/>
        <v>2.4237377293778639</v>
      </c>
      <c r="AO11" s="338">
        <f t="shared" si="5"/>
        <v>2.5041757609212874</v>
      </c>
      <c r="AP11" s="338">
        <f t="shared" si="5"/>
        <v>2.5759859130785601</v>
      </c>
      <c r="AQ11" s="338">
        <f t="shared" si="5"/>
        <v>2.6392801970578939</v>
      </c>
      <c r="AR11" s="338">
        <f t="shared" si="5"/>
        <v>2.6944436367791158</v>
      </c>
      <c r="AS11" s="338">
        <f t="shared" si="5"/>
        <v>2.7420507356254897</v>
      </c>
      <c r="AT11" s="338">
        <f t="shared" si="5"/>
        <v>2.7827894742991277</v>
      </c>
      <c r="AU11" s="338">
        <f t="shared" si="5"/>
        <v>2.8173984362645355</v>
      </c>
      <c r="AV11" s="338">
        <f t="shared" si="5"/>
        <v>2.8466189565052091</v>
      </c>
      <c r="AW11" s="338">
        <f t="shared" si="5"/>
        <v>2.8711616444634642</v>
      </c>
      <c r="AX11" s="338">
        <f t="shared" si="5"/>
        <v>2.8916852171132819</v>
      </c>
      <c r="AY11" s="338">
        <f t="shared" si="5"/>
        <v>2.9087850390476091</v>
      </c>
      <c r="AZ11" s="338">
        <f t="shared" si="5"/>
        <v>2.9229887956039824</v>
      </c>
      <c r="BA11" s="338">
        <f t="shared" si="5"/>
        <v>2.9347570576089588</v>
      </c>
      <c r="BB11" s="338">
        <f t="shared" si="5"/>
        <v>2.9452274802131346</v>
      </c>
      <c r="BC11" s="338">
        <f t="shared" si="5"/>
        <v>2.9549573298147873</v>
      </c>
      <c r="BD11" s="338">
        <f t="shared" si="5"/>
        <v>2.9629878964470131</v>
      </c>
      <c r="BE11" s="338">
        <f t="shared" si="5"/>
        <v>2.9696064422871822</v>
      </c>
      <c r="BF11" s="338">
        <f t="shared" si="5"/>
        <v>2.9750547910958267</v>
      </c>
      <c r="BG11" s="338">
        <f t="shared" si="5"/>
        <v>2.9795354719401783</v>
      </c>
      <c r="BH11" s="338">
        <f t="shared" si="5"/>
        <v>2.9832173978378838</v>
      </c>
      <c r="BI11" s="338">
        <f t="shared" si="5"/>
        <v>2.9862409679099255</v>
      </c>
      <c r="BJ11" s="338">
        <f t="shared" si="5"/>
        <v>2.9887225584812125</v>
      </c>
      <c r="BK11" s="338">
        <f t="shared" si="5"/>
        <v>2.9907584161991938</v>
      </c>
      <c r="BL11" s="338">
        <f t="shared" si="5"/>
        <v>2.9924279935444926</v>
      </c>
      <c r="BM11" s="338">
        <f t="shared" si="5"/>
        <v>2.9937967807876893</v>
      </c>
      <c r="BN11" s="818">
        <f t="shared" si="5"/>
        <v>2.9949186933513507</v>
      </c>
      <c r="BO11" s="258"/>
      <c r="BW11" s="174"/>
      <c r="DI11" s="27"/>
      <c r="DJ11" s="27"/>
      <c r="DK11" s="465"/>
      <c r="DL11" s="459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27"/>
      <c r="EH11" s="27"/>
      <c r="EI11" s="27"/>
      <c r="EJ11" s="465"/>
      <c r="EK11" s="459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27"/>
      <c r="FG11" s="27"/>
      <c r="FH11" s="27"/>
      <c r="FI11" s="465"/>
      <c r="FJ11" s="459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27"/>
    </row>
    <row r="12" spans="1:187" ht="42" customHeight="1">
      <c r="B12" s="461"/>
      <c r="C12" s="466"/>
      <c r="D12" s="481">
        <v>1.4</v>
      </c>
      <c r="E12" s="482">
        <f t="shared" si="3"/>
        <v>2.9744494607391214</v>
      </c>
      <c r="F12" s="817">
        <f t="shared" ref="F12:AK12" si="6">F79*F146</f>
        <v>0.737186951729634</v>
      </c>
      <c r="G12" s="338">
        <f t="shared" si="6"/>
        <v>0.73948946605894605</v>
      </c>
      <c r="H12" s="338">
        <f t="shared" si="6"/>
        <v>0.73948741949199859</v>
      </c>
      <c r="I12" s="338">
        <f t="shared" si="6"/>
        <v>0.76102882601145394</v>
      </c>
      <c r="J12" s="338">
        <f t="shared" si="6"/>
        <v>0.76346437225388197</v>
      </c>
      <c r="K12" s="338">
        <f t="shared" si="6"/>
        <v>0.76643260567301807</v>
      </c>
      <c r="L12" s="338">
        <f t="shared" si="6"/>
        <v>0.7700478741797514</v>
      </c>
      <c r="M12" s="338">
        <f t="shared" si="6"/>
        <v>0.77444815444642845</v>
      </c>
      <c r="N12" s="338">
        <f t="shared" si="6"/>
        <v>0.77979948979680136</v>
      </c>
      <c r="O12" s="338">
        <f t="shared" si="6"/>
        <v>0.78630103920052785</v>
      </c>
      <c r="P12" s="338">
        <f t="shared" si="6"/>
        <v>0.79419070787457879</v>
      </c>
      <c r="Q12" s="338">
        <f t="shared" si="6"/>
        <v>0.80375125675328274</v>
      </c>
      <c r="R12" s="338">
        <f t="shared" si="6"/>
        <v>0.81650413211856498</v>
      </c>
      <c r="S12" s="338">
        <f t="shared" si="6"/>
        <v>0.83331704320362521</v>
      </c>
      <c r="T12" s="338">
        <f t="shared" si="6"/>
        <v>0.85350247594769324</v>
      </c>
      <c r="U12" s="338">
        <f t="shared" si="6"/>
        <v>0.87764971489542809</v>
      </c>
      <c r="V12" s="338">
        <f t="shared" si="6"/>
        <v>0.90641205231596067</v>
      </c>
      <c r="W12" s="338">
        <f t="shared" si="6"/>
        <v>0.94049608582649469</v>
      </c>
      <c r="X12" s="338">
        <f t="shared" si="6"/>
        <v>0.98064155242061246</v>
      </c>
      <c r="Y12" s="338">
        <f t="shared" si="6"/>
        <v>1.0275890792188143</v>
      </c>
      <c r="Z12" s="338">
        <f t="shared" si="6"/>
        <v>1.0820337055183062</v>
      </c>
      <c r="AA12" s="338">
        <f t="shared" si="6"/>
        <v>1.1445633528794534</v>
      </c>
      <c r="AB12" s="338">
        <f t="shared" si="6"/>
        <v>1.2155838551840332</v>
      </c>
      <c r="AC12" s="338">
        <f t="shared" si="6"/>
        <v>1.2952357648901596</v>
      </c>
      <c r="AD12" s="338">
        <f t="shared" si="6"/>
        <v>1.3833125464936773</v>
      </c>
      <c r="AE12" s="338">
        <f t="shared" si="6"/>
        <v>1.4791939489588457</v>
      </c>
      <c r="AF12" s="338">
        <f t="shared" si="6"/>
        <v>1.5818107018376191</v>
      </c>
      <c r="AG12" s="338">
        <f t="shared" si="6"/>
        <v>1.6896553941663204</v>
      </c>
      <c r="AH12" s="338">
        <f t="shared" si="6"/>
        <v>1.8008483054992006</v>
      </c>
      <c r="AI12" s="338">
        <f t="shared" si="6"/>
        <v>1.9132565151882863</v>
      </c>
      <c r="AJ12" s="338">
        <f t="shared" si="6"/>
        <v>2.0246523554117304</v>
      </c>
      <c r="AK12" s="338">
        <f t="shared" si="6"/>
        <v>2.1328871949212811</v>
      </c>
      <c r="AL12" s="338">
        <f t="shared" ref="AL12:BN12" si="7">AL79*AL146</f>
        <v>2.2360524114207783</v>
      </c>
      <c r="AM12" s="338">
        <f t="shared" si="7"/>
        <v>2.3326028684956168</v>
      </c>
      <c r="AN12" s="338">
        <f t="shared" si="7"/>
        <v>2.4214278831755616</v>
      </c>
      <c r="AO12" s="338">
        <f t="shared" si="7"/>
        <v>2.501866908302532</v>
      </c>
      <c r="AP12" s="338">
        <f t="shared" si="7"/>
        <v>2.5736778995876799</v>
      </c>
      <c r="AQ12" s="338">
        <f t="shared" si="7"/>
        <v>2.6369728754929995</v>
      </c>
      <c r="AR12" s="338">
        <f t="shared" si="7"/>
        <v>2.6921368734533684</v>
      </c>
      <c r="AS12" s="338">
        <f t="shared" si="7"/>
        <v>2.7397444138602376</v>
      </c>
      <c r="AT12" s="338">
        <f t="shared" si="7"/>
        <v>2.7804834956150959</v>
      </c>
      <c r="AU12" s="338">
        <f t="shared" si="7"/>
        <v>2.8150927198866267</v>
      </c>
      <c r="AV12" s="338">
        <f t="shared" si="7"/>
        <v>2.8443134377922714</v>
      </c>
      <c r="AW12" s="338">
        <f t="shared" si="7"/>
        <v>2.8688562727794515</v>
      </c>
      <c r="AX12" s="338">
        <f t="shared" si="7"/>
        <v>2.8893799535249824</v>
      </c>
      <c r="AY12" s="338">
        <f t="shared" si="7"/>
        <v>2.906479854104107</v>
      </c>
      <c r="AZ12" s="338">
        <f t="shared" si="7"/>
        <v>2.9206836673440129</v>
      </c>
      <c r="BA12" s="338">
        <f t="shared" si="7"/>
        <v>2.933459165991875</v>
      </c>
      <c r="BB12" s="338">
        <f t="shared" si="7"/>
        <v>2.9452274080205649</v>
      </c>
      <c r="BC12" s="338">
        <f t="shared" si="7"/>
        <v>2.9549572779415079</v>
      </c>
      <c r="BD12" s="338">
        <f t="shared" si="7"/>
        <v>2.962987858815481</v>
      </c>
      <c r="BE12" s="338">
        <f t="shared" si="7"/>
        <v>2.9696064145805989</v>
      </c>
      <c r="BF12" s="338">
        <f t="shared" si="7"/>
        <v>2.9750547702705044</v>
      </c>
      <c r="BG12" s="338">
        <f t="shared" si="7"/>
        <v>2.9795354558660718</v>
      </c>
      <c r="BH12" s="338">
        <f t="shared" si="7"/>
        <v>2.9832173850343526</v>
      </c>
      <c r="BI12" s="338">
        <f t="shared" si="7"/>
        <v>2.9862409573545827</v>
      </c>
      <c r="BJ12" s="338">
        <f t="shared" si="7"/>
        <v>2.9887225494730965</v>
      </c>
      <c r="BK12" s="338">
        <f t="shared" si="7"/>
        <v>2.9907584082616223</v>
      </c>
      <c r="BL12" s="338">
        <f t="shared" si="7"/>
        <v>2.9924279863565997</v>
      </c>
      <c r="BM12" s="338">
        <f t="shared" si="7"/>
        <v>2.9937967741364142</v>
      </c>
      <c r="BN12" s="818">
        <f t="shared" si="7"/>
        <v>2.9949186870979672</v>
      </c>
      <c r="BO12" s="258"/>
      <c r="BW12" s="174"/>
      <c r="DI12" s="27"/>
      <c r="DJ12" s="27"/>
      <c r="DK12" s="465"/>
      <c r="DL12" s="459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27"/>
      <c r="EH12" s="27"/>
      <c r="EI12" s="27"/>
      <c r="EJ12" s="465"/>
      <c r="EK12" s="459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27"/>
      <c r="FG12" s="27"/>
      <c r="FH12" s="27"/>
      <c r="FI12" s="465"/>
      <c r="FJ12" s="459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27"/>
    </row>
    <row r="13" spans="1:187" ht="42" customHeight="1">
      <c r="B13" s="461"/>
      <c r="C13" s="466"/>
      <c r="D13" s="483">
        <v>1.35</v>
      </c>
      <c r="E13" s="482">
        <f t="shared" si="3"/>
        <v>2.9688316826343706</v>
      </c>
      <c r="F13" s="817">
        <f t="shared" ref="F13:AK13" si="8">F80*F147</f>
        <v>0.73436075820903035</v>
      </c>
      <c r="G13" s="338">
        <f t="shared" si="8"/>
        <v>0.73716572811580283</v>
      </c>
      <c r="H13" s="338">
        <f t="shared" si="8"/>
        <v>0.73716248726711009</v>
      </c>
      <c r="I13" s="338">
        <f t="shared" si="8"/>
        <v>0.73946454106833992</v>
      </c>
      <c r="J13" s="338">
        <f t="shared" si="8"/>
        <v>0.7610047697523924</v>
      </c>
      <c r="K13" s="338">
        <f t="shared" si="8"/>
        <v>0.76343990792934557</v>
      </c>
      <c r="L13" s="338">
        <f t="shared" si="8"/>
        <v>0.76640786820036777</v>
      </c>
      <c r="M13" s="338">
        <f t="shared" si="8"/>
        <v>0.77002296189124197</v>
      </c>
      <c r="N13" s="338">
        <f t="shared" si="8"/>
        <v>0.77442312488627019</v>
      </c>
      <c r="O13" s="338">
        <f t="shared" si="8"/>
        <v>0.77977435717933208</v>
      </c>
      <c r="P13" s="338">
        <f t="shared" si="8"/>
        <v>0.78814284073978158</v>
      </c>
      <c r="Q13" s="338">
        <f t="shared" si="8"/>
        <v>0.79970790078401166</v>
      </c>
      <c r="R13" s="338">
        <f t="shared" si="8"/>
        <v>0.81366934096187882</v>
      </c>
      <c r="S13" s="338">
        <f t="shared" si="8"/>
        <v>0.83048177693523162</v>
      </c>
      <c r="T13" s="338">
        <f t="shared" si="8"/>
        <v>0.85066672103117258</v>
      </c>
      <c r="U13" s="338">
        <f t="shared" si="8"/>
        <v>0.87481348662801561</v>
      </c>
      <c r="V13" s="338">
        <f t="shared" si="8"/>
        <v>0.90357539708303658</v>
      </c>
      <c r="W13" s="338">
        <f t="shared" si="8"/>
        <v>0.93765908354214467</v>
      </c>
      <c r="X13" s="338">
        <f t="shared" si="8"/>
        <v>0.97780431886765007</v>
      </c>
      <c r="Y13" s="338">
        <f t="shared" si="8"/>
        <v>1.0247517678541826</v>
      </c>
      <c r="Z13" s="338">
        <f t="shared" si="8"/>
        <v>1.0791965081057215</v>
      </c>
      <c r="AA13" s="338">
        <f t="shared" si="8"/>
        <v>1.1417264980952204</v>
      </c>
      <c r="AB13" s="338">
        <f t="shared" si="8"/>
        <v>1.2127476042045531</v>
      </c>
      <c r="AC13" s="338">
        <f t="shared" si="8"/>
        <v>1.2924004030372862</v>
      </c>
      <c r="AD13" s="338">
        <f t="shared" si="8"/>
        <v>1.3804783704092887</v>
      </c>
      <c r="AE13" s="338">
        <f t="shared" si="8"/>
        <v>1.4763612495532867</v>
      </c>
      <c r="AF13" s="338">
        <f t="shared" si="8"/>
        <v>1.5789797443154274</v>
      </c>
      <c r="AG13" s="338">
        <f t="shared" si="8"/>
        <v>1.6868263975112283</v>
      </c>
      <c r="AH13" s="338">
        <f t="shared" si="8"/>
        <v>1.7980214245165249</v>
      </c>
      <c r="AI13" s="338">
        <f t="shared" si="8"/>
        <v>1.9104318282048534</v>
      </c>
      <c r="AJ13" s="338">
        <f t="shared" si="8"/>
        <v>2.0218298598820579</v>
      </c>
      <c r="AK13" s="338">
        <f t="shared" si="8"/>
        <v>2.1300668116672039</v>
      </c>
      <c r="AL13" s="338">
        <f t="shared" ref="AL13:BN13" si="9">AL80*AL147</f>
        <v>2.2332339965007177</v>
      </c>
      <c r="AM13" s="338">
        <f t="shared" si="9"/>
        <v>2.3297862303025272</v>
      </c>
      <c r="AN13" s="338">
        <f t="shared" si="9"/>
        <v>2.4186128016876096</v>
      </c>
      <c r="AO13" s="338">
        <f t="shared" si="9"/>
        <v>2.4990531535462917</v>
      </c>
      <c r="AP13" s="338">
        <f t="shared" si="9"/>
        <v>2.570865247123669</v>
      </c>
      <c r="AQ13" s="338">
        <f t="shared" si="9"/>
        <v>2.6341611177544713</v>
      </c>
      <c r="AR13" s="338">
        <f t="shared" si="9"/>
        <v>2.6893258267336546</v>
      </c>
      <c r="AS13" s="338">
        <f t="shared" si="9"/>
        <v>2.7369339214456194</v>
      </c>
      <c r="AT13" s="338">
        <f t="shared" si="9"/>
        <v>2.7776734279361217</v>
      </c>
      <c r="AU13" s="338">
        <f t="shared" si="9"/>
        <v>2.8122829726544292</v>
      </c>
      <c r="AV13" s="338">
        <f t="shared" si="9"/>
        <v>2.8415039289907007</v>
      </c>
      <c r="AW13" s="338">
        <f t="shared" si="9"/>
        <v>2.8660469391942369</v>
      </c>
      <c r="AX13" s="338">
        <f t="shared" si="9"/>
        <v>2.8865707472810826</v>
      </c>
      <c r="AY13" s="338">
        <f t="shared" si="9"/>
        <v>2.9036707394956136</v>
      </c>
      <c r="AZ13" s="338">
        <f t="shared" si="9"/>
        <v>2.9178746180966848</v>
      </c>
      <c r="BA13" s="338">
        <f t="shared" si="9"/>
        <v>2.9296429668685073</v>
      </c>
      <c r="BB13" s="338">
        <f t="shared" si="9"/>
        <v>2.939372914621035</v>
      </c>
      <c r="BC13" s="338">
        <f t="shared" si="9"/>
        <v>2.9474035518726476</v>
      </c>
      <c r="BD13" s="338">
        <f t="shared" si="9"/>
        <v>2.9549573254362094</v>
      </c>
      <c r="BE13" s="338">
        <f t="shared" si="9"/>
        <v>2.9629878921053736</v>
      </c>
      <c r="BF13" s="338">
        <f t="shared" si="9"/>
        <v>2.9696064369827599</v>
      </c>
      <c r="BG13" s="338">
        <f t="shared" si="9"/>
        <v>2.9750547844382971</v>
      </c>
      <c r="BH13" s="338">
        <f t="shared" si="9"/>
        <v>2.9795354638804192</v>
      </c>
      <c r="BI13" s="338">
        <f t="shared" si="9"/>
        <v>2.9832173885033986</v>
      </c>
      <c r="BJ13" s="338">
        <f t="shared" si="9"/>
        <v>2.986240957507015</v>
      </c>
      <c r="BK13" s="338">
        <f t="shared" si="9"/>
        <v>2.9887225472395325</v>
      </c>
      <c r="BL13" s="338">
        <f t="shared" si="9"/>
        <v>2.9907584043425781</v>
      </c>
      <c r="BM13" s="338">
        <f t="shared" si="9"/>
        <v>2.9924279812774515</v>
      </c>
      <c r="BN13" s="818">
        <f t="shared" si="9"/>
        <v>2.9937967682907454</v>
      </c>
      <c r="BO13" s="258"/>
      <c r="BW13" s="174"/>
      <c r="DI13" s="27"/>
      <c r="DJ13" s="27"/>
      <c r="DK13" s="465"/>
      <c r="DL13" s="459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27"/>
      <c r="EH13" s="27"/>
      <c r="EI13" s="27"/>
      <c r="EJ13" s="465"/>
      <c r="EK13" s="459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27"/>
      <c r="FG13" s="27"/>
      <c r="FH13" s="27"/>
      <c r="FI13" s="465"/>
      <c r="FJ13" s="459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27"/>
    </row>
    <row r="14" spans="1:187" ht="42" customHeight="1">
      <c r="B14" s="461"/>
      <c r="C14" s="466"/>
      <c r="D14" s="481">
        <v>1.3</v>
      </c>
      <c r="E14" s="482">
        <f t="shared" si="3"/>
        <v>2.9619892207444924</v>
      </c>
      <c r="F14" s="817">
        <f t="shared" ref="F14:AK14" si="10">F81*F148</f>
        <v>0.73091454877696882</v>
      </c>
      <c r="G14" s="338">
        <f t="shared" si="10"/>
        <v>0.73432956628921819</v>
      </c>
      <c r="H14" s="338">
        <f t="shared" si="10"/>
        <v>0.73432443222218058</v>
      </c>
      <c r="I14" s="338">
        <f t="shared" si="10"/>
        <v>0.73712860764454258</v>
      </c>
      <c r="J14" s="338">
        <f t="shared" si="10"/>
        <v>0.73712506658922261</v>
      </c>
      <c r="K14" s="338">
        <f t="shared" si="10"/>
        <v>0.7634051931036685</v>
      </c>
      <c r="L14" s="338">
        <f t="shared" si="10"/>
        <v>0.76637223459343573</v>
      </c>
      <c r="M14" s="338">
        <f t="shared" si="10"/>
        <v>0.7699866329554409</v>
      </c>
      <c r="N14" s="338">
        <f t="shared" si="10"/>
        <v>0.77438627397892401</v>
      </c>
      <c r="O14" s="338">
        <f t="shared" si="10"/>
        <v>0.7797370983955153</v>
      </c>
      <c r="P14" s="338">
        <f t="shared" si="10"/>
        <v>0.78623815450903112</v>
      </c>
      <c r="Q14" s="338">
        <f t="shared" si="10"/>
        <v>0.7962489016080061</v>
      </c>
      <c r="R14" s="338">
        <f t="shared" si="10"/>
        <v>0.81020969514602736</v>
      </c>
      <c r="S14" s="338">
        <f t="shared" si="10"/>
        <v>0.82702143054522814</v>
      </c>
      <c r="T14" s="338">
        <f t="shared" si="10"/>
        <v>0.8472056658562287</v>
      </c>
      <c r="U14" s="338">
        <f t="shared" si="10"/>
        <v>0.87135176320301888</v>
      </c>
      <c r="V14" s="338">
        <f t="shared" si="10"/>
        <v>0.90011309799877814</v>
      </c>
      <c r="W14" s="338">
        <f t="shared" si="10"/>
        <v>0.93419635655658284</v>
      </c>
      <c r="X14" s="338">
        <f t="shared" si="10"/>
        <v>0.97434136921646675</v>
      </c>
      <c r="Y14" s="338">
        <f t="shared" si="10"/>
        <v>1.0212888589760127</v>
      </c>
      <c r="Z14" s="338">
        <f t="shared" si="10"/>
        <v>1.0757339597727045</v>
      </c>
      <c r="AA14" s="338">
        <f t="shared" si="10"/>
        <v>1.1382646807503314</v>
      </c>
      <c r="AB14" s="338">
        <f t="shared" si="10"/>
        <v>1.2092869282890126</v>
      </c>
      <c r="AC14" s="338">
        <f t="shared" si="10"/>
        <v>1.2889413024122955</v>
      </c>
      <c r="AD14" s="338">
        <f t="shared" si="10"/>
        <v>1.377021279767368</v>
      </c>
      <c r="AE14" s="338">
        <f t="shared" si="10"/>
        <v>1.4729065769704457</v>
      </c>
      <c r="AF14" s="338">
        <f t="shared" si="10"/>
        <v>1.5755278415909886</v>
      </c>
      <c r="AG14" s="338">
        <f t="shared" si="10"/>
        <v>1.6833775322325424</v>
      </c>
      <c r="AH14" s="338">
        <f t="shared" si="10"/>
        <v>1.7945757583357016</v>
      </c>
      <c r="AI14" s="338">
        <f t="shared" si="10"/>
        <v>1.9069894052355039</v>
      </c>
      <c r="AJ14" s="338">
        <f t="shared" si="10"/>
        <v>2.0183906074052218</v>
      </c>
      <c r="AK14" s="338">
        <f t="shared" si="10"/>
        <v>2.1266305529233045</v>
      </c>
      <c r="AL14" s="338">
        <f t="shared" ref="AL14:BN14" si="11">AL81*AL148</f>
        <v>2.2298004729857657</v>
      </c>
      <c r="AM14" s="338">
        <f t="shared" si="11"/>
        <v>2.3263551294063483</v>
      </c>
      <c r="AN14" s="338">
        <f t="shared" si="11"/>
        <v>2.4151837851010103</v>
      </c>
      <c r="AO14" s="338">
        <f t="shared" si="11"/>
        <v>2.495625882557698</v>
      </c>
      <c r="AP14" s="338">
        <f t="shared" si="11"/>
        <v>2.5674394023084028</v>
      </c>
      <c r="AQ14" s="338">
        <f t="shared" si="11"/>
        <v>2.6307364121022014</v>
      </c>
      <c r="AR14" s="338">
        <f t="shared" si="11"/>
        <v>2.6859020125392168</v>
      </c>
      <c r="AS14" s="338">
        <f t="shared" si="11"/>
        <v>2.7335107920955579</v>
      </c>
      <c r="AT14" s="338">
        <f t="shared" si="11"/>
        <v>2.7742508160501491</v>
      </c>
      <c r="AU14" s="338">
        <f t="shared" si="11"/>
        <v>2.808860746003226</v>
      </c>
      <c r="AV14" s="338">
        <f t="shared" si="11"/>
        <v>2.8380819853630341</v>
      </c>
      <c r="AW14" s="338">
        <f t="shared" si="11"/>
        <v>2.8626252010616429</v>
      </c>
      <c r="AX14" s="338">
        <f t="shared" si="11"/>
        <v>2.883149156797129</v>
      </c>
      <c r="AY14" s="338">
        <f t="shared" si="11"/>
        <v>2.9002492541147262</v>
      </c>
      <c r="AZ14" s="338">
        <f t="shared" si="11"/>
        <v>2.9144532069174924</v>
      </c>
      <c r="BA14" s="338">
        <f t="shared" si="11"/>
        <v>2.9262216076924559</v>
      </c>
      <c r="BB14" s="338">
        <f t="shared" si="11"/>
        <v>2.93595159165432</v>
      </c>
      <c r="BC14" s="338">
        <f t="shared" si="11"/>
        <v>2.9452274063430335</v>
      </c>
      <c r="BD14" s="338">
        <f t="shared" si="11"/>
        <v>2.9549572753374811</v>
      </c>
      <c r="BE14" s="338">
        <f t="shared" si="11"/>
        <v>2.9629878539117893</v>
      </c>
      <c r="BF14" s="338">
        <f t="shared" si="11"/>
        <v>2.9696064069258674</v>
      </c>
      <c r="BG14" s="338">
        <f t="shared" si="11"/>
        <v>2.9750547599257477</v>
      </c>
      <c r="BH14" s="338">
        <f t="shared" si="11"/>
        <v>2.9795354431414252</v>
      </c>
      <c r="BI14" s="338">
        <f t="shared" si="11"/>
        <v>2.9832173703375808</v>
      </c>
      <c r="BJ14" s="338">
        <f t="shared" si="11"/>
        <v>2.9862409411082447</v>
      </c>
      <c r="BK14" s="338">
        <f t="shared" si="11"/>
        <v>2.9887225320731803</v>
      </c>
      <c r="BL14" s="338">
        <f t="shared" si="11"/>
        <v>2.9907583900604493</v>
      </c>
      <c r="BM14" s="338">
        <f t="shared" si="11"/>
        <v>2.9924279676590526</v>
      </c>
      <c r="BN14" s="818">
        <f t="shared" si="11"/>
        <v>2.9937967552028284</v>
      </c>
      <c r="BO14" s="258"/>
      <c r="BW14" s="174"/>
      <c r="DI14" s="27"/>
      <c r="DJ14" s="27"/>
      <c r="DK14" s="465"/>
      <c r="DL14" s="459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27"/>
      <c r="EH14" s="27"/>
      <c r="EI14" s="27"/>
      <c r="EJ14" s="465"/>
      <c r="EK14" s="459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27"/>
      <c r="FG14" s="27"/>
      <c r="FH14" s="27"/>
      <c r="FI14" s="465"/>
      <c r="FJ14" s="459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27"/>
    </row>
    <row r="15" spans="1:187" ht="42" customHeight="1">
      <c r="B15" s="461"/>
      <c r="C15" s="466"/>
      <c r="D15" s="483">
        <v>1.25</v>
      </c>
      <c r="E15" s="482">
        <f t="shared" si="3"/>
        <v>2.9536601919380954</v>
      </c>
      <c r="F15" s="817">
        <f t="shared" ref="F15:AK15" si="12">F82*F149</f>
        <v>0.72671415941632944</v>
      </c>
      <c r="G15" s="338">
        <f t="shared" si="12"/>
        <v>0.73086882307235013</v>
      </c>
      <c r="H15" s="338">
        <f t="shared" si="12"/>
        <v>0.73086068882950617</v>
      </c>
      <c r="I15" s="338">
        <f t="shared" si="12"/>
        <v>0.73427433261652741</v>
      </c>
      <c r="J15" s="338">
        <f t="shared" si="12"/>
        <v>0.73426865833702593</v>
      </c>
      <c r="K15" s="338">
        <f t="shared" si="12"/>
        <v>0.73707257274058735</v>
      </c>
      <c r="L15" s="338">
        <f t="shared" si="12"/>
        <v>0.76335033525368079</v>
      </c>
      <c r="M15" s="338">
        <f t="shared" si="12"/>
        <v>0.76631699257105901</v>
      </c>
      <c r="N15" s="338">
        <f t="shared" si="12"/>
        <v>0.76993118418487483</v>
      </c>
      <c r="O15" s="338">
        <f t="shared" si="12"/>
        <v>0.77433068458792498</v>
      </c>
      <c r="P15" s="338">
        <f t="shared" si="12"/>
        <v>0.78046478070765524</v>
      </c>
      <c r="Q15" s="338">
        <f t="shared" si="12"/>
        <v>0.79202845214427164</v>
      </c>
      <c r="R15" s="338">
        <f t="shared" si="12"/>
        <v>0.80598828389603772</v>
      </c>
      <c r="S15" s="338">
        <f t="shared" si="12"/>
        <v>0.82279898792714301</v>
      </c>
      <c r="T15" s="338">
        <f t="shared" si="12"/>
        <v>0.84298219967368937</v>
      </c>
      <c r="U15" s="338">
        <f t="shared" si="12"/>
        <v>0.86712736347673858</v>
      </c>
      <c r="V15" s="338">
        <f t="shared" si="12"/>
        <v>0.8958879416366784</v>
      </c>
      <c r="W15" s="338">
        <f t="shared" si="12"/>
        <v>0.92997071080603533</v>
      </c>
      <c r="X15" s="338">
        <f t="shared" si="12"/>
        <v>0.97011559271106584</v>
      </c>
      <c r="Y15" s="338">
        <f t="shared" si="12"/>
        <v>1.017063399022722</v>
      </c>
      <c r="Z15" s="338">
        <f t="shared" si="12"/>
        <v>1.071509344380086</v>
      </c>
      <c r="AA15" s="338">
        <f t="shared" si="12"/>
        <v>1.1340415038945162</v>
      </c>
      <c r="AB15" s="338">
        <f t="shared" si="12"/>
        <v>1.2050658272312968</v>
      </c>
      <c r="AC15" s="338">
        <f t="shared" si="12"/>
        <v>1.2847229267087277</v>
      </c>
      <c r="AD15" s="338">
        <f t="shared" si="12"/>
        <v>1.3728062530343708</v>
      </c>
      <c r="AE15" s="338">
        <f t="shared" si="12"/>
        <v>1.4686954543498183</v>
      </c>
      <c r="AF15" s="338">
        <f t="shared" si="12"/>
        <v>1.5713210677493836</v>
      </c>
      <c r="AG15" s="338">
        <f t="shared" si="12"/>
        <v>1.6791754059610466</v>
      </c>
      <c r="AH15" s="338">
        <f t="shared" si="12"/>
        <v>1.7903784097265292</v>
      </c>
      <c r="AI15" s="338">
        <f t="shared" si="12"/>
        <v>1.9027967896999929</v>
      </c>
      <c r="AJ15" s="338">
        <f t="shared" si="12"/>
        <v>2.0142025177526706</v>
      </c>
      <c r="AK15" s="338">
        <f t="shared" si="12"/>
        <v>2.1224466472044328</v>
      </c>
      <c r="AL15" s="338">
        <f t="shared" ref="AL15:BN15" si="13">AL82*AL149</f>
        <v>2.2256203129094025</v>
      </c>
      <c r="AM15" s="338">
        <f t="shared" si="13"/>
        <v>2.3221782227091503</v>
      </c>
      <c r="AN15" s="338">
        <f t="shared" si="13"/>
        <v>2.4110096255418347</v>
      </c>
      <c r="AO15" s="338">
        <f t="shared" si="13"/>
        <v>2.4914539828529447</v>
      </c>
      <c r="AP15" s="338">
        <f t="shared" si="13"/>
        <v>2.5632693175906618</v>
      </c>
      <c r="AQ15" s="338">
        <f t="shared" si="13"/>
        <v>2.6265677536349425</v>
      </c>
      <c r="AR15" s="338">
        <f t="shared" si="13"/>
        <v>2.6817344529726141</v>
      </c>
      <c r="AS15" s="338">
        <f t="shared" si="13"/>
        <v>2.7293440643497093</v>
      </c>
      <c r="AT15" s="338">
        <f t="shared" si="13"/>
        <v>2.7700847080632753</v>
      </c>
      <c r="AU15" s="338">
        <f t="shared" si="13"/>
        <v>2.8046950933061789</v>
      </c>
      <c r="AV15" s="338">
        <f t="shared" si="13"/>
        <v>2.8339166629667232</v>
      </c>
      <c r="AW15" s="338">
        <f t="shared" si="13"/>
        <v>2.8584601156424845</v>
      </c>
      <c r="AX15" s="338">
        <f t="shared" si="13"/>
        <v>2.8789842397363881</v>
      </c>
      <c r="AY15" s="338">
        <f t="shared" si="13"/>
        <v>2.8960844556287562</v>
      </c>
      <c r="AZ15" s="338">
        <f t="shared" si="13"/>
        <v>2.9102884913064075</v>
      </c>
      <c r="BA15" s="338">
        <f t="shared" si="13"/>
        <v>2.9220569496149991</v>
      </c>
      <c r="BB15" s="338">
        <f t="shared" si="13"/>
        <v>2.9317869732810924</v>
      </c>
      <c r="BC15" s="338">
        <f t="shared" si="13"/>
        <v>2.9398176628557136</v>
      </c>
      <c r="BD15" s="338">
        <f t="shared" si="13"/>
        <v>2.9474035497482851</v>
      </c>
      <c r="BE15" s="338">
        <f t="shared" si="13"/>
        <v>2.9549573179515223</v>
      </c>
      <c r="BF15" s="338">
        <f t="shared" si="13"/>
        <v>2.9629878795881899</v>
      </c>
      <c r="BG15" s="338">
        <f t="shared" si="13"/>
        <v>2.9696064201082804</v>
      </c>
      <c r="BH15" s="338">
        <f t="shared" si="13"/>
        <v>2.9750547639899101</v>
      </c>
      <c r="BI15" s="338">
        <f t="shared" si="13"/>
        <v>2.9795354406267061</v>
      </c>
      <c r="BJ15" s="338">
        <f t="shared" si="13"/>
        <v>2.9832173631412235</v>
      </c>
      <c r="BK15" s="338">
        <f t="shared" si="13"/>
        <v>2.9862409306418574</v>
      </c>
      <c r="BL15" s="338">
        <f t="shared" si="13"/>
        <v>2.9887225193856106</v>
      </c>
      <c r="BM15" s="338">
        <f t="shared" si="13"/>
        <v>2.9907583759322911</v>
      </c>
      <c r="BN15" s="818">
        <f t="shared" si="13"/>
        <v>2.9924279526740136</v>
      </c>
      <c r="BO15" s="258"/>
      <c r="BW15" s="174"/>
      <c r="DI15" s="27"/>
      <c r="DJ15" s="27"/>
      <c r="DK15" s="465"/>
      <c r="DL15" s="459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27"/>
      <c r="EH15" s="27"/>
      <c r="EI15" s="27"/>
      <c r="EJ15" s="465"/>
      <c r="EK15" s="459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27"/>
      <c r="FG15" s="27"/>
      <c r="FH15" s="27"/>
      <c r="FI15" s="465"/>
      <c r="FJ15" s="459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27"/>
    </row>
    <row r="16" spans="1:187" ht="42" customHeight="1">
      <c r="B16" s="462"/>
      <c r="C16" s="461"/>
      <c r="D16" s="481">
        <v>1.2</v>
      </c>
      <c r="E16" s="482">
        <f t="shared" si="3"/>
        <v>2.9435291810924427</v>
      </c>
      <c r="F16" s="817">
        <f t="shared" ref="F16:AK16" si="14">F83*F150</f>
        <v>0.72159743810205457</v>
      </c>
      <c r="G16" s="338">
        <f t="shared" si="14"/>
        <v>0.72664733351760369</v>
      </c>
      <c r="H16" s="338">
        <f t="shared" si="14"/>
        <v>0.72663444894451745</v>
      </c>
      <c r="I16" s="338">
        <f t="shared" si="14"/>
        <v>0.73078673253910109</v>
      </c>
      <c r="J16" s="338">
        <f t="shared" si="14"/>
        <v>0.73077762698727389</v>
      </c>
      <c r="K16" s="338">
        <f t="shared" si="14"/>
        <v>0.73419072731832191</v>
      </c>
      <c r="L16" s="338">
        <f t="shared" si="14"/>
        <v>0.73418553752430915</v>
      </c>
      <c r="M16" s="338">
        <f t="shared" si="14"/>
        <v>0.76623676493573867</v>
      </c>
      <c r="N16" s="338">
        <f t="shared" si="14"/>
        <v>0.76984974164738318</v>
      </c>
      <c r="O16" s="338">
        <f t="shared" si="14"/>
        <v>0.77424836874117986</v>
      </c>
      <c r="P16" s="338">
        <f t="shared" si="14"/>
        <v>0.77959830513829587</v>
      </c>
      <c r="Q16" s="338">
        <f t="shared" si="14"/>
        <v>0.78688024331051409</v>
      </c>
      <c r="R16" s="338">
        <f t="shared" si="14"/>
        <v>0.80083864512501546</v>
      </c>
      <c r="S16" s="338">
        <f t="shared" si="14"/>
        <v>0.81764783368984773</v>
      </c>
      <c r="T16" s="338">
        <f t="shared" si="14"/>
        <v>0.83782957525469615</v>
      </c>
      <c r="U16" s="338">
        <f t="shared" si="14"/>
        <v>0.86197345256633051</v>
      </c>
      <c r="V16" s="338">
        <f t="shared" si="14"/>
        <v>0.89073307250061462</v>
      </c>
      <c r="W16" s="338">
        <f t="shared" si="14"/>
        <v>0.92481535886189159</v>
      </c>
      <c r="X16" s="338">
        <f t="shared" si="14"/>
        <v>0.96496037727224249</v>
      </c>
      <c r="Y16" s="338">
        <f t="shared" si="14"/>
        <v>1.0119090719948536</v>
      </c>
      <c r="Z16" s="338">
        <f t="shared" si="14"/>
        <v>1.0663567689082913</v>
      </c>
      <c r="AA16" s="338">
        <f t="shared" si="14"/>
        <v>1.1288916215141587</v>
      </c>
      <c r="AB16" s="338">
        <f t="shared" si="14"/>
        <v>1.1999196131505414</v>
      </c>
      <c r="AC16" s="338">
        <f t="shared" si="14"/>
        <v>1.2795813345741482</v>
      </c>
      <c r="AD16" s="338">
        <f t="shared" si="14"/>
        <v>1.3676701528301212</v>
      </c>
      <c r="AE16" s="338">
        <f t="shared" si="14"/>
        <v>1.4635655695571368</v>
      </c>
      <c r="AF16" s="338">
        <f t="shared" si="14"/>
        <v>1.5661979198084832</v>
      </c>
      <c r="AG16" s="338">
        <f t="shared" si="14"/>
        <v>1.6740592745558505</v>
      </c>
      <c r="AH16" s="338">
        <f t="shared" si="14"/>
        <v>1.7852693158296091</v>
      </c>
      <c r="AI16" s="338">
        <f t="shared" si="14"/>
        <v>1.8976945046994051</v>
      </c>
      <c r="AJ16" s="338">
        <f t="shared" si="14"/>
        <v>2.0091065971764275</v>
      </c>
      <c r="AK16" s="338">
        <f t="shared" si="14"/>
        <v>2.1173564829684306</v>
      </c>
      <c r="AL16" s="338">
        <f t="shared" ref="AL16:BN16" si="15">AL83*AL150</f>
        <v>2.2205351950316774</v>
      </c>
      <c r="AM16" s="338">
        <f t="shared" si="15"/>
        <v>2.3170974008322176</v>
      </c>
      <c r="AN16" s="338">
        <f t="shared" si="15"/>
        <v>2.4059323622620008</v>
      </c>
      <c r="AO16" s="338">
        <f t="shared" si="15"/>
        <v>2.4863795939175781</v>
      </c>
      <c r="AP16" s="338">
        <f t="shared" si="15"/>
        <v>2.5581971973749011</v>
      </c>
      <c r="AQ16" s="338">
        <f t="shared" si="15"/>
        <v>2.6214973870393923</v>
      </c>
      <c r="AR16" s="338">
        <f t="shared" si="15"/>
        <v>2.6766654165429711</v>
      </c>
      <c r="AS16" s="338">
        <f t="shared" si="15"/>
        <v>2.7242760200060094</v>
      </c>
      <c r="AT16" s="338">
        <f t="shared" si="15"/>
        <v>2.765017392617072</v>
      </c>
      <c r="AU16" s="338">
        <f t="shared" si="15"/>
        <v>2.7996283062974925</v>
      </c>
      <c r="AV16" s="338">
        <f t="shared" si="15"/>
        <v>2.8288502545754204</v>
      </c>
      <c r="AW16" s="338">
        <f t="shared" si="15"/>
        <v>2.8533939757183346</v>
      </c>
      <c r="AX16" s="338">
        <f t="shared" si="15"/>
        <v>2.8739182884406786</v>
      </c>
      <c r="AY16" s="338">
        <f t="shared" si="15"/>
        <v>2.8910186358049379</v>
      </c>
      <c r="AZ16" s="338">
        <f t="shared" si="15"/>
        <v>2.9052227624740592</v>
      </c>
      <c r="BA16" s="338">
        <f t="shared" si="15"/>
        <v>2.9169912833712308</v>
      </c>
      <c r="BB16" s="338">
        <f t="shared" si="15"/>
        <v>2.9267213498580618</v>
      </c>
      <c r="BC16" s="338">
        <f t="shared" si="15"/>
        <v>2.9359515973448902</v>
      </c>
      <c r="BD16" s="338">
        <f t="shared" si="15"/>
        <v>2.9452274018187872</v>
      </c>
      <c r="BE16" s="338">
        <f t="shared" si="15"/>
        <v>2.9549572615725839</v>
      </c>
      <c r="BF16" s="338">
        <f t="shared" si="15"/>
        <v>2.9629878322874994</v>
      </c>
      <c r="BG16" s="338">
        <f t="shared" si="15"/>
        <v>2.9696063789211564</v>
      </c>
      <c r="BH16" s="338">
        <f t="shared" si="15"/>
        <v>2.9750547269293799</v>
      </c>
      <c r="BI16" s="338">
        <f t="shared" si="15"/>
        <v>2.9795354063759536</v>
      </c>
      <c r="BJ16" s="338">
        <f t="shared" si="15"/>
        <v>2.9832173308416388</v>
      </c>
      <c r="BK16" s="338">
        <f t="shared" si="15"/>
        <v>2.9862408997476844</v>
      </c>
      <c r="BL16" s="338">
        <f t="shared" si="15"/>
        <v>2.9887224895645814</v>
      </c>
      <c r="BM16" s="338">
        <f t="shared" si="15"/>
        <v>2.9907583469977252</v>
      </c>
      <c r="BN16" s="818">
        <f t="shared" si="15"/>
        <v>2.9924279245383252</v>
      </c>
      <c r="BO16" s="258"/>
      <c r="BW16" s="174"/>
      <c r="DI16" s="27"/>
      <c r="DJ16" s="27"/>
      <c r="DK16" s="465"/>
      <c r="DL16" s="459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27"/>
      <c r="EH16" s="27"/>
      <c r="EI16" s="27"/>
      <c r="EJ16" s="465"/>
      <c r="EK16" s="459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27"/>
      <c r="FG16" s="27"/>
      <c r="FH16" s="27"/>
      <c r="FI16" s="465"/>
      <c r="FJ16" s="459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27"/>
    </row>
    <row r="17" spans="2:187" ht="42" customHeight="1">
      <c r="B17" s="462"/>
      <c r="C17" s="461"/>
      <c r="D17" s="483">
        <v>1.1499999999999999</v>
      </c>
      <c r="E17" s="482">
        <f t="shared" si="3"/>
        <v>2.9312174912774989</v>
      </c>
      <c r="F17" s="817">
        <f t="shared" ref="F17:AK17" si="16">F84*F151</f>
        <v>0.71536900338558296</v>
      </c>
      <c r="G17" s="338">
        <f t="shared" si="16"/>
        <v>0.72150013843666649</v>
      </c>
      <c r="H17" s="338">
        <f t="shared" si="16"/>
        <v>0.72147974384719893</v>
      </c>
      <c r="I17" s="338">
        <f t="shared" si="16"/>
        <v>0.72652550883835243</v>
      </c>
      <c r="J17" s="338">
        <f t="shared" si="16"/>
        <v>0.72651087863754005</v>
      </c>
      <c r="K17" s="338">
        <f t="shared" si="16"/>
        <v>0.73066206509260545</v>
      </c>
      <c r="L17" s="338">
        <f t="shared" si="16"/>
        <v>0.73065364781124353</v>
      </c>
      <c r="M17" s="338">
        <f t="shared" si="16"/>
        <v>0.73406759952979139</v>
      </c>
      <c r="N17" s="338">
        <f t="shared" si="16"/>
        <v>0.76611378370006478</v>
      </c>
      <c r="O17" s="338">
        <f t="shared" si="16"/>
        <v>0.76972662818249971</v>
      </c>
      <c r="P17" s="338">
        <f t="shared" si="16"/>
        <v>0.77412505989740521</v>
      </c>
      <c r="Q17" s="338">
        <f t="shared" si="16"/>
        <v>0.78060236572663355</v>
      </c>
      <c r="R17" s="338">
        <f t="shared" si="16"/>
        <v>0.79455864260904319</v>
      </c>
      <c r="S17" s="338">
        <f t="shared" si="16"/>
        <v>0.81136560942872005</v>
      </c>
      <c r="T17" s="338">
        <f t="shared" si="16"/>
        <v>0.8315452533859824</v>
      </c>
      <c r="U17" s="338">
        <f t="shared" si="16"/>
        <v>0.85568738983967985</v>
      </c>
      <c r="V17" s="338">
        <f t="shared" si="16"/>
        <v>0.88444586546116177</v>
      </c>
      <c r="W17" s="338">
        <f t="shared" si="16"/>
        <v>0.91852784225171114</v>
      </c>
      <c r="X17" s="338">
        <f t="shared" si="16"/>
        <v>0.95867360959697001</v>
      </c>
      <c r="Y17" s="338">
        <f t="shared" si="16"/>
        <v>1.0056243048946345</v>
      </c>
      <c r="Z17" s="338">
        <f t="shared" si="16"/>
        <v>1.0600753982283586</v>
      </c>
      <c r="AA17" s="338">
        <f t="shared" si="16"/>
        <v>1.1226151198799119</v>
      </c>
      <c r="AB17" s="338">
        <f t="shared" si="16"/>
        <v>1.1936494464314309</v>
      </c>
      <c r="AC17" s="338">
        <f t="shared" si="16"/>
        <v>1.2733188677212295</v>
      </c>
      <c r="AD17" s="338">
        <f t="shared" si="16"/>
        <v>1.3614165537604672</v>
      </c>
      <c r="AE17" s="338">
        <f t="shared" si="16"/>
        <v>1.4573217222611159</v>
      </c>
      <c r="AF17" s="338">
        <f t="shared" si="16"/>
        <v>1.5599643586885907</v>
      </c>
      <c r="AG17" s="338">
        <f t="shared" si="16"/>
        <v>1.667836150334348</v>
      </c>
      <c r="AH17" s="338">
        <f t="shared" si="16"/>
        <v>1.7790563989836625</v>
      </c>
      <c r="AI17" s="338">
        <f t="shared" si="16"/>
        <v>1.8914912260556669</v>
      </c>
      <c r="AJ17" s="338">
        <f t="shared" si="16"/>
        <v>2.0029121186508356</v>
      </c>
      <c r="AK17" s="338">
        <f t="shared" si="16"/>
        <v>2.1111697863958647</v>
      </c>
      <c r="AL17" s="338">
        <f t="shared" ref="AL17:BN17" si="17">AL84*AL151</f>
        <v>2.214355175012777</v>
      </c>
      <c r="AM17" s="338">
        <f t="shared" si="17"/>
        <v>2.310922948853908</v>
      </c>
      <c r="AN17" s="338">
        <f t="shared" si="17"/>
        <v>2.3997624332019956</v>
      </c>
      <c r="AO17" s="338">
        <f t="shared" si="17"/>
        <v>2.4802132509305501</v>
      </c>
      <c r="AP17" s="338">
        <f t="shared" si="17"/>
        <v>2.5520336356051092</v>
      </c>
      <c r="AQ17" s="338">
        <f t="shared" si="17"/>
        <v>2.6153359396690417</v>
      </c>
      <c r="AR17" s="338">
        <f t="shared" si="17"/>
        <v>2.670505548109837</v>
      </c>
      <c r="AS17" s="338">
        <f t="shared" si="17"/>
        <v>2.7181173119784443</v>
      </c>
      <c r="AT17" s="338">
        <f t="shared" si="17"/>
        <v>2.7588595254117565</v>
      </c>
      <c r="AU17" s="338">
        <f t="shared" si="17"/>
        <v>2.7934710407716707</v>
      </c>
      <c r="AV17" s="338">
        <f t="shared" si="17"/>
        <v>2.8226934148863707</v>
      </c>
      <c r="AW17" s="338">
        <f t="shared" si="17"/>
        <v>2.8472374345148168</v>
      </c>
      <c r="AX17" s="338">
        <f t="shared" si="17"/>
        <v>2.8677619546950708</v>
      </c>
      <c r="AY17" s="338">
        <f t="shared" si="17"/>
        <v>2.8848624451899707</v>
      </c>
      <c r="AZ17" s="338">
        <f t="shared" si="17"/>
        <v>2.8990666699776737</v>
      </c>
      <c r="BA17" s="338">
        <f t="shared" si="17"/>
        <v>2.9108352577648233</v>
      </c>
      <c r="BB17" s="338">
        <f t="shared" si="17"/>
        <v>2.9220569732133708</v>
      </c>
      <c r="BC17" s="338">
        <f t="shared" si="17"/>
        <v>2.9317869777485668</v>
      </c>
      <c r="BD17" s="338">
        <f t="shared" si="17"/>
        <v>2.9398176505866185</v>
      </c>
      <c r="BE17" s="338">
        <f t="shared" si="17"/>
        <v>2.9474035235392333</v>
      </c>
      <c r="BF17" s="338">
        <f t="shared" si="17"/>
        <v>2.9549572805225264</v>
      </c>
      <c r="BG17" s="338">
        <f t="shared" si="17"/>
        <v>2.9629878333936222</v>
      </c>
      <c r="BH17" s="338">
        <f t="shared" si="17"/>
        <v>2.9696063672767137</v>
      </c>
      <c r="BI17" s="338">
        <f t="shared" si="17"/>
        <v>2.9750547062954746</v>
      </c>
      <c r="BJ17" s="338">
        <f t="shared" si="17"/>
        <v>2.9795353795240538</v>
      </c>
      <c r="BK17" s="338">
        <f t="shared" si="17"/>
        <v>2.9832172998163666</v>
      </c>
      <c r="BL17" s="338">
        <f t="shared" si="17"/>
        <v>2.9862408660647688</v>
      </c>
      <c r="BM17" s="338">
        <f t="shared" si="17"/>
        <v>2.9887224543575659</v>
      </c>
      <c r="BN17" s="818">
        <f t="shared" si="17"/>
        <v>2.990758311125004</v>
      </c>
      <c r="BO17" s="258"/>
      <c r="BW17" s="174"/>
      <c r="DI17" s="27"/>
      <c r="DJ17" s="27"/>
      <c r="DK17" s="465"/>
      <c r="DL17" s="459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27"/>
      <c r="EH17" s="27"/>
      <c r="EI17" s="27"/>
      <c r="EJ17" s="465"/>
      <c r="EK17" s="459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27"/>
      <c r="FG17" s="27"/>
      <c r="FH17" s="27"/>
      <c r="FI17" s="465"/>
      <c r="FJ17" s="459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27"/>
    </row>
    <row r="18" spans="2:187" ht="42" customHeight="1">
      <c r="B18" s="462"/>
      <c r="C18" s="461"/>
      <c r="D18" s="481">
        <v>1.1000000000000001</v>
      </c>
      <c r="E18" s="482">
        <f t="shared" si="3"/>
        <v>2.9162722008602708</v>
      </c>
      <c r="F18" s="817">
        <f t="shared" ref="F18:AK18" si="18">F85*F152</f>
        <v>0.70779437130116274</v>
      </c>
      <c r="G18" s="338">
        <f t="shared" si="18"/>
        <v>0.71522797480536082</v>
      </c>
      <c r="H18" s="338">
        <f t="shared" si="18"/>
        <v>0.71519573577444884</v>
      </c>
      <c r="I18" s="338">
        <f t="shared" si="18"/>
        <v>0.72120251724771811</v>
      </c>
      <c r="J18" s="338">
        <f t="shared" si="18"/>
        <v>0.72129616348628323</v>
      </c>
      <c r="K18" s="338">
        <f t="shared" si="18"/>
        <v>0.72633975994540567</v>
      </c>
      <c r="L18" s="338">
        <f t="shared" si="18"/>
        <v>0.72632607249226411</v>
      </c>
      <c r="M18" s="338">
        <f t="shared" si="18"/>
        <v>0.73047842075606462</v>
      </c>
      <c r="N18" s="338">
        <f t="shared" si="18"/>
        <v>0.73047289652975667</v>
      </c>
      <c r="O18" s="338">
        <f t="shared" si="18"/>
        <v>0.76954460254820312</v>
      </c>
      <c r="P18" s="338">
        <f t="shared" si="18"/>
        <v>0.77394164142158195</v>
      </c>
      <c r="Q18" s="338">
        <f t="shared" si="18"/>
        <v>0.77928972458800272</v>
      </c>
      <c r="R18" s="338">
        <f t="shared" si="18"/>
        <v>0.7869032310517039</v>
      </c>
      <c r="S18" s="338">
        <f t="shared" si="18"/>
        <v>0.80370694952426747</v>
      </c>
      <c r="T18" s="338">
        <f t="shared" si="18"/>
        <v>0.82388362569325235</v>
      </c>
      <c r="U18" s="338">
        <f t="shared" si="18"/>
        <v>0.84802346527089745</v>
      </c>
      <c r="V18" s="338">
        <f t="shared" si="18"/>
        <v>0.87678071124681867</v>
      </c>
      <c r="W18" s="338">
        <f t="shared" si="18"/>
        <v>0.91086290822596694</v>
      </c>
      <c r="X18" s="338">
        <f t="shared" si="18"/>
        <v>0.95101068777990172</v>
      </c>
      <c r="Y18" s="338">
        <f t="shared" si="18"/>
        <v>0.99796545790735991</v>
      </c>
      <c r="Z18" s="338">
        <f t="shared" si="18"/>
        <v>1.0524228559264655</v>
      </c>
      <c r="AA18" s="338">
        <f t="shared" si="18"/>
        <v>1.1149711484258904</v>
      </c>
      <c r="AB18" s="338">
        <f t="shared" si="18"/>
        <v>1.1860161992397944</v>
      </c>
      <c r="AC18" s="338">
        <f t="shared" si="18"/>
        <v>1.26569823243492</v>
      </c>
      <c r="AD18" s="338">
        <f t="shared" si="18"/>
        <v>1.353810012615156</v>
      </c>
      <c r="AE18" s="338">
        <f t="shared" si="18"/>
        <v>1.4497302438161488</v>
      </c>
      <c r="AF18" s="338">
        <f t="shared" si="18"/>
        <v>1.5523883361833162</v>
      </c>
      <c r="AG18" s="338">
        <f t="shared" si="18"/>
        <v>1.6602753957766017</v>
      </c>
      <c r="AH18" s="338">
        <f t="shared" si="18"/>
        <v>1.771510193402029</v>
      </c>
      <c r="AI18" s="338">
        <f t="shared" si="18"/>
        <v>1.8839584170453172</v>
      </c>
      <c r="AJ18" s="338">
        <f t="shared" si="18"/>
        <v>1.9953912487982179</v>
      </c>
      <c r="AK18" s="338">
        <f t="shared" si="18"/>
        <v>2.1036592323889951</v>
      </c>
      <c r="AL18" s="338">
        <f t="shared" ref="AL18:BN18" si="19">AL85*AL152</f>
        <v>2.2068532780517516</v>
      </c>
      <c r="AM18" s="338">
        <f t="shared" si="19"/>
        <v>2.3034281216923986</v>
      </c>
      <c r="AN18" s="338">
        <f t="shared" si="19"/>
        <v>2.3922732359678367</v>
      </c>
      <c r="AO18" s="338">
        <f t="shared" si="19"/>
        <v>2.4727284346767711</v>
      </c>
      <c r="AP18" s="338">
        <f t="shared" si="19"/>
        <v>2.5445521577135191</v>
      </c>
      <c r="AQ18" s="338">
        <f t="shared" si="19"/>
        <v>2.6078569580609554</v>
      </c>
      <c r="AR18" s="338">
        <f t="shared" si="19"/>
        <v>2.6630284018635857</v>
      </c>
      <c r="AS18" s="338">
        <f t="shared" si="19"/>
        <v>2.7106414950694671</v>
      </c>
      <c r="AT18" s="338">
        <f t="shared" si="19"/>
        <v>2.7513846586526864</v>
      </c>
      <c r="AU18" s="338">
        <f t="shared" si="19"/>
        <v>2.7859968452633153</v>
      </c>
      <c r="AV18" s="338">
        <f t="shared" si="19"/>
        <v>2.815219688773694</v>
      </c>
      <c r="AW18" s="338">
        <f t="shared" si="19"/>
        <v>2.839764033727401</v>
      </c>
      <c r="AX18" s="338">
        <f t="shared" si="19"/>
        <v>2.8602887776383596</v>
      </c>
      <c r="AY18" s="338">
        <f t="shared" si="19"/>
        <v>2.8773894209659061</v>
      </c>
      <c r="AZ18" s="338">
        <f t="shared" si="19"/>
        <v>2.8915937495539294</v>
      </c>
      <c r="BA18" s="338">
        <f t="shared" si="19"/>
        <v>2.9052228233254374</v>
      </c>
      <c r="BB18" s="338">
        <f t="shared" si="19"/>
        <v>2.9169913089120323</v>
      </c>
      <c r="BC18" s="338">
        <f t="shared" si="19"/>
        <v>2.9267213452938554</v>
      </c>
      <c r="BD18" s="338">
        <f t="shared" si="19"/>
        <v>2.9359515681797284</v>
      </c>
      <c r="BE18" s="338">
        <f t="shared" si="19"/>
        <v>2.9452273531012318</v>
      </c>
      <c r="BF18" s="338">
        <f t="shared" si="19"/>
        <v>2.9549571976403404</v>
      </c>
      <c r="BG18" s="338">
        <f t="shared" si="19"/>
        <v>2.9629877568356999</v>
      </c>
      <c r="BH18" s="338">
        <f t="shared" si="19"/>
        <v>2.9696062949766406</v>
      </c>
      <c r="BI18" s="338">
        <f t="shared" si="19"/>
        <v>2.9750546369330104</v>
      </c>
      <c r="BJ18" s="338">
        <f t="shared" si="19"/>
        <v>2.9795353122872221</v>
      </c>
      <c r="BK18" s="338">
        <f t="shared" si="19"/>
        <v>2.9832172342402368</v>
      </c>
      <c r="BL18" s="338">
        <f t="shared" si="19"/>
        <v>2.9862408019220807</v>
      </c>
      <c r="BM18" s="338">
        <f t="shared" si="19"/>
        <v>2.9887223915841181</v>
      </c>
      <c r="BN18" s="818">
        <f t="shared" si="19"/>
        <v>2.990758249768108</v>
      </c>
      <c r="BO18" s="258"/>
      <c r="BW18" s="174"/>
      <c r="DI18" s="27"/>
      <c r="DJ18" s="27"/>
      <c r="DK18" s="465"/>
      <c r="DL18" s="459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27"/>
      <c r="EH18" s="27"/>
      <c r="EI18" s="27"/>
      <c r="EJ18" s="465"/>
      <c r="EK18" s="459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27"/>
      <c r="FG18" s="27"/>
      <c r="FH18" s="27"/>
      <c r="FI18" s="465"/>
      <c r="FJ18" s="459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27"/>
    </row>
    <row r="19" spans="2:187" ht="42" customHeight="1">
      <c r="B19" s="462"/>
      <c r="C19" s="461"/>
      <c r="D19" s="483">
        <v>1.05</v>
      </c>
      <c r="E19" s="482">
        <f t="shared" si="3"/>
        <v>2.8981541848595631</v>
      </c>
      <c r="F19" s="817">
        <f t="shared" ref="F19:AK19" si="20">F86*F153</f>
        <v>0.69859359347794292</v>
      </c>
      <c r="G19" s="338">
        <f t="shared" si="20"/>
        <v>0.70759109259356157</v>
      </c>
      <c r="H19" s="338">
        <f t="shared" si="20"/>
        <v>0.70754023957329104</v>
      </c>
      <c r="I19" s="338">
        <f t="shared" si="20"/>
        <v>0.71194368809316144</v>
      </c>
      <c r="J19" s="338">
        <f t="shared" si="20"/>
        <v>0.71487264640177295</v>
      </c>
      <c r="K19" s="338">
        <f t="shared" si="20"/>
        <v>0.71845537188980035</v>
      </c>
      <c r="L19" s="338">
        <f t="shared" si="20"/>
        <v>0.72102091798499945</v>
      </c>
      <c r="M19" s="338">
        <f t="shared" si="20"/>
        <v>0.72606600678417721</v>
      </c>
      <c r="N19" s="338">
        <f t="shared" si="20"/>
        <v>0.72605693888416434</v>
      </c>
      <c r="O19" s="338">
        <f t="shared" si="20"/>
        <v>0.73021259301439356</v>
      </c>
      <c r="P19" s="338">
        <f t="shared" si="20"/>
        <v>0.7692717208183717</v>
      </c>
      <c r="Q19" s="338">
        <f t="shared" si="20"/>
        <v>0.77366798499825407</v>
      </c>
      <c r="R19" s="338">
        <f t="shared" si="20"/>
        <v>0.7801421504738778</v>
      </c>
      <c r="S19" s="338">
        <f t="shared" si="20"/>
        <v>0.79437499702503911</v>
      </c>
      <c r="T19" s="338">
        <f t="shared" si="20"/>
        <v>0.81454751900315003</v>
      </c>
      <c r="U19" s="338">
        <f t="shared" si="20"/>
        <v>0.83868443804254889</v>
      </c>
      <c r="V19" s="338">
        <f t="shared" si="20"/>
        <v>0.86744064938699272</v>
      </c>
      <c r="W19" s="338">
        <f t="shared" si="20"/>
        <v>0.90152430609709711</v>
      </c>
      <c r="X19" s="338">
        <f t="shared" si="20"/>
        <v>0.94167655091933111</v>
      </c>
      <c r="Y19" s="338">
        <f t="shared" si="20"/>
        <v>0.98863914803918718</v>
      </c>
      <c r="Z19" s="338">
        <f t="shared" si="20"/>
        <v>1.0431078838048455</v>
      </c>
      <c r="AA19" s="338">
        <f t="shared" si="20"/>
        <v>1.1056709306298111</v>
      </c>
      <c r="AB19" s="338">
        <f t="shared" si="20"/>
        <v>1.176733804114009</v>
      </c>
      <c r="AC19" s="338">
        <f t="shared" si="20"/>
        <v>1.2564361456358366</v>
      </c>
      <c r="AD19" s="338">
        <f t="shared" si="20"/>
        <v>1.3445699525901891</v>
      </c>
      <c r="AE19" s="338">
        <f t="shared" si="20"/>
        <v>1.4405130516226798</v>
      </c>
      <c r="AF19" s="338">
        <f t="shared" si="20"/>
        <v>1.5431939532535666</v>
      </c>
      <c r="AG19" s="338">
        <f t="shared" si="20"/>
        <v>1.6511029296148243</v>
      </c>
      <c r="AH19" s="338">
        <f t="shared" si="20"/>
        <v>1.7623580575643412</v>
      </c>
      <c r="AI19" s="338">
        <f t="shared" si="20"/>
        <v>1.8748245210442425</v>
      </c>
      <c r="AJ19" s="338">
        <f t="shared" si="20"/>
        <v>1.9862732081109344</v>
      </c>
      <c r="AK19" s="338">
        <f t="shared" si="20"/>
        <v>2.0945545694929844</v>
      </c>
      <c r="AL19" s="338">
        <f t="shared" ref="AL19:BN19" si="21">AL86*AL153</f>
        <v>2.1977595916187433</v>
      </c>
      <c r="AM19" s="338">
        <f t="shared" si="21"/>
        <v>2.2943432105614034</v>
      </c>
      <c r="AN19" s="338">
        <f t="shared" si="21"/>
        <v>2.3831951745107567</v>
      </c>
      <c r="AO19" s="338">
        <f t="shared" si="21"/>
        <v>2.463655604283268</v>
      </c>
      <c r="AP19" s="338">
        <f t="shared" si="21"/>
        <v>2.5354832440563189</v>
      </c>
      <c r="AQ19" s="338">
        <f t="shared" si="21"/>
        <v>2.5987909254665444</v>
      </c>
      <c r="AR19" s="338">
        <f t="shared" si="21"/>
        <v>2.6539644552743935</v>
      </c>
      <c r="AS19" s="338">
        <f t="shared" si="21"/>
        <v>2.7015790378401614</v>
      </c>
      <c r="AT19" s="338">
        <f t="shared" si="21"/>
        <v>2.7423232517671554</v>
      </c>
      <c r="AU19" s="338">
        <f t="shared" si="21"/>
        <v>2.7769361711546732</v>
      </c>
      <c r="AV19" s="338">
        <f t="shared" si="21"/>
        <v>2.8061595210924013</v>
      </c>
      <c r="AW19" s="338">
        <f t="shared" si="21"/>
        <v>2.830704213185717</v>
      </c>
      <c r="AX19" s="338">
        <f t="shared" si="21"/>
        <v>2.8512291933708873</v>
      </c>
      <c r="AY19" s="338">
        <f t="shared" si="21"/>
        <v>2.868329996541052</v>
      </c>
      <c r="AZ19" s="338">
        <f t="shared" si="21"/>
        <v>2.8848625792575975</v>
      </c>
      <c r="BA19" s="338">
        <f t="shared" si="21"/>
        <v>2.8990667397136991</v>
      </c>
      <c r="BB19" s="338">
        <f t="shared" si="21"/>
        <v>2.9108352738101755</v>
      </c>
      <c r="BC19" s="338">
        <f t="shared" si="21"/>
        <v>2.9220569460906298</v>
      </c>
      <c r="BD19" s="338">
        <f t="shared" si="21"/>
        <v>2.9317869168088326</v>
      </c>
      <c r="BE19" s="338">
        <f t="shared" si="21"/>
        <v>2.9398175636654331</v>
      </c>
      <c r="BF19" s="338">
        <f t="shared" si="21"/>
        <v>2.9474034169636334</v>
      </c>
      <c r="BG19" s="338">
        <f t="shared" si="21"/>
        <v>2.9549571593775856</v>
      </c>
      <c r="BH19" s="338">
        <f t="shared" si="21"/>
        <v>2.9629877016762109</v>
      </c>
      <c r="BI19" s="338">
        <f t="shared" si="21"/>
        <v>2.969606228215472</v>
      </c>
      <c r="BJ19" s="338">
        <f t="shared" si="21"/>
        <v>2.9750545624593405</v>
      </c>
      <c r="BK19" s="338">
        <f t="shared" si="21"/>
        <v>2.9795352329825868</v>
      </c>
      <c r="BL19" s="338">
        <f t="shared" si="21"/>
        <v>2.983217152269023</v>
      </c>
      <c r="BM19" s="338">
        <f t="shared" si="21"/>
        <v>2.9862407189401168</v>
      </c>
      <c r="BN19" s="818">
        <f t="shared" si="21"/>
        <v>2.9887223088858637</v>
      </c>
      <c r="BO19" s="258"/>
      <c r="BW19" s="174"/>
      <c r="DI19" s="27"/>
      <c r="DJ19" s="27"/>
      <c r="DK19" s="465"/>
      <c r="DL19" s="459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27"/>
      <c r="EH19" s="27"/>
      <c r="EI19" s="27"/>
      <c r="EJ19" s="465"/>
      <c r="EK19" s="459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27"/>
      <c r="FG19" s="27"/>
      <c r="FH19" s="27"/>
      <c r="FI19" s="465"/>
      <c r="FJ19" s="459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27"/>
    </row>
    <row r="20" spans="2:187" ht="42" customHeight="1">
      <c r="B20" s="462"/>
      <c r="C20" s="461"/>
      <c r="D20" s="481">
        <v>1</v>
      </c>
      <c r="E20" s="482">
        <f t="shared" si="3"/>
        <v>2.8762254594206396</v>
      </c>
      <c r="F20" s="817">
        <f t="shared" ref="F20:AK20" si="22">F87*F154</f>
        <v>0.68743471749558194</v>
      </c>
      <c r="G20" s="338">
        <f t="shared" si="22"/>
        <v>0.69641513107116571</v>
      </c>
      <c r="H20" s="338">
        <f t="shared" si="22"/>
        <v>0.6982226225526883</v>
      </c>
      <c r="I20" s="338">
        <f t="shared" si="22"/>
        <v>0.70069493759366464</v>
      </c>
      <c r="J20" s="338">
        <f t="shared" si="22"/>
        <v>0.70359985907592371</v>
      </c>
      <c r="K20" s="338">
        <f t="shared" si="22"/>
        <v>0.70716245830028246</v>
      </c>
      <c r="L20" s="338">
        <f t="shared" si="22"/>
        <v>0.71152072356456131</v>
      </c>
      <c r="M20" s="338">
        <f t="shared" si="22"/>
        <v>0.71683968718541813</v>
      </c>
      <c r="N20" s="338">
        <f t="shared" si="22"/>
        <v>0.72062051747774969</v>
      </c>
      <c r="O20" s="338">
        <f t="shared" si="22"/>
        <v>0.72567067360158422</v>
      </c>
      <c r="P20" s="338">
        <f t="shared" si="22"/>
        <v>0.72566835447454392</v>
      </c>
      <c r="Q20" s="338">
        <f t="shared" si="22"/>
        <v>0.77326002069664646</v>
      </c>
      <c r="R20" s="338">
        <f t="shared" si="22"/>
        <v>0.7786045290375011</v>
      </c>
      <c r="S20" s="338">
        <f t="shared" si="22"/>
        <v>0.786216038457621</v>
      </c>
      <c r="T20" s="338">
        <f t="shared" si="22"/>
        <v>0.80317846337662302</v>
      </c>
      <c r="U20" s="338">
        <f t="shared" si="22"/>
        <v>0.82731187926044014</v>
      </c>
      <c r="V20" s="338">
        <f t="shared" si="22"/>
        <v>0.85606788621994911</v>
      </c>
      <c r="W20" s="338">
        <f t="shared" si="22"/>
        <v>0.89015559205817063</v>
      </c>
      <c r="X20" s="338">
        <f t="shared" si="22"/>
        <v>0.93031687723830947</v>
      </c>
      <c r="Y20" s="338">
        <f t="shared" si="22"/>
        <v>0.97729392395199388</v>
      </c>
      <c r="Z20" s="338">
        <f t="shared" si="22"/>
        <v>1.0317825378507657</v>
      </c>
      <c r="AA20" s="338">
        <f t="shared" si="22"/>
        <v>1.0943704773608558</v>
      </c>
      <c r="AB20" s="338">
        <f t="shared" si="22"/>
        <v>1.1654624333687238</v>
      </c>
      <c r="AC20" s="338">
        <f t="shared" si="22"/>
        <v>1.2451968919505676</v>
      </c>
      <c r="AD20" s="338">
        <f t="shared" si="22"/>
        <v>1.3333644898771331</v>
      </c>
      <c r="AE20" s="338">
        <f t="shared" si="22"/>
        <v>1.4293416363802027</v>
      </c>
      <c r="AF20" s="338">
        <f t="shared" si="22"/>
        <v>1.5320555141572896</v>
      </c>
      <c r="AG20" s="338">
        <f t="shared" si="22"/>
        <v>1.6399952784354679</v>
      </c>
      <c r="AH20" s="338">
        <f t="shared" si="22"/>
        <v>1.7512781805038793</v>
      </c>
      <c r="AI20" s="338">
        <f t="shared" si="22"/>
        <v>1.8637689030133262</v>
      </c>
      <c r="AJ20" s="338">
        <f t="shared" si="22"/>
        <v>1.9752381451379815</v>
      </c>
      <c r="AK20" s="338">
        <f t="shared" si="22"/>
        <v>2.0835364344275873</v>
      </c>
      <c r="AL20" s="338">
        <f t="shared" ref="AL20:BN20" si="23">AL87*AL154</f>
        <v>2.1867550323863565</v>
      </c>
      <c r="AM20" s="338">
        <f t="shared" si="23"/>
        <v>2.2833492748501856</v>
      </c>
      <c r="AN20" s="338">
        <f t="shared" si="23"/>
        <v>2.3722093668561564</v>
      </c>
      <c r="AO20" s="338">
        <f t="shared" si="23"/>
        <v>2.4526758892482525</v>
      </c>
      <c r="AP20" s="338">
        <f t="shared" si="23"/>
        <v>2.5245080122677428</v>
      </c>
      <c r="AQ20" s="338">
        <f t="shared" si="23"/>
        <v>2.5878189385432244</v>
      </c>
      <c r="AR20" s="338">
        <f t="shared" si="23"/>
        <v>2.6429947826402982</v>
      </c>
      <c r="AS20" s="338">
        <f t="shared" si="23"/>
        <v>2.6906109945119501</v>
      </c>
      <c r="AT20" s="338">
        <f t="shared" si="23"/>
        <v>2.7313563425031107</v>
      </c>
      <c r="AU20" s="338">
        <f t="shared" si="23"/>
        <v>2.7659700434200967</v>
      </c>
      <c r="AV20" s="338">
        <f t="shared" si="23"/>
        <v>2.7951939272918764</v>
      </c>
      <c r="AW20" s="338">
        <f t="shared" si="23"/>
        <v>2.8197389814377201</v>
      </c>
      <c r="AX20" s="338">
        <f t="shared" si="23"/>
        <v>2.8402642055495417</v>
      </c>
      <c r="AY20" s="338">
        <f t="shared" si="23"/>
        <v>2.8602890502123373</v>
      </c>
      <c r="AZ20" s="338">
        <f t="shared" si="23"/>
        <v>2.8773895777164853</v>
      </c>
      <c r="BA20" s="338">
        <f t="shared" si="23"/>
        <v>2.8915938113506514</v>
      </c>
      <c r="BB20" s="338">
        <f t="shared" si="23"/>
        <v>2.9052228098329094</v>
      </c>
      <c r="BC20" s="338">
        <f t="shared" si="23"/>
        <v>2.9169912371096682</v>
      </c>
      <c r="BD20" s="338">
        <f t="shared" si="23"/>
        <v>2.9267212291643316</v>
      </c>
      <c r="BE20" s="338">
        <f t="shared" si="23"/>
        <v>2.9359514187423033</v>
      </c>
      <c r="BF20" s="338">
        <f t="shared" si="23"/>
        <v>2.9452271788886897</v>
      </c>
      <c r="BG20" s="338">
        <f t="shared" si="23"/>
        <v>2.9549570053166487</v>
      </c>
      <c r="BH20" s="338">
        <f t="shared" si="23"/>
        <v>2.9629875517135296</v>
      </c>
      <c r="BI20" s="338">
        <f t="shared" si="23"/>
        <v>2.9696060812233482</v>
      </c>
      <c r="BJ20" s="338">
        <f t="shared" si="23"/>
        <v>2.9750544178593454</v>
      </c>
      <c r="BK20" s="338">
        <f t="shared" si="23"/>
        <v>2.9795350905777758</v>
      </c>
      <c r="BL20" s="338">
        <f t="shared" si="23"/>
        <v>2.983217012129574</v>
      </c>
      <c r="BM20" s="338">
        <f t="shared" si="23"/>
        <v>2.9862405813237674</v>
      </c>
      <c r="BN20" s="818">
        <f t="shared" si="23"/>
        <v>2.9887221741805945</v>
      </c>
      <c r="BO20" s="258"/>
      <c r="BW20" s="174"/>
      <c r="DI20" s="27"/>
      <c r="DJ20" s="27"/>
      <c r="DK20" s="465"/>
      <c r="DL20" s="459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27"/>
      <c r="EH20" s="27"/>
      <c r="EI20" s="27"/>
      <c r="EJ20" s="465"/>
      <c r="EK20" s="459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27"/>
      <c r="FG20" s="27"/>
      <c r="FH20" s="27"/>
      <c r="FI20" s="465"/>
      <c r="FJ20" s="459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27"/>
    </row>
    <row r="21" spans="2:187" ht="42" customHeight="1">
      <c r="B21" s="462"/>
      <c r="C21" s="461"/>
      <c r="D21" s="483">
        <v>0.95</v>
      </c>
      <c r="E21" s="482">
        <f t="shared" si="3"/>
        <v>2.8497365068516682</v>
      </c>
      <c r="F21" s="817">
        <f t="shared" ref="F21:AK21" si="24">F88*F155</f>
        <v>0.6739276341327467</v>
      </c>
      <c r="G21" s="338">
        <f t="shared" si="24"/>
        <v>0.68285854910068378</v>
      </c>
      <c r="H21" s="338">
        <f t="shared" si="24"/>
        <v>0.68472993773643875</v>
      </c>
      <c r="I21" s="338">
        <f t="shared" si="24"/>
        <v>0.6870497755556757</v>
      </c>
      <c r="J21" s="338">
        <f t="shared" si="24"/>
        <v>0.68991654698846305</v>
      </c>
      <c r="K21" s="338">
        <f t="shared" si="24"/>
        <v>0.69344692853177181</v>
      </c>
      <c r="L21" s="338">
        <f t="shared" si="24"/>
        <v>0.69777938848237397</v>
      </c>
      <c r="M21" s="338">
        <f t="shared" si="24"/>
        <v>0.70307866808629915</v>
      </c>
      <c r="N21" s="338">
        <f t="shared" si="24"/>
        <v>0.70954109543822586</v>
      </c>
      <c r="O21" s="338">
        <f t="shared" si="24"/>
        <v>0.71625543829408622</v>
      </c>
      <c r="P21" s="338">
        <f t="shared" si="24"/>
        <v>0.72004426495913698</v>
      </c>
      <c r="Q21" s="338">
        <f t="shared" si="24"/>
        <v>0.72509739942893003</v>
      </c>
      <c r="R21" s="338">
        <f t="shared" si="24"/>
        <v>0.77265358108214066</v>
      </c>
      <c r="S21" s="338">
        <f t="shared" si="24"/>
        <v>0.77912705553256578</v>
      </c>
      <c r="T21" s="338">
        <f t="shared" si="24"/>
        <v>0.79335878953649175</v>
      </c>
      <c r="U21" s="338">
        <f t="shared" si="24"/>
        <v>0.81353588370548702</v>
      </c>
      <c r="V21" s="338">
        <f t="shared" si="24"/>
        <v>0.84223344197717909</v>
      </c>
      <c r="W21" s="338">
        <f t="shared" si="24"/>
        <v>0.87633026986321227</v>
      </c>
      <c r="X21" s="338">
        <f t="shared" si="24"/>
        <v>0.91650887390797475</v>
      </c>
      <c r="Y21" s="338">
        <f t="shared" si="24"/>
        <v>0.96351180794071756</v>
      </c>
      <c r="Z21" s="338">
        <f t="shared" si="24"/>
        <v>1.0180345093258445</v>
      </c>
      <c r="AA21" s="338">
        <f t="shared" si="24"/>
        <v>1.0806636307923245</v>
      </c>
      <c r="AB21" s="338">
        <f t="shared" si="24"/>
        <v>1.1518021385367008</v>
      </c>
      <c r="AC21" s="338">
        <f t="shared" si="24"/>
        <v>1.2315863882666291</v>
      </c>
      <c r="AD21" s="338">
        <f t="shared" si="24"/>
        <v>1.3198047441550742</v>
      </c>
      <c r="AE21" s="338">
        <f t="shared" si="24"/>
        <v>1.4158314610048173</v>
      </c>
      <c r="AF21" s="338">
        <f t="shared" si="24"/>
        <v>1.5185918970496226</v>
      </c>
      <c r="AG21" s="338">
        <f t="shared" si="24"/>
        <v>1.6265738486105989</v>
      </c>
      <c r="AH21" s="338">
        <f t="shared" si="24"/>
        <v>1.7378937257792348</v>
      </c>
      <c r="AI21" s="338">
        <f t="shared" si="24"/>
        <v>1.8504158659170828</v>
      </c>
      <c r="AJ21" s="338">
        <f t="shared" si="24"/>
        <v>1.9619110429232527</v>
      </c>
      <c r="AK21" s="338">
        <f t="shared" si="24"/>
        <v>2.0702301728618626</v>
      </c>
      <c r="AL21" s="338">
        <f t="shared" ref="AL21:BN21" si="25">AL88*AL155</f>
        <v>2.1734651054400733</v>
      </c>
      <c r="AM21" s="338">
        <f t="shared" si="25"/>
        <v>2.2700718600284313</v>
      </c>
      <c r="AN21" s="338">
        <f t="shared" si="25"/>
        <v>2.3589413369683734</v>
      </c>
      <c r="AO21" s="338">
        <f t="shared" si="25"/>
        <v>2.4394147658413456</v>
      </c>
      <c r="AP21" s="338">
        <f t="shared" si="25"/>
        <v>2.5112518850219789</v>
      </c>
      <c r="AQ21" s="338">
        <f t="shared" si="25"/>
        <v>2.574566370610484</v>
      </c>
      <c r="AR21" s="338">
        <f t="shared" si="25"/>
        <v>2.6297447161873304</v>
      </c>
      <c r="AS21" s="338">
        <f t="shared" si="25"/>
        <v>2.6773626651604836</v>
      </c>
      <c r="AT21" s="338">
        <f t="shared" si="25"/>
        <v>2.7181092068300363</v>
      </c>
      <c r="AU21" s="338">
        <f t="shared" si="25"/>
        <v>2.7527237205024044</v>
      </c>
      <c r="AV21" s="338">
        <f t="shared" si="25"/>
        <v>2.7819481533632739</v>
      </c>
      <c r="AW21" s="338">
        <f t="shared" si="25"/>
        <v>2.8064935757853382</v>
      </c>
      <c r="AX21" s="338">
        <f t="shared" si="25"/>
        <v>2.8307047404864512</v>
      </c>
      <c r="AY21" s="338">
        <f t="shared" si="25"/>
        <v>2.8512295144564348</v>
      </c>
      <c r="AZ21" s="338">
        <f t="shared" si="25"/>
        <v>2.8683301511035495</v>
      </c>
      <c r="BA21" s="338">
        <f t="shared" si="25"/>
        <v>2.884862603359867</v>
      </c>
      <c r="BB21" s="338">
        <f t="shared" si="25"/>
        <v>2.8990666637528255</v>
      </c>
      <c r="BC21" s="338">
        <f t="shared" si="25"/>
        <v>2.9108351224560272</v>
      </c>
      <c r="BD21" s="338">
        <f t="shared" si="25"/>
        <v>2.9220567385994092</v>
      </c>
      <c r="BE21" s="338">
        <f t="shared" si="25"/>
        <v>2.9317866678977502</v>
      </c>
      <c r="BF21" s="338">
        <f t="shared" si="25"/>
        <v>2.9398172845331665</v>
      </c>
      <c r="BG21" s="338">
        <f t="shared" si="25"/>
        <v>2.9474031162011376</v>
      </c>
      <c r="BH21" s="338">
        <f t="shared" si="25"/>
        <v>2.9549568435621802</v>
      </c>
      <c r="BI21" s="338">
        <f t="shared" si="25"/>
        <v>2.9629873758739054</v>
      </c>
      <c r="BJ21" s="338">
        <f t="shared" si="25"/>
        <v>2.9696058966635555</v>
      </c>
      <c r="BK21" s="338">
        <f t="shared" si="25"/>
        <v>2.9750542286489008</v>
      </c>
      <c r="BL21" s="338">
        <f t="shared" si="25"/>
        <v>2.9795348998827014</v>
      </c>
      <c r="BM21" s="338">
        <f t="shared" si="25"/>
        <v>2.9832168224845277</v>
      </c>
      <c r="BN21" s="818">
        <f t="shared" si="25"/>
        <v>2.9862403948159866</v>
      </c>
      <c r="BO21" s="258"/>
      <c r="BW21" s="174"/>
      <c r="DI21" s="27"/>
      <c r="DJ21" s="27"/>
      <c r="DK21" s="465"/>
      <c r="DL21" s="459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27"/>
      <c r="EH21" s="27"/>
      <c r="EI21" s="27"/>
      <c r="EJ21" s="465"/>
      <c r="EK21" s="459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27"/>
      <c r="FG21" s="27"/>
      <c r="FH21" s="27"/>
      <c r="FI21" s="465"/>
      <c r="FJ21" s="459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27"/>
    </row>
    <row r="22" spans="2:187" ht="42" customHeight="1">
      <c r="B22" s="462"/>
      <c r="C22" s="461"/>
      <c r="D22" s="481">
        <v>0.9</v>
      </c>
      <c r="E22" s="482">
        <f t="shared" si="3"/>
        <v>2.8178146614216071</v>
      </c>
      <c r="F22" s="817">
        <f t="shared" ref="F22:AK22" si="26">F89*F156</f>
        <v>0.65761923096480823</v>
      </c>
      <c r="G22" s="338">
        <f t="shared" si="26"/>
        <v>0.66647666087186896</v>
      </c>
      <c r="H22" s="338">
        <f t="shared" si="26"/>
        <v>0.66827827806431273</v>
      </c>
      <c r="I22" s="338">
        <f t="shared" si="26"/>
        <v>0.6705314618208742</v>
      </c>
      <c r="J22" s="338">
        <f t="shared" si="26"/>
        <v>0.67333796629434828</v>
      </c>
      <c r="K22" s="338">
        <f t="shared" si="26"/>
        <v>0.67681688509114446</v>
      </c>
      <c r="L22" s="338">
        <f t="shared" si="26"/>
        <v>0.68110788112700438</v>
      </c>
      <c r="M22" s="338">
        <f t="shared" si="26"/>
        <v>0.6863755517542689</v>
      </c>
      <c r="N22" s="338">
        <f t="shared" si="26"/>
        <v>0.69281486522339297</v>
      </c>
      <c r="O22" s="338">
        <f t="shared" si="26"/>
        <v>0.70065743860461305</v>
      </c>
      <c r="P22" s="338">
        <f t="shared" si="26"/>
        <v>0.70869313011153068</v>
      </c>
      <c r="Q22" s="338">
        <f t="shared" si="26"/>
        <v>0.71541102599642659</v>
      </c>
      <c r="R22" s="338">
        <f t="shared" si="26"/>
        <v>0.71920201364394964</v>
      </c>
      <c r="S22" s="338">
        <f t="shared" si="26"/>
        <v>0.77709551962640855</v>
      </c>
      <c r="T22" s="338">
        <f t="shared" si="26"/>
        <v>0.78472131002330581</v>
      </c>
      <c r="U22" s="338">
        <f t="shared" si="26"/>
        <v>0.80170183771355852</v>
      </c>
      <c r="V22" s="338">
        <f t="shared" si="26"/>
        <v>0.82586710584960188</v>
      </c>
      <c r="W22" s="338">
        <f t="shared" si="26"/>
        <v>0.85954202755814535</v>
      </c>
      <c r="X22" s="338">
        <f t="shared" si="26"/>
        <v>0.89975255629500583</v>
      </c>
      <c r="Y22" s="338">
        <f t="shared" si="26"/>
        <v>0.94680071814735534</v>
      </c>
      <c r="Z22" s="338">
        <f t="shared" si="26"/>
        <v>1.0013806501785016</v>
      </c>
      <c r="AA22" s="338">
        <f t="shared" si="26"/>
        <v>1.0640765201706148</v>
      </c>
      <c r="AB22" s="338">
        <f t="shared" si="26"/>
        <v>1.1352879722769194</v>
      </c>
      <c r="AC22" s="338">
        <f t="shared" si="26"/>
        <v>1.2151476771997649</v>
      </c>
      <c r="AD22" s="338">
        <f t="shared" si="26"/>
        <v>1.3034404376311817</v>
      </c>
      <c r="AE22" s="338">
        <f t="shared" si="26"/>
        <v>1.3995374674773953</v>
      </c>
      <c r="AF22" s="338">
        <f t="shared" si="26"/>
        <v>1.5023618527166684</v>
      </c>
      <c r="AG22" s="338">
        <f t="shared" si="26"/>
        <v>1.6103999743498978</v>
      </c>
      <c r="AH22" s="338">
        <f t="shared" si="26"/>
        <v>1.7217676387240695</v>
      </c>
      <c r="AI22" s="338">
        <f t="shared" si="26"/>
        <v>1.8343292560983377</v>
      </c>
      <c r="AJ22" s="338">
        <f t="shared" si="26"/>
        <v>1.9458561712490332</v>
      </c>
      <c r="AK22" s="338">
        <f t="shared" si="26"/>
        <v>2.0542001846462066</v>
      </c>
      <c r="AL22" s="338">
        <f t="shared" ref="AL22:BN22" si="27">AL89*AL156</f>
        <v>2.157454179958362</v>
      </c>
      <c r="AM22" s="338">
        <f t="shared" si="27"/>
        <v>2.2540752311163326</v>
      </c>
      <c r="AN22" s="338">
        <f t="shared" si="27"/>
        <v>2.3429552243327425</v>
      </c>
      <c r="AO22" s="338">
        <f t="shared" si="27"/>
        <v>2.4234362541871888</v>
      </c>
      <c r="AP22" s="338">
        <f t="shared" si="27"/>
        <v>2.4952787812066908</v>
      </c>
      <c r="AQ22" s="338">
        <f t="shared" si="27"/>
        <v>2.5585970604443489</v>
      </c>
      <c r="AR22" s="338">
        <f t="shared" si="27"/>
        <v>2.6137780342101387</v>
      </c>
      <c r="AS22" s="338">
        <f t="shared" si="27"/>
        <v>2.6613977839382432</v>
      </c>
      <c r="AT22" s="338">
        <f t="shared" si="27"/>
        <v>2.7021455474818299</v>
      </c>
      <c r="AU22" s="338">
        <f t="shared" si="27"/>
        <v>2.7367608831918258</v>
      </c>
      <c r="AV22" s="338">
        <f t="shared" si="27"/>
        <v>2.7659858649896556</v>
      </c>
      <c r="AW22" s="338">
        <f t="shared" si="27"/>
        <v>2.7951949126302842</v>
      </c>
      <c r="AX22" s="338">
        <f t="shared" si="27"/>
        <v>2.8197396035873359</v>
      </c>
      <c r="AY22" s="338">
        <f t="shared" si="27"/>
        <v>2.8402645381629101</v>
      </c>
      <c r="AZ22" s="338">
        <f t="shared" si="27"/>
        <v>2.8602891583430079</v>
      </c>
      <c r="BA22" s="338">
        <f t="shared" si="27"/>
        <v>2.8773895150675814</v>
      </c>
      <c r="BB22" s="338">
        <f t="shared" si="27"/>
        <v>2.8915936209741417</v>
      </c>
      <c r="BC22" s="338">
        <f t="shared" si="27"/>
        <v>2.9052225250547554</v>
      </c>
      <c r="BD22" s="338">
        <f t="shared" si="27"/>
        <v>2.9169908832556013</v>
      </c>
      <c r="BE22" s="338">
        <f t="shared" si="27"/>
        <v>2.9267208250998529</v>
      </c>
      <c r="BF22" s="338">
        <f t="shared" si="27"/>
        <v>2.9359509783213906</v>
      </c>
      <c r="BG22" s="338">
        <f t="shared" si="27"/>
        <v>2.9452267126713694</v>
      </c>
      <c r="BH22" s="338">
        <f t="shared" si="27"/>
        <v>2.9549565213424898</v>
      </c>
      <c r="BI22" s="338">
        <f t="shared" si="27"/>
        <v>2.9629870566295833</v>
      </c>
      <c r="BJ22" s="338">
        <f t="shared" si="27"/>
        <v>2.9696055804362116</v>
      </c>
      <c r="BK22" s="338">
        <f t="shared" si="27"/>
        <v>2.9750539159231901</v>
      </c>
      <c r="BL22" s="338">
        <f t="shared" si="27"/>
        <v>2.9795345914695059</v>
      </c>
      <c r="BM22" s="338">
        <f t="shared" si="27"/>
        <v>2.9832165194337228</v>
      </c>
      <c r="BN22" s="818">
        <f t="shared" si="27"/>
        <v>2.9862400983463626</v>
      </c>
      <c r="BO22" s="258"/>
      <c r="BW22" s="174"/>
      <c r="DI22" s="27"/>
      <c r="DJ22" s="27"/>
      <c r="DK22" s="465"/>
      <c r="DL22" s="459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27"/>
      <c r="EH22" s="27"/>
      <c r="EI22" s="27"/>
      <c r="EJ22" s="465"/>
      <c r="EK22" s="459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27"/>
      <c r="FG22" s="27"/>
      <c r="FH22" s="27"/>
      <c r="FI22" s="465"/>
      <c r="FJ22" s="459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27"/>
    </row>
    <row r="23" spans="2:187" ht="42" customHeight="1">
      <c r="B23" s="463"/>
      <c r="C23" s="462"/>
      <c r="D23" s="483">
        <v>0.85</v>
      </c>
      <c r="E23" s="482">
        <f t="shared" si="3"/>
        <v>2.779455206958692</v>
      </c>
      <c r="F23" s="817">
        <f t="shared" ref="F23:AK23" si="28">F90*F157</f>
        <v>0.6379912198444937</v>
      </c>
      <c r="G23" s="338">
        <f t="shared" si="28"/>
        <v>0.64674154120071348</v>
      </c>
      <c r="H23" s="338">
        <f t="shared" si="28"/>
        <v>0.6484382708751727</v>
      </c>
      <c r="I23" s="338">
        <f t="shared" si="28"/>
        <v>0.65058889850264223</v>
      </c>
      <c r="J23" s="338">
        <f t="shared" si="28"/>
        <v>0.65330088521967233</v>
      </c>
      <c r="K23" s="338">
        <f t="shared" si="28"/>
        <v>0.65669793419827971</v>
      </c>
      <c r="L23" s="338">
        <f t="shared" si="28"/>
        <v>0.66092239858970425</v>
      </c>
      <c r="M23" s="338">
        <f t="shared" si="28"/>
        <v>0.666139270686816</v>
      </c>
      <c r="N23" s="338">
        <f t="shared" si="28"/>
        <v>0.6725417241223155</v>
      </c>
      <c r="O23" s="338">
        <f t="shared" si="28"/>
        <v>0.68035783935423277</v>
      </c>
      <c r="P23" s="338">
        <f t="shared" si="28"/>
        <v>0.68985794725802441</v>
      </c>
      <c r="Q23" s="338">
        <f t="shared" si="28"/>
        <v>0.6994247316387272</v>
      </c>
      <c r="R23" s="338">
        <f t="shared" si="28"/>
        <v>0.7074573143769638</v>
      </c>
      <c r="S23" s="338">
        <f t="shared" si="28"/>
        <v>0.71418613211706949</v>
      </c>
      <c r="T23" s="338">
        <f t="shared" si="28"/>
        <v>0.77692764895967892</v>
      </c>
      <c r="U23" s="338">
        <f t="shared" si="28"/>
        <v>0.79120337573620969</v>
      </c>
      <c r="V23" s="338">
        <f t="shared" si="28"/>
        <v>0.81145169860101851</v>
      </c>
      <c r="W23" s="338">
        <f t="shared" si="28"/>
        <v>0.84024737738716682</v>
      </c>
      <c r="X23" s="338">
        <f t="shared" si="28"/>
        <v>0.87946420356727117</v>
      </c>
      <c r="Y23" s="338">
        <f t="shared" si="28"/>
        <v>0.92658956625030398</v>
      </c>
      <c r="Z23" s="338">
        <f t="shared" si="28"/>
        <v>0.98126350234612558</v>
      </c>
      <c r="AA23" s="338">
        <f t="shared" si="28"/>
        <v>1.0440651243071002</v>
      </c>
      <c r="AB23" s="338">
        <f t="shared" si="28"/>
        <v>1.1153881021551832</v>
      </c>
      <c r="AC23" s="338">
        <f t="shared" si="28"/>
        <v>1.1953591406996413</v>
      </c>
      <c r="AD23" s="338">
        <f t="shared" si="28"/>
        <v>1.2837578705165582</v>
      </c>
      <c r="AE23" s="338">
        <f t="shared" si="28"/>
        <v>1.3799516224009161</v>
      </c>
      <c r="AF23" s="338">
        <f t="shared" si="28"/>
        <v>1.4828610615708788</v>
      </c>
      <c r="AG23" s="338">
        <f t="shared" si="28"/>
        <v>1.5909715213208642</v>
      </c>
      <c r="AH23" s="338">
        <f t="shared" si="28"/>
        <v>1.7023988810205946</v>
      </c>
      <c r="AI23" s="338">
        <f t="shared" si="28"/>
        <v>1.8150084261714983</v>
      </c>
      <c r="AJ23" s="338">
        <f t="shared" si="28"/>
        <v>1.9265728658876615</v>
      </c>
      <c r="AK23" s="338">
        <f t="shared" si="28"/>
        <v>2.0349455883113032</v>
      </c>
      <c r="AL23" s="338">
        <f t="shared" ref="AL23:BN23" si="29">AL90*AL157</f>
        <v>2.1382210874311349</v>
      </c>
      <c r="AM23" s="338">
        <f t="shared" si="29"/>
        <v>2.234857935833003</v>
      </c>
      <c r="AN23" s="338">
        <f t="shared" si="29"/>
        <v>2.3237493305430243</v>
      </c>
      <c r="AO23" s="338">
        <f t="shared" si="29"/>
        <v>2.4042384583710148</v>
      </c>
      <c r="AP23" s="338">
        <f t="shared" si="29"/>
        <v>2.4760866545017075</v>
      </c>
      <c r="AQ23" s="338">
        <f t="shared" si="29"/>
        <v>2.5394088514221895</v>
      </c>
      <c r="AR23" s="338">
        <f t="shared" si="29"/>
        <v>2.5945925014209457</v>
      </c>
      <c r="AS23" s="338">
        <f t="shared" si="29"/>
        <v>2.6422140606141742</v>
      </c>
      <c r="AT23" s="338">
        <f t="shared" si="29"/>
        <v>2.6829630364421346</v>
      </c>
      <c r="AU23" s="338">
        <f t="shared" si="29"/>
        <v>2.7181117766772518</v>
      </c>
      <c r="AV23" s="338">
        <f t="shared" si="29"/>
        <v>2.7527255138046827</v>
      </c>
      <c r="AW23" s="338">
        <f t="shared" si="29"/>
        <v>2.7819493139272611</v>
      </c>
      <c r="AX23" s="338">
        <f t="shared" si="29"/>
        <v>2.8064942374225823</v>
      </c>
      <c r="AY23" s="338">
        <f t="shared" si="29"/>
        <v>2.8307050187842995</v>
      </c>
      <c r="AZ23" s="338">
        <f t="shared" si="29"/>
        <v>2.8512295030763917</v>
      </c>
      <c r="BA23" s="338">
        <f t="shared" si="29"/>
        <v>2.8683299243689793</v>
      </c>
      <c r="BB23" s="338">
        <f t="shared" si="29"/>
        <v>2.8848622183878545</v>
      </c>
      <c r="BC23" s="338">
        <f t="shared" si="29"/>
        <v>2.8990661637283779</v>
      </c>
      <c r="BD23" s="338">
        <f t="shared" si="29"/>
        <v>2.9108345394714799</v>
      </c>
      <c r="BE23" s="338">
        <f t="shared" si="29"/>
        <v>2.9220560956694706</v>
      </c>
      <c r="BF23" s="338">
        <f t="shared" si="29"/>
        <v>2.9317859820295022</v>
      </c>
      <c r="BG23" s="338">
        <f t="shared" si="29"/>
        <v>2.9398165689519833</v>
      </c>
      <c r="BH23" s="338">
        <f t="shared" si="29"/>
        <v>2.9474023809410399</v>
      </c>
      <c r="BI23" s="338">
        <f t="shared" si="29"/>
        <v>2.9549560965346142</v>
      </c>
      <c r="BJ23" s="338">
        <f t="shared" si="29"/>
        <v>2.962986623521076</v>
      </c>
      <c r="BK23" s="338">
        <f t="shared" si="29"/>
        <v>2.9696051450492966</v>
      </c>
      <c r="BL23" s="338">
        <f t="shared" si="29"/>
        <v>2.9750534832355249</v>
      </c>
      <c r="BM23" s="338">
        <f t="shared" si="29"/>
        <v>2.9795341657340577</v>
      </c>
      <c r="BN23" s="818">
        <f t="shared" si="29"/>
        <v>2.9832161043778811</v>
      </c>
      <c r="BO23" s="258"/>
      <c r="BW23" s="174"/>
      <c r="DI23" s="27"/>
      <c r="DJ23" s="27"/>
      <c r="DK23" s="465"/>
      <c r="DL23" s="459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27"/>
      <c r="EH23" s="27"/>
      <c r="EI23" s="27"/>
      <c r="EJ23" s="465"/>
      <c r="EK23" s="459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27"/>
      <c r="FG23" s="27"/>
      <c r="FH23" s="27"/>
      <c r="FI23" s="465"/>
      <c r="FJ23" s="459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27"/>
    </row>
    <row r="24" spans="2:187" ht="42" customHeight="1">
      <c r="B24" s="463"/>
      <c r="C24" s="462"/>
      <c r="D24" s="481">
        <v>0.8</v>
      </c>
      <c r="E24" s="482">
        <f t="shared" si="3"/>
        <v>2.7335175661147932</v>
      </c>
      <c r="F24" s="817">
        <f t="shared" ref="F24:AK24" si="30">F91*F158</f>
        <v>0.61446248327000497</v>
      </c>
      <c r="G24" s="338">
        <f t="shared" si="30"/>
        <v>0.62306047680048093</v>
      </c>
      <c r="H24" s="338">
        <f t="shared" si="30"/>
        <v>0.62460269360363341</v>
      </c>
      <c r="I24" s="338">
        <f t="shared" si="30"/>
        <v>0.6265979386838999</v>
      </c>
      <c r="J24" s="338">
        <f t="shared" si="30"/>
        <v>0.62916329335920274</v>
      </c>
      <c r="K24" s="338">
        <f t="shared" si="30"/>
        <v>0.63243098452098234</v>
      </c>
      <c r="L24" s="338">
        <f t="shared" si="30"/>
        <v>0.63654905585108157</v>
      </c>
      <c r="M24" s="338">
        <f t="shared" si="30"/>
        <v>0.64168433892606525</v>
      </c>
      <c r="N24" s="338">
        <f t="shared" si="30"/>
        <v>0.64802792143179766</v>
      </c>
      <c r="O24" s="338">
        <f t="shared" si="30"/>
        <v>0.65580256272752191</v>
      </c>
      <c r="P24" s="338">
        <f t="shared" si="30"/>
        <v>0.6652710577869384</v>
      </c>
      <c r="Q24" s="338">
        <f t="shared" si="30"/>
        <v>0.67674461757295123</v>
      </c>
      <c r="R24" s="338">
        <f t="shared" si="30"/>
        <v>0.68806500062467035</v>
      </c>
      <c r="S24" s="338">
        <f t="shared" si="30"/>
        <v>0.69764480959949804</v>
      </c>
      <c r="T24" s="338">
        <f t="shared" si="30"/>
        <v>0.70574125148041655</v>
      </c>
      <c r="U24" s="338">
        <f t="shared" si="30"/>
        <v>0.78157793595896663</v>
      </c>
      <c r="V24" s="338">
        <f t="shared" si="30"/>
        <v>0.79870053956829135</v>
      </c>
      <c r="W24" s="338">
        <f t="shared" si="30"/>
        <v>0.8230565753873299</v>
      </c>
      <c r="X24" s="338">
        <f t="shared" si="30"/>
        <v>0.85696490061852837</v>
      </c>
      <c r="Y24" s="338">
        <f t="shared" si="30"/>
        <v>0.90222896849963408</v>
      </c>
      <c r="Z24" s="338">
        <f t="shared" si="30"/>
        <v>0.95705358544955899</v>
      </c>
      <c r="AA24" s="338">
        <f t="shared" si="30"/>
        <v>1.0200183563093386</v>
      </c>
      <c r="AB24" s="338">
        <f t="shared" si="30"/>
        <v>1.0915069232094416</v>
      </c>
      <c r="AC24" s="338">
        <f t="shared" si="30"/>
        <v>1.1716370569009265</v>
      </c>
      <c r="AD24" s="338">
        <f t="shared" si="30"/>
        <v>1.2601816026044346</v>
      </c>
      <c r="AE24" s="338">
        <f t="shared" si="30"/>
        <v>1.3565036497624281</v>
      </c>
      <c r="AF24" s="338">
        <f t="shared" si="30"/>
        <v>1.4595220146223977</v>
      </c>
      <c r="AG24" s="338">
        <f t="shared" si="30"/>
        <v>1.5677220959738425</v>
      </c>
      <c r="AH24" s="338">
        <f t="shared" si="30"/>
        <v>1.679221162510568</v>
      </c>
      <c r="AI24" s="338">
        <f t="shared" si="30"/>
        <v>1.7918866569753085</v>
      </c>
      <c r="AJ24" s="338">
        <f t="shared" si="30"/>
        <v>1.9034937665307063</v>
      </c>
      <c r="AK24" s="338">
        <f t="shared" si="30"/>
        <v>2.0118983597466937</v>
      </c>
      <c r="AL24" s="338">
        <f t="shared" ref="AL24:BN24" si="31">AL91*AL158</f>
        <v>2.1151972130254593</v>
      </c>
      <c r="AM24" s="338">
        <f t="shared" si="31"/>
        <v>2.2118508775960941</v>
      </c>
      <c r="AN24" s="338">
        <f t="shared" si="31"/>
        <v>2.3007541883830824</v>
      </c>
      <c r="AO24" s="338">
        <f t="shared" si="31"/>
        <v>2.3812516377410189</v>
      </c>
      <c r="AP24" s="338">
        <f t="shared" si="31"/>
        <v>2.4531055687399865</v>
      </c>
      <c r="AQ24" s="338">
        <f t="shared" si="31"/>
        <v>2.5164316708320693</v>
      </c>
      <c r="AR24" s="338">
        <f t="shared" si="31"/>
        <v>2.5716179514019464</v>
      </c>
      <c r="AS24" s="338">
        <f t="shared" si="31"/>
        <v>2.6192412652634709</v>
      </c>
      <c r="AT24" s="338">
        <f t="shared" si="31"/>
        <v>2.6614023325389438</v>
      </c>
      <c r="AU24" s="338">
        <f t="shared" si="31"/>
        <v>2.702148741466297</v>
      </c>
      <c r="AV24" s="338">
        <f t="shared" si="31"/>
        <v>2.7367629870975967</v>
      </c>
      <c r="AW24" s="338">
        <f t="shared" si="31"/>
        <v>2.7659871173104524</v>
      </c>
      <c r="AX24" s="338">
        <f t="shared" si="31"/>
        <v>2.7951955157911512</v>
      </c>
      <c r="AY24" s="338">
        <f t="shared" si="31"/>
        <v>2.8197397188084294</v>
      </c>
      <c r="AZ24" s="338">
        <f t="shared" si="31"/>
        <v>2.8402642923443544</v>
      </c>
      <c r="BA24" s="338">
        <f t="shared" si="31"/>
        <v>2.8602886484039582</v>
      </c>
      <c r="BB24" s="338">
        <f t="shared" si="31"/>
        <v>2.8773888139485999</v>
      </c>
      <c r="BC24" s="338">
        <f t="shared" si="31"/>
        <v>2.8915927827794192</v>
      </c>
      <c r="BD24" s="338">
        <f t="shared" si="31"/>
        <v>2.9052215885741535</v>
      </c>
      <c r="BE24" s="338">
        <f t="shared" si="31"/>
        <v>2.9169898764538913</v>
      </c>
      <c r="BF24" s="338">
        <f t="shared" si="31"/>
        <v>2.9267197684009476</v>
      </c>
      <c r="BG24" s="338">
        <f t="shared" si="31"/>
        <v>2.9359498872144623</v>
      </c>
      <c r="BH24" s="338">
        <f t="shared" si="31"/>
        <v>2.9452255991567053</v>
      </c>
      <c r="BI24" s="338">
        <f t="shared" si="31"/>
        <v>2.9549553950678873</v>
      </c>
      <c r="BJ24" s="338">
        <f t="shared" si="31"/>
        <v>2.9629859266917133</v>
      </c>
      <c r="BK24" s="338">
        <f t="shared" si="31"/>
        <v>2.9696044550040037</v>
      </c>
      <c r="BL24" s="338">
        <f t="shared" si="31"/>
        <v>2.9750528025962097</v>
      </c>
      <c r="BM24" s="338">
        <f t="shared" si="31"/>
        <v>2.9795334974861118</v>
      </c>
      <c r="BN24" s="818">
        <f t="shared" si="31"/>
        <v>2.9832154517620366</v>
      </c>
      <c r="BO24" s="258"/>
      <c r="BW24" s="174"/>
      <c r="DI24" s="27"/>
      <c r="DJ24" s="27"/>
      <c r="DK24" s="465"/>
      <c r="DL24" s="459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27"/>
      <c r="EH24" s="27"/>
      <c r="EI24" s="27"/>
      <c r="EJ24" s="465"/>
      <c r="EK24" s="459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27"/>
      <c r="FG24" s="27"/>
      <c r="FH24" s="27"/>
      <c r="FI24" s="465"/>
      <c r="FJ24" s="459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27"/>
    </row>
    <row r="25" spans="2:187" ht="42" customHeight="1">
      <c r="B25" s="463"/>
      <c r="C25" s="462"/>
      <c r="D25" s="483">
        <v>0.75</v>
      </c>
      <c r="E25" s="482">
        <f t="shared" si="3"/>
        <v>2.6787298253429941</v>
      </c>
      <c r="F25" s="817">
        <f t="shared" ref="F25:AK25" si="32">F92*F159</f>
        <v>0.58639812649201528</v>
      </c>
      <c r="G25" s="338">
        <f t="shared" si="32"/>
        <v>0.59478650779690367</v>
      </c>
      <c r="H25" s="338">
        <f t="shared" si="32"/>
        <v>0.59610734235664231</v>
      </c>
      <c r="I25" s="338">
        <f t="shared" si="32"/>
        <v>0.59787223654873201</v>
      </c>
      <c r="J25" s="338">
        <f t="shared" si="32"/>
        <v>0.60021372369498482</v>
      </c>
      <c r="K25" s="338">
        <f t="shared" si="32"/>
        <v>0.60327921953462327</v>
      </c>
      <c r="L25" s="338">
        <f t="shared" si="32"/>
        <v>0.60722822901899665</v>
      </c>
      <c r="M25" s="338">
        <f t="shared" si="32"/>
        <v>0.61223282241880428</v>
      </c>
      <c r="N25" s="338">
        <f t="shared" si="32"/>
        <v>0.61848236812880297</v>
      </c>
      <c r="O25" s="338">
        <f t="shared" si="32"/>
        <v>0.62619188339094556</v>
      </c>
      <c r="P25" s="338">
        <f t="shared" si="32"/>
        <v>0.63561221650712485</v>
      </c>
      <c r="Q25" s="338">
        <f t="shared" si="32"/>
        <v>0.64704026227759426</v>
      </c>
      <c r="R25" s="338">
        <f t="shared" si="32"/>
        <v>0.66085184365861849</v>
      </c>
      <c r="S25" s="338">
        <f t="shared" si="32"/>
        <v>0.6741873902486234</v>
      </c>
      <c r="T25" s="338">
        <f t="shared" si="32"/>
        <v>0.68560643104494323</v>
      </c>
      <c r="U25" s="338">
        <f t="shared" si="32"/>
        <v>0.69538371042154068</v>
      </c>
      <c r="V25" s="338">
        <f t="shared" si="32"/>
        <v>0.78689732976157123</v>
      </c>
      <c r="W25" s="338">
        <f t="shared" si="32"/>
        <v>0.8074984822926613</v>
      </c>
      <c r="X25" s="338">
        <f t="shared" si="32"/>
        <v>0.83671220860648743</v>
      </c>
      <c r="Y25" s="338">
        <f t="shared" si="32"/>
        <v>0.87639015367324102</v>
      </c>
      <c r="Z25" s="338">
        <f t="shared" si="32"/>
        <v>0.92806125365940584</v>
      </c>
      <c r="AA25" s="338">
        <f t="shared" si="32"/>
        <v>0.99126971624973326</v>
      </c>
      <c r="AB25" s="338">
        <f t="shared" si="32"/>
        <v>1.0629954868282669</v>
      </c>
      <c r="AC25" s="338">
        <f t="shared" si="32"/>
        <v>1.143344266570208</v>
      </c>
      <c r="AD25" s="338">
        <f t="shared" si="32"/>
        <v>1.2320812820757854</v>
      </c>
      <c r="AE25" s="338">
        <f t="shared" si="32"/>
        <v>1.3285662629852741</v>
      </c>
      <c r="AF25" s="338">
        <f t="shared" si="32"/>
        <v>1.4317180302042467</v>
      </c>
      <c r="AG25" s="338">
        <f t="shared" si="32"/>
        <v>1.5400242335980621</v>
      </c>
      <c r="AH25" s="338">
        <f t="shared" si="32"/>
        <v>1.6516056188360464</v>
      </c>
      <c r="AI25" s="338">
        <f t="shared" si="32"/>
        <v>1.7643335524774491</v>
      </c>
      <c r="AJ25" s="338">
        <f t="shared" si="32"/>
        <v>1.8759870743677802</v>
      </c>
      <c r="AK25" s="338">
        <f t="shared" si="32"/>
        <v>1.9844255359426413</v>
      </c>
      <c r="AL25" s="338">
        <f t="shared" ref="AL25:BN25" si="33">AL92*AL159</f>
        <v>2.0877486880818297</v>
      </c>
      <c r="AM25" s="338">
        <f t="shared" si="33"/>
        <v>2.1844195151728907</v>
      </c>
      <c r="AN25" s="338">
        <f t="shared" si="33"/>
        <v>2.273334774227</v>
      </c>
      <c r="AO25" s="338">
        <f t="shared" si="33"/>
        <v>2.3538404317484272</v>
      </c>
      <c r="AP25" s="338">
        <f t="shared" si="33"/>
        <v>2.4256999327338646</v>
      </c>
      <c r="AQ25" s="338">
        <f t="shared" si="33"/>
        <v>2.4890297718992267</v>
      </c>
      <c r="AR25" s="338">
        <f t="shared" si="33"/>
        <v>2.5442185334442233</v>
      </c>
      <c r="AS25" s="338">
        <f t="shared" si="33"/>
        <v>2.594600414439848</v>
      </c>
      <c r="AT25" s="338">
        <f t="shared" si="33"/>
        <v>2.6422196428875164</v>
      </c>
      <c r="AU25" s="338">
        <f t="shared" si="33"/>
        <v>2.6829667627441744</v>
      </c>
      <c r="AV25" s="338">
        <f t="shared" si="33"/>
        <v>2.7181140648441344</v>
      </c>
      <c r="AW25" s="338">
        <f t="shared" si="33"/>
        <v>2.7527267123955386</v>
      </c>
      <c r="AX25" s="338">
        <f t="shared" si="33"/>
        <v>2.7819496970804427</v>
      </c>
      <c r="AY25" s="338">
        <f t="shared" si="33"/>
        <v>2.8064940193080021</v>
      </c>
      <c r="AZ25" s="338">
        <f t="shared" si="33"/>
        <v>2.830704362133293</v>
      </c>
      <c r="BA25" s="338">
        <f t="shared" si="33"/>
        <v>2.8512285298479356</v>
      </c>
      <c r="BB25" s="338">
        <f t="shared" si="33"/>
        <v>2.8683287249115463</v>
      </c>
      <c r="BC25" s="338">
        <f t="shared" si="33"/>
        <v>2.8848608574671117</v>
      </c>
      <c r="BD25" s="338">
        <f t="shared" si="33"/>
        <v>2.8990646883114897</v>
      </c>
      <c r="BE25" s="338">
        <f t="shared" si="33"/>
        <v>2.9108329827767689</v>
      </c>
      <c r="BF25" s="338">
        <f t="shared" si="33"/>
        <v>2.9220544808016906</v>
      </c>
      <c r="BG25" s="338">
        <f t="shared" si="33"/>
        <v>2.9317843278875677</v>
      </c>
      <c r="BH25" s="338">
        <f t="shared" si="33"/>
        <v>2.9398148910860376</v>
      </c>
      <c r="BI25" s="338">
        <f t="shared" si="33"/>
        <v>2.9474006919672955</v>
      </c>
      <c r="BJ25" s="338">
        <f t="shared" si="33"/>
        <v>2.9549544075455914</v>
      </c>
      <c r="BK25" s="338">
        <f t="shared" si="33"/>
        <v>2.9629849446620846</v>
      </c>
      <c r="BL25" s="338">
        <f t="shared" si="33"/>
        <v>2.9696034872516854</v>
      </c>
      <c r="BM25" s="338">
        <f t="shared" si="33"/>
        <v>2.9750518571550471</v>
      </c>
      <c r="BN25" s="818">
        <f t="shared" si="33"/>
        <v>2.9795325817872729</v>
      </c>
      <c r="BO25" s="258"/>
      <c r="BW25" s="174"/>
      <c r="DI25" s="27"/>
      <c r="DJ25" s="27"/>
      <c r="DK25" s="465"/>
      <c r="DL25" s="459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27"/>
      <c r="EH25" s="27"/>
      <c r="EI25" s="27"/>
      <c r="EJ25" s="465"/>
      <c r="EK25" s="459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27"/>
      <c r="FG25" s="27"/>
      <c r="FH25" s="27"/>
      <c r="FI25" s="465"/>
      <c r="FJ25" s="459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27"/>
    </row>
    <row r="26" spans="2:187" ht="42" customHeight="1">
      <c r="B26" s="463"/>
      <c r="C26" s="462"/>
      <c r="D26" s="481">
        <v>0.7</v>
      </c>
      <c r="E26" s="482">
        <f t="shared" si="3"/>
        <v>2.6137057557369263</v>
      </c>
      <c r="F26" s="817">
        <f t="shared" ref="F26:AK26" si="34">F93*F160</f>
        <v>0.55312732751086358</v>
      </c>
      <c r="G26" s="338">
        <f t="shared" si="34"/>
        <v>0.56123986141048732</v>
      </c>
      <c r="H26" s="338">
        <f t="shared" si="34"/>
        <v>0.56225543670806355</v>
      </c>
      <c r="I26" s="338">
        <f t="shared" si="34"/>
        <v>0.56368921326476185</v>
      </c>
      <c r="J26" s="338">
        <f t="shared" si="34"/>
        <v>0.56569684634739958</v>
      </c>
      <c r="K26" s="338">
        <f t="shared" si="34"/>
        <v>0.56845151957067441</v>
      </c>
      <c r="L26" s="338">
        <f t="shared" si="34"/>
        <v>0.57213475462372476</v>
      </c>
      <c r="M26" s="338">
        <f t="shared" si="34"/>
        <v>0.57693123625135367</v>
      </c>
      <c r="N26" s="338">
        <f t="shared" si="34"/>
        <v>0.58303088735843378</v>
      </c>
      <c r="O26" s="338">
        <f t="shared" si="34"/>
        <v>0.59063809514971899</v>
      </c>
      <c r="P26" s="338">
        <f t="shared" si="34"/>
        <v>0.59998502330440018</v>
      </c>
      <c r="Q26" s="338">
        <f t="shared" si="34"/>
        <v>0.61134534621402081</v>
      </c>
      <c r="R26" s="338">
        <f t="shared" si="34"/>
        <v>0.62508544340176109</v>
      </c>
      <c r="S26" s="338">
        <f t="shared" si="34"/>
        <v>0.64170941247501845</v>
      </c>
      <c r="T26" s="338">
        <f t="shared" si="34"/>
        <v>0.65738576253707159</v>
      </c>
      <c r="U26" s="338">
        <f t="shared" si="34"/>
        <v>0.6710388183310465</v>
      </c>
      <c r="V26" s="338">
        <f t="shared" si="34"/>
        <v>0.68293481587101623</v>
      </c>
      <c r="W26" s="338">
        <f t="shared" si="34"/>
        <v>0.79319002582997566</v>
      </c>
      <c r="X26" s="338">
        <f t="shared" si="34"/>
        <v>0.81827245098460921</v>
      </c>
      <c r="Y26" s="338">
        <f t="shared" si="34"/>
        <v>0.85294971539381104</v>
      </c>
      <c r="Z26" s="338">
        <f t="shared" si="34"/>
        <v>0.89897412078040029</v>
      </c>
      <c r="AA26" s="338">
        <f t="shared" si="34"/>
        <v>0.95712065731694729</v>
      </c>
      <c r="AB26" s="338">
        <f t="shared" si="34"/>
        <v>1.0291713507394014</v>
      </c>
      <c r="AC26" s="338">
        <f t="shared" si="34"/>
        <v>1.1098064733636741</v>
      </c>
      <c r="AD26" s="338">
        <f t="shared" si="34"/>
        <v>1.1987849617355169</v>
      </c>
      <c r="AE26" s="338">
        <f t="shared" si="34"/>
        <v>1.2954663002910702</v>
      </c>
      <c r="AF26" s="338">
        <f t="shared" si="34"/>
        <v>1.3987729778062499</v>
      </c>
      <c r="AG26" s="338">
        <f t="shared" si="34"/>
        <v>1.5071983116539658</v>
      </c>
      <c r="AH26" s="338">
        <f t="shared" si="34"/>
        <v>1.6188693203286553</v>
      </c>
      <c r="AI26" s="338">
        <f t="shared" si="34"/>
        <v>1.7316633863676876</v>
      </c>
      <c r="AJ26" s="338">
        <f t="shared" si="34"/>
        <v>1.8433648633081614</v>
      </c>
      <c r="AK26" s="338">
        <f t="shared" si="34"/>
        <v>1.9518375469254792</v>
      </c>
      <c r="AL26" s="338">
        <f t="shared" ref="AL26:BN26" si="35">AL93*AL160</f>
        <v>2.0551847603718651</v>
      </c>
      <c r="AM26" s="338">
        <f t="shared" si="35"/>
        <v>2.151872270786138</v>
      </c>
      <c r="AN26" s="338">
        <f t="shared" si="35"/>
        <v>2.2407989468063936</v>
      </c>
      <c r="AO26" s="338">
        <f t="shared" si="35"/>
        <v>2.3213123210469835</v>
      </c>
      <c r="AP26" s="338">
        <f t="shared" si="35"/>
        <v>2.3931769765079873</v>
      </c>
      <c r="AQ26" s="338">
        <f t="shared" si="35"/>
        <v>2.4565102196961002</v>
      </c>
      <c r="AR26" s="338">
        <f t="shared" si="35"/>
        <v>2.5164452114680849</v>
      </c>
      <c r="AS26" s="338">
        <f t="shared" si="35"/>
        <v>2.5716275389492909</v>
      </c>
      <c r="AT26" s="338">
        <f t="shared" si="35"/>
        <v>2.619247732640094</v>
      </c>
      <c r="AU26" s="338">
        <f t="shared" si="35"/>
        <v>2.661406399288865</v>
      </c>
      <c r="AV26" s="338">
        <f t="shared" si="35"/>
        <v>2.7021509978133906</v>
      </c>
      <c r="AW26" s="338">
        <f t="shared" si="35"/>
        <v>2.7367638928554512</v>
      </c>
      <c r="AX26" s="338">
        <f t="shared" si="35"/>
        <v>2.7659870294516749</v>
      </c>
      <c r="AY26" s="338">
        <f t="shared" si="35"/>
        <v>2.7951947044522902</v>
      </c>
      <c r="AZ26" s="338">
        <f t="shared" si="35"/>
        <v>2.8197383856652296</v>
      </c>
      <c r="BA26" s="338">
        <f t="shared" si="35"/>
        <v>2.8402625867321691</v>
      </c>
      <c r="BB26" s="338">
        <f t="shared" si="35"/>
        <v>2.8602866773657718</v>
      </c>
      <c r="BC26" s="338">
        <f t="shared" si="35"/>
        <v>2.877386655638742</v>
      </c>
      <c r="BD26" s="338">
        <f t="shared" si="35"/>
        <v>2.8915904928692382</v>
      </c>
      <c r="BE26" s="338">
        <f t="shared" si="35"/>
        <v>2.9052192040766891</v>
      </c>
      <c r="BF26" s="338">
        <f t="shared" si="35"/>
        <v>2.9169874247858871</v>
      </c>
      <c r="BG26" s="338">
        <f t="shared" si="35"/>
        <v>2.9267172725609334</v>
      </c>
      <c r="BH26" s="338">
        <f t="shared" si="35"/>
        <v>2.9359473654787238</v>
      </c>
      <c r="BI26" s="338">
        <f t="shared" si="35"/>
        <v>2.9452230673186715</v>
      </c>
      <c r="BJ26" s="338">
        <f t="shared" si="35"/>
        <v>2.9549528676335135</v>
      </c>
      <c r="BK26" s="338">
        <f t="shared" si="35"/>
        <v>2.9629834197395009</v>
      </c>
      <c r="BL26" s="338">
        <f t="shared" si="35"/>
        <v>2.9696019844053319</v>
      </c>
      <c r="BM26" s="338">
        <f t="shared" si="35"/>
        <v>2.9750503841337852</v>
      </c>
      <c r="BN26" s="818">
        <f t="shared" si="35"/>
        <v>2.979531146778958</v>
      </c>
      <c r="BO26" s="258"/>
      <c r="BW26" s="174"/>
      <c r="DI26" s="27"/>
      <c r="DJ26" s="27"/>
      <c r="DK26" s="465"/>
      <c r="DL26" s="459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27"/>
      <c r="EH26" s="27"/>
      <c r="EI26" s="27"/>
      <c r="EJ26" s="465"/>
      <c r="EK26" s="459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27"/>
      <c r="FG26" s="27"/>
      <c r="FH26" s="27"/>
      <c r="FI26" s="465"/>
      <c r="FJ26" s="459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27"/>
    </row>
    <row r="27" spans="2:187" ht="42" customHeight="1">
      <c r="B27" s="463"/>
      <c r="C27" s="462"/>
      <c r="D27" s="483">
        <v>0.65</v>
      </c>
      <c r="E27" s="482">
        <f t="shared" si="3"/>
        <v>2.5369792764563188</v>
      </c>
      <c r="F27" s="817">
        <f t="shared" ref="F27:AK27" si="36">F94*F161</f>
        <v>0.51397115350286904</v>
      </c>
      <c r="G27" s="338">
        <f t="shared" si="36"/>
        <v>0.52174233693805694</v>
      </c>
      <c r="H27" s="338">
        <f t="shared" si="36"/>
        <v>0.52235902336610052</v>
      </c>
      <c r="I27" s="338">
        <f t="shared" si="36"/>
        <v>0.52333741353859475</v>
      </c>
      <c r="J27" s="338">
        <f t="shared" si="36"/>
        <v>0.52486410542424144</v>
      </c>
      <c r="K27" s="338">
        <f t="shared" si="36"/>
        <v>0.52715300995332026</v>
      </c>
      <c r="L27" s="338">
        <f t="shared" si="36"/>
        <v>0.53042566918585521</v>
      </c>
      <c r="M27" s="338">
        <f t="shared" si="36"/>
        <v>0.53489431158161493</v>
      </c>
      <c r="N27" s="338">
        <f t="shared" si="36"/>
        <v>0.54075635948773704</v>
      </c>
      <c r="O27" s="338">
        <f t="shared" si="36"/>
        <v>0.54820315192559477</v>
      </c>
      <c r="P27" s="338">
        <f t="shared" si="36"/>
        <v>0.55743828860415923</v>
      </c>
      <c r="Q27" s="338">
        <f t="shared" si="36"/>
        <v>0.56869805793538664</v>
      </c>
      <c r="R27" s="338">
        <f t="shared" si="36"/>
        <v>0.58233376303083351</v>
      </c>
      <c r="S27" s="338">
        <f t="shared" si="36"/>
        <v>0.5988835283520425</v>
      </c>
      <c r="T27" s="338">
        <f t="shared" si="36"/>
        <v>0.61896809662201435</v>
      </c>
      <c r="U27" s="338">
        <f t="shared" si="36"/>
        <v>0.6374377329703923</v>
      </c>
      <c r="V27" s="338">
        <f t="shared" si="36"/>
        <v>0.65388191021461051</v>
      </c>
      <c r="W27" s="338">
        <f t="shared" si="36"/>
        <v>0.66848756964104283</v>
      </c>
      <c r="X27" s="338">
        <f t="shared" si="36"/>
        <v>0.8011486007032016</v>
      </c>
      <c r="Y27" s="338">
        <f t="shared" si="36"/>
        <v>0.83160401304108766</v>
      </c>
      <c r="Z27" s="338">
        <f t="shared" si="36"/>
        <v>0.87244680802233654</v>
      </c>
      <c r="AA27" s="338">
        <f t="shared" si="36"/>
        <v>0.92514201543668728</v>
      </c>
      <c r="AB27" s="338">
        <f t="shared" si="36"/>
        <v>0.98934881956586851</v>
      </c>
      <c r="AC27" s="338">
        <f t="shared" si="36"/>
        <v>1.0703369346185896</v>
      </c>
      <c r="AD27" s="338">
        <f t="shared" si="36"/>
        <v>1.1595999256786855</v>
      </c>
      <c r="AE27" s="338">
        <f t="shared" si="36"/>
        <v>1.2565032154984432</v>
      </c>
      <c r="AF27" s="338">
        <f t="shared" si="36"/>
        <v>1.3599785582608444</v>
      </c>
      <c r="AG27" s="338">
        <f t="shared" si="36"/>
        <v>1.4685293271399353</v>
      </c>
      <c r="AH27" s="338">
        <f t="shared" si="36"/>
        <v>1.5802919307239571</v>
      </c>
      <c r="AI27" s="338">
        <f t="shared" si="36"/>
        <v>1.6931518164503743</v>
      </c>
      <c r="AJ27" s="338">
        <f t="shared" si="36"/>
        <v>1.8048999068604938</v>
      </c>
      <c r="AK27" s="338">
        <f t="shared" si="36"/>
        <v>1.9134051556256948</v>
      </c>
      <c r="AL27" s="338">
        <f t="shared" ref="AL27:BN27" si="37">AL94*AL161</f>
        <v>2.0167748261694047</v>
      </c>
      <c r="AM27" s="338">
        <f t="shared" si="37"/>
        <v>2.1134776296964115</v>
      </c>
      <c r="AN27" s="338">
        <f t="shared" si="37"/>
        <v>2.2024145928488643</v>
      </c>
      <c r="AO27" s="338">
        <f t="shared" si="37"/>
        <v>2.2829348029117229</v>
      </c>
      <c r="AP27" s="338">
        <f t="shared" si="37"/>
        <v>2.3548039450939324</v>
      </c>
      <c r="AQ27" s="338">
        <f t="shared" si="37"/>
        <v>2.4257227251305951</v>
      </c>
      <c r="AR27" s="338">
        <f t="shared" si="37"/>
        <v>2.4890459615891007</v>
      </c>
      <c r="AS27" s="338">
        <f t="shared" si="37"/>
        <v>2.5442295498440615</v>
      </c>
      <c r="AT27" s="338">
        <f t="shared" si="37"/>
        <v>2.5946074754635111</v>
      </c>
      <c r="AU27" s="338">
        <f t="shared" si="37"/>
        <v>2.6422237297748468</v>
      </c>
      <c r="AV27" s="338">
        <f t="shared" si="37"/>
        <v>2.6829686354449467</v>
      </c>
      <c r="AW27" s="338">
        <f t="shared" si="37"/>
        <v>2.7181143103281098</v>
      </c>
      <c r="AX27" s="338">
        <f t="shared" si="37"/>
        <v>2.752725773416576</v>
      </c>
      <c r="AY27" s="338">
        <f t="shared" si="37"/>
        <v>2.7819479030705407</v>
      </c>
      <c r="AZ27" s="338">
        <f t="shared" si="37"/>
        <v>2.8064916143252017</v>
      </c>
      <c r="BA27" s="338">
        <f t="shared" si="37"/>
        <v>2.8307015211406492</v>
      </c>
      <c r="BB27" s="338">
        <f t="shared" si="37"/>
        <v>2.8512253815994355</v>
      </c>
      <c r="BC27" s="338">
        <f t="shared" si="37"/>
        <v>2.8683253617768338</v>
      </c>
      <c r="BD27" s="338">
        <f t="shared" si="37"/>
        <v>2.8848573414152923</v>
      </c>
      <c r="BE27" s="338">
        <f t="shared" si="37"/>
        <v>2.899061063169238</v>
      </c>
      <c r="BF27" s="338">
        <f t="shared" si="37"/>
        <v>2.9108292805741991</v>
      </c>
      <c r="BG27" s="338">
        <f t="shared" si="37"/>
        <v>2.922050727367401</v>
      </c>
      <c r="BH27" s="338">
        <f t="shared" si="37"/>
        <v>2.9317805473356509</v>
      </c>
      <c r="BI27" s="338">
        <f t="shared" si="37"/>
        <v>2.9398111064158918</v>
      </c>
      <c r="BJ27" s="338">
        <f t="shared" si="37"/>
        <v>2.9473969243048512</v>
      </c>
      <c r="BK27" s="338">
        <f t="shared" si="37"/>
        <v>2.9549506778935615</v>
      </c>
      <c r="BL27" s="338">
        <f t="shared" si="37"/>
        <v>2.9629812740787891</v>
      </c>
      <c r="BM27" s="338">
        <f t="shared" si="37"/>
        <v>2.9695998997655741</v>
      </c>
      <c r="BN27" s="818">
        <f t="shared" si="37"/>
        <v>2.9750483767025657</v>
      </c>
      <c r="BO27" s="258"/>
      <c r="BW27" s="174"/>
      <c r="DI27" s="27"/>
      <c r="DJ27" s="27"/>
      <c r="DK27" s="465"/>
      <c r="DL27" s="459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27"/>
      <c r="EH27" s="27"/>
      <c r="EI27" s="27"/>
      <c r="EJ27" s="465"/>
      <c r="EK27" s="459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27"/>
      <c r="FG27" s="27"/>
      <c r="FH27" s="27"/>
      <c r="FI27" s="465"/>
      <c r="FJ27" s="459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27"/>
    </row>
    <row r="28" spans="2:187" ht="42" customHeight="1">
      <c r="B28" s="463"/>
      <c r="C28" s="462"/>
      <c r="D28" s="481">
        <v>0.6</v>
      </c>
      <c r="E28" s="482">
        <f t="shared" si="3"/>
        <v>2.4470616463953361</v>
      </c>
      <c r="F28" s="817">
        <f t="shared" ref="F28:AK28" si="38">F95*F162</f>
        <v>0.46827951904839732</v>
      </c>
      <c r="G28" s="338">
        <f t="shared" si="38"/>
        <v>0.47566383958919184</v>
      </c>
      <c r="H28" s="338">
        <f t="shared" si="38"/>
        <v>0.47579820974369497</v>
      </c>
      <c r="I28" s="338">
        <f t="shared" si="38"/>
        <v>0.47618960072076583</v>
      </c>
      <c r="J28" s="338">
        <f t="shared" si="38"/>
        <v>0.47705848437029175</v>
      </c>
      <c r="K28" s="338">
        <f t="shared" si="38"/>
        <v>0.47867639605348911</v>
      </c>
      <c r="L28" s="338">
        <f t="shared" si="38"/>
        <v>0.48133236800477347</v>
      </c>
      <c r="M28" s="338">
        <f t="shared" si="38"/>
        <v>0.48529409589341599</v>
      </c>
      <c r="N28" s="338">
        <f t="shared" si="38"/>
        <v>0.49078369110703246</v>
      </c>
      <c r="O28" s="338">
        <f t="shared" si="38"/>
        <v>0.49798036992585393</v>
      </c>
      <c r="P28" s="338">
        <f t="shared" si="38"/>
        <v>0.50704573964688726</v>
      </c>
      <c r="Q28" s="338">
        <f t="shared" si="38"/>
        <v>0.51815670436196493</v>
      </c>
      <c r="R28" s="338">
        <f t="shared" si="38"/>
        <v>0.531640709128536</v>
      </c>
      <c r="S28" s="338">
        <f t="shared" si="38"/>
        <v>0.54809258392706439</v>
      </c>
      <c r="T28" s="338">
        <f t="shared" si="38"/>
        <v>0.56819818247539045</v>
      </c>
      <c r="U28" s="338">
        <f t="shared" si="38"/>
        <v>0.59268866071613668</v>
      </c>
      <c r="V28" s="338">
        <f t="shared" si="38"/>
        <v>0.61460218445134873</v>
      </c>
      <c r="W28" s="338">
        <f t="shared" si="38"/>
        <v>0.63455663224695524</v>
      </c>
      <c r="X28" s="338">
        <f t="shared" si="38"/>
        <v>0.65252631195791544</v>
      </c>
      <c r="Y28" s="338">
        <f t="shared" si="38"/>
        <v>0.81200984532656006</v>
      </c>
      <c r="Z28" s="338">
        <f t="shared" si="38"/>
        <v>0.84839635051118778</v>
      </c>
      <c r="AA28" s="338">
        <f t="shared" si="38"/>
        <v>0.89582643717280064</v>
      </c>
      <c r="AB28" s="338">
        <f t="shared" si="38"/>
        <v>0.95506301300835961</v>
      </c>
      <c r="AC28" s="338">
        <f t="shared" si="38"/>
        <v>1.027914057682531</v>
      </c>
      <c r="AD28" s="338">
        <f t="shared" si="38"/>
        <v>1.1138416659278956</v>
      </c>
      <c r="AE28" s="338">
        <f t="shared" si="38"/>
        <v>1.2109764462465804</v>
      </c>
      <c r="AF28" s="338">
        <f t="shared" si="38"/>
        <v>1.3146212510680506</v>
      </c>
      <c r="AG28" s="338">
        <f t="shared" si="38"/>
        <v>1.4232939812248833</v>
      </c>
      <c r="AH28" s="338">
        <f t="shared" si="38"/>
        <v>1.5351431186772879</v>
      </c>
      <c r="AI28" s="338">
        <f t="shared" si="38"/>
        <v>1.6480636319264432</v>
      </c>
      <c r="AJ28" s="338">
        <f t="shared" si="38"/>
        <v>1.7598537007579513</v>
      </c>
      <c r="AK28" s="338">
        <f t="shared" si="38"/>
        <v>1.8683876820491601</v>
      </c>
      <c r="AL28" s="338">
        <f t="shared" ref="AL28:BN28" si="39">AL95*AL162</f>
        <v>1.9717767917554325</v>
      </c>
      <c r="AM28" s="338">
        <f t="shared" si="39"/>
        <v>2.0684925905877729</v>
      </c>
      <c r="AN28" s="338">
        <f t="shared" si="39"/>
        <v>2.1574381326439607</v>
      </c>
      <c r="AO28" s="338">
        <f t="shared" si="39"/>
        <v>2.2408502304294888</v>
      </c>
      <c r="AP28" s="338">
        <f t="shared" si="39"/>
        <v>2.3213500398618008</v>
      </c>
      <c r="AQ28" s="338">
        <f t="shared" si="39"/>
        <v>2.3932038490579184</v>
      </c>
      <c r="AR28" s="338">
        <f t="shared" si="39"/>
        <v>2.456528645459052</v>
      </c>
      <c r="AS28" s="338">
        <f t="shared" si="39"/>
        <v>2.5164572160107732</v>
      </c>
      <c r="AT28" s="338">
        <f t="shared" si="39"/>
        <v>2.5716347198476508</v>
      </c>
      <c r="AU28" s="338">
        <f t="shared" si="39"/>
        <v>2.6192513258485537</v>
      </c>
      <c r="AV28" s="338">
        <f t="shared" si="39"/>
        <v>2.6614073558177145</v>
      </c>
      <c r="AW28" s="338">
        <f t="shared" si="39"/>
        <v>2.7021500326013119</v>
      </c>
      <c r="AX28" s="338">
        <f t="shared" si="39"/>
        <v>2.736761536771926</v>
      </c>
      <c r="AY28" s="338">
        <f t="shared" si="39"/>
        <v>2.7659836763030174</v>
      </c>
      <c r="AZ28" s="338">
        <f t="shared" si="39"/>
        <v>2.7951906366597057</v>
      </c>
      <c r="BA28" s="338">
        <f t="shared" si="39"/>
        <v>2.819733813028074</v>
      </c>
      <c r="BB28" s="338">
        <f t="shared" si="39"/>
        <v>2.8402576608318428</v>
      </c>
      <c r="BC28" s="338">
        <f t="shared" si="39"/>
        <v>2.8602815007218592</v>
      </c>
      <c r="BD28" s="338">
        <f t="shared" si="39"/>
        <v>2.8773813028870485</v>
      </c>
      <c r="BE28" s="338">
        <f t="shared" si="39"/>
        <v>2.8915850147370836</v>
      </c>
      <c r="BF28" s="338">
        <f t="shared" si="39"/>
        <v>2.9052136336574725</v>
      </c>
      <c r="BG28" s="338">
        <f t="shared" si="39"/>
        <v>2.91698179564629</v>
      </c>
      <c r="BH28" s="338">
        <f t="shared" si="39"/>
        <v>2.9267116169521126</v>
      </c>
      <c r="BI28" s="338">
        <f t="shared" si="39"/>
        <v>2.9359417125447371</v>
      </c>
      <c r="BJ28" s="338">
        <f t="shared" si="39"/>
        <v>2.9452174462087179</v>
      </c>
      <c r="BK28" s="338">
        <f t="shared" si="39"/>
        <v>2.9549473083959477</v>
      </c>
      <c r="BL28" s="338">
        <f t="shared" si="39"/>
        <v>2.9629779582052342</v>
      </c>
      <c r="BM28" s="338">
        <f t="shared" si="39"/>
        <v>2.9695966570857002</v>
      </c>
      <c r="BN28" s="818">
        <f t="shared" si="39"/>
        <v>2.9750452275713331</v>
      </c>
      <c r="BO28" s="258"/>
      <c r="BW28" s="174"/>
      <c r="DI28" s="27"/>
      <c r="DJ28" s="27"/>
      <c r="DK28" s="465"/>
      <c r="DL28" s="459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27"/>
      <c r="EH28" s="27"/>
      <c r="EI28" s="27"/>
      <c r="EJ28" s="465"/>
      <c r="EK28" s="459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27"/>
      <c r="FG28" s="27"/>
      <c r="FH28" s="27"/>
      <c r="FI28" s="465"/>
      <c r="FJ28" s="459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27"/>
    </row>
    <row r="29" spans="2:187" ht="42" customHeight="1">
      <c r="B29" s="463"/>
      <c r="C29" s="462"/>
      <c r="D29" s="483">
        <v>0.55000000000000004</v>
      </c>
      <c r="E29" s="482">
        <f t="shared" si="3"/>
        <v>2.3425260857870613</v>
      </c>
      <c r="F29" s="817">
        <f t="shared" ref="F29:AK29" si="40">F96*F163</f>
        <v>0.41547382527384347</v>
      </c>
      <c r="G29" s="338">
        <f t="shared" si="40"/>
        <v>0.42247525548056503</v>
      </c>
      <c r="H29" s="338">
        <f t="shared" si="40"/>
        <v>0.4220918574578244</v>
      </c>
      <c r="I29" s="338">
        <f t="shared" si="40"/>
        <v>0.42179819600725893</v>
      </c>
      <c r="J29" s="338">
        <f t="shared" si="40"/>
        <v>0.42183695752210687</v>
      </c>
      <c r="K29" s="338">
        <f t="shared" si="40"/>
        <v>0.42254670019593943</v>
      </c>
      <c r="L29" s="338">
        <f t="shared" si="40"/>
        <v>0.42431787970888452</v>
      </c>
      <c r="M29" s="338">
        <f t="shared" si="40"/>
        <v>0.42752023056058241</v>
      </c>
      <c r="N29" s="338">
        <f t="shared" si="40"/>
        <v>0.43243780405078702</v>
      </c>
      <c r="O29" s="338">
        <f t="shared" si="40"/>
        <v>0.43924914127954962</v>
      </c>
      <c r="P29" s="338">
        <f t="shared" si="40"/>
        <v>0.44805834607063216</v>
      </c>
      <c r="Q29" s="338">
        <f t="shared" si="40"/>
        <v>0.4589502258321303</v>
      </c>
      <c r="R29" s="338">
        <f t="shared" si="40"/>
        <v>0.47221510627267776</v>
      </c>
      <c r="S29" s="338">
        <f t="shared" si="40"/>
        <v>0.48854105942863552</v>
      </c>
      <c r="T29" s="338">
        <f t="shared" si="40"/>
        <v>0.50871822099643338</v>
      </c>
      <c r="U29" s="338">
        <f t="shared" si="40"/>
        <v>0.53355098761112318</v>
      </c>
      <c r="V29" s="338">
        <f t="shared" si="40"/>
        <v>0.5631730388760573</v>
      </c>
      <c r="W29" s="338">
        <f t="shared" si="40"/>
        <v>0.58990775739528223</v>
      </c>
      <c r="X29" s="338">
        <f t="shared" si="40"/>
        <v>0.61401156734753815</v>
      </c>
      <c r="Y29" s="338">
        <f t="shared" si="40"/>
        <v>0.63574766723758702</v>
      </c>
      <c r="Z29" s="338">
        <f t="shared" si="40"/>
        <v>0.82669787025147268</v>
      </c>
      <c r="AA29" s="338">
        <f t="shared" si="40"/>
        <v>0.86935096082453012</v>
      </c>
      <c r="AB29" s="338">
        <f t="shared" si="40"/>
        <v>0.92334001719080239</v>
      </c>
      <c r="AC29" s="338">
        <f t="shared" si="40"/>
        <v>0.98842184948724476</v>
      </c>
      <c r="AD29" s="338">
        <f t="shared" si="40"/>
        <v>1.0699667028574931</v>
      </c>
      <c r="AE29" s="338">
        <f t="shared" si="40"/>
        <v>1.1595646820597105</v>
      </c>
      <c r="AF29" s="338">
        <f t="shared" si="40"/>
        <v>1.2620211304796236</v>
      </c>
      <c r="AG29" s="338">
        <f t="shared" si="40"/>
        <v>1.3708004989774432</v>
      </c>
      <c r="AH29" s="338">
        <f t="shared" si="40"/>
        <v>1.4827232043085163</v>
      </c>
      <c r="AI29" s="338">
        <f t="shared" si="40"/>
        <v>1.5956940019066828</v>
      </c>
      <c r="AJ29" s="338">
        <f t="shared" si="40"/>
        <v>1.7075181179772019</v>
      </c>
      <c r="AK29" s="338">
        <f t="shared" si="40"/>
        <v>1.8160749189462519</v>
      </c>
      <c r="AL29" s="338">
        <f t="shared" ref="AL29:BN29" si="41">AL96*AL163</f>
        <v>1.9194791498003754</v>
      </c>
      <c r="AM29" s="338">
        <f t="shared" si="41"/>
        <v>2.0168851043821112</v>
      </c>
      <c r="AN29" s="338">
        <f t="shared" si="41"/>
        <v>2.1135609753315832</v>
      </c>
      <c r="AO29" s="338">
        <f t="shared" si="41"/>
        <v>2.2024758952127366</v>
      </c>
      <c r="AP29" s="338">
        <f t="shared" si="41"/>
        <v>2.282978611644515</v>
      </c>
      <c r="AQ29" s="338">
        <f t="shared" si="41"/>
        <v>2.3548341968401778</v>
      </c>
      <c r="AR29" s="338">
        <f t="shared" si="41"/>
        <v>2.4257427283409148</v>
      </c>
      <c r="AS29" s="338">
        <f t="shared" si="41"/>
        <v>2.4890582545148847</v>
      </c>
      <c r="AT29" s="338">
        <f t="shared" si="41"/>
        <v>2.5442361073751778</v>
      </c>
      <c r="AU29" s="338">
        <f t="shared" si="41"/>
        <v>2.5946098136034093</v>
      </c>
      <c r="AV29" s="338">
        <f t="shared" si="41"/>
        <v>2.6422229831559143</v>
      </c>
      <c r="AW29" s="338">
        <f t="shared" si="41"/>
        <v>2.6829656464684359</v>
      </c>
      <c r="AX29" s="338">
        <f t="shared" si="41"/>
        <v>2.7181097043015265</v>
      </c>
      <c r="AY29" s="338">
        <f t="shared" si="41"/>
        <v>2.7527200014843984</v>
      </c>
      <c r="AZ29" s="338">
        <f t="shared" si="41"/>
        <v>2.7819413019495385</v>
      </c>
      <c r="BA29" s="338">
        <f t="shared" si="41"/>
        <v>2.8064844297347316</v>
      </c>
      <c r="BB29" s="338">
        <f t="shared" si="41"/>
        <v>2.8306939204255288</v>
      </c>
      <c r="BC29" s="338">
        <f t="shared" si="41"/>
        <v>2.8512174904812815</v>
      </c>
      <c r="BD29" s="338">
        <f t="shared" si="41"/>
        <v>2.8683172678962419</v>
      </c>
      <c r="BE29" s="338">
        <f t="shared" si="41"/>
        <v>2.8848490957741038</v>
      </c>
      <c r="BF29" s="338">
        <f t="shared" si="41"/>
        <v>2.899052707377177</v>
      </c>
      <c r="BG29" s="338">
        <f t="shared" si="41"/>
        <v>2.9108208582421238</v>
      </c>
      <c r="BH29" s="338">
        <f t="shared" si="41"/>
        <v>2.9220422773414101</v>
      </c>
      <c r="BI29" s="338">
        <f t="shared" si="41"/>
        <v>2.9317721133214847</v>
      </c>
      <c r="BJ29" s="338">
        <f t="shared" si="41"/>
        <v>2.9398027359316816</v>
      </c>
      <c r="BK29" s="338">
        <f t="shared" si="41"/>
        <v>2.9473886648275718</v>
      </c>
      <c r="BL29" s="338">
        <f t="shared" si="41"/>
        <v>2.954942579044824</v>
      </c>
      <c r="BM29" s="338">
        <f t="shared" si="41"/>
        <v>2.9629733866022563</v>
      </c>
      <c r="BN29" s="818">
        <f t="shared" si="41"/>
        <v>2.969592280530525</v>
      </c>
      <c r="BO29" s="258"/>
      <c r="BW29" s="174"/>
      <c r="DI29" s="27"/>
      <c r="DJ29" s="27"/>
      <c r="DK29" s="465"/>
      <c r="DL29" s="459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27"/>
      <c r="EH29" s="27"/>
      <c r="EI29" s="27"/>
      <c r="EJ29" s="465"/>
      <c r="EK29" s="459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27"/>
      <c r="FG29" s="27"/>
      <c r="FH29" s="27"/>
      <c r="FI29" s="465"/>
      <c r="FJ29" s="459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27"/>
    </row>
    <row r="30" spans="2:187" ht="42" customHeight="1">
      <c r="B30" s="463"/>
      <c r="C30" s="462"/>
      <c r="D30" s="481">
        <v>0.5</v>
      </c>
      <c r="E30" s="482">
        <f t="shared" si="3"/>
        <v>2.2221224245757045</v>
      </c>
      <c r="F30" s="817">
        <f t="shared" ref="F30:AK30" si="42">F97*F164</f>
        <v>0.35509015037152708</v>
      </c>
      <c r="G30" s="338">
        <f t="shared" si="42"/>
        <v>0.36179648830488464</v>
      </c>
      <c r="H30" s="338">
        <f t="shared" si="42"/>
        <v>0.36096225325799608</v>
      </c>
      <c r="I30" s="338">
        <f t="shared" si="42"/>
        <v>0.35999296873430908</v>
      </c>
      <c r="J30" s="338">
        <f t="shared" si="42"/>
        <v>0.35911588710002057</v>
      </c>
      <c r="K30" s="338">
        <f t="shared" si="42"/>
        <v>0.35871834409100589</v>
      </c>
      <c r="L30" s="338">
        <f t="shared" si="42"/>
        <v>0.35931503931554054</v>
      </c>
      <c r="M30" s="338">
        <f t="shared" si="42"/>
        <v>0.36144068488989506</v>
      </c>
      <c r="N30" s="338">
        <f t="shared" si="42"/>
        <v>0.36551150944843058</v>
      </c>
      <c r="O30" s="338">
        <f t="shared" si="42"/>
        <v>0.37174261848092399</v>
      </c>
      <c r="P30" s="338">
        <f t="shared" si="42"/>
        <v>0.38017009834033683</v>
      </c>
      <c r="Q30" s="338">
        <f t="shared" si="42"/>
        <v>0.39074193364953874</v>
      </c>
      <c r="R30" s="338">
        <f t="shared" si="42"/>
        <v>0.40369249607364083</v>
      </c>
      <c r="S30" s="338">
        <f t="shared" si="42"/>
        <v>0.41985977919487433</v>
      </c>
      <c r="T30" s="338">
        <f t="shared" si="42"/>
        <v>0.44019512125252014</v>
      </c>
      <c r="U30" s="338">
        <f t="shared" si="42"/>
        <v>0.4655947831236959</v>
      </c>
      <c r="V30" s="338">
        <f t="shared" si="42"/>
        <v>0.4967775509819527</v>
      </c>
      <c r="W30" s="338">
        <f t="shared" si="42"/>
        <v>0.53173794303929522</v>
      </c>
      <c r="X30" s="338">
        <f t="shared" si="42"/>
        <v>0.56430482426593154</v>
      </c>
      <c r="Y30" s="338">
        <f t="shared" si="42"/>
        <v>0.59319126731738259</v>
      </c>
      <c r="Z30" s="338">
        <f t="shared" si="42"/>
        <v>0.6184766430546722</v>
      </c>
      <c r="AA30" s="338">
        <f t="shared" si="42"/>
        <v>0.84578654698175382</v>
      </c>
      <c r="AB30" s="338">
        <f t="shared" si="42"/>
        <v>0.89460645489130675</v>
      </c>
      <c r="AC30" s="338">
        <f t="shared" si="42"/>
        <v>0.95468673387347525</v>
      </c>
      <c r="AD30" s="338">
        <f t="shared" si="42"/>
        <v>1.0280118732395198</v>
      </c>
      <c r="AE30" s="338">
        <f t="shared" si="42"/>
        <v>1.1141776260533502</v>
      </c>
      <c r="AF30" s="338">
        <f t="shared" si="42"/>
        <v>1.2114062275960553</v>
      </c>
      <c r="AG30" s="338">
        <f t="shared" si="42"/>
        <v>1.3150601904315005</v>
      </c>
      <c r="AH30" s="338">
        <f t="shared" si="42"/>
        <v>1.4236970686967139</v>
      </c>
      <c r="AI30" s="338">
        <f t="shared" si="42"/>
        <v>1.5354902545669393</v>
      </c>
      <c r="AJ30" s="338">
        <f t="shared" si="42"/>
        <v>1.6483495261961445</v>
      </c>
      <c r="AK30" s="338">
        <f t="shared" si="42"/>
        <v>1.7600812327927617</v>
      </c>
      <c r="AL30" s="338">
        <f t="shared" ref="AL30:BN30" si="43">AL97*AL164</f>
        <v>1.868563694916713</v>
      </c>
      <c r="AM30" s="338">
        <f t="shared" si="43"/>
        <v>1.9719095400548934</v>
      </c>
      <c r="AN30" s="338">
        <f t="shared" si="43"/>
        <v>2.0685902830154261</v>
      </c>
      <c r="AO30" s="338">
        <f t="shared" si="43"/>
        <v>2.1575081806929521</v>
      </c>
      <c r="AP30" s="338">
        <f t="shared" si="43"/>
        <v>2.2408989996275115</v>
      </c>
      <c r="AQ30" s="338">
        <f t="shared" si="43"/>
        <v>2.3213827082546286</v>
      </c>
      <c r="AR30" s="338">
        <f t="shared" si="43"/>
        <v>2.3932243952667358</v>
      </c>
      <c r="AS30" s="338">
        <f t="shared" si="43"/>
        <v>2.4565401640907449</v>
      </c>
      <c r="AT30" s="338">
        <f t="shared" si="43"/>
        <v>2.5164620810316589</v>
      </c>
      <c r="AU30" s="338">
        <f t="shared" si="43"/>
        <v>2.5716346955582114</v>
      </c>
      <c r="AV30" s="338">
        <f t="shared" si="43"/>
        <v>2.6192477256821109</v>
      </c>
      <c r="AW30" s="338">
        <f t="shared" si="43"/>
        <v>2.6614011555204895</v>
      </c>
      <c r="AX30" s="338">
        <f t="shared" si="43"/>
        <v>2.7021419416363925</v>
      </c>
      <c r="AY30" s="338">
        <f t="shared" si="43"/>
        <v>2.7367520872600273</v>
      </c>
      <c r="AZ30" s="338">
        <f t="shared" si="43"/>
        <v>2.7659732609243934</v>
      </c>
      <c r="BA30" s="338">
        <f t="shared" si="43"/>
        <v>2.7951795244036175</v>
      </c>
      <c r="BB30" s="338">
        <f t="shared" si="43"/>
        <v>2.8197222131908619</v>
      </c>
      <c r="BC30" s="338">
        <f t="shared" si="43"/>
        <v>2.8402457226485009</v>
      </c>
      <c r="BD30" s="338">
        <f t="shared" si="43"/>
        <v>2.8602693142296203</v>
      </c>
      <c r="BE30" s="338">
        <f t="shared" si="43"/>
        <v>2.8773689336982469</v>
      </c>
      <c r="BF30" s="338">
        <f t="shared" si="43"/>
        <v>2.8915725133265844</v>
      </c>
      <c r="BG30" s="338">
        <f t="shared" si="43"/>
        <v>2.905201048440921</v>
      </c>
      <c r="BH30" s="338">
        <f t="shared" si="43"/>
        <v>2.9169691854582713</v>
      </c>
      <c r="BI30" s="338">
        <f t="shared" si="43"/>
        <v>2.9266990473692438</v>
      </c>
      <c r="BJ30" s="338">
        <f t="shared" si="43"/>
        <v>2.9359292493978009</v>
      </c>
      <c r="BK30" s="338">
        <f t="shared" si="43"/>
        <v>2.9452051599142965</v>
      </c>
      <c r="BL30" s="338">
        <f t="shared" si="43"/>
        <v>2.9549352737332684</v>
      </c>
      <c r="BM30" s="338">
        <f t="shared" si="43"/>
        <v>2.9629662628868907</v>
      </c>
      <c r="BN30" s="818">
        <f t="shared" si="43"/>
        <v>2.9695853887901058</v>
      </c>
      <c r="BO30" s="258"/>
      <c r="BW30" s="17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63"/>
      <c r="C31" s="462"/>
      <c r="D31" s="483">
        <v>0.45</v>
      </c>
      <c r="E31" s="482">
        <f t="shared" si="3"/>
        <v>2.0849201681394023</v>
      </c>
      <c r="F31" s="817">
        <f t="shared" ref="F31:AK31" si="44">F98*F165</f>
        <v>0.28681953942841615</v>
      </c>
      <c r="G31" s="338">
        <f t="shared" si="44"/>
        <v>0.29342763721991222</v>
      </c>
      <c r="H31" s="338">
        <f t="shared" si="44"/>
        <v>0.29236725273128428</v>
      </c>
      <c r="I31" s="338">
        <f t="shared" si="44"/>
        <v>0.29093775646592596</v>
      </c>
      <c r="J31" s="338">
        <f t="shared" si="44"/>
        <v>0.28928738676196863</v>
      </c>
      <c r="K31" s="338">
        <f t="shared" si="44"/>
        <v>0.28778216432940545</v>
      </c>
      <c r="L31" s="338">
        <f t="shared" si="44"/>
        <v>0.28702984764195993</v>
      </c>
      <c r="M31" s="338">
        <f t="shared" si="44"/>
        <v>0.28777717174755357</v>
      </c>
      <c r="N31" s="338">
        <f t="shared" si="44"/>
        <v>0.29067817445068245</v>
      </c>
      <c r="O31" s="338">
        <f t="shared" si="44"/>
        <v>0.29607297327829618</v>
      </c>
      <c r="P31" s="338">
        <f t="shared" si="44"/>
        <v>0.30394486021033806</v>
      </c>
      <c r="Q31" s="338">
        <f t="shared" si="44"/>
        <v>0.31405470562592008</v>
      </c>
      <c r="R31" s="338">
        <f t="shared" si="44"/>
        <v>0.32655755180201063</v>
      </c>
      <c r="S31" s="338">
        <f t="shared" si="44"/>
        <v>0.34252328227354545</v>
      </c>
      <c r="T31" s="338">
        <f t="shared" si="44"/>
        <v>0.36313739268735878</v>
      </c>
      <c r="U31" s="338">
        <f t="shared" si="44"/>
        <v>0.38938197801132873</v>
      </c>
      <c r="V31" s="338">
        <f t="shared" si="44"/>
        <v>0.42184533786550332</v>
      </c>
      <c r="W31" s="338">
        <f t="shared" si="44"/>
        <v>0.46075411863206206</v>
      </c>
      <c r="X31" s="338">
        <f t="shared" si="44"/>
        <v>0.50087973684684817</v>
      </c>
      <c r="Y31" s="338">
        <f t="shared" si="44"/>
        <v>0.53809466357678604</v>
      </c>
      <c r="Z31" s="338">
        <f t="shared" si="44"/>
        <v>0.57152790962724853</v>
      </c>
      <c r="AA31" s="338">
        <f t="shared" si="44"/>
        <v>0.60021282873336257</v>
      </c>
      <c r="AB31" s="338">
        <f t="shared" si="44"/>
        <v>0.86908174342199207</v>
      </c>
      <c r="AC31" s="338">
        <f t="shared" si="44"/>
        <v>0.92373561228335277</v>
      </c>
      <c r="AD31" s="338">
        <f t="shared" si="44"/>
        <v>0.98910819373523384</v>
      </c>
      <c r="AE31" s="338">
        <f t="shared" si="44"/>
        <v>1.0707359452764609</v>
      </c>
      <c r="AF31" s="338">
        <f t="shared" si="44"/>
        <v>1.1603031082485649</v>
      </c>
      <c r="AG31" s="338">
        <f t="shared" si="44"/>
        <v>1.2626777904902293</v>
      </c>
      <c r="AH31" s="338">
        <f t="shared" si="44"/>
        <v>1.3713551661417376</v>
      </c>
      <c r="AI31" s="338">
        <f t="shared" si="44"/>
        <v>1.4831743919173785</v>
      </c>
      <c r="AJ31" s="338">
        <f t="shared" si="44"/>
        <v>1.5960503408284099</v>
      </c>
      <c r="AK31" s="338">
        <f t="shared" si="44"/>
        <v>1.7077926238522787</v>
      </c>
      <c r="AL31" s="338">
        <f t="shared" ref="AL31:BN31" si="45">AL98*AL165</f>
        <v>1.8162816695155071</v>
      </c>
      <c r="AM31" s="338">
        <f t="shared" si="45"/>
        <v>1.919631481272269</v>
      </c>
      <c r="AN31" s="338">
        <f t="shared" si="45"/>
        <v>2.016994783858173</v>
      </c>
      <c r="AO31" s="338">
        <f t="shared" si="45"/>
        <v>2.1136380592629567</v>
      </c>
      <c r="AP31" s="338">
        <f t="shared" si="45"/>
        <v>2.202528146170029</v>
      </c>
      <c r="AQ31" s="338">
        <f t="shared" si="45"/>
        <v>2.2830121594727277</v>
      </c>
      <c r="AR31" s="338">
        <f t="shared" si="45"/>
        <v>2.354853786998417</v>
      </c>
      <c r="AS31" s="338">
        <f t="shared" si="45"/>
        <v>2.4257520069548195</v>
      </c>
      <c r="AT31" s="338">
        <f t="shared" si="45"/>
        <v>2.4890598987175938</v>
      </c>
      <c r="AU31" s="338">
        <f t="shared" si="45"/>
        <v>2.5442321242464816</v>
      </c>
      <c r="AV31" s="338">
        <f t="shared" si="45"/>
        <v>2.5946016952476216</v>
      </c>
      <c r="AW31" s="338">
        <f t="shared" si="45"/>
        <v>2.6422118244288622</v>
      </c>
      <c r="AX31" s="338">
        <f t="shared" si="45"/>
        <v>2.6829522729550406</v>
      </c>
      <c r="AY31" s="338">
        <f t="shared" si="45"/>
        <v>2.7180947299240517</v>
      </c>
      <c r="AZ31" s="338">
        <f t="shared" si="45"/>
        <v>2.7527038564983592</v>
      </c>
      <c r="BA31" s="338">
        <f t="shared" si="45"/>
        <v>2.7819243273429097</v>
      </c>
      <c r="BB31" s="338">
        <f t="shared" si="45"/>
        <v>2.8064668756412563</v>
      </c>
      <c r="BC31" s="338">
        <f t="shared" si="45"/>
        <v>2.830675942192352</v>
      </c>
      <c r="BD31" s="338">
        <f t="shared" si="45"/>
        <v>2.8511992111255173</v>
      </c>
      <c r="BE31" s="338">
        <f t="shared" si="45"/>
        <v>2.8682987662552906</v>
      </c>
      <c r="BF31" s="338">
        <f t="shared" si="45"/>
        <v>2.8848304167620928</v>
      </c>
      <c r="BG31" s="338">
        <f t="shared" si="45"/>
        <v>2.8990339258237183</v>
      </c>
      <c r="BH31" s="338">
        <f t="shared" si="45"/>
        <v>2.9108020615955383</v>
      </c>
      <c r="BI31" s="338">
        <f t="shared" si="45"/>
        <v>2.9220235532121412</v>
      </c>
      <c r="BJ31" s="338">
        <f t="shared" si="45"/>
        <v>2.9317535682777427</v>
      </c>
      <c r="BK31" s="338">
        <f t="shared" si="45"/>
        <v>2.93978448962817</v>
      </c>
      <c r="BL31" s="338">
        <f t="shared" si="45"/>
        <v>2.9473708386040074</v>
      </c>
      <c r="BM31" s="338">
        <f t="shared" si="45"/>
        <v>2.95492529810844</v>
      </c>
      <c r="BN31" s="818">
        <f t="shared" si="45"/>
        <v>2.9629567753884563</v>
      </c>
      <c r="BO31" s="258"/>
      <c r="BW31" s="17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63"/>
      <c r="C32" s="462"/>
      <c r="D32" s="481">
        <v>0.4</v>
      </c>
      <c r="E32" s="482">
        <f t="shared" si="3"/>
        <v>1.9304717910271201</v>
      </c>
      <c r="F32" s="817">
        <f t="shared" ref="F32:AK32" si="46">F99*F166</f>
        <v>0.2105477230468828</v>
      </c>
      <c r="G32" s="338">
        <f t="shared" si="46"/>
        <v>0.21736074227168406</v>
      </c>
      <c r="H32" s="338">
        <f t="shared" si="46"/>
        <v>0.21648014837212909</v>
      </c>
      <c r="I32" s="338">
        <f t="shared" si="46"/>
        <v>0.21509204054381317</v>
      </c>
      <c r="J32" s="338">
        <f t="shared" si="46"/>
        <v>0.21320884111714353</v>
      </c>
      <c r="K32" s="338">
        <f t="shared" si="46"/>
        <v>0.21105875479316821</v>
      </c>
      <c r="L32" s="338">
        <f t="shared" si="46"/>
        <v>0.20920396742485928</v>
      </c>
      <c r="M32" s="338">
        <f t="shared" si="46"/>
        <v>0.20854070811786266</v>
      </c>
      <c r="N32" s="338">
        <f t="shared" si="46"/>
        <v>0.21004439262617802</v>
      </c>
      <c r="O32" s="338">
        <f t="shared" si="46"/>
        <v>0.2143369279336943</v>
      </c>
      <c r="P32" s="338">
        <f t="shared" si="46"/>
        <v>0.22143604884495768</v>
      </c>
      <c r="Q32" s="338">
        <f t="shared" si="46"/>
        <v>0.23089102570669107</v>
      </c>
      <c r="R32" s="338">
        <f t="shared" si="46"/>
        <v>0.24275877646218466</v>
      </c>
      <c r="S32" s="338">
        <f t="shared" si="46"/>
        <v>0.25844278608085797</v>
      </c>
      <c r="T32" s="338">
        <f t="shared" si="46"/>
        <v>0.2794305515793411</v>
      </c>
      <c r="U32" s="338">
        <f t="shared" si="46"/>
        <v>0.30671349698092276</v>
      </c>
      <c r="V32" s="338">
        <f t="shared" si="46"/>
        <v>0.34056856554458587</v>
      </c>
      <c r="W32" s="338">
        <f t="shared" si="46"/>
        <v>0.38082804164398076</v>
      </c>
      <c r="X32" s="338">
        <f t="shared" si="46"/>
        <v>0.42733697322491893</v>
      </c>
      <c r="Y32" s="338">
        <f t="shared" si="46"/>
        <v>0.47083741471932322</v>
      </c>
      <c r="Z32" s="338">
        <f t="shared" si="46"/>
        <v>0.51110940821737461</v>
      </c>
      <c r="AA32" s="338">
        <f t="shared" si="46"/>
        <v>0.54736191867050732</v>
      </c>
      <c r="AB32" s="338">
        <f t="shared" si="46"/>
        <v>0.57931282357187486</v>
      </c>
      <c r="AC32" s="338">
        <f t="shared" si="46"/>
        <v>0.8959488256845648</v>
      </c>
      <c r="AD32" s="338">
        <f t="shared" si="46"/>
        <v>0.95604038480378151</v>
      </c>
      <c r="AE32" s="338">
        <f t="shared" si="46"/>
        <v>1.0292395939194849</v>
      </c>
      <c r="AF32" s="338">
        <f t="shared" si="46"/>
        <v>1.1152288794269072</v>
      </c>
      <c r="AG32" s="338">
        <f t="shared" si="46"/>
        <v>1.2122733724967358</v>
      </c>
      <c r="AH32" s="338">
        <f t="shared" si="46"/>
        <v>1.3157547336323965</v>
      </c>
      <c r="AI32" s="338">
        <f t="shared" si="46"/>
        <v>1.4242406268227257</v>
      </c>
      <c r="AJ32" s="338">
        <f t="shared" si="46"/>
        <v>1.5359073002178556</v>
      </c>
      <c r="AK32" s="338">
        <f t="shared" si="46"/>
        <v>1.64866368386712</v>
      </c>
      <c r="AL32" s="338">
        <f t="shared" ref="AL32:BN32" si="47">AL99*AL166</f>
        <v>1.760313570508832</v>
      </c>
      <c r="AM32" s="338">
        <f t="shared" si="47"/>
        <v>1.8687321107793751</v>
      </c>
      <c r="AN32" s="338">
        <f t="shared" si="47"/>
        <v>1.9720287319079939</v>
      </c>
      <c r="AO32" s="338">
        <f t="shared" si="47"/>
        <v>2.0686720121226987</v>
      </c>
      <c r="AP32" s="338">
        <f t="shared" si="47"/>
        <v>2.1575616651709604</v>
      </c>
      <c r="AQ32" s="338">
        <f t="shared" si="47"/>
        <v>2.2409313853744353</v>
      </c>
      <c r="AR32" s="338">
        <f t="shared" si="47"/>
        <v>2.3213993968010507</v>
      </c>
      <c r="AS32" s="338">
        <f t="shared" si="47"/>
        <v>2.3932293713072395</v>
      </c>
      <c r="AT32" s="338">
        <f t="shared" si="47"/>
        <v>2.4565364253296322</v>
      </c>
      <c r="AU32" s="338">
        <f t="shared" si="47"/>
        <v>2.5164518563512277</v>
      </c>
      <c r="AV32" s="338">
        <f t="shared" si="47"/>
        <v>2.5716196364455697</v>
      </c>
      <c r="AW32" s="338">
        <f t="shared" si="47"/>
        <v>2.6192290847744095</v>
      </c>
      <c r="AX32" s="338">
        <f t="shared" si="47"/>
        <v>2.6613798702585405</v>
      </c>
      <c r="AY32" s="338">
        <f t="shared" si="47"/>
        <v>2.7021186885680417</v>
      </c>
      <c r="AZ32" s="338">
        <f t="shared" si="47"/>
        <v>2.7367274115306124</v>
      </c>
      <c r="BA32" s="338">
        <f t="shared" si="47"/>
        <v>2.7659475743507076</v>
      </c>
      <c r="BB32" s="338">
        <f t="shared" si="47"/>
        <v>2.7951530884926439</v>
      </c>
      <c r="BC32" s="338">
        <f t="shared" si="47"/>
        <v>2.8196952525962109</v>
      </c>
      <c r="BD32" s="338">
        <f t="shared" si="47"/>
        <v>2.8402183910560908</v>
      </c>
      <c r="BE32" s="338">
        <f t="shared" si="47"/>
        <v>2.860241676944161</v>
      </c>
      <c r="BF32" s="338">
        <f t="shared" si="47"/>
        <v>2.8773410638962877</v>
      </c>
      <c r="BG32" s="338">
        <f t="shared" si="47"/>
        <v>2.8915445200236527</v>
      </c>
      <c r="BH32" s="338">
        <f t="shared" si="47"/>
        <v>2.9051730417150412</v>
      </c>
      <c r="BI32" s="338">
        <f t="shared" si="47"/>
        <v>2.9169413106701034</v>
      </c>
      <c r="BJ32" s="338">
        <f t="shared" si="47"/>
        <v>2.9266714738752233</v>
      </c>
      <c r="BK32" s="338">
        <f t="shared" si="47"/>
        <v>2.9359021518917072</v>
      </c>
      <c r="BL32" s="338">
        <f t="shared" si="47"/>
        <v>2.9451787240425462</v>
      </c>
      <c r="BM32" s="338">
        <f t="shared" si="47"/>
        <v>2.9549096917521123</v>
      </c>
      <c r="BN32" s="818">
        <f t="shared" si="47"/>
        <v>2.962941747854456</v>
      </c>
      <c r="BO32" s="258"/>
      <c r="BW32" s="17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65"/>
      <c r="EI32" s="465"/>
      <c r="EJ32" s="465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63"/>
      <c r="C33" s="462"/>
      <c r="D33" s="483">
        <v>0.35</v>
      </c>
      <c r="E33" s="482">
        <f t="shared" si="3"/>
        <v>1.7589795813740559</v>
      </c>
      <c r="F33" s="817">
        <f t="shared" ref="F33:AK33" si="48">F100*F167</f>
        <v>0.12640242625180392</v>
      </c>
      <c r="G33" s="338">
        <f t="shared" si="48"/>
        <v>0.13378785341605429</v>
      </c>
      <c r="H33" s="338">
        <f t="shared" si="48"/>
        <v>0.13363147126075714</v>
      </c>
      <c r="I33" s="338">
        <f t="shared" si="48"/>
        <v>0.13306083137830088</v>
      </c>
      <c r="J33" s="338">
        <f t="shared" si="48"/>
        <v>0.13196897753022827</v>
      </c>
      <c r="K33" s="338">
        <f t="shared" si="48"/>
        <v>0.13036856181331236</v>
      </c>
      <c r="L33" s="338">
        <f t="shared" si="48"/>
        <v>0.12855675191561572</v>
      </c>
      <c r="M33" s="338">
        <f t="shared" si="48"/>
        <v>0.12728419660182469</v>
      </c>
      <c r="N33" s="338">
        <f t="shared" si="48"/>
        <v>0.12769848667398487</v>
      </c>
      <c r="O33" s="338">
        <f t="shared" si="48"/>
        <v>0.13083184878197801</v>
      </c>
      <c r="P33" s="338">
        <f t="shared" si="48"/>
        <v>0.13695632773045538</v>
      </c>
      <c r="Q33" s="338">
        <f t="shared" si="48"/>
        <v>0.14550892164179893</v>
      </c>
      <c r="R33" s="338">
        <f t="shared" si="48"/>
        <v>0.15646943895174081</v>
      </c>
      <c r="S33" s="338">
        <f t="shared" si="48"/>
        <v>0.17165004090877672</v>
      </c>
      <c r="T33" s="338">
        <f t="shared" si="48"/>
        <v>0.19283706883381493</v>
      </c>
      <c r="U33" s="338">
        <f t="shared" si="48"/>
        <v>0.22084162191906559</v>
      </c>
      <c r="V33" s="338">
        <f t="shared" si="48"/>
        <v>0.25546368205743569</v>
      </c>
      <c r="W33" s="338">
        <f t="shared" si="48"/>
        <v>0.29620527494082272</v>
      </c>
      <c r="X33" s="338">
        <f t="shared" si="48"/>
        <v>0.34286349549239398</v>
      </c>
      <c r="Y33" s="338">
        <f t="shared" si="48"/>
        <v>0.39438685307276794</v>
      </c>
      <c r="Z33" s="338">
        <f t="shared" si="48"/>
        <v>0.44007593613589335</v>
      </c>
      <c r="AA33" s="338">
        <f t="shared" si="48"/>
        <v>0.48179767425858006</v>
      </c>
      <c r="AB33" s="338">
        <f t="shared" si="48"/>
        <v>0.52000037261624044</v>
      </c>
      <c r="AC33" s="338">
        <f t="shared" si="48"/>
        <v>0.55427456875851222</v>
      </c>
      <c r="AD33" s="338">
        <f t="shared" si="48"/>
        <v>0.92577208060532201</v>
      </c>
      <c r="AE33" s="338">
        <f t="shared" si="48"/>
        <v>0.99077815019299331</v>
      </c>
      <c r="AF33" s="338">
        <f t="shared" si="48"/>
        <v>1.0720755697675717</v>
      </c>
      <c r="AG33" s="338">
        <f t="shared" si="48"/>
        <v>1.1613546462118129</v>
      </c>
      <c r="AH33" s="338">
        <f t="shared" si="48"/>
        <v>1.2634929609137819</v>
      </c>
      <c r="AI33" s="338">
        <f t="shared" si="48"/>
        <v>1.3719776733009956</v>
      </c>
      <c r="AJ33" s="338">
        <f t="shared" si="48"/>
        <v>1.4836425777218936</v>
      </c>
      <c r="AK33" s="338">
        <f t="shared" si="48"/>
        <v>1.596397022363107</v>
      </c>
      <c r="AL33" s="338">
        <f t="shared" ref="AL33:BN33" si="49">AL100*AL167</f>
        <v>1.7080449487951419</v>
      </c>
      <c r="AM33" s="338">
        <f t="shared" si="49"/>
        <v>1.8164615460761333</v>
      </c>
      <c r="AN33" s="338">
        <f t="shared" si="49"/>
        <v>1.919756243941827</v>
      </c>
      <c r="AO33" s="338">
        <f t="shared" si="49"/>
        <v>2.0170779511457222</v>
      </c>
      <c r="AP33" s="338">
        <f t="shared" si="49"/>
        <v>2.1136901350420132</v>
      </c>
      <c r="AQ33" s="338">
        <f t="shared" si="49"/>
        <v>2.2025568177795667</v>
      </c>
      <c r="AR33" s="338">
        <f t="shared" si="49"/>
        <v>2.2830232292754435</v>
      </c>
      <c r="AS33" s="338">
        <f t="shared" si="49"/>
        <v>2.354851618362269</v>
      </c>
      <c r="AT33" s="338">
        <f t="shared" si="49"/>
        <v>2.4257398412885265</v>
      </c>
      <c r="AU33" s="338">
        <f t="shared" si="49"/>
        <v>2.4890401585249533</v>
      </c>
      <c r="AV33" s="338">
        <f t="shared" si="49"/>
        <v>2.5442066591517314</v>
      </c>
      <c r="AW33" s="338">
        <f t="shared" si="49"/>
        <v>2.5945718946031415</v>
      </c>
      <c r="AX33" s="338">
        <f t="shared" si="49"/>
        <v>2.6421787288732652</v>
      </c>
      <c r="AY33" s="338">
        <f t="shared" si="49"/>
        <v>2.6829167336191584</v>
      </c>
      <c r="AZ33" s="338">
        <f t="shared" si="49"/>
        <v>2.7180574027839284</v>
      </c>
      <c r="BA33" s="338">
        <f t="shared" si="49"/>
        <v>2.7526651841374887</v>
      </c>
      <c r="BB33" s="338">
        <f t="shared" si="49"/>
        <v>2.7818847028531346</v>
      </c>
      <c r="BC33" s="338">
        <f t="shared" si="49"/>
        <v>2.8064265861865083</v>
      </c>
      <c r="BD33" s="338">
        <f t="shared" si="49"/>
        <v>2.8306351295643863</v>
      </c>
      <c r="BE33" s="338">
        <f t="shared" si="49"/>
        <v>2.8511579927736626</v>
      </c>
      <c r="BF33" s="338">
        <f t="shared" si="49"/>
        <v>2.8682572413711194</v>
      </c>
      <c r="BG33" s="338">
        <f t="shared" si="49"/>
        <v>2.8847887076831102</v>
      </c>
      <c r="BH33" s="338">
        <f t="shared" si="49"/>
        <v>2.898992222890866</v>
      </c>
      <c r="BI33" s="338">
        <f t="shared" si="49"/>
        <v>2.910760596296496</v>
      </c>
      <c r="BJ33" s="338">
        <f t="shared" si="49"/>
        <v>2.9219825677714102</v>
      </c>
      <c r="BK33" s="338">
        <f t="shared" si="49"/>
        <v>2.9317133511283622</v>
      </c>
      <c r="BL33" s="338">
        <f t="shared" si="49"/>
        <v>2.939745356080858</v>
      </c>
      <c r="BM33" s="338">
        <f t="shared" si="49"/>
        <v>2.9473331001315359</v>
      </c>
      <c r="BN33" s="818">
        <f t="shared" si="49"/>
        <v>2.9548892614356901</v>
      </c>
      <c r="BO33" s="258"/>
      <c r="BW33" s="17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65"/>
      <c r="EI33" s="465"/>
      <c r="EJ33" s="465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63"/>
      <c r="C34" s="462"/>
      <c r="D34" s="481">
        <v>0.3</v>
      </c>
      <c r="E34" s="482">
        <f t="shared" si="3"/>
        <v>1.5714405967172078</v>
      </c>
      <c r="F34" s="817">
        <f t="shared" ref="F34:AK34" si="50">F101*F168</f>
        <v>3.4814339604644744E-2</v>
      </c>
      <c r="G34" s="338">
        <f t="shared" si="50"/>
        <v>4.3132821827763894E-2</v>
      </c>
      <c r="H34" s="338">
        <f t="shared" si="50"/>
        <v>4.4272014078925635E-2</v>
      </c>
      <c r="I34" s="338">
        <f t="shared" si="50"/>
        <v>4.5416840343566141E-2</v>
      </c>
      <c r="J34" s="338">
        <f t="shared" si="50"/>
        <v>4.6475106816339436E-2</v>
      </c>
      <c r="K34" s="338">
        <f t="shared" si="50"/>
        <v>4.7343028521857934E-2</v>
      </c>
      <c r="L34" s="338">
        <f t="shared" si="50"/>
        <v>4.7977949167788955E-2</v>
      </c>
      <c r="M34" s="338">
        <f t="shared" si="50"/>
        <v>4.8566625682529785E-2</v>
      </c>
      <c r="N34" s="338">
        <f t="shared" si="50"/>
        <v>4.9749268271349713E-2</v>
      </c>
      <c r="O34" s="338">
        <f t="shared" si="50"/>
        <v>5.2568576541913471E-2</v>
      </c>
      <c r="P34" s="338">
        <f t="shared" si="50"/>
        <v>5.7771024570768825E-2</v>
      </c>
      <c r="Q34" s="338">
        <f t="shared" si="50"/>
        <v>6.5137204066830059E-2</v>
      </c>
      <c r="R34" s="338">
        <f t="shared" si="50"/>
        <v>7.4748086502144095E-2</v>
      </c>
      <c r="S34" s="338">
        <f t="shared" si="50"/>
        <v>8.8700063899315632E-2</v>
      </c>
      <c r="T34" s="338">
        <f t="shared" si="50"/>
        <v>0.10891543013081934</v>
      </c>
      <c r="U34" s="338">
        <f t="shared" si="50"/>
        <v>0.1359125663687816</v>
      </c>
      <c r="V34" s="338">
        <f t="shared" si="50"/>
        <v>0.16926015059980842</v>
      </c>
      <c r="W34" s="338">
        <f t="shared" si="50"/>
        <v>0.20855416274298744</v>
      </c>
      <c r="X34" s="338">
        <f t="shared" si="50"/>
        <v>0.25380485293458582</v>
      </c>
      <c r="Y34" s="338">
        <f t="shared" si="50"/>
        <v>0.30538103829407254</v>
      </c>
      <c r="Z34" s="338">
        <f t="shared" si="50"/>
        <v>0.35654947166473144</v>
      </c>
      <c r="AA34" s="338">
        <f t="shared" si="50"/>
        <v>0.40593626370690911</v>
      </c>
      <c r="AB34" s="338">
        <f t="shared" si="50"/>
        <v>0.44928011863977507</v>
      </c>
      <c r="AC34" s="338">
        <f t="shared" si="50"/>
        <v>0.48887159587459211</v>
      </c>
      <c r="AD34" s="338">
        <f t="shared" si="50"/>
        <v>0.5252986284672222</v>
      </c>
      <c r="AE34" s="338">
        <f t="shared" si="50"/>
        <v>0.95810331287098993</v>
      </c>
      <c r="AF34" s="338">
        <f t="shared" si="50"/>
        <v>1.0308199781433911</v>
      </c>
      <c r="AG34" s="338">
        <f t="shared" si="50"/>
        <v>1.1164315562823959</v>
      </c>
      <c r="AH34" s="338">
        <f t="shared" si="50"/>
        <v>1.213182251494233</v>
      </c>
      <c r="AI34" s="338">
        <f t="shared" si="50"/>
        <v>1.3164346835848575</v>
      </c>
      <c r="AJ34" s="338">
        <f t="shared" si="50"/>
        <v>1.4247438308096636</v>
      </c>
      <c r="AK34" s="338">
        <f t="shared" si="50"/>
        <v>1.5362749829396805</v>
      </c>
      <c r="AL34" s="338">
        <f t="shared" ref="AL34:BN34" si="51">AL101*AL168</f>
        <v>1.6489280098676766</v>
      </c>
      <c r="AM34" s="338">
        <f t="shared" si="51"/>
        <v>1.7604993923296015</v>
      </c>
      <c r="AN34" s="338">
        <f t="shared" si="51"/>
        <v>1.868858469545025</v>
      </c>
      <c r="AO34" s="338">
        <f t="shared" si="51"/>
        <v>1.9721101055354644</v>
      </c>
      <c r="AP34" s="338">
        <f t="shared" si="51"/>
        <v>2.0687193374668804</v>
      </c>
      <c r="AQ34" s="338">
        <f t="shared" si="51"/>
        <v>2.157583165712341</v>
      </c>
      <c r="AR34" s="338">
        <f t="shared" si="51"/>
        <v>2.2409332353449032</v>
      </c>
      <c r="AS34" s="338">
        <f t="shared" si="51"/>
        <v>2.3213861663111524</v>
      </c>
      <c r="AT34" s="338">
        <f t="shared" si="51"/>
        <v>2.393204495489289</v>
      </c>
      <c r="AU34" s="338">
        <f t="shared" si="51"/>
        <v>2.4565025464690673</v>
      </c>
      <c r="AV34" s="338">
        <f t="shared" si="51"/>
        <v>2.5164109558932193</v>
      </c>
      <c r="AW34" s="338">
        <f t="shared" si="51"/>
        <v>2.5715732702623821</v>
      </c>
      <c r="AX34" s="338">
        <f t="shared" si="51"/>
        <v>2.6191785411197768</v>
      </c>
      <c r="AY34" s="338">
        <f t="shared" si="51"/>
        <v>2.6613261590527335</v>
      </c>
      <c r="AZ34" s="338">
        <f t="shared" si="51"/>
        <v>2.7020625424229565</v>
      </c>
      <c r="BA34" s="338">
        <f t="shared" si="51"/>
        <v>2.736669498411199</v>
      </c>
      <c r="BB34" s="338">
        <f t="shared" si="51"/>
        <v>2.7658884111614173</v>
      </c>
      <c r="BC34" s="338">
        <f t="shared" si="51"/>
        <v>2.7950929554620272</v>
      </c>
      <c r="BD34" s="338">
        <f t="shared" si="51"/>
        <v>2.8196344193909142</v>
      </c>
      <c r="BE34" s="338">
        <f t="shared" si="51"/>
        <v>2.8401570135649128</v>
      </c>
      <c r="BF34" s="338">
        <f t="shared" si="51"/>
        <v>2.8601798222164407</v>
      </c>
      <c r="BG34" s="338">
        <f t="shared" si="51"/>
        <v>2.8772789618360219</v>
      </c>
      <c r="BH34" s="338">
        <f t="shared" si="51"/>
        <v>2.8914824731469948</v>
      </c>
      <c r="BI34" s="338">
        <f t="shared" si="51"/>
        <v>2.9051113696891893</v>
      </c>
      <c r="BJ34" s="338">
        <f t="shared" si="51"/>
        <v>2.9168804231652858</v>
      </c>
      <c r="BK34" s="338">
        <f t="shared" si="51"/>
        <v>2.9266118362973979</v>
      </c>
      <c r="BL34" s="338">
        <f t="shared" si="51"/>
        <v>2.9358442355605012</v>
      </c>
      <c r="BM34" s="338">
        <f t="shared" si="51"/>
        <v>2.9451230093321534</v>
      </c>
      <c r="BN34" s="818">
        <f t="shared" si="51"/>
        <v>2.9548566495348814</v>
      </c>
      <c r="BO34" s="258"/>
      <c r="BW34" s="17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65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63"/>
      <c r="C35" s="462"/>
      <c r="D35" s="483">
        <v>0.25</v>
      </c>
      <c r="E35" s="482">
        <f t="shared" si="3"/>
        <v>1.3697381837811393</v>
      </c>
      <c r="F35" s="817">
        <f t="shared" ref="F35:AK35" si="52">F102*F169</f>
        <v>-6.3415926742299691E-2</v>
      </c>
      <c r="G35" s="338">
        <f t="shared" si="52"/>
        <v>-5.388017692307738E-2</v>
      </c>
      <c r="H35" s="338">
        <f t="shared" si="52"/>
        <v>-5.097869386641863E-2</v>
      </c>
      <c r="I35" s="338">
        <f t="shared" si="52"/>
        <v>-4.7338741880677916E-2</v>
      </c>
      <c r="J35" s="338">
        <f t="shared" si="52"/>
        <v>-4.2835881276573853E-2</v>
      </c>
      <c r="K35" s="338">
        <f t="shared" si="52"/>
        <v>-3.7399165822744648E-2</v>
      </c>
      <c r="L35" s="338">
        <f t="shared" si="52"/>
        <v>-3.1090704150718424E-2</v>
      </c>
      <c r="M35" s="338">
        <f t="shared" si="52"/>
        <v>-2.4216379023306742E-2</v>
      </c>
      <c r="N35" s="338">
        <f t="shared" si="52"/>
        <v>-1.7393929874184273E-2</v>
      </c>
      <c r="O35" s="338">
        <f t="shared" si="52"/>
        <v>-1.1300224395647863E-2</v>
      </c>
      <c r="P35" s="338">
        <f t="shared" si="52"/>
        <v>-5.8265097959279196E-3</v>
      </c>
      <c r="Q35" s="338">
        <f t="shared" si="52"/>
        <v>1.2238443799619968E-4</v>
      </c>
      <c r="R35" s="338">
        <f t="shared" si="52"/>
        <v>7.4452222914731863E-3</v>
      </c>
      <c r="S35" s="338">
        <f t="shared" si="52"/>
        <v>1.7732791562255434E-2</v>
      </c>
      <c r="T35" s="338">
        <f t="shared" si="52"/>
        <v>3.3203213053265145E-2</v>
      </c>
      <c r="U35" s="338">
        <f t="shared" si="52"/>
        <v>5.5057990930615953E-2</v>
      </c>
      <c r="V35" s="338">
        <f t="shared" si="52"/>
        <v>8.3573668121128292E-2</v>
      </c>
      <c r="W35" s="338">
        <f t="shared" si="52"/>
        <v>0.11879356935344484</v>
      </c>
      <c r="X35" s="338">
        <f t="shared" si="52"/>
        <v>0.16085630156192754</v>
      </c>
      <c r="Y35" s="338">
        <f t="shared" si="52"/>
        <v>0.21005881372322416</v>
      </c>
      <c r="Z35" s="338">
        <f t="shared" si="52"/>
        <v>0.26628853250606188</v>
      </c>
      <c r="AA35" s="338">
        <f t="shared" si="52"/>
        <v>0.31589541505211632</v>
      </c>
      <c r="AB35" s="338">
        <f t="shared" si="52"/>
        <v>0.36503075808077073</v>
      </c>
      <c r="AC35" s="338">
        <f t="shared" si="52"/>
        <v>0.41255290708665099</v>
      </c>
      <c r="AD35" s="338">
        <f t="shared" si="52"/>
        <v>0.45427103579116851</v>
      </c>
      <c r="AE35" s="338">
        <f t="shared" si="52"/>
        <v>0.49255883398237493</v>
      </c>
      <c r="AF35" s="338">
        <f t="shared" si="52"/>
        <v>0.99253850783875008</v>
      </c>
      <c r="AG35" s="338">
        <f t="shared" si="52"/>
        <v>1.0733856709635459</v>
      </c>
      <c r="AH35" s="338">
        <f t="shared" si="52"/>
        <v>1.1623247024251107</v>
      </c>
      <c r="AI35" s="338">
        <f t="shared" si="52"/>
        <v>1.2642100625908919</v>
      </c>
      <c r="AJ35" s="338">
        <f t="shared" si="52"/>
        <v>1.3725032476820007</v>
      </c>
      <c r="AK35" s="338">
        <f t="shared" si="52"/>
        <v>1.4840228184315059</v>
      </c>
      <c r="AL35" s="338">
        <f t="shared" ref="AL35:BN35" si="53">AL102*AL169</f>
        <v>1.5966671308068829</v>
      </c>
      <c r="AM35" s="338">
        <f t="shared" si="53"/>
        <v>1.7082316189568327</v>
      </c>
      <c r="AN35" s="338">
        <f t="shared" si="53"/>
        <v>1.8165849193589259</v>
      </c>
      <c r="AO35" s="338">
        <f t="shared" si="53"/>
        <v>1.9198314450571545</v>
      </c>
      <c r="AP35" s="338">
        <f t="shared" si="53"/>
        <v>2.0171163101007243</v>
      </c>
      <c r="AQ35" s="338">
        <f t="shared" si="53"/>
        <v>2.1137001260399071</v>
      </c>
      <c r="AR35" s="338">
        <f t="shared" si="53"/>
        <v>2.202544627332407</v>
      </c>
      <c r="AS35" s="338">
        <f t="shared" si="53"/>
        <v>2.2829935546789448</v>
      </c>
      <c r="AT35" s="338">
        <f t="shared" si="53"/>
        <v>2.3548080867529295</v>
      </c>
      <c r="AU35" s="338">
        <f t="shared" si="53"/>
        <v>2.4256851406512716</v>
      </c>
      <c r="AV35" s="338">
        <f t="shared" si="53"/>
        <v>2.4889765304167049</v>
      </c>
      <c r="AW35" s="338">
        <f t="shared" si="53"/>
        <v>2.5441359741772076</v>
      </c>
      <c r="AX35" s="338">
        <f t="shared" si="53"/>
        <v>2.594495636605703</v>
      </c>
      <c r="AY35" s="338">
        <f t="shared" si="53"/>
        <v>2.6420980752863934</v>
      </c>
      <c r="AZ35" s="338">
        <f t="shared" si="53"/>
        <v>2.6828327814807689</v>
      </c>
      <c r="BA35" s="338">
        <f t="shared" si="53"/>
        <v>2.7179710319355075</v>
      </c>
      <c r="BB35" s="338">
        <f t="shared" si="53"/>
        <v>2.7525769445109129</v>
      </c>
      <c r="BC35" s="338">
        <f t="shared" si="53"/>
        <v>2.7817951393374738</v>
      </c>
      <c r="BD35" s="338">
        <f t="shared" si="53"/>
        <v>2.8063360696748054</v>
      </c>
      <c r="BE35" s="338">
        <f t="shared" si="53"/>
        <v>2.8305437465331438</v>
      </c>
      <c r="BF35" s="338">
        <f t="shared" si="53"/>
        <v>2.8510659282145219</v>
      </c>
      <c r="BG35" s="338">
        <f t="shared" si="53"/>
        <v>2.8681648566137068</v>
      </c>
      <c r="BH35" s="338">
        <f t="shared" si="53"/>
        <v>2.8846963952860216</v>
      </c>
      <c r="BI35" s="338">
        <f t="shared" si="53"/>
        <v>2.8989005434406594</v>
      </c>
      <c r="BJ35" s="338">
        <f t="shared" si="53"/>
        <v>2.9106702145406107</v>
      </c>
      <c r="BK35" s="338">
        <f t="shared" si="53"/>
        <v>2.9218941728384706</v>
      </c>
      <c r="BL35" s="338">
        <f t="shared" si="53"/>
        <v>2.9316277190549744</v>
      </c>
      <c r="BM35" s="338">
        <f t="shared" si="53"/>
        <v>2.9396632909586429</v>
      </c>
      <c r="BN35" s="818">
        <f t="shared" si="53"/>
        <v>2.9472553532931003</v>
      </c>
      <c r="BO35" s="258"/>
      <c r="BW35" s="17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65"/>
      <c r="EK35" s="459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63"/>
      <c r="C36" s="462"/>
      <c r="D36" s="481">
        <v>0.2</v>
      </c>
      <c r="E36" s="482">
        <f t="shared" si="3"/>
        <v>1.1566487081437145</v>
      </c>
      <c r="F36" s="817">
        <f t="shared" ref="F36:AK36" si="54">F103*F170</f>
        <v>-0.16706978266016712</v>
      </c>
      <c r="G36" s="338">
        <f t="shared" si="54"/>
        <v>-0.15614518230425486</v>
      </c>
      <c r="H36" s="338">
        <f t="shared" si="54"/>
        <v>-0.15120013640358992</v>
      </c>
      <c r="I36" s="338">
        <f t="shared" si="54"/>
        <v>-0.14458598571276318</v>
      </c>
      <c r="J36" s="338">
        <f t="shared" si="54"/>
        <v>-0.13580771197251995</v>
      </c>
      <c r="K36" s="338">
        <f t="shared" si="54"/>
        <v>-0.1243382936440242</v>
      </c>
      <c r="L36" s="338">
        <f t="shared" si="54"/>
        <v>-0.10975665272923796</v>
      </c>
      <c r="M36" s="338">
        <f t="shared" si="54"/>
        <v>-9.2050156423061844E-2</v>
      </c>
      <c r="N36" s="338">
        <f t="shared" si="54"/>
        <v>-7.2232337435610444E-2</v>
      </c>
      <c r="O36" s="338">
        <f t="shared" si="54"/>
        <v>-5.3575345555019943E-2</v>
      </c>
      <c r="P36" s="338">
        <f t="shared" si="54"/>
        <v>-4.2034671000868919E-2</v>
      </c>
      <c r="Q36" s="338">
        <f t="shared" si="54"/>
        <v>-3.7248197875735377E-2</v>
      </c>
      <c r="R36" s="338">
        <f t="shared" si="54"/>
        <v>-3.5300720121909546E-2</v>
      </c>
      <c r="S36" s="338">
        <f t="shared" si="54"/>
        <v>-3.6233139727466446E-2</v>
      </c>
      <c r="T36" s="338">
        <f t="shared" si="54"/>
        <v>-3.3113004073996213E-2</v>
      </c>
      <c r="U36" s="338">
        <f t="shared" si="54"/>
        <v>-2.1978222867354125E-2</v>
      </c>
      <c r="V36" s="338">
        <f t="shared" si="54"/>
        <v>-1.9181970823003479E-3</v>
      </c>
      <c r="W36" s="338">
        <f t="shared" si="54"/>
        <v>2.6981596461247644E-2</v>
      </c>
      <c r="X36" s="338">
        <f t="shared" si="54"/>
        <v>6.4482710425058709E-2</v>
      </c>
      <c r="Y36" s="338">
        <f t="shared" si="54"/>
        <v>0.11046978502147019</v>
      </c>
      <c r="Z36" s="338">
        <f t="shared" si="54"/>
        <v>0.16498632154978427</v>
      </c>
      <c r="AA36" s="338">
        <f t="shared" si="54"/>
        <v>0.21806794491744241</v>
      </c>
      <c r="AB36" s="338">
        <f t="shared" si="54"/>
        <v>0.2731542274278802</v>
      </c>
      <c r="AC36" s="338">
        <f t="shared" si="54"/>
        <v>0.32139118446571463</v>
      </c>
      <c r="AD36" s="338">
        <f t="shared" si="54"/>
        <v>0.36930978001567816</v>
      </c>
      <c r="AE36" s="338">
        <f t="shared" si="54"/>
        <v>0.41580799623418685</v>
      </c>
      <c r="AF36" s="338">
        <f t="shared" si="54"/>
        <v>0.45668139245230682</v>
      </c>
      <c r="AG36" s="338">
        <f t="shared" si="54"/>
        <v>1.0321920967803531</v>
      </c>
      <c r="AH36" s="338">
        <f t="shared" si="54"/>
        <v>1.1174356448520475</v>
      </c>
      <c r="AI36" s="338">
        <f t="shared" si="54"/>
        <v>1.2139160934919675</v>
      </c>
      <c r="AJ36" s="338">
        <f t="shared" si="54"/>
        <v>1.3169668508681824</v>
      </c>
      <c r="AK36" s="338">
        <f t="shared" si="54"/>
        <v>1.4251249214882058</v>
      </c>
      <c r="AL36" s="338">
        <f t="shared" ref="AL36:BN36" si="55">AL103*AL170</f>
        <v>1.5365423376776159</v>
      </c>
      <c r="AM36" s="338">
        <f t="shared" si="55"/>
        <v>1.6491091769355266</v>
      </c>
      <c r="AN36" s="338">
        <f t="shared" si="55"/>
        <v>1.7606146796138464</v>
      </c>
      <c r="AO36" s="338">
        <f t="shared" si="55"/>
        <v>1.8689228408312815</v>
      </c>
      <c r="AP36" s="338">
        <f t="shared" si="55"/>
        <v>1.9721346047775494</v>
      </c>
      <c r="AQ36" s="338">
        <f t="shared" si="55"/>
        <v>2.0687121661717804</v>
      </c>
      <c r="AR36" s="338">
        <f t="shared" si="55"/>
        <v>2.1575504965403862</v>
      </c>
      <c r="AS36" s="338">
        <f t="shared" si="55"/>
        <v>2.2408797490387489</v>
      </c>
      <c r="AT36" s="338">
        <f t="shared" si="55"/>
        <v>2.3213154149422923</v>
      </c>
      <c r="AU36" s="338">
        <f t="shared" si="55"/>
        <v>2.3931194854320834</v>
      </c>
      <c r="AV36" s="338">
        <f t="shared" si="55"/>
        <v>2.4564058445364982</v>
      </c>
      <c r="AW36" s="338">
        <f t="shared" si="55"/>
        <v>2.5163045992923223</v>
      </c>
      <c r="AX36" s="338">
        <f t="shared" si="55"/>
        <v>2.5714590782863791</v>
      </c>
      <c r="AY36" s="338">
        <f t="shared" si="55"/>
        <v>2.6190582382071761</v>
      </c>
      <c r="AZ36" s="338">
        <f t="shared" si="55"/>
        <v>2.6612011707784435</v>
      </c>
      <c r="BA36" s="338">
        <f t="shared" si="55"/>
        <v>2.7019338917139022</v>
      </c>
      <c r="BB36" s="338">
        <f t="shared" si="55"/>
        <v>2.736538215682371</v>
      </c>
      <c r="BC36" s="338">
        <f t="shared" si="55"/>
        <v>2.765755275496093</v>
      </c>
      <c r="BD36" s="338">
        <f t="shared" si="55"/>
        <v>2.7949582685270351</v>
      </c>
      <c r="BE36" s="338">
        <f t="shared" si="55"/>
        <v>2.8194984915777455</v>
      </c>
      <c r="BF36" s="338">
        <f t="shared" si="55"/>
        <v>2.8400201200267707</v>
      </c>
      <c r="BG36" s="338">
        <f t="shared" si="55"/>
        <v>2.8600423735050229</v>
      </c>
      <c r="BH36" s="338">
        <f t="shared" si="55"/>
        <v>2.8771416898574174</v>
      </c>
      <c r="BI36" s="338">
        <f t="shared" si="55"/>
        <v>2.8913462901709273</v>
      </c>
      <c r="BJ36" s="338">
        <f t="shared" si="55"/>
        <v>2.9049772420986133</v>
      </c>
      <c r="BK36" s="338">
        <f t="shared" si="55"/>
        <v>2.916749510026345</v>
      </c>
      <c r="BL36" s="338">
        <f t="shared" si="55"/>
        <v>2.9264853880377761</v>
      </c>
      <c r="BM36" s="338">
        <f t="shared" si="55"/>
        <v>2.9357234609237306</v>
      </c>
      <c r="BN36" s="818">
        <f t="shared" si="55"/>
        <v>2.9450090578904167</v>
      </c>
      <c r="BO36" s="258"/>
      <c r="BW36" s="17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65"/>
      <c r="EK36" s="459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63"/>
      <c r="C37" s="462"/>
      <c r="D37" s="483">
        <v>0.15</v>
      </c>
      <c r="E37" s="482">
        <f t="shared" si="3"/>
        <v>0.93574153293064688</v>
      </c>
      <c r="F37" s="817">
        <f t="shared" ref="F37:AK37" si="56">F104*F171</f>
        <v>-0.274512060673755</v>
      </c>
      <c r="G37" s="338">
        <f t="shared" si="56"/>
        <v>-0.26213049400378952</v>
      </c>
      <c r="H37" s="338">
        <f t="shared" si="56"/>
        <v>-0.25503846985763856</v>
      </c>
      <c r="I37" s="338">
        <f t="shared" si="56"/>
        <v>-0.24528405666511061</v>
      </c>
      <c r="J37" s="338">
        <f t="shared" si="56"/>
        <v>-0.23195588823233959</v>
      </c>
      <c r="K37" s="338">
        <f t="shared" si="56"/>
        <v>-0.21398017232625846</v>
      </c>
      <c r="L37" s="338">
        <f t="shared" si="56"/>
        <v>-0.19025409652631889</v>
      </c>
      <c r="M37" s="338">
        <f t="shared" si="56"/>
        <v>-0.1599542657671906</v>
      </c>
      <c r="N37" s="338">
        <f t="shared" si="56"/>
        <v>-0.12310116409316771</v>
      </c>
      <c r="O37" s="338">
        <f t="shared" si="56"/>
        <v>-8.1629281988694555E-2</v>
      </c>
      <c r="P37" s="338">
        <f t="shared" si="56"/>
        <v>-4.4335129639254164E-2</v>
      </c>
      <c r="Q37" s="338">
        <f t="shared" si="56"/>
        <v>-3.5957733245887628E-2</v>
      </c>
      <c r="R37" s="338">
        <f t="shared" si="56"/>
        <v>-5.4596378672302194E-2</v>
      </c>
      <c r="S37" s="338">
        <f t="shared" si="56"/>
        <v>-8.0255647679539785E-2</v>
      </c>
      <c r="T37" s="338">
        <f t="shared" si="56"/>
        <v>-9.5678000495943966E-2</v>
      </c>
      <c r="U37" s="338">
        <f t="shared" si="56"/>
        <v>-9.8377139970216576E-2</v>
      </c>
      <c r="V37" s="338">
        <f t="shared" si="56"/>
        <v>-8.8512680340361971E-2</v>
      </c>
      <c r="W37" s="338">
        <f t="shared" si="56"/>
        <v>-6.6965870406128156E-2</v>
      </c>
      <c r="X37" s="338">
        <f t="shared" si="56"/>
        <v>-3.4661519068560437E-2</v>
      </c>
      <c r="Y37" s="338">
        <f t="shared" si="56"/>
        <v>7.7106996063340035E-3</v>
      </c>
      <c r="Z37" s="338">
        <f t="shared" si="56"/>
        <v>5.9741957296789945E-2</v>
      </c>
      <c r="AA37" s="338">
        <f t="shared" si="56"/>
        <v>0.11491392769413174</v>
      </c>
      <c r="AB37" s="338">
        <f t="shared" si="56"/>
        <v>0.16942386736591286</v>
      </c>
      <c r="AC37" s="338">
        <f t="shared" si="56"/>
        <v>0.22199366429432071</v>
      </c>
      <c r="AD37" s="338">
        <f t="shared" si="56"/>
        <v>0.27644776451677949</v>
      </c>
      <c r="AE37" s="338">
        <f t="shared" si="56"/>
        <v>0.32398757048152116</v>
      </c>
      <c r="AF37" s="338">
        <f t="shared" si="56"/>
        <v>0.37130890320224075</v>
      </c>
      <c r="AG37" s="338">
        <f t="shared" si="56"/>
        <v>0.41731585136268268</v>
      </c>
      <c r="AH37" s="338">
        <f t="shared" si="56"/>
        <v>1.0743963073214911</v>
      </c>
      <c r="AI37" s="338">
        <f t="shared" si="56"/>
        <v>1.1630554478441455</v>
      </c>
      <c r="AJ37" s="338">
        <f t="shared" si="56"/>
        <v>1.2647370044625987</v>
      </c>
      <c r="AK37" s="338">
        <f t="shared" si="56"/>
        <v>1.3728778080875337</v>
      </c>
      <c r="AL37" s="338">
        <f t="shared" ref="AL37:BN37" si="57">AL104*AL171</f>
        <v>1.4842819958951154</v>
      </c>
      <c r="AM37" s="338">
        <f t="shared" si="57"/>
        <v>1.5968379711940965</v>
      </c>
      <c r="AN37" s="338">
        <f t="shared" si="57"/>
        <v>1.7083338591203843</v>
      </c>
      <c r="AO37" s="338">
        <f t="shared" si="57"/>
        <v>1.8166329480321297</v>
      </c>
      <c r="AP37" s="338">
        <f t="shared" si="57"/>
        <v>1.9198357822061229</v>
      </c>
      <c r="AQ37" s="338">
        <f t="shared" si="57"/>
        <v>2.0170847233378248</v>
      </c>
      <c r="AR37" s="338">
        <f t="shared" si="57"/>
        <v>2.1136382825490876</v>
      </c>
      <c r="AS37" s="338">
        <f t="shared" si="57"/>
        <v>2.2024569798241744</v>
      </c>
      <c r="AT37" s="338">
        <f t="shared" si="57"/>
        <v>2.282883809014074</v>
      </c>
      <c r="AU37" s="338">
        <f t="shared" si="57"/>
        <v>2.3546794967019022</v>
      </c>
      <c r="AV37" s="338">
        <f t="shared" si="57"/>
        <v>2.4255402226826712</v>
      </c>
      <c r="AW37" s="338">
        <f t="shared" si="57"/>
        <v>2.4888179475274081</v>
      </c>
      <c r="AX37" s="338">
        <f t="shared" si="57"/>
        <v>2.5439662792716224</v>
      </c>
      <c r="AY37" s="338">
        <f t="shared" si="57"/>
        <v>2.59431699343788</v>
      </c>
      <c r="AZ37" s="338">
        <f t="shared" si="57"/>
        <v>2.6419122882958401</v>
      </c>
      <c r="BA37" s="338">
        <f t="shared" si="57"/>
        <v>2.6826416913103817</v>
      </c>
      <c r="BB37" s="338">
        <f t="shared" si="57"/>
        <v>2.7177761090877284</v>
      </c>
      <c r="BC37" s="338">
        <f t="shared" si="57"/>
        <v>2.7523789853337837</v>
      </c>
      <c r="BD37" s="338">
        <f t="shared" si="57"/>
        <v>2.7815949626442333</v>
      </c>
      <c r="BE37" s="338">
        <f t="shared" si="57"/>
        <v>2.8061341142812242</v>
      </c>
      <c r="BF37" s="338">
        <f t="shared" si="57"/>
        <v>2.830340142675936</v>
      </c>
      <c r="BG37" s="338">
        <f t="shared" si="57"/>
        <v>2.8508615472729217</v>
      </c>
      <c r="BH37" s="338">
        <f t="shared" si="57"/>
        <v>2.8679608868218893</v>
      </c>
      <c r="BI37" s="338">
        <f t="shared" si="57"/>
        <v>2.8844941193299389</v>
      </c>
      <c r="BJ37" s="338">
        <f t="shared" si="57"/>
        <v>2.8987016335313145</v>
      </c>
      <c r="BK37" s="338">
        <f t="shared" si="57"/>
        <v>2.9104765533601702</v>
      </c>
      <c r="BL37" s="338">
        <f t="shared" si="57"/>
        <v>2.9217076397756014</v>
      </c>
      <c r="BM37" s="338">
        <f t="shared" si="57"/>
        <v>2.9314502792371577</v>
      </c>
      <c r="BN37" s="818">
        <f t="shared" si="57"/>
        <v>2.9394968234538128</v>
      </c>
      <c r="BO37" s="258"/>
      <c r="BW37" s="17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65"/>
      <c r="EK37" s="459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63"/>
      <c r="C38" s="462"/>
      <c r="D38" s="481">
        <v>0.1</v>
      </c>
      <c r="E38" s="482">
        <f t="shared" si="3"/>
        <v>0.71116905286032006</v>
      </c>
      <c r="F38" s="817">
        <f t="shared" ref="F38:AK38" si="58">F105*F172</f>
        <v>-0.38375986490707642</v>
      </c>
      <c r="G38" s="338">
        <f t="shared" si="58"/>
        <v>-0.36991261637569212</v>
      </c>
      <c r="H38" s="338">
        <f t="shared" si="58"/>
        <v>-0.36066811420647965</v>
      </c>
      <c r="I38" s="338">
        <f t="shared" si="58"/>
        <v>-0.34777669359195273</v>
      </c>
      <c r="J38" s="338">
        <f t="shared" si="58"/>
        <v>-0.32992644776673141</v>
      </c>
      <c r="K38" s="338">
        <f t="shared" si="58"/>
        <v>-0.3055328774325734</v>
      </c>
      <c r="L38" s="338">
        <f t="shared" si="58"/>
        <v>-0.27289319292395742</v>
      </c>
      <c r="M38" s="338">
        <f t="shared" si="58"/>
        <v>-0.23056179982191419</v>
      </c>
      <c r="N38" s="338">
        <f t="shared" si="58"/>
        <v>-0.17800102070267346</v>
      </c>
      <c r="O38" s="338">
        <f t="shared" si="58"/>
        <v>-0.11640394150406495</v>
      </c>
      <c r="P38" s="338">
        <f t="shared" si="58"/>
        <v>-4.9404046806322661E-2</v>
      </c>
      <c r="Q38" s="338">
        <f t="shared" si="58"/>
        <v>-1.9336419178296357E-2</v>
      </c>
      <c r="R38" s="338">
        <f t="shared" si="58"/>
        <v>-7.8584219924753118E-2</v>
      </c>
      <c r="S38" s="338">
        <f t="shared" si="58"/>
        <v>-0.12697389629421324</v>
      </c>
      <c r="T38" s="338">
        <f t="shared" si="58"/>
        <v>-0.15983062478404372</v>
      </c>
      <c r="U38" s="338">
        <f t="shared" si="58"/>
        <v>-0.17609291120476139</v>
      </c>
      <c r="V38" s="338">
        <f t="shared" si="58"/>
        <v>-0.17643954914118815</v>
      </c>
      <c r="W38" s="338">
        <f t="shared" si="58"/>
        <v>-0.16233917109746082</v>
      </c>
      <c r="X38" s="338">
        <f t="shared" si="58"/>
        <v>-0.13533123726023011</v>
      </c>
      <c r="Y38" s="338">
        <f t="shared" si="58"/>
        <v>-9.6657896318376207E-2</v>
      </c>
      <c r="Z38" s="338">
        <f t="shared" si="58"/>
        <v>-4.7176536264239899E-2</v>
      </c>
      <c r="AA38" s="338">
        <f t="shared" si="58"/>
        <v>8.0269766051229343E-3</v>
      </c>
      <c r="AB38" s="338">
        <f t="shared" si="58"/>
        <v>6.1373605396546398E-2</v>
      </c>
      <c r="AC38" s="338">
        <f t="shared" si="58"/>
        <v>0.11700843676427995</v>
      </c>
      <c r="AD38" s="338">
        <f t="shared" si="58"/>
        <v>0.17148765785732556</v>
      </c>
      <c r="AE38" s="338">
        <f t="shared" si="58"/>
        <v>0.223802407301913</v>
      </c>
      <c r="AF38" s="338">
        <f t="shared" si="58"/>
        <v>0.27795491726368043</v>
      </c>
      <c r="AG38" s="338">
        <f t="shared" si="58"/>
        <v>0.32516937285480491</v>
      </c>
      <c r="AH38" s="338">
        <f t="shared" si="58"/>
        <v>0.37221450480900159</v>
      </c>
      <c r="AI38" s="338">
        <f t="shared" si="58"/>
        <v>1.1181507029186906</v>
      </c>
      <c r="AJ38" s="338">
        <f t="shared" si="58"/>
        <v>1.2144275277535006</v>
      </c>
      <c r="AK38" s="338">
        <f t="shared" si="58"/>
        <v>1.3173260777025537</v>
      </c>
      <c r="AL38" s="338">
        <f t="shared" ref="AL38:BN38" si="59">AL105*AL172</f>
        <v>1.4253686082018751</v>
      </c>
      <c r="AM38" s="338">
        <f t="shared" si="59"/>
        <v>1.5366965619868487</v>
      </c>
      <c r="AN38" s="338">
        <f t="shared" si="59"/>
        <v>1.6491924025855282</v>
      </c>
      <c r="AO38" s="338">
        <f t="shared" si="59"/>
        <v>1.7606399328239506</v>
      </c>
      <c r="AP38" s="338">
        <f t="shared" si="59"/>
        <v>1.8688993408498793</v>
      </c>
      <c r="AQ38" s="338">
        <f t="shared" si="59"/>
        <v>1.9720690058245625</v>
      </c>
      <c r="AR38" s="338">
        <f t="shared" si="59"/>
        <v>2.0686095018645538</v>
      </c>
      <c r="AS38" s="338">
        <f t="shared" si="59"/>
        <v>2.1574148773940998</v>
      </c>
      <c r="AT38" s="338">
        <f t="shared" si="59"/>
        <v>2.2407146315206568</v>
      </c>
      <c r="AU38" s="338">
        <f t="shared" si="59"/>
        <v>2.3211237946113084</v>
      </c>
      <c r="AV38" s="338">
        <f t="shared" si="59"/>
        <v>2.3929047602185154</v>
      </c>
      <c r="AW38" s="338">
        <f t="shared" si="59"/>
        <v>2.4561714783637325</v>
      </c>
      <c r="AX38" s="338">
        <f t="shared" si="59"/>
        <v>2.5160535716501484</v>
      </c>
      <c r="AY38" s="338">
        <f t="shared" si="59"/>
        <v>2.5711943881352806</v>
      </c>
      <c r="AZ38" s="338">
        <f t="shared" si="59"/>
        <v>2.6187829798794087</v>
      </c>
      <c r="BA38" s="338">
        <f t="shared" si="59"/>
        <v>2.6609179255083939</v>
      </c>
      <c r="BB38" s="338">
        <f t="shared" si="59"/>
        <v>2.7016444147542069</v>
      </c>
      <c r="BC38" s="338">
        <f t="shared" si="59"/>
        <v>2.7362443074915666</v>
      </c>
      <c r="BD38" s="338">
        <f t="shared" si="59"/>
        <v>2.7654581601188766</v>
      </c>
      <c r="BE38" s="338">
        <f t="shared" si="59"/>
        <v>2.7946580775620089</v>
      </c>
      <c r="BF38" s="338">
        <f t="shared" si="59"/>
        <v>2.819195872926747</v>
      </c>
      <c r="BG38" s="338">
        <f t="shared" si="59"/>
        <v>2.8397164683920821</v>
      </c>
      <c r="BH38" s="338">
        <f t="shared" si="59"/>
        <v>2.8597392589626076</v>
      </c>
      <c r="BI38" s="338">
        <f t="shared" si="59"/>
        <v>2.8768414277258372</v>
      </c>
      <c r="BJ38" s="338">
        <f t="shared" si="59"/>
        <v>2.8910516118876797</v>
      </c>
      <c r="BK38" s="338">
        <f t="shared" si="59"/>
        <v>2.9046909600382982</v>
      </c>
      <c r="BL38" s="338">
        <f t="shared" si="59"/>
        <v>2.916474744886167</v>
      </c>
      <c r="BM38" s="338">
        <f t="shared" si="59"/>
        <v>2.9262252680954397</v>
      </c>
      <c r="BN38" s="818">
        <f t="shared" si="59"/>
        <v>2.9354807714247162</v>
      </c>
      <c r="BO38" s="258"/>
      <c r="BW38" s="17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65"/>
      <c r="EK38" s="459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64"/>
      <c r="C39" s="463"/>
      <c r="D39" s="483">
        <v>0.05</v>
      </c>
      <c r="E39" s="482">
        <f t="shared" si="3"/>
        <v>0.48736781596287759</v>
      </c>
      <c r="F39" s="817">
        <f t="shared" ref="F39:AK39" si="60">F106*F173</f>
        <v>-0.49266244848675017</v>
      </c>
      <c r="G39" s="338">
        <f t="shared" si="60"/>
        <v>-0.47737713712903129</v>
      </c>
      <c r="H39" s="338">
        <f t="shared" si="60"/>
        <v>-0.46603002715811875</v>
      </c>
      <c r="I39" s="338">
        <f t="shared" si="60"/>
        <v>-0.45009194571750011</v>
      </c>
      <c r="J39" s="338">
        <f t="shared" si="60"/>
        <v>-0.42788742901048249</v>
      </c>
      <c r="K39" s="338">
        <f t="shared" si="60"/>
        <v>-0.39739757794218628</v>
      </c>
      <c r="L39" s="338">
        <f t="shared" si="60"/>
        <v>-0.35648778455681535</v>
      </c>
      <c r="M39" s="338">
        <f t="shared" si="60"/>
        <v>-0.30350300596206037</v>
      </c>
      <c r="N39" s="338">
        <f t="shared" si="60"/>
        <v>-0.23856195507115655</v>
      </c>
      <c r="O39" s="338">
        <f t="shared" si="60"/>
        <v>-0.16689332659911763</v>
      </c>
      <c r="P39" s="338">
        <f t="shared" si="60"/>
        <v>-0.11161496849861774</v>
      </c>
      <c r="Q39" s="338">
        <f t="shared" si="60"/>
        <v>-0.10196501319919181</v>
      </c>
      <c r="R39" s="338">
        <f t="shared" si="60"/>
        <v>-0.12774707237168831</v>
      </c>
      <c r="S39" s="338">
        <f t="shared" si="60"/>
        <v>-0.18122163345940698</v>
      </c>
      <c r="T39" s="338">
        <f t="shared" si="60"/>
        <v>-0.22670508087951763</v>
      </c>
      <c r="U39" s="338">
        <f t="shared" si="60"/>
        <v>-0.2547938104040367</v>
      </c>
      <c r="V39" s="338">
        <f t="shared" si="60"/>
        <v>-0.26462081419709194</v>
      </c>
      <c r="W39" s="338">
        <f t="shared" si="60"/>
        <v>-0.25763418383233883</v>
      </c>
      <c r="X39" s="338">
        <f t="shared" si="60"/>
        <v>-0.23576461243639057</v>
      </c>
      <c r="Y39" s="338">
        <f t="shared" si="60"/>
        <v>-0.20071327024154073</v>
      </c>
      <c r="Z39" s="338">
        <f t="shared" si="60"/>
        <v>-0.15374397409451679</v>
      </c>
      <c r="AA39" s="338">
        <f t="shared" si="60"/>
        <v>-0.1006373228365323</v>
      </c>
      <c r="AB39" s="338">
        <f t="shared" si="60"/>
        <v>-4.8468845653224762E-2</v>
      </c>
      <c r="AC39" s="338">
        <f t="shared" si="60"/>
        <v>8.1736391390598902E-3</v>
      </c>
      <c r="AD39" s="338">
        <f t="shared" si="60"/>
        <v>6.2122709464518623E-2</v>
      </c>
      <c r="AE39" s="338">
        <f t="shared" si="60"/>
        <v>0.117963333865071</v>
      </c>
      <c r="AF39" s="338">
        <f t="shared" si="60"/>
        <v>0.17242372502814296</v>
      </c>
      <c r="AG39" s="338">
        <f t="shared" si="60"/>
        <v>0.22461934622626067</v>
      </c>
      <c r="AH39" s="338">
        <f t="shared" si="60"/>
        <v>0.2786327812013199</v>
      </c>
      <c r="AI39" s="338">
        <f t="shared" si="60"/>
        <v>0.3256980602872443</v>
      </c>
      <c r="AJ39" s="338">
        <f t="shared" si="60"/>
        <v>1.1635435151562117</v>
      </c>
      <c r="AK39" s="338">
        <f t="shared" si="60"/>
        <v>1.2650760531811718</v>
      </c>
      <c r="AL39" s="338">
        <f t="shared" ref="AL39:BN39" si="61">AL106*AL173</f>
        <v>1.3731022033810676</v>
      </c>
      <c r="AM39" s="338">
        <f t="shared" si="61"/>
        <v>1.4844154085744754</v>
      </c>
      <c r="AN39" s="338">
        <f t="shared" si="61"/>
        <v>1.5968967434911043</v>
      </c>
      <c r="AO39" s="338">
        <f t="shared" si="61"/>
        <v>1.7083291026341276</v>
      </c>
      <c r="AP39" s="338">
        <f t="shared" si="61"/>
        <v>1.8165721723112862</v>
      </c>
      <c r="AQ39" s="338">
        <f t="shared" si="61"/>
        <v>1.9197241890236587</v>
      </c>
      <c r="AR39" s="338">
        <f t="shared" si="61"/>
        <v>2.0169261782531702</v>
      </c>
      <c r="AS39" s="338">
        <f t="shared" si="61"/>
        <v>2.1134355009563555</v>
      </c>
      <c r="AT39" s="338">
        <f t="shared" si="61"/>
        <v>2.2022131099294411</v>
      </c>
      <c r="AU39" s="338">
        <f t="shared" si="61"/>
        <v>2.2826024161459335</v>
      </c>
      <c r="AV39" s="338">
        <f t="shared" si="61"/>
        <v>2.3543646720762794</v>
      </c>
      <c r="AW39" s="338">
        <f t="shared" si="61"/>
        <v>2.4251954344198521</v>
      </c>
      <c r="AX39" s="338">
        <f t="shared" si="61"/>
        <v>2.4884478191479849</v>
      </c>
      <c r="AY39" s="338">
        <f t="shared" si="61"/>
        <v>2.5435756358455848</v>
      </c>
      <c r="AZ39" s="338">
        <f t="shared" si="61"/>
        <v>2.5939100140655609</v>
      </c>
      <c r="BA39" s="338">
        <f t="shared" si="61"/>
        <v>2.6414924452133448</v>
      </c>
      <c r="BB39" s="338">
        <f t="shared" si="61"/>
        <v>2.6822125479527767</v>
      </c>
      <c r="BC39" s="338">
        <f t="shared" si="61"/>
        <v>2.717340339200915</v>
      </c>
      <c r="BD39" s="338">
        <f t="shared" si="61"/>
        <v>2.7519376711725752</v>
      </c>
      <c r="BE39" s="338">
        <f t="shared" si="61"/>
        <v>2.781149146104386</v>
      </c>
      <c r="BF39" s="338">
        <f t="shared" si="61"/>
        <v>2.805684759562086</v>
      </c>
      <c r="BG39" s="338">
        <f t="shared" si="61"/>
        <v>2.8298888513409781</v>
      </c>
      <c r="BH39" s="338">
        <f t="shared" si="61"/>
        <v>2.8504113630586296</v>
      </c>
      <c r="BI39" s="338">
        <f t="shared" si="61"/>
        <v>2.867515597579263</v>
      </c>
      <c r="BJ39" s="338">
        <f t="shared" si="61"/>
        <v>2.8840577442360069</v>
      </c>
      <c r="BK39" s="338">
        <f t="shared" si="61"/>
        <v>2.898278959389633</v>
      </c>
      <c r="BL39" s="338">
        <f t="shared" si="61"/>
        <v>2.9100726093048124</v>
      </c>
      <c r="BM39" s="338">
        <f t="shared" si="61"/>
        <v>2.9213271124709776</v>
      </c>
      <c r="BN39" s="818">
        <f t="shared" si="61"/>
        <v>2.9310975763383884</v>
      </c>
      <c r="BO39" s="258"/>
      <c r="BW39" s="17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65"/>
      <c r="EK39" s="459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64"/>
      <c r="C40" s="463"/>
      <c r="D40" s="481">
        <v>0</v>
      </c>
      <c r="E40" s="482">
        <f t="shared" si="3"/>
        <v>0.26871400728620642</v>
      </c>
      <c r="F40" s="817">
        <f t="shared" ref="F40:AK40" si="62">F107*F174</f>
        <v>-0.59920387361792371</v>
      </c>
      <c r="G40" s="338">
        <f t="shared" si="62"/>
        <v>-0.58262289751542085</v>
      </c>
      <c r="H40" s="338">
        <f t="shared" si="62"/>
        <v>-0.56942514757615648</v>
      </c>
      <c r="I40" s="338">
        <f t="shared" si="62"/>
        <v>-0.55089026733865387</v>
      </c>
      <c r="J40" s="338">
        <f t="shared" si="62"/>
        <v>-0.52515310257588599</v>
      </c>
      <c r="K40" s="338">
        <f t="shared" si="62"/>
        <v>-0.49010751415614767</v>
      </c>
      <c r="L40" s="338">
        <f t="shared" si="62"/>
        <v>-0.44390855045207023</v>
      </c>
      <c r="M40" s="338">
        <f t="shared" si="62"/>
        <v>-0.38625859900255821</v>
      </c>
      <c r="N40" s="338">
        <f t="shared" si="62"/>
        <v>-0.32132985413942078</v>
      </c>
      <c r="O40" s="338">
        <f t="shared" si="62"/>
        <v>-0.26300411495536052</v>
      </c>
      <c r="P40" s="338">
        <f t="shared" si="62"/>
        <v>-0.23234747780879739</v>
      </c>
      <c r="Q40" s="338">
        <f t="shared" si="62"/>
        <v>-0.22524347016639781</v>
      </c>
      <c r="R40" s="338">
        <f t="shared" si="62"/>
        <v>-0.23148237854986092</v>
      </c>
      <c r="S40" s="338">
        <f t="shared" si="62"/>
        <v>-0.2640374413889503</v>
      </c>
      <c r="T40" s="338">
        <f t="shared" si="62"/>
        <v>-0.30586107734412227</v>
      </c>
      <c r="U40" s="338">
        <f t="shared" si="62"/>
        <v>-0.33814091323400908</v>
      </c>
      <c r="V40" s="338">
        <f t="shared" si="62"/>
        <v>-0.35385176516398764</v>
      </c>
      <c r="W40" s="338">
        <f t="shared" si="62"/>
        <v>-0.35222250583248027</v>
      </c>
      <c r="X40" s="338">
        <f t="shared" si="62"/>
        <v>-0.33460621337451085</v>
      </c>
      <c r="Y40" s="338">
        <f t="shared" si="62"/>
        <v>-0.30271974644066357</v>
      </c>
      <c r="Z40" s="338">
        <f t="shared" si="62"/>
        <v>-0.25802175414888895</v>
      </c>
      <c r="AA40" s="338">
        <f t="shared" si="62"/>
        <v>-0.20900297878912225</v>
      </c>
      <c r="AB40" s="338">
        <f t="shared" si="62"/>
        <v>-0.1579674089544669</v>
      </c>
      <c r="AC40" s="338">
        <f t="shared" si="62"/>
        <v>-0.1024806756212949</v>
      </c>
      <c r="AD40" s="338">
        <f t="shared" si="62"/>
        <v>-4.9061725365735234E-2</v>
      </c>
      <c r="AE40" s="338">
        <f t="shared" si="62"/>
        <v>8.2404665497588098E-3</v>
      </c>
      <c r="AF40" s="338">
        <f t="shared" si="62"/>
        <v>6.246229760592599E-2</v>
      </c>
      <c r="AG40" s="338">
        <f t="shared" si="62"/>
        <v>0.11839431121683727</v>
      </c>
      <c r="AH40" s="338">
        <f t="shared" si="62"/>
        <v>0.17284420046887178</v>
      </c>
      <c r="AI40" s="338">
        <f t="shared" si="62"/>
        <v>0.22498390854117628</v>
      </c>
      <c r="AJ40" s="338">
        <f t="shared" si="62"/>
        <v>0.27893205101837898</v>
      </c>
      <c r="AK40" s="338">
        <f t="shared" si="62"/>
        <v>1.2147449935175589</v>
      </c>
      <c r="AL40" s="338">
        <f t="shared" ref="AL40:BN40" si="63">AL107*AL174</f>
        <v>1.317528040831464</v>
      </c>
      <c r="AM40" s="338">
        <f t="shared" si="63"/>
        <v>1.4254768437484169</v>
      </c>
      <c r="AN40" s="338">
        <f t="shared" si="63"/>
        <v>1.5367250613629437</v>
      </c>
      <c r="AO40" s="338">
        <f t="shared" si="63"/>
        <v>1.6491496528981302</v>
      </c>
      <c r="AP40" s="338">
        <f t="shared" si="63"/>
        <v>1.7605307276091007</v>
      </c>
      <c r="AQ40" s="338">
        <f t="shared" si="63"/>
        <v>1.8687262805611995</v>
      </c>
      <c r="AR40" s="338">
        <f t="shared" si="63"/>
        <v>1.9718337505307557</v>
      </c>
      <c r="AS40" s="338">
        <f t="shared" si="63"/>
        <v>2.0683137737331485</v>
      </c>
      <c r="AT40" s="338">
        <f t="shared" si="63"/>
        <v>2.1570611804478532</v>
      </c>
      <c r="AU40" s="338">
        <f t="shared" si="63"/>
        <v>2.2403061336149905</v>
      </c>
      <c r="AV40" s="338">
        <f t="shared" si="63"/>
        <v>2.3206642492406919</v>
      </c>
      <c r="AW40" s="338">
        <f t="shared" si="63"/>
        <v>2.3924000667552936</v>
      </c>
      <c r="AX40" s="338">
        <f t="shared" si="63"/>
        <v>2.4556284066910883</v>
      </c>
      <c r="AY40" s="338">
        <f t="shared" si="63"/>
        <v>2.5154781794161103</v>
      </c>
      <c r="AZ40" s="338">
        <f t="shared" si="63"/>
        <v>2.5705929572020438</v>
      </c>
      <c r="BA40" s="338">
        <f t="shared" si="63"/>
        <v>2.6181619945211434</v>
      </c>
      <c r="BB40" s="338">
        <f t="shared" si="63"/>
        <v>2.6602825776629127</v>
      </c>
      <c r="BC40" s="338">
        <f t="shared" si="63"/>
        <v>2.7009978581786296</v>
      </c>
      <c r="BD40" s="338">
        <f t="shared" si="63"/>
        <v>2.7355895869941285</v>
      </c>
      <c r="BE40" s="338">
        <f t="shared" si="63"/>
        <v>2.764796826247923</v>
      </c>
      <c r="BF40" s="338">
        <f t="shared" si="63"/>
        <v>2.7939904619026197</v>
      </c>
      <c r="BG40" s="338">
        <f t="shared" si="63"/>
        <v>2.8185255977472741</v>
      </c>
      <c r="BH40" s="338">
        <f t="shared" si="63"/>
        <v>2.8390484833308682</v>
      </c>
      <c r="BI40" s="338">
        <f t="shared" si="63"/>
        <v>2.8590789721106109</v>
      </c>
      <c r="BJ40" s="338">
        <f t="shared" si="63"/>
        <v>2.8761959015967138</v>
      </c>
      <c r="BK40" s="338">
        <f t="shared" si="63"/>
        <v>2.8904286356212094</v>
      </c>
      <c r="BL40" s="338">
        <f t="shared" si="63"/>
        <v>2.9040981101975802</v>
      </c>
      <c r="BM40" s="338">
        <f t="shared" si="63"/>
        <v>2.9159196325776775</v>
      </c>
      <c r="BN40" s="818">
        <f t="shared" si="63"/>
        <v>2.9257146901020761</v>
      </c>
      <c r="BO40" s="258"/>
      <c r="BW40" s="17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65"/>
      <c r="EK40" s="459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64"/>
      <c r="C41" s="463"/>
      <c r="D41" s="483">
        <v>-0.05</v>
      </c>
      <c r="E41" s="482">
        <f t="shared" si="3"/>
        <v>5.918874979071953E-2</v>
      </c>
      <c r="F41" s="817">
        <f t="shared" ref="F41:AK41" si="64">F108*F175</f>
        <v>-0.70163483530560689</v>
      </c>
      <c r="G41" s="338">
        <f t="shared" si="64"/>
        <v>-0.68406630673244229</v>
      </c>
      <c r="H41" s="338">
        <f t="shared" si="64"/>
        <v>-0.66956024820933624</v>
      </c>
      <c r="I41" s="338">
        <f t="shared" si="64"/>
        <v>-0.6493867492236336</v>
      </c>
      <c r="J41" s="338">
        <f t="shared" si="64"/>
        <v>-0.62182789145817907</v>
      </c>
      <c r="K41" s="338">
        <f t="shared" si="64"/>
        <v>-0.58529551794578705</v>
      </c>
      <c r="L41" s="338">
        <f t="shared" si="64"/>
        <v>-0.53924978958230718</v>
      </c>
      <c r="M41" s="338">
        <f t="shared" si="64"/>
        <v>-0.48604873025636885</v>
      </c>
      <c r="N41" s="338">
        <f t="shared" si="64"/>
        <v>-0.43346831781283623</v>
      </c>
      <c r="O41" s="338">
        <f t="shared" si="64"/>
        <v>-0.39418631963519041</v>
      </c>
      <c r="P41" s="338">
        <f t="shared" si="64"/>
        <v>-0.37522475154844787</v>
      </c>
      <c r="Q41" s="338">
        <f t="shared" si="64"/>
        <v>-0.36763796120871639</v>
      </c>
      <c r="R41" s="338">
        <f t="shared" si="64"/>
        <v>-0.36557242732719258</v>
      </c>
      <c r="S41" s="338">
        <f t="shared" si="64"/>
        <v>-0.37899125578538617</v>
      </c>
      <c r="T41" s="338">
        <f t="shared" si="64"/>
        <v>-0.40523701685064289</v>
      </c>
      <c r="U41" s="338">
        <f t="shared" si="64"/>
        <v>-0.43113731745738793</v>
      </c>
      <c r="V41" s="338">
        <f t="shared" si="64"/>
        <v>-0.44627698985993219</v>
      </c>
      <c r="W41" s="338">
        <f t="shared" si="64"/>
        <v>-0.44643546916628618</v>
      </c>
      <c r="X41" s="338">
        <f t="shared" si="64"/>
        <v>-0.4311498275809888</v>
      </c>
      <c r="Y41" s="338">
        <f t="shared" si="64"/>
        <v>-0.40139588355012412</v>
      </c>
      <c r="Z41" s="338">
        <f t="shared" si="64"/>
        <v>-0.35841206918541058</v>
      </c>
      <c r="AA41" s="338">
        <f t="shared" si="64"/>
        <v>-0.31511370059007415</v>
      </c>
      <c r="AB41" s="338">
        <f t="shared" si="64"/>
        <v>-0.26506649628435491</v>
      </c>
      <c r="AC41" s="338">
        <f t="shared" si="64"/>
        <v>-0.21281428879386982</v>
      </c>
      <c r="AD41" s="338">
        <f t="shared" si="64"/>
        <v>-0.15989326140823856</v>
      </c>
      <c r="AE41" s="338">
        <f t="shared" si="64"/>
        <v>-0.10331634697165938</v>
      </c>
      <c r="AF41" s="338">
        <f t="shared" si="64"/>
        <v>-4.9329303912930084E-2</v>
      </c>
      <c r="AG41" s="338">
        <f t="shared" si="64"/>
        <v>8.2705027197050064E-3</v>
      </c>
      <c r="AH41" s="338">
        <f t="shared" si="64"/>
        <v>6.2614164555805568E-2</v>
      </c>
      <c r="AI41" s="338">
        <f t="shared" si="64"/>
        <v>0.11858556166944165</v>
      </c>
      <c r="AJ41" s="338">
        <f t="shared" si="64"/>
        <v>0.17302826378439787</v>
      </c>
      <c r="AK41" s="338">
        <f t="shared" si="64"/>
        <v>0.2251394927715854</v>
      </c>
      <c r="AL41" s="338">
        <f t="shared" ref="AL41:BN41" si="65">AL108*AL175</f>
        <v>1.2652549290982003</v>
      </c>
      <c r="AM41" s="338">
        <f t="shared" si="65"/>
        <v>1.3731826399419951</v>
      </c>
      <c r="AN41" s="338">
        <f t="shared" si="65"/>
        <v>1.4844080769528709</v>
      </c>
      <c r="AO41" s="338">
        <f t="shared" si="65"/>
        <v>1.5968066683740625</v>
      </c>
      <c r="AP41" s="338">
        <f t="shared" si="65"/>
        <v>1.708157539361546</v>
      </c>
      <c r="AQ41" s="338">
        <f t="shared" si="65"/>
        <v>1.8163182941904741</v>
      </c>
      <c r="AR41" s="338">
        <f t="shared" si="65"/>
        <v>1.9193866176053715</v>
      </c>
      <c r="AS41" s="338">
        <f t="shared" si="65"/>
        <v>2.0165041590952</v>
      </c>
      <c r="AT41" s="338">
        <f t="shared" si="65"/>
        <v>2.1129284620386226</v>
      </c>
      <c r="AU41" s="338">
        <f t="shared" si="65"/>
        <v>2.201623977016133</v>
      </c>
      <c r="AV41" s="338">
        <f t="shared" si="65"/>
        <v>2.281936775948886</v>
      </c>
      <c r="AW41" s="338">
        <f t="shared" si="65"/>
        <v>2.3536305171608203</v>
      </c>
      <c r="AX41" s="338">
        <f t="shared" si="65"/>
        <v>2.4244000506736922</v>
      </c>
      <c r="AY41" s="338">
        <f t="shared" si="65"/>
        <v>2.4876015366131616</v>
      </c>
      <c r="AZ41" s="338">
        <f t="shared" si="65"/>
        <v>2.5426892580899572</v>
      </c>
      <c r="BA41" s="338">
        <f t="shared" si="65"/>
        <v>2.5929926647766801</v>
      </c>
      <c r="BB41" s="338">
        <f t="shared" si="65"/>
        <v>2.6405513135592522</v>
      </c>
      <c r="BC41" s="338">
        <f t="shared" si="65"/>
        <v>2.681254612078523</v>
      </c>
      <c r="BD41" s="338">
        <f t="shared" si="65"/>
        <v>2.7163701456241993</v>
      </c>
      <c r="BE41" s="338">
        <f t="shared" si="65"/>
        <v>2.750955818526708</v>
      </c>
      <c r="BF41" s="338">
        <f t="shared" si="65"/>
        <v>2.7801580757977606</v>
      </c>
      <c r="BG41" s="338">
        <f t="shared" si="65"/>
        <v>2.8046902266520233</v>
      </c>
      <c r="BH41" s="338">
        <f t="shared" si="65"/>
        <v>2.8288975152205666</v>
      </c>
      <c r="BI41" s="338">
        <f t="shared" si="65"/>
        <v>2.8494331757592328</v>
      </c>
      <c r="BJ41" s="338">
        <f t="shared" si="65"/>
        <v>2.8665621225239266</v>
      </c>
      <c r="BK41" s="338">
        <f t="shared" si="65"/>
        <v>2.8831407084787859</v>
      </c>
      <c r="BL41" s="338">
        <f t="shared" si="65"/>
        <v>2.8974109960662506</v>
      </c>
      <c r="BM41" s="338">
        <f t="shared" si="65"/>
        <v>2.9092657083395927</v>
      </c>
      <c r="BN41" s="818">
        <f t="shared" si="65"/>
        <v>2.9205910938369231</v>
      </c>
      <c r="BO41" s="258"/>
      <c r="BW41" s="17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65"/>
      <c r="EK41" s="459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64"/>
      <c r="C42" s="463"/>
      <c r="D42" s="481">
        <v>-0.1</v>
      </c>
      <c r="E42" s="482">
        <f t="shared" si="3"/>
        <v>-0.13789398298113564</v>
      </c>
      <c r="F42" s="817">
        <f t="shared" ref="F42:AK42" si="66">F109*F176</f>
        <v>-0.79855380106238227</v>
      </c>
      <c r="G42" s="338">
        <f t="shared" si="66"/>
        <v>-0.78047045297536666</v>
      </c>
      <c r="H42" s="338">
        <f t="shared" si="66"/>
        <v>-0.76546691295636937</v>
      </c>
      <c r="I42" s="338">
        <f t="shared" si="66"/>
        <v>-0.74503111570127345</v>
      </c>
      <c r="J42" s="338">
        <f t="shared" si="66"/>
        <v>-0.71795240889310585</v>
      </c>
      <c r="K42" s="338">
        <f t="shared" si="66"/>
        <v>-0.68363062165932786</v>
      </c>
      <c r="L42" s="338">
        <f t="shared" si="66"/>
        <v>-0.6431222006218531</v>
      </c>
      <c r="M42" s="338">
        <f t="shared" si="66"/>
        <v>-0.60046075805400001</v>
      </c>
      <c r="N42" s="338">
        <f t="shared" si="66"/>
        <v>-0.56281117180208695</v>
      </c>
      <c r="O42" s="338">
        <f t="shared" si="66"/>
        <v>-0.53690812994860115</v>
      </c>
      <c r="P42" s="338">
        <f t="shared" si="66"/>
        <v>-0.52311233001394819</v>
      </c>
      <c r="Q42" s="338">
        <f t="shared" si="66"/>
        <v>-0.51464561314498236</v>
      </c>
      <c r="R42" s="338">
        <f t="shared" si="66"/>
        <v>-0.50815038091165499</v>
      </c>
      <c r="S42" s="338">
        <f t="shared" si="66"/>
        <v>-0.50960322534535196</v>
      </c>
      <c r="T42" s="338">
        <f t="shared" si="66"/>
        <v>-0.52028106649679551</v>
      </c>
      <c r="U42" s="338">
        <f t="shared" si="66"/>
        <v>-0.53413520300303163</v>
      </c>
      <c r="V42" s="338">
        <f t="shared" si="66"/>
        <v>-0.54280702314793627</v>
      </c>
      <c r="W42" s="338">
        <f t="shared" si="66"/>
        <v>-0.5405482417148928</v>
      </c>
      <c r="X42" s="338">
        <f t="shared" si="66"/>
        <v>-0.52498542558139905</v>
      </c>
      <c r="Y42" s="338">
        <f t="shared" si="66"/>
        <v>-0.49583983559311817</v>
      </c>
      <c r="Z42" s="338">
        <f t="shared" si="66"/>
        <v>-0.45643122421880272</v>
      </c>
      <c r="AA42" s="338">
        <f t="shared" si="66"/>
        <v>-0.41726090965651258</v>
      </c>
      <c r="AB42" s="338">
        <f t="shared" si="66"/>
        <v>-0.36794061526089811</v>
      </c>
      <c r="AC42" s="338">
        <f t="shared" si="66"/>
        <v>-0.32074218239021657</v>
      </c>
      <c r="AD42" s="338">
        <f t="shared" si="66"/>
        <v>-0.26824502053576799</v>
      </c>
      <c r="AE42" s="338">
        <f t="shared" si="66"/>
        <v>-0.21452628793080628</v>
      </c>
      <c r="AF42" s="338">
        <f t="shared" si="66"/>
        <v>-0.16075533640735251</v>
      </c>
      <c r="AG42" s="338">
        <f t="shared" si="66"/>
        <v>-0.10368908171293603</v>
      </c>
      <c r="AH42" s="338">
        <f t="shared" si="66"/>
        <v>-4.9448039323764008E-2</v>
      </c>
      <c r="AI42" s="338">
        <f t="shared" si="66"/>
        <v>8.2837108662899336E-3</v>
      </c>
      <c r="AJ42" s="338">
        <f t="shared" si="66"/>
        <v>6.2679805932820964E-2</v>
      </c>
      <c r="AK42" s="338">
        <f t="shared" si="66"/>
        <v>0.11866548232010427</v>
      </c>
      <c r="AL42" s="338">
        <f t="shared" ref="AL42:BN42" si="67">AL109*AL176</f>
        <v>0.17310012896472174</v>
      </c>
      <c r="AM42" s="338">
        <f t="shared" si="67"/>
        <v>1.3175767233584745</v>
      </c>
      <c r="AN42" s="338">
        <f t="shared" si="67"/>
        <v>1.4254270782181526</v>
      </c>
      <c r="AO42" s="338">
        <f t="shared" si="67"/>
        <v>1.5365773435909662</v>
      </c>
      <c r="AP42" s="338">
        <f t="shared" si="67"/>
        <v>1.6488999185355431</v>
      </c>
      <c r="AQ42" s="338">
        <f t="shared" si="67"/>
        <v>1.7601723963292604</v>
      </c>
      <c r="AR42" s="338">
        <f t="shared" si="67"/>
        <v>1.8682522971890045</v>
      </c>
      <c r="AS42" s="338">
        <f t="shared" si="67"/>
        <v>1.9712385297129424</v>
      </c>
      <c r="AT42" s="338">
        <f t="shared" si="67"/>
        <v>2.0675948489542963</v>
      </c>
      <c r="AU42" s="338">
        <f t="shared" si="67"/>
        <v>2.1562203275328176</v>
      </c>
      <c r="AV42" s="338">
        <f t="shared" si="67"/>
        <v>2.2393485616600679</v>
      </c>
      <c r="AW42" s="338">
        <f t="shared" si="67"/>
        <v>2.3195979214163072</v>
      </c>
      <c r="AX42" s="338">
        <f t="shared" si="67"/>
        <v>2.3912387627548739</v>
      </c>
      <c r="AY42" s="338">
        <f t="shared" si="67"/>
        <v>2.454388179338252</v>
      </c>
      <c r="AZ42" s="338">
        <f t="shared" si="67"/>
        <v>2.51417328884177</v>
      </c>
      <c r="BA42" s="338">
        <f t="shared" si="67"/>
        <v>2.5692376884397516</v>
      </c>
      <c r="BB42" s="338">
        <f t="shared" si="67"/>
        <v>2.6167703656391317</v>
      </c>
      <c r="BC42" s="338">
        <f t="shared" si="67"/>
        <v>2.6588648787646916</v>
      </c>
      <c r="BD42" s="338">
        <f t="shared" si="67"/>
        <v>2.69955901016383</v>
      </c>
      <c r="BE42" s="338">
        <f t="shared" si="67"/>
        <v>2.7341335209825903</v>
      </c>
      <c r="BF42" s="338">
        <f t="shared" si="67"/>
        <v>2.7633272498768311</v>
      </c>
      <c r="BG42" s="338">
        <f t="shared" si="67"/>
        <v>2.7925140990974482</v>
      </c>
      <c r="BH42" s="338">
        <f t="shared" si="67"/>
        <v>2.8170556816582062</v>
      </c>
      <c r="BI42" s="338">
        <f t="shared" si="67"/>
        <v>2.8376013186401332</v>
      </c>
      <c r="BJ42" s="338">
        <f t="shared" si="67"/>
        <v>2.8576718029356183</v>
      </c>
      <c r="BK42" s="338">
        <f t="shared" si="67"/>
        <v>2.8748488614789309</v>
      </c>
      <c r="BL42" s="338">
        <f t="shared" si="67"/>
        <v>2.8891619756519762</v>
      </c>
      <c r="BM42" s="338">
        <f t="shared" si="67"/>
        <v>2.9029295547166929</v>
      </c>
      <c r="BN42" s="818">
        <f t="shared" si="67"/>
        <v>2.9148643353567825</v>
      </c>
      <c r="BO42" s="258"/>
    </row>
    <row r="43" spans="2:187" ht="42" customHeight="1">
      <c r="B43" s="464"/>
      <c r="C43" s="463"/>
      <c r="D43" s="483">
        <v>-0.15</v>
      </c>
      <c r="E43" s="482">
        <f t="shared" ref="E43:E69" si="68">$E$10-($E$10-$E$70)*1/(1+EXP(-($E$9*(-D43+$C$8))))</f>
        <v>-0.32006048715344448</v>
      </c>
      <c r="F43" s="817">
        <f t="shared" ref="F43:AK43" si="69">F110*F177</f>
        <v>-0.88892780111502678</v>
      </c>
      <c r="G43" s="338">
        <f t="shared" si="69"/>
        <v>-0.87090336992058359</v>
      </c>
      <c r="H43" s="338">
        <f t="shared" si="69"/>
        <v>-0.85633484090550349</v>
      </c>
      <c r="I43" s="338">
        <f t="shared" si="69"/>
        <v>-0.83709760271344358</v>
      </c>
      <c r="J43" s="338">
        <f t="shared" si="69"/>
        <v>-0.81265436501616028</v>
      </c>
      <c r="K43" s="338">
        <f t="shared" si="69"/>
        <v>-0.78335384228907645</v>
      </c>
      <c r="L43" s="338">
        <f t="shared" si="69"/>
        <v>-0.75113527078397402</v>
      </c>
      <c r="M43" s="338">
        <f t="shared" si="69"/>
        <v>-0.71980832749389667</v>
      </c>
      <c r="N43" s="338">
        <f t="shared" si="69"/>
        <v>-0.69389673793938444</v>
      </c>
      <c r="O43" s="338">
        <f t="shared" si="69"/>
        <v>-0.67593418741887279</v>
      </c>
      <c r="P43" s="338">
        <f t="shared" si="69"/>
        <v>-0.6645136499297658</v>
      </c>
      <c r="Q43" s="338">
        <f t="shared" si="69"/>
        <v>-0.65523244199246988</v>
      </c>
      <c r="R43" s="338">
        <f t="shared" si="69"/>
        <v>-0.64606914717671771</v>
      </c>
      <c r="S43" s="338">
        <f t="shared" si="69"/>
        <v>-0.64036636026488236</v>
      </c>
      <c r="T43" s="338">
        <f t="shared" si="69"/>
        <v>-0.63968619462526854</v>
      </c>
      <c r="U43" s="338">
        <f t="shared" si="69"/>
        <v>-0.64171444498427088</v>
      </c>
      <c r="V43" s="338">
        <f t="shared" si="69"/>
        <v>-0.64139157805938862</v>
      </c>
      <c r="W43" s="338">
        <f t="shared" si="69"/>
        <v>-0.63371461875971247</v>
      </c>
      <c r="X43" s="338">
        <f t="shared" si="69"/>
        <v>-0.61547944056377735</v>
      </c>
      <c r="Y43" s="338">
        <f t="shared" si="69"/>
        <v>-0.58531585350700877</v>
      </c>
      <c r="Z43" s="338">
        <f t="shared" si="69"/>
        <v>-0.55290950351887103</v>
      </c>
      <c r="AA43" s="338">
        <f t="shared" si="69"/>
        <v>-0.51404497234356328</v>
      </c>
      <c r="AB43" s="338">
        <f t="shared" si="69"/>
        <v>-0.46789075911576716</v>
      </c>
      <c r="AC43" s="338">
        <f t="shared" si="69"/>
        <v>-0.42438257751774672</v>
      </c>
      <c r="AD43" s="338">
        <f t="shared" si="69"/>
        <v>-0.37219283649664259</v>
      </c>
      <c r="AE43" s="338">
        <f t="shared" si="69"/>
        <v>-0.32324466481376596</v>
      </c>
      <c r="AF43" s="338">
        <f t="shared" si="69"/>
        <v>-0.26965421002913736</v>
      </c>
      <c r="AG43" s="338">
        <f t="shared" si="69"/>
        <v>-0.21528279162578506</v>
      </c>
      <c r="AH43" s="338">
        <f t="shared" si="69"/>
        <v>-0.16113415574042123</v>
      </c>
      <c r="AI43" s="338">
        <f t="shared" si="69"/>
        <v>-0.1038510967494001</v>
      </c>
      <c r="AJ43" s="338">
        <f t="shared" si="69"/>
        <v>-4.9498525601649648E-2</v>
      </c>
      <c r="AK43" s="338">
        <f t="shared" si="69"/>
        <v>8.2890796050208992E-3</v>
      </c>
      <c r="AL43" s="338">
        <f t="shared" ref="AL43:BN43" si="70">AL110*AL177</f>
        <v>6.2704063399310603E-2</v>
      </c>
      <c r="AM43" s="338">
        <f t="shared" si="70"/>
        <v>0.1186891311911789</v>
      </c>
      <c r="AN43" s="338">
        <f t="shared" si="70"/>
        <v>1.3730828202649099</v>
      </c>
      <c r="AO43" s="338">
        <f t="shared" si="70"/>
        <v>1.4841897078701616</v>
      </c>
      <c r="AP43" s="338">
        <f t="shared" si="70"/>
        <v>1.5964582988609808</v>
      </c>
      <c r="AQ43" s="338">
        <f t="shared" si="70"/>
        <v>1.7076645669861075</v>
      </c>
      <c r="AR43" s="338">
        <f t="shared" si="70"/>
        <v>1.8156656120124361</v>
      </c>
      <c r="AS43" s="338">
        <f t="shared" si="70"/>
        <v>1.9185614052763815</v>
      </c>
      <c r="AT43" s="338">
        <f t="shared" si="70"/>
        <v>2.0154981397598424</v>
      </c>
      <c r="AU43" s="338">
        <f t="shared" si="70"/>
        <v>2.1117364876497966</v>
      </c>
      <c r="AV43" s="338">
        <f t="shared" si="70"/>
        <v>2.2002514419511074</v>
      </c>
      <c r="AW43" s="338">
        <f t="shared" si="70"/>
        <v>2.2803969846435739</v>
      </c>
      <c r="AX43" s="338">
        <f t="shared" si="70"/>
        <v>2.3519433799318166</v>
      </c>
      <c r="AY43" s="338">
        <f t="shared" si="70"/>
        <v>2.4225841770795928</v>
      </c>
      <c r="AZ43" s="338">
        <f t="shared" si="70"/>
        <v>2.485682134129358</v>
      </c>
      <c r="BA43" s="338">
        <f t="shared" si="70"/>
        <v>2.5406916136583462</v>
      </c>
      <c r="BB43" s="338">
        <f t="shared" si="70"/>
        <v>2.5909369207078279</v>
      </c>
      <c r="BC43" s="338">
        <f t="shared" si="70"/>
        <v>2.6384517912366556</v>
      </c>
      <c r="BD43" s="338">
        <f t="shared" si="70"/>
        <v>2.6791236657719484</v>
      </c>
      <c r="BE43" s="338">
        <f t="shared" si="70"/>
        <v>2.7142133438742801</v>
      </c>
      <c r="BF43" s="338">
        <f t="shared" si="70"/>
        <v>2.7487749770545835</v>
      </c>
      <c r="BG43" s="338">
        <f t="shared" si="70"/>
        <v>2.7779685603974271</v>
      </c>
      <c r="BH43" s="338">
        <f t="shared" si="70"/>
        <v>2.8025135115560054</v>
      </c>
      <c r="BI43" s="338">
        <f t="shared" si="70"/>
        <v>2.8267573321523383</v>
      </c>
      <c r="BJ43" s="338">
        <f t="shared" si="70"/>
        <v>2.8473602063870094</v>
      </c>
      <c r="BK43" s="338">
        <f t="shared" si="70"/>
        <v>2.8645890838804009</v>
      </c>
      <c r="BL43" s="338">
        <f t="shared" si="70"/>
        <v>2.8812980147428364</v>
      </c>
      <c r="BM43" s="338">
        <f t="shared" si="70"/>
        <v>2.8957270613286887</v>
      </c>
      <c r="BN43" s="818">
        <f t="shared" si="70"/>
        <v>2.9077628585795301</v>
      </c>
      <c r="BO43" s="258"/>
    </row>
    <row r="44" spans="2:187" ht="42" customHeight="1">
      <c r="B44" s="464"/>
      <c r="C44" s="463"/>
      <c r="D44" s="481">
        <v>-0.2</v>
      </c>
      <c r="E44" s="482">
        <f t="shared" si="68"/>
        <v>-0.48573901574110412</v>
      </c>
      <c r="F44" s="817">
        <f t="shared" ref="F44:AK44" si="71">F111*F178</f>
        <v>-0.97205760920842599</v>
      </c>
      <c r="G44" s="338">
        <f t="shared" si="71"/>
        <v>-0.95465310318894225</v>
      </c>
      <c r="H44" s="338">
        <f t="shared" si="71"/>
        <v>-0.94135021000135366</v>
      </c>
      <c r="I44" s="338">
        <f t="shared" si="71"/>
        <v>-0.92444160574450429</v>
      </c>
      <c r="J44" s="338">
        <f t="shared" si="71"/>
        <v>-0.90395439564364755</v>
      </c>
      <c r="K44" s="338">
        <f t="shared" si="71"/>
        <v>-0.88074420499675554</v>
      </c>
      <c r="L44" s="338">
        <f t="shared" si="71"/>
        <v>-0.85672383739353353</v>
      </c>
      <c r="M44" s="338">
        <f t="shared" si="71"/>
        <v>-0.83453232912333397</v>
      </c>
      <c r="N44" s="338">
        <f t="shared" si="71"/>
        <v>-0.81642182512566408</v>
      </c>
      <c r="O44" s="338">
        <f t="shared" si="71"/>
        <v>-0.80295794034756707</v>
      </c>
      <c r="P44" s="338">
        <f t="shared" si="71"/>
        <v>-0.79264547049170142</v>
      </c>
      <c r="Q44" s="338">
        <f t="shared" si="71"/>
        <v>-0.78271273047134715</v>
      </c>
      <c r="R44" s="338">
        <f t="shared" si="71"/>
        <v>-0.77186345921639443</v>
      </c>
      <c r="S44" s="338">
        <f t="shared" si="71"/>
        <v>-0.76186006267088269</v>
      </c>
      <c r="T44" s="338">
        <f t="shared" si="71"/>
        <v>-0.75375205682372881</v>
      </c>
      <c r="U44" s="338">
        <f t="shared" si="71"/>
        <v>-0.7466722336431727</v>
      </c>
      <c r="V44" s="338">
        <f t="shared" si="71"/>
        <v>-0.73785941381184572</v>
      </c>
      <c r="W44" s="338">
        <f t="shared" si="71"/>
        <v>-0.72379192558962557</v>
      </c>
      <c r="X44" s="338">
        <f t="shared" si="71"/>
        <v>-0.70148085779250036</v>
      </c>
      <c r="Y44" s="338">
        <f t="shared" si="71"/>
        <v>-0.67310586025231189</v>
      </c>
      <c r="Z44" s="338">
        <f t="shared" si="71"/>
        <v>-0.64356291114118125</v>
      </c>
      <c r="AA44" s="338">
        <f t="shared" si="71"/>
        <v>-0.60437884992240587</v>
      </c>
      <c r="AB44" s="338">
        <f t="shared" si="71"/>
        <v>-0.56552955144251094</v>
      </c>
      <c r="AC44" s="338">
        <f t="shared" si="71"/>
        <v>-0.52216762790515436</v>
      </c>
      <c r="AD44" s="338">
        <f t="shared" si="71"/>
        <v>-0.47296584440234324</v>
      </c>
      <c r="AE44" s="338">
        <f t="shared" si="71"/>
        <v>-0.42752259638389339</v>
      </c>
      <c r="AF44" s="338">
        <f t="shared" si="71"/>
        <v>-0.37406161681800565</v>
      </c>
      <c r="AG44" s="338">
        <f t="shared" si="71"/>
        <v>-0.32434028859947672</v>
      </c>
      <c r="AH44" s="338">
        <f t="shared" si="71"/>
        <v>-0.27026703761481252</v>
      </c>
      <c r="AI44" s="338">
        <f t="shared" si="71"/>
        <v>-0.2156073030851029</v>
      </c>
      <c r="AJ44" s="338">
        <f t="shared" si="71"/>
        <v>-0.16129207390035175</v>
      </c>
      <c r="AK44" s="338">
        <f t="shared" si="71"/>
        <v>-0.10391466559839314</v>
      </c>
      <c r="AL44" s="338">
        <f t="shared" ref="AL44:BN44" si="72">AL111*AL178</f>
        <v>-4.9515828651159104E-2</v>
      </c>
      <c r="AM44" s="338">
        <f t="shared" si="72"/>
        <v>8.2903677662989183E-3</v>
      </c>
      <c r="AN44" s="338">
        <f t="shared" si="72"/>
        <v>6.2704346651956164E-2</v>
      </c>
      <c r="AO44" s="338">
        <f t="shared" si="72"/>
        <v>1.4251259197421284</v>
      </c>
      <c r="AP44" s="338">
        <f t="shared" si="72"/>
        <v>1.5361104487326809</v>
      </c>
      <c r="AQ44" s="338">
        <f t="shared" si="72"/>
        <v>1.6482401717794799</v>
      </c>
      <c r="AR44" s="338">
        <f t="shared" si="72"/>
        <v>1.7592909029176622</v>
      </c>
      <c r="AS44" s="338">
        <f t="shared" si="72"/>
        <v>1.8671224858395776</v>
      </c>
      <c r="AT44" s="338">
        <f t="shared" si="72"/>
        <v>1.9698404750167293</v>
      </c>
      <c r="AU44" s="338">
        <f t="shared" si="72"/>
        <v>2.0659190610783362</v>
      </c>
      <c r="AV44" s="338">
        <f t="shared" si="72"/>
        <v>2.1542701840470433</v>
      </c>
      <c r="AW44" s="338">
        <f t="shared" si="72"/>
        <v>2.2371379226278458</v>
      </c>
      <c r="AX44" s="338">
        <f t="shared" si="72"/>
        <v>2.3171487035312683</v>
      </c>
      <c r="AY44" s="338">
        <f t="shared" si="72"/>
        <v>2.3885868147405978</v>
      </c>
      <c r="AZ44" s="338">
        <f t="shared" si="72"/>
        <v>2.4515738527907476</v>
      </c>
      <c r="BA44" s="338">
        <f t="shared" si="72"/>
        <v>2.5112311794571012</v>
      </c>
      <c r="BB44" s="338">
        <f t="shared" si="72"/>
        <v>2.5662001250639603</v>
      </c>
      <c r="BC44" s="338">
        <f t="shared" si="72"/>
        <v>2.6136663891807648</v>
      </c>
      <c r="BD44" s="338">
        <f t="shared" si="72"/>
        <v>2.655712486294949</v>
      </c>
      <c r="BE44" s="338">
        <f t="shared" si="72"/>
        <v>2.6963618143802792</v>
      </c>
      <c r="BF44" s="338">
        <f t="shared" si="72"/>
        <v>2.730901114958201</v>
      </c>
      <c r="BG44" s="338">
        <f t="shared" si="72"/>
        <v>2.7600844238351083</v>
      </c>
      <c r="BH44" s="338">
        <f t="shared" si="72"/>
        <v>2.789290498982163</v>
      </c>
      <c r="BI44" s="338">
        <f t="shared" si="72"/>
        <v>2.8138956622691706</v>
      </c>
      <c r="BJ44" s="338">
        <f t="shared" si="72"/>
        <v>2.8345551858251339</v>
      </c>
      <c r="BK44" s="338">
        <f t="shared" si="72"/>
        <v>2.8547891274911068</v>
      </c>
      <c r="BL44" s="338">
        <f t="shared" si="72"/>
        <v>2.8721801677247254</v>
      </c>
      <c r="BM44" s="338">
        <f t="shared" si="72"/>
        <v>2.8867507356830715</v>
      </c>
      <c r="BN44" s="818">
        <f t="shared" si="72"/>
        <v>2.9008057607665756</v>
      </c>
      <c r="BO44" s="258"/>
    </row>
    <row r="45" spans="2:187" ht="42" customHeight="1">
      <c r="B45" s="464"/>
      <c r="C45" s="463"/>
      <c r="D45" s="483">
        <v>-0.25</v>
      </c>
      <c r="E45" s="482">
        <f t="shared" si="68"/>
        <v>-0.63422061052294554</v>
      </c>
      <c r="F45" s="817">
        <f t="shared" ref="F45:AK45" si="73">F112*F179</f>
        <v>-1.047522597348524</v>
      </c>
      <c r="G45" s="338">
        <f t="shared" si="73"/>
        <v>-1.0311682093236127</v>
      </c>
      <c r="H45" s="338">
        <f t="shared" si="73"/>
        <v>-1.0196702479039017</v>
      </c>
      <c r="I45" s="338">
        <f t="shared" si="73"/>
        <v>-1.0056376927982158</v>
      </c>
      <c r="J45" s="338">
        <f t="shared" si="73"/>
        <v>-0.98940123060415042</v>
      </c>
      <c r="K45" s="338">
        <f t="shared" si="73"/>
        <v>-0.97186566737196622</v>
      </c>
      <c r="L45" s="338">
        <f t="shared" si="73"/>
        <v>-0.95444390842843541</v>
      </c>
      <c r="M45" s="338">
        <f t="shared" si="73"/>
        <v>-0.93863022000695562</v>
      </c>
      <c r="N45" s="338">
        <f t="shared" si="73"/>
        <v>-0.92532980057412129</v>
      </c>
      <c r="O45" s="338">
        <f t="shared" si="73"/>
        <v>-0.91437427958695716</v>
      </c>
      <c r="P45" s="338">
        <f t="shared" si="73"/>
        <v>-0.90456891697846076</v>
      </c>
      <c r="Q45" s="338">
        <f t="shared" si="73"/>
        <v>-0.89414782295641249</v>
      </c>
      <c r="R45" s="338">
        <f t="shared" si="73"/>
        <v>-0.88221371268163273</v>
      </c>
      <c r="S45" s="338">
        <f t="shared" si="73"/>
        <v>-0.86960358793775228</v>
      </c>
      <c r="T45" s="338">
        <f t="shared" si="73"/>
        <v>-0.85684183898800659</v>
      </c>
      <c r="U45" s="338">
        <f t="shared" si="73"/>
        <v>-0.84350144561533669</v>
      </c>
      <c r="V45" s="338">
        <f t="shared" si="73"/>
        <v>-0.82803789091685398</v>
      </c>
      <c r="W45" s="338">
        <f t="shared" si="73"/>
        <v>-0.80815634949793247</v>
      </c>
      <c r="X45" s="338">
        <f t="shared" si="73"/>
        <v>-0.78150208108297725</v>
      </c>
      <c r="Y45" s="338">
        <f t="shared" si="73"/>
        <v>-0.75856362871285832</v>
      </c>
      <c r="Z45" s="338">
        <f t="shared" si="73"/>
        <v>-0.72747458359433237</v>
      </c>
      <c r="AA45" s="338">
        <f t="shared" si="73"/>
        <v>-0.69162993456217592</v>
      </c>
      <c r="AB45" s="338">
        <f t="shared" si="73"/>
        <v>-0.65636663276725316</v>
      </c>
      <c r="AC45" s="338">
        <f t="shared" si="73"/>
        <v>-0.61290635485448841</v>
      </c>
      <c r="AD45" s="338">
        <f t="shared" si="73"/>
        <v>-0.57111060903130884</v>
      </c>
      <c r="AE45" s="338">
        <f t="shared" si="73"/>
        <v>-0.52573451718377562</v>
      </c>
      <c r="AF45" s="338">
        <f t="shared" si="73"/>
        <v>-0.47518314929909339</v>
      </c>
      <c r="AG45" s="338">
        <f t="shared" si="73"/>
        <v>-0.42888697995018582</v>
      </c>
      <c r="AH45" s="338">
        <f t="shared" si="73"/>
        <v>-0.37486635619934733</v>
      </c>
      <c r="AI45" s="338">
        <f t="shared" si="73"/>
        <v>-0.32480371081244391</v>
      </c>
      <c r="AJ45" s="338">
        <f t="shared" si="73"/>
        <v>-0.27051666057352303</v>
      </c>
      <c r="AK45" s="338">
        <f t="shared" si="73"/>
        <v>-0.21572905284168403</v>
      </c>
      <c r="AL45" s="338">
        <f t="shared" ref="AL45:BN45" si="74">AL112*AL179</f>
        <v>-0.16134077933704755</v>
      </c>
      <c r="AM45" s="338">
        <f t="shared" si="74"/>
        <v>-0.10392510458227178</v>
      </c>
      <c r="AN45" s="338">
        <f t="shared" si="74"/>
        <v>-4.9512653124226563E-2</v>
      </c>
      <c r="AO45" s="338">
        <f t="shared" si="74"/>
        <v>8.2886414017106572E-3</v>
      </c>
      <c r="AP45" s="338">
        <f t="shared" si="74"/>
        <v>1.4835790883511566</v>
      </c>
      <c r="AQ45" s="338">
        <f t="shared" si="74"/>
        <v>1.5955909246823425</v>
      </c>
      <c r="AR45" s="338">
        <f t="shared" si="74"/>
        <v>1.7064919970953103</v>
      </c>
      <c r="AS45" s="338">
        <f t="shared" si="74"/>
        <v>1.8141412157072239</v>
      </c>
      <c r="AT45" s="338">
        <f t="shared" si="74"/>
        <v>1.9166471051532397</v>
      </c>
      <c r="AU45" s="338">
        <f t="shared" si="74"/>
        <v>2.0131702029665792</v>
      </c>
      <c r="AV45" s="338">
        <f t="shared" si="74"/>
        <v>2.1089826416532285</v>
      </c>
      <c r="AW45" s="338">
        <f t="shared" si="74"/>
        <v>2.1970877897705643</v>
      </c>
      <c r="AX45" s="338">
        <f t="shared" si="74"/>
        <v>2.2768608353931064</v>
      </c>
      <c r="AY45" s="338">
        <f t="shared" si="74"/>
        <v>2.3480884362001704</v>
      </c>
      <c r="AZ45" s="338">
        <f t="shared" si="74"/>
        <v>2.4184603866818564</v>
      </c>
      <c r="BA45" s="338">
        <f t="shared" si="74"/>
        <v>2.4813518327294379</v>
      </c>
      <c r="BB45" s="338">
        <f t="shared" si="74"/>
        <v>2.5362132011045153</v>
      </c>
      <c r="BC45" s="338">
        <f t="shared" si="74"/>
        <v>2.5863524776431812</v>
      </c>
      <c r="BD45" s="338">
        <f t="shared" si="74"/>
        <v>2.6337856212069997</v>
      </c>
      <c r="BE45" s="338">
        <f t="shared" si="74"/>
        <v>2.6743913077033112</v>
      </c>
      <c r="BF45" s="338">
        <f t="shared" si="74"/>
        <v>2.7094286380999706</v>
      </c>
      <c r="BG45" s="338">
        <f t="shared" si="74"/>
        <v>2.7439697192086387</v>
      </c>
      <c r="BH45" s="338">
        <f t="shared" si="74"/>
        <v>2.7732017860022209</v>
      </c>
      <c r="BI45" s="338">
        <f t="shared" si="74"/>
        <v>2.7978580851990555</v>
      </c>
      <c r="BJ45" s="338">
        <f t="shared" si="74"/>
        <v>2.8222894658035282</v>
      </c>
      <c r="BK45" s="338">
        <f t="shared" si="74"/>
        <v>2.8431653066499774</v>
      </c>
      <c r="BL45" s="338">
        <f t="shared" si="74"/>
        <v>2.8607467408313716</v>
      </c>
      <c r="BM45" s="338">
        <f t="shared" si="74"/>
        <v>2.8778698377803318</v>
      </c>
      <c r="BN45" s="818">
        <f t="shared" si="74"/>
        <v>2.8927555839447896</v>
      </c>
      <c r="BO45" s="258"/>
    </row>
    <row r="46" spans="2:187" ht="42" customHeight="1">
      <c r="B46" s="464"/>
      <c r="C46" s="463"/>
      <c r="D46" s="481">
        <v>-0.3</v>
      </c>
      <c r="E46" s="482">
        <f t="shared" si="68"/>
        <v>-0.76554541079688532</v>
      </c>
      <c r="F46" s="817">
        <f t="shared" ref="F46:AK46" si="75">F113*F180</f>
        <v>-1.1151382249620054</v>
      </c>
      <c r="G46" s="338">
        <f t="shared" si="75"/>
        <v>-1.1000627433197117</v>
      </c>
      <c r="H46" s="338">
        <f t="shared" si="75"/>
        <v>-1.0905516561545656</v>
      </c>
      <c r="I46" s="338">
        <f t="shared" si="75"/>
        <v>-1.0793778149630506</v>
      </c>
      <c r="J46" s="338">
        <f t="shared" si="75"/>
        <v>-1.0669363258111608</v>
      </c>
      <c r="K46" s="338">
        <f t="shared" si="75"/>
        <v>-1.0539321700281217</v>
      </c>
      <c r="L46" s="338">
        <f t="shared" si="75"/>
        <v>-1.0412280139168513</v>
      </c>
      <c r="M46" s="338">
        <f t="shared" si="75"/>
        <v>-1.0295361579599724</v>
      </c>
      <c r="N46" s="338">
        <f t="shared" si="75"/>
        <v>-1.0190954772975724</v>
      </c>
      <c r="O46" s="338">
        <f t="shared" si="75"/>
        <v>-1.0095279719131016</v>
      </c>
      <c r="P46" s="338">
        <f t="shared" si="75"/>
        <v>-0.99994167679462476</v>
      </c>
      <c r="Q46" s="338">
        <f t="shared" si="75"/>
        <v>-0.98916781475768345</v>
      </c>
      <c r="R46" s="338">
        <f t="shared" si="75"/>
        <v>-0.97653059916359219</v>
      </c>
      <c r="S46" s="338">
        <f t="shared" si="75"/>
        <v>-0.96232897616328394</v>
      </c>
      <c r="T46" s="338">
        <f t="shared" si="75"/>
        <v>-0.9467025045914701</v>
      </c>
      <c r="U46" s="338">
        <f t="shared" si="75"/>
        <v>-0.92929782516238868</v>
      </c>
      <c r="V46" s="338">
        <f t="shared" si="75"/>
        <v>-0.90913045965751316</v>
      </c>
      <c r="W46" s="338">
        <f t="shared" si="75"/>
        <v>-0.8846759785042615</v>
      </c>
      <c r="X46" s="338">
        <f t="shared" si="75"/>
        <v>-0.86241553760676459</v>
      </c>
      <c r="Y46" s="338">
        <f t="shared" si="75"/>
        <v>-0.83681099260044001</v>
      </c>
      <c r="Z46" s="338">
        <f t="shared" si="75"/>
        <v>-0.80391344428749345</v>
      </c>
      <c r="AA46" s="338">
        <f t="shared" si="75"/>
        <v>-0.77540536707295737</v>
      </c>
      <c r="AB46" s="338">
        <f t="shared" si="75"/>
        <v>-0.73956494854249266</v>
      </c>
      <c r="AC46" s="338">
        <f t="shared" si="75"/>
        <v>-0.70001779811384324</v>
      </c>
      <c r="AD46" s="338">
        <f t="shared" si="75"/>
        <v>-0.66206424912067985</v>
      </c>
      <c r="AE46" s="338">
        <f t="shared" si="75"/>
        <v>-0.61665781966410194</v>
      </c>
      <c r="AF46" s="338">
        <f t="shared" si="75"/>
        <v>-0.57354509836182754</v>
      </c>
      <c r="AG46" s="338">
        <f t="shared" si="75"/>
        <v>-0.52727718468203988</v>
      </c>
      <c r="AH46" s="338">
        <f t="shared" si="75"/>
        <v>-0.47613003728201359</v>
      </c>
      <c r="AI46" s="338">
        <f t="shared" si="75"/>
        <v>-0.42945581178775971</v>
      </c>
      <c r="AJ46" s="338">
        <f t="shared" si="75"/>
        <v>-0.37518542974089059</v>
      </c>
      <c r="AK46" s="338">
        <f t="shared" si="75"/>
        <v>-0.32496785874854517</v>
      </c>
      <c r="AL46" s="338">
        <f t="shared" ref="AL46:BN46" si="76">AL113*AL180</f>
        <v>-0.27058262084342238</v>
      </c>
      <c r="AM46" s="338">
        <f t="shared" si="76"/>
        <v>-0.21573636526859669</v>
      </c>
      <c r="AN46" s="338">
        <f t="shared" si="76"/>
        <v>-0.16131692461569699</v>
      </c>
      <c r="AO46" s="338">
        <f t="shared" si="76"/>
        <v>-0.10389207169501263</v>
      </c>
      <c r="AP46" s="338">
        <f t="shared" si="76"/>
        <v>-4.9488545472956919E-2</v>
      </c>
      <c r="AQ46" s="338">
        <f t="shared" si="76"/>
        <v>1.5350002747904103</v>
      </c>
      <c r="AR46" s="338">
        <f t="shared" si="76"/>
        <v>1.6467147585283597</v>
      </c>
      <c r="AS46" s="338">
        <f t="shared" si="76"/>
        <v>1.7572694536963123</v>
      </c>
      <c r="AT46" s="338">
        <f t="shared" si="76"/>
        <v>1.8645323871207284</v>
      </c>
      <c r="AU46" s="338">
        <f t="shared" si="76"/>
        <v>1.9666287994282814</v>
      </c>
      <c r="AV46" s="338">
        <f t="shared" si="76"/>
        <v>2.0620628365438103</v>
      </c>
      <c r="AW46" s="338">
        <f t="shared" si="76"/>
        <v>2.1497826085226244</v>
      </c>
      <c r="AX46" s="338">
        <f t="shared" si="76"/>
        <v>2.2320619002852049</v>
      </c>
      <c r="AY46" s="338">
        <f t="shared" si="76"/>
        <v>2.3115487361419724</v>
      </c>
      <c r="AZ46" s="338">
        <f t="shared" si="76"/>
        <v>2.3825588713871011</v>
      </c>
      <c r="BA46" s="338">
        <f t="shared" si="76"/>
        <v>2.4452200165588294</v>
      </c>
      <c r="BB46" s="338">
        <f t="shared" si="76"/>
        <v>2.5046336878764479</v>
      </c>
      <c r="BC46" s="338">
        <f t="shared" si="76"/>
        <v>2.5594279075631676</v>
      </c>
      <c r="BD46" s="338">
        <f t="shared" si="76"/>
        <v>2.6067723917404462</v>
      </c>
      <c r="BE46" s="338">
        <f t="shared" si="76"/>
        <v>2.6487171368463009</v>
      </c>
      <c r="BF46" s="338">
        <f t="shared" si="76"/>
        <v>2.6892756576068049</v>
      </c>
      <c r="BG46" s="338">
        <f t="shared" si="76"/>
        <v>2.7237922349262118</v>
      </c>
      <c r="BH46" s="338">
        <f t="shared" si="76"/>
        <v>2.7530503028494069</v>
      </c>
      <c r="BI46" s="338">
        <f t="shared" si="76"/>
        <v>2.7824399833278317</v>
      </c>
      <c r="BJ46" s="338">
        <f t="shared" si="76"/>
        <v>2.8073655750734865</v>
      </c>
      <c r="BK46" s="338">
        <f t="shared" si="76"/>
        <v>2.8284831842449814</v>
      </c>
      <c r="BL46" s="338">
        <f t="shared" si="76"/>
        <v>2.8492923175396396</v>
      </c>
      <c r="BM46" s="338">
        <f t="shared" si="76"/>
        <v>2.8673526212979485</v>
      </c>
      <c r="BN46" s="818">
        <f t="shared" si="76"/>
        <v>2.8826459230678676</v>
      </c>
      <c r="BO46" s="258"/>
    </row>
    <row r="47" spans="2:187" ht="42" customHeight="1">
      <c r="B47" s="464"/>
      <c r="C47" s="463"/>
      <c r="D47" s="483">
        <v>-0.35</v>
      </c>
      <c r="E47" s="482">
        <f t="shared" si="68"/>
        <v>-0.88034679014551109</v>
      </c>
      <c r="F47" s="817">
        <f t="shared" ref="F47:AK47" si="77">F114*F181</f>
        <v>-1.1749361701217094</v>
      </c>
      <c r="G47" s="338">
        <f t="shared" si="77"/>
        <v>-1.16116632093897</v>
      </c>
      <c r="H47" s="338">
        <f t="shared" si="77"/>
        <v>-1.1535270965715381</v>
      </c>
      <c r="I47" s="338">
        <f t="shared" si="77"/>
        <v>-1.1448271312982554</v>
      </c>
      <c r="J47" s="338">
        <f t="shared" si="77"/>
        <v>-1.1353906485617302</v>
      </c>
      <c r="K47" s="338">
        <f t="shared" si="77"/>
        <v>-1.1256684239918402</v>
      </c>
      <c r="L47" s="338">
        <f t="shared" si="77"/>
        <v>-1.1161055984137753</v>
      </c>
      <c r="M47" s="338">
        <f t="shared" si="77"/>
        <v>-1.1069654829264648</v>
      </c>
      <c r="N47" s="338">
        <f t="shared" si="77"/>
        <v>-1.0981936581906875</v>
      </c>
      <c r="O47" s="338">
        <f t="shared" si="77"/>
        <v>-1.0893904754758093</v>
      </c>
      <c r="P47" s="338">
        <f t="shared" si="77"/>
        <v>-1.079887333146778</v>
      </c>
      <c r="Q47" s="338">
        <f t="shared" si="77"/>
        <v>-1.0688644965685994</v>
      </c>
      <c r="R47" s="338">
        <f t="shared" si="77"/>
        <v>-1.05576992659313</v>
      </c>
      <c r="S47" s="338">
        <f t="shared" si="77"/>
        <v>-1.0405901256697834</v>
      </c>
      <c r="T47" s="338">
        <f t="shared" si="77"/>
        <v>-1.0232113205626827</v>
      </c>
      <c r="U47" s="338">
        <f t="shared" si="77"/>
        <v>-1.0032442907224854</v>
      </c>
      <c r="V47" s="338">
        <f t="shared" si="77"/>
        <v>-0.97993824076380531</v>
      </c>
      <c r="W47" s="338">
        <f t="shared" si="77"/>
        <v>-0.95744718541965412</v>
      </c>
      <c r="X47" s="338">
        <f t="shared" si="77"/>
        <v>-0.93501472797587604</v>
      </c>
      <c r="Y47" s="338">
        <f t="shared" si="77"/>
        <v>-0.90706320640180993</v>
      </c>
      <c r="Z47" s="338">
        <f t="shared" si="77"/>
        <v>-0.88082055726528463</v>
      </c>
      <c r="AA47" s="338">
        <f t="shared" si="77"/>
        <v>-0.85119946159671145</v>
      </c>
      <c r="AB47" s="338">
        <f t="shared" si="77"/>
        <v>-0.81463740894210168</v>
      </c>
      <c r="AC47" s="338">
        <f t="shared" si="77"/>
        <v>-0.78319026392857838</v>
      </c>
      <c r="AD47" s="338">
        <f t="shared" si="77"/>
        <v>-0.74501997041896928</v>
      </c>
      <c r="AE47" s="338">
        <f t="shared" si="77"/>
        <v>-0.70373813036403976</v>
      </c>
      <c r="AF47" s="338">
        <f t="shared" si="77"/>
        <v>-0.66455812379605261</v>
      </c>
      <c r="AG47" s="338">
        <f t="shared" si="77"/>
        <v>-0.6182786324765972</v>
      </c>
      <c r="AH47" s="338">
        <f t="shared" si="77"/>
        <v>-0.57457815466802487</v>
      </c>
      <c r="AI47" s="338">
        <f t="shared" si="77"/>
        <v>-0.5279109045672683</v>
      </c>
      <c r="AJ47" s="338">
        <f t="shared" si="77"/>
        <v>-0.47649365172875696</v>
      </c>
      <c r="AK47" s="338">
        <f t="shared" si="77"/>
        <v>-0.42964253785670276</v>
      </c>
      <c r="AL47" s="338">
        <f t="shared" ref="AL47:BN47" si="78">AL114*AL181</f>
        <v>-0.37525131488841962</v>
      </c>
      <c r="AM47" s="338">
        <f t="shared" si="78"/>
        <v>-0.32495356711722423</v>
      </c>
      <c r="AN47" s="338">
        <f t="shared" si="78"/>
        <v>-0.27051584967320108</v>
      </c>
      <c r="AO47" s="338">
        <f t="shared" si="78"/>
        <v>-0.21563933380856995</v>
      </c>
      <c r="AP47" s="338">
        <f t="shared" si="78"/>
        <v>-0.16120966340490714</v>
      </c>
      <c r="AQ47" s="338">
        <f t="shared" si="78"/>
        <v>-0.10379866301121218</v>
      </c>
      <c r="AR47" s="338">
        <f t="shared" si="78"/>
        <v>1.5936374406396947</v>
      </c>
      <c r="AS47" s="338">
        <f t="shared" si="78"/>
        <v>1.7038517135848068</v>
      </c>
      <c r="AT47" s="338">
        <f t="shared" si="78"/>
        <v>1.8106902956586226</v>
      </c>
      <c r="AU47" s="338">
        <f t="shared" si="78"/>
        <v>1.9122856916090938</v>
      </c>
      <c r="AV47" s="338">
        <f t="shared" si="78"/>
        <v>2.0078393266353616</v>
      </c>
      <c r="AW47" s="338">
        <f t="shared" si="78"/>
        <v>2.102660162616846</v>
      </c>
      <c r="AX47" s="338">
        <f t="shared" si="78"/>
        <v>2.1898271818102031</v>
      </c>
      <c r="AY47" s="338">
        <f t="shared" si="78"/>
        <v>2.2687714524410927</v>
      </c>
      <c r="AZ47" s="338">
        <f t="shared" si="78"/>
        <v>2.3393183393205041</v>
      </c>
      <c r="BA47" s="338">
        <f t="shared" si="78"/>
        <v>2.4091436326326701</v>
      </c>
      <c r="BB47" s="338">
        <f t="shared" si="78"/>
        <v>2.4716395321957791</v>
      </c>
      <c r="BC47" s="338">
        <f t="shared" si="78"/>
        <v>2.5262329302740256</v>
      </c>
      <c r="BD47" s="338">
        <f t="shared" si="78"/>
        <v>2.5761798163669871</v>
      </c>
      <c r="BE47" s="338">
        <f t="shared" si="78"/>
        <v>2.6234423285824473</v>
      </c>
      <c r="BF47" s="338">
        <f t="shared" si="78"/>
        <v>2.6639161550251083</v>
      </c>
      <c r="BG47" s="338">
        <f t="shared" si="78"/>
        <v>2.6989317110458515</v>
      </c>
      <c r="BH47" s="338">
        <f t="shared" si="78"/>
        <v>2.7335949380781579</v>
      </c>
      <c r="BI47" s="338">
        <f t="shared" si="78"/>
        <v>2.7631529998811466</v>
      </c>
      <c r="BJ47" s="338">
        <f t="shared" si="78"/>
        <v>2.7883595201184161</v>
      </c>
      <c r="BK47" s="338">
        <f t="shared" si="78"/>
        <v>2.8135491599977218</v>
      </c>
      <c r="BL47" s="338">
        <f t="shared" si="78"/>
        <v>2.8353726216971373</v>
      </c>
      <c r="BM47" s="338">
        <f t="shared" si="78"/>
        <v>2.8540328415337886</v>
      </c>
      <c r="BN47" s="818">
        <f t="shared" si="78"/>
        <v>2.8722858168354923</v>
      </c>
      <c r="BO47" s="258"/>
    </row>
    <row r="48" spans="2:187" ht="42" customHeight="1">
      <c r="B48" s="464"/>
      <c r="C48" s="463"/>
      <c r="D48" s="481">
        <v>-0.4</v>
      </c>
      <c r="E48" s="482">
        <f t="shared" si="68"/>
        <v>-0.97968328496244572</v>
      </c>
      <c r="F48" s="817">
        <f t="shared" ref="F48:AK48" si="79">F115*F182</f>
        <v>-1.2271537923242013</v>
      </c>
      <c r="G48" s="338">
        <f t="shared" si="79"/>
        <v>-1.2145669457254562</v>
      </c>
      <c r="H48" s="338">
        <f t="shared" si="79"/>
        <v>-1.2085104383049969</v>
      </c>
      <c r="I48" s="338">
        <f t="shared" si="79"/>
        <v>-1.2017550907918839</v>
      </c>
      <c r="J48" s="338">
        <f t="shared" si="79"/>
        <v>-1.1945124405345073</v>
      </c>
      <c r="K48" s="338">
        <f t="shared" si="79"/>
        <v>-1.1870215662111621</v>
      </c>
      <c r="L48" s="338">
        <f t="shared" si="79"/>
        <v>-1.1794617606975171</v>
      </c>
      <c r="M48" s="338">
        <f t="shared" si="79"/>
        <v>-1.1718634906014773</v>
      </c>
      <c r="N48" s="338">
        <f t="shared" si="79"/>
        <v>-1.1640563465671596</v>
      </c>
      <c r="O48" s="338">
        <f t="shared" si="79"/>
        <v>-1.1556723713850676</v>
      </c>
      <c r="P48" s="338">
        <f t="shared" si="79"/>
        <v>-1.1461908989462688</v>
      </c>
      <c r="Q48" s="338">
        <f t="shared" si="79"/>
        <v>-1.1349950127987862</v>
      </c>
      <c r="R48" s="338">
        <f t="shared" si="79"/>
        <v>-1.1216021648424781</v>
      </c>
      <c r="S48" s="338">
        <f t="shared" si="79"/>
        <v>-1.1058171199411986</v>
      </c>
      <c r="T48" s="338">
        <f t="shared" si="79"/>
        <v>-1.0873669428530652</v>
      </c>
      <c r="U48" s="338">
        <f t="shared" si="79"/>
        <v>-1.0658076301425281</v>
      </c>
      <c r="V48" s="338">
        <f t="shared" si="79"/>
        <v>-1.043628222585093</v>
      </c>
      <c r="W48" s="338">
        <f t="shared" si="79"/>
        <v>-1.0233325599669771</v>
      </c>
      <c r="X48" s="338">
        <f t="shared" si="79"/>
        <v>-0.99880513524863823</v>
      </c>
      <c r="Y48" s="338">
        <f t="shared" si="79"/>
        <v>-0.97434156546779616</v>
      </c>
      <c r="Z48" s="338">
        <f t="shared" si="79"/>
        <v>-0.94942414588938961</v>
      </c>
      <c r="AA48" s="338">
        <f t="shared" si="79"/>
        <v>-0.91873748838275304</v>
      </c>
      <c r="AB48" s="338">
        <f t="shared" si="79"/>
        <v>-0.88992286610696758</v>
      </c>
      <c r="AC48" s="338">
        <f t="shared" si="79"/>
        <v>-0.8580300894926165</v>
      </c>
      <c r="AD48" s="338">
        <f t="shared" si="79"/>
        <v>-0.81957436096135405</v>
      </c>
      <c r="AE48" s="338">
        <f t="shared" si="79"/>
        <v>-0.78669196140639597</v>
      </c>
      <c r="AF48" s="338">
        <f t="shared" si="79"/>
        <v>-0.74742775007852091</v>
      </c>
      <c r="AG48" s="338">
        <f t="shared" si="79"/>
        <v>-0.7053497721306704</v>
      </c>
      <c r="AH48" s="338">
        <f t="shared" si="79"/>
        <v>-0.66561173694937392</v>
      </c>
      <c r="AI48" s="338">
        <f t="shared" si="79"/>
        <v>-0.61893405112437494</v>
      </c>
      <c r="AJ48" s="338">
        <f t="shared" si="79"/>
        <v>-0.57495952641869152</v>
      </c>
      <c r="AK48" s="338">
        <f t="shared" si="79"/>
        <v>-0.52809812640275922</v>
      </c>
      <c r="AL48" s="338">
        <f t="shared" ref="AL48:BN48" si="80">AL115*AL182</f>
        <v>-0.47654068182492954</v>
      </c>
      <c r="AM48" s="338">
        <f t="shared" si="80"/>
        <v>-0.42958589347037168</v>
      </c>
      <c r="AN48" s="338">
        <f t="shared" si="80"/>
        <v>-0.37511633982943671</v>
      </c>
      <c r="AO48" s="338">
        <f t="shared" si="80"/>
        <v>-0.32475749792892816</v>
      </c>
      <c r="AP48" s="338">
        <f t="shared" si="80"/>
        <v>-0.27027851547339876</v>
      </c>
      <c r="AQ48" s="338">
        <f t="shared" si="80"/>
        <v>-0.21538244995605116</v>
      </c>
      <c r="AR48" s="338">
        <f t="shared" si="80"/>
        <v>-0.16096000510349537</v>
      </c>
      <c r="AS48" s="338">
        <f t="shared" si="80"/>
        <v>1.6433473290324516</v>
      </c>
      <c r="AT48" s="338">
        <f t="shared" si="80"/>
        <v>1.7527597779292512</v>
      </c>
      <c r="AU48" s="338">
        <f t="shared" si="80"/>
        <v>1.8586916686949579</v>
      </c>
      <c r="AV48" s="338">
        <f t="shared" si="80"/>
        <v>1.9593225153290117</v>
      </c>
      <c r="AW48" s="338">
        <f t="shared" si="80"/>
        <v>2.0532410581754914</v>
      </c>
      <c r="AX48" s="338">
        <f t="shared" si="80"/>
        <v>2.1394973731266025</v>
      </c>
      <c r="AY48" s="338">
        <f t="shared" si="80"/>
        <v>2.2204491394215062</v>
      </c>
      <c r="AZ48" s="338">
        <f t="shared" si="80"/>
        <v>2.2988003454211587</v>
      </c>
      <c r="BA48" s="338">
        <f t="shared" si="80"/>
        <v>2.3689324953208182</v>
      </c>
      <c r="BB48" s="338">
        <f t="shared" si="80"/>
        <v>2.4309691359424637</v>
      </c>
      <c r="BC48" s="338">
        <f t="shared" si="80"/>
        <v>2.4899417886938227</v>
      </c>
      <c r="BD48" s="338">
        <f t="shared" si="80"/>
        <v>2.5444209776687718</v>
      </c>
      <c r="BE48" s="338">
        <f t="shared" si="80"/>
        <v>2.5915144932510534</v>
      </c>
      <c r="BF48" s="338">
        <f t="shared" si="80"/>
        <v>2.6332609016116457</v>
      </c>
      <c r="BG48" s="338">
        <f t="shared" si="80"/>
        <v>2.6737805625064661</v>
      </c>
      <c r="BH48" s="338">
        <f t="shared" si="80"/>
        <v>2.7085361617321011</v>
      </c>
      <c r="BI48" s="338">
        <f t="shared" si="80"/>
        <v>2.7383734697401114</v>
      </c>
      <c r="BJ48" s="338">
        <f t="shared" si="80"/>
        <v>2.7686869777417575</v>
      </c>
      <c r="BK48" s="338">
        <f t="shared" si="80"/>
        <v>2.7948905960342625</v>
      </c>
      <c r="BL48" s="338">
        <f t="shared" si="80"/>
        <v>2.8175679796546529</v>
      </c>
      <c r="BM48" s="338">
        <f t="shared" si="80"/>
        <v>2.8400946330549792</v>
      </c>
      <c r="BN48" s="818">
        <f t="shared" si="80"/>
        <v>2.8599090117494845</v>
      </c>
      <c r="BO48" s="258"/>
    </row>
    <row r="49" spans="2:67" ht="42" customHeight="1">
      <c r="B49" s="464"/>
      <c r="C49" s="463"/>
      <c r="D49" s="483">
        <v>-0.45</v>
      </c>
      <c r="E49" s="482">
        <f t="shared" si="68"/>
        <v>-1.0648808563633567</v>
      </c>
      <c r="F49" s="817">
        <f t="shared" ref="F49:AK49" si="81">F116*F183</f>
        <v>-1.2722137523963166</v>
      </c>
      <c r="G49" s="338">
        <f t="shared" si="81"/>
        <v>-1.2606087734444824</v>
      </c>
      <c r="H49" s="338">
        <f t="shared" si="81"/>
        <v>-1.2557889596086753</v>
      </c>
      <c r="I49" s="338">
        <f t="shared" si="81"/>
        <v>-1.2504610384730801</v>
      </c>
      <c r="J49" s="338">
        <f t="shared" si="81"/>
        <v>-1.2447332354608756</v>
      </c>
      <c r="K49" s="338">
        <f t="shared" si="81"/>
        <v>-1.238698161953395</v>
      </c>
      <c r="L49" s="338">
        <f t="shared" si="81"/>
        <v>-1.2323821556709571</v>
      </c>
      <c r="M49" s="338">
        <f t="shared" si="81"/>
        <v>-1.2257029905653676</v>
      </c>
      <c r="N49" s="338">
        <f t="shared" si="81"/>
        <v>-1.2184509608717728</v>
      </c>
      <c r="O49" s="338">
        <f t="shared" si="81"/>
        <v>-1.2102959791586116</v>
      </c>
      <c r="P49" s="338">
        <f t="shared" si="81"/>
        <v>-1.2008106315262537</v>
      </c>
      <c r="Q49" s="338">
        <f t="shared" si="81"/>
        <v>-1.1894957057484139</v>
      </c>
      <c r="R49" s="338">
        <f t="shared" si="81"/>
        <v>-1.1759078565971162</v>
      </c>
      <c r="S49" s="338">
        <f t="shared" si="81"/>
        <v>-1.1597457748158679</v>
      </c>
      <c r="T49" s="338">
        <f t="shared" si="81"/>
        <v>-1.1406387522666659</v>
      </c>
      <c r="U49" s="338">
        <f t="shared" si="81"/>
        <v>-1.1197957074147371</v>
      </c>
      <c r="V49" s="338">
        <f t="shared" si="81"/>
        <v>-1.1015931644212951</v>
      </c>
      <c r="W49" s="338">
        <f t="shared" si="81"/>
        <v>-1.0799002565332705</v>
      </c>
      <c r="X49" s="338">
        <f t="shared" si="81"/>
        <v>-1.0571060104129057</v>
      </c>
      <c r="Y49" s="338">
        <f t="shared" si="81"/>
        <v>-1.035727543079942</v>
      </c>
      <c r="Z49" s="338">
        <f t="shared" si="81"/>
        <v>-1.0096748678502057</v>
      </c>
      <c r="AA49" s="338">
        <f t="shared" si="81"/>
        <v>-0.9834760907907677</v>
      </c>
      <c r="AB49" s="338">
        <f t="shared" si="81"/>
        <v>-0.95679881627732433</v>
      </c>
      <c r="AC49" s="338">
        <f t="shared" si="81"/>
        <v>-0.92444820326233446</v>
      </c>
      <c r="AD49" s="338">
        <f t="shared" si="81"/>
        <v>-0.89421721007204569</v>
      </c>
      <c r="AE49" s="338">
        <f t="shared" si="81"/>
        <v>-0.86116032703564993</v>
      </c>
      <c r="AF49" s="338">
        <f t="shared" si="81"/>
        <v>-0.82178098085310902</v>
      </c>
      <c r="AG49" s="338">
        <f t="shared" si="81"/>
        <v>-0.78821770277604519</v>
      </c>
      <c r="AH49" s="338">
        <f t="shared" si="81"/>
        <v>-0.74844180780265279</v>
      </c>
      <c r="AI49" s="338">
        <f t="shared" si="81"/>
        <v>-0.70598975335908087</v>
      </c>
      <c r="AJ49" s="338">
        <f t="shared" si="81"/>
        <v>-0.66598129352084856</v>
      </c>
      <c r="AK49" s="338">
        <f t="shared" si="81"/>
        <v>-0.61909968850430031</v>
      </c>
      <c r="AL49" s="338">
        <f t="shared" ref="AL49:BN49" si="82">AL116*AL183</f>
        <v>-0.57496839512640852</v>
      </c>
      <c r="AM49" s="338">
        <f t="shared" si="82"/>
        <v>-0.52797809966858111</v>
      </c>
      <c r="AN49" s="338">
        <f t="shared" si="82"/>
        <v>-0.47631007334002012</v>
      </c>
      <c r="AO49" s="338">
        <f t="shared" si="82"/>
        <v>-0.42925261041554474</v>
      </c>
      <c r="AP49" s="338">
        <f t="shared" si="82"/>
        <v>-0.37469549201566538</v>
      </c>
      <c r="AQ49" s="338">
        <f t="shared" si="82"/>
        <v>-0.3242582289373484</v>
      </c>
      <c r="AR49" s="338">
        <f t="shared" si="82"/>
        <v>-0.26972958049799689</v>
      </c>
      <c r="AS49" s="338">
        <f t="shared" si="82"/>
        <v>-0.21482209554769241</v>
      </c>
      <c r="AT49" s="338">
        <f t="shared" si="82"/>
        <v>1.6980657597198747</v>
      </c>
      <c r="AU49" s="338">
        <f t="shared" si="82"/>
        <v>1.8030120733237707</v>
      </c>
      <c r="AV49" s="338">
        <f t="shared" si="82"/>
        <v>1.9024556393648115</v>
      </c>
      <c r="AW49" s="338">
        <f t="shared" si="82"/>
        <v>1.9957131012869054</v>
      </c>
      <c r="AX49" s="338">
        <f t="shared" si="82"/>
        <v>2.0882099599876796</v>
      </c>
      <c r="AY49" s="338">
        <f t="shared" si="82"/>
        <v>2.1732305641314649</v>
      </c>
      <c r="AZ49" s="338">
        <f t="shared" si="82"/>
        <v>2.2503534842077957</v>
      </c>
      <c r="BA49" s="338">
        <f t="shared" si="82"/>
        <v>2.3194890958858454</v>
      </c>
      <c r="BB49" s="338">
        <f t="shared" si="82"/>
        <v>2.3882548233848047</v>
      </c>
      <c r="BC49" s="338">
        <f t="shared" si="82"/>
        <v>2.4500377953342918</v>
      </c>
      <c r="BD49" s="338">
        <f t="shared" si="82"/>
        <v>2.5041610171930766</v>
      </c>
      <c r="BE49" s="338">
        <f t="shared" si="82"/>
        <v>2.5537161979149872</v>
      </c>
      <c r="BF49" s="338">
        <f t="shared" si="82"/>
        <v>2.6006480234940694</v>
      </c>
      <c r="BG49" s="338">
        <f t="shared" si="82"/>
        <v>2.6411119952096955</v>
      </c>
      <c r="BH49" s="338">
        <f t="shared" si="82"/>
        <v>2.6765831070898574</v>
      </c>
      <c r="BI49" s="338">
        <f t="shared" si="82"/>
        <v>2.712235334982656</v>
      </c>
      <c r="BJ49" s="338">
        <f t="shared" si="82"/>
        <v>2.7433958973015544</v>
      </c>
      <c r="BK49" s="338">
        <f t="shared" si="82"/>
        <v>2.7707575023434488</v>
      </c>
      <c r="BL49" s="338">
        <f t="shared" si="82"/>
        <v>2.7984814486299165</v>
      </c>
      <c r="BM49" s="338">
        <f t="shared" si="82"/>
        <v>2.8230291114944084</v>
      </c>
      <c r="BN49" s="818">
        <f t="shared" si="82"/>
        <v>2.8443713187974278</v>
      </c>
      <c r="BO49" s="258"/>
    </row>
    <row r="50" spans="2:67" ht="42" customHeight="1">
      <c r="B50" s="464"/>
      <c r="C50" s="463"/>
      <c r="D50" s="481">
        <v>-0.5</v>
      </c>
      <c r="E50" s="482">
        <f t="shared" si="68"/>
        <v>-1.1373990908756122</v>
      </c>
      <c r="F50" s="817">
        <f t="shared" ref="F50:AK50" si="83">F117*F184</f>
        <v>-1.310685215509847</v>
      </c>
      <c r="G50" s="338">
        <f t="shared" si="83"/>
        <v>-1.2998427448776224</v>
      </c>
      <c r="H50" s="338">
        <f t="shared" si="83"/>
        <v>-1.2959343684005113</v>
      </c>
      <c r="I50" s="338">
        <f t="shared" si="83"/>
        <v>-1.2916040230573496</v>
      </c>
      <c r="J50" s="338">
        <f t="shared" si="83"/>
        <v>-1.286882925967844</v>
      </c>
      <c r="K50" s="338">
        <f t="shared" si="83"/>
        <v>-1.2817724872116016</v>
      </c>
      <c r="L50" s="338">
        <f t="shared" si="83"/>
        <v>-1.2762165481596233</v>
      </c>
      <c r="M50" s="338">
        <f t="shared" si="83"/>
        <v>-1.2700813521624368</v>
      </c>
      <c r="N50" s="338">
        <f t="shared" si="83"/>
        <v>-1.2631482055696417</v>
      </c>
      <c r="O50" s="338">
        <f t="shared" si="83"/>
        <v>-1.2551176996425542</v>
      </c>
      <c r="P50" s="338">
        <f t="shared" si="83"/>
        <v>-1.2456197376119462</v>
      </c>
      <c r="Q50" s="338">
        <f t="shared" si="83"/>
        <v>-1.2342235051566601</v>
      </c>
      <c r="R50" s="338">
        <f t="shared" si="83"/>
        <v>-1.2205078677541925</v>
      </c>
      <c r="S50" s="338">
        <f t="shared" si="83"/>
        <v>-1.2041093233998155</v>
      </c>
      <c r="T50" s="338">
        <f t="shared" si="83"/>
        <v>-1.1853280674760818</v>
      </c>
      <c r="U50" s="338">
        <f t="shared" si="83"/>
        <v>-1.1694089836159416</v>
      </c>
      <c r="V50" s="338">
        <f t="shared" si="83"/>
        <v>-1.1504581838695587</v>
      </c>
      <c r="W50" s="338">
        <f t="shared" si="83"/>
        <v>-1.1295772267335555</v>
      </c>
      <c r="X50" s="338">
        <f t="shared" si="83"/>
        <v>-1.1110927073853842</v>
      </c>
      <c r="Y50" s="338">
        <f t="shared" si="83"/>
        <v>-1.0887861587786023</v>
      </c>
      <c r="Z50" s="338">
        <f t="shared" si="83"/>
        <v>-1.0650992920386742</v>
      </c>
      <c r="AA50" s="338">
        <f t="shared" si="83"/>
        <v>-1.0426522782214145</v>
      </c>
      <c r="AB50" s="338">
        <f t="shared" si="83"/>
        <v>-1.0154250898738937</v>
      </c>
      <c r="AC50" s="338">
        <f t="shared" si="83"/>
        <v>-0.9880842280976031</v>
      </c>
      <c r="AD50" s="338">
        <f t="shared" si="83"/>
        <v>-0.96037239620486492</v>
      </c>
      <c r="AE50" s="338">
        <f t="shared" si="83"/>
        <v>-0.9271222277910387</v>
      </c>
      <c r="AF50" s="338">
        <f t="shared" si="83"/>
        <v>-0.89616640034893669</v>
      </c>
      <c r="AG50" s="338">
        <f t="shared" si="83"/>
        <v>-0.86253485174015088</v>
      </c>
      <c r="AH50" s="338">
        <f t="shared" si="83"/>
        <v>-0.82270727787122822</v>
      </c>
      <c r="AI50" s="338">
        <f t="shared" si="83"/>
        <v>-0.78880968021516173</v>
      </c>
      <c r="AJ50" s="338">
        <f t="shared" si="83"/>
        <v>-0.74877323144932084</v>
      </c>
      <c r="AK50" s="338">
        <f t="shared" si="83"/>
        <v>-0.70611479716625947</v>
      </c>
      <c r="AL50" s="338">
        <f t="shared" ref="AL50:BN50" si="84">AL117*AL184</f>
        <v>-0.66593389419001747</v>
      </c>
      <c r="AM50" s="338">
        <f t="shared" si="84"/>
        <v>-0.61889728971771218</v>
      </c>
      <c r="AN50" s="338">
        <f t="shared" si="84"/>
        <v>-0.57461465273296131</v>
      </c>
      <c r="AO50" s="338">
        <f t="shared" si="84"/>
        <v>-0.52747031063733996</v>
      </c>
      <c r="AP50" s="338">
        <f t="shared" si="84"/>
        <v>-0.47564689821399597</v>
      </c>
      <c r="AQ50" s="338">
        <f t="shared" si="84"/>
        <v>-0.42842362445700349</v>
      </c>
      <c r="AR50" s="338">
        <f t="shared" si="84"/>
        <v>-0.37372212692510343</v>
      </c>
      <c r="AS50" s="338">
        <f t="shared" si="84"/>
        <v>-0.32315567869888862</v>
      </c>
      <c r="AT50" s="338">
        <f t="shared" si="84"/>
        <v>-0.26856207636320539</v>
      </c>
      <c r="AU50" s="338">
        <f t="shared" si="84"/>
        <v>1.7429025609136999</v>
      </c>
      <c r="AV50" s="338">
        <f t="shared" si="84"/>
        <v>1.8457001459835172</v>
      </c>
      <c r="AW50" s="338">
        <f t="shared" si="84"/>
        <v>1.9428495991469523</v>
      </c>
      <c r="AX50" s="338">
        <f t="shared" si="84"/>
        <v>2.033182257552514</v>
      </c>
      <c r="AY50" s="338">
        <f t="shared" si="84"/>
        <v>2.1160434374758754</v>
      </c>
      <c r="AZ50" s="338">
        <f t="shared" si="84"/>
        <v>2.1940315123437566</v>
      </c>
      <c r="BA50" s="338">
        <f t="shared" si="84"/>
        <v>2.2699894070065358</v>
      </c>
      <c r="BB50" s="338">
        <f t="shared" si="84"/>
        <v>2.3384113967033144</v>
      </c>
      <c r="BC50" s="338">
        <f t="shared" si="84"/>
        <v>2.3993359716606579</v>
      </c>
      <c r="BD50" s="338">
        <f t="shared" si="84"/>
        <v>2.4575452118438741</v>
      </c>
      <c r="BE50" s="338">
        <f t="shared" si="84"/>
        <v>2.5113909892337576</v>
      </c>
      <c r="BF50" s="338">
        <f t="shared" si="84"/>
        <v>2.5580150210921038</v>
      </c>
      <c r="BG50" s="338">
        <f t="shared" si="84"/>
        <v>2.5998183337009673</v>
      </c>
      <c r="BH50" s="338">
        <f t="shared" si="84"/>
        <v>2.6411405485090351</v>
      </c>
      <c r="BI50" s="338">
        <f t="shared" si="84"/>
        <v>2.6776781606716282</v>
      </c>
      <c r="BJ50" s="338">
        <f t="shared" si="84"/>
        <v>2.7102970621118283</v>
      </c>
      <c r="BK50" s="338">
        <f t="shared" si="84"/>
        <v>2.7441919163441635</v>
      </c>
      <c r="BL50" s="338">
        <f t="shared" si="84"/>
        <v>2.7745180099250444</v>
      </c>
      <c r="BM50" s="338">
        <f t="shared" si="84"/>
        <v>2.801454116118582</v>
      </c>
      <c r="BN50" s="818">
        <f t="shared" si="84"/>
        <v>2.8279759092730901</v>
      </c>
      <c r="BO50" s="258"/>
    </row>
    <row r="51" spans="2:67" ht="42" customHeight="1">
      <c r="B51" s="464"/>
      <c r="C51" s="463"/>
      <c r="D51" s="483">
        <v>-0.55000000000000004</v>
      </c>
      <c r="E51" s="482">
        <f t="shared" si="68"/>
        <v>-1.1987269978264639</v>
      </c>
      <c r="F51" s="817">
        <f t="shared" ref="F51:AK51" si="85">F118*F185</f>
        <v>-1.3432316319440067</v>
      </c>
      <c r="G51" s="338">
        <f t="shared" si="85"/>
        <v>-1.3329519316309404</v>
      </c>
      <c r="H51" s="338">
        <f t="shared" si="85"/>
        <v>-1.329686699329816</v>
      </c>
      <c r="I51" s="338">
        <f t="shared" si="85"/>
        <v>-1.3260293893542436</v>
      </c>
      <c r="J51" s="338">
        <f t="shared" si="85"/>
        <v>-1.3219599607299453</v>
      </c>
      <c r="K51" s="338">
        <f t="shared" si="85"/>
        <v>-1.3174266821366505</v>
      </c>
      <c r="L51" s="338">
        <f t="shared" si="85"/>
        <v>-1.3123308554116999</v>
      </c>
      <c r="M51" s="338">
        <f t="shared" si="85"/>
        <v>-1.3065165389866416</v>
      </c>
      <c r="N51" s="338">
        <f t="shared" si="85"/>
        <v>-1.2997665405011534</v>
      </c>
      <c r="O51" s="338">
        <f t="shared" si="85"/>
        <v>-1.2918032521716889</v>
      </c>
      <c r="P51" s="338">
        <f t="shared" si="85"/>
        <v>-1.2822913415415702</v>
      </c>
      <c r="Q51" s="338">
        <f t="shared" si="85"/>
        <v>-1.2708398485617178</v>
      </c>
      <c r="R51" s="338">
        <f t="shared" si="85"/>
        <v>-1.2570402722317831</v>
      </c>
      <c r="S51" s="338">
        <f t="shared" si="85"/>
        <v>-1.2406040248401211</v>
      </c>
      <c r="T51" s="338">
        <f t="shared" si="85"/>
        <v>-1.2270035652425775</v>
      </c>
      <c r="U51" s="338">
        <f t="shared" si="85"/>
        <v>-1.2107447075871369</v>
      </c>
      <c r="V51" s="338">
        <f t="shared" si="85"/>
        <v>-1.1920622721621432</v>
      </c>
      <c r="W51" s="338">
        <f t="shared" si="85"/>
        <v>-1.1761640791491865</v>
      </c>
      <c r="X51" s="338">
        <f t="shared" si="85"/>
        <v>-1.1570670178767264</v>
      </c>
      <c r="Y51" s="338">
        <f t="shared" si="85"/>
        <v>-1.1358485630301587</v>
      </c>
      <c r="Z51" s="338">
        <f t="shared" si="85"/>
        <v>-1.1168626120995588</v>
      </c>
      <c r="AA51" s="338">
        <f t="shared" si="85"/>
        <v>-1.0938940305489071</v>
      </c>
      <c r="AB51" s="338">
        <f t="shared" si="85"/>
        <v>-1.0694583551073733</v>
      </c>
      <c r="AC51" s="338">
        <f t="shared" si="85"/>
        <v>-1.046251173373042</v>
      </c>
      <c r="AD51" s="338">
        <f t="shared" si="85"/>
        <v>-1.0182879402041995</v>
      </c>
      <c r="AE51" s="338">
        <f t="shared" si="85"/>
        <v>-0.99029146429042614</v>
      </c>
      <c r="AF51" s="338">
        <f t="shared" si="85"/>
        <v>-0.96202160408341664</v>
      </c>
      <c r="AG51" s="338">
        <f t="shared" si="85"/>
        <v>-0.92830592031276726</v>
      </c>
      <c r="AH51" s="338">
        <f t="shared" si="85"/>
        <v>-0.89698001827091334</v>
      </c>
      <c r="AI51" s="338">
        <f t="shared" si="85"/>
        <v>-0.86305106313726965</v>
      </c>
      <c r="AJ51" s="338">
        <f t="shared" si="85"/>
        <v>-0.82297999260102905</v>
      </c>
      <c r="AK51" s="338">
        <f t="shared" si="85"/>
        <v>-0.78887821046616569</v>
      </c>
      <c r="AL51" s="338">
        <f t="shared" ref="AL51:BN51" si="86">AL118*AL185</f>
        <v>-0.74865520614701209</v>
      </c>
      <c r="AM51" s="338">
        <f t="shared" si="86"/>
        <v>-0.70581347623216628</v>
      </c>
      <c r="AN51" s="338">
        <f t="shared" si="86"/>
        <v>-0.665435640897168</v>
      </c>
      <c r="AO51" s="338">
        <f t="shared" si="86"/>
        <v>-0.6181833767125311</v>
      </c>
      <c r="AP51" s="338">
        <f t="shared" si="86"/>
        <v>-0.57365045438562134</v>
      </c>
      <c r="AQ51" s="338">
        <f t="shared" si="86"/>
        <v>-0.52622580924249396</v>
      </c>
      <c r="AR51" s="338">
        <f t="shared" si="86"/>
        <v>-0.47410862098291812</v>
      </c>
      <c r="AS51" s="338">
        <f t="shared" si="86"/>
        <v>-0.42656876992200154</v>
      </c>
      <c r="AT51" s="338">
        <f t="shared" si="86"/>
        <v>-0.37160986291665699</v>
      </c>
      <c r="AU51" s="338">
        <f t="shared" si="86"/>
        <v>-0.32083824259101401</v>
      </c>
      <c r="AV51" s="338">
        <f t="shared" si="86"/>
        <v>1.786247949911995</v>
      </c>
      <c r="AW51" s="338">
        <f t="shared" si="86"/>
        <v>1.8805901314282445</v>
      </c>
      <c r="AX51" s="338">
        <f t="shared" si="86"/>
        <v>1.9683818415317582</v>
      </c>
      <c r="AY51" s="338">
        <f t="shared" si="86"/>
        <v>2.0554219404900587</v>
      </c>
      <c r="AZ51" s="338">
        <f t="shared" si="86"/>
        <v>2.1355709650263819</v>
      </c>
      <c r="BA51" s="338">
        <f t="shared" si="86"/>
        <v>2.208797099240464</v>
      </c>
      <c r="BB51" s="338">
        <f t="shared" si="86"/>
        <v>2.2751638842798374</v>
      </c>
      <c r="BC51" s="338">
        <f t="shared" si="86"/>
        <v>2.3420337339988953</v>
      </c>
      <c r="BD51" s="338">
        <f t="shared" si="86"/>
        <v>2.4026113287059214</v>
      </c>
      <c r="BE51" s="338">
        <f t="shared" si="86"/>
        <v>2.4558146040037361</v>
      </c>
      <c r="BF51" s="338">
        <f t="shared" si="86"/>
        <v>2.5046629845274713</v>
      </c>
      <c r="BG51" s="338">
        <f t="shared" si="86"/>
        <v>2.551748057254561</v>
      </c>
      <c r="BH51" s="338">
        <f t="shared" si="86"/>
        <v>2.593770298917474</v>
      </c>
      <c r="BI51" s="338">
        <f t="shared" si="86"/>
        <v>2.6324462280516654</v>
      </c>
      <c r="BJ51" s="338">
        <f t="shared" si="86"/>
        <v>2.6728451506308577</v>
      </c>
      <c r="BK51" s="338">
        <f t="shared" si="86"/>
        <v>2.7100097714652316</v>
      </c>
      <c r="BL51" s="338">
        <f t="shared" si="86"/>
        <v>2.7439872111898995</v>
      </c>
      <c r="BM51" s="338">
        <f t="shared" si="86"/>
        <v>2.7781909141699601</v>
      </c>
      <c r="BN51" s="818">
        <f t="shared" si="86"/>
        <v>2.8085278917792142</v>
      </c>
      <c r="BO51" s="258"/>
    </row>
    <row r="52" spans="2:67" ht="42" customHeight="1">
      <c r="B52" s="464"/>
      <c r="C52" s="463"/>
      <c r="D52" s="481">
        <v>-0.6</v>
      </c>
      <c r="E52" s="482">
        <f t="shared" si="68"/>
        <v>-1.2503082955902762</v>
      </c>
      <c r="F52" s="817">
        <f t="shared" ref="F52:AK52" si="87">F119*F186</f>
        <v>-1.3705564897325073</v>
      </c>
      <c r="G52" s="338">
        <f t="shared" si="87"/>
        <v>-1.3606762375882664</v>
      </c>
      <c r="H52" s="338">
        <f t="shared" si="87"/>
        <v>-1.3578504054144709</v>
      </c>
      <c r="I52" s="338">
        <f t="shared" si="87"/>
        <v>-1.354635868724658</v>
      </c>
      <c r="J52" s="338">
        <f t="shared" si="87"/>
        <v>-1.3509807928462736</v>
      </c>
      <c r="K52" s="338">
        <f t="shared" si="87"/>
        <v>-1.3468038282255597</v>
      </c>
      <c r="L52" s="338">
        <f t="shared" si="87"/>
        <v>-1.3419850952860879</v>
      </c>
      <c r="M52" s="338">
        <f t="shared" si="87"/>
        <v>-1.336359877889661</v>
      </c>
      <c r="N52" s="338">
        <f t="shared" si="87"/>
        <v>-1.3297151321911054</v>
      </c>
      <c r="O52" s="338">
        <f t="shared" si="87"/>
        <v>-1.3217878069397009</v>
      </c>
      <c r="P52" s="338">
        <f t="shared" si="87"/>
        <v>-1.3122635121797006</v>
      </c>
      <c r="Q52" s="338">
        <f t="shared" si="87"/>
        <v>-1.3007745913504216</v>
      </c>
      <c r="R52" s="338">
        <f t="shared" si="87"/>
        <v>-1.2869197551988276</v>
      </c>
      <c r="S52" s="338">
        <f t="shared" si="87"/>
        <v>-1.2752291088774568</v>
      </c>
      <c r="T52" s="338">
        <f t="shared" si="87"/>
        <v>-1.2614933048018702</v>
      </c>
      <c r="U52" s="338">
        <f t="shared" si="87"/>
        <v>-1.2451369216955248</v>
      </c>
      <c r="V52" s="338">
        <f t="shared" si="87"/>
        <v>-1.2316152033647387</v>
      </c>
      <c r="W52" s="338">
        <f t="shared" si="87"/>
        <v>-1.2153753831399114</v>
      </c>
      <c r="X52" s="338">
        <f t="shared" si="87"/>
        <v>-1.1966187503215742</v>
      </c>
      <c r="Y52" s="338">
        <f t="shared" si="87"/>
        <v>-1.1805504197292758</v>
      </c>
      <c r="Z52" s="338">
        <f t="shared" si="87"/>
        <v>-1.1611593128427133</v>
      </c>
      <c r="AA52" s="338">
        <f t="shared" si="87"/>
        <v>-1.1395417441717028</v>
      </c>
      <c r="AB52" s="338">
        <f t="shared" si="87"/>
        <v>-1.120095067112215</v>
      </c>
      <c r="AC52" s="338">
        <f t="shared" si="87"/>
        <v>-1.0966225125561302</v>
      </c>
      <c r="AD52" s="338">
        <f t="shared" si="87"/>
        <v>-1.0716853125150561</v>
      </c>
      <c r="AE52" s="338">
        <f t="shared" si="87"/>
        <v>-1.0480134933376115</v>
      </c>
      <c r="AF52" s="338">
        <f t="shared" si="87"/>
        <v>-1.0196304250094372</v>
      </c>
      <c r="AG52" s="338">
        <f t="shared" si="87"/>
        <v>-0.9912745560025078</v>
      </c>
      <c r="AH52" s="338">
        <f t="shared" si="87"/>
        <v>-0.96270225159126843</v>
      </c>
      <c r="AI52" s="338">
        <f t="shared" si="87"/>
        <v>-0.92872913776653432</v>
      </c>
      <c r="AJ52" s="338">
        <f t="shared" si="87"/>
        <v>-0.89718249187933896</v>
      </c>
      <c r="AK52" s="338">
        <f t="shared" si="87"/>
        <v>-0.86305148853944647</v>
      </c>
      <c r="AL52" s="338">
        <f t="shared" ref="AL52:BN52" si="88">AL119*AL186</f>
        <v>-0.8227821082935034</v>
      </c>
      <c r="AM52" s="338">
        <f t="shared" si="88"/>
        <v>-0.78846605941141401</v>
      </c>
      <c r="AN52" s="338">
        <f t="shared" si="88"/>
        <v>-0.74799882648277582</v>
      </c>
      <c r="AO52" s="338">
        <f t="shared" si="88"/>
        <v>-0.70486636859108887</v>
      </c>
      <c r="AP52" s="338">
        <f t="shared" si="88"/>
        <v>-0.66412816657390938</v>
      </c>
      <c r="AQ52" s="338">
        <f t="shared" si="88"/>
        <v>-0.61645177288426312</v>
      </c>
      <c r="AR52" s="338">
        <f t="shared" si="88"/>
        <v>-0.5714064708664125</v>
      </c>
      <c r="AS52" s="338">
        <f t="shared" si="88"/>
        <v>-0.52340755183241061</v>
      </c>
      <c r="AT52" s="338">
        <f t="shared" si="88"/>
        <v>-0.47070747454931933</v>
      </c>
      <c r="AU52" s="338">
        <f t="shared" si="88"/>
        <v>-0.42257397805132496</v>
      </c>
      <c r="AV52" s="338">
        <f t="shared" si="88"/>
        <v>-0.36720484663069225</v>
      </c>
      <c r="AW52" s="338">
        <f t="shared" si="88"/>
        <v>1.8173759239082927</v>
      </c>
      <c r="AX52" s="338">
        <f t="shared" si="88"/>
        <v>1.9062458203871473</v>
      </c>
      <c r="AY52" s="338">
        <f t="shared" si="88"/>
        <v>1.9880787513351903</v>
      </c>
      <c r="AZ52" s="338">
        <f t="shared" si="88"/>
        <v>2.0631081530256079</v>
      </c>
      <c r="BA52" s="338">
        <f t="shared" si="88"/>
        <v>2.1346384885833261</v>
      </c>
      <c r="BB52" s="338">
        <f t="shared" si="88"/>
        <v>2.2058214407395496</v>
      </c>
      <c r="BC52" s="338">
        <f t="shared" si="88"/>
        <v>2.2712086161536047</v>
      </c>
      <c r="BD52" s="338">
        <f t="shared" si="88"/>
        <v>2.3303303466210443</v>
      </c>
      <c r="BE52" s="338">
        <f t="shared" si="88"/>
        <v>2.3870828630947512</v>
      </c>
      <c r="BF52" s="338">
        <f t="shared" si="88"/>
        <v>2.4398314667639509</v>
      </c>
      <c r="BG52" s="338">
        <f t="shared" si="88"/>
        <v>2.4870144985186786</v>
      </c>
      <c r="BH52" s="338">
        <f t="shared" si="88"/>
        <v>2.5317841310539997</v>
      </c>
      <c r="BI52" s="338">
        <f t="shared" si="88"/>
        <v>2.5787642935163002</v>
      </c>
      <c r="BJ52" s="338">
        <f t="shared" si="88"/>
        <v>2.6235465183594031</v>
      </c>
      <c r="BK52" s="338">
        <f t="shared" si="88"/>
        <v>2.6661072761678022</v>
      </c>
      <c r="BL52" s="338">
        <f t="shared" si="88"/>
        <v>2.7103261777795971</v>
      </c>
      <c r="BM52" s="338">
        <f t="shared" si="88"/>
        <v>2.750245943157688</v>
      </c>
      <c r="BN52" s="818">
        <f t="shared" si="88"/>
        <v>2.7852125579907612</v>
      </c>
      <c r="BO52" s="258"/>
    </row>
    <row r="53" spans="2:67" ht="42" customHeight="1">
      <c r="B53" s="464"/>
      <c r="C53" s="463"/>
      <c r="D53" s="483">
        <v>-0.65</v>
      </c>
      <c r="E53" s="482">
        <f t="shared" si="68"/>
        <v>-1.2934926523027679</v>
      </c>
      <c r="F53" s="817">
        <f t="shared" ref="F53:AK53" si="89">F120*F187</f>
        <v>-1.3933569693106382</v>
      </c>
      <c r="G53" s="338">
        <f t="shared" si="89"/>
        <v>-1.3837518808092102</v>
      </c>
      <c r="H53" s="338">
        <f t="shared" si="89"/>
        <v>-1.3812191484260905</v>
      </c>
      <c r="I53" s="338">
        <f t="shared" si="89"/>
        <v>-1.3782907179326493</v>
      </c>
      <c r="J53" s="338">
        <f t="shared" si="89"/>
        <v>-1.3748959381529038</v>
      </c>
      <c r="K53" s="338">
        <f t="shared" si="89"/>
        <v>-1.3709374634830263</v>
      </c>
      <c r="L53" s="338">
        <f t="shared" si="89"/>
        <v>-1.366285198025091</v>
      </c>
      <c r="M53" s="338">
        <f t="shared" si="89"/>
        <v>-1.3607714699288689</v>
      </c>
      <c r="N53" s="338">
        <f t="shared" si="89"/>
        <v>-1.354187265241068</v>
      </c>
      <c r="O53" s="338">
        <f t="shared" si="89"/>
        <v>-1.3462789269735336</v>
      </c>
      <c r="P53" s="338">
        <f t="shared" si="89"/>
        <v>-1.3367446427658785</v>
      </c>
      <c r="Q53" s="338">
        <f t="shared" si="89"/>
        <v>-1.3252304346921531</v>
      </c>
      <c r="R53" s="338">
        <f t="shared" si="89"/>
        <v>-1.3152577674927117</v>
      </c>
      <c r="S53" s="338">
        <f t="shared" si="89"/>
        <v>-1.3037783176154207</v>
      </c>
      <c r="T53" s="338">
        <f t="shared" si="89"/>
        <v>-1.2899584077647619</v>
      </c>
      <c r="U53" s="338">
        <f t="shared" si="89"/>
        <v>-1.2783244574304222</v>
      </c>
      <c r="V53" s="338">
        <f t="shared" si="89"/>
        <v>-1.2646360403665384</v>
      </c>
      <c r="W53" s="338">
        <f t="shared" si="89"/>
        <v>-1.2482938230207163</v>
      </c>
      <c r="X53" s="338">
        <f t="shared" si="89"/>
        <v>-1.2347462546928956</v>
      </c>
      <c r="Y53" s="338">
        <f t="shared" si="89"/>
        <v>-1.2184111393672579</v>
      </c>
      <c r="Z53" s="338">
        <f t="shared" si="89"/>
        <v>-1.1994838817648754</v>
      </c>
      <c r="AA53" s="338">
        <f t="shared" si="89"/>
        <v>-1.1831859078697555</v>
      </c>
      <c r="AB53" s="338">
        <f t="shared" si="89"/>
        <v>-1.1635056184465316</v>
      </c>
      <c r="AC53" s="338">
        <f t="shared" si="89"/>
        <v>-1.1415630312234015</v>
      </c>
      <c r="AD53" s="338">
        <f t="shared" si="89"/>
        <v>-1.1217853768411932</v>
      </c>
      <c r="AE53" s="338">
        <f t="shared" si="89"/>
        <v>-1.0979854505964417</v>
      </c>
      <c r="AF53" s="338">
        <f t="shared" si="89"/>
        <v>-1.0727436130958505</v>
      </c>
      <c r="AG53" s="338">
        <f t="shared" si="89"/>
        <v>-1.0487995578807536</v>
      </c>
      <c r="AH53" s="338">
        <f t="shared" si="89"/>
        <v>-1.020172494016627</v>
      </c>
      <c r="AI53" s="338">
        <f t="shared" si="89"/>
        <v>-0.9915995442433766</v>
      </c>
      <c r="AJ53" s="338">
        <f t="shared" si="89"/>
        <v>-0.96282659359967326</v>
      </c>
      <c r="AK53" s="338">
        <f t="shared" si="89"/>
        <v>-0.92865578916765346</v>
      </c>
      <c r="AL53" s="338">
        <f t="shared" ref="AL53:BN53" si="90">AL120*AL187</f>
        <v>-0.89689848986930698</v>
      </c>
      <c r="AM53" s="338">
        <f t="shared" si="90"/>
        <v>-0.86252488949302653</v>
      </c>
      <c r="AN53" s="338">
        <f t="shared" si="90"/>
        <v>-0.82196347698440142</v>
      </c>
      <c r="AO53" s="338">
        <f t="shared" si="90"/>
        <v>-0.78726981492699266</v>
      </c>
      <c r="AP53" s="338">
        <f t="shared" si="90"/>
        <v>-0.74632555521175448</v>
      </c>
      <c r="AQ53" s="338">
        <f t="shared" si="90"/>
        <v>-0.70258912660551398</v>
      </c>
      <c r="AR53" s="338">
        <f t="shared" si="90"/>
        <v>-0.66107922004079966</v>
      </c>
      <c r="AS53" s="338">
        <f t="shared" si="90"/>
        <v>-0.61249367050257142</v>
      </c>
      <c r="AT53" s="338">
        <f t="shared" si="90"/>
        <v>-0.56636714734193416</v>
      </c>
      <c r="AU53" s="338">
        <f t="shared" si="90"/>
        <v>-0.51720571694218098</v>
      </c>
      <c r="AV53" s="338">
        <f t="shared" si="90"/>
        <v>-0.46341803178059654</v>
      </c>
      <c r="AW53" s="338">
        <f t="shared" si="90"/>
        <v>-0.41431067930507093</v>
      </c>
      <c r="AX53" s="338">
        <f t="shared" si="90"/>
        <v>1.83306812069384</v>
      </c>
      <c r="AY53" s="338">
        <f t="shared" si="90"/>
        <v>1.9078667152496493</v>
      </c>
      <c r="AZ53" s="338">
        <f t="shared" si="90"/>
        <v>1.9821536269575339</v>
      </c>
      <c r="BA53" s="338">
        <f t="shared" si="90"/>
        <v>2.0514764674218786</v>
      </c>
      <c r="BB53" s="338">
        <f t="shared" si="90"/>
        <v>2.1168142187059042</v>
      </c>
      <c r="BC53" s="338">
        <f t="shared" si="90"/>
        <v>2.1782992995570103</v>
      </c>
      <c r="BD53" s="338">
        <f t="shared" si="90"/>
        <v>2.2421536528137853</v>
      </c>
      <c r="BE53" s="338">
        <f t="shared" si="90"/>
        <v>2.3005191312694375</v>
      </c>
      <c r="BF53" s="338">
        <f t="shared" si="90"/>
        <v>2.352271102362431</v>
      </c>
      <c r="BG53" s="338">
        <f t="shared" si="90"/>
        <v>2.4024867996417152</v>
      </c>
      <c r="BH53" s="338">
        <f t="shared" si="90"/>
        <v>2.4550880705732143</v>
      </c>
      <c r="BI53" s="338">
        <f t="shared" si="90"/>
        <v>2.5073909740472633</v>
      </c>
      <c r="BJ53" s="338">
        <f t="shared" si="90"/>
        <v>2.5602346069866497</v>
      </c>
      <c r="BK53" s="338">
        <f t="shared" si="90"/>
        <v>2.6166419751798493</v>
      </c>
      <c r="BL53" s="338">
        <f t="shared" si="90"/>
        <v>2.6695050536785714</v>
      </c>
      <c r="BM53" s="338">
        <f t="shared" si="90"/>
        <v>2.7170243161092755</v>
      </c>
      <c r="BN53" s="818">
        <f t="shared" si="90"/>
        <v>2.761677541608647</v>
      </c>
      <c r="BO53" s="258"/>
    </row>
    <row r="54" spans="2:67" ht="42" customHeight="1">
      <c r="B54" s="464"/>
      <c r="C54" s="463"/>
      <c r="D54" s="481">
        <v>-0.7</v>
      </c>
      <c r="E54" s="482">
        <f t="shared" si="68"/>
        <v>-1.3295078377795129</v>
      </c>
      <c r="F54" s="817">
        <f t="shared" ref="F54:AK54" si="91">F121*F188</f>
        <v>-1.4122904597604269</v>
      </c>
      <c r="G54" s="338">
        <f t="shared" si="91"/>
        <v>-1.4028706281249632</v>
      </c>
      <c r="H54" s="338">
        <f t="shared" si="91"/>
        <v>-1.4005299817575703</v>
      </c>
      <c r="I54" s="338">
        <f t="shared" si="91"/>
        <v>-1.3977840926244154</v>
      </c>
      <c r="J54" s="338">
        <f t="shared" si="91"/>
        <v>-1.3945515301097964</v>
      </c>
      <c r="K54" s="338">
        <f t="shared" si="91"/>
        <v>-1.390726513695119</v>
      </c>
      <c r="L54" s="338">
        <f t="shared" si="91"/>
        <v>-1.3861741885331924</v>
      </c>
      <c r="M54" s="338">
        <f t="shared" si="91"/>
        <v>-1.3807262771247026</v>
      </c>
      <c r="N54" s="338">
        <f t="shared" si="91"/>
        <v>-1.3741769247900162</v>
      </c>
      <c r="O54" s="338">
        <f t="shared" si="91"/>
        <v>-1.3662784178096581</v>
      </c>
      <c r="P54" s="338">
        <f t="shared" si="91"/>
        <v>-1.3567364914937299</v>
      </c>
      <c r="Q54" s="338">
        <f t="shared" si="91"/>
        <v>-1.3483153424587102</v>
      </c>
      <c r="R54" s="338">
        <f t="shared" si="91"/>
        <v>-1.3387879350345797</v>
      </c>
      <c r="S54" s="338">
        <f t="shared" si="91"/>
        <v>-1.3272775085599524</v>
      </c>
      <c r="T54" s="338">
        <f t="shared" si="91"/>
        <v>-1.3173298510857696</v>
      </c>
      <c r="U54" s="338">
        <f t="shared" si="91"/>
        <v>-1.3058837562207104</v>
      </c>
      <c r="V54" s="338">
        <f t="shared" si="91"/>
        <v>-1.2920919206285726</v>
      </c>
      <c r="W54" s="338">
        <f t="shared" si="91"/>
        <v>-1.2804753285771593</v>
      </c>
      <c r="X54" s="338">
        <f t="shared" si="91"/>
        <v>-1.2667741658826084</v>
      </c>
      <c r="Y54" s="338">
        <f t="shared" si="91"/>
        <v>-1.2503780719204374</v>
      </c>
      <c r="Z54" s="338">
        <f t="shared" si="91"/>
        <v>-1.2367389054178561</v>
      </c>
      <c r="AA54" s="338">
        <f t="shared" si="91"/>
        <v>-1.2202651112921907</v>
      </c>
      <c r="AB54" s="338">
        <f t="shared" si="91"/>
        <v>-1.2011586059461963</v>
      </c>
      <c r="AC54" s="338">
        <f t="shared" si="91"/>
        <v>-1.1846583288739243</v>
      </c>
      <c r="AD54" s="338">
        <f t="shared" si="91"/>
        <v>-1.1647570204995867</v>
      </c>
      <c r="AE54" s="338">
        <f t="shared" si="91"/>
        <v>-1.1425891298317175</v>
      </c>
      <c r="AF54" s="338">
        <f t="shared" si="91"/>
        <v>-1.1225953927640786</v>
      </c>
      <c r="AG54" s="338">
        <f t="shared" si="91"/>
        <v>-1.0985891288702361</v>
      </c>
      <c r="AH54" s="338">
        <f t="shared" si="91"/>
        <v>-1.0731541309115131</v>
      </c>
      <c r="AI54" s="338">
        <f t="shared" si="91"/>
        <v>-1.0490271071331627</v>
      </c>
      <c r="AJ54" s="338">
        <f t="shared" si="91"/>
        <v>-1.020217586932002</v>
      </c>
      <c r="AK54" s="338">
        <f t="shared" si="91"/>
        <v>-0.99145149734293603</v>
      </c>
      <c r="AL54" s="338">
        <f t="shared" ref="AL54:BN54" si="92">AL121*AL188</f>
        <v>-0.96245729117923073</v>
      </c>
      <c r="AM54" s="338">
        <f t="shared" si="92"/>
        <v>-0.92801804870553961</v>
      </c>
      <c r="AN54" s="338">
        <f t="shared" si="92"/>
        <v>-0.89591377767812164</v>
      </c>
      <c r="AO54" s="338">
        <f t="shared" si="92"/>
        <v>-0.86108366017815818</v>
      </c>
      <c r="AP54" s="338">
        <f t="shared" si="92"/>
        <v>-0.81992555962926961</v>
      </c>
      <c r="AQ54" s="338">
        <f t="shared" si="92"/>
        <v>-0.78441867744401561</v>
      </c>
      <c r="AR54" s="338">
        <f t="shared" si="92"/>
        <v>-0.74242556542263638</v>
      </c>
      <c r="AS54" s="338">
        <f t="shared" si="92"/>
        <v>-0.69735522021394936</v>
      </c>
      <c r="AT54" s="338">
        <f t="shared" si="92"/>
        <v>-0.65415655915171056</v>
      </c>
      <c r="AU54" s="338">
        <f t="shared" si="92"/>
        <v>-0.60363572927106213</v>
      </c>
      <c r="AV54" s="338">
        <f t="shared" si="92"/>
        <v>-0.5553129895165555</v>
      </c>
      <c r="AW54" s="338">
        <f t="shared" si="92"/>
        <v>-0.50398816484785214</v>
      </c>
      <c r="AX54" s="338">
        <f t="shared" si="92"/>
        <v>-0.44850717862515771</v>
      </c>
      <c r="AY54" s="338">
        <f t="shared" si="92"/>
        <v>1.8272094334493092</v>
      </c>
      <c r="AZ54" s="338">
        <f t="shared" si="92"/>
        <v>1.8890294081486421</v>
      </c>
      <c r="BA54" s="338">
        <f t="shared" si="92"/>
        <v>1.9463181951297492</v>
      </c>
      <c r="BB54" s="338">
        <f t="shared" si="92"/>
        <v>2.0045033673279717</v>
      </c>
      <c r="BC54" s="338">
        <f t="shared" si="92"/>
        <v>2.0671759831582452</v>
      </c>
      <c r="BD54" s="338">
        <f t="shared" si="92"/>
        <v>2.1279782198414048</v>
      </c>
      <c r="BE54" s="338">
        <f t="shared" si="92"/>
        <v>2.1840048555295812</v>
      </c>
      <c r="BF54" s="338">
        <f t="shared" si="92"/>
        <v>2.2386870014199958</v>
      </c>
      <c r="BG54" s="338">
        <f t="shared" si="92"/>
        <v>2.2944889218564719</v>
      </c>
      <c r="BH54" s="338">
        <f t="shared" si="92"/>
        <v>2.352401940062244</v>
      </c>
      <c r="BI54" s="338">
        <f t="shared" si="92"/>
        <v>2.4156704867701846</v>
      </c>
      <c r="BJ54" s="338">
        <f t="shared" si="92"/>
        <v>2.4863938493456339</v>
      </c>
      <c r="BK54" s="338">
        <f t="shared" si="92"/>
        <v>2.5563330526434958</v>
      </c>
      <c r="BL54" s="338">
        <f t="shared" si="92"/>
        <v>2.6215457053837836</v>
      </c>
      <c r="BM54" s="338">
        <f t="shared" si="92"/>
        <v>2.6835499163981118</v>
      </c>
      <c r="BN54" s="818">
        <f t="shared" si="92"/>
        <v>2.7359849699850578</v>
      </c>
      <c r="BO54" s="258"/>
    </row>
    <row r="55" spans="2:67" ht="42" customHeight="1">
      <c r="B55" s="464"/>
      <c r="C55" s="463"/>
      <c r="D55" s="483">
        <v>-0.75</v>
      </c>
      <c r="E55" s="482">
        <f t="shared" si="68"/>
        <v>-1.3594475410188265</v>
      </c>
      <c r="F55" s="817">
        <f t="shared" ref="F55:AK55" si="93">F122*F189</f>
        <v>-1.4279543160049804</v>
      </c>
      <c r="G55" s="338">
        <f t="shared" si="93"/>
        <v>-1.4186570477564733</v>
      </c>
      <c r="H55" s="338">
        <f t="shared" si="93"/>
        <v>-1.4164406638092</v>
      </c>
      <c r="I55" s="338">
        <f t="shared" si="93"/>
        <v>-1.4138102118105016</v>
      </c>
      <c r="J55" s="338">
        <f t="shared" si="93"/>
        <v>-1.4106782291462985</v>
      </c>
      <c r="K55" s="338">
        <f t="shared" si="93"/>
        <v>-1.4069345755469447</v>
      </c>
      <c r="L55" s="338">
        <f t="shared" si="93"/>
        <v>-1.4024422785358235</v>
      </c>
      <c r="M55" s="338">
        <f t="shared" si="93"/>
        <v>-1.397033289204791</v>
      </c>
      <c r="N55" s="338">
        <f t="shared" si="93"/>
        <v>-1.3905040121222234</v>
      </c>
      <c r="O55" s="338">
        <f t="shared" si="93"/>
        <v>-1.382610448667861</v>
      </c>
      <c r="P55" s="338">
        <f t="shared" si="93"/>
        <v>-1.3755392693322774</v>
      </c>
      <c r="Q55" s="338">
        <f t="shared" si="93"/>
        <v>-1.3676648431520086</v>
      </c>
      <c r="R55" s="338">
        <f t="shared" si="93"/>
        <v>-1.3581259667321519</v>
      </c>
      <c r="S55" s="338">
        <f t="shared" si="93"/>
        <v>-1.3497090656873667</v>
      </c>
      <c r="T55" s="338">
        <f t="shared" si="93"/>
        <v>-1.3401962613281493</v>
      </c>
      <c r="U55" s="338">
        <f t="shared" si="93"/>
        <v>-1.3287051047184975</v>
      </c>
      <c r="V55" s="338">
        <f t="shared" si="93"/>
        <v>-1.3187781257803819</v>
      </c>
      <c r="W55" s="338">
        <f t="shared" si="93"/>
        <v>-1.3073432875973203</v>
      </c>
      <c r="X55" s="338">
        <f t="shared" si="93"/>
        <v>-1.2935448586051981</v>
      </c>
      <c r="Y55" s="338">
        <f t="shared" si="93"/>
        <v>-1.2819025309397845</v>
      </c>
      <c r="Z55" s="338">
        <f t="shared" si="93"/>
        <v>-1.2681474339729499</v>
      </c>
      <c r="AA55" s="338">
        <f t="shared" si="93"/>
        <v>-1.2516673745578151</v>
      </c>
      <c r="AB55" s="338">
        <f t="shared" si="93"/>
        <v>-1.2379217705962271</v>
      </c>
      <c r="AC55" s="338">
        <f t="shared" si="93"/>
        <v>-1.2213181008147402</v>
      </c>
      <c r="AD55" s="338">
        <f t="shared" si="93"/>
        <v>-1.2020655247280863</v>
      </c>
      <c r="AE55" s="338">
        <f t="shared" si="93"/>
        <v>-1.1854137987362128</v>
      </c>
      <c r="AF55" s="338">
        <f t="shared" si="93"/>
        <v>-1.1653569928477376</v>
      </c>
      <c r="AG55" s="338">
        <f t="shared" si="93"/>
        <v>-1.1430341941439863</v>
      </c>
      <c r="AH55" s="338">
        <f t="shared" si="93"/>
        <v>-1.1228878363810018</v>
      </c>
      <c r="AI55" s="338">
        <f t="shared" si="93"/>
        <v>-1.0987254536115252</v>
      </c>
      <c r="AJ55" s="338">
        <f t="shared" si="93"/>
        <v>-1.0731241179890647</v>
      </c>
      <c r="AK55" s="338">
        <f t="shared" si="93"/>
        <v>-1.0488076398713064</v>
      </c>
      <c r="AL55" s="338">
        <f t="shared" ref="AL55:BN55" si="94">AL122*AL189</f>
        <v>-1.019768633389782</v>
      </c>
      <c r="AM55" s="338">
        <f t="shared" si="94"/>
        <v>-0.99070768796095132</v>
      </c>
      <c r="AN55" s="338">
        <f t="shared" si="94"/>
        <v>-0.9613193467222324</v>
      </c>
      <c r="AO55" s="338">
        <f t="shared" si="94"/>
        <v>-0.92635035154052359</v>
      </c>
      <c r="AP55" s="338">
        <f t="shared" si="94"/>
        <v>-0.89351268727430988</v>
      </c>
      <c r="AQ55" s="338">
        <f t="shared" si="94"/>
        <v>-0.85768168414815171</v>
      </c>
      <c r="AR55" s="338">
        <f t="shared" si="94"/>
        <v>-0.81519232272373499</v>
      </c>
      <c r="AS55" s="338">
        <f t="shared" si="94"/>
        <v>-0.77785902175504007</v>
      </c>
      <c r="AT55" s="338">
        <f t="shared" si="94"/>
        <v>-0.73352229558367144</v>
      </c>
      <c r="AU55" s="338">
        <f t="shared" si="94"/>
        <v>-0.68551813447307808</v>
      </c>
      <c r="AV55" s="338">
        <f t="shared" si="94"/>
        <v>-0.63871485793983285</v>
      </c>
      <c r="AW55" s="338">
        <f t="shared" si="94"/>
        <v>-0.58429617083474883</v>
      </c>
      <c r="AX55" s="338">
        <f t="shared" si="94"/>
        <v>-0.53196138843399454</v>
      </c>
      <c r="AY55" s="338">
        <f t="shared" si="94"/>
        <v>-0.47740522011435438</v>
      </c>
      <c r="AZ55" s="338">
        <f t="shared" si="94"/>
        <v>1.7788031223503287</v>
      </c>
      <c r="BA55" s="338">
        <f t="shared" si="94"/>
        <v>1.8238112448869304</v>
      </c>
      <c r="BB55" s="338">
        <f t="shared" si="94"/>
        <v>1.8702004483496522</v>
      </c>
      <c r="BC55" s="338">
        <f t="shared" si="94"/>
        <v>1.921383159607144</v>
      </c>
      <c r="BD55" s="338">
        <f t="shared" si="94"/>
        <v>1.975922721966475</v>
      </c>
      <c r="BE55" s="338">
        <f t="shared" si="94"/>
        <v>2.0349200833473082</v>
      </c>
      <c r="BF55" s="338">
        <f t="shared" si="94"/>
        <v>2.0907071137819329</v>
      </c>
      <c r="BG55" s="338">
        <f t="shared" si="94"/>
        <v>2.1496512094513731</v>
      </c>
      <c r="BH55" s="338">
        <f t="shared" si="94"/>
        <v>2.2204329064452839</v>
      </c>
      <c r="BI55" s="338">
        <f t="shared" si="94"/>
        <v>2.3057099269347749</v>
      </c>
      <c r="BJ55" s="338">
        <f t="shared" si="94"/>
        <v>2.3969531692815416</v>
      </c>
      <c r="BK55" s="338">
        <f t="shared" si="94"/>
        <v>2.4871346203289573</v>
      </c>
      <c r="BL55" s="338">
        <f t="shared" si="94"/>
        <v>2.5736679959700299</v>
      </c>
      <c r="BM55" s="338">
        <f t="shared" si="94"/>
        <v>2.6477590527238273</v>
      </c>
      <c r="BN55" s="818">
        <f t="shared" si="94"/>
        <v>2.7084919172868323</v>
      </c>
      <c r="BO55" s="258"/>
    </row>
    <row r="56" spans="2:67" ht="42" customHeight="1">
      <c r="B56" s="464"/>
      <c r="C56" s="463"/>
      <c r="D56" s="481">
        <v>-0.8</v>
      </c>
      <c r="E56" s="482">
        <f t="shared" si="68"/>
        <v>-1.3842701468568093</v>
      </c>
      <c r="F56" s="817">
        <f t="shared" ref="F56:AK56" si="95">F123*F190</f>
        <v>-1.440876588272674</v>
      </c>
      <c r="G56" s="338">
        <f t="shared" si="95"/>
        <v>-1.4316593328277463</v>
      </c>
      <c r="H56" s="338">
        <f t="shared" si="95"/>
        <v>-1.4295225788098833</v>
      </c>
      <c r="I56" s="338">
        <f t="shared" si="95"/>
        <v>-1.4269646858604796</v>
      </c>
      <c r="J56" s="338">
        <f t="shared" si="95"/>
        <v>-1.4238948751538181</v>
      </c>
      <c r="K56" s="338">
        <f t="shared" si="95"/>
        <v>-1.4202007952455689</v>
      </c>
      <c r="L56" s="338">
        <f t="shared" si="95"/>
        <v>-1.4157445964063498</v>
      </c>
      <c r="M56" s="338">
        <f t="shared" si="95"/>
        <v>-1.4103586694653942</v>
      </c>
      <c r="N56" s="338">
        <f t="shared" si="95"/>
        <v>-1.4038409571974944</v>
      </c>
      <c r="O56" s="338">
        <f t="shared" si="95"/>
        <v>-1.3979280685920443</v>
      </c>
      <c r="P56" s="338">
        <f t="shared" si="95"/>
        <v>-1.3914311754683308</v>
      </c>
      <c r="Q56" s="338">
        <f t="shared" si="95"/>
        <v>-1.3835515343258069</v>
      </c>
      <c r="R56" s="338">
        <f t="shared" si="95"/>
        <v>-1.3764831882156856</v>
      </c>
      <c r="S56" s="338">
        <f t="shared" si="95"/>
        <v>-1.368611115885068</v>
      </c>
      <c r="T56" s="338">
        <f t="shared" si="95"/>
        <v>-1.3590804448230511</v>
      </c>
      <c r="U56" s="338">
        <f t="shared" si="95"/>
        <v>-1.3506767968412894</v>
      </c>
      <c r="V56" s="338">
        <f t="shared" si="95"/>
        <v>-1.3411766014524076</v>
      </c>
      <c r="W56" s="338">
        <f t="shared" si="95"/>
        <v>-1.3296922786733465</v>
      </c>
      <c r="X56" s="338">
        <f t="shared" si="95"/>
        <v>-1.3197645083845142</v>
      </c>
      <c r="Y56" s="338">
        <f t="shared" si="95"/>
        <v>-1.3083149486248042</v>
      </c>
      <c r="Z56" s="338">
        <f t="shared" si="95"/>
        <v>-1.2944842398106191</v>
      </c>
      <c r="AA56" s="338">
        <f t="shared" si="95"/>
        <v>-1.2827938506977383</v>
      </c>
      <c r="AB56" s="338">
        <f t="shared" si="95"/>
        <v>-1.2689720503597988</v>
      </c>
      <c r="AC56" s="338">
        <f t="shared" si="95"/>
        <v>-1.2524083514346718</v>
      </c>
      <c r="AD56" s="338">
        <f t="shared" si="95"/>
        <v>-1.2385684613790215</v>
      </c>
      <c r="AE56" s="338">
        <f t="shared" si="95"/>
        <v>-1.221859966460181</v>
      </c>
      <c r="AF56" s="338">
        <f t="shared" si="95"/>
        <v>-1.2024953410813388</v>
      </c>
      <c r="AG56" s="338">
        <f t="shared" si="95"/>
        <v>-1.1857274261503525</v>
      </c>
      <c r="AH56" s="338">
        <f t="shared" si="95"/>
        <v>-1.1655470694068952</v>
      </c>
      <c r="AI56" s="338">
        <f t="shared" si="95"/>
        <v>-1.1430897918177338</v>
      </c>
      <c r="AJ56" s="338">
        <f t="shared" si="95"/>
        <v>-1.122789828796886</v>
      </c>
      <c r="AK56" s="338">
        <f t="shared" si="95"/>
        <v>-1.098441560452126</v>
      </c>
      <c r="AL56" s="338">
        <f t="shared" ref="AL56:BN56" si="96">AL123*AL190</f>
        <v>-1.0726030084242926</v>
      </c>
      <c r="AM56" s="338">
        <f t="shared" si="96"/>
        <v>-1.0479686180476582</v>
      </c>
      <c r="AN56" s="338">
        <f t="shared" si="96"/>
        <v>-1.0184970139576066</v>
      </c>
      <c r="AO56" s="338">
        <f t="shared" si="96"/>
        <v>-0.98883259602388518</v>
      </c>
      <c r="AP56" s="338">
        <f t="shared" si="96"/>
        <v>-0.9585962265518313</v>
      </c>
      <c r="AQ56" s="338">
        <f t="shared" si="96"/>
        <v>-0.92245583701887224</v>
      </c>
      <c r="AR56" s="338">
        <f t="shared" si="96"/>
        <v>-0.88797155562465735</v>
      </c>
      <c r="AS56" s="338">
        <f t="shared" si="96"/>
        <v>-0.8498807393467035</v>
      </c>
      <c r="AT56" s="338">
        <f t="shared" si="96"/>
        <v>-0.80439010438581304</v>
      </c>
      <c r="AU56" s="338">
        <f t="shared" si="96"/>
        <v>-0.76297246459791512</v>
      </c>
      <c r="AV56" s="338">
        <f t="shared" si="96"/>
        <v>-0.71349323385595409</v>
      </c>
      <c r="AW56" s="338">
        <f t="shared" si="96"/>
        <v>-0.65927464577217987</v>
      </c>
      <c r="AX56" s="338">
        <f t="shared" si="96"/>
        <v>-0.60529659285060389</v>
      </c>
      <c r="AY56" s="338">
        <f t="shared" si="96"/>
        <v>-0.54404275600314478</v>
      </c>
      <c r="AZ56" s="338">
        <f t="shared" si="96"/>
        <v>-0.48621757439803481</v>
      </c>
      <c r="BA56" s="338">
        <f t="shared" si="96"/>
        <v>1.6823314853151423</v>
      </c>
      <c r="BB56" s="338">
        <f t="shared" si="96"/>
        <v>1.7010590226499849</v>
      </c>
      <c r="BC56" s="338">
        <f t="shared" si="96"/>
        <v>1.7347167354583466</v>
      </c>
      <c r="BD56" s="338">
        <f t="shared" si="96"/>
        <v>1.7855963335072647</v>
      </c>
      <c r="BE56" s="338">
        <f t="shared" si="96"/>
        <v>1.8399106632792628</v>
      </c>
      <c r="BF56" s="338">
        <f t="shared" si="96"/>
        <v>1.8938059330011456</v>
      </c>
      <c r="BG56" s="338">
        <f t="shared" si="96"/>
        <v>1.9641514789760126</v>
      </c>
      <c r="BH56" s="338">
        <f t="shared" si="96"/>
        <v>2.0591698932735691</v>
      </c>
      <c r="BI56" s="338">
        <f t="shared" si="96"/>
        <v>2.1739118227761414</v>
      </c>
      <c r="BJ56" s="338">
        <f t="shared" si="96"/>
        <v>2.2972332529793076</v>
      </c>
      <c r="BK56" s="338">
        <f t="shared" si="96"/>
        <v>2.4184995334922905</v>
      </c>
      <c r="BL56" s="338">
        <f t="shared" si="96"/>
        <v>2.5242262662012687</v>
      </c>
      <c r="BM56" s="338">
        <f t="shared" si="96"/>
        <v>2.6112090216538677</v>
      </c>
      <c r="BN56" s="818">
        <f t="shared" si="96"/>
        <v>2.6846020867283058</v>
      </c>
      <c r="BO56" s="258"/>
    </row>
    <row r="57" spans="2:67" ht="42" customHeight="1">
      <c r="B57" s="464"/>
      <c r="C57" s="463"/>
      <c r="D57" s="483">
        <v>-0.85</v>
      </c>
      <c r="E57" s="482">
        <f t="shared" si="68"/>
        <v>-1.4048046249278832</v>
      </c>
      <c r="F57" s="817">
        <f t="shared" ref="F57:AK57" si="97">F124*F191</f>
        <v>-1.4515145954167108</v>
      </c>
      <c r="G57" s="338">
        <f t="shared" si="97"/>
        <v>-1.4423490485266452</v>
      </c>
      <c r="H57" s="338">
        <f t="shared" si="97"/>
        <v>-1.4410692637011371</v>
      </c>
      <c r="I57" s="338">
        <f t="shared" si="97"/>
        <v>-1.437750507386667</v>
      </c>
      <c r="J57" s="338">
        <f t="shared" si="97"/>
        <v>-1.4347190651407429</v>
      </c>
      <c r="K57" s="338">
        <f t="shared" si="97"/>
        <v>-1.431055199520745</v>
      </c>
      <c r="L57" s="338">
        <f t="shared" si="97"/>
        <v>-1.426620743834254</v>
      </c>
      <c r="M57" s="338">
        <f t="shared" si="97"/>
        <v>-1.4212485093487472</v>
      </c>
      <c r="N57" s="338">
        <f t="shared" si="97"/>
        <v>-1.4163228705424733</v>
      </c>
      <c r="O57" s="338">
        <f t="shared" si="97"/>
        <v>-1.4109685893588997</v>
      </c>
      <c r="P57" s="338">
        <f t="shared" si="97"/>
        <v>-1.4044701799851735</v>
      </c>
      <c r="Q57" s="338">
        <f t="shared" si="97"/>
        <v>-1.3985662334568301</v>
      </c>
      <c r="R57" s="338">
        <f t="shared" si="97"/>
        <v>-1.3920709716212407</v>
      </c>
      <c r="S57" s="338">
        <f t="shared" si="97"/>
        <v>-1.3841923761641153</v>
      </c>
      <c r="T57" s="338">
        <f t="shared" si="97"/>
        <v>-1.3771297311439634</v>
      </c>
      <c r="U57" s="338">
        <f t="shared" si="97"/>
        <v>-1.3692656442792379</v>
      </c>
      <c r="V57" s="338">
        <f t="shared" si="97"/>
        <v>-1.3597423638459969</v>
      </c>
      <c r="W57" s="338">
        <f t="shared" si="97"/>
        <v>-1.3513442075845905</v>
      </c>
      <c r="X57" s="338">
        <f t="shared" si="97"/>
        <v>-1.3418438086969373</v>
      </c>
      <c r="Y57" s="338">
        <f t="shared" si="97"/>
        <v>-1.3303505965882676</v>
      </c>
      <c r="Z57" s="338">
        <f t="shared" si="97"/>
        <v>-1.3204049252518633</v>
      </c>
      <c r="AA57" s="338">
        <f t="shared" si="97"/>
        <v>-1.3089255804054338</v>
      </c>
      <c r="AB57" s="338">
        <f t="shared" si="97"/>
        <v>-1.2950524252512674</v>
      </c>
      <c r="AC57" s="338">
        <f t="shared" si="97"/>
        <v>-1.2833093625754757</v>
      </c>
      <c r="AD57" s="338">
        <f t="shared" si="97"/>
        <v>-1.2694238478800426</v>
      </c>
      <c r="AE57" s="338">
        <f t="shared" si="97"/>
        <v>-1.2527866192583523</v>
      </c>
      <c r="AF57" s="338">
        <f t="shared" si="97"/>
        <v>-1.2388658098008964</v>
      </c>
      <c r="AG57" s="338">
        <f t="shared" si="97"/>
        <v>-1.2220669086347162</v>
      </c>
      <c r="AH57" s="338">
        <f t="shared" si="97"/>
        <v>-1.2026004210049577</v>
      </c>
      <c r="AI57" s="338">
        <f t="shared" si="97"/>
        <v>-1.1857143993246324</v>
      </c>
      <c r="AJ57" s="338">
        <f t="shared" si="97"/>
        <v>-1.165390243093932</v>
      </c>
      <c r="AK57" s="338">
        <f t="shared" si="97"/>
        <v>-1.1427499352165618</v>
      </c>
      <c r="AL57" s="338">
        <f t="shared" ref="AL57:BN57" si="98">AL124*AL191</f>
        <v>-1.1222052353052658</v>
      </c>
      <c r="AM57" s="338">
        <f t="shared" si="98"/>
        <v>-1.0975226001582983</v>
      </c>
      <c r="AN57" s="338">
        <f t="shared" si="98"/>
        <v>-1.0712165953591719</v>
      </c>
      <c r="AO57" s="338">
        <f t="shared" si="98"/>
        <v>-1.0459162109780733</v>
      </c>
      <c r="AP57" s="338">
        <f t="shared" si="98"/>
        <v>-1.0155057641437208</v>
      </c>
      <c r="AQ57" s="338">
        <f t="shared" si="98"/>
        <v>-0.98450349901368284</v>
      </c>
      <c r="AR57" s="338">
        <f t="shared" si="98"/>
        <v>-0.95236583077867898</v>
      </c>
      <c r="AS57" s="338">
        <f t="shared" si="98"/>
        <v>-0.91358685059284062</v>
      </c>
      <c r="AT57" s="338">
        <f t="shared" si="98"/>
        <v>-0.87539280695705868</v>
      </c>
      <c r="AU57" s="338">
        <f t="shared" si="98"/>
        <v>-0.83223529930872198</v>
      </c>
      <c r="AV57" s="338">
        <f t="shared" si="98"/>
        <v>-0.78009330106827734</v>
      </c>
      <c r="AW57" s="338">
        <f t="shared" si="98"/>
        <v>-0.72981248322166592</v>
      </c>
      <c r="AX57" s="338">
        <f t="shared" si="98"/>
        <v>-0.66961723619973634</v>
      </c>
      <c r="AY57" s="338">
        <f t="shared" si="98"/>
        <v>-0.60339010041397934</v>
      </c>
      <c r="AZ57" s="338">
        <f t="shared" si="98"/>
        <v>-0.53741949133527489</v>
      </c>
      <c r="BA57" s="338">
        <f t="shared" si="98"/>
        <v>-0.4683410571354889</v>
      </c>
      <c r="BB57" s="338">
        <f t="shared" si="98"/>
        <v>1.505190266041146</v>
      </c>
      <c r="BC57" s="338">
        <f t="shared" si="98"/>
        <v>1.5075226462813229</v>
      </c>
      <c r="BD57" s="338">
        <f t="shared" si="98"/>
        <v>1.5397819587831032</v>
      </c>
      <c r="BE57" s="338">
        <f t="shared" si="98"/>
        <v>1.5863453398407183</v>
      </c>
      <c r="BF57" s="338">
        <f t="shared" si="98"/>
        <v>1.6447247157556997</v>
      </c>
      <c r="BG57" s="338">
        <f t="shared" si="98"/>
        <v>1.7352221175736946</v>
      </c>
      <c r="BH57" s="338">
        <f t="shared" si="98"/>
        <v>1.8687282628542901</v>
      </c>
      <c r="BI57" s="338">
        <f t="shared" si="98"/>
        <v>2.0322451119475606</v>
      </c>
      <c r="BJ57" s="338">
        <f t="shared" si="98"/>
        <v>2.2009792835852551</v>
      </c>
      <c r="BK57" s="338">
        <f t="shared" si="98"/>
        <v>2.3519181589819338</v>
      </c>
      <c r="BL57" s="338">
        <f t="shared" si="98"/>
        <v>2.4773988299363521</v>
      </c>
      <c r="BM57" s="338">
        <f t="shared" si="98"/>
        <v>2.5812052223162998</v>
      </c>
      <c r="BN57" s="818">
        <f t="shared" si="98"/>
        <v>2.6616422951137393</v>
      </c>
      <c r="BO57" s="258"/>
    </row>
    <row r="58" spans="2:67" ht="42" customHeight="1">
      <c r="B58" s="464"/>
      <c r="C58" s="463"/>
      <c r="D58" s="481">
        <v>-0.9</v>
      </c>
      <c r="E58" s="482">
        <f t="shared" si="68"/>
        <v>-1.4217605969519687</v>
      </c>
      <c r="F58" s="817">
        <f t="shared" ref="F58:AK58" si="99">F125*F192</f>
        <v>-1.4602584285286888</v>
      </c>
      <c r="G58" s="338">
        <f t="shared" si="99"/>
        <v>-1.4517225994370138</v>
      </c>
      <c r="H58" s="338">
        <f t="shared" si="99"/>
        <v>-1.4516668956245744</v>
      </c>
      <c r="I58" s="338">
        <f t="shared" si="99"/>
        <v>-1.4465879688664949</v>
      </c>
      <c r="J58" s="338">
        <f t="shared" si="99"/>
        <v>-1.4435801909348522</v>
      </c>
      <c r="K58" s="338">
        <f t="shared" si="99"/>
        <v>-1.439934757248591</v>
      </c>
      <c r="L58" s="338">
        <f t="shared" si="99"/>
        <v>-1.4355134228330453</v>
      </c>
      <c r="M58" s="338">
        <f t="shared" si="99"/>
        <v>-1.4314236557774052</v>
      </c>
      <c r="N58" s="338">
        <f t="shared" si="99"/>
        <v>-1.4270161483242301</v>
      </c>
      <c r="O58" s="338">
        <f t="shared" si="99"/>
        <v>-1.4216630354379607</v>
      </c>
      <c r="P58" s="338">
        <f t="shared" si="99"/>
        <v>-1.4167494041331024</v>
      </c>
      <c r="Q58" s="338">
        <f t="shared" si="99"/>
        <v>-1.4114005346742178</v>
      </c>
      <c r="R58" s="338">
        <f t="shared" si="99"/>
        <v>-1.4049028954099227</v>
      </c>
      <c r="S58" s="338">
        <f t="shared" si="99"/>
        <v>-1.3989999309629511</v>
      </c>
      <c r="T58" s="338">
        <f t="shared" si="99"/>
        <v>-1.3925080793293827</v>
      </c>
      <c r="U58" s="338">
        <f t="shared" si="99"/>
        <v>-1.3846340951043883</v>
      </c>
      <c r="V58" s="338">
        <f t="shared" si="99"/>
        <v>-1.3775764857729687</v>
      </c>
      <c r="W58" s="338">
        <f t="shared" si="99"/>
        <v>-1.3697157415758832</v>
      </c>
      <c r="X58" s="338">
        <f t="shared" si="99"/>
        <v>-1.3601921512029531</v>
      </c>
      <c r="Y58" s="338">
        <f t="shared" si="99"/>
        <v>-1.3517893278717479</v>
      </c>
      <c r="Z58" s="338">
        <f t="shared" si="99"/>
        <v>-1.3422777345577828</v>
      </c>
      <c r="AA58" s="338">
        <f t="shared" si="99"/>
        <v>-1.3307654291022819</v>
      </c>
      <c r="AB58" s="338">
        <f t="shared" si="99"/>
        <v>-1.3207931955063632</v>
      </c>
      <c r="AC58" s="338">
        <f t="shared" si="99"/>
        <v>-1.309278576879483</v>
      </c>
      <c r="AD58" s="338">
        <f t="shared" si="99"/>
        <v>-1.2953612718546992</v>
      </c>
      <c r="AE58" s="338">
        <f t="shared" si="99"/>
        <v>-1.2835662131393406</v>
      </c>
      <c r="AF58" s="338">
        <f t="shared" si="99"/>
        <v>-1.2696192753812405</v>
      </c>
      <c r="AG58" s="338">
        <f t="shared" si="99"/>
        <v>-1.2529096924748571</v>
      </c>
      <c r="AH58" s="338">
        <f t="shared" si="99"/>
        <v>-1.2389027355999851</v>
      </c>
      <c r="AI58" s="338">
        <f t="shared" si="99"/>
        <v>-1.2219973053620576</v>
      </c>
      <c r="AJ58" s="338">
        <f t="shared" si="99"/>
        <v>-1.2023945662898994</v>
      </c>
      <c r="AK58" s="338">
        <f t="shared" si="99"/>
        <v>-1.1853265494506047</v>
      </c>
      <c r="AL58" s="338">
        <f t="shared" ref="AL58:BN58" si="100">AL125*AL192</f>
        <v>-1.1647534353347018</v>
      </c>
      <c r="AM58" s="338">
        <f t="shared" si="100"/>
        <v>-1.1417651790551622</v>
      </c>
      <c r="AN58" s="338">
        <f t="shared" si="100"/>
        <v>-1.1207221385847512</v>
      </c>
      <c r="AO58" s="338">
        <f t="shared" si="100"/>
        <v>-1.095329647246444</v>
      </c>
      <c r="AP58" s="338">
        <f t="shared" si="100"/>
        <v>-1.0680050102056107</v>
      </c>
      <c r="AQ58" s="338">
        <f t="shared" si="100"/>
        <v>-1.0412311658439173</v>
      </c>
      <c r="AR58" s="338">
        <f t="shared" si="100"/>
        <v>-1.008727874143674</v>
      </c>
      <c r="AS58" s="338">
        <f t="shared" si="100"/>
        <v>-0.9747337255288071</v>
      </c>
      <c r="AT58" s="338">
        <f t="shared" si="100"/>
        <v>-0.93834585948678728</v>
      </c>
      <c r="AU58" s="338">
        <f t="shared" si="100"/>
        <v>-0.89369280385532968</v>
      </c>
      <c r="AV58" s="338">
        <f t="shared" si="100"/>
        <v>-0.84731004083146011</v>
      </c>
      <c r="AW58" s="338">
        <f t="shared" si="100"/>
        <v>-0.7931417629730575</v>
      </c>
      <c r="AX58" s="338">
        <f t="shared" si="100"/>
        <v>-0.726939025086067</v>
      </c>
      <c r="AY58" s="338">
        <f t="shared" si="100"/>
        <v>-0.65875798557907594</v>
      </c>
      <c r="AZ58" s="338">
        <f t="shared" si="100"/>
        <v>-0.57877436959126727</v>
      </c>
      <c r="BA58" s="338">
        <f t="shared" si="100"/>
        <v>-0.49420970038638462</v>
      </c>
      <c r="BB58" s="338">
        <f t="shared" si="100"/>
        <v>-0.41743390382725509</v>
      </c>
      <c r="BC58" s="338">
        <f t="shared" si="100"/>
        <v>1.2355502539938847</v>
      </c>
      <c r="BD58" s="338">
        <f t="shared" si="100"/>
        <v>1.2350246614034879</v>
      </c>
      <c r="BE58" s="338">
        <f t="shared" si="100"/>
        <v>1.2752445688213585</v>
      </c>
      <c r="BF58" s="338">
        <f t="shared" si="100"/>
        <v>1.3378501694328373</v>
      </c>
      <c r="BG58" s="338">
        <f t="shared" si="100"/>
        <v>1.4696748345890507</v>
      </c>
      <c r="BH58" s="338">
        <f t="shared" si="100"/>
        <v>1.6737180623227526</v>
      </c>
      <c r="BI58" s="338">
        <f t="shared" si="100"/>
        <v>1.9032969107053237</v>
      </c>
      <c r="BJ58" s="338">
        <f t="shared" si="100"/>
        <v>2.1159930480042894</v>
      </c>
      <c r="BK58" s="338">
        <f t="shared" si="100"/>
        <v>2.2951425689109319</v>
      </c>
      <c r="BL58" s="338">
        <f t="shared" si="100"/>
        <v>2.4412940425218892</v>
      </c>
      <c r="BM58" s="338">
        <f t="shared" si="100"/>
        <v>2.5540010934398594</v>
      </c>
      <c r="BN58" s="818">
        <f t="shared" si="100"/>
        <v>2.6394057937528874</v>
      </c>
      <c r="BO58" s="258"/>
    </row>
    <row r="59" spans="2:67" ht="42" customHeight="1">
      <c r="B59" s="464"/>
      <c r="C59" s="463"/>
      <c r="D59" s="483">
        <v>-0.95</v>
      </c>
      <c r="E59" s="482">
        <f t="shared" si="68"/>
        <v>-1.4357404714692876</v>
      </c>
      <c r="F59" s="817">
        <f t="shared" ref="F59:AK59" si="101">F126*F193</f>
        <v>-1.4674371215435063</v>
      </c>
      <c r="G59" s="338">
        <f t="shared" si="101"/>
        <v>-1.4604100950312224</v>
      </c>
      <c r="H59" s="338">
        <f t="shared" si="101"/>
        <v>-1.4603749505068599</v>
      </c>
      <c r="I59" s="338">
        <f t="shared" si="101"/>
        <v>-1.4538257593373198</v>
      </c>
      <c r="J59" s="338">
        <f t="shared" si="101"/>
        <v>-1.4518450216610013</v>
      </c>
      <c r="K59" s="338">
        <f t="shared" si="101"/>
        <v>-1.4471984037543277</v>
      </c>
      <c r="L59" s="338">
        <f t="shared" si="101"/>
        <v>-1.4438120359157227</v>
      </c>
      <c r="M59" s="338">
        <f t="shared" si="101"/>
        <v>-1.440187782023395</v>
      </c>
      <c r="N59" s="338">
        <f t="shared" si="101"/>
        <v>-1.4357828993197008</v>
      </c>
      <c r="O59" s="338">
        <f t="shared" si="101"/>
        <v>-1.4317049640951671</v>
      </c>
      <c r="P59" s="338">
        <f t="shared" si="101"/>
        <v>-1.427304785943031</v>
      </c>
      <c r="Q59" s="338">
        <f t="shared" si="101"/>
        <v>-1.4219548520976049</v>
      </c>
      <c r="R59" s="338">
        <f t="shared" si="101"/>
        <v>-1.4170418614362441</v>
      </c>
      <c r="S59" s="338">
        <f t="shared" si="101"/>
        <v>-1.4116935515326994</v>
      </c>
      <c r="T59" s="338">
        <f t="shared" si="101"/>
        <v>-1.4051978174743602</v>
      </c>
      <c r="U59" s="338">
        <f t="shared" si="101"/>
        <v>-1.3992978765663862</v>
      </c>
      <c r="V59" s="338">
        <f t="shared" si="101"/>
        <v>-1.3928090202330208</v>
      </c>
      <c r="W59" s="338">
        <f t="shared" si="101"/>
        <v>-1.3849368412697791</v>
      </c>
      <c r="X59" s="338">
        <f t="shared" si="101"/>
        <v>-1.3778792783120746</v>
      </c>
      <c r="Y59" s="338">
        <f t="shared" si="101"/>
        <v>-1.3700154096354331</v>
      </c>
      <c r="Z59" s="338">
        <f t="shared" si="101"/>
        <v>-1.3604843362423524</v>
      </c>
      <c r="AA59" s="338">
        <f t="shared" si="101"/>
        <v>-1.3520693883959423</v>
      </c>
      <c r="AB59" s="338">
        <f t="shared" si="101"/>
        <v>-1.3425398141895715</v>
      </c>
      <c r="AC59" s="338">
        <f t="shared" si="101"/>
        <v>-1.3310029210931724</v>
      </c>
      <c r="AD59" s="338">
        <f t="shared" si="101"/>
        <v>-1.3209995358395354</v>
      </c>
      <c r="AE59" s="338">
        <f t="shared" si="101"/>
        <v>-1.3094458242206195</v>
      </c>
      <c r="AF59" s="338">
        <f t="shared" si="101"/>
        <v>-1.2954800871110299</v>
      </c>
      <c r="AG59" s="338">
        <f t="shared" si="101"/>
        <v>-1.2836252370787971</v>
      </c>
      <c r="AH59" s="338">
        <f t="shared" si="101"/>
        <v>-1.2696025770364465</v>
      </c>
      <c r="AI59" s="338">
        <f t="shared" si="101"/>
        <v>-1.2527948687229924</v>
      </c>
      <c r="AJ59" s="338">
        <f t="shared" si="101"/>
        <v>-1.2386563543368947</v>
      </c>
      <c r="AK59" s="338">
        <f t="shared" si="101"/>
        <v>-1.2215705307174769</v>
      </c>
      <c r="AL59" s="338">
        <f t="shared" ref="AL59:BN59" si="102">AL126*AL193</f>
        <v>-1.2017156849067867</v>
      </c>
      <c r="AM59" s="338">
        <f t="shared" si="102"/>
        <v>-1.1842861121569159</v>
      </c>
      <c r="AN59" s="338">
        <f t="shared" si="102"/>
        <v>-1.1631953193563291</v>
      </c>
      <c r="AO59" s="338">
        <f t="shared" si="102"/>
        <v>-1.139461662946476</v>
      </c>
      <c r="AP59" s="338">
        <f t="shared" si="102"/>
        <v>-1.1173311354852042</v>
      </c>
      <c r="AQ59" s="338">
        <f t="shared" si="102"/>
        <v>-1.0903746908760716</v>
      </c>
      <c r="AR59" s="338">
        <f t="shared" si="102"/>
        <v>-1.0607953961993755</v>
      </c>
      <c r="AS59" s="338">
        <f t="shared" si="102"/>
        <v>-1.0307568435884016</v>
      </c>
      <c r="AT59" s="338">
        <f t="shared" si="102"/>
        <v>-0.99362667330344079</v>
      </c>
      <c r="AU59" s="338">
        <f t="shared" si="102"/>
        <v>-0.95305287446585862</v>
      </c>
      <c r="AV59" s="338">
        <f t="shared" si="102"/>
        <v>-0.90740499617289527</v>
      </c>
      <c r="AW59" s="338">
        <f t="shared" si="102"/>
        <v>-0.85014979887323083</v>
      </c>
      <c r="AX59" s="338">
        <f t="shared" si="102"/>
        <v>-0.78660631901788514</v>
      </c>
      <c r="AY59" s="338">
        <f t="shared" si="102"/>
        <v>-0.71020731456700037</v>
      </c>
      <c r="AZ59" s="338">
        <f t="shared" si="102"/>
        <v>-0.61730168697405119</v>
      </c>
      <c r="BA59" s="338">
        <f t="shared" si="102"/>
        <v>-0.51835364446257903</v>
      </c>
      <c r="BB59" s="338">
        <f t="shared" si="102"/>
        <v>-0.41145478731824559</v>
      </c>
      <c r="BC59" s="338">
        <f t="shared" si="102"/>
        <v>-0.3180086957983449</v>
      </c>
      <c r="BD59" s="338">
        <f t="shared" si="102"/>
        <v>0.88000885214125646</v>
      </c>
      <c r="BE59" s="338">
        <f t="shared" si="102"/>
        <v>0.90157398513745557</v>
      </c>
      <c r="BF59" s="338">
        <f t="shared" si="102"/>
        <v>0.98718946084409875</v>
      </c>
      <c r="BG59" s="338">
        <f t="shared" si="102"/>
        <v>1.2145821509899559</v>
      </c>
      <c r="BH59" s="338">
        <f t="shared" si="102"/>
        <v>1.5150586080156372</v>
      </c>
      <c r="BI59" s="338">
        <f t="shared" si="102"/>
        <v>1.805604476350448</v>
      </c>
      <c r="BJ59" s="338">
        <f t="shared" si="102"/>
        <v>2.054124241930662</v>
      </c>
      <c r="BK59" s="338">
        <f t="shared" si="102"/>
        <v>2.2557857415873919</v>
      </c>
      <c r="BL59" s="338">
        <f t="shared" si="102"/>
        <v>2.4114660455378822</v>
      </c>
      <c r="BM59" s="338">
        <f t="shared" si="102"/>
        <v>2.5296826237496592</v>
      </c>
      <c r="BN59" s="818">
        <f t="shared" si="102"/>
        <v>2.6228795243994485</v>
      </c>
      <c r="BO59" s="258"/>
    </row>
    <row r="60" spans="2:67" ht="42" customHeight="1">
      <c r="B60" s="464"/>
      <c r="C60" s="463"/>
      <c r="D60" s="481">
        <v>-1</v>
      </c>
      <c r="E60" s="482">
        <f t="shared" si="68"/>
        <v>-1.44725220985001</v>
      </c>
      <c r="F60" s="817">
        <f t="shared" ref="F60:AK60" si="103">F127*F194</f>
        <v>-1.4733259269376136</v>
      </c>
      <c r="G60" s="338">
        <f t="shared" si="103"/>
        <v>-1.4675463327799894</v>
      </c>
      <c r="H60" s="338">
        <f t="shared" si="103"/>
        <v>-1.4675241740783416</v>
      </c>
      <c r="I60" s="338">
        <f t="shared" si="103"/>
        <v>-1.4605170204042845</v>
      </c>
      <c r="J60" s="338">
        <f t="shared" si="103"/>
        <v>-1.4605015857444981</v>
      </c>
      <c r="K60" s="338">
        <f t="shared" si="103"/>
        <v>-1.4539700347418545</v>
      </c>
      <c r="L60" s="338">
        <f t="shared" si="103"/>
        <v>-1.4520051807541754</v>
      </c>
      <c r="M60" s="338">
        <f t="shared" si="103"/>
        <v>-1.447371502785481</v>
      </c>
      <c r="N60" s="338">
        <f t="shared" si="103"/>
        <v>-1.4439953293673629</v>
      </c>
      <c r="O60" s="338">
        <f t="shared" si="103"/>
        <v>-1.4403783391200877</v>
      </c>
      <c r="P60" s="338">
        <f t="shared" si="103"/>
        <v>-1.4359778794809057</v>
      </c>
      <c r="Q60" s="338">
        <f t="shared" si="103"/>
        <v>-1.4319019775724124</v>
      </c>
      <c r="R60" s="338">
        <f t="shared" si="103"/>
        <v>-1.4275021679723556</v>
      </c>
      <c r="S60" s="338">
        <f t="shared" si="103"/>
        <v>-1.4221524625833286</v>
      </c>
      <c r="T60" s="338">
        <f t="shared" si="103"/>
        <v>-1.4172407154768656</v>
      </c>
      <c r="U60" s="338">
        <f t="shared" si="103"/>
        <v>-1.4118941761345487</v>
      </c>
      <c r="V60" s="338">
        <f t="shared" si="103"/>
        <v>-1.4054000768731576</v>
      </c>
      <c r="W60" s="338">
        <f t="shared" si="103"/>
        <v>-1.3995012633466666</v>
      </c>
      <c r="X60" s="338">
        <f t="shared" si="103"/>
        <v>-1.3930121811410066</v>
      </c>
      <c r="Y60" s="338">
        <f t="shared" si="103"/>
        <v>-1.3851375947117908</v>
      </c>
      <c r="Z60" s="338">
        <f t="shared" si="103"/>
        <v>-1.3780750375395696</v>
      </c>
      <c r="AA60" s="338">
        <f t="shared" si="103"/>
        <v>-1.3702026332408341</v>
      </c>
      <c r="AB60" s="338">
        <f t="shared" si="103"/>
        <v>-1.3606586615044727</v>
      </c>
      <c r="AC60" s="338">
        <f t="shared" si="103"/>
        <v>-1.3522260592268625</v>
      </c>
      <c r="AD60" s="338">
        <f t="shared" si="103"/>
        <v>-1.3426728762555844</v>
      </c>
      <c r="AE60" s="338">
        <f t="shared" si="103"/>
        <v>-1.3311051240187102</v>
      </c>
      <c r="AF60" s="338">
        <f t="shared" si="103"/>
        <v>-1.3210620113419951</v>
      </c>
      <c r="AG60" s="338">
        <f t="shared" si="103"/>
        <v>-1.3094564534451019</v>
      </c>
      <c r="AH60" s="338">
        <f t="shared" si="103"/>
        <v>-1.2954221605160021</v>
      </c>
      <c r="AI60" s="338">
        <f t="shared" si="103"/>
        <v>-1.2834745437671362</v>
      </c>
      <c r="AJ60" s="338">
        <f t="shared" si="103"/>
        <v>-1.2693239422475668</v>
      </c>
      <c r="AK60" s="338">
        <f t="shared" si="103"/>
        <v>-1.2523370606400184</v>
      </c>
      <c r="AL60" s="338">
        <f t="shared" ref="AL60:BN60" si="104">AL127*AL194</f>
        <v>-1.2379414483787752</v>
      </c>
      <c r="AM60" s="338">
        <f t="shared" si="104"/>
        <v>-1.2204864257655574</v>
      </c>
      <c r="AN60" s="338">
        <f t="shared" si="104"/>
        <v>-1.2000989394497217</v>
      </c>
      <c r="AO60" s="338">
        <f t="shared" si="104"/>
        <v>-1.1818891792324664</v>
      </c>
      <c r="AP60" s="338">
        <f t="shared" si="104"/>
        <v>-1.1596684335985461</v>
      </c>
      <c r="AQ60" s="338">
        <f t="shared" si="104"/>
        <v>-1.1342980768624051</v>
      </c>
      <c r="AR60" s="338">
        <f t="shared" si="104"/>
        <v>-1.1097747218843992</v>
      </c>
      <c r="AS60" s="338">
        <f t="shared" si="104"/>
        <v>-1.0793814450705053</v>
      </c>
      <c r="AT60" s="338">
        <f t="shared" si="104"/>
        <v>-1.0448677338825036</v>
      </c>
      <c r="AU60" s="338">
        <f t="shared" si="104"/>
        <v>-1.007736424777147</v>
      </c>
      <c r="AV60" s="338">
        <f t="shared" si="104"/>
        <v>-0.96067336350294719</v>
      </c>
      <c r="AW60" s="338">
        <f t="shared" si="104"/>
        <v>-0.9062245728559134</v>
      </c>
      <c r="AX60" s="338">
        <f t="shared" si="104"/>
        <v>-0.84156201365567407</v>
      </c>
      <c r="AY60" s="338">
        <f t="shared" si="104"/>
        <v>-0.75944746555176745</v>
      </c>
      <c r="AZ60" s="338">
        <f t="shared" si="104"/>
        <v>-0.66391580251738425</v>
      </c>
      <c r="BA60" s="338">
        <f t="shared" si="104"/>
        <v>-0.54941757833869898</v>
      </c>
      <c r="BB60" s="338">
        <f t="shared" si="104"/>
        <v>-0.41635914074571478</v>
      </c>
      <c r="BC60" s="338">
        <f t="shared" si="104"/>
        <v>-0.28085992497481066</v>
      </c>
      <c r="BD60" s="338">
        <f t="shared" si="104"/>
        <v>-0.1744331438267219</v>
      </c>
      <c r="BE60" s="338">
        <f t="shared" si="104"/>
        <v>0.48181774799797816</v>
      </c>
      <c r="BF60" s="338">
        <f t="shared" si="104"/>
        <v>0.67433349741896342</v>
      </c>
      <c r="BG60" s="338">
        <f t="shared" si="104"/>
        <v>1.0498049547502026</v>
      </c>
      <c r="BH60" s="338">
        <f t="shared" si="104"/>
        <v>1.4248189686418975</v>
      </c>
      <c r="BI60" s="338">
        <f t="shared" si="104"/>
        <v>1.7511399449053537</v>
      </c>
      <c r="BJ60" s="338">
        <f t="shared" si="104"/>
        <v>2.0181432720407759</v>
      </c>
      <c r="BK60" s="338">
        <f t="shared" si="104"/>
        <v>2.2268174778491669</v>
      </c>
      <c r="BL60" s="338">
        <f t="shared" si="104"/>
        <v>2.3870633809302007</v>
      </c>
      <c r="BM60" s="338">
        <f t="shared" si="104"/>
        <v>2.5120778225752232</v>
      </c>
      <c r="BN60" s="818">
        <f t="shared" si="104"/>
        <v>2.6061448438354691</v>
      </c>
      <c r="BO60" s="258"/>
    </row>
    <row r="61" spans="2:67" ht="42" customHeight="1">
      <c r="B61" s="464"/>
      <c r="C61" s="463"/>
      <c r="D61" s="483">
        <v>-1.05</v>
      </c>
      <c r="E61" s="482">
        <f t="shared" si="68"/>
        <v>-1.4567218049982964</v>
      </c>
      <c r="F61" s="817">
        <f t="shared" ref="F61:AK61" si="105">F128*F195</f>
        <v>-1.4781537185231726</v>
      </c>
      <c r="G61" s="338">
        <f t="shared" si="105"/>
        <v>-1.4734037707353116</v>
      </c>
      <c r="H61" s="338">
        <f t="shared" si="105"/>
        <v>-1.4733898019262255</v>
      </c>
      <c r="I61" s="338">
        <f t="shared" si="105"/>
        <v>-1.467623027516882</v>
      </c>
      <c r="J61" s="338">
        <f t="shared" si="105"/>
        <v>-1.4676133977492609</v>
      </c>
      <c r="K61" s="338">
        <f t="shared" si="105"/>
        <v>-1.4606172649338258</v>
      </c>
      <c r="L61" s="338">
        <f t="shared" si="105"/>
        <v>-1.4606118672206436</v>
      </c>
      <c r="M61" s="338">
        <f t="shared" si="105"/>
        <v>-1.4540881562819308</v>
      </c>
      <c r="N61" s="338">
        <f t="shared" si="105"/>
        <v>-1.4521296833264976</v>
      </c>
      <c r="O61" s="338">
        <f t="shared" si="105"/>
        <v>-1.4475003521830492</v>
      </c>
      <c r="P61" s="338">
        <f t="shared" si="105"/>
        <v>-1.4441269411341211</v>
      </c>
      <c r="Q61" s="338">
        <f t="shared" si="105"/>
        <v>-1.4405111871450627</v>
      </c>
      <c r="R61" s="338">
        <f t="shared" si="105"/>
        <v>-1.4361108832654421</v>
      </c>
      <c r="S61" s="338">
        <f t="shared" si="105"/>
        <v>-1.4320351461199852</v>
      </c>
      <c r="T61" s="338">
        <f t="shared" si="105"/>
        <v>-1.4276360368112202</v>
      </c>
      <c r="U61" s="338">
        <f t="shared" si="105"/>
        <v>-1.4222872732416261</v>
      </c>
      <c r="V61" s="338">
        <f t="shared" si="105"/>
        <v>-1.4173764825294333</v>
      </c>
      <c r="W61" s="338">
        <f t="shared" si="105"/>
        <v>-1.4120304273277118</v>
      </c>
      <c r="X61" s="338">
        <f t="shared" si="105"/>
        <v>-1.4055358170854393</v>
      </c>
      <c r="Y61" s="338">
        <f t="shared" si="105"/>
        <v>-1.3996351645849909</v>
      </c>
      <c r="Z61" s="338">
        <f t="shared" si="105"/>
        <v>-1.3931422525114374</v>
      </c>
      <c r="AA61" s="338">
        <f t="shared" si="105"/>
        <v>-1.3852611734919884</v>
      </c>
      <c r="AB61" s="338">
        <f t="shared" si="105"/>
        <v>-1.3781889799488225</v>
      </c>
      <c r="AC61" s="338">
        <f t="shared" si="105"/>
        <v>-1.370302829292305</v>
      </c>
      <c r="AD61" s="338">
        <f t="shared" si="105"/>
        <v>-1.3607398904264683</v>
      </c>
      <c r="AE61" s="338">
        <f t="shared" si="105"/>
        <v>-1.3522817749655509</v>
      </c>
      <c r="AF61" s="338">
        <f t="shared" si="105"/>
        <v>-1.3426941682098903</v>
      </c>
      <c r="AG61" s="338">
        <f t="shared" si="105"/>
        <v>-1.3310797687311546</v>
      </c>
      <c r="AH61" s="338">
        <f t="shared" si="105"/>
        <v>-1.3209726154601018</v>
      </c>
      <c r="AI61" s="338">
        <f t="shared" si="105"/>
        <v>-1.3092779032698192</v>
      </c>
      <c r="AJ61" s="338">
        <f t="shared" si="105"/>
        <v>-1.2951180664391204</v>
      </c>
      <c r="AK61" s="338">
        <f t="shared" si="105"/>
        <v>-1.2829901612173598</v>
      </c>
      <c r="AL61" s="338">
        <f t="shared" ref="AL61:BN61" si="106">AL128*AL195</f>
        <v>-1.26857988328153</v>
      </c>
      <c r="AM61" s="338">
        <f t="shared" si="106"/>
        <v>-1.2512176774210906</v>
      </c>
      <c r="AN61" s="338">
        <f t="shared" si="106"/>
        <v>-1.2362711830011248</v>
      </c>
      <c r="AO61" s="338">
        <f t="shared" si="106"/>
        <v>-1.2180146592290477</v>
      </c>
      <c r="AP61" s="338">
        <f t="shared" si="106"/>
        <v>-1.1964622411188777</v>
      </c>
      <c r="AQ61" s="338">
        <f t="shared" si="106"/>
        <v>-1.1765401365469348</v>
      </c>
      <c r="AR61" s="338">
        <f t="shared" si="106"/>
        <v>-1.1518392854100428</v>
      </c>
      <c r="AS61" s="338">
        <f t="shared" si="106"/>
        <v>-1.1228859609333821</v>
      </c>
      <c r="AT61" s="338">
        <f t="shared" si="106"/>
        <v>-1.0931521900906902</v>
      </c>
      <c r="AU61" s="338">
        <f t="shared" si="106"/>
        <v>-1.0553421426800806</v>
      </c>
      <c r="AV61" s="338">
        <f t="shared" si="106"/>
        <v>-1.0103245149924966</v>
      </c>
      <c r="AW61" s="338">
        <f t="shared" si="106"/>
        <v>-0.95839750711873073</v>
      </c>
      <c r="AX61" s="338">
        <f t="shared" si="106"/>
        <v>-0.89123982518494826</v>
      </c>
      <c r="AY61" s="338">
        <f t="shared" si="106"/>
        <v>-0.80994228204755714</v>
      </c>
      <c r="AZ61" s="338">
        <f t="shared" si="106"/>
        <v>-0.71080187625438829</v>
      </c>
      <c r="BA61" s="338">
        <f t="shared" si="106"/>
        <v>-0.58779474816767863</v>
      </c>
      <c r="BB61" s="338">
        <f t="shared" si="106"/>
        <v>-0.44632119299320827</v>
      </c>
      <c r="BC61" s="338">
        <f t="shared" si="106"/>
        <v>-0.28705929368585703</v>
      </c>
      <c r="BD61" s="338">
        <f t="shared" si="106"/>
        <v>-0.11900889224385004</v>
      </c>
      <c r="BE61" s="338">
        <f t="shared" si="106"/>
        <v>-4.3490987214459979E-2</v>
      </c>
      <c r="BF61" s="338">
        <f t="shared" si="106"/>
        <v>0.56903968735519839</v>
      </c>
      <c r="BG61" s="338">
        <f t="shared" si="106"/>
        <v>1.0023993508352957</v>
      </c>
      <c r="BH61" s="338">
        <f t="shared" si="106"/>
        <v>1.3942252193969911</v>
      </c>
      <c r="BI61" s="338">
        <f t="shared" si="106"/>
        <v>1.7260845241378813</v>
      </c>
      <c r="BJ61" s="338">
        <f t="shared" si="106"/>
        <v>1.9936444774252724</v>
      </c>
      <c r="BK61" s="338">
        <f t="shared" si="106"/>
        <v>2.2043105330866455</v>
      </c>
      <c r="BL61" s="338">
        <f t="shared" si="106"/>
        <v>2.3690262360744025</v>
      </c>
      <c r="BM61" s="338">
        <f t="shared" si="106"/>
        <v>2.4937926241527251</v>
      </c>
      <c r="BN61" s="818">
        <f t="shared" si="106"/>
        <v>2.5881360799926512</v>
      </c>
      <c r="BO61" s="258"/>
    </row>
    <row r="62" spans="2:67" ht="42" customHeight="1">
      <c r="B62" s="464"/>
      <c r="C62" s="463"/>
      <c r="D62" s="481">
        <v>-1.1000000000000001</v>
      </c>
      <c r="E62" s="482">
        <f t="shared" si="68"/>
        <v>-1.4645049310316214</v>
      </c>
      <c r="F62" s="817">
        <f t="shared" ref="F62:AK62" si="107">F129*F196</f>
        <v>-1.4821099685005914</v>
      </c>
      <c r="G62" s="338">
        <f t="shared" si="107"/>
        <v>-1.4782087422380483</v>
      </c>
      <c r="H62" s="338">
        <f t="shared" si="107"/>
        <v>-1.4781999344015258</v>
      </c>
      <c r="I62" s="338">
        <f t="shared" si="107"/>
        <v>-1.4734582295215903</v>
      </c>
      <c r="J62" s="338">
        <f t="shared" si="107"/>
        <v>-1.4734522120083147</v>
      </c>
      <c r="K62" s="338">
        <f t="shared" si="107"/>
        <v>-1.4676923962834945</v>
      </c>
      <c r="L62" s="338">
        <f t="shared" si="107"/>
        <v>-1.4676890360041108</v>
      </c>
      <c r="M62" s="338">
        <f t="shared" si="107"/>
        <v>-1.4606977163533128</v>
      </c>
      <c r="N62" s="338">
        <f t="shared" si="107"/>
        <v>-1.4606963659662229</v>
      </c>
      <c r="O62" s="338">
        <f t="shared" si="107"/>
        <v>-1.4541751970523842</v>
      </c>
      <c r="P62" s="338">
        <f t="shared" si="107"/>
        <v>-1.4522184815886774</v>
      </c>
      <c r="Q62" s="338">
        <f t="shared" si="107"/>
        <v>-1.4475898079803886</v>
      </c>
      <c r="R62" s="338">
        <f t="shared" si="107"/>
        <v>-1.4442164975100233</v>
      </c>
      <c r="S62" s="338">
        <f t="shared" si="107"/>
        <v>-1.4406007992465251</v>
      </c>
      <c r="T62" s="338">
        <f t="shared" si="107"/>
        <v>-1.4362008268809865</v>
      </c>
      <c r="U62" s="338">
        <f t="shared" si="107"/>
        <v>-1.4321256106606504</v>
      </c>
      <c r="V62" s="338">
        <f t="shared" si="107"/>
        <v>-1.4277269340560477</v>
      </c>
      <c r="W62" s="338">
        <f t="shared" si="107"/>
        <v>-1.4223781996169982</v>
      </c>
      <c r="X62" s="338">
        <f t="shared" si="107"/>
        <v>-1.4174668028572741</v>
      </c>
      <c r="Y62" s="338">
        <f t="shared" si="107"/>
        <v>-1.4121190775567194</v>
      </c>
      <c r="Z62" s="338">
        <f t="shared" si="107"/>
        <v>-1.4056212523253673</v>
      </c>
      <c r="AA62" s="338">
        <f t="shared" si="107"/>
        <v>-1.3997154244188146</v>
      </c>
      <c r="AB62" s="338">
        <f t="shared" si="107"/>
        <v>-1.3932146549088869</v>
      </c>
      <c r="AC62" s="338">
        <f t="shared" si="107"/>
        <v>-1.3853221611831819</v>
      </c>
      <c r="AD62" s="338">
        <f t="shared" si="107"/>
        <v>-1.3782339457122854</v>
      </c>
      <c r="AE62" s="338">
        <f t="shared" si="107"/>
        <v>-1.3703254416087152</v>
      </c>
      <c r="AF62" s="338">
        <f t="shared" si="107"/>
        <v>-1.360731414395393</v>
      </c>
      <c r="AG62" s="338">
        <f t="shared" si="107"/>
        <v>-1.3522298608226166</v>
      </c>
      <c r="AH62" s="338">
        <f t="shared" si="107"/>
        <v>-1.3425810472294022</v>
      </c>
      <c r="AI62" s="338">
        <f t="shared" si="107"/>
        <v>-1.3308797676617761</v>
      </c>
      <c r="AJ62" s="338">
        <f t="shared" si="107"/>
        <v>-1.3206474921902889</v>
      </c>
      <c r="AK62" s="338">
        <f t="shared" si="107"/>
        <v>-1.3087719248404144</v>
      </c>
      <c r="AL62" s="338">
        <f t="shared" ref="AL62:BN62" si="108">AL129*AL196</f>
        <v>-1.2943499066807049</v>
      </c>
      <c r="AM62" s="338">
        <f t="shared" si="108"/>
        <v>-1.2818370089104429</v>
      </c>
      <c r="AN62" s="338">
        <f t="shared" si="108"/>
        <v>-1.2668644188867135</v>
      </c>
      <c r="AO62" s="338">
        <f t="shared" si="108"/>
        <v>-1.2486824483456851</v>
      </c>
      <c r="AP62" s="338">
        <f t="shared" si="108"/>
        <v>-1.2325267890865663</v>
      </c>
      <c r="AQ62" s="338">
        <f t="shared" si="108"/>
        <v>-1.2125083288157346</v>
      </c>
      <c r="AR62" s="338">
        <f t="shared" si="108"/>
        <v>-1.1883973999157047</v>
      </c>
      <c r="AS62" s="338">
        <f t="shared" si="108"/>
        <v>-1.1647263647941746</v>
      </c>
      <c r="AT62" s="338">
        <f t="shared" si="108"/>
        <v>-1.1346280341117123</v>
      </c>
      <c r="AU62" s="338">
        <f t="shared" si="108"/>
        <v>-1.0979503729222524</v>
      </c>
      <c r="AV62" s="338">
        <f t="shared" si="108"/>
        <v>-1.0571412088096477</v>
      </c>
      <c r="AW62" s="338">
        <f t="shared" si="108"/>
        <v>-1.0039016069091449</v>
      </c>
      <c r="AX62" s="338">
        <f t="shared" si="108"/>
        <v>-0.93771660961488956</v>
      </c>
      <c r="AY62" s="338">
        <f t="shared" si="108"/>
        <v>-0.85733607280685842</v>
      </c>
      <c r="AZ62" s="338">
        <f t="shared" si="108"/>
        <v>-0.75420060786289911</v>
      </c>
      <c r="BA62" s="338">
        <f t="shared" si="108"/>
        <v>-0.62970336851403819</v>
      </c>
      <c r="BB62" s="338">
        <f t="shared" si="108"/>
        <v>-0.48384013987112451</v>
      </c>
      <c r="BC62" s="338">
        <f t="shared" si="108"/>
        <v>-0.32224682941763871</v>
      </c>
      <c r="BD62" s="338">
        <f t="shared" si="108"/>
        <v>-0.18528870640206921</v>
      </c>
      <c r="BE62" s="338">
        <f t="shared" si="108"/>
        <v>-0.15745655611341644</v>
      </c>
      <c r="BF62" s="338">
        <f t="shared" si="108"/>
        <v>-0.22685253480331258</v>
      </c>
      <c r="BG62" s="338">
        <f t="shared" si="108"/>
        <v>1.0063938859275632</v>
      </c>
      <c r="BH62" s="338">
        <f t="shared" si="108"/>
        <v>1.38306690094231</v>
      </c>
      <c r="BI62" s="338">
        <f t="shared" si="108"/>
        <v>1.7070698960770254</v>
      </c>
      <c r="BJ62" s="338">
        <f t="shared" si="108"/>
        <v>1.9736558252453311</v>
      </c>
      <c r="BK62" s="338">
        <f t="shared" si="108"/>
        <v>2.1857191681434753</v>
      </c>
      <c r="BL62" s="338">
        <f t="shared" si="108"/>
        <v>2.3489252623184855</v>
      </c>
      <c r="BM62" s="338">
        <f t="shared" si="108"/>
        <v>2.4740235036478557</v>
      </c>
      <c r="BN62" s="818">
        <f t="shared" si="108"/>
        <v>2.5730874443175873</v>
      </c>
      <c r="BO62" s="258"/>
    </row>
    <row r="63" spans="2:67" ht="42" customHeight="1">
      <c r="B63" s="464"/>
      <c r="C63" s="463"/>
      <c r="D63" s="483">
        <v>-1.1499999999999999</v>
      </c>
      <c r="E63" s="482">
        <f t="shared" si="68"/>
        <v>-1.4708974842593303</v>
      </c>
      <c r="F63" s="817">
        <f t="shared" ref="F63:AK63" si="109">F130*F197</f>
        <v>-1.4853510288920726</v>
      </c>
      <c r="G63" s="338">
        <f t="shared" si="109"/>
        <v>-1.4821485932971645</v>
      </c>
      <c r="H63" s="338">
        <f t="shared" si="109"/>
        <v>-1.4821430367430548</v>
      </c>
      <c r="I63" s="338">
        <f t="shared" si="109"/>
        <v>-1.4782470976273843</v>
      </c>
      <c r="J63" s="338">
        <f t="shared" si="109"/>
        <v>-1.4782433307137666</v>
      </c>
      <c r="K63" s="338">
        <f t="shared" si="109"/>
        <v>-1.4735060187538642</v>
      </c>
      <c r="L63" s="338">
        <f t="shared" si="109"/>
        <v>-1.4735039201750937</v>
      </c>
      <c r="M63" s="338">
        <f t="shared" si="109"/>
        <v>-1.4677471218355649</v>
      </c>
      <c r="N63" s="338">
        <f t="shared" si="109"/>
        <v>-1.4677462684739151</v>
      </c>
      <c r="O63" s="338">
        <f t="shared" si="109"/>
        <v>-1.4607564744063137</v>
      </c>
      <c r="P63" s="338">
        <f t="shared" si="109"/>
        <v>-1.4607562693234191</v>
      </c>
      <c r="Q63" s="338">
        <f t="shared" si="109"/>
        <v>-1.4542353898651927</v>
      </c>
      <c r="R63" s="338">
        <f t="shared" si="109"/>
        <v>-1.4522787472426137</v>
      </c>
      <c r="S63" s="338">
        <f t="shared" si="109"/>
        <v>-1.4476499995302772</v>
      </c>
      <c r="T63" s="338">
        <f t="shared" si="109"/>
        <v>-1.444276842448603</v>
      </c>
      <c r="U63" s="338">
        <f t="shared" si="109"/>
        <v>-1.4406613547102431</v>
      </c>
      <c r="V63" s="338">
        <f t="shared" si="109"/>
        <v>-1.4362614623397061</v>
      </c>
      <c r="W63" s="338">
        <f t="shared" si="109"/>
        <v>-1.4321860447927108</v>
      </c>
      <c r="X63" s="338">
        <f t="shared" si="109"/>
        <v>-1.4277866182565062</v>
      </c>
      <c r="Y63" s="338">
        <f t="shared" si="109"/>
        <v>-1.4224362647071187</v>
      </c>
      <c r="Z63" s="338">
        <f t="shared" si="109"/>
        <v>-1.4175220686597652</v>
      </c>
      <c r="AA63" s="338">
        <f t="shared" si="109"/>
        <v>-1.4121698561889922</v>
      </c>
      <c r="AB63" s="338">
        <f t="shared" si="109"/>
        <v>-1.405665212142454</v>
      </c>
      <c r="AC63" s="338">
        <f t="shared" si="109"/>
        <v>-1.3997494427591128</v>
      </c>
      <c r="AD63" s="338">
        <f t="shared" si="109"/>
        <v>-1.3932343719887663</v>
      </c>
      <c r="AE63" s="338">
        <f t="shared" si="109"/>
        <v>-1.3853214920159089</v>
      </c>
      <c r="AF63" s="338">
        <f t="shared" si="109"/>
        <v>-1.3782042727144896</v>
      </c>
      <c r="AG63" s="338">
        <f t="shared" si="109"/>
        <v>-1.3702543661671671</v>
      </c>
      <c r="AH63" s="338">
        <f t="shared" si="109"/>
        <v>-1.3606010345728692</v>
      </c>
      <c r="AI63" s="338">
        <f t="shared" si="109"/>
        <v>-1.3520136958485811</v>
      </c>
      <c r="AJ63" s="338">
        <f t="shared" si="109"/>
        <v>-1.3422404151905718</v>
      </c>
      <c r="AK63" s="338">
        <f t="shared" si="109"/>
        <v>-1.3303581520928267</v>
      </c>
      <c r="AL63" s="338">
        <f t="shared" ref="AL63:BN63" si="110">AL130*AL197</f>
        <v>-1.3198600562920002</v>
      </c>
      <c r="AM63" s="338">
        <f t="shared" si="110"/>
        <v>-1.3075952246056715</v>
      </c>
      <c r="AN63" s="338">
        <f t="shared" si="110"/>
        <v>-1.2926041687998804</v>
      </c>
      <c r="AO63" s="338">
        <f t="shared" si="110"/>
        <v>-1.279251507351407</v>
      </c>
      <c r="AP63" s="338">
        <f t="shared" si="110"/>
        <v>-1.263050358744507</v>
      </c>
      <c r="AQ63" s="338">
        <f t="shared" si="110"/>
        <v>-1.2430788151636269</v>
      </c>
      <c r="AR63" s="338">
        <f t="shared" si="110"/>
        <v>-1.2242913953053016</v>
      </c>
      <c r="AS63" s="338">
        <f t="shared" si="110"/>
        <v>-1.2004597891950355</v>
      </c>
      <c r="AT63" s="338">
        <f t="shared" si="110"/>
        <v>-1.1708606895937519</v>
      </c>
      <c r="AU63" s="338">
        <f t="shared" si="110"/>
        <v>-1.1392520791385845</v>
      </c>
      <c r="AV63" s="338">
        <f t="shared" si="110"/>
        <v>-1.0979482279000883</v>
      </c>
      <c r="AW63" s="338">
        <f t="shared" si="110"/>
        <v>-1.0456961549193935</v>
      </c>
      <c r="AX63" s="338">
        <f t="shared" si="110"/>
        <v>-0.98350354951567776</v>
      </c>
      <c r="AY63" s="338">
        <f t="shared" si="110"/>
        <v>-0.90243937839556709</v>
      </c>
      <c r="AZ63" s="338">
        <f t="shared" si="110"/>
        <v>-0.80204444255345764</v>
      </c>
      <c r="BA63" s="338">
        <f t="shared" si="110"/>
        <v>-0.68372337115898607</v>
      </c>
      <c r="BB63" s="338">
        <f t="shared" si="110"/>
        <v>-0.54984875077467943</v>
      </c>
      <c r="BC63" s="338">
        <f t="shared" si="110"/>
        <v>-0.42670364508285669</v>
      </c>
      <c r="BD63" s="338">
        <f t="shared" si="110"/>
        <v>-0.35749591299903577</v>
      </c>
      <c r="BE63" s="338">
        <f t="shared" si="110"/>
        <v>-0.33962293847369751</v>
      </c>
      <c r="BF63" s="338">
        <f t="shared" si="110"/>
        <v>-0.35419604945491495</v>
      </c>
      <c r="BG63" s="338">
        <f t="shared" si="110"/>
        <v>-0.42013774686557609</v>
      </c>
      <c r="BH63" s="338">
        <f t="shared" si="110"/>
        <v>1.4166168689510037</v>
      </c>
      <c r="BI63" s="338">
        <f t="shared" si="110"/>
        <v>1.7129627417868996</v>
      </c>
      <c r="BJ63" s="338">
        <f t="shared" si="110"/>
        <v>1.9661105869224609</v>
      </c>
      <c r="BK63" s="338">
        <f t="shared" si="110"/>
        <v>2.1697686608282098</v>
      </c>
      <c r="BL63" s="338">
        <f t="shared" si="110"/>
        <v>2.3307757935253681</v>
      </c>
      <c r="BM63" s="338">
        <f t="shared" si="110"/>
        <v>2.4583564235775128</v>
      </c>
      <c r="BN63" s="818">
        <f t="shared" si="110"/>
        <v>2.5560261118455156</v>
      </c>
      <c r="BO63" s="258"/>
    </row>
    <row r="64" spans="2:67" ht="42" customHeight="1">
      <c r="B64" s="464"/>
      <c r="C64" s="463"/>
      <c r="D64" s="481">
        <v>-1.2</v>
      </c>
      <c r="E64" s="482">
        <f t="shared" si="68"/>
        <v>-1.4761449098310333</v>
      </c>
      <c r="F64" s="817">
        <f t="shared" ref="F64:AK64" si="111">F131*F198</f>
        <v>-1.4880056224317291</v>
      </c>
      <c r="G64" s="338">
        <f t="shared" si="111"/>
        <v>-1.4853779856070632</v>
      </c>
      <c r="H64" s="338">
        <f t="shared" si="111"/>
        <v>-1.4853744774673288</v>
      </c>
      <c r="I64" s="338">
        <f t="shared" si="111"/>
        <v>-1.4821754269906431</v>
      </c>
      <c r="J64" s="338">
        <f t="shared" si="111"/>
        <v>-1.482173064257404</v>
      </c>
      <c r="K64" s="338">
        <f t="shared" si="111"/>
        <v>-1.4782798982110117</v>
      </c>
      <c r="L64" s="338">
        <f t="shared" si="111"/>
        <v>-1.4782785826051941</v>
      </c>
      <c r="M64" s="338">
        <f t="shared" si="111"/>
        <v>-1.4735431624758946</v>
      </c>
      <c r="N64" s="338">
        <f t="shared" si="111"/>
        <v>-1.4735426169700396</v>
      </c>
      <c r="O64" s="338">
        <f t="shared" si="111"/>
        <v>-1.46778677457801</v>
      </c>
      <c r="P64" s="338">
        <f t="shared" si="111"/>
        <v>-1.4677866160056805</v>
      </c>
      <c r="Q64" s="338">
        <f t="shared" si="111"/>
        <v>-1.4607969504436942</v>
      </c>
      <c r="R64" s="338">
        <f t="shared" si="111"/>
        <v>-1.4607968035013903</v>
      </c>
      <c r="S64" s="338">
        <f t="shared" si="111"/>
        <v>-1.4542757610339285</v>
      </c>
      <c r="T64" s="338">
        <f t="shared" si="111"/>
        <v>-1.4523191648242502</v>
      </c>
      <c r="U64" s="338">
        <f t="shared" si="111"/>
        <v>-1.4476903922040789</v>
      </c>
      <c r="V64" s="338">
        <f t="shared" si="111"/>
        <v>-1.4443171273493016</v>
      </c>
      <c r="W64" s="338">
        <f t="shared" si="111"/>
        <v>-1.4407012566430542</v>
      </c>
      <c r="X64" s="338">
        <f t="shared" si="111"/>
        <v>-1.4363005001076397</v>
      </c>
      <c r="Y64" s="338">
        <f t="shared" si="111"/>
        <v>-1.4322235207953282</v>
      </c>
      <c r="Z64" s="338">
        <f t="shared" si="111"/>
        <v>-1.427821492008968</v>
      </c>
      <c r="AA64" s="338">
        <f t="shared" si="111"/>
        <v>-1.4224670452717163</v>
      </c>
      <c r="AB64" s="338">
        <f t="shared" si="111"/>
        <v>-1.4175466958431848</v>
      </c>
      <c r="AC64" s="338">
        <f t="shared" si="111"/>
        <v>-1.4121854026819305</v>
      </c>
      <c r="AD64" s="338">
        <f t="shared" si="111"/>
        <v>-1.4056675355208796</v>
      </c>
      <c r="AE64" s="338">
        <f t="shared" si="111"/>
        <v>-1.3997326402494024</v>
      </c>
      <c r="AF64" s="338">
        <f t="shared" si="111"/>
        <v>-1.393189928034922</v>
      </c>
      <c r="AG64" s="338">
        <f t="shared" si="111"/>
        <v>-1.3852370960903815</v>
      </c>
      <c r="AH64" s="338">
        <f t="shared" si="111"/>
        <v>-1.3780617947840348</v>
      </c>
      <c r="AI64" s="338">
        <f t="shared" si="111"/>
        <v>-1.3700272974181782</v>
      </c>
      <c r="AJ64" s="338">
        <f t="shared" si="111"/>
        <v>-1.3602506313966118</v>
      </c>
      <c r="AK64" s="338">
        <f t="shared" si="111"/>
        <v>-1.3514821082568687</v>
      </c>
      <c r="AL64" s="338">
        <f t="shared" ref="AL64:BN64" si="112">AL131*AL198</f>
        <v>-1.3414431332449834</v>
      </c>
      <c r="AM64" s="338">
        <f t="shared" si="112"/>
        <v>-1.3291718862226674</v>
      </c>
      <c r="AN64" s="338">
        <f t="shared" si="112"/>
        <v>-1.3181002484585531</v>
      </c>
      <c r="AO64" s="338">
        <f t="shared" si="112"/>
        <v>-1.3049949635769726</v>
      </c>
      <c r="AP64" s="338">
        <f t="shared" si="112"/>
        <v>-1.2887776615242446</v>
      </c>
      <c r="AQ64" s="338">
        <f t="shared" si="112"/>
        <v>-1.2736230462216236</v>
      </c>
      <c r="AR64" s="338">
        <f t="shared" si="112"/>
        <v>-1.2548045642953256</v>
      </c>
      <c r="AS64" s="338">
        <f t="shared" si="112"/>
        <v>-1.231060961949501</v>
      </c>
      <c r="AT64" s="338">
        <f t="shared" si="112"/>
        <v>-1.2068093163783093</v>
      </c>
      <c r="AU64" s="338">
        <f t="shared" si="112"/>
        <v>-1.1752335014683195</v>
      </c>
      <c r="AV64" s="338">
        <f t="shared" si="112"/>
        <v>-1.1348420470179879</v>
      </c>
      <c r="AW64" s="338">
        <f t="shared" si="112"/>
        <v>-1.0883449761851003</v>
      </c>
      <c r="AX64" s="338">
        <f t="shared" si="112"/>
        <v>-1.0275247105242999</v>
      </c>
      <c r="AY64" s="338">
        <f t="shared" si="112"/>
        <v>-0.95121874026132025</v>
      </c>
      <c r="AZ64" s="338">
        <f t="shared" si="112"/>
        <v>-0.86224700704495194</v>
      </c>
      <c r="BA64" s="338">
        <f t="shared" si="112"/>
        <v>-0.75919669715795612</v>
      </c>
      <c r="BB64" s="338">
        <f t="shared" si="112"/>
        <v>-0.65676434024939012</v>
      </c>
      <c r="BC64" s="338">
        <f t="shared" si="112"/>
        <v>-0.57900805642726483</v>
      </c>
      <c r="BD64" s="338">
        <f t="shared" si="112"/>
        <v>-0.53785332941539676</v>
      </c>
      <c r="BE64" s="338">
        <f t="shared" si="112"/>
        <v>-0.52072440874136106</v>
      </c>
      <c r="BF64" s="338">
        <f t="shared" si="112"/>
        <v>-0.51643555650945094</v>
      </c>
      <c r="BG64" s="338">
        <f t="shared" si="112"/>
        <v>-0.53958841962967008</v>
      </c>
      <c r="BH64" s="338">
        <f t="shared" si="112"/>
        <v>-0.58711065445397359</v>
      </c>
      <c r="BI64" s="338">
        <f t="shared" si="112"/>
        <v>1.7560291791876799</v>
      </c>
      <c r="BJ64" s="338">
        <f t="shared" si="112"/>
        <v>1.9759882410098641</v>
      </c>
      <c r="BK64" s="338">
        <f t="shared" si="112"/>
        <v>2.1653880480250067</v>
      </c>
      <c r="BL64" s="338">
        <f t="shared" si="112"/>
        <v>2.3207333283119813</v>
      </c>
      <c r="BM64" s="338">
        <f t="shared" si="112"/>
        <v>2.4428592206933963</v>
      </c>
      <c r="BN64" s="818">
        <f t="shared" si="112"/>
        <v>2.5387818436744993</v>
      </c>
      <c r="BO64" s="258"/>
    </row>
    <row r="65" spans="2:187" ht="42" customHeight="1">
      <c r="B65" s="464"/>
      <c r="C65" s="463"/>
      <c r="D65" s="483">
        <v>-1.25</v>
      </c>
      <c r="E65" s="482">
        <f t="shared" si="68"/>
        <v>-1.4804503181453352</v>
      </c>
      <c r="F65" s="817">
        <f t="shared" ref="F65:AK65" si="113">F132*F199</f>
        <v>-1.4901795483889217</v>
      </c>
      <c r="G65" s="338">
        <f t="shared" si="113"/>
        <v>-1.4880243442888768</v>
      </c>
      <c r="H65" s="338">
        <f t="shared" si="113"/>
        <v>-1.4880221272170577</v>
      </c>
      <c r="I65" s="338">
        <f t="shared" si="113"/>
        <v>-1.4853966547956376</v>
      </c>
      <c r="J65" s="338">
        <f t="shared" si="113"/>
        <v>-1.4853951694641665</v>
      </c>
      <c r="K65" s="338">
        <f t="shared" si="113"/>
        <v>-1.4821978694875286</v>
      </c>
      <c r="L65" s="338">
        <f t="shared" si="113"/>
        <v>-1.4821970408053613</v>
      </c>
      <c r="M65" s="338">
        <f t="shared" si="113"/>
        <v>-1.4783050603850219</v>
      </c>
      <c r="N65" s="338">
        <f t="shared" si="113"/>
        <v>-1.4783047060360985</v>
      </c>
      <c r="O65" s="338">
        <f t="shared" si="113"/>
        <v>-1.4735698810299829</v>
      </c>
      <c r="P65" s="338">
        <f t="shared" si="113"/>
        <v>-1.4735697514356558</v>
      </c>
      <c r="Q65" s="338">
        <f t="shared" si="113"/>
        <v>-1.4678139778827939</v>
      </c>
      <c r="R65" s="338">
        <f t="shared" si="113"/>
        <v>-1.4678138183297262</v>
      </c>
      <c r="S65" s="338">
        <f t="shared" si="113"/>
        <v>-1.4608239794137872</v>
      </c>
      <c r="T65" s="338">
        <f t="shared" si="113"/>
        <v>-1.4608238136875413</v>
      </c>
      <c r="U65" s="338">
        <f t="shared" si="113"/>
        <v>-1.4543025948052504</v>
      </c>
      <c r="V65" s="338">
        <f t="shared" si="113"/>
        <v>-1.452345775246646</v>
      </c>
      <c r="W65" s="338">
        <f t="shared" si="113"/>
        <v>-1.4477164773370537</v>
      </c>
      <c r="X65" s="338">
        <f t="shared" si="113"/>
        <v>-1.4443422959767342</v>
      </c>
      <c r="Y65" s="338">
        <f t="shared" si="113"/>
        <v>-1.4407248732373097</v>
      </c>
      <c r="Z65" s="338">
        <f t="shared" si="113"/>
        <v>-1.4363216243830419</v>
      </c>
      <c r="AA65" s="338">
        <f t="shared" si="113"/>
        <v>-1.4322408170600189</v>
      </c>
      <c r="AB65" s="338">
        <f t="shared" si="113"/>
        <v>-1.4278330304074711</v>
      </c>
      <c r="AC65" s="338">
        <f t="shared" si="113"/>
        <v>-1.4224700575341616</v>
      </c>
      <c r="AD65" s="338">
        <f t="shared" si="113"/>
        <v>-1.4175372058538869</v>
      </c>
      <c r="AE65" s="338">
        <f t="shared" si="113"/>
        <v>-1.4121576503591358</v>
      </c>
      <c r="AF65" s="338">
        <f t="shared" si="113"/>
        <v>-1.4056131732217401</v>
      </c>
      <c r="AG65" s="338">
        <f t="shared" si="113"/>
        <v>-1.3996394038198374</v>
      </c>
      <c r="AH65" s="338">
        <f t="shared" si="113"/>
        <v>-1.3930398790881313</v>
      </c>
      <c r="AI65" s="338">
        <f t="shared" si="113"/>
        <v>-1.3850040229029632</v>
      </c>
      <c r="AJ65" s="338">
        <f t="shared" si="113"/>
        <v>-1.3777067474145384</v>
      </c>
      <c r="AK65" s="338">
        <f t="shared" si="113"/>
        <v>-1.3694933003827174</v>
      </c>
      <c r="AL65" s="338">
        <f t="shared" ref="AL65:BN65" si="114">AL132*AL199</f>
        <v>-1.3594545632913984</v>
      </c>
      <c r="AM65" s="338">
        <f t="shared" si="114"/>
        <v>-1.3503002817877128</v>
      </c>
      <c r="AN65" s="338">
        <f t="shared" si="114"/>
        <v>-1.3396961908569025</v>
      </c>
      <c r="AO65" s="338">
        <f t="shared" si="114"/>
        <v>-1.3266006475314458</v>
      </c>
      <c r="AP65" s="338">
        <f t="shared" si="114"/>
        <v>-1.3143212123293011</v>
      </c>
      <c r="AQ65" s="338">
        <f t="shared" si="114"/>
        <v>-1.2994628684345313</v>
      </c>
      <c r="AR65" s="338">
        <f t="shared" si="114"/>
        <v>-1.280722064390283</v>
      </c>
      <c r="AS65" s="338">
        <f t="shared" si="114"/>
        <v>-1.2619268606316865</v>
      </c>
      <c r="AT65" s="338">
        <f t="shared" si="114"/>
        <v>-1.2379563299359408</v>
      </c>
      <c r="AU65" s="338">
        <f t="shared" si="114"/>
        <v>-1.2070577308425721</v>
      </c>
      <c r="AV65" s="338">
        <f t="shared" si="114"/>
        <v>-1.1729753915755421</v>
      </c>
      <c r="AW65" s="338">
        <f t="shared" si="114"/>
        <v>-1.1285491940472754</v>
      </c>
      <c r="AX65" s="338">
        <f t="shared" si="114"/>
        <v>-1.0724014000901887</v>
      </c>
      <c r="AY65" s="338">
        <f t="shared" si="114"/>
        <v>-1.0083687592232453</v>
      </c>
      <c r="AZ65" s="338">
        <f t="shared" si="114"/>
        <v>-0.9327305399435456</v>
      </c>
      <c r="BA65" s="338">
        <f t="shared" si="114"/>
        <v>-0.85288482785936237</v>
      </c>
      <c r="BB65" s="338">
        <f t="shared" si="114"/>
        <v>-0.78375122694763155</v>
      </c>
      <c r="BC65" s="338">
        <f t="shared" si="114"/>
        <v>-0.73280432670369988</v>
      </c>
      <c r="BD65" s="338">
        <f t="shared" si="114"/>
        <v>-0.70361304401333535</v>
      </c>
      <c r="BE65" s="338">
        <f t="shared" si="114"/>
        <v>-0.6868420217688852</v>
      </c>
      <c r="BF65" s="338">
        <f t="shared" si="114"/>
        <v>-0.67312153500394289</v>
      </c>
      <c r="BG65" s="338">
        <f t="shared" si="114"/>
        <v>-0.67567151422897198</v>
      </c>
      <c r="BH65" s="338">
        <f t="shared" si="114"/>
        <v>-0.69602767947355582</v>
      </c>
      <c r="BI65" s="338">
        <f t="shared" si="114"/>
        <v>-0.72057595657705198</v>
      </c>
      <c r="BJ65" s="338">
        <f t="shared" si="114"/>
        <v>2.0089629240388662</v>
      </c>
      <c r="BK65" s="338">
        <f t="shared" si="114"/>
        <v>2.1749615435987999</v>
      </c>
      <c r="BL65" s="338">
        <f t="shared" si="114"/>
        <v>2.3148548930420758</v>
      </c>
      <c r="BM65" s="338">
        <f t="shared" si="114"/>
        <v>2.4305937026742241</v>
      </c>
      <c r="BN65" s="818">
        <f t="shared" si="114"/>
        <v>2.5266060085900284</v>
      </c>
      <c r="BO65" s="258"/>
    </row>
    <row r="66" spans="2:187" ht="42" customHeight="1">
      <c r="B66" s="464"/>
      <c r="C66" s="463"/>
      <c r="D66" s="481">
        <v>-1.3</v>
      </c>
      <c r="E66" s="482">
        <f t="shared" si="68"/>
        <v>-1.4839814596304137</v>
      </c>
      <c r="F66" s="817">
        <f t="shared" ref="F66:AK66" si="115">F133*F200</f>
        <v>-1.4919596610534129</v>
      </c>
      <c r="G66" s="338">
        <f t="shared" si="115"/>
        <v>-1.4901924972977125</v>
      </c>
      <c r="H66" s="338">
        <f t="shared" si="115"/>
        <v>-1.4901910944515917</v>
      </c>
      <c r="I66" s="338">
        <f t="shared" si="115"/>
        <v>-1.4880372728126687</v>
      </c>
      <c r="J66" s="338">
        <f t="shared" si="115"/>
        <v>-1.4880363365867271</v>
      </c>
      <c r="K66" s="338">
        <f t="shared" si="115"/>
        <v>-1.485411969029065</v>
      </c>
      <c r="L66" s="338">
        <f t="shared" si="115"/>
        <v>-1.4854114438103154</v>
      </c>
      <c r="M66" s="338">
        <f t="shared" si="115"/>
        <v>-1.4822148859077269</v>
      </c>
      <c r="N66" s="338">
        <f t="shared" si="115"/>
        <v>-1.4822146505753828</v>
      </c>
      <c r="O66" s="338">
        <f t="shared" si="115"/>
        <v>-1.4783230367428162</v>
      </c>
      <c r="P66" s="338">
        <f t="shared" si="115"/>
        <v>-1.4783229253817214</v>
      </c>
      <c r="Q66" s="338">
        <f t="shared" si="115"/>
        <v>-1.4735881265207826</v>
      </c>
      <c r="R66" s="338">
        <f t="shared" si="115"/>
        <v>-1.4735879595890318</v>
      </c>
      <c r="S66" s="338">
        <f t="shared" si="115"/>
        <v>-1.4678320331715742</v>
      </c>
      <c r="T66" s="338">
        <f t="shared" si="115"/>
        <v>-1.4678317811242088</v>
      </c>
      <c r="U66" s="338">
        <f t="shared" si="115"/>
        <v>-1.4608417024102447</v>
      </c>
      <c r="V66" s="338">
        <f t="shared" si="115"/>
        <v>-1.4608412422420383</v>
      </c>
      <c r="W66" s="338">
        <f t="shared" si="115"/>
        <v>-1.4543194081011497</v>
      </c>
      <c r="X66" s="338">
        <f t="shared" si="115"/>
        <v>-1.4523616413886511</v>
      </c>
      <c r="Y66" s="338">
        <f t="shared" si="115"/>
        <v>-1.447730784885046</v>
      </c>
      <c r="Z66" s="338">
        <f t="shared" si="115"/>
        <v>-1.4443541989499562</v>
      </c>
      <c r="AA66" s="338">
        <f t="shared" si="115"/>
        <v>-1.4407331150996465</v>
      </c>
      <c r="AB66" s="338">
        <f t="shared" si="115"/>
        <v>-1.4363243808440829</v>
      </c>
      <c r="AC66" s="338">
        <f t="shared" si="115"/>
        <v>-1.4322354469030261</v>
      </c>
      <c r="AD66" s="338">
        <f t="shared" si="115"/>
        <v>-1.4278156899625229</v>
      </c>
      <c r="AE66" s="338">
        <f t="shared" si="115"/>
        <v>-1.4224351601540515</v>
      </c>
      <c r="AF66" s="338">
        <f t="shared" si="115"/>
        <v>-1.4174765532461018</v>
      </c>
      <c r="AG66" s="338">
        <f t="shared" si="115"/>
        <v>-1.4120592504410605</v>
      </c>
      <c r="AH66" s="338">
        <f t="shared" si="115"/>
        <v>-1.4054595130197063</v>
      </c>
      <c r="AI66" s="338">
        <f t="shared" si="115"/>
        <v>-1.3994045741178309</v>
      </c>
      <c r="AJ66" s="338">
        <f t="shared" si="115"/>
        <v>-1.3926859969438137</v>
      </c>
      <c r="AK66" s="338">
        <f t="shared" si="115"/>
        <v>-1.3844758929517329</v>
      </c>
      <c r="AL66" s="338">
        <f t="shared" ref="AL66:BN66" si="116">AL133*AL200</f>
        <v>-1.3769227346449131</v>
      </c>
      <c r="AM66" s="338">
        <f t="shared" si="116"/>
        <v>-1.3683350645723016</v>
      </c>
      <c r="AN66" s="338">
        <f t="shared" si="116"/>
        <v>-1.3577514911230335</v>
      </c>
      <c r="AO66" s="338">
        <f t="shared" si="116"/>
        <v>-1.3478021450069051</v>
      </c>
      <c r="AP66" s="338">
        <f t="shared" si="116"/>
        <v>-1.3360475164692631</v>
      </c>
      <c r="AQ66" s="338">
        <f t="shared" si="116"/>
        <v>-1.3213014768500349</v>
      </c>
      <c r="AR66" s="338">
        <f t="shared" si="116"/>
        <v>-1.306656567103786</v>
      </c>
      <c r="AS66" s="338">
        <f t="shared" si="116"/>
        <v>-1.288467294132781</v>
      </c>
      <c r="AT66" s="338">
        <f t="shared" si="116"/>
        <v>-1.2651285493606841</v>
      </c>
      <c r="AU66" s="338">
        <f t="shared" si="116"/>
        <v>-1.2400759580191438</v>
      </c>
      <c r="AV66" s="338">
        <f t="shared" si="116"/>
        <v>-1.2079813441562099</v>
      </c>
      <c r="AW66" s="338">
        <f t="shared" si="116"/>
        <v>-1.1671966899840229</v>
      </c>
      <c r="AX66" s="338">
        <f t="shared" si="116"/>
        <v>-1.1221275938521464</v>
      </c>
      <c r="AY66" s="338">
        <f t="shared" si="116"/>
        <v>-1.0681290461658024</v>
      </c>
      <c r="AZ66" s="338">
        <f t="shared" si="116"/>
        <v>-1.0084572878735021</v>
      </c>
      <c r="BA66" s="338">
        <f t="shared" si="116"/>
        <v>-0.95336395909577909</v>
      </c>
      <c r="BB66" s="338">
        <f t="shared" si="116"/>
        <v>-0.90517209363853768</v>
      </c>
      <c r="BC66" s="338">
        <f t="shared" si="116"/>
        <v>-0.86947373269741179</v>
      </c>
      <c r="BD66" s="338">
        <f t="shared" si="116"/>
        <v>-0.84791913121944484</v>
      </c>
      <c r="BE66" s="338">
        <f t="shared" si="116"/>
        <v>-0.82921863976886157</v>
      </c>
      <c r="BF66" s="338">
        <f t="shared" si="116"/>
        <v>-0.8125533976456184</v>
      </c>
      <c r="BG66" s="338">
        <f t="shared" si="116"/>
        <v>-0.80560825072209385</v>
      </c>
      <c r="BH66" s="338">
        <f t="shared" si="116"/>
        <v>-0.80648909393154455</v>
      </c>
      <c r="BI66" s="338">
        <f t="shared" si="116"/>
        <v>-0.81569085556345666</v>
      </c>
      <c r="BJ66" s="338">
        <f t="shared" si="116"/>
        <v>-0.82652996852744576</v>
      </c>
      <c r="BK66" s="338">
        <f t="shared" si="116"/>
        <v>2.190439689775566</v>
      </c>
      <c r="BL66" s="338">
        <f t="shared" si="116"/>
        <v>2.3159260210100117</v>
      </c>
      <c r="BM66" s="338">
        <f t="shared" si="116"/>
        <v>2.4246428184314919</v>
      </c>
      <c r="BN66" s="818">
        <f t="shared" si="116"/>
        <v>2.5137766960709294</v>
      </c>
      <c r="BO66" s="258"/>
    </row>
    <row r="67" spans="2:187" ht="42" customHeight="1">
      <c r="B67" s="464"/>
      <c r="C67" s="463"/>
      <c r="D67" s="483">
        <v>-1.35</v>
      </c>
      <c r="E67" s="482">
        <f t="shared" si="68"/>
        <v>-1.4868766604175461</v>
      </c>
      <c r="F67" s="817">
        <f t="shared" ref="F67:AK67" si="117">F134*F201</f>
        <v>-1.4934172014779303</v>
      </c>
      <c r="G67" s="338">
        <f t="shared" si="117"/>
        <v>-1.4919685854963871</v>
      </c>
      <c r="H67" s="338">
        <f t="shared" si="117"/>
        <v>-1.4919676965488096</v>
      </c>
      <c r="I67" s="338">
        <f t="shared" si="117"/>
        <v>-1.4902014150568152</v>
      </c>
      <c r="J67" s="338">
        <f t="shared" si="117"/>
        <v>-1.4902008230355284</v>
      </c>
      <c r="K67" s="338">
        <f t="shared" si="117"/>
        <v>-1.4880476984622657</v>
      </c>
      <c r="L67" s="338">
        <f t="shared" si="117"/>
        <v>-1.4880473627851061</v>
      </c>
      <c r="M67" s="338">
        <f t="shared" si="117"/>
        <v>-1.4854234584386485</v>
      </c>
      <c r="N67" s="338">
        <f t="shared" si="117"/>
        <v>-1.4854232974458277</v>
      </c>
      <c r="O67" s="338">
        <f t="shared" si="117"/>
        <v>-1.4822269614345829</v>
      </c>
      <c r="P67" s="338">
        <f t="shared" si="117"/>
        <v>-1.4822268617594589</v>
      </c>
      <c r="Q67" s="338">
        <f t="shared" si="117"/>
        <v>-1.478335244500244</v>
      </c>
      <c r="R67" s="338">
        <f t="shared" si="117"/>
        <v>-1.4783350737276357</v>
      </c>
      <c r="S67" s="338">
        <f t="shared" si="117"/>
        <v>-1.4736001313845388</v>
      </c>
      <c r="T67" s="338">
        <f t="shared" si="117"/>
        <v>-1.4735998272356827</v>
      </c>
      <c r="U67" s="338">
        <f t="shared" si="117"/>
        <v>-1.4678436404955348</v>
      </c>
      <c r="V67" s="338">
        <f t="shared" si="117"/>
        <v>-1.4678430297859484</v>
      </c>
      <c r="W67" s="338">
        <f t="shared" si="117"/>
        <v>-1.4608523034998679</v>
      </c>
      <c r="X67" s="338">
        <f t="shared" si="117"/>
        <v>-1.4608508813345213</v>
      </c>
      <c r="Y67" s="338">
        <f t="shared" si="117"/>
        <v>-1.4543274946379741</v>
      </c>
      <c r="Z67" s="338">
        <f t="shared" si="117"/>
        <v>-1.4523673925150866</v>
      </c>
      <c r="AA67" s="338">
        <f t="shared" si="117"/>
        <v>-1.4477330025627735</v>
      </c>
      <c r="AB67" s="338">
        <f t="shared" si="117"/>
        <v>-1.444351152121192</v>
      </c>
      <c r="AC67" s="338">
        <f t="shared" si="117"/>
        <v>-1.4407222682885743</v>
      </c>
      <c r="AD67" s="338">
        <f t="shared" si="117"/>
        <v>-1.4363020386166649</v>
      </c>
      <c r="AE67" s="338">
        <f t="shared" si="117"/>
        <v>-1.4321961892489847</v>
      </c>
      <c r="AF67" s="338">
        <f t="shared" si="117"/>
        <v>-1.4277515902904683</v>
      </c>
      <c r="AG67" s="338">
        <f t="shared" si="117"/>
        <v>-1.4223346524139862</v>
      </c>
      <c r="AH67" s="338">
        <f t="shared" si="117"/>
        <v>-1.4173225962260139</v>
      </c>
      <c r="AI67" s="338">
        <f t="shared" si="117"/>
        <v>-1.4118269675345145</v>
      </c>
      <c r="AJ67" s="338">
        <f t="shared" si="117"/>
        <v>-1.4051127405100188</v>
      </c>
      <c r="AK67" s="338">
        <f t="shared" si="117"/>
        <v>-1.3988901528471736</v>
      </c>
      <c r="AL67" s="338">
        <f t="shared" ref="AL67:BN67" si="118">AL134*AL201</f>
        <v>-1.3919270456515724</v>
      </c>
      <c r="AM67" s="338">
        <f t="shared" si="118"/>
        <v>-1.3833619838520257</v>
      </c>
      <c r="AN67" s="338">
        <f t="shared" si="118"/>
        <v>-1.3752933631472664</v>
      </c>
      <c r="AO67" s="338">
        <f t="shared" si="118"/>
        <v>-1.3659630794970876</v>
      </c>
      <c r="AP67" s="338">
        <f t="shared" si="118"/>
        <v>-1.3543194956049187</v>
      </c>
      <c r="AQ67" s="338">
        <f t="shared" si="118"/>
        <v>-1.3428625067058753</v>
      </c>
      <c r="AR67" s="338">
        <f t="shared" si="118"/>
        <v>-1.3289995509107497</v>
      </c>
      <c r="AS67" s="338">
        <f t="shared" si="118"/>
        <v>-1.3113654932729193</v>
      </c>
      <c r="AT67" s="338">
        <f t="shared" si="118"/>
        <v>-1.2928331455714059</v>
      </c>
      <c r="AU67" s="338">
        <f t="shared" si="118"/>
        <v>-1.2696392232995088</v>
      </c>
      <c r="AV67" s="338">
        <f t="shared" si="118"/>
        <v>-1.2402523301546553</v>
      </c>
      <c r="AW67" s="338">
        <f t="shared" si="118"/>
        <v>-1.2084991480152933</v>
      </c>
      <c r="AX67" s="338">
        <f t="shared" si="118"/>
        <v>-1.1703970687638836</v>
      </c>
      <c r="AY67" s="338">
        <f t="shared" si="118"/>
        <v>-1.1267553101970778</v>
      </c>
      <c r="AZ67" s="338">
        <f t="shared" si="118"/>
        <v>-1.0853453674692606</v>
      </c>
      <c r="BA67" s="338">
        <f t="shared" si="118"/>
        <v>-1.0451954933861272</v>
      </c>
      <c r="BB67" s="338">
        <f t="shared" si="118"/>
        <v>-1.010267370610805</v>
      </c>
      <c r="BC67" s="338">
        <f t="shared" si="118"/>
        <v>-0.98622156554335838</v>
      </c>
      <c r="BD67" s="338">
        <f t="shared" si="118"/>
        <v>-0.96617061130235604</v>
      </c>
      <c r="BE67" s="338">
        <f t="shared" si="118"/>
        <v>-0.94735216264259325</v>
      </c>
      <c r="BF67" s="338">
        <f t="shared" si="118"/>
        <v>-0.93199485773389956</v>
      </c>
      <c r="BG67" s="338">
        <f t="shared" si="118"/>
        <v>-0.91806050338425582</v>
      </c>
      <c r="BH67" s="338">
        <f t="shared" si="118"/>
        <v>-0.90974700265236219</v>
      </c>
      <c r="BI67" s="338">
        <f t="shared" si="118"/>
        <v>-0.90878138905021932</v>
      </c>
      <c r="BJ67" s="338">
        <f t="shared" si="118"/>
        <v>-0.90693824819790203</v>
      </c>
      <c r="BK67" s="338">
        <f t="shared" si="118"/>
        <v>-0.90454425116933812</v>
      </c>
      <c r="BL67" s="338">
        <f t="shared" si="118"/>
        <v>2.3216413633319886</v>
      </c>
      <c r="BM67" s="338">
        <f t="shared" si="118"/>
        <v>2.4179940492872847</v>
      </c>
      <c r="BN67" s="818">
        <f t="shared" si="118"/>
        <v>2.5018168962803937</v>
      </c>
      <c r="BO67" s="258"/>
    </row>
    <row r="68" spans="2:187" ht="42" customHeight="1">
      <c r="B68" s="464"/>
      <c r="C68" s="463"/>
      <c r="D68" s="481">
        <v>-1.4</v>
      </c>
      <c r="E68" s="482">
        <f t="shared" si="68"/>
        <v>-1.4892498353865742</v>
      </c>
      <c r="F68" s="817">
        <f t="shared" ref="F68:AK68" si="119">F135*F202</f>
        <v>-1.4946105689834939</v>
      </c>
      <c r="G68" s="338">
        <f t="shared" si="119"/>
        <v>-1.4934233335379608</v>
      </c>
      <c r="H68" s="338">
        <f t="shared" si="119"/>
        <v>-1.4934227692304409</v>
      </c>
      <c r="I68" s="338">
        <f t="shared" si="119"/>
        <v>-1.4919747158417445</v>
      </c>
      <c r="J68" s="338">
        <f t="shared" si="119"/>
        <v>-1.4919743399437246</v>
      </c>
      <c r="K68" s="338">
        <f t="shared" si="119"/>
        <v>-1.4902084978142369</v>
      </c>
      <c r="L68" s="338">
        <f t="shared" si="119"/>
        <v>-1.4902082807983814</v>
      </c>
      <c r="M68" s="338">
        <f t="shared" si="119"/>
        <v>-1.488055443958197</v>
      </c>
      <c r="N68" s="338">
        <f t="shared" si="119"/>
        <v>-1.4880553295959116</v>
      </c>
      <c r="O68" s="338">
        <f t="shared" si="119"/>
        <v>-1.4854315556045818</v>
      </c>
      <c r="P68" s="338">
        <f t="shared" si="119"/>
        <v>-1.4854314636725856</v>
      </c>
      <c r="Q68" s="338">
        <f t="shared" si="119"/>
        <v>-1.4822351043626021</v>
      </c>
      <c r="R68" s="338">
        <f t="shared" si="119"/>
        <v>-1.4822349322619301</v>
      </c>
      <c r="S68" s="338">
        <f t="shared" si="119"/>
        <v>-1.4783431761274954</v>
      </c>
      <c r="T68" s="338">
        <f t="shared" si="119"/>
        <v>-1.4783428419812179</v>
      </c>
      <c r="U68" s="338">
        <f t="shared" si="119"/>
        <v>-1.4736076261476017</v>
      </c>
      <c r="V68" s="338">
        <f t="shared" si="119"/>
        <v>-1.4736069273777279</v>
      </c>
      <c r="W68" s="338">
        <f t="shared" si="119"/>
        <v>-1.4678500894740969</v>
      </c>
      <c r="X68" s="338">
        <f t="shared" si="119"/>
        <v>-1.4678485035646072</v>
      </c>
      <c r="Y68" s="338">
        <f t="shared" si="119"/>
        <v>-1.4608562564363268</v>
      </c>
      <c r="Z68" s="338">
        <f t="shared" si="119"/>
        <v>-1.4608525628801274</v>
      </c>
      <c r="AA68" s="338">
        <f t="shared" si="119"/>
        <v>-1.4543257683842243</v>
      </c>
      <c r="AB68" s="338">
        <f t="shared" si="119"/>
        <v>-1.4523606013839896</v>
      </c>
      <c r="AC68" s="338">
        <f t="shared" si="119"/>
        <v>-1.4477187361125996</v>
      </c>
      <c r="AD68" s="338">
        <f t="shared" si="119"/>
        <v>-1.4443258578731588</v>
      </c>
      <c r="AE68" s="338">
        <f t="shared" si="119"/>
        <v>-1.440680760399675</v>
      </c>
      <c r="AF68" s="338">
        <f t="shared" si="119"/>
        <v>-1.4362367587113463</v>
      </c>
      <c r="AG68" s="338">
        <f t="shared" si="119"/>
        <v>-1.432096044012612</v>
      </c>
      <c r="AH68" s="338">
        <f t="shared" si="119"/>
        <v>-1.4276004242299452</v>
      </c>
      <c r="AI68" s="338">
        <f t="shared" si="119"/>
        <v>-1.4221090480172827</v>
      </c>
      <c r="AJ68" s="338">
        <f t="shared" si="119"/>
        <v>-1.4169883413866919</v>
      </c>
      <c r="AK68" s="338">
        <f t="shared" si="119"/>
        <v>-1.4113347629198878</v>
      </c>
      <c r="AL68" s="338">
        <f t="shared" ref="AL68:BN68" si="120">AL135*AL202</f>
        <v>-1.4043921049066337</v>
      </c>
      <c r="AM68" s="338">
        <f t="shared" si="120"/>
        <v>-1.3978395582203378</v>
      </c>
      <c r="AN68" s="338">
        <f t="shared" si="120"/>
        <v>-1.3904035969520157</v>
      </c>
      <c r="AO68" s="338">
        <f t="shared" si="120"/>
        <v>-1.381167509353258</v>
      </c>
      <c r="AP68" s="338">
        <f t="shared" si="120"/>
        <v>-1.3721521121644178</v>
      </c>
      <c r="AQ68" s="338">
        <f t="shared" si="120"/>
        <v>-1.3615080695391568</v>
      </c>
      <c r="AR68" s="338">
        <f t="shared" si="120"/>
        <v>-1.3480798266802512</v>
      </c>
      <c r="AS68" s="338">
        <f t="shared" si="120"/>
        <v>-1.3342462534576836</v>
      </c>
      <c r="AT68" s="338">
        <f t="shared" si="120"/>
        <v>-1.3173501836595112</v>
      </c>
      <c r="AU68" s="338">
        <f t="shared" si="120"/>
        <v>-1.2960734894645012</v>
      </c>
      <c r="AV68" s="338">
        <f t="shared" si="120"/>
        <v>-1.2735149592368631</v>
      </c>
      <c r="AW68" s="338">
        <f t="shared" si="120"/>
        <v>-1.2466195424450195</v>
      </c>
      <c r="AX68" s="338">
        <f t="shared" si="120"/>
        <v>-1.215140507438917</v>
      </c>
      <c r="AY68" s="338">
        <f t="shared" si="120"/>
        <v>-1.1846762345884472</v>
      </c>
      <c r="AZ68" s="338">
        <f t="shared" si="120"/>
        <v>-1.1533359954206734</v>
      </c>
      <c r="BA68" s="338">
        <f t="shared" si="120"/>
        <v>-1.1229645686515441</v>
      </c>
      <c r="BB68" s="338">
        <f t="shared" si="120"/>
        <v>-1.1000541932406336</v>
      </c>
      <c r="BC68" s="338">
        <f t="shared" si="120"/>
        <v>-1.0796932888657997</v>
      </c>
      <c r="BD68" s="338">
        <f t="shared" si="120"/>
        <v>-1.0607593621425193</v>
      </c>
      <c r="BE68" s="338">
        <f t="shared" si="120"/>
        <v>-1.0458006963262989</v>
      </c>
      <c r="BF68" s="338">
        <f t="shared" si="120"/>
        <v>-1.0287415313539245</v>
      </c>
      <c r="BG68" s="338">
        <f t="shared" si="120"/>
        <v>-1.0123064817846346</v>
      </c>
      <c r="BH68" s="338">
        <f t="shared" si="120"/>
        <v>-1.0017954514953313</v>
      </c>
      <c r="BI68" s="338">
        <f t="shared" si="120"/>
        <v>-0.99184956619710296</v>
      </c>
      <c r="BJ68" s="338">
        <f t="shared" si="120"/>
        <v>-0.98349350004243241</v>
      </c>
      <c r="BK68" s="338">
        <f t="shared" si="120"/>
        <v>-0.97718951798761677</v>
      </c>
      <c r="BL68" s="338">
        <f t="shared" si="120"/>
        <v>-0.96539635685875791</v>
      </c>
      <c r="BM68" s="338">
        <f t="shared" si="120"/>
        <v>2.4123821331248738</v>
      </c>
      <c r="BN68" s="818">
        <f t="shared" si="120"/>
        <v>2.4929187805157778</v>
      </c>
      <c r="BO68" s="258"/>
    </row>
    <row r="69" spans="2:187" ht="42" customHeight="1">
      <c r="B69" s="464"/>
      <c r="C69" s="463"/>
      <c r="D69" s="483">
        <v>-1.45</v>
      </c>
      <c r="E69" s="482">
        <f t="shared" si="68"/>
        <v>-1.4911946965930136</v>
      </c>
      <c r="F69" s="817">
        <f t="shared" ref="F69:AK69" si="121">F136*F203</f>
        <v>-1.4955876157201642</v>
      </c>
      <c r="G69" s="338">
        <f t="shared" si="121"/>
        <v>-1.4946147712509674</v>
      </c>
      <c r="H69" s="338">
        <f t="shared" si="121"/>
        <v>-1.4946144122313085</v>
      </c>
      <c r="I69" s="338">
        <f t="shared" si="121"/>
        <v>-1.4934275352034492</v>
      </c>
      <c r="J69" s="338">
        <f t="shared" si="121"/>
        <v>-1.4934272952425214</v>
      </c>
      <c r="K69" s="338">
        <f t="shared" si="121"/>
        <v>-1.4919795182726794</v>
      </c>
      <c r="L69" s="338">
        <f t="shared" si="121"/>
        <v>-1.4919793757363597</v>
      </c>
      <c r="M69" s="338">
        <f t="shared" si="121"/>
        <v>-1.4902137108431646</v>
      </c>
      <c r="N69" s="338">
        <f t="shared" si="121"/>
        <v>-1.4902136259113787</v>
      </c>
      <c r="O69" s="338">
        <f t="shared" si="121"/>
        <v>-1.4880608616235567</v>
      </c>
      <c r="P69" s="338">
        <f t="shared" si="121"/>
        <v>-1.4880607751131381</v>
      </c>
      <c r="Q69" s="338">
        <f t="shared" si="121"/>
        <v>-1.4854369649305148</v>
      </c>
      <c r="R69" s="338">
        <f t="shared" si="121"/>
        <v>-1.4854367933969199</v>
      </c>
      <c r="S69" s="338">
        <f t="shared" si="121"/>
        <v>-1.4822402982036582</v>
      </c>
      <c r="T69" s="338">
        <f t="shared" si="121"/>
        <v>-1.4822399486696334</v>
      </c>
      <c r="U69" s="338">
        <f t="shared" si="121"/>
        <v>-1.4783479126151082</v>
      </c>
      <c r="V69" s="338">
        <f t="shared" si="121"/>
        <v>-1.4783471669106891</v>
      </c>
      <c r="W69" s="338">
        <f t="shared" si="121"/>
        <v>-1.4736113040093481</v>
      </c>
      <c r="X69" s="338">
        <f t="shared" si="121"/>
        <v>-1.4736096355093673</v>
      </c>
      <c r="Y69" s="338">
        <f t="shared" si="121"/>
        <v>-1.467851321787683</v>
      </c>
      <c r="Z69" s="338">
        <f t="shared" si="121"/>
        <v>-1.4678475324224662</v>
      </c>
      <c r="AA69" s="338">
        <f t="shared" si="121"/>
        <v>-1.4608520152513111</v>
      </c>
      <c r="AB69" s="338">
        <f t="shared" si="121"/>
        <v>-1.4608434581952923</v>
      </c>
      <c r="AC69" s="338">
        <f t="shared" si="121"/>
        <v>-1.4543095425522881</v>
      </c>
      <c r="AD69" s="338">
        <f t="shared" si="121"/>
        <v>-1.4523338505315275</v>
      </c>
      <c r="AE69" s="338">
        <f t="shared" si="121"/>
        <v>-1.4476766045380633</v>
      </c>
      <c r="AF69" s="338">
        <f t="shared" si="121"/>
        <v>-1.4442611723542371</v>
      </c>
      <c r="AG69" s="338">
        <f t="shared" si="121"/>
        <v>-1.4405831315579871</v>
      </c>
      <c r="AH69" s="338">
        <f t="shared" si="121"/>
        <v>-1.4360911773575264</v>
      </c>
      <c r="AI69" s="338">
        <f t="shared" si="121"/>
        <v>-1.4318807146793222</v>
      </c>
      <c r="AJ69" s="338">
        <f t="shared" si="121"/>
        <v>-1.4272840790836576</v>
      </c>
      <c r="AK69" s="338">
        <f t="shared" si="121"/>
        <v>-1.4216472170597088</v>
      </c>
      <c r="AL69" s="338">
        <f t="shared" ref="AL69:BN69" si="122">AL136*AL203</f>
        <v>-1.4163175239459429</v>
      </c>
      <c r="AM69" s="338">
        <f t="shared" si="122"/>
        <v>-1.410366159680263</v>
      </c>
      <c r="AN69" s="338">
        <f t="shared" si="122"/>
        <v>-1.4030035306966504</v>
      </c>
      <c r="AO69" s="338">
        <f t="shared" si="122"/>
        <v>-1.3958631328113598</v>
      </c>
      <c r="AP69" s="338">
        <f t="shared" si="122"/>
        <v>-1.3876178977828766</v>
      </c>
      <c r="AQ69" s="338">
        <f t="shared" si="122"/>
        <v>-1.3772915223375186</v>
      </c>
      <c r="AR69" s="338">
        <f t="shared" si="122"/>
        <v>-1.3668385736039887</v>
      </c>
      <c r="AS69" s="338">
        <f t="shared" si="122"/>
        <v>-1.3543746882876364</v>
      </c>
      <c r="AT69" s="338">
        <f t="shared" si="122"/>
        <v>-1.3387726543099445</v>
      </c>
      <c r="AU69" s="338">
        <f t="shared" si="122"/>
        <v>-1.322538679594462</v>
      </c>
      <c r="AV69" s="338">
        <f t="shared" si="122"/>
        <v>-1.3033868847883343</v>
      </c>
      <c r="AW69" s="338">
        <f t="shared" si="122"/>
        <v>-1.2806683017613036</v>
      </c>
      <c r="AX69" s="338">
        <f t="shared" si="122"/>
        <v>-1.258414357484009</v>
      </c>
      <c r="AY69" s="338">
        <f t="shared" si="122"/>
        <v>-1.2347252282463475</v>
      </c>
      <c r="AZ69" s="338">
        <f t="shared" si="122"/>
        <v>-1.2101618066696422</v>
      </c>
      <c r="BA69" s="338">
        <f t="shared" si="122"/>
        <v>-1.1901555804186585</v>
      </c>
      <c r="BB69" s="338">
        <f t="shared" si="122"/>
        <v>-1.171317535861828</v>
      </c>
      <c r="BC69" s="338">
        <f t="shared" si="122"/>
        <v>-1.1529050460141639</v>
      </c>
      <c r="BD69" s="338">
        <f t="shared" si="122"/>
        <v>-1.1390925460893964</v>
      </c>
      <c r="BE69" s="338">
        <f t="shared" si="122"/>
        <v>-1.1235654348868664</v>
      </c>
      <c r="BF69" s="338">
        <f t="shared" si="122"/>
        <v>-1.1060996227097031</v>
      </c>
      <c r="BG69" s="338">
        <f t="shared" si="122"/>
        <v>-1.092498255250882</v>
      </c>
      <c r="BH69" s="338">
        <f t="shared" si="122"/>
        <v>-1.0780777466248086</v>
      </c>
      <c r="BI69" s="338">
        <f t="shared" si="122"/>
        <v>-1.0641572272270228</v>
      </c>
      <c r="BJ69" s="338">
        <f t="shared" si="122"/>
        <v>-1.0544413009698947</v>
      </c>
      <c r="BK69" s="338">
        <f t="shared" si="122"/>
        <v>-1.0421194077775344</v>
      </c>
      <c r="BL69" s="338">
        <f t="shared" si="122"/>
        <v>-1.0283650934675017</v>
      </c>
      <c r="BM69" s="338">
        <f t="shared" si="122"/>
        <v>-1.0148131073703022</v>
      </c>
      <c r="BN69" s="818">
        <f t="shared" si="122"/>
        <v>2.4799332521915454</v>
      </c>
      <c r="BO69" s="258"/>
    </row>
    <row r="70" spans="2:187" ht="42" customHeight="1" thickBot="1">
      <c r="B70" s="464"/>
      <c r="C70" s="463"/>
      <c r="D70" s="481">
        <v>-1.5</v>
      </c>
      <c r="E70" s="484">
        <f>C9</f>
        <v>-1.5</v>
      </c>
      <c r="F70" s="819">
        <f t="shared" ref="F70:AK70" si="123">F137*F204</f>
        <v>-1.499993389413147</v>
      </c>
      <c r="G70" s="820">
        <f t="shared" si="123"/>
        <v>-1.4955904888500122</v>
      </c>
      <c r="H70" s="820">
        <f t="shared" si="123"/>
        <v>-1.4955902597876447</v>
      </c>
      <c r="I70" s="820">
        <f t="shared" si="123"/>
        <v>-1.4946176433756155</v>
      </c>
      <c r="J70" s="820">
        <f t="shared" si="123"/>
        <v>-1.4946174890740305</v>
      </c>
      <c r="K70" s="820">
        <f t="shared" si="123"/>
        <v>-1.4934307853813171</v>
      </c>
      <c r="L70" s="820">
        <f t="shared" si="123"/>
        <v>-1.4934306897391159</v>
      </c>
      <c r="M70" s="820">
        <f t="shared" si="123"/>
        <v>-1.4919830204068913</v>
      </c>
      <c r="N70" s="820">
        <f t="shared" si="123"/>
        <v>-1.4919829542293757</v>
      </c>
      <c r="O70" s="820">
        <f t="shared" si="123"/>
        <v>-1.4902173255166409</v>
      </c>
      <c r="P70" s="820">
        <f t="shared" si="123"/>
        <v>-1.4902172431181018</v>
      </c>
      <c r="Q70" s="820">
        <f t="shared" si="123"/>
        <v>-1.4880644346927296</v>
      </c>
      <c r="R70" s="820">
        <f t="shared" si="123"/>
        <v>-1.4880642652482716</v>
      </c>
      <c r="S70" s="820">
        <f t="shared" si="123"/>
        <v>-1.4854403220796155</v>
      </c>
      <c r="T70" s="820">
        <f t="shared" si="123"/>
        <v>-1.4854399671191747</v>
      </c>
      <c r="U70" s="820">
        <f t="shared" si="123"/>
        <v>-1.4822431913453353</v>
      </c>
      <c r="V70" s="820">
        <f t="shared" si="123"/>
        <v>-1.4822424265043079</v>
      </c>
      <c r="W70" s="820">
        <f t="shared" si="123"/>
        <v>-1.478349755296855</v>
      </c>
      <c r="X70" s="820">
        <f t="shared" si="123"/>
        <v>-1.4783480602281001</v>
      </c>
      <c r="Y70" s="820">
        <f t="shared" si="123"/>
        <v>-1.4736107743097726</v>
      </c>
      <c r="Z70" s="820">
        <f t="shared" si="123"/>
        <v>-1.4736069872238384</v>
      </c>
      <c r="AA70" s="820">
        <f t="shared" si="123"/>
        <v>-1.4678455516646227</v>
      </c>
      <c r="AB70" s="820">
        <f t="shared" si="123"/>
        <v>-1.4678371328152282</v>
      </c>
      <c r="AC70" s="820">
        <f t="shared" si="123"/>
        <v>-1.4608348785259242</v>
      </c>
      <c r="AD70" s="820">
        <f t="shared" si="123"/>
        <v>-1.4608163540404027</v>
      </c>
      <c r="AE70" s="820">
        <f t="shared" si="123"/>
        <v>-1.4542680242609121</v>
      </c>
      <c r="AF70" s="820">
        <f t="shared" si="123"/>
        <v>-1.4522711810947189</v>
      </c>
      <c r="AG70" s="820">
        <f t="shared" si="123"/>
        <v>-1.4475833365896129</v>
      </c>
      <c r="AH70" s="820">
        <f t="shared" si="123"/>
        <v>-1.4441234980110795</v>
      </c>
      <c r="AI70" s="820">
        <f t="shared" si="123"/>
        <v>-1.4403814010576332</v>
      </c>
      <c r="AJ70" s="820">
        <f t="shared" si="123"/>
        <v>-1.4357975969514012</v>
      </c>
      <c r="AK70" s="820">
        <f t="shared" si="123"/>
        <v>-1.4314559285114636</v>
      </c>
      <c r="AL70" s="820">
        <f t="shared" ref="AL70:BN70" si="124">AL137*AL204</f>
        <v>-1.4266734271082133</v>
      </c>
      <c r="AM70" s="820">
        <f t="shared" si="124"/>
        <v>-1.4207760742112052</v>
      </c>
      <c r="AN70" s="820">
        <f t="shared" si="124"/>
        <v>-1.4150845445333431</v>
      </c>
      <c r="AO70" s="820">
        <f t="shared" si="124"/>
        <v>-1.4086388653885262</v>
      </c>
      <c r="AP70" s="820">
        <f t="shared" si="124"/>
        <v>-1.4006154620979361</v>
      </c>
      <c r="AQ70" s="820">
        <f t="shared" si="124"/>
        <v>-1.3926115388084692</v>
      </c>
      <c r="AR70" s="820">
        <f t="shared" si="124"/>
        <v>-1.3832809663373988</v>
      </c>
      <c r="AS70" s="820">
        <f t="shared" si="124"/>
        <v>-1.3716637494820787</v>
      </c>
      <c r="AT70" s="820">
        <f t="shared" si="124"/>
        <v>-1.3597849827996118</v>
      </c>
      <c r="AU70" s="820">
        <f t="shared" si="124"/>
        <v>-1.3459549413290868</v>
      </c>
      <c r="AV70" s="820">
        <f t="shared" si="124"/>
        <v>-1.3293955559667303</v>
      </c>
      <c r="AW70" s="820">
        <f t="shared" si="124"/>
        <v>-1.3131044291219014</v>
      </c>
      <c r="AX70" s="820">
        <f t="shared" si="124"/>
        <v>-1.2954248043192489</v>
      </c>
      <c r="AY70" s="820">
        <f t="shared" si="124"/>
        <v>-1.2762379139650195</v>
      </c>
      <c r="AZ70" s="820">
        <f t="shared" si="124"/>
        <v>-1.2597074298826627</v>
      </c>
      <c r="BA70" s="820">
        <f t="shared" si="124"/>
        <v>-1.2434448894730812</v>
      </c>
      <c r="BB70" s="820">
        <f t="shared" si="124"/>
        <v>-1.2268376600589057</v>
      </c>
      <c r="BC70" s="820">
        <f t="shared" si="124"/>
        <v>-1.2139499903093525</v>
      </c>
      <c r="BD70" s="820">
        <f t="shared" si="124"/>
        <v>-1.2002091038321812</v>
      </c>
      <c r="BE70" s="820">
        <f t="shared" si="124"/>
        <v>-1.1843851394744738</v>
      </c>
      <c r="BF70" s="820">
        <f t="shared" si="124"/>
        <v>-1.1714170559110846</v>
      </c>
      <c r="BG70" s="820">
        <f t="shared" si="124"/>
        <v>-1.1565690598926681</v>
      </c>
      <c r="BH70" s="820">
        <f t="shared" si="124"/>
        <v>-1.1405492850709276</v>
      </c>
      <c r="BI70" s="820">
        <f t="shared" si="124"/>
        <v>-1.1285938540964364</v>
      </c>
      <c r="BJ70" s="820">
        <f t="shared" si="124"/>
        <v>-1.1148874142649279</v>
      </c>
      <c r="BK70" s="820">
        <f t="shared" si="124"/>
        <v>-1.1000219897410028</v>
      </c>
      <c r="BL70" s="820">
        <f t="shared" si="124"/>
        <v>-1.0875990705744569</v>
      </c>
      <c r="BM70" s="820">
        <f t="shared" si="124"/>
        <v>-1.0709746399863826</v>
      </c>
      <c r="BN70" s="821">
        <f t="shared" si="124"/>
        <v>-1.0521368086042582</v>
      </c>
      <c r="BO70" s="258"/>
    </row>
    <row r="71" spans="2:187" ht="42" customHeight="1">
      <c r="B71" s="463"/>
      <c r="C71" s="464"/>
      <c r="D71" s="463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4"/>
    </row>
    <row r="72" spans="2:187" ht="42" customHeight="1"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65"/>
      <c r="EK72" s="459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60"/>
      <c r="C73" s="460" t="s">
        <v>250</v>
      </c>
      <c r="D73" s="460" t="s">
        <v>251</v>
      </c>
      <c r="E73" s="460" t="s">
        <v>174</v>
      </c>
      <c r="F73" s="460"/>
      <c r="G73" s="461"/>
      <c r="H73" s="461"/>
      <c r="I73" s="461"/>
      <c r="J73" s="461"/>
      <c r="K73" s="462"/>
      <c r="L73" s="462"/>
      <c r="M73" s="462"/>
      <c r="N73" s="462"/>
      <c r="O73" s="462"/>
      <c r="P73" s="462"/>
      <c r="Q73" s="462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4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3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65"/>
      <c r="EK73" s="459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60" t="s">
        <v>252</v>
      </c>
      <c r="C74" s="508">
        <f>参数实验室!E24</f>
        <v>1.0363574479839377</v>
      </c>
      <c r="D74" s="508">
        <f>参数实验室!E40</f>
        <v>-0.9636425520160623</v>
      </c>
      <c r="E74" s="506">
        <v>1</v>
      </c>
      <c r="F74" s="460"/>
      <c r="G74" s="460"/>
      <c r="H74" s="460"/>
      <c r="I74" s="460"/>
      <c r="J74" s="460"/>
      <c r="K74" s="461"/>
      <c r="L74" s="461"/>
      <c r="M74" s="461"/>
      <c r="N74" s="461"/>
      <c r="O74" s="461"/>
      <c r="P74" s="461"/>
      <c r="Q74" s="461"/>
      <c r="R74" s="462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65"/>
      <c r="EK74" s="459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69" t="s">
        <v>253</v>
      </c>
      <c r="C75" s="509">
        <f>参数实验室!E28</f>
        <v>-1.0543149781150456</v>
      </c>
      <c r="D75" s="509">
        <f>参数实验室!E44</f>
        <v>0.10862995623009114</v>
      </c>
      <c r="E75" s="472"/>
      <c r="F75" s="473">
        <v>-1.5</v>
      </c>
      <c r="G75" s="474">
        <v>-1.45</v>
      </c>
      <c r="H75" s="473">
        <v>-1.4</v>
      </c>
      <c r="I75" s="474">
        <v>-1.35</v>
      </c>
      <c r="J75" s="473">
        <v>-1.3</v>
      </c>
      <c r="K75" s="474">
        <v>-1.25</v>
      </c>
      <c r="L75" s="473">
        <v>-1.2</v>
      </c>
      <c r="M75" s="474">
        <v>-1.1499999999999999</v>
      </c>
      <c r="N75" s="473">
        <v>-1.1000000000000001</v>
      </c>
      <c r="O75" s="474">
        <v>-1.05</v>
      </c>
      <c r="P75" s="473">
        <v>-1</v>
      </c>
      <c r="Q75" s="474">
        <v>-0.95</v>
      </c>
      <c r="R75" s="474">
        <v>-0.9</v>
      </c>
      <c r="S75" s="473">
        <v>-0.85</v>
      </c>
      <c r="T75" s="474">
        <v>-0.8</v>
      </c>
      <c r="U75" s="474">
        <v>-0.75</v>
      </c>
      <c r="V75" s="473">
        <v>-0.7</v>
      </c>
      <c r="W75" s="474">
        <v>-0.65</v>
      </c>
      <c r="X75" s="474">
        <v>-0.6</v>
      </c>
      <c r="Y75" s="473">
        <v>-0.55000000000000004</v>
      </c>
      <c r="Z75" s="474">
        <v>-0.5</v>
      </c>
      <c r="AA75" s="473">
        <v>-0.45</v>
      </c>
      <c r="AB75" s="474">
        <v>-0.4</v>
      </c>
      <c r="AC75" s="473">
        <v>-0.35</v>
      </c>
      <c r="AD75" s="474">
        <v>-0.3</v>
      </c>
      <c r="AE75" s="473">
        <v>-0.25</v>
      </c>
      <c r="AF75" s="474">
        <v>-0.2</v>
      </c>
      <c r="AG75" s="473">
        <v>-0.15</v>
      </c>
      <c r="AH75" s="474">
        <v>-0.1</v>
      </c>
      <c r="AI75" s="473">
        <v>-0.05</v>
      </c>
      <c r="AJ75" s="474">
        <v>0</v>
      </c>
      <c r="AK75" s="473">
        <v>0.05</v>
      </c>
      <c r="AL75" s="474">
        <v>0.1</v>
      </c>
      <c r="AM75" s="473">
        <v>0.15</v>
      </c>
      <c r="AN75" s="474">
        <v>0.2</v>
      </c>
      <c r="AO75" s="473">
        <v>0.25</v>
      </c>
      <c r="AP75" s="474">
        <v>0.3</v>
      </c>
      <c r="AQ75" s="473">
        <v>0.35</v>
      </c>
      <c r="AR75" s="474">
        <v>0.4</v>
      </c>
      <c r="AS75" s="473">
        <v>0.45</v>
      </c>
      <c r="AT75" s="474">
        <v>0.5</v>
      </c>
      <c r="AU75" s="473">
        <v>0.55000000000000004</v>
      </c>
      <c r="AV75" s="474">
        <v>0.6</v>
      </c>
      <c r="AW75" s="473">
        <v>0.65</v>
      </c>
      <c r="AX75" s="474">
        <v>0.7</v>
      </c>
      <c r="AY75" s="473">
        <v>0.75</v>
      </c>
      <c r="AZ75" s="474">
        <v>0.8</v>
      </c>
      <c r="BA75" s="473">
        <v>0.85</v>
      </c>
      <c r="BB75" s="474">
        <v>0.9</v>
      </c>
      <c r="BC75" s="473">
        <v>0.95</v>
      </c>
      <c r="BD75" s="474">
        <v>1</v>
      </c>
      <c r="BE75" s="473">
        <v>1.05</v>
      </c>
      <c r="BF75" s="474">
        <v>1.1000000000000001</v>
      </c>
      <c r="BG75" s="473">
        <v>1.1499999999999999</v>
      </c>
      <c r="BH75" s="474">
        <v>1.2</v>
      </c>
      <c r="BI75" s="473">
        <v>1.25</v>
      </c>
      <c r="BJ75" s="474">
        <v>1.3</v>
      </c>
      <c r="BK75" s="473">
        <v>1.35</v>
      </c>
      <c r="BL75" s="474">
        <v>1.4</v>
      </c>
      <c r="BM75" s="473">
        <v>1.45</v>
      </c>
      <c r="BN75" s="474">
        <v>1.5</v>
      </c>
      <c r="BO75" s="463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65"/>
      <c r="EK75" s="459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75" t="s">
        <v>175</v>
      </c>
      <c r="C76" s="507">
        <v>0</v>
      </c>
      <c r="D76" s="510" t="s">
        <v>249</v>
      </c>
      <c r="E76" s="478">
        <v>0.5</v>
      </c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5"/>
      <c r="BO76" s="258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65"/>
      <c r="EK76" s="459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66"/>
      <c r="C77" s="466"/>
      <c r="D77" s="481">
        <v>1.5</v>
      </c>
      <c r="E77" s="502"/>
      <c r="F77" s="33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3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38">
        <f t="shared" si="125"/>
        <v>0.99997383576051457</v>
      </c>
      <c r="I77" s="338">
        <f t="shared" si="125"/>
        <v>0.99997291979341785</v>
      </c>
      <c r="J77" s="338">
        <f t="shared" si="125"/>
        <v>0.99997218679163147</v>
      </c>
      <c r="K77" s="338">
        <f t="shared" si="125"/>
        <v>0.99997162713375931</v>
      </c>
      <c r="L77" s="338">
        <f t="shared" si="125"/>
        <v>0.99997122443993425</v>
      </c>
      <c r="M77" s="338">
        <f t="shared" si="125"/>
        <v>0.9999709570008658</v>
      </c>
      <c r="N77" s="338">
        <f t="shared" si="125"/>
        <v>0.99997079924419419</v>
      </c>
      <c r="O77" s="338">
        <f t="shared" si="125"/>
        <v>0.99997072308096147</v>
      </c>
      <c r="P77" s="338">
        <f t="shared" si="125"/>
        <v>0.99997069901567393</v>
      </c>
      <c r="Q77" s="338">
        <f t="shared" si="125"/>
        <v>0.99997069715031606</v>
      </c>
      <c r="R77" s="338">
        <f t="shared" si="125"/>
        <v>0.99997070741761795</v>
      </c>
      <c r="S77" s="338">
        <f t="shared" si="125"/>
        <v>0.99997075614591358</v>
      </c>
      <c r="T77" s="338">
        <f t="shared" si="125"/>
        <v>0.99997087318437172</v>
      </c>
      <c r="U77" s="338">
        <f t="shared" si="125"/>
        <v>0.99997108738031304</v>
      </c>
      <c r="V77" s="338">
        <f t="shared" si="125"/>
        <v>0.99997142560356522</v>
      </c>
      <c r="W77" s="338">
        <f t="shared" si="125"/>
        <v>0.99997191149556741</v>
      </c>
      <c r="X77" s="338">
        <f t="shared" si="125"/>
        <v>0.99997256404032142</v>
      </c>
      <c r="Y77" s="338">
        <f t="shared" si="125"/>
        <v>0.99997339609665525</v>
      </c>
      <c r="Z77" s="338">
        <f t="shared" si="125"/>
        <v>0.99997441306716839</v>
      </c>
      <c r="AA77" s="338">
        <f t="shared" si="125"/>
        <v>0.99997561189805695</v>
      </c>
      <c r="AB77" s="338">
        <f t="shared" si="125"/>
        <v>0.99997698059591911</v>
      </c>
      <c r="AC77" s="338">
        <f t="shared" si="125"/>
        <v>0.99997849840641262</v>
      </c>
      <c r="AD77" s="338">
        <f t="shared" si="125"/>
        <v>0.99998013672594999</v>
      </c>
      <c r="AE77" s="338">
        <f t="shared" si="125"/>
        <v>0.99998186072028494</v>
      </c>
      <c r="AF77" s="338">
        <f t="shared" si="125"/>
        <v>0.99998363151956127</v>
      </c>
      <c r="AG77" s="338">
        <f t="shared" si="125"/>
        <v>0.99998540876885278</v>
      </c>
      <c r="AH77" s="338">
        <f t="shared" si="125"/>
        <v>0.9999871532562945</v>
      </c>
      <c r="AI77" s="338">
        <f t="shared" si="125"/>
        <v>0.9999888293303848</v>
      </c>
      <c r="AJ77" s="338">
        <f t="shared" si="125"/>
        <v>0.99999040685624618</v>
      </c>
      <c r="AK77" s="338">
        <f t="shared" si="125"/>
        <v>0.99999186253830097</v>
      </c>
      <c r="AL77" s="338">
        <f t="shared" si="125"/>
        <v>0.99999318053621855</v>
      </c>
      <c r="AM77" s="338">
        <f t="shared" si="125"/>
        <v>0.99999435240103429</v>
      </c>
      <c r="AN77" s="338">
        <f t="shared" si="125"/>
        <v>0.9999953764403906</v>
      </c>
      <c r="AO77" s="338">
        <f t="shared" si="125"/>
        <v>0.9999962566739391</v>
      </c>
      <c r="AP77" s="338">
        <f t="shared" si="125"/>
        <v>0.99999700155848659</v>
      </c>
      <c r="AQ77" s="338">
        <f t="shared" si="125"/>
        <v>0.99999762265144221</v>
      </c>
      <c r="AR77" s="338">
        <f t="shared" si="125"/>
        <v>0.99999813334923804</v>
      </c>
      <c r="AS77" s="338">
        <f t="shared" si="125"/>
        <v>0.9999985477951483</v>
      </c>
      <c r="AT77" s="338">
        <f t="shared" si="125"/>
        <v>0.99999888000775805</v>
      </c>
      <c r="AU77" s="338">
        <f t="shared" si="125"/>
        <v>0.99999914324397765</v>
      </c>
      <c r="AV77" s="338">
        <f t="shared" si="125"/>
        <v>0.99999934958266012</v>
      </c>
      <c r="AW77" s="338">
        <f t="shared" si="125"/>
        <v>0.99999950969740492</v>
      </c>
      <c r="AX77" s="338">
        <f t="shared" si="125"/>
        <v>0.99999963277895298</v>
      </c>
      <c r="AY77" s="338">
        <f t="shared" si="125"/>
        <v>0.99999972656652458</v>
      </c>
      <c r="AZ77" s="338">
        <f t="shared" si="125"/>
        <v>0.99999979745119705</v>
      </c>
      <c r="BA77" s="338">
        <f t="shared" si="125"/>
        <v>0.99999985062064178</v>
      </c>
      <c r="BB77" s="338">
        <f t="shared" si="125"/>
        <v>0.99999989022169211</v>
      </c>
      <c r="BC77" s="338">
        <f t="shared" si="125"/>
        <v>0.99999991952400458</v>
      </c>
      <c r="BD77" s="338">
        <f t="shared" si="125"/>
        <v>0.99999994107397805</v>
      </c>
      <c r="BE77" s="338">
        <f t="shared" si="125"/>
        <v>0.99999995683274323</v>
      </c>
      <c r="BF77" s="338">
        <f t="shared" si="125"/>
        <v>0.99999996829600912</v>
      </c>
      <c r="BG77" s="338">
        <f t="shared" si="125"/>
        <v>0.99999997659477358</v>
      </c>
      <c r="BH77" s="338">
        <f t="shared" si="125"/>
        <v>0.99999998257673584</v>
      </c>
      <c r="BI77" s="338">
        <f t="shared" si="125"/>
        <v>0.99999998687242941</v>
      </c>
      <c r="BJ77" s="338">
        <f t="shared" si="125"/>
        <v>0.99999998994764638</v>
      </c>
      <c r="BK77" s="338">
        <f t="shared" si="125"/>
        <v>0.9999999921443341</v>
      </c>
      <c r="BL77" s="338">
        <f t="shared" si="125"/>
        <v>0.9999999937120907</v>
      </c>
      <c r="BM77" s="338">
        <f t="shared" si="125"/>
        <v>0.99999999483215074</v>
      </c>
      <c r="BN77" s="339">
        <f t="shared" si="125"/>
        <v>0.99999999563547348</v>
      </c>
      <c r="BO77" s="258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65"/>
      <c r="EK77" s="459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61"/>
      <c r="C78" s="466"/>
      <c r="D78" s="483">
        <v>1.45</v>
      </c>
      <c r="E78" s="502"/>
      <c r="F78" s="33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38">
        <f t="shared" si="125"/>
        <v>0.99996304083133025</v>
      </c>
      <c r="H78" s="338">
        <f t="shared" si="125"/>
        <v>0.99996129667218836</v>
      </c>
      <c r="I78" s="338">
        <f t="shared" si="125"/>
        <v>0.99995983985210835</v>
      </c>
      <c r="J78" s="338">
        <f t="shared" si="125"/>
        <v>0.9999586706729402</v>
      </c>
      <c r="K78" s="338">
        <f t="shared" si="125"/>
        <v>0.99995777600814439</v>
      </c>
      <c r="L78" s="338">
        <f t="shared" si="125"/>
        <v>0.99995713121805263</v>
      </c>
      <c r="M78" s="338">
        <f t="shared" si="125"/>
        <v>0.99995670251772739</v>
      </c>
      <c r="N78" s="338">
        <f t="shared" si="125"/>
        <v>0.99995644945957196</v>
      </c>
      <c r="O78" s="338">
        <f t="shared" si="125"/>
        <v>0.99995632724114714</v>
      </c>
      <c r="P78" s="338">
        <f t="shared" si="125"/>
        <v>0.99995628862122332</v>
      </c>
      <c r="Q78" s="338">
        <f t="shared" si="125"/>
        <v>0.9999562856331291</v>
      </c>
      <c r="R78" s="338">
        <f t="shared" si="125"/>
        <v>0.99995630211948339</v>
      </c>
      <c r="S78" s="338">
        <f t="shared" si="125"/>
        <v>0.99995638033125855</v>
      </c>
      <c r="T78" s="338">
        <f t="shared" si="125"/>
        <v>0.99995656812364186</v>
      </c>
      <c r="U78" s="338">
        <f t="shared" si="125"/>
        <v>0.99995691161369959</v>
      </c>
      <c r="V78" s="338">
        <f t="shared" si="125"/>
        <v>0.99995745349294796</v>
      </c>
      <c r="W78" s="338">
        <f t="shared" si="125"/>
        <v>0.99995823087537306</v>
      </c>
      <c r="X78" s="338">
        <f t="shared" si="125"/>
        <v>0.9999592728624167</v>
      </c>
      <c r="Y78" s="338">
        <f t="shared" si="125"/>
        <v>0.99996059808322424</v>
      </c>
      <c r="Z78" s="338">
        <f t="shared" si="125"/>
        <v>0.99996221253042195</v>
      </c>
      <c r="AA78" s="338">
        <f t="shared" si="125"/>
        <v>0.99996410803802749</v>
      </c>
      <c r="AB78" s="338">
        <f t="shared" si="125"/>
        <v>0.99996626172081682</v>
      </c>
      <c r="AC78" s="338">
        <f t="shared" si="125"/>
        <v>0.9999686366041618</v>
      </c>
      <c r="AD78" s="338">
        <f t="shared" si="125"/>
        <v>0.99997118352505676</v>
      </c>
      <c r="AE78" s="338">
        <f t="shared" si="125"/>
        <v>0.99997384420048485</v>
      </c>
      <c r="AF78" s="338">
        <f t="shared" si="125"/>
        <v>0.99997655517361173</v>
      </c>
      <c r="AG78" s="338">
        <f t="shared" si="125"/>
        <v>0.99997925220206307</v>
      </c>
      <c r="AH78" s="338">
        <f t="shared" si="125"/>
        <v>0.9999818745798833</v>
      </c>
      <c r="AI78" s="338">
        <f t="shared" si="125"/>
        <v>0.99998436890277742</v>
      </c>
      <c r="AJ78" s="338">
        <f t="shared" si="125"/>
        <v>0.99998669188974387</v>
      </c>
      <c r="AK78" s="338">
        <f t="shared" si="125"/>
        <v>0.99998881203723677</v>
      </c>
      <c r="AL78" s="338">
        <f t="shared" si="125"/>
        <v>0.99999071006641205</v>
      </c>
      <c r="AM78" s="338">
        <f t="shared" si="125"/>
        <v>0.99999237829086551</v>
      </c>
      <c r="AN78" s="338">
        <f t="shared" si="125"/>
        <v>0.99999381915225649</v>
      </c>
      <c r="AO78" s="338">
        <f t="shared" si="125"/>
        <v>0.99999504323054234</v>
      </c>
      <c r="AP78" s="338">
        <f t="shared" si="125"/>
        <v>0.99999606703605559</v>
      </c>
      <c r="AQ78" s="338">
        <f t="shared" si="125"/>
        <v>0.99999691084610254</v>
      </c>
      <c r="AR78" s="338">
        <f t="shared" si="125"/>
        <v>0.99999759677814193</v>
      </c>
      <c r="AS78" s="338">
        <f t="shared" si="125"/>
        <v>0.99999814721380054</v>
      </c>
      <c r="AT78" s="338">
        <f t="shared" si="125"/>
        <v>0.99999858361735716</v>
      </c>
      <c r="AU78" s="338">
        <f t="shared" si="125"/>
        <v>0.99999892573758864</v>
      </c>
      <c r="AV78" s="338">
        <f t="shared" si="125"/>
        <v>0.99999919114581437</v>
      </c>
      <c r="AW78" s="338">
        <f t="shared" si="125"/>
        <v>0.99999939504450819</v>
      </c>
      <c r="AX78" s="338">
        <f t="shared" si="125"/>
        <v>0.99999955027627507</v>
      </c>
      <c r="AY78" s="338">
        <f t="shared" si="125"/>
        <v>0.99999966746791213</v>
      </c>
      <c r="AZ78" s="338">
        <f t="shared" si="125"/>
        <v>0.9999997552545582</v>
      </c>
      <c r="BA78" s="338">
        <f t="shared" si="125"/>
        <v>0.99999982054120862</v>
      </c>
      <c r="BB78" s="338">
        <f t="shared" si="125"/>
        <v>0.99999986877097602</v>
      </c>
      <c r="BC78" s="338">
        <f t="shared" si="125"/>
        <v>0.99999990417999707</v>
      </c>
      <c r="BD78" s="338">
        <f t="shared" si="125"/>
        <v>0.99999993002730725</v>
      </c>
      <c r="BE78" s="338">
        <f t="shared" si="125"/>
        <v>0.99999994879427367</v>
      </c>
      <c r="BF78" s="338">
        <f t="shared" si="125"/>
        <v>0.99999996235325728</v>
      </c>
      <c r="BG78" s="338">
        <f t="shared" si="125"/>
        <v>0.99999997210612468</v>
      </c>
      <c r="BH78" s="338">
        <f t="shared" si="125"/>
        <v>0.99999997909375915</v>
      </c>
      <c r="BI78" s="338">
        <f t="shared" si="125"/>
        <v>0.99999998408356428</v>
      </c>
      <c r="BJ78" s="338">
        <f t="shared" si="125"/>
        <v>0.99999998763775899</v>
      </c>
      <c r="BK78" s="338">
        <f t="shared" si="125"/>
        <v>0.99999999016587982</v>
      </c>
      <c r="BL78" s="338">
        <f t="shared" si="125"/>
        <v>0.99999999196468714</v>
      </c>
      <c r="BM78" s="338">
        <f t="shared" si="125"/>
        <v>0.9999999932481991</v>
      </c>
      <c r="BN78" s="339">
        <f t="shared" si="125"/>
        <v>0.99999999417007324</v>
      </c>
      <c r="BO78" s="258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65"/>
      <c r="EK78" s="459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61"/>
      <c r="C79" s="466"/>
      <c r="D79" s="481">
        <v>1.4</v>
      </c>
      <c r="E79" s="502"/>
      <c r="F79" s="338">
        <f t="shared" si="126"/>
        <v>0.99994875559870622</v>
      </c>
      <c r="G79" s="338">
        <f t="shared" si="125"/>
        <v>0.99994557148334551</v>
      </c>
      <c r="H79" s="338">
        <f t="shared" si="125"/>
        <v>0.99994280409361269</v>
      </c>
      <c r="I79" s="338">
        <f t="shared" si="125"/>
        <v>0.99994048326373897</v>
      </c>
      <c r="J79" s="338">
        <f t="shared" si="125"/>
        <v>0.99993861464371281</v>
      </c>
      <c r="K79" s="338">
        <f t="shared" si="125"/>
        <v>0.99993718119852826</v>
      </c>
      <c r="L79" s="338">
        <f t="shared" si="125"/>
        <v>0.99993614621556037</v>
      </c>
      <c r="M79" s="338">
        <f t="shared" si="125"/>
        <v>0.99993545722098698</v>
      </c>
      <c r="N79" s="338">
        <f t="shared" si="125"/>
        <v>0.9999350501921036</v>
      </c>
      <c r="O79" s="338">
        <f t="shared" si="125"/>
        <v>0.99993485352912115</v>
      </c>
      <c r="P79" s="338">
        <f t="shared" si="125"/>
        <v>0.99993479137932451</v>
      </c>
      <c r="Q79" s="338">
        <f t="shared" si="125"/>
        <v>0.99993478657856383</v>
      </c>
      <c r="R79" s="338">
        <f t="shared" si="125"/>
        <v>0.99993481312346855</v>
      </c>
      <c r="S79" s="338">
        <f t="shared" si="125"/>
        <v>0.9999349390038299</v>
      </c>
      <c r="T79" s="338">
        <f t="shared" si="125"/>
        <v>0.99993524114439747</v>
      </c>
      <c r="U79" s="338">
        <f t="shared" si="125"/>
        <v>0.99993579343688443</v>
      </c>
      <c r="V79" s="338">
        <f t="shared" si="125"/>
        <v>0.99993666380567547</v>
      </c>
      <c r="W79" s="338">
        <f t="shared" si="125"/>
        <v>0.99993791048850278</v>
      </c>
      <c r="X79" s="338">
        <f t="shared" si="125"/>
        <v>0.99993957787397969</v>
      </c>
      <c r="Y79" s="338">
        <f t="shared" si="125"/>
        <v>0.99994169237770203</v>
      </c>
      <c r="Z79" s="338">
        <f t="shared" si="125"/>
        <v>0.99994425894433026</v>
      </c>
      <c r="AA79" s="338">
        <f t="shared" si="125"/>
        <v>0.99994725879444291</v>
      </c>
      <c r="AB79" s="338">
        <f t="shared" si="125"/>
        <v>0.99995064895931285</v>
      </c>
      <c r="AC79" s="338">
        <f t="shared" si="125"/>
        <v>0.99995436395156767</v>
      </c>
      <c r="AD79" s="338">
        <f t="shared" si="125"/>
        <v>0.99995831962332848</v>
      </c>
      <c r="AE79" s="338">
        <f t="shared" si="125"/>
        <v>0.99996241891665061</v>
      </c>
      <c r="AF79" s="338">
        <f t="shared" si="125"/>
        <v>0.99996655888782138</v>
      </c>
      <c r="AG79" s="338">
        <f t="shared" si="125"/>
        <v>0.99997063816371634</v>
      </c>
      <c r="AH79" s="338">
        <f t="shared" si="125"/>
        <v>0.99997456392047146</v>
      </c>
      <c r="AI79" s="338">
        <f t="shared" si="125"/>
        <v>0.99997825757787995</v>
      </c>
      <c r="AJ79" s="338">
        <f t="shared" si="125"/>
        <v>0.99998165864830313</v>
      </c>
      <c r="AK79" s="338">
        <f t="shared" si="125"/>
        <v>0.99998472650304293</v>
      </c>
      <c r="AL79" s="338">
        <f t="shared" si="125"/>
        <v>0.99998744014542074</v>
      </c>
      <c r="AM79" s="338">
        <f t="shared" si="125"/>
        <v>0.99998979634137497</v>
      </c>
      <c r="AN79" s="338">
        <f t="shared" si="125"/>
        <v>0.99999180661484066</v>
      </c>
      <c r="AO79" s="338">
        <f t="shared" si="125"/>
        <v>0.99999349365815127</v>
      </c>
      <c r="AP79" s="338">
        <f t="shared" si="125"/>
        <v>0.99999488765542688</v>
      </c>
      <c r="AQ79" s="338">
        <f t="shared" si="125"/>
        <v>0.99999602290329137</v>
      </c>
      <c r="AR79" s="338">
        <f t="shared" si="125"/>
        <v>0.99999693497496045</v>
      </c>
      <c r="AS79" s="338">
        <f t="shared" si="125"/>
        <v>0.99999765854127154</v>
      </c>
      <c r="AT79" s="338">
        <f t="shared" si="125"/>
        <v>0.99999822585509102</v>
      </c>
      <c r="AU79" s="338">
        <f t="shared" si="125"/>
        <v>0.99999866583206076</v>
      </c>
      <c r="AV79" s="338">
        <f t="shared" si="125"/>
        <v>0.99999900362011374</v>
      </c>
      <c r="AW79" s="338">
        <f t="shared" si="125"/>
        <v>0.99999926053682597</v>
      </c>
      <c r="AX79" s="338">
        <f t="shared" si="125"/>
        <v>0.99999945425919678</v>
      </c>
      <c r="AY79" s="338">
        <f t="shared" si="125"/>
        <v>0.99999959916708769</v>
      </c>
      <c r="AZ79" s="338">
        <f t="shared" si="125"/>
        <v>0.99999970676278538</v>
      </c>
      <c r="BA79" s="338">
        <f t="shared" si="125"/>
        <v>0.99999978611059437</v>
      </c>
      <c r="BB79" s="338">
        <f t="shared" si="125"/>
        <v>0.99999984425926658</v>
      </c>
      <c r="BC79" s="338">
        <f t="shared" si="125"/>
        <v>0.9999998866253359</v>
      </c>
      <c r="BD79" s="338">
        <f t="shared" si="125"/>
        <v>0.99999991732677285</v>
      </c>
      <c r="BE79" s="338">
        <f t="shared" si="125"/>
        <v>0.99999993946422194</v>
      </c>
      <c r="BF79" s="338">
        <f t="shared" si="125"/>
        <v>0.99999995535327812</v>
      </c>
      <c r="BG79" s="338">
        <f t="shared" si="125"/>
        <v>0.99999996671128832</v>
      </c>
      <c r="BH79" s="338">
        <f t="shared" si="125"/>
        <v>0.99999997480190606</v>
      </c>
      <c r="BI79" s="338">
        <f t="shared" si="125"/>
        <v>0.9999999805489056</v>
      </c>
      <c r="BJ79" s="338">
        <f t="shared" si="125"/>
        <v>0.99999998462372341</v>
      </c>
      <c r="BK79" s="338">
        <f t="shared" si="125"/>
        <v>0.99999998751184682</v>
      </c>
      <c r="BL79" s="338">
        <f t="shared" si="125"/>
        <v>0.99999998956266012</v>
      </c>
      <c r="BM79" s="338">
        <f t="shared" si="125"/>
        <v>0.9999999910265136</v>
      </c>
      <c r="BN79" s="339">
        <f t="shared" si="125"/>
        <v>0.99999999208207546</v>
      </c>
      <c r="BO79" s="258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65"/>
      <c r="EK79" s="459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61"/>
      <c r="C80" s="466"/>
      <c r="D80" s="483">
        <v>1.35</v>
      </c>
      <c r="E80" s="502"/>
      <c r="F80" s="338">
        <f t="shared" si="126"/>
        <v>0.99992499738560081</v>
      </c>
      <c r="G80" s="338">
        <f t="shared" si="125"/>
        <v>0.99991996707201025</v>
      </c>
      <c r="H80" s="338">
        <f t="shared" si="125"/>
        <v>0.99991557106010343</v>
      </c>
      <c r="I80" s="338">
        <f t="shared" si="125"/>
        <v>0.99991186764425133</v>
      </c>
      <c r="J80" s="338">
        <f t="shared" si="125"/>
        <v>0.99990887496390946</v>
      </c>
      <c r="K80" s="338">
        <f t="shared" si="125"/>
        <v>0.99990657277814043</v>
      </c>
      <c r="L80" s="338">
        <f t="shared" si="125"/>
        <v>0.99990490710359969</v>
      </c>
      <c r="M80" s="338">
        <f t="shared" si="125"/>
        <v>0.99990379667132967</v>
      </c>
      <c r="N80" s="338">
        <f t="shared" si="125"/>
        <v>0.99990314008711922</v>
      </c>
      <c r="O80" s="338">
        <f t="shared" si="125"/>
        <v>0.9999028226958826</v>
      </c>
      <c r="P80" s="338">
        <f t="shared" si="125"/>
        <v>0.99990272238013456</v>
      </c>
      <c r="Q80" s="338">
        <f t="shared" si="125"/>
        <v>0.99990271464263281</v>
      </c>
      <c r="R80" s="338">
        <f t="shared" si="125"/>
        <v>0.99990275750933755</v>
      </c>
      <c r="S80" s="338">
        <f t="shared" si="125"/>
        <v>0.99990296071301665</v>
      </c>
      <c r="T80" s="338">
        <f t="shared" si="125"/>
        <v>0.9999034482548812</v>
      </c>
      <c r="U80" s="338">
        <f t="shared" si="125"/>
        <v>0.99990433881025176</v>
      </c>
      <c r="V80" s="338">
        <f t="shared" si="125"/>
        <v>0.99990574059662285</v>
      </c>
      <c r="W80" s="338">
        <f t="shared" si="125"/>
        <v>0.99990774491410372</v>
      </c>
      <c r="X80" s="338">
        <f t="shared" si="125"/>
        <v>0.9999104190077801</v>
      </c>
      <c r="Y80" s="338">
        <f t="shared" si="125"/>
        <v>0.99991379915648537</v>
      </c>
      <c r="Z80" s="338">
        <f t="shared" si="125"/>
        <v>0.99991788506984047</v>
      </c>
      <c r="AA80" s="338">
        <f t="shared" si="125"/>
        <v>0.99992263669701675</v>
      </c>
      <c r="AB80" s="338">
        <f t="shared" si="125"/>
        <v>0.99992797435837966</v>
      </c>
      <c r="AC80" s="338">
        <f t="shared" si="125"/>
        <v>0.99993378269394317</v>
      </c>
      <c r="AD80" s="338">
        <f t="shared" si="125"/>
        <v>0.99993991833447815</v>
      </c>
      <c r="AE80" s="338">
        <f t="shared" si="125"/>
        <v>0.99994622055862692</v>
      </c>
      <c r="AF80" s="338">
        <f t="shared" si="125"/>
        <v>0.99995252365394349</v>
      </c>
      <c r="AG80" s="338">
        <f t="shared" si="125"/>
        <v>0.99995866939062927</v>
      </c>
      <c r="AH80" s="338">
        <f t="shared" si="125"/>
        <v>0.99996451802432418</v>
      </c>
      <c r="AI80" s="338">
        <f t="shared" si="125"/>
        <v>0.99996995656110677</v>
      </c>
      <c r="AJ80" s="338">
        <f t="shared" si="125"/>
        <v>0.9999749035530191</v>
      </c>
      <c r="AK80" s="338">
        <f t="shared" si="125"/>
        <v>0.99997931030459408</v>
      </c>
      <c r="AL80" s="338">
        <f t="shared" si="125"/>
        <v>0.99998315891653122</v>
      </c>
      <c r="AM80" s="338">
        <f t="shared" si="125"/>
        <v>0.99998645796799512</v>
      </c>
      <c r="AN80" s="338">
        <f t="shared" si="125"/>
        <v>0.99998923680168827</v>
      </c>
      <c r="AO80" s="338">
        <f t="shared" si="125"/>
        <v>0.99999153934272222</v>
      </c>
      <c r="AP80" s="338">
        <f t="shared" si="125"/>
        <v>0.99999341820976706</v>
      </c>
      <c r="AQ80" s="338">
        <f t="shared" si="125"/>
        <v>0.9999949296357783</v>
      </c>
      <c r="AR80" s="338">
        <f t="shared" si="125"/>
        <v>0.99999612946889371</v>
      </c>
      <c r="AS80" s="338">
        <f t="shared" si="125"/>
        <v>0.99999707031573537</v>
      </c>
      <c r="AT80" s="338">
        <f t="shared" si="125"/>
        <v>0.99999779974043024</v>
      </c>
      <c r="AU80" s="338">
        <f t="shared" si="125"/>
        <v>0.99999835934585524</v>
      </c>
      <c r="AV80" s="338">
        <f t="shared" si="125"/>
        <v>0.99999878452938751</v>
      </c>
      <c r="AW80" s="338">
        <f t="shared" si="125"/>
        <v>0.99999910470912357</v>
      </c>
      <c r="AX80" s="338">
        <f t="shared" si="125"/>
        <v>0.9999993438429734</v>
      </c>
      <c r="AY80" s="338">
        <f t="shared" si="125"/>
        <v>0.99999952109972912</v>
      </c>
      <c r="AZ80" s="338">
        <f t="shared" si="125"/>
        <v>0.99999965157927384</v>
      </c>
      <c r="BA80" s="338">
        <f t="shared" si="125"/>
        <v>0.9999997470131986</v>
      </c>
      <c r="BB80" s="338">
        <f t="shared" si="125"/>
        <v>0.99999981640475655</v>
      </c>
      <c r="BC80" s="338">
        <f t="shared" si="125"/>
        <v>0.99999986658774498</v>
      </c>
      <c r="BD80" s="338">
        <f t="shared" si="125"/>
        <v>0.99999990269822348</v>
      </c>
      <c r="BE80" s="338">
        <f t="shared" si="125"/>
        <v>0.99999992856201636</v>
      </c>
      <c r="BF80" s="338">
        <f t="shared" si="125"/>
        <v>0.99999994700803629</v>
      </c>
      <c r="BG80" s="338">
        <f t="shared" si="125"/>
        <v>0.99999996011547343</v>
      </c>
      <c r="BH80" s="338">
        <f t="shared" si="125"/>
        <v>0.99999996940108593</v>
      </c>
      <c r="BI80" s="338">
        <f t="shared" si="125"/>
        <v>0.99999997596475987</v>
      </c>
      <c r="BJ80" s="338">
        <f t="shared" si="125"/>
        <v>0.99999998059995054</v>
      </c>
      <c r="BK80" s="338">
        <f t="shared" si="125"/>
        <v>0.99999998387639277</v>
      </c>
      <c r="BL80" s="338">
        <f t="shared" si="125"/>
        <v>0.99999998620146213</v>
      </c>
      <c r="BM80" s="338">
        <f t="shared" si="125"/>
        <v>0.99999998786532673</v>
      </c>
      <c r="BN80" s="339">
        <f t="shared" si="125"/>
        <v>0.99999998907391996</v>
      </c>
      <c r="BO80" s="258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65"/>
      <c r="EK80" s="459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61"/>
      <c r="C81" s="466"/>
      <c r="D81" s="481">
        <v>1.3</v>
      </c>
      <c r="E81" s="502"/>
      <c r="F81" s="338">
        <f t="shared" si="126"/>
        <v>0.99989047580633095</v>
      </c>
      <c r="G81" s="338">
        <f t="shared" si="125"/>
        <v>0.9998825256440379</v>
      </c>
      <c r="H81" s="338">
        <f t="shared" si="125"/>
        <v>0.9998755349628069</v>
      </c>
      <c r="I81" s="338">
        <f t="shared" si="125"/>
        <v>0.99986961543602859</v>
      </c>
      <c r="J81" s="338">
        <f t="shared" si="125"/>
        <v>0.99986481221229773</v>
      </c>
      <c r="K81" s="338">
        <f t="shared" si="125"/>
        <v>0.9998611054374803</v>
      </c>
      <c r="L81" s="338">
        <f t="shared" si="125"/>
        <v>0.99985841721237134</v>
      </c>
      <c r="M81" s="338">
        <f t="shared" si="125"/>
        <v>0.99985662218091276</v>
      </c>
      <c r="N81" s="338">
        <f t="shared" si="125"/>
        <v>0.99985555971821438</v>
      </c>
      <c r="O81" s="338">
        <f t="shared" si="125"/>
        <v>0.99985504584509799</v>
      </c>
      <c r="P81" s="338">
        <f t="shared" si="125"/>
        <v>0.99985488340108342</v>
      </c>
      <c r="Q81" s="338">
        <f t="shared" si="125"/>
        <v>0.99985487088788394</v>
      </c>
      <c r="R81" s="338">
        <f t="shared" si="125"/>
        <v>0.99985494033379074</v>
      </c>
      <c r="S81" s="338">
        <f t="shared" si="125"/>
        <v>0.99985526941002489</v>
      </c>
      <c r="T81" s="338">
        <f t="shared" si="125"/>
        <v>0.99985605860967641</v>
      </c>
      <c r="U81" s="338">
        <f t="shared" si="125"/>
        <v>0.99985749901035958</v>
      </c>
      <c r="V81" s="33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38">
        <f t="shared" si="127"/>
        <v>0.99986299421705394</v>
      </c>
      <c r="X81" s="338">
        <f t="shared" si="127"/>
        <v>0.99986729284297604</v>
      </c>
      <c r="Y81" s="338">
        <f t="shared" si="127"/>
        <v>0.99987270646955007</v>
      </c>
      <c r="Z81" s="338">
        <f t="shared" si="127"/>
        <v>0.99987922002854845</v>
      </c>
      <c r="AA81" s="338">
        <f t="shared" si="127"/>
        <v>0.99988675185225429</v>
      </c>
      <c r="AB81" s="338">
        <f t="shared" si="127"/>
        <v>0.99989515565786335</v>
      </c>
      <c r="AC81" s="338">
        <f t="shared" si="127"/>
        <v>0.99990422931073231</v>
      </c>
      <c r="AD81" s="338">
        <f t="shared" si="127"/>
        <v>0.99991372982206428</v>
      </c>
      <c r="AE81" s="338">
        <f t="shared" si="127"/>
        <v>0.99992339286924481</v>
      </c>
      <c r="AF81" s="338">
        <f t="shared" si="127"/>
        <v>0.9999329542506441</v>
      </c>
      <c r="AG81" s="338">
        <f t="shared" si="127"/>
        <v>0.99994217034123989</v>
      </c>
      <c r="AH81" s="338">
        <f t="shared" si="127"/>
        <v>0.99995083489031666</v>
      </c>
      <c r="AI81" s="338">
        <f t="shared" si="127"/>
        <v>0.99995879030483803</v>
      </c>
      <c r="AJ81" s="338">
        <f t="shared" si="127"/>
        <v>0.9999659326552649</v>
      </c>
      <c r="AK81" s="338">
        <f t="shared" si="127"/>
        <v>0.99997221073406117</v>
      </c>
      <c r="AL81" s="33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38">
        <f t="shared" si="128"/>
        <v>0.99998219546096057</v>
      </c>
      <c r="AN81" s="338">
        <f t="shared" si="128"/>
        <v>0.99998599797756016</v>
      </c>
      <c r="AO81" s="338">
        <f t="shared" si="128"/>
        <v>0.99998910751852421</v>
      </c>
      <c r="AP81" s="338">
        <f t="shared" si="128"/>
        <v>0.99999161238359668</v>
      </c>
      <c r="AQ81" s="338">
        <f t="shared" si="128"/>
        <v>0.99999360223868128</v>
      </c>
      <c r="AR81" s="338">
        <f t="shared" si="128"/>
        <v>0.99999516276239908</v>
      </c>
      <c r="AS81" s="338">
        <f t="shared" si="128"/>
        <v>0.99999637215813852</v>
      </c>
      <c r="AT81" s="338">
        <f t="shared" si="128"/>
        <v>0.99999729925760728</v>
      </c>
      <c r="AU81" s="338">
        <f t="shared" si="128"/>
        <v>0.99999800286064233</v>
      </c>
      <c r="AV81" s="338">
        <f t="shared" si="128"/>
        <v>0.99999853195032717</v>
      </c>
      <c r="AW81" s="338">
        <f t="shared" si="128"/>
        <v>0.99999892646360833</v>
      </c>
      <c r="AX81" s="338">
        <f t="shared" si="128"/>
        <v>0.99999921836087835</v>
      </c>
      <c r="AY81" s="338">
        <f t="shared" si="128"/>
        <v>0.9999994328058589</v>
      </c>
      <c r="AZ81" s="338">
        <f t="shared" si="128"/>
        <v>0.9999995893287611</v>
      </c>
      <c r="BA81" s="338">
        <f t="shared" si="128"/>
        <v>0.9999997028960339</v>
      </c>
      <c r="BB81" s="33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38">
        <f t="shared" si="129"/>
        <v>0.99999984368969053</v>
      </c>
      <c r="BD81" s="338">
        <f t="shared" si="129"/>
        <v>0.99999988574409593</v>
      </c>
      <c r="BE81" s="338">
        <f t="shared" si="129"/>
        <v>0.99999991567179092</v>
      </c>
      <c r="BF81" s="338">
        <f t="shared" si="129"/>
        <v>0.99999993688652977</v>
      </c>
      <c r="BG81" s="338">
        <f t="shared" si="129"/>
        <v>0.99999995187611312</v>
      </c>
      <c r="BH81" s="338">
        <f t="shared" si="129"/>
        <v>0.99999996244060718</v>
      </c>
      <c r="BI81" s="338">
        <f t="shared" si="129"/>
        <v>0.9999999698754225</v>
      </c>
      <c r="BJ81" s="338">
        <f t="shared" si="129"/>
        <v>0.99999997510850813</v>
      </c>
      <c r="BK81" s="338">
        <f t="shared" si="129"/>
        <v>0.9999999788018662</v>
      </c>
      <c r="BL81" s="338">
        <f t="shared" si="129"/>
        <v>0.99999998142604174</v>
      </c>
      <c r="BM81" s="338">
        <f t="shared" si="129"/>
        <v>0.99999998331437379</v>
      </c>
      <c r="BN81" s="339">
        <f t="shared" si="129"/>
        <v>0.99999998470224138</v>
      </c>
      <c r="BO81" s="258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61"/>
      <c r="C82" s="466"/>
      <c r="D82" s="483">
        <v>1.25</v>
      </c>
      <c r="E82" s="502"/>
      <c r="F82" s="338">
        <f t="shared" si="126"/>
        <v>0.99984049015944543</v>
      </c>
      <c r="G82" s="338">
        <f t="shared" si="126"/>
        <v>0.99982792308163249</v>
      </c>
      <c r="H82" s="338">
        <f t="shared" si="126"/>
        <v>0.99981679544439883</v>
      </c>
      <c r="I82" s="338">
        <f t="shared" si="126"/>
        <v>0.99980731801699141</v>
      </c>
      <c r="J82" s="338">
        <f t="shared" si="126"/>
        <v>0.99979959176820665</v>
      </c>
      <c r="K82" s="338">
        <f t="shared" si="126"/>
        <v>0.99979360753552438</v>
      </c>
      <c r="L82" s="338">
        <f t="shared" si="126"/>
        <v>0.99978925600414381</v>
      </c>
      <c r="M82" s="338">
        <f t="shared" si="126"/>
        <v>0.9997863449235227</v>
      </c>
      <c r="N82" s="338">
        <f t="shared" si="126"/>
        <v>0.99978461986545775</v>
      </c>
      <c r="O82" s="338">
        <f t="shared" si="126"/>
        <v>0.99978378499348164</v>
      </c>
      <c r="P82" s="338">
        <f t="shared" si="126"/>
        <v>0.99978352102011514</v>
      </c>
      <c r="Q82" s="338">
        <f t="shared" si="126"/>
        <v>0.99978350070931377</v>
      </c>
      <c r="R82" s="338">
        <f t="shared" si="126"/>
        <v>0.99978361360536827</v>
      </c>
      <c r="S82" s="338">
        <f t="shared" si="126"/>
        <v>0.99978414837758345</v>
      </c>
      <c r="T82" s="338">
        <f t="shared" si="126"/>
        <v>0.99978543025303301</v>
      </c>
      <c r="U82" s="338">
        <f t="shared" si="126"/>
        <v>0.99978776769117472</v>
      </c>
      <c r="V82" s="338">
        <f t="shared" si="127"/>
        <v>0.99979143638608758</v>
      </c>
      <c r="W82" s="338">
        <f t="shared" si="127"/>
        <v>0.99979665947909913</v>
      </c>
      <c r="X82" s="338">
        <f t="shared" si="127"/>
        <v>0.99980358639162847</v>
      </c>
      <c r="Y82" s="338">
        <f t="shared" si="127"/>
        <v>0.99981227353559243</v>
      </c>
      <c r="Z82" s="338">
        <f t="shared" si="127"/>
        <v>0.99982267060804952</v>
      </c>
      <c r="AA82" s="338">
        <f t="shared" si="127"/>
        <v>0.99983461593295853</v>
      </c>
      <c r="AB82" s="338">
        <f t="shared" si="127"/>
        <v>0.99984784321855658</v>
      </c>
      <c r="AC82" s="338">
        <f t="shared" si="127"/>
        <v>0.99986200024346006</v>
      </c>
      <c r="AD82" s="338">
        <f t="shared" si="127"/>
        <v>0.99987667774025468</v>
      </c>
      <c r="AE82" s="338">
        <f t="shared" si="127"/>
        <v>0.99989144468380786</v>
      </c>
      <c r="AF82" s="338">
        <f t="shared" si="127"/>
        <v>0.9999058848956035</v>
      </c>
      <c r="AG82" s="338">
        <f t="shared" si="127"/>
        <v>0.99991962971899317</v>
      </c>
      <c r="AH82" s="338">
        <f t="shared" si="127"/>
        <v>0.99993238252259875</v>
      </c>
      <c r="AI82" s="338">
        <f t="shared" si="127"/>
        <v>0.999943932614487</v>
      </c>
      <c r="AJ82" s="338">
        <f t="shared" si="127"/>
        <v>0.99995415825032929</v>
      </c>
      <c r="AK82" s="338">
        <f t="shared" si="127"/>
        <v>0.99996302024480599</v>
      </c>
      <c r="AL82" s="338">
        <f t="shared" si="128"/>
        <v>0.99997054887311543</v>
      </c>
      <c r="AM82" s="338">
        <f t="shared" si="128"/>
        <v>0.99997682715965885</v>
      </c>
      <c r="AN82" s="338">
        <f t="shared" si="128"/>
        <v>0.99998197340105999</v>
      </c>
      <c r="AO82" s="338">
        <f t="shared" si="128"/>
        <v>0.99998612509926132</v>
      </c>
      <c r="AP82" s="338">
        <f t="shared" si="128"/>
        <v>0.99998942565059079</v>
      </c>
      <c r="AQ82" s="338">
        <f t="shared" si="128"/>
        <v>0.9999920143587121</v>
      </c>
      <c r="AR82" s="338">
        <f t="shared" si="128"/>
        <v>0.99999401973728896</v>
      </c>
      <c r="AS82" s="338">
        <f t="shared" si="128"/>
        <v>0.99999555568322973</v>
      </c>
      <c r="AT82" s="338">
        <f t="shared" si="128"/>
        <v>0.99999671991586836</v>
      </c>
      <c r="AU82" s="338">
        <f t="shared" si="128"/>
        <v>0.99999759404322464</v>
      </c>
      <c r="AV82" s="338">
        <f t="shared" si="128"/>
        <v>0.99999824467815435</v>
      </c>
      <c r="AW82" s="338">
        <f t="shared" si="128"/>
        <v>0.99999872513633392</v>
      </c>
      <c r="AX82" s="338">
        <f t="shared" si="128"/>
        <v>0.99999907736937532</v>
      </c>
      <c r="AY82" s="338">
        <f t="shared" si="128"/>
        <v>0.99999933389829132</v>
      </c>
      <c r="AZ82" s="338">
        <f t="shared" si="128"/>
        <v>0.99999951960438993</v>
      </c>
      <c r="BA82" s="338">
        <f t="shared" si="128"/>
        <v>0.99999965330374185</v>
      </c>
      <c r="BB82" s="338">
        <f t="shared" si="129"/>
        <v>0.99999974907910694</v>
      </c>
      <c r="BC82" s="338">
        <f t="shared" si="129"/>
        <v>0.99999981737353572</v>
      </c>
      <c r="BD82" s="338">
        <f t="shared" si="129"/>
        <v>0.99999986586698775</v>
      </c>
      <c r="BE82" s="338">
        <f t="shared" si="129"/>
        <v>0.99999990016529816</v>
      </c>
      <c r="BF82" s="338">
        <f t="shared" si="129"/>
        <v>0.99999992433750262</v>
      </c>
      <c r="BG82" s="338">
        <f t="shared" si="129"/>
        <v>0.99999994132564074</v>
      </c>
      <c r="BH82" s="338">
        <f t="shared" si="129"/>
        <v>0.99999995324219293</v>
      </c>
      <c r="BI82" s="338">
        <f t="shared" si="129"/>
        <v>0.99999996159661009</v>
      </c>
      <c r="BJ82" s="338">
        <f t="shared" si="129"/>
        <v>0.9999999674631419</v>
      </c>
      <c r="BK82" s="338">
        <f t="shared" si="129"/>
        <v>0.99999997160363785</v>
      </c>
      <c r="BL82" s="338">
        <f t="shared" si="129"/>
        <v>0.99999997455671819</v>
      </c>
      <c r="BM82" s="338">
        <f t="shared" si="129"/>
        <v>0.99999997670210339</v>
      </c>
      <c r="BN82" s="339">
        <f t="shared" si="129"/>
        <v>0.99999997830672149</v>
      </c>
      <c r="BO82" s="258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62"/>
      <c r="C83" s="461"/>
      <c r="D83" s="481">
        <v>1.2</v>
      </c>
      <c r="E83" s="502"/>
      <c r="F83" s="338">
        <f t="shared" si="126"/>
        <v>0.99976841140954242</v>
      </c>
      <c r="G83" s="338">
        <f t="shared" si="126"/>
        <v>0.99974854859140039</v>
      </c>
      <c r="H83" s="338">
        <f t="shared" si="126"/>
        <v>0.99973082151438797</v>
      </c>
      <c r="I83" s="338">
        <f t="shared" si="126"/>
        <v>0.99971562330255859</v>
      </c>
      <c r="J83" s="338">
        <f t="shared" si="126"/>
        <v>0.99970316691546901</v>
      </c>
      <c r="K83" s="338">
        <f t="shared" si="126"/>
        <v>0.99969347883556048</v>
      </c>
      <c r="L83" s="338">
        <f t="shared" si="126"/>
        <v>0.99968641227500887</v>
      </c>
      <c r="M83" s="338">
        <f t="shared" si="126"/>
        <v>0.99968167479998848</v>
      </c>
      <c r="N83" s="338">
        <f t="shared" si="126"/>
        <v>0.99967886366534597</v>
      </c>
      <c r="O83" s="338">
        <f t="shared" si="126"/>
        <v>0.99967750217341278</v>
      </c>
      <c r="P83" s="338">
        <f t="shared" si="126"/>
        <v>0.99967707157807162</v>
      </c>
      <c r="Q83" s="338">
        <f t="shared" si="126"/>
        <v>0.9996770384798066</v>
      </c>
      <c r="R83" s="338">
        <f t="shared" si="126"/>
        <v>0.9996772227049826</v>
      </c>
      <c r="S83" s="338">
        <f t="shared" si="126"/>
        <v>0.99967809503076244</v>
      </c>
      <c r="T83" s="338">
        <f t="shared" si="126"/>
        <v>0.99968018487448951</v>
      </c>
      <c r="U83" s="338">
        <f t="shared" si="126"/>
        <v>0.999683991554431</v>
      </c>
      <c r="V83" s="338">
        <f t="shared" si="127"/>
        <v>0.99968995574964981</v>
      </c>
      <c r="W83" s="338">
        <f t="shared" si="127"/>
        <v>0.99969842458623448</v>
      </c>
      <c r="X83" s="338">
        <f t="shared" si="127"/>
        <v>0.99970961506080536</v>
      </c>
      <c r="Y83" s="338">
        <f t="shared" si="127"/>
        <v>0.99972358204916412</v>
      </c>
      <c r="Z83" s="338">
        <f t="shared" si="127"/>
        <v>0.99974019778078727</v>
      </c>
      <c r="AA83" s="338">
        <f t="shared" si="127"/>
        <v>0.99975914882368744</v>
      </c>
      <c r="AB83" s="338">
        <f t="shared" si="127"/>
        <v>0.99977995410429576</v>
      </c>
      <c r="AC83" s="338">
        <f t="shared" si="127"/>
        <v>0.99980200362980676</v>
      </c>
      <c r="AD83" s="338">
        <f t="shared" si="127"/>
        <v>0.99982461330066486</v>
      </c>
      <c r="AE83" s="338">
        <f t="shared" si="127"/>
        <v>0.99984708771732311</v>
      </c>
      <c r="AF83" s="338">
        <f t="shared" si="127"/>
        <v>0.99986878126293033</v>
      </c>
      <c r="AG83" s="338">
        <f t="shared" si="127"/>
        <v>0.99988914845578947</v>
      </c>
      <c r="AH83" s="338">
        <f t="shared" si="127"/>
        <v>0.99990777730535318</v>
      </c>
      <c r="AI83" s="338">
        <f t="shared" si="127"/>
        <v>0.99992440324059262</v>
      </c>
      <c r="AJ83" s="338">
        <f t="shared" si="127"/>
        <v>0.99993890495680626</v>
      </c>
      <c r="AK83" s="338">
        <f t="shared" si="127"/>
        <v>0.99995128630950547</v>
      </c>
      <c r="AL83" s="338">
        <f t="shared" si="128"/>
        <v>0.99996164972036994</v>
      </c>
      <c r="AM83" s="338">
        <f t="shared" si="128"/>
        <v>0.99997016650922432</v>
      </c>
      <c r="AN83" s="338">
        <f t="shared" si="128"/>
        <v>0.99997704853323244</v>
      </c>
      <c r="AO83" s="338">
        <f t="shared" si="128"/>
        <v>0.99998252402424004</v>
      </c>
      <c r="AP83" s="338">
        <f t="shared" si="128"/>
        <v>0.99998681902219244</v>
      </c>
      <c r="AQ83" s="338">
        <f t="shared" si="128"/>
        <v>0.99999014459689195</v>
      </c>
      <c r="AR83" s="338">
        <f t="shared" si="128"/>
        <v>0.99999268924831108</v>
      </c>
      <c r="AS83" s="338">
        <f t="shared" si="128"/>
        <v>0.99999461546286539</v>
      </c>
      <c r="AT83" s="338">
        <f t="shared" si="128"/>
        <v>0.99999605929381674</v>
      </c>
      <c r="AU83" s="338">
        <f t="shared" si="128"/>
        <v>0.99999713192133022</v>
      </c>
      <c r="AV83" s="338">
        <f t="shared" si="128"/>
        <v>0.99999792233582729</v>
      </c>
      <c r="AW83" s="338">
        <f t="shared" si="128"/>
        <v>0.99999850050622796</v>
      </c>
      <c r="AX83" s="338">
        <f t="shared" si="128"/>
        <v>0.99999892059874307</v>
      </c>
      <c r="AY83" s="338">
        <f t="shared" si="128"/>
        <v>0.9999992239803257</v>
      </c>
      <c r="AZ83" s="338">
        <f t="shared" si="128"/>
        <v>0.99999944186754808</v>
      </c>
      <c r="BA83" s="338">
        <f t="shared" si="128"/>
        <v>0.99999959756923584</v>
      </c>
      <c r="BB83" s="338">
        <f t="shared" si="129"/>
        <v>0.99999970832660734</v>
      </c>
      <c r="BC83" s="338">
        <f t="shared" si="129"/>
        <v>0.99999978678597501</v>
      </c>
      <c r="BD83" s="338">
        <f t="shared" si="129"/>
        <v>0.99999984215356275</v>
      </c>
      <c r="BE83" s="338">
        <f t="shared" si="129"/>
        <v>0.99999988108585747</v>
      </c>
      <c r="BF83" s="338">
        <f t="shared" si="129"/>
        <v>0.99999990837365504</v>
      </c>
      <c r="BG83" s="338">
        <f t="shared" si="129"/>
        <v>0.99999992745608501</v>
      </c>
      <c r="BH83" s="338">
        <f t="shared" si="129"/>
        <v>0.99999994078510168</v>
      </c>
      <c r="BI83" s="338">
        <f t="shared" si="129"/>
        <v>0.9999999501012774</v>
      </c>
      <c r="BJ83" s="338">
        <f t="shared" si="129"/>
        <v>0.99999995663604491</v>
      </c>
      <c r="BK83" s="338">
        <f t="shared" si="129"/>
        <v>0.9999999612581324</v>
      </c>
      <c r="BL83" s="338">
        <f t="shared" si="129"/>
        <v>0.99999996457886708</v>
      </c>
      <c r="BM83" s="338">
        <f t="shared" si="129"/>
        <v>0.9999999670274452</v>
      </c>
      <c r="BN83" s="339">
        <f t="shared" si="129"/>
        <v>0.99999996890442733</v>
      </c>
      <c r="BO83" s="258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</row>
    <row r="84" spans="2:187" ht="42" customHeight="1">
      <c r="B84" s="462"/>
      <c r="C84" s="461"/>
      <c r="D84" s="483">
        <v>1.1499999999999999</v>
      </c>
      <c r="E84" s="502"/>
      <c r="F84" s="338">
        <f t="shared" si="126"/>
        <v>0.99966498138175708</v>
      </c>
      <c r="G84" s="338">
        <f t="shared" si="126"/>
        <v>0.99963360337564544</v>
      </c>
      <c r="H84" s="338">
        <f t="shared" si="126"/>
        <v>0.9996053468087055</v>
      </c>
      <c r="I84" s="338">
        <f t="shared" si="126"/>
        <v>0.99958093764638467</v>
      </c>
      <c r="J84" s="338">
        <f t="shared" si="126"/>
        <v>0.9995608088695308</v>
      </c>
      <c r="K84" s="338">
        <f t="shared" si="126"/>
        <v>0.99954507834268247</v>
      </c>
      <c r="L84" s="338">
        <f t="shared" si="126"/>
        <v>0.99953356350899902</v>
      </c>
      <c r="M84" s="338">
        <f t="shared" si="126"/>
        <v>0.99952582478780772</v>
      </c>
      <c r="N84" s="338">
        <f t="shared" si="126"/>
        <v>0.99952122558471523</v>
      </c>
      <c r="O84" s="338">
        <f t="shared" si="126"/>
        <v>0.99951899619768503</v>
      </c>
      <c r="P84" s="338">
        <f t="shared" si="126"/>
        <v>0.99951829088938915</v>
      </c>
      <c r="Q84" s="338">
        <f t="shared" si="126"/>
        <v>0.999518236720775</v>
      </c>
      <c r="R84" s="338">
        <f t="shared" si="126"/>
        <v>0.99951853858154538</v>
      </c>
      <c r="S84" s="338">
        <f t="shared" si="126"/>
        <v>0.99951996738548443</v>
      </c>
      <c r="T84" s="338">
        <f t="shared" si="126"/>
        <v>0.99952338821060716</v>
      </c>
      <c r="U84" s="338">
        <f t="shared" si="126"/>
        <v>0.9995296116351583</v>
      </c>
      <c r="V84" s="338">
        <f t="shared" si="127"/>
        <v>0.99953934243419562</v>
      </c>
      <c r="W84" s="338">
        <f t="shared" si="127"/>
        <v>0.99955311763236065</v>
      </c>
      <c r="X84" s="338">
        <f t="shared" si="127"/>
        <v>0.99957124322010071</v>
      </c>
      <c r="Y84" s="338">
        <f t="shared" si="127"/>
        <v>0.99959374159966496</v>
      </c>
      <c r="Z84" s="338">
        <f t="shared" si="127"/>
        <v>0.99962032252633437</v>
      </c>
      <c r="AA84" s="338">
        <f t="shared" si="127"/>
        <v>0.99965038789066829</v>
      </c>
      <c r="AB84" s="338">
        <f t="shared" si="127"/>
        <v>0.99968307497478992</v>
      </c>
      <c r="AC84" s="338">
        <f t="shared" si="127"/>
        <v>0.99971733489497405</v>
      </c>
      <c r="AD84" s="338">
        <f t="shared" si="127"/>
        <v>0.99975203499397269</v>
      </c>
      <c r="AE84" s="338">
        <f t="shared" si="127"/>
        <v>0.99978606847659712</v>
      </c>
      <c r="AF84" s="338">
        <f t="shared" si="127"/>
        <v>0.99981845337023523</v>
      </c>
      <c r="AG84" s="338">
        <f t="shared" si="127"/>
        <v>0.99984840620640292</v>
      </c>
      <c r="AH84" s="338">
        <f t="shared" si="127"/>
        <v>0.99987538234350981</v>
      </c>
      <c r="AI84" s="338">
        <f t="shared" si="127"/>
        <v>0.99989908233840286</v>
      </c>
      <c r="AJ84" s="338">
        <f t="shared" si="127"/>
        <v>0.99991943003009498</v>
      </c>
      <c r="AK84" s="338">
        <f t="shared" si="127"/>
        <v>0.99993653166396157</v>
      </c>
      <c r="AL84" s="338">
        <f t="shared" si="128"/>
        <v>0.99995062620218977</v>
      </c>
      <c r="AM84" s="338">
        <f t="shared" si="128"/>
        <v>0.99996203555539487</v>
      </c>
      <c r="AN84" s="338">
        <f t="shared" si="128"/>
        <v>0.99997112085173023</v>
      </c>
      <c r="AO84" s="338">
        <f t="shared" si="128"/>
        <v>0.99997824800956514</v>
      </c>
      <c r="AP84" s="338">
        <f t="shared" si="128"/>
        <v>0.99998376346851392</v>
      </c>
      <c r="AQ84" s="338">
        <f t="shared" si="128"/>
        <v>0.99998797926774607</v>
      </c>
      <c r="AR84" s="338">
        <f t="shared" si="128"/>
        <v>0.99999116575641034</v>
      </c>
      <c r="AS84" s="338">
        <f t="shared" si="128"/>
        <v>0.99999354992835932</v>
      </c>
      <c r="AT84" s="338">
        <f t="shared" si="128"/>
        <v>0.99999531748488513</v>
      </c>
      <c r="AU84" s="338">
        <f t="shared" si="128"/>
        <v>0.99999661705330001</v>
      </c>
      <c r="AV84" s="338">
        <f t="shared" si="128"/>
        <v>0.99999756538281992</v>
      </c>
      <c r="AW84" s="338">
        <f t="shared" si="128"/>
        <v>0.99999825271324261</v>
      </c>
      <c r="AX84" s="338">
        <f t="shared" si="128"/>
        <v>0.99999874782214926</v>
      </c>
      <c r="AY84" s="338">
        <f t="shared" si="128"/>
        <v>0.99999910248952861</v>
      </c>
      <c r="AZ84" s="338">
        <f t="shared" si="128"/>
        <v>0.99999935527949857</v>
      </c>
      <c r="BA84" s="338">
        <f t="shared" si="128"/>
        <v>0.99999953464016733</v>
      </c>
      <c r="BB84" s="338">
        <f t="shared" si="129"/>
        <v>0.99999966137968421</v>
      </c>
      <c r="BC84" s="338">
        <f t="shared" si="129"/>
        <v>0.99999975060291246</v>
      </c>
      <c r="BD84" s="338">
        <f t="shared" si="129"/>
        <v>0.99999981320011611</v>
      </c>
      <c r="BE84" s="338">
        <f t="shared" si="129"/>
        <v>0.99999985697473803</v>
      </c>
      <c r="BF84" s="338">
        <f t="shared" si="129"/>
        <v>0.99999988749878954</v>
      </c>
      <c r="BG84" s="338">
        <f t="shared" si="129"/>
        <v>0.99999990874696831</v>
      </c>
      <c r="BH84" s="338">
        <f t="shared" si="129"/>
        <v>0.99999992353487788</v>
      </c>
      <c r="BI84" s="338">
        <f t="shared" si="129"/>
        <v>0.99999993384946329</v>
      </c>
      <c r="BJ84" s="338">
        <f t="shared" si="129"/>
        <v>0.99999994108916823</v>
      </c>
      <c r="BK84" s="338">
        <f t="shared" si="129"/>
        <v>0.99999994623610844</v>
      </c>
      <c r="BL84" s="338">
        <f t="shared" si="129"/>
        <v>0.99999994997876296</v>
      </c>
      <c r="BM84" s="338">
        <f t="shared" si="129"/>
        <v>0.99999995279891274</v>
      </c>
      <c r="BN84" s="339">
        <f t="shared" si="129"/>
        <v>0.99999995503292205</v>
      </c>
      <c r="BO84" s="258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</row>
    <row r="85" spans="2:187" ht="42" customHeight="1">
      <c r="B85" s="462"/>
      <c r="C85" s="461"/>
      <c r="D85" s="481">
        <v>1.1000000000000001</v>
      </c>
      <c r="E85" s="502"/>
      <c r="F85" s="338">
        <f t="shared" si="126"/>
        <v>0.99951742450531034</v>
      </c>
      <c r="G85" s="338">
        <f t="shared" si="126"/>
        <v>0.99946790640037697</v>
      </c>
      <c r="H85" s="338">
        <f t="shared" si="126"/>
        <v>0.99942285520290564</v>
      </c>
      <c r="I85" s="338">
        <f t="shared" si="126"/>
        <v>0.99938359941136534</v>
      </c>
      <c r="J85" s="338">
        <f t="shared" si="126"/>
        <v>0.99935099744975908</v>
      </c>
      <c r="K85" s="338">
        <f t="shared" si="126"/>
        <v>0.99932537737999372</v>
      </c>
      <c r="L85" s="338">
        <f t="shared" si="126"/>
        <v>0.99930654567060606</v>
      </c>
      <c r="M85" s="338">
        <f t="shared" si="126"/>
        <v>0.99929385304781015</v>
      </c>
      <c r="N85" s="338">
        <f t="shared" si="126"/>
        <v>0.99928629591095908</v>
      </c>
      <c r="O85" s="338">
        <f t="shared" si="126"/>
        <v>0.99928262906081722</v>
      </c>
      <c r="P85" s="338">
        <f t="shared" si="126"/>
        <v>0.99928146853216349</v>
      </c>
      <c r="Q85" s="338">
        <f t="shared" si="126"/>
        <v>0.99928137946480022</v>
      </c>
      <c r="R85" s="338">
        <f t="shared" si="126"/>
        <v>0.99928187630944521</v>
      </c>
      <c r="S85" s="338">
        <f t="shared" si="126"/>
        <v>0.99928422711033482</v>
      </c>
      <c r="T85" s="338">
        <f t="shared" si="126"/>
        <v>0.99928985122308955</v>
      </c>
      <c r="U85" s="338">
        <f t="shared" si="126"/>
        <v>0.99930006838460217</v>
      </c>
      <c r="V85" s="338">
        <f t="shared" si="127"/>
        <v>0.99931600573873725</v>
      </c>
      <c r="W85" s="338">
        <f t="shared" si="127"/>
        <v>0.99933848730961494</v>
      </c>
      <c r="X85" s="338">
        <f t="shared" si="127"/>
        <v>0.99936792451514844</v>
      </c>
      <c r="Y85" s="338">
        <f t="shared" si="127"/>
        <v>0.99940423117103716</v>
      </c>
      <c r="Z85" s="338">
        <f t="shared" si="127"/>
        <v>0.99944678657902553</v>
      </c>
      <c r="AA85" s="338">
        <f t="shared" si="127"/>
        <v>0.99949446381984008</v>
      </c>
      <c r="AB85" s="338">
        <f t="shared" si="127"/>
        <v>0.99954572759411342</v>
      </c>
      <c r="AC85" s="338">
        <f t="shared" si="127"/>
        <v>0.99959878996275375</v>
      </c>
      <c r="AD85" s="338">
        <f t="shared" si="127"/>
        <v>0.99965179816462901</v>
      </c>
      <c r="AE85" s="338">
        <f t="shared" si="127"/>
        <v>0.99970302123002752</v>
      </c>
      <c r="AF85" s="338">
        <f t="shared" si="127"/>
        <v>0.99975100384782689</v>
      </c>
      <c r="AG85" s="338">
        <f t="shared" si="127"/>
        <v>0.99979466582602372</v>
      </c>
      <c r="AH85" s="338">
        <f t="shared" si="127"/>
        <v>0.99983333958133447</v>
      </c>
      <c r="AI85" s="338">
        <f t="shared" si="127"/>
        <v>0.99986675157895089</v>
      </c>
      <c r="AJ85" s="338">
        <f t="shared" si="127"/>
        <v>0.99989496285544244</v>
      </c>
      <c r="AK85" s="338">
        <f t="shared" si="127"/>
        <v>0.99991828729356291</v>
      </c>
      <c r="AL85" s="338">
        <f t="shared" si="128"/>
        <v>0.99993720489976601</v>
      </c>
      <c r="AM85" s="338">
        <f t="shared" si="128"/>
        <v>0.99995228288479354</v>
      </c>
      <c r="AN85" s="338">
        <f t="shared" si="128"/>
        <v>0.99996411194189661</v>
      </c>
      <c r="AO85" s="338">
        <f t="shared" si="128"/>
        <v>0.99997326029635614</v>
      </c>
      <c r="AP85" s="338">
        <f t="shared" si="128"/>
        <v>0.99998024464265756</v>
      </c>
      <c r="AQ85" s="338">
        <f t="shared" si="128"/>
        <v>0.99998551512452039</v>
      </c>
      <c r="AR85" s="338">
        <f t="shared" si="128"/>
        <v>0.99998945078986212</v>
      </c>
      <c r="AS85" s="338">
        <f t="shared" si="128"/>
        <v>0.99999236206383613</v>
      </c>
      <c r="AT85" s="338">
        <f t="shared" si="128"/>
        <v>0.99999449734190515</v>
      </c>
      <c r="AU85" s="338">
        <f t="shared" si="128"/>
        <v>0.99999605152032622</v>
      </c>
      <c r="AV85" s="338">
        <f t="shared" si="128"/>
        <v>0.99999717497137453</v>
      </c>
      <c r="AW85" s="338">
        <f t="shared" si="128"/>
        <v>0.99999798204494217</v>
      </c>
      <c r="AX85" s="338">
        <f t="shared" si="128"/>
        <v>0.99999855860894737</v>
      </c>
      <c r="AY85" s="338">
        <f t="shared" si="128"/>
        <v>0.99999896843682545</v>
      </c>
      <c r="AZ85" s="338">
        <f t="shared" si="128"/>
        <v>0.99999925843578041</v>
      </c>
      <c r="BA85" s="338">
        <f t="shared" si="128"/>
        <v>0.9999994628130483</v>
      </c>
      <c r="BB85" s="338">
        <f t="shared" si="129"/>
        <v>0.9999996063251041</v>
      </c>
      <c r="BC85" s="338">
        <f t="shared" si="129"/>
        <v>0.99999970676711314</v>
      </c>
      <c r="BD85" s="338">
        <f t="shared" si="129"/>
        <v>0.999999776852175</v>
      </c>
      <c r="BE85" s="338">
        <f t="shared" si="129"/>
        <v>0.99999982561237899</v>
      </c>
      <c r="BF85" s="338">
        <f t="shared" si="129"/>
        <v>0.99999985945027015</v>
      </c>
      <c r="BG85" s="338">
        <f t="shared" si="129"/>
        <v>0.99999988290888875</v>
      </c>
      <c r="BH85" s="338">
        <f t="shared" si="129"/>
        <v>0.99999989918819387</v>
      </c>
      <c r="BI85" s="338">
        <f t="shared" si="129"/>
        <v>0.99999991053477943</v>
      </c>
      <c r="BJ85" s="338">
        <f t="shared" si="129"/>
        <v>0.999999918522956</v>
      </c>
      <c r="BK85" s="338">
        <f t="shared" si="129"/>
        <v>0.99999992425442896</v>
      </c>
      <c r="BL85" s="338">
        <f t="shared" si="129"/>
        <v>0.99999992849935526</v>
      </c>
      <c r="BM85" s="338">
        <f t="shared" si="129"/>
        <v>0.99999993179547542</v>
      </c>
      <c r="BN85" s="339">
        <f t="shared" si="129"/>
        <v>0.99999993451742508</v>
      </c>
      <c r="BO85" s="258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</row>
    <row r="86" spans="2:187" ht="42" customHeight="1">
      <c r="B86" s="462"/>
      <c r="C86" s="461"/>
      <c r="D86" s="483">
        <v>1.05</v>
      </c>
      <c r="E86" s="502"/>
      <c r="F86" s="338">
        <f t="shared" si="126"/>
        <v>0.99930837534647554</v>
      </c>
      <c r="G86" s="338">
        <f t="shared" si="126"/>
        <v>0.99923036286916767</v>
      </c>
      <c r="H86" s="338">
        <f t="shared" si="126"/>
        <v>0.99915855037402779</v>
      </c>
      <c r="I86" s="338">
        <f t="shared" si="126"/>
        <v>0.99909534724313942</v>
      </c>
      <c r="J86" s="338">
        <f t="shared" si="126"/>
        <v>0.99904242388536357</v>
      </c>
      <c r="K86" s="338">
        <f t="shared" si="126"/>
        <v>0.99900056427168038</v>
      </c>
      <c r="L86" s="338">
        <f t="shared" si="126"/>
        <v>0.99896964665354515</v>
      </c>
      <c r="M86" s="338">
        <f t="shared" si="126"/>
        <v>0.99894873755351066</v>
      </c>
      <c r="N86" s="338">
        <f t="shared" si="126"/>
        <v>0.99893626159790139</v>
      </c>
      <c r="O86" s="338">
        <f t="shared" si="126"/>
        <v>0.99893020092521012</v>
      </c>
      <c r="P86" s="338">
        <f t="shared" si="126"/>
        <v>0.99892828186442906</v>
      </c>
      <c r="Q86" s="338">
        <f t="shared" si="126"/>
        <v>0.9989281346657054</v>
      </c>
      <c r="R86" s="338">
        <f t="shared" si="126"/>
        <v>0.99892895649547331</v>
      </c>
      <c r="S86" s="338">
        <f t="shared" si="126"/>
        <v>0.99893284332048804</v>
      </c>
      <c r="T86" s="338">
        <f t="shared" si="126"/>
        <v>0.99894213425400891</v>
      </c>
      <c r="U86" s="338">
        <f t="shared" si="126"/>
        <v>0.99895898442501974</v>
      </c>
      <c r="V86" s="338">
        <f t="shared" si="127"/>
        <v>0.99898519501842176</v>
      </c>
      <c r="W86" s="338">
        <f t="shared" si="127"/>
        <v>0.99902201500181675</v>
      </c>
      <c r="X86" s="338">
        <f t="shared" si="127"/>
        <v>0.99906995210799043</v>
      </c>
      <c r="Y86" s="338">
        <f t="shared" si="127"/>
        <v>0.99912863888471859</v>
      </c>
      <c r="Z86" s="338">
        <f t="shared" si="127"/>
        <v>0.99919679702983788</v>
      </c>
      <c r="AA86" s="338">
        <f t="shared" si="127"/>
        <v>0.99927232666239929</v>
      </c>
      <c r="AB86" s="338">
        <f t="shared" si="127"/>
        <v>0.99935251900392374</v>
      </c>
      <c r="AC86" s="338">
        <f t="shared" si="127"/>
        <v>0.99943435945116443</v>
      </c>
      <c r="AD86" s="338">
        <f t="shared" si="127"/>
        <v>0.99951486440198278</v>
      </c>
      <c r="AE86" s="338">
        <f t="shared" si="127"/>
        <v>0.9995913882317965</v>
      </c>
      <c r="AF86" s="338">
        <f t="shared" si="127"/>
        <v>0.99966184846509232</v>
      </c>
      <c r="AG86" s="338">
        <f t="shared" si="127"/>
        <v>0.99972484186016697</v>
      </c>
      <c r="AH86" s="338">
        <f t="shared" si="127"/>
        <v>0.999779651988292</v>
      </c>
      <c r="AI86" s="338">
        <f t="shared" si="127"/>
        <v>0.99982617078281355</v>
      </c>
      <c r="AJ86" s="338">
        <f t="shared" si="127"/>
        <v>0.99986476755944531</v>
      </c>
      <c r="AK86" s="338">
        <f t="shared" si="127"/>
        <v>0.99989613923699749</v>
      </c>
      <c r="AL86" s="338">
        <f t="shared" si="128"/>
        <v>0.99992116833439226</v>
      </c>
      <c r="AM86" s="338">
        <f t="shared" si="128"/>
        <v>0.99994080515934747</v>
      </c>
      <c r="AN86" s="338">
        <f t="shared" si="128"/>
        <v>0.99995598096122285</v>
      </c>
      <c r="AO86" s="338">
        <f t="shared" si="128"/>
        <v>0.99996755163645268</v>
      </c>
      <c r="AP86" s="338">
        <f t="shared" si="128"/>
        <v>0.99997626734110157</v>
      </c>
      <c r="AQ86" s="338">
        <f t="shared" si="128"/>
        <v>0.99998276165588396</v>
      </c>
      <c r="AR86" s="338">
        <f t="shared" si="128"/>
        <v>0.99998755397035044</v>
      </c>
      <c r="AS86" s="338">
        <f t="shared" si="128"/>
        <v>0.99999105971821844</v>
      </c>
      <c r="AT86" s="338">
        <f t="shared" si="128"/>
        <v>0.99999360440627538</v>
      </c>
      <c r="AU86" s="338">
        <f t="shared" si="128"/>
        <v>0.99999543866150298</v>
      </c>
      <c r="AV86" s="338">
        <f t="shared" si="128"/>
        <v>0.99999675259016707</v>
      </c>
      <c r="AW86" s="338">
        <f t="shared" si="128"/>
        <v>0.99999768854197668</v>
      </c>
      <c r="AX86" s="338">
        <f t="shared" si="128"/>
        <v>0.99999835191783959</v>
      </c>
      <c r="AY86" s="338">
        <f t="shared" si="128"/>
        <v>0.99999881999890605</v>
      </c>
      <c r="AZ86" s="338">
        <f t="shared" si="128"/>
        <v>0.99999914896228392</v>
      </c>
      <c r="BA86" s="338">
        <f t="shared" si="128"/>
        <v>0.99999937933413008</v>
      </c>
      <c r="BB86" s="338">
        <f t="shared" si="129"/>
        <v>0.9999995401524493</v>
      </c>
      <c r="BC86" s="338">
        <f t="shared" si="129"/>
        <v>0.99999965209761621</v>
      </c>
      <c r="BD86" s="338">
        <f t="shared" si="129"/>
        <v>0.99999972981705065</v>
      </c>
      <c r="BE86" s="338">
        <f t="shared" si="129"/>
        <v>0.99999978363325881</v>
      </c>
      <c r="BF86" s="338">
        <f t="shared" si="129"/>
        <v>0.99999982081559535</v>
      </c>
      <c r="BG86" s="338">
        <f t="shared" si="129"/>
        <v>0.99999984650160567</v>
      </c>
      <c r="BH86" s="338">
        <f t="shared" si="129"/>
        <v>0.99999986429271925</v>
      </c>
      <c r="BI86" s="338">
        <f t="shared" si="129"/>
        <v>0.99999987670670809</v>
      </c>
      <c r="BJ86" s="338">
        <f t="shared" si="129"/>
        <v>0.99999988550207508</v>
      </c>
      <c r="BK86" s="338">
        <f t="shared" si="129"/>
        <v>0.99999989190651395</v>
      </c>
      <c r="BL86" s="338">
        <f t="shared" si="129"/>
        <v>0.99999989677697732</v>
      </c>
      <c r="BM86" s="338">
        <f t="shared" si="129"/>
        <v>0.99999990071125533</v>
      </c>
      <c r="BN86" s="339">
        <f t="shared" si="129"/>
        <v>0.99999990412537498</v>
      </c>
      <c r="BO86" s="258"/>
      <c r="BP86" s="174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</row>
    <row r="87" spans="2:187" ht="42" customHeight="1">
      <c r="B87" s="462"/>
      <c r="C87" s="461"/>
      <c r="D87" s="481">
        <v>1</v>
      </c>
      <c r="E87" s="502"/>
      <c r="F87" s="338">
        <f t="shared" si="126"/>
        <v>0.9990146785759606</v>
      </c>
      <c r="G87" s="338">
        <f t="shared" si="126"/>
        <v>0.99889209185115635</v>
      </c>
      <c r="H87" s="338">
        <f t="shared" si="126"/>
        <v>0.99877771724127973</v>
      </c>
      <c r="I87" s="338">
        <f t="shared" si="126"/>
        <v>0.99867588221140791</v>
      </c>
      <c r="J87" s="338">
        <f t="shared" si="126"/>
        <v>0.99858978867779158</v>
      </c>
      <c r="K87" s="338">
        <f t="shared" si="126"/>
        <v>0.99852117376242455</v>
      </c>
      <c r="L87" s="338">
        <f t="shared" si="126"/>
        <v>0.99847020457187685</v>
      </c>
      <c r="M87" s="338">
        <f t="shared" si="126"/>
        <v>0.99843559676342708</v>
      </c>
      <c r="N87" s="338">
        <f t="shared" si="126"/>
        <v>0.9984148944358634</v>
      </c>
      <c r="O87" s="338">
        <f t="shared" si="126"/>
        <v>0.99840482339147274</v>
      </c>
      <c r="P87" s="338">
        <f t="shared" si="126"/>
        <v>0.99840163264984938</v>
      </c>
      <c r="Q87" s="338">
        <f t="shared" si="126"/>
        <v>0.99840138801634515</v>
      </c>
      <c r="R87" s="338">
        <f t="shared" si="126"/>
        <v>0.99840275482327767</v>
      </c>
      <c r="S87" s="338">
        <f t="shared" si="126"/>
        <v>0.99840921614272649</v>
      </c>
      <c r="T87" s="338">
        <f t="shared" si="126"/>
        <v>0.99842464537369036</v>
      </c>
      <c r="U87" s="338">
        <f t="shared" si="126"/>
        <v>0.99845257223738171</v>
      </c>
      <c r="V87" s="338">
        <f t="shared" si="127"/>
        <v>0.99849586920612821</v>
      </c>
      <c r="W87" s="338">
        <f t="shared" si="127"/>
        <v>0.99855639404556673</v>
      </c>
      <c r="X87" s="338">
        <f t="shared" si="127"/>
        <v>0.99863466527263589</v>
      </c>
      <c r="Y87" s="338">
        <f t="shared" si="127"/>
        <v>0.99872966032005961</v>
      </c>
      <c r="Z87" s="338">
        <f t="shared" si="127"/>
        <v>0.9988388141845681</v>
      </c>
      <c r="AA87" s="338">
        <f t="shared" si="127"/>
        <v>0.99895825514924663</v>
      </c>
      <c r="AB87" s="338">
        <f t="shared" si="127"/>
        <v>0.99908325310869162</v>
      </c>
      <c r="AC87" s="338">
        <f t="shared" si="127"/>
        <v>0.99920879636625659</v>
      </c>
      <c r="AD87" s="338">
        <f t="shared" si="127"/>
        <v>0.99933017811315672</v>
      </c>
      <c r="AE87" s="338">
        <f t="shared" si="127"/>
        <v>0.99944347749963114</v>
      </c>
      <c r="AF87" s="338">
        <f t="shared" si="127"/>
        <v>0.99954585837717136</v>
      </c>
      <c r="AG87" s="338">
        <f t="shared" si="127"/>
        <v>0.99963566350028199</v>
      </c>
      <c r="AH87" s="338">
        <f t="shared" si="127"/>
        <v>0.99971233179151531</v>
      </c>
      <c r="AI87" s="338">
        <f t="shared" si="127"/>
        <v>0.99977619656761585</v>
      </c>
      <c r="AJ87" s="338">
        <f t="shared" si="127"/>
        <v>0.99982822989318043</v>
      </c>
      <c r="AK87" s="338">
        <f t="shared" si="127"/>
        <v>0.99986978790374781</v>
      </c>
      <c r="AL87" s="338">
        <f t="shared" si="128"/>
        <v>0.99990239309735385</v>
      </c>
      <c r="AM87" s="338">
        <f t="shared" si="128"/>
        <v>0.99992757028686419</v>
      </c>
      <c r="AN87" s="338">
        <f t="shared" si="128"/>
        <v>0.99994673792886446</v>
      </c>
      <c r="AO87" s="338">
        <f t="shared" si="128"/>
        <v>0.99996114741445585</v>
      </c>
      <c r="AP87" s="338">
        <f t="shared" si="128"/>
        <v>0.99997185896950946</v>
      </c>
      <c r="AQ87" s="338">
        <f t="shared" si="128"/>
        <v>0.9999797424906236</v>
      </c>
      <c r="AR87" s="338">
        <f t="shared" si="128"/>
        <v>0.9999854933161092</v>
      </c>
      <c r="AS87" s="338">
        <f t="shared" si="128"/>
        <v>0.99998965535535767</v>
      </c>
      <c r="AT87" s="338">
        <f t="shared" si="128"/>
        <v>0.99999264640276997</v>
      </c>
      <c r="AU87" s="338">
        <f t="shared" si="128"/>
        <v>0.99999478246574292</v>
      </c>
      <c r="AV87" s="338">
        <f t="shared" si="128"/>
        <v>0.99999629942584733</v>
      </c>
      <c r="AW87" s="338">
        <f t="shared" si="128"/>
        <v>0.99999737136018996</v>
      </c>
      <c r="AX87" s="338">
        <f t="shared" si="128"/>
        <v>0.99999812547029721</v>
      </c>
      <c r="AY87" s="338">
        <f t="shared" si="128"/>
        <v>0.99999865390477438</v>
      </c>
      <c r="AZ87" s="338">
        <f t="shared" si="128"/>
        <v>0.99999902291343412</v>
      </c>
      <c r="BA87" s="338">
        <f t="shared" si="128"/>
        <v>0.99999927980692771</v>
      </c>
      <c r="BB87" s="338">
        <f t="shared" si="129"/>
        <v>0.99999945816881908</v>
      </c>
      <c r="BC87" s="338">
        <f t="shared" si="129"/>
        <v>0.99999958170990011</v>
      </c>
      <c r="BD87" s="338">
        <f t="shared" si="129"/>
        <v>0.99999966708807442</v>
      </c>
      <c r="BE87" s="338">
        <f t="shared" si="129"/>
        <v>0.99999972595304132</v>
      </c>
      <c r="BF87" s="338">
        <f t="shared" si="129"/>
        <v>0.99999976646159328</v>
      </c>
      <c r="BG87" s="338">
        <f t="shared" si="129"/>
        <v>0.99999979436517694</v>
      </c>
      <c r="BH87" s="338">
        <f t="shared" si="129"/>
        <v>0.99999981368074375</v>
      </c>
      <c r="BI87" s="338">
        <f t="shared" si="129"/>
        <v>0.99999982720785385</v>
      </c>
      <c r="BJ87" s="338">
        <f t="shared" si="129"/>
        <v>0.99999983689793182</v>
      </c>
      <c r="BK87" s="338">
        <f t="shared" si="129"/>
        <v>0.99999984411221565</v>
      </c>
      <c r="BL87" s="338">
        <f t="shared" si="129"/>
        <v>0.99999984980103573</v>
      </c>
      <c r="BM87" s="338">
        <f t="shared" si="129"/>
        <v>0.99999985462778485</v>
      </c>
      <c r="BN87" s="339">
        <f t="shared" si="129"/>
        <v>0.99999985905418998</v>
      </c>
      <c r="BO87" s="258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</row>
    <row r="88" spans="2:187" ht="42" customHeight="1">
      <c r="B88" s="462"/>
      <c r="C88" s="461"/>
      <c r="D88" s="483">
        <v>0.95</v>
      </c>
      <c r="E88" s="502"/>
      <c r="F88" s="338">
        <f t="shared" si="126"/>
        <v>0.99860621789762283</v>
      </c>
      <c r="G88" s="338">
        <f t="shared" si="126"/>
        <v>0.99841430450107405</v>
      </c>
      <c r="H88" s="338">
        <f t="shared" si="126"/>
        <v>0.99823244868526362</v>
      </c>
      <c r="I88" s="338">
        <f t="shared" si="126"/>
        <v>0.99806833506082715</v>
      </c>
      <c r="J88" s="338">
        <f t="shared" si="126"/>
        <v>0.9979280197191871</v>
      </c>
      <c r="K88" s="338">
        <f t="shared" si="126"/>
        <v>0.99781518202125608</v>
      </c>
      <c r="L88" s="338">
        <f t="shared" si="126"/>
        <v>0.99773079224119066</v>
      </c>
      <c r="M88" s="338">
        <f t="shared" si="126"/>
        <v>0.99767321774719175</v>
      </c>
      <c r="N88" s="338">
        <f t="shared" si="126"/>
        <v>0.99763867153107399</v>
      </c>
      <c r="O88" s="338">
        <f t="shared" si="126"/>
        <v>0.99762183756328315</v>
      </c>
      <c r="P88" s="338">
        <f t="shared" si="126"/>
        <v>0.99761650043571348</v>
      </c>
      <c r="Q88" s="338">
        <f t="shared" si="126"/>
        <v>0.99761609136753271</v>
      </c>
      <c r="R88" s="338">
        <f t="shared" si="126"/>
        <v>0.99761837824386901</v>
      </c>
      <c r="S88" s="338">
        <f t="shared" si="126"/>
        <v>0.99762918346070939</v>
      </c>
      <c r="T88" s="338">
        <f t="shared" si="126"/>
        <v>0.99765495436408858</v>
      </c>
      <c r="U88" s="338">
        <f t="shared" si="126"/>
        <v>0.99770148825146399</v>
      </c>
      <c r="V88" s="338">
        <f t="shared" si="127"/>
        <v>0.99777334817896635</v>
      </c>
      <c r="W88" s="338">
        <f t="shared" si="127"/>
        <v>0.99787321586683042</v>
      </c>
      <c r="X88" s="338">
        <f t="shared" si="127"/>
        <v>0.99800134052796952</v>
      </c>
      <c r="Y88" s="338">
        <f t="shared" si="127"/>
        <v>0.99815525960950569</v>
      </c>
      <c r="Z88" s="338">
        <f t="shared" si="127"/>
        <v>0.99832992683345523</v>
      </c>
      <c r="AA88" s="338">
        <f t="shared" si="127"/>
        <v>0.99851828281217681</v>
      </c>
      <c r="AB88" s="338">
        <f t="shared" si="127"/>
        <v>0.99871217440743887</v>
      </c>
      <c r="AC88" s="338">
        <f t="shared" si="127"/>
        <v>0.99890342305872581</v>
      </c>
      <c r="AD88" s="338">
        <f t="shared" si="127"/>
        <v>0.99908480528275589</v>
      </c>
      <c r="AE88" s="338">
        <f t="shared" si="127"/>
        <v>0.99925075304714317</v>
      </c>
      <c r="AF88" s="338">
        <f t="shared" si="127"/>
        <v>0.99939768158513587</v>
      </c>
      <c r="AG88" s="338">
        <f t="shared" si="127"/>
        <v>0.99952396094661555</v>
      </c>
      <c r="AH88" s="338">
        <f t="shared" si="127"/>
        <v>0.99962962523864796</v>
      </c>
      <c r="AI88" s="338">
        <f t="shared" si="127"/>
        <v>0.99971594346793835</v>
      </c>
      <c r="AJ88" s="338">
        <f t="shared" si="127"/>
        <v>0.99978496458869681</v>
      </c>
      <c r="AK88" s="338">
        <f t="shared" si="127"/>
        <v>0.99983911515280643</v>
      </c>
      <c r="AL88" s="338">
        <f t="shared" si="128"/>
        <v>0.99988088925708263</v>
      </c>
      <c r="AM88" s="338">
        <f t="shared" si="128"/>
        <v>0.99991263909894101</v>
      </c>
      <c r="AN88" s="338">
        <f t="shared" si="128"/>
        <v>0.99993645471850723</v>
      </c>
      <c r="AO88" s="338">
        <f t="shared" si="128"/>
        <v>0.99995411256441602</v>
      </c>
      <c r="AP88" s="338">
        <f t="shared" si="128"/>
        <v>0.99996707120662687</v>
      </c>
      <c r="AQ88" s="338">
        <f t="shared" si="128"/>
        <v>0.99997649543824407</v>
      </c>
      <c r="AR88" s="338">
        <f t="shared" si="128"/>
        <v>0.99998329454552837</v>
      </c>
      <c r="AS88" s="338">
        <f t="shared" si="128"/>
        <v>0.99998816507194899</v>
      </c>
      <c r="AT88" s="338">
        <f t="shared" si="128"/>
        <v>0.99999163218301101</v>
      </c>
      <c r="AU88" s="338">
        <f t="shared" si="128"/>
        <v>0.99999408652761734</v>
      </c>
      <c r="AV88" s="338">
        <f t="shared" si="128"/>
        <v>0.99999581535836146</v>
      </c>
      <c r="AW88" s="338">
        <f t="shared" si="128"/>
        <v>0.99999702780694033</v>
      </c>
      <c r="AX88" s="338">
        <f t="shared" si="128"/>
        <v>0.99999787482054048</v>
      </c>
      <c r="AY88" s="338">
        <f t="shared" si="128"/>
        <v>0.99999846453068009</v>
      </c>
      <c r="AZ88" s="338">
        <f t="shared" si="128"/>
        <v>0.99999887388472652</v>
      </c>
      <c r="BA88" s="338">
        <f t="shared" si="128"/>
        <v>0.99999915731701428</v>
      </c>
      <c r="BB88" s="338">
        <f t="shared" si="129"/>
        <v>0.99999935313230948</v>
      </c>
      <c r="BC88" s="338">
        <f t="shared" si="129"/>
        <v>0.9999994881556632</v>
      </c>
      <c r="BD88" s="338">
        <f t="shared" si="129"/>
        <v>0.99999958108902443</v>
      </c>
      <c r="BE88" s="338">
        <f t="shared" si="129"/>
        <v>0.99999964491626425</v>
      </c>
      <c r="BF88" s="338">
        <f t="shared" si="129"/>
        <v>0.99999968868443956</v>
      </c>
      <c r="BG88" s="338">
        <f t="shared" si="129"/>
        <v>0.99999971877240712</v>
      </c>
      <c r="BH88" s="338">
        <f t="shared" si="129"/>
        <v>0.99999973962514688</v>
      </c>
      <c r="BI88" s="338">
        <f t="shared" si="129"/>
        <v>0.99999975433537402</v>
      </c>
      <c r="BJ88" s="338">
        <f t="shared" si="129"/>
        <v>0.99999976505827715</v>
      </c>
      <c r="BK88" s="338">
        <f t="shared" si="129"/>
        <v>0.99999977329895606</v>
      </c>
      <c r="BL88" s="338">
        <f t="shared" si="129"/>
        <v>0.99999978011060509</v>
      </c>
      <c r="BM88" s="338">
        <f t="shared" si="129"/>
        <v>0.99999978623039465</v>
      </c>
      <c r="BN88" s="339">
        <f t="shared" si="129"/>
        <v>0.99999979217208224</v>
      </c>
      <c r="BO88" s="258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</row>
    <row r="89" spans="2:187" ht="42" customHeight="1">
      <c r="B89" s="462"/>
      <c r="C89" s="461"/>
      <c r="D89" s="481">
        <v>0.9</v>
      </c>
      <c r="E89" s="502"/>
      <c r="F89" s="338">
        <f t="shared" si="126"/>
        <v>0.99804509726032986</v>
      </c>
      <c r="G89" s="338">
        <f t="shared" si="126"/>
        <v>0.99774621078650017</v>
      </c>
      <c r="H89" s="338">
        <f t="shared" si="126"/>
        <v>0.9974578769349346</v>
      </c>
      <c r="I89" s="338">
        <f t="shared" si="126"/>
        <v>0.9971935493252484</v>
      </c>
      <c r="J89" s="338">
        <f t="shared" si="126"/>
        <v>0.99696453115622874</v>
      </c>
      <c r="K89" s="338">
        <f t="shared" si="126"/>
        <v>0.99677838099494231</v>
      </c>
      <c r="L89" s="338">
        <f t="shared" si="126"/>
        <v>0.99663802474217622</v>
      </c>
      <c r="M89" s="338">
        <f t="shared" si="126"/>
        <v>0.99654171465529295</v>
      </c>
      <c r="N89" s="338">
        <f t="shared" si="126"/>
        <v>0.99648371231393373</v>
      </c>
      <c r="O89" s="338">
        <f t="shared" si="126"/>
        <v>0.99645539068326416</v>
      </c>
      <c r="P89" s="338">
        <f t="shared" si="126"/>
        <v>0.99644640372943782</v>
      </c>
      <c r="Q89" s="338">
        <f t="shared" si="126"/>
        <v>0.99644571504746871</v>
      </c>
      <c r="R89" s="338">
        <f t="shared" si="126"/>
        <v>0.99644956688671527</v>
      </c>
      <c r="S89" s="338">
        <f t="shared" si="126"/>
        <v>0.99646775560749923</v>
      </c>
      <c r="T89" s="338">
        <f t="shared" si="126"/>
        <v>0.99651107292069485</v>
      </c>
      <c r="U89" s="338">
        <f t="shared" si="126"/>
        <v>0.99658906396654356</v>
      </c>
      <c r="V89" s="338">
        <f t="shared" si="127"/>
        <v>0.99670892783372445</v>
      </c>
      <c r="W89" s="338">
        <f t="shared" si="127"/>
        <v>0.99687434323369506</v>
      </c>
      <c r="X89" s="338">
        <f t="shared" si="127"/>
        <v>0.99708455134584717</v>
      </c>
      <c r="Y89" s="338">
        <f t="shared" si="127"/>
        <v>0.99733403882881744</v>
      </c>
      <c r="Z89" s="338">
        <f t="shared" si="127"/>
        <v>0.99761304189648914</v>
      </c>
      <c r="AA89" s="338">
        <f t="shared" si="127"/>
        <v>0.9979088542954756</v>
      </c>
      <c r="AB89" s="338">
        <f t="shared" si="127"/>
        <v>0.9982076592525313</v>
      </c>
      <c r="AC89" s="338">
        <f t="shared" si="127"/>
        <v>0.99849643875469885</v>
      </c>
      <c r="AD89" s="338">
        <f t="shared" si="127"/>
        <v>0.99876451850277381</v>
      </c>
      <c r="AE89" s="338">
        <f t="shared" si="127"/>
        <v>0.99900446739562732</v>
      </c>
      <c r="AF89" s="338">
        <f t="shared" si="127"/>
        <v>0.99921229641019238</v>
      </c>
      <c r="AG89" s="338">
        <f t="shared" si="127"/>
        <v>0.99938709160046624</v>
      </c>
      <c r="AH89" s="338">
        <f t="shared" si="127"/>
        <v>0.99953031130868875</v>
      </c>
      <c r="AI89" s="338">
        <f t="shared" si="127"/>
        <v>0.99964497764961335</v>
      </c>
      <c r="AJ89" s="338">
        <f t="shared" si="127"/>
        <v>0.99973493246832001</v>
      </c>
      <c r="AK89" s="338">
        <f t="shared" si="127"/>
        <v>0.99980425031852016</v>
      </c>
      <c r="AL89" s="338">
        <f t="shared" si="128"/>
        <v>0.99985683477022802</v>
      </c>
      <c r="AM89" s="338">
        <f t="shared" si="128"/>
        <v>0.99989618148234438</v>
      </c>
      <c r="AN89" s="338">
        <f t="shared" si="128"/>
        <v>0.99992527131924624</v>
      </c>
      <c r="AO89" s="338">
        <f t="shared" si="128"/>
        <v>0.99994655289962819</v>
      </c>
      <c r="AP89" s="338">
        <f t="shared" si="128"/>
        <v>0.99996197911384732</v>
      </c>
      <c r="AQ89" s="338">
        <f t="shared" si="128"/>
        <v>0.99997307076080522</v>
      </c>
      <c r="AR89" s="338">
        <f t="shared" si="128"/>
        <v>0.99998098915387201</v>
      </c>
      <c r="AS89" s="338">
        <f t="shared" si="128"/>
        <v>0.99998660673743023</v>
      </c>
      <c r="AT89" s="338">
        <f t="shared" si="128"/>
        <v>0.99999057000329505</v>
      </c>
      <c r="AU89" s="338">
        <f t="shared" si="128"/>
        <v>0.99999335246031851</v>
      </c>
      <c r="AV89" s="338">
        <f t="shared" si="128"/>
        <v>0.99999529748059091</v>
      </c>
      <c r="AW89" s="338">
        <f t="shared" si="128"/>
        <v>0.99999665193618714</v>
      </c>
      <c r="AX89" s="338">
        <f t="shared" si="128"/>
        <v>0.99999759200046368</v>
      </c>
      <c r="AY89" s="338">
        <f t="shared" si="128"/>
        <v>0.99999824257656655</v>
      </c>
      <c r="AZ89" s="338">
        <f t="shared" si="128"/>
        <v>0.9999986917088296</v>
      </c>
      <c r="BA89" s="338">
        <f t="shared" si="128"/>
        <v>0.99999900114062901</v>
      </c>
      <c r="BB89" s="338">
        <f t="shared" si="129"/>
        <v>0.99999921396905944</v>
      </c>
      <c r="BC89" s="338">
        <f t="shared" si="129"/>
        <v>0.99999936014604485</v>
      </c>
      <c r="BD89" s="338">
        <f t="shared" si="129"/>
        <v>0.99999946040205578</v>
      </c>
      <c r="BE89" s="338">
        <f t="shared" si="129"/>
        <v>0.99999952902766043</v>
      </c>
      <c r="BF89" s="338">
        <f t="shared" si="129"/>
        <v>0.99999957594347733</v>
      </c>
      <c r="BG89" s="338">
        <f t="shared" si="129"/>
        <v>0.99999960816575295</v>
      </c>
      <c r="BH89" s="338">
        <f t="shared" si="129"/>
        <v>0.9999996305813863</v>
      </c>
      <c r="BI89" s="338">
        <f t="shared" si="129"/>
        <v>0.99999964659132956</v>
      </c>
      <c r="BJ89" s="338">
        <f t="shared" si="129"/>
        <v>0.99999965857031869</v>
      </c>
      <c r="BK89" s="338">
        <f t="shared" si="129"/>
        <v>0.99999966818301</v>
      </c>
      <c r="BL89" s="338">
        <f t="shared" si="129"/>
        <v>0.99999967660011169</v>
      </c>
      <c r="BM89" s="338">
        <f t="shared" si="129"/>
        <v>0.99999968464517375</v>
      </c>
      <c r="BN89" s="339">
        <f t="shared" si="129"/>
        <v>0.9999996928935504</v>
      </c>
      <c r="BO89" s="258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</row>
    <row r="90" spans="2:187" ht="42" customHeight="1">
      <c r="B90" s="463"/>
      <c r="C90" s="462"/>
      <c r="D90" s="483">
        <v>0.85</v>
      </c>
      <c r="E90" s="502"/>
      <c r="F90" s="338">
        <f t="shared" si="126"/>
        <v>0.99728574533065573</v>
      </c>
      <c r="G90" s="338">
        <f t="shared" si="126"/>
        <v>0.99682355778869314</v>
      </c>
      <c r="H90" s="338">
        <f t="shared" si="126"/>
        <v>0.99636839429193957</v>
      </c>
      <c r="I90" s="338">
        <f t="shared" si="126"/>
        <v>0.99594337406006439</v>
      </c>
      <c r="J90" s="338">
        <f t="shared" si="126"/>
        <v>0.99556928329672578</v>
      </c>
      <c r="K90" s="338">
        <f t="shared" si="126"/>
        <v>0.99526129091162818</v>
      </c>
      <c r="L90" s="338">
        <f t="shared" si="126"/>
        <v>0.99502676971271031</v>
      </c>
      <c r="M90" s="338">
        <f t="shared" si="126"/>
        <v>0.99486471326897397</v>
      </c>
      <c r="N90" s="338">
        <f t="shared" si="126"/>
        <v>0.99476667360516435</v>
      </c>
      <c r="O90" s="338">
        <f t="shared" si="126"/>
        <v>0.99471868223083826</v>
      </c>
      <c r="P90" s="338">
        <f t="shared" si="126"/>
        <v>0.99470343750373102</v>
      </c>
      <c r="Q90" s="338">
        <f t="shared" si="126"/>
        <v>0.99470226935233808</v>
      </c>
      <c r="R90" s="338">
        <f t="shared" si="126"/>
        <v>0.99470880519481164</v>
      </c>
      <c r="S90" s="338">
        <f t="shared" si="126"/>
        <v>0.99473964648950486</v>
      </c>
      <c r="T90" s="338">
        <f t="shared" si="126"/>
        <v>0.99481296476078585</v>
      </c>
      <c r="U90" s="338">
        <f t="shared" si="126"/>
        <v>0.99494450445804739</v>
      </c>
      <c r="V90" s="338">
        <f t="shared" si="127"/>
        <v>0.99514549210898451</v>
      </c>
      <c r="W90" s="338">
        <f t="shared" si="127"/>
        <v>0.99542050606072385</v>
      </c>
      <c r="X90" s="338">
        <f t="shared" si="127"/>
        <v>0.99576600724267217</v>
      </c>
      <c r="Y90" s="338">
        <f t="shared" si="127"/>
        <v>0.99617018902520993</v>
      </c>
      <c r="Z90" s="338">
        <f t="shared" si="127"/>
        <v>0.99661445881080268</v>
      </c>
      <c r="AA90" s="338">
        <f t="shared" si="127"/>
        <v>0.99707631290021337</v>
      </c>
      <c r="AB90" s="338">
        <f t="shared" si="127"/>
        <v>0.99753286453878143</v>
      </c>
      <c r="AC90" s="338">
        <f t="shared" si="127"/>
        <v>0.99796408914630086</v>
      </c>
      <c r="AD90" s="338">
        <f t="shared" si="127"/>
        <v>0.998355041012434</v>
      </c>
      <c r="AE90" s="338">
        <f t="shared" si="127"/>
        <v>0.99869673361889888</v>
      </c>
      <c r="AF90" s="338">
        <f t="shared" si="127"/>
        <v>0.99898582143911141</v>
      </c>
      <c r="AG90" s="338">
        <f t="shared" si="127"/>
        <v>0.99922349410999434</v>
      </c>
      <c r="AH90" s="338">
        <f t="shared" si="127"/>
        <v>0.99941405011144957</v>
      </c>
      <c r="AI90" s="338">
        <f t="shared" si="127"/>
        <v>0.99956351942363031</v>
      </c>
      <c r="AJ90" s="338">
        <f t="shared" si="127"/>
        <v>0.99967854886339513</v>
      </c>
      <c r="AK90" s="338">
        <f t="shared" si="127"/>
        <v>0.99976562270025693</v>
      </c>
      <c r="AL90" s="338">
        <f t="shared" si="128"/>
        <v>0.99983059723063572</v>
      </c>
      <c r="AM90" s="338">
        <f t="shared" si="128"/>
        <v>0.99987848261435386</v>
      </c>
      <c r="AN90" s="338">
        <f t="shared" si="128"/>
        <v>0.99991339506248778</v>
      </c>
      <c r="AO90" s="338">
        <f t="shared" si="128"/>
        <v>0.99993861171004794</v>
      </c>
      <c r="AP90" s="338">
        <f t="shared" si="128"/>
        <v>0.99995667714472825</v>
      </c>
      <c r="AQ90" s="338">
        <f t="shared" si="128"/>
        <v>0.99996952741174661</v>
      </c>
      <c r="AR90" s="338">
        <f t="shared" si="128"/>
        <v>0.99997861111238706</v>
      </c>
      <c r="AS90" s="338">
        <f t="shared" si="128"/>
        <v>0.99998499713736377</v>
      </c>
      <c r="AT90" s="338">
        <f t="shared" si="128"/>
        <v>0.9999894650153659</v>
      </c>
      <c r="AU90" s="338">
        <f t="shared" si="128"/>
        <v>0.99999257762909732</v>
      </c>
      <c r="AV90" s="338">
        <f t="shared" si="128"/>
        <v>0.99999473798844507</v>
      </c>
      <c r="AW90" s="338">
        <f t="shared" si="128"/>
        <v>0.99999623253332903</v>
      </c>
      <c r="AX90" s="338">
        <f t="shared" si="128"/>
        <v>0.99999726355851415</v>
      </c>
      <c r="AY90" s="338">
        <f t="shared" si="128"/>
        <v>0.99999797313431116</v>
      </c>
      <c r="AZ90" s="338">
        <f t="shared" si="128"/>
        <v>0.99999846053941044</v>
      </c>
      <c r="BA90" s="338">
        <f t="shared" si="128"/>
        <v>0.99999879483723098</v>
      </c>
      <c r="BB90" s="338">
        <f t="shared" si="129"/>
        <v>0.99999902387159911</v>
      </c>
      <c r="BC90" s="338">
        <f t="shared" si="129"/>
        <v>0.99999918065468751</v>
      </c>
      <c r="BD90" s="338">
        <f t="shared" si="129"/>
        <v>0.99999928787491077</v>
      </c>
      <c r="BE90" s="338">
        <f t="shared" si="129"/>
        <v>0.99999936106260923</v>
      </c>
      <c r="BF90" s="338">
        <f t="shared" si="129"/>
        <v>0.99999941097427514</v>
      </c>
      <c r="BG90" s="338">
        <f t="shared" si="129"/>
        <v>0.99999944527442752</v>
      </c>
      <c r="BH90" s="338">
        <f t="shared" si="129"/>
        <v>0.99999946931216632</v>
      </c>
      <c r="BI90" s="338">
        <f t="shared" si="129"/>
        <v>0.99999948682031392</v>
      </c>
      <c r="BJ90" s="338">
        <f t="shared" si="129"/>
        <v>0.99999950041844865</v>
      </c>
      <c r="BK90" s="338">
        <f t="shared" si="129"/>
        <v>0.99999951195597725</v>
      </c>
      <c r="BL90" s="338">
        <f t="shared" si="129"/>
        <v>0.99999952274446191</v>
      </c>
      <c r="BM90" s="338">
        <f t="shared" si="129"/>
        <v>0.99999953371359784</v>
      </c>
      <c r="BN90" s="339">
        <f t="shared" si="129"/>
        <v>0.99999954551490677</v>
      </c>
      <c r="BO90" s="258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</row>
    <row r="91" spans="2:187" ht="42" customHeight="1">
      <c r="B91" s="463"/>
      <c r="C91" s="462"/>
      <c r="D91" s="481">
        <v>0.8</v>
      </c>
      <c r="E91" s="502"/>
      <c r="F91" s="338">
        <f t="shared" si="126"/>
        <v>0.99627682677495344</v>
      </c>
      <c r="G91" s="338">
        <f t="shared" si="126"/>
        <v>0.9955689062267411</v>
      </c>
      <c r="H91" s="338">
        <f t="shared" si="126"/>
        <v>0.99485498118426408</v>
      </c>
      <c r="I91" s="338">
        <f t="shared" si="126"/>
        <v>0.99417379075838341</v>
      </c>
      <c r="J91" s="338">
        <f t="shared" si="126"/>
        <v>0.99356287071774396</v>
      </c>
      <c r="K91" s="338">
        <f t="shared" si="126"/>
        <v>0.99305204394350799</v>
      </c>
      <c r="L91" s="338">
        <f t="shared" si="126"/>
        <v>0.99265837182251337</v>
      </c>
      <c r="M91" s="338">
        <f t="shared" si="126"/>
        <v>0.99238398224582247</v>
      </c>
      <c r="N91" s="338">
        <f t="shared" si="126"/>
        <v>0.99221705267639304</v>
      </c>
      <c r="O91" s="338">
        <f t="shared" si="126"/>
        <v>0.99213508384806626</v>
      </c>
      <c r="P91" s="338">
        <f t="shared" si="126"/>
        <v>0.99210901125803397</v>
      </c>
      <c r="Q91" s="338">
        <f t="shared" si="126"/>
        <v>0.99210701325914408</v>
      </c>
      <c r="R91" s="338">
        <f t="shared" si="126"/>
        <v>0.9921181948656681</v>
      </c>
      <c r="S91" s="338">
        <f t="shared" si="126"/>
        <v>0.99217091406619695</v>
      </c>
      <c r="T91" s="338">
        <f t="shared" si="126"/>
        <v>0.99229596297977729</v>
      </c>
      <c r="U91" s="338">
        <f t="shared" si="126"/>
        <v>0.99251932830839074</v>
      </c>
      <c r="V91" s="338">
        <f t="shared" si="127"/>
        <v>0.9928581745403614</v>
      </c>
      <c r="W91" s="338">
        <f t="shared" si="127"/>
        <v>0.99331700099240372</v>
      </c>
      <c r="X91" s="338">
        <f t="shared" si="127"/>
        <v>0.99388545887086888</v>
      </c>
      <c r="Y91" s="338">
        <f t="shared" si="127"/>
        <v>0.99453904791590886</v>
      </c>
      <c r="Z91" s="338">
        <f t="shared" si="127"/>
        <v>0.99524297393412242</v>
      </c>
      <c r="AA91" s="338">
        <f t="shared" si="127"/>
        <v>0.99595822226183939</v>
      </c>
      <c r="AB91" s="338">
        <f t="shared" si="127"/>
        <v>0.99664805330023243</v>
      </c>
      <c r="AC91" s="338">
        <f t="shared" si="127"/>
        <v>0.9972831169406271</v>
      </c>
      <c r="AD91" s="338">
        <f t="shared" si="127"/>
        <v>0.99784413113673964</v>
      </c>
      <c r="AE91" s="338">
        <f t="shared" si="127"/>
        <v>0.99832207005182072</v>
      </c>
      <c r="AF91" s="338">
        <f t="shared" si="127"/>
        <v>0.99871654427779344</v>
      </c>
      <c r="AG91" s="338">
        <f t="shared" si="127"/>
        <v>0.99903331253914163</v>
      </c>
      <c r="AH91" s="338">
        <f t="shared" si="127"/>
        <v>0.99928172867673459</v>
      </c>
      <c r="AI91" s="338">
        <f t="shared" si="127"/>
        <v>0.99947261620292682</v>
      </c>
      <c r="AJ91" s="338">
        <f t="shared" si="127"/>
        <v>0.99961675869761868</v>
      </c>
      <c r="AK91" s="338">
        <f t="shared" si="127"/>
        <v>0.99972398621064507</v>
      </c>
      <c r="AL91" s="338">
        <f t="shared" si="128"/>
        <v>0.99980273536631636</v>
      </c>
      <c r="AM91" s="338">
        <f t="shared" si="128"/>
        <v>0.99985993562292097</v>
      </c>
      <c r="AN91" s="338">
        <f t="shared" si="128"/>
        <v>0.99990109120526072</v>
      </c>
      <c r="AO91" s="338">
        <f t="shared" si="128"/>
        <v>0.99993046100703953</v>
      </c>
      <c r="AP91" s="338">
        <f t="shared" si="128"/>
        <v>0.99995127184596411</v>
      </c>
      <c r="AQ91" s="338">
        <f t="shared" si="128"/>
        <v>0.99996592716343458</v>
      </c>
      <c r="AR91" s="338">
        <f t="shared" si="128"/>
        <v>0.99997619211913813</v>
      </c>
      <c r="AS91" s="338">
        <f t="shared" si="128"/>
        <v>0.99998334801288646</v>
      </c>
      <c r="AT91" s="338">
        <f t="shared" si="128"/>
        <v>0.99998831581669956</v>
      </c>
      <c r="AU91" s="338">
        <f t="shared" si="128"/>
        <v>0.9999917520100714</v>
      </c>
      <c r="AV91" s="338">
        <f t="shared" si="128"/>
        <v>0.99999412121282361</v>
      </c>
      <c r="AW91" s="338">
        <f t="shared" si="128"/>
        <v>0.99999575023594434</v>
      </c>
      <c r="AX91" s="338">
        <f t="shared" si="128"/>
        <v>0.99999686772036922</v>
      </c>
      <c r="AY91" s="338">
        <f t="shared" si="128"/>
        <v>0.99999763286268228</v>
      </c>
      <c r="AZ91" s="338">
        <f t="shared" si="128"/>
        <v>0.99999815602895092</v>
      </c>
      <c r="BA91" s="338">
        <f t="shared" si="128"/>
        <v>0.99999851342672097</v>
      </c>
      <c r="BB91" s="338">
        <f t="shared" si="129"/>
        <v>0.99999875747591926</v>
      </c>
      <c r="BC91" s="338">
        <f t="shared" si="129"/>
        <v>0.99999892409635482</v>
      </c>
      <c r="BD91" s="338">
        <f t="shared" si="129"/>
        <v>0.99999903780240518</v>
      </c>
      <c r="BE91" s="338">
        <f t="shared" si="129"/>
        <v>0.99999911525145124</v>
      </c>
      <c r="BF91" s="338">
        <f t="shared" si="129"/>
        <v>0.99999916797566046</v>
      </c>
      <c r="BG91" s="338">
        <f t="shared" si="129"/>
        <v>0.99999920430700462</v>
      </c>
      <c r="BH91" s="338">
        <f t="shared" si="129"/>
        <v>0.99999923009155489</v>
      </c>
      <c r="BI91" s="338">
        <f t="shared" si="129"/>
        <v>0.9999992494339216</v>
      </c>
      <c r="BJ91" s="338">
        <f t="shared" si="129"/>
        <v>0.99999926524053429</v>
      </c>
      <c r="BK91" s="338">
        <f t="shared" si="129"/>
        <v>0.99999927958671531</v>
      </c>
      <c r="BL91" s="338">
        <f t="shared" si="129"/>
        <v>0.99999929396235965</v>
      </c>
      <c r="BM91" s="338">
        <f t="shared" si="129"/>
        <v>0.99999930943436599</v>
      </c>
      <c r="BN91" s="339">
        <f t="shared" si="129"/>
        <v>0.9999993267524957</v>
      </c>
      <c r="BO91" s="258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</row>
    <row r="92" spans="2:187" ht="42" customHeight="1">
      <c r="B92" s="463"/>
      <c r="C92" s="462"/>
      <c r="D92" s="483">
        <v>0.75</v>
      </c>
      <c r="E92" s="502"/>
      <c r="F92" s="338">
        <f t="shared" si="126"/>
        <v>0.99496613029433023</v>
      </c>
      <c r="G92" s="338">
        <f t="shared" si="126"/>
        <v>0.99389541536441339</v>
      </c>
      <c r="H92" s="338">
        <f t="shared" si="126"/>
        <v>0.992785790531164</v>
      </c>
      <c r="I92" s="338">
        <f t="shared" si="126"/>
        <v>0.99169992583301836</v>
      </c>
      <c r="J92" s="338">
        <f t="shared" si="126"/>
        <v>0.99070399550291399</v>
      </c>
      <c r="K92" s="338">
        <f t="shared" si="126"/>
        <v>0.98985541128305332</v>
      </c>
      <c r="L92" s="338">
        <f t="shared" si="126"/>
        <v>0.98919168322112461</v>
      </c>
      <c r="M92" s="338">
        <f t="shared" si="126"/>
        <v>0.98872406100932353</v>
      </c>
      <c r="N92" s="338">
        <f t="shared" si="126"/>
        <v>0.98843756884074352</v>
      </c>
      <c r="O92" s="338">
        <f t="shared" si="126"/>
        <v>0.98829633543973217</v>
      </c>
      <c r="P92" s="338">
        <f t="shared" si="126"/>
        <v>0.9882513358954621</v>
      </c>
      <c r="Q92" s="338">
        <f t="shared" si="126"/>
        <v>0.98824788671812325</v>
      </c>
      <c r="R92" s="338">
        <f t="shared" si="126"/>
        <v>0.98826719244744665</v>
      </c>
      <c r="S92" s="338">
        <f t="shared" si="126"/>
        <v>0.98835812025418401</v>
      </c>
      <c r="T92" s="338">
        <f t="shared" si="126"/>
        <v>0.98857319314173786</v>
      </c>
      <c r="U92" s="338">
        <f t="shared" si="126"/>
        <v>0.98895524212637975</v>
      </c>
      <c r="V92" s="338">
        <f t="shared" si="127"/>
        <v>0.98952961757839553</v>
      </c>
      <c r="W92" s="338">
        <f t="shared" si="127"/>
        <v>0.99029735956409515</v>
      </c>
      <c r="X92" s="338">
        <f t="shared" si="127"/>
        <v>0.99123247811636228</v>
      </c>
      <c r="Y92" s="338">
        <f t="shared" si="127"/>
        <v>0.99228543989652318</v>
      </c>
      <c r="Z92" s="338">
        <f t="shared" si="127"/>
        <v>0.99339250137522017</v>
      </c>
      <c r="AA92" s="338">
        <f t="shared" si="127"/>
        <v>0.99448797479070961</v>
      </c>
      <c r="AB92" s="338">
        <f t="shared" si="127"/>
        <v>0.99551543775827567</v>
      </c>
      <c r="AC92" s="338">
        <f t="shared" si="127"/>
        <v>0.99643483722380577</v>
      </c>
      <c r="AD92" s="338">
        <f t="shared" si="127"/>
        <v>0.99722454287404438</v>
      </c>
      <c r="AE92" s="338">
        <f t="shared" si="127"/>
        <v>0.99787931360225457</v>
      </c>
      <c r="AF92" s="338">
        <f t="shared" si="127"/>
        <v>0.99840603404267392</v>
      </c>
      <c r="AG92" s="338">
        <f t="shared" si="127"/>
        <v>0.99881897629891558</v>
      </c>
      <c r="AH92" s="338">
        <f t="shared" si="127"/>
        <v>0.99913572473670009</v>
      </c>
      <c r="AI92" s="338">
        <f t="shared" si="127"/>
        <v>0.99937423768943612</v>
      </c>
      <c r="AJ92" s="338">
        <f t="shared" si="127"/>
        <v>0.99955105202143613</v>
      </c>
      <c r="AK92" s="338">
        <f t="shared" si="127"/>
        <v>0.99968040339394826</v>
      </c>
      <c r="AL92" s="338">
        <f t="shared" si="128"/>
        <v>0.99977397480467978</v>
      </c>
      <c r="AM92" s="338">
        <f t="shared" si="128"/>
        <v>0.99984101875650322</v>
      </c>
      <c r="AN92" s="338">
        <f t="shared" si="128"/>
        <v>0.99988866447444491</v>
      </c>
      <c r="AO92" s="338">
        <f t="shared" si="128"/>
        <v>0.99992228753301737</v>
      </c>
      <c r="AP92" s="338">
        <f t="shared" si="128"/>
        <v>0.99994587144022062</v>
      </c>
      <c r="AQ92" s="338">
        <f t="shared" si="128"/>
        <v>0.99996232672591168</v>
      </c>
      <c r="AR92" s="338">
        <f t="shared" si="128"/>
        <v>0.99997375537912003</v>
      </c>
      <c r="AS92" s="338">
        <f t="shared" si="128"/>
        <v>0.99998166085898388</v>
      </c>
      <c r="AT92" s="338">
        <f t="shared" si="128"/>
        <v>0.99998710983128791</v>
      </c>
      <c r="AU92" s="338">
        <f t="shared" si="128"/>
        <v>0.99999085387638731</v>
      </c>
      <c r="AV92" s="338">
        <f t="shared" si="128"/>
        <v>0.99999341944506615</v>
      </c>
      <c r="AW92" s="338">
        <f t="shared" si="128"/>
        <v>0.99999517340583166</v>
      </c>
      <c r="AX92" s="338">
        <f t="shared" si="128"/>
        <v>0.99999637026112154</v>
      </c>
      <c r="AY92" s="338">
        <f t="shared" si="128"/>
        <v>0.9999971858409189</v>
      </c>
      <c r="AZ92" s="338">
        <f t="shared" si="128"/>
        <v>0.99999774116041384</v>
      </c>
      <c r="BA92" s="338">
        <f t="shared" si="128"/>
        <v>0.99999811920352133</v>
      </c>
      <c r="BB92" s="338">
        <f t="shared" si="129"/>
        <v>0.99999837666497771</v>
      </c>
      <c r="BC92" s="338">
        <f t="shared" si="129"/>
        <v>0.99999855212656885</v>
      </c>
      <c r="BD92" s="338">
        <f t="shared" si="129"/>
        <v>0.99999867172677903</v>
      </c>
      <c r="BE92" s="338">
        <f t="shared" si="129"/>
        <v>0.99999875308202524</v>
      </c>
      <c r="BF92" s="338">
        <f t="shared" si="129"/>
        <v>0.99999880841519406</v>
      </c>
      <c r="BG92" s="338">
        <f t="shared" si="129"/>
        <v>0.99999884676496031</v>
      </c>
      <c r="BH92" s="338">
        <f t="shared" si="129"/>
        <v>0.99999887453643233</v>
      </c>
      <c r="BI92" s="338">
        <f t="shared" si="129"/>
        <v>0.99999889627440974</v>
      </c>
      <c r="BJ92" s="338">
        <f t="shared" si="129"/>
        <v>0.99999891524222573</v>
      </c>
      <c r="BK92" s="338">
        <f t="shared" si="129"/>
        <v>0.99999893380834681</v>
      </c>
      <c r="BL92" s="338">
        <f t="shared" si="129"/>
        <v>0.9999989537010171</v>
      </c>
      <c r="BM92" s="338">
        <f t="shared" si="129"/>
        <v>0.9999989761728757</v>
      </c>
      <c r="BN92" s="339">
        <f t="shared" si="129"/>
        <v>0.99999900210497783</v>
      </c>
      <c r="BO92" s="258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</row>
    <row r="93" spans="2:187" ht="42" customHeight="1">
      <c r="B93" s="463"/>
      <c r="C93" s="462"/>
      <c r="D93" s="481">
        <v>0.7</v>
      </c>
      <c r="E93" s="502"/>
      <c r="F93" s="338">
        <f t="shared" si="126"/>
        <v>0.9933096325696289</v>
      </c>
      <c r="G93" s="338">
        <f t="shared" si="126"/>
        <v>0.99171654330408554</v>
      </c>
      <c r="H93" s="338">
        <f t="shared" si="126"/>
        <v>0.9900135689720394</v>
      </c>
      <c r="I93" s="338">
        <f t="shared" si="126"/>
        <v>0.98829711573669488</v>
      </c>
      <c r="J93" s="338">
        <f t="shared" si="126"/>
        <v>0.98668003033895912</v>
      </c>
      <c r="K93" s="338">
        <f t="shared" si="126"/>
        <v>0.98527011494330496</v>
      </c>
      <c r="L93" s="338">
        <f t="shared" si="126"/>
        <v>0.98414681383979574</v>
      </c>
      <c r="M93" s="338">
        <f t="shared" si="126"/>
        <v>0.98334458453778595</v>
      </c>
      <c r="N93" s="338">
        <f t="shared" si="126"/>
        <v>0.9828486690162358</v>
      </c>
      <c r="O93" s="338">
        <f t="shared" si="126"/>
        <v>0.98260295712157664</v>
      </c>
      <c r="P93" s="338">
        <f t="shared" si="126"/>
        <v>0.98252449753366855</v>
      </c>
      <c r="Q93" s="338">
        <f t="shared" si="126"/>
        <v>0.98251848128170605</v>
      </c>
      <c r="R93" s="338">
        <f t="shared" si="126"/>
        <v>0.98255215673370133</v>
      </c>
      <c r="S93" s="338">
        <f t="shared" si="126"/>
        <v>0.98271055378053573</v>
      </c>
      <c r="T93" s="338">
        <f t="shared" si="126"/>
        <v>0.98308386082530508</v>
      </c>
      <c r="U93" s="338">
        <f t="shared" si="126"/>
        <v>0.9837423165964001</v>
      </c>
      <c r="V93" s="338">
        <f t="shared" si="127"/>
        <v>0.98472100182067679</v>
      </c>
      <c r="W93" s="338">
        <f t="shared" si="127"/>
        <v>0.98600809952481061</v>
      </c>
      <c r="X93" s="338">
        <f t="shared" si="127"/>
        <v>0.98754321551253099</v>
      </c>
      <c r="Y93" s="338">
        <f t="shared" si="127"/>
        <v>0.9892287521531965</v>
      </c>
      <c r="Z93" s="338">
        <f t="shared" si="127"/>
        <v>0.99095118578244046</v>
      </c>
      <c r="AA93" s="338">
        <f t="shared" si="127"/>
        <v>0.99260440956965024</v>
      </c>
      <c r="AB93" s="338">
        <f t="shared" si="127"/>
        <v>0.99410720539500952</v>
      </c>
      <c r="AC93" s="338">
        <f t="shared" si="127"/>
        <v>0.99541084805626612</v>
      </c>
      <c r="AD93" s="338">
        <f t="shared" si="127"/>
        <v>0.99649759150836037</v>
      </c>
      <c r="AE93" s="338">
        <f t="shared" si="127"/>
        <v>0.99737358798460929</v>
      </c>
      <c r="AF93" s="338">
        <f t="shared" si="127"/>
        <v>0.99806008789484846</v>
      </c>
      <c r="AG93" s="338">
        <f t="shared" si="127"/>
        <v>0.99858557214709975</v>
      </c>
      <c r="AH93" s="338">
        <f t="shared" si="127"/>
        <v>0.99897999527964798</v>
      </c>
      <c r="AI93" s="338">
        <f t="shared" si="127"/>
        <v>0.99927124651397925</v>
      </c>
      <c r="AJ93" s="338">
        <f t="shared" si="127"/>
        <v>0.99948339964622301</v>
      </c>
      <c r="AK93" s="338">
        <f t="shared" si="127"/>
        <v>0.99963618171352653</v>
      </c>
      <c r="AL93" s="338">
        <f t="shared" si="128"/>
        <v>0.99974515678801823</v>
      </c>
      <c r="AM93" s="338">
        <f t="shared" si="128"/>
        <v>0.99982225778679124</v>
      </c>
      <c r="AN93" s="338">
        <f t="shared" si="128"/>
        <v>0.99987643268773274</v>
      </c>
      <c r="AO93" s="338">
        <f t="shared" si="128"/>
        <v>0.99991427443888803</v>
      </c>
      <c r="AP93" s="338">
        <f t="shared" si="128"/>
        <v>0.99994057283548887</v>
      </c>
      <c r="AQ93" s="338">
        <f t="shared" si="128"/>
        <v>0.99995876807007478</v>
      </c>
      <c r="AR93" s="338">
        <f t="shared" si="128"/>
        <v>0.99997130786770905</v>
      </c>
      <c r="AS93" s="338">
        <f t="shared" si="128"/>
        <v>0.99997992024643645</v>
      </c>
      <c r="AT93" s="338">
        <f t="shared" si="128"/>
        <v>0.99998581715118773</v>
      </c>
      <c r="AU93" s="338">
        <f t="shared" si="128"/>
        <v>0.99998984384662382</v>
      </c>
      <c r="AV93" s="338">
        <f t="shared" si="128"/>
        <v>0.99999258702275917</v>
      </c>
      <c r="AW93" s="338">
        <f t="shared" si="128"/>
        <v>0.99999445217043093</v>
      </c>
      <c r="AX93" s="338">
        <f t="shared" si="128"/>
        <v>0.99999571847209268</v>
      </c>
      <c r="AY93" s="338">
        <f t="shared" si="128"/>
        <v>0.99999657745934267</v>
      </c>
      <c r="AZ93" s="338">
        <f t="shared" si="128"/>
        <v>0.99999716007434825</v>
      </c>
      <c r="BA93" s="338">
        <f t="shared" si="128"/>
        <v>0.99999755551827141</v>
      </c>
      <c r="BB93" s="338">
        <f t="shared" si="129"/>
        <v>0.99999782432310291</v>
      </c>
      <c r="BC93" s="338">
        <f t="shared" si="129"/>
        <v>0.99999800738362521</v>
      </c>
      <c r="BD93" s="338">
        <f t="shared" si="129"/>
        <v>0.99999813217719835</v>
      </c>
      <c r="BE93" s="338">
        <f t="shared" si="129"/>
        <v>0.99999821704051239</v>
      </c>
      <c r="BF93" s="338">
        <f t="shared" si="129"/>
        <v>0.99999827477344516</v>
      </c>
      <c r="BG93" s="338">
        <f t="shared" si="129"/>
        <v>0.9999983151991273</v>
      </c>
      <c r="BH93" s="338">
        <f t="shared" si="129"/>
        <v>0.99999834539120946</v>
      </c>
      <c r="BI93" s="338">
        <f t="shared" si="129"/>
        <v>0.99999837045075679</v>
      </c>
      <c r="BJ93" s="338">
        <f t="shared" si="129"/>
        <v>0.99999839411391211</v>
      </c>
      <c r="BK93" s="338">
        <f t="shared" si="129"/>
        <v>0.99999841915134169</v>
      </c>
      <c r="BL93" s="338">
        <f t="shared" si="129"/>
        <v>0.99999844762510914</v>
      </c>
      <c r="BM93" s="338">
        <f t="shared" si="129"/>
        <v>0.99999848104881583</v>
      </c>
      <c r="BN93" s="339">
        <f t="shared" si="129"/>
        <v>0.9999985204835008</v>
      </c>
      <c r="BO93" s="258"/>
      <c r="BP93" s="174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</row>
    <row r="94" spans="2:187" ht="42" customHeight="1">
      <c r="B94" s="463"/>
      <c r="C94" s="462"/>
      <c r="D94" s="483">
        <v>0.65</v>
      </c>
      <c r="E94" s="502"/>
      <c r="F94" s="338">
        <f t="shared" si="126"/>
        <v>0.99128529406926735</v>
      </c>
      <c r="G94" s="338">
        <f t="shared" si="126"/>
        <v>0.98896414965692903</v>
      </c>
      <c r="H94" s="338">
        <f t="shared" si="126"/>
        <v>0.98639495740933547</v>
      </c>
      <c r="I94" s="338">
        <f t="shared" si="126"/>
        <v>0.98371531759301911</v>
      </c>
      <c r="J94" s="338">
        <f t="shared" si="126"/>
        <v>0.98110869684411439</v>
      </c>
      <c r="K94" s="338">
        <f t="shared" si="126"/>
        <v>0.97877096415064613</v>
      </c>
      <c r="L94" s="338">
        <f t="shared" si="126"/>
        <v>0.97686483528317258</v>
      </c>
      <c r="M94" s="338">
        <f t="shared" si="126"/>
        <v>0.97547967871083607</v>
      </c>
      <c r="N94" s="338">
        <f t="shared" si="126"/>
        <v>0.97461340631212445</v>
      </c>
      <c r="O94" s="338">
        <f t="shared" si="126"/>
        <v>0.9741813472783184</v>
      </c>
      <c r="P94" s="338">
        <f t="shared" si="126"/>
        <v>0.9740429866858159</v>
      </c>
      <c r="Q94" s="338">
        <f t="shared" si="126"/>
        <v>0.97403237069065807</v>
      </c>
      <c r="R94" s="338">
        <f t="shared" si="126"/>
        <v>0.97409178851557021</v>
      </c>
      <c r="S94" s="338">
        <f t="shared" si="126"/>
        <v>0.97437078483613015</v>
      </c>
      <c r="T94" s="338">
        <f t="shared" si="126"/>
        <v>0.97502520999062781</v>
      </c>
      <c r="U94" s="338">
        <f t="shared" si="126"/>
        <v>0.97616892535814215</v>
      </c>
      <c r="V94" s="338">
        <f t="shared" si="127"/>
        <v>0.97784404447206841</v>
      </c>
      <c r="W94" s="338">
        <f t="shared" si="127"/>
        <v>0.98000218826409302</v>
      </c>
      <c r="X94" s="338">
        <f t="shared" si="127"/>
        <v>0.98251001245511627</v>
      </c>
      <c r="Y94" s="338">
        <f t="shared" si="127"/>
        <v>0.98518092383412326</v>
      </c>
      <c r="Z94" s="338">
        <f t="shared" si="127"/>
        <v>0.98782061968206569</v>
      </c>
      <c r="AA94" s="338">
        <f t="shared" si="127"/>
        <v>0.99026776219583756</v>
      </c>
      <c r="AB94" s="338">
        <f t="shared" si="127"/>
        <v>0.99241662116239315</v>
      </c>
      <c r="AC94" s="338">
        <f t="shared" si="127"/>
        <v>0.99421968908995118</v>
      </c>
      <c r="AD94" s="338">
        <f t="shared" si="127"/>
        <v>0.99567659603816772</v>
      </c>
      <c r="AE94" s="338">
        <f t="shared" si="127"/>
        <v>0.99681778092771123</v>
      </c>
      <c r="AF94" s="338">
        <f t="shared" si="127"/>
        <v>0.99768917553057446</v>
      </c>
      <c r="AG94" s="338">
        <f t="shared" si="127"/>
        <v>0.99834083097002813</v>
      </c>
      <c r="AH94" s="338">
        <f t="shared" si="127"/>
        <v>0.99881990982265745</v>
      </c>
      <c r="AI94" s="338">
        <f t="shared" si="127"/>
        <v>0.99916721519778595</v>
      </c>
      <c r="AJ94" s="338">
        <f t="shared" si="127"/>
        <v>0.99941610266983538</v>
      </c>
      <c r="AK94" s="338">
        <f t="shared" si="127"/>
        <v>0.99959276432101374</v>
      </c>
      <c r="AL94" s="338">
        <f t="shared" si="128"/>
        <v>0.99971716397466426</v>
      </c>
      <c r="AM94" s="338">
        <f t="shared" si="128"/>
        <v>0.99980417728685156</v>
      </c>
      <c r="AN94" s="338">
        <f t="shared" si="128"/>
        <v>0.99986469499699859</v>
      </c>
      <c r="AO94" s="338">
        <f t="shared" si="128"/>
        <v>0.99990658014816491</v>
      </c>
      <c r="AP94" s="338">
        <f t="shared" si="128"/>
        <v>0.9999354467981092</v>
      </c>
      <c r="AQ94" s="338">
        <f t="shared" si="128"/>
        <v>0.99995526714605532</v>
      </c>
      <c r="AR94" s="338">
        <f t="shared" si="128"/>
        <v>0.99996883089879784</v>
      </c>
      <c r="AS94" s="338">
        <f t="shared" si="128"/>
        <v>0.99997808523937859</v>
      </c>
      <c r="AT94" s="338">
        <f t="shared" si="128"/>
        <v>0.99998438223917441</v>
      </c>
      <c r="AU94" s="338">
        <f t="shared" si="128"/>
        <v>0.99998865657425484</v>
      </c>
      <c r="AV94" s="338">
        <f t="shared" si="128"/>
        <v>0.99999155186626565</v>
      </c>
      <c r="AW94" s="338">
        <f t="shared" si="128"/>
        <v>0.99999350975855339</v>
      </c>
      <c r="AX94" s="338">
        <f t="shared" si="128"/>
        <v>0.99999483229880259</v>
      </c>
      <c r="AY94" s="338">
        <f t="shared" si="128"/>
        <v>0.99999572538842951</v>
      </c>
      <c r="AZ94" s="338">
        <f t="shared" si="128"/>
        <v>0.99999632890838464</v>
      </c>
      <c r="BA94" s="338">
        <f t="shared" si="128"/>
        <v>0.99999673752815021</v>
      </c>
      <c r="BB94" s="338">
        <f t="shared" si="129"/>
        <v>0.99999701503296956</v>
      </c>
      <c r="BC94" s="338">
        <f t="shared" si="129"/>
        <v>0.99999720416015858</v>
      </c>
      <c r="BD94" s="338">
        <f t="shared" si="129"/>
        <v>0.99999733333408547</v>
      </c>
      <c r="BE94" s="338">
        <f t="shared" si="129"/>
        <v>0.99999742127609015</v>
      </c>
      <c r="BF94" s="338">
        <f t="shared" si="129"/>
        <v>0.99999748121312193</v>
      </c>
      <c r="BG94" s="338">
        <f t="shared" si="129"/>
        <v>0.99999752389779661</v>
      </c>
      <c r="BH94" s="338">
        <f t="shared" si="129"/>
        <v>0.99999755726098105</v>
      </c>
      <c r="BI94" s="338">
        <f t="shared" si="129"/>
        <v>0.99999758715405407</v>
      </c>
      <c r="BJ94" s="338">
        <f t="shared" si="129"/>
        <v>0.99999761797577325</v>
      </c>
      <c r="BK94" s="338">
        <f t="shared" si="129"/>
        <v>0.99999765307453392</v>
      </c>
      <c r="BL94" s="338">
        <f t="shared" si="129"/>
        <v>0.99999769499699587</v>
      </c>
      <c r="BM94" s="338">
        <f t="shared" si="129"/>
        <v>0.99999774563321508</v>
      </c>
      <c r="BN94" s="339">
        <f t="shared" si="129"/>
        <v>0.99999780629447177</v>
      </c>
      <c r="BO94" s="258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</row>
    <row r="95" spans="2:187" ht="42" customHeight="1">
      <c r="B95" s="463"/>
      <c r="C95" s="462"/>
      <c r="D95" s="481">
        <v>0.6</v>
      </c>
      <c r="E95" s="502"/>
      <c r="F95" s="338">
        <f t="shared" si="126"/>
        <v>0.98891032242883448</v>
      </c>
      <c r="G95" s="338">
        <f t="shared" si="126"/>
        <v>0.98561598932841876</v>
      </c>
      <c r="H95" s="338">
        <f t="shared" si="126"/>
        <v>0.98182697847277045</v>
      </c>
      <c r="I95" s="338">
        <f t="shared" si="126"/>
        <v>0.97771760604353697</v>
      </c>
      <c r="J95" s="338">
        <f t="shared" si="126"/>
        <v>0.97356573910267707</v>
      </c>
      <c r="K95" s="338">
        <f t="shared" si="126"/>
        <v>0.96971103980639761</v>
      </c>
      <c r="L95" s="338">
        <f t="shared" si="126"/>
        <v>0.96647464496085911</v>
      </c>
      <c r="M95" s="338">
        <f t="shared" si="126"/>
        <v>0.96406922488651303</v>
      </c>
      <c r="N95" s="338">
        <f t="shared" si="126"/>
        <v>0.96254161057093324</v>
      </c>
      <c r="O95" s="338">
        <f t="shared" si="126"/>
        <v>0.96177293857563484</v>
      </c>
      <c r="P95" s="338">
        <f t="shared" si="126"/>
        <v>0.96152582632004491</v>
      </c>
      <c r="Q95" s="338">
        <f t="shared" si="126"/>
        <v>0.96150684880917725</v>
      </c>
      <c r="R95" s="338">
        <f t="shared" si="126"/>
        <v>0.96161304478119269</v>
      </c>
      <c r="S95" s="338">
        <f t="shared" si="126"/>
        <v>0.96211053179131489</v>
      </c>
      <c r="T95" s="338">
        <f t="shared" si="126"/>
        <v>0.96327006319059738</v>
      </c>
      <c r="U95" s="338">
        <f t="shared" si="126"/>
        <v>0.96527185810023242</v>
      </c>
      <c r="V95" s="338">
        <f t="shared" si="127"/>
        <v>0.96814783706262786</v>
      </c>
      <c r="W95" s="338">
        <f t="shared" si="127"/>
        <v>0.97175682225916116</v>
      </c>
      <c r="X95" s="338">
        <f t="shared" si="127"/>
        <v>0.97581682264302139</v>
      </c>
      <c r="Y95" s="338">
        <f t="shared" si="127"/>
        <v>0.97998510485929446</v>
      </c>
      <c r="Z95" s="338">
        <f t="shared" si="127"/>
        <v>0.98394787875627421</v>
      </c>
      <c r="AA95" s="338">
        <f t="shared" si="127"/>
        <v>0.98748145208119553</v>
      </c>
      <c r="AB95" s="338">
        <f t="shared" si="127"/>
        <v>0.99047048131471582</v>
      </c>
      <c r="AC95" s="338">
        <f t="shared" si="127"/>
        <v>0.99289274865150401</v>
      </c>
      <c r="AD95" s="338">
        <f t="shared" si="127"/>
        <v>0.99478900036389728</v>
      </c>
      <c r="AE95" s="338">
        <f t="shared" si="127"/>
        <v>0.99623284429430448</v>
      </c>
      <c r="AF95" s="338">
        <f t="shared" si="127"/>
        <v>0.99730805305863524</v>
      </c>
      <c r="AG95" s="338">
        <f t="shared" si="127"/>
        <v>0.99809460206050282</v>
      </c>
      <c r="AH95" s="338">
        <f t="shared" si="127"/>
        <v>0.99866179608364714</v>
      </c>
      <c r="AI95" s="338">
        <f t="shared" si="127"/>
        <v>0.99906609366176002</v>
      </c>
      <c r="AJ95" s="338">
        <f t="shared" si="127"/>
        <v>0.99935156962661742</v>
      </c>
      <c r="AK95" s="338">
        <f t="shared" si="127"/>
        <v>0.99955158824857959</v>
      </c>
      <c r="AL95" s="338">
        <f t="shared" si="128"/>
        <v>0.99969083274917558</v>
      </c>
      <c r="AM95" s="338">
        <f t="shared" si="128"/>
        <v>0.99978724680176356</v>
      </c>
      <c r="AN95" s="338">
        <f t="shared" si="128"/>
        <v>0.99985369822487347</v>
      </c>
      <c r="AO95" s="338">
        <f t="shared" si="128"/>
        <v>0.99989931617140659</v>
      </c>
      <c r="AP95" s="338">
        <f t="shared" si="128"/>
        <v>0.99993052196448329</v>
      </c>
      <c r="AQ95" s="338">
        <f t="shared" si="128"/>
        <v>0.99995180098670189</v>
      </c>
      <c r="AR95" s="338">
        <f t="shared" si="128"/>
        <v>0.99996626854903647</v>
      </c>
      <c r="AS95" s="338">
        <f t="shared" si="128"/>
        <v>0.99997607816757406</v>
      </c>
      <c r="AT95" s="338">
        <f t="shared" si="128"/>
        <v>0.99998271254588911</v>
      </c>
      <c r="AU95" s="338">
        <f t="shared" si="128"/>
        <v>0.99998718897923322</v>
      </c>
      <c r="AV95" s="338">
        <f t="shared" si="128"/>
        <v>0.999990203250259</v>
      </c>
      <c r="AW95" s="338">
        <f t="shared" si="128"/>
        <v>0.99999222982402203</v>
      </c>
      <c r="AX95" s="338">
        <f t="shared" si="128"/>
        <v>0.99999359127393184</v>
      </c>
      <c r="AY95" s="338">
        <f t="shared" si="128"/>
        <v>0.99999450619804187</v>
      </c>
      <c r="AZ95" s="338">
        <f t="shared" si="128"/>
        <v>0.99999512218373843</v>
      </c>
      <c r="BA95" s="338">
        <f t="shared" si="128"/>
        <v>0.99999553842597366</v>
      </c>
      <c r="BB95" s="338">
        <f t="shared" si="129"/>
        <v>0.99999582121091968</v>
      </c>
      <c r="BC95" s="338">
        <f t="shared" si="129"/>
        <v>0.9999960144930985</v>
      </c>
      <c r="BD95" s="338">
        <f t="shared" si="129"/>
        <v>0.99999614710495288</v>
      </c>
      <c r="BE95" s="338">
        <f t="shared" si="129"/>
        <v>0.99999623767590706</v>
      </c>
      <c r="BF95" s="338">
        <f t="shared" si="129"/>
        <v>0.99999629966048242</v>
      </c>
      <c r="BG95" s="338">
        <f t="shared" si="129"/>
        <v>0.99999634499828138</v>
      </c>
      <c r="BH95" s="338">
        <f t="shared" si="129"/>
        <v>0.99999638279542524</v>
      </c>
      <c r="BI95" s="338">
        <f t="shared" si="129"/>
        <v>0.99999641997364253</v>
      </c>
      <c r="BJ95" s="338">
        <f t="shared" si="129"/>
        <v>0.99999646190234959</v>
      </c>
      <c r="BK95" s="338">
        <f t="shared" si="129"/>
        <v>0.99999651278825741</v>
      </c>
      <c r="BL95" s="338">
        <f t="shared" si="129"/>
        <v>0.99999657589916668</v>
      </c>
      <c r="BM95" s="338">
        <f t="shared" si="129"/>
        <v>0.99999665367716939</v>
      </c>
      <c r="BN95" s="339">
        <f t="shared" si="129"/>
        <v>0.9999967477824997</v>
      </c>
      <c r="BO95" s="258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</row>
    <row r="96" spans="2:187" ht="42" customHeight="1">
      <c r="B96" s="463"/>
      <c r="C96" s="462"/>
      <c r="D96" s="483">
        <v>0.55000000000000004</v>
      </c>
      <c r="E96" s="502"/>
      <c r="F96" s="338">
        <f t="shared" si="126"/>
        <v>0.98625747566194555</v>
      </c>
      <c r="G96" s="338">
        <f t="shared" si="126"/>
        <v>0.98172921975967409</v>
      </c>
      <c r="H96" s="338">
        <f t="shared" si="126"/>
        <v>0.97630250436162902</v>
      </c>
      <c r="I96" s="338">
        <f t="shared" si="126"/>
        <v>0.97015442715808331</v>
      </c>
      <c r="J96" s="338">
        <f t="shared" si="126"/>
        <v>0.96366175712681201</v>
      </c>
      <c r="K96" s="338">
        <f t="shared" si="126"/>
        <v>0.95737405604782599</v>
      </c>
      <c r="L96" s="338">
        <f t="shared" si="126"/>
        <v>0.95189508062581629</v>
      </c>
      <c r="M96" s="338">
        <f t="shared" si="126"/>
        <v>0.94770059024327979</v>
      </c>
      <c r="N96" s="338">
        <f t="shared" si="126"/>
        <v>0.94498106693797845</v>
      </c>
      <c r="O96" s="338">
        <f t="shared" si="126"/>
        <v>0.94359594341053554</v>
      </c>
      <c r="P96" s="338">
        <f t="shared" si="126"/>
        <v>0.94314825409572223</v>
      </c>
      <c r="Q96" s="338">
        <f t="shared" si="126"/>
        <v>0.94311382685130385</v>
      </c>
      <c r="R96" s="338">
        <f t="shared" si="126"/>
        <v>0.9433064073502615</v>
      </c>
      <c r="S96" s="338">
        <f t="shared" si="126"/>
        <v>0.94420567840302827</v>
      </c>
      <c r="T96" s="338">
        <f t="shared" si="126"/>
        <v>0.94628338107764032</v>
      </c>
      <c r="U96" s="338">
        <f t="shared" si="126"/>
        <v>0.94981099018279813</v>
      </c>
      <c r="V96" s="338">
        <f t="shared" si="127"/>
        <v>0.95475090466146706</v>
      </c>
      <c r="W96" s="338">
        <f t="shared" si="127"/>
        <v>0.96074278930975676</v>
      </c>
      <c r="X96" s="338">
        <f t="shared" si="127"/>
        <v>0.96721747155783089</v>
      </c>
      <c r="Y96" s="338">
        <f t="shared" si="127"/>
        <v>0.97358076722936415</v>
      </c>
      <c r="Z96" s="338">
        <f t="shared" si="127"/>
        <v>0.97936873653086631</v>
      </c>
      <c r="AA96" s="338">
        <f t="shared" si="127"/>
        <v>0.98431537252056789</v>
      </c>
      <c r="AB96" s="338">
        <f t="shared" si="127"/>
        <v>0.98833891155381914</v>
      </c>
      <c r="AC96" s="338">
        <f t="shared" si="127"/>
        <v>0.99148677670798713</v>
      </c>
      <c r="AD96" s="338">
        <f t="shared" si="127"/>
        <v>0.99387578644163244</v>
      </c>
      <c r="AE96" s="338">
        <f t="shared" si="127"/>
        <v>0.9956463345265929</v>
      </c>
      <c r="AF96" s="338">
        <f t="shared" si="127"/>
        <v>0.99693437294130993</v>
      </c>
      <c r="AG96" s="338">
        <f t="shared" si="127"/>
        <v>0.99785780901512733</v>
      </c>
      <c r="AH96" s="338">
        <f t="shared" si="127"/>
        <v>0.99851224112135295</v>
      </c>
      <c r="AI96" s="338">
        <f t="shared" si="127"/>
        <v>0.99897177231257783</v>
      </c>
      <c r="AJ96" s="338">
        <f t="shared" si="127"/>
        <v>0.99929205488547279</v>
      </c>
      <c r="AK96" s="33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38">
        <f t="shared" si="130"/>
        <v>0.99966686489018042</v>
      </c>
      <c r="AM96" s="338">
        <f t="shared" si="130"/>
        <v>0.99977182898764649</v>
      </c>
      <c r="AN96" s="338">
        <f t="shared" si="130"/>
        <v>0.99984360486963386</v>
      </c>
      <c r="AO96" s="338">
        <f t="shared" si="130"/>
        <v>0.99989252539258111</v>
      </c>
      <c r="AP96" s="338">
        <f t="shared" si="130"/>
        <v>0.9999257680111433</v>
      </c>
      <c r="AQ96" s="338">
        <f t="shared" si="130"/>
        <v>0.99994829279043107</v>
      </c>
      <c r="AR96" s="338">
        <f t="shared" si="130"/>
        <v>0.99996351306604925</v>
      </c>
      <c r="AS96" s="338">
        <f t="shared" si="130"/>
        <v>0.99997376955514017</v>
      </c>
      <c r="AT96" s="338">
        <f t="shared" si="130"/>
        <v>0.99998066259620944</v>
      </c>
      <c r="AU96" s="338">
        <f t="shared" si="130"/>
        <v>0.9999852833787124</v>
      </c>
      <c r="AV96" s="338">
        <f t="shared" si="130"/>
        <v>0.99998837400527529</v>
      </c>
      <c r="AW96" s="338">
        <f t="shared" si="130"/>
        <v>0.99999043781997377</v>
      </c>
      <c r="AX96" s="338">
        <f t="shared" si="130"/>
        <v>0.99999181520263591</v>
      </c>
      <c r="AY96" s="338">
        <f t="shared" si="130"/>
        <v>0.99999273550354406</v>
      </c>
      <c r="AZ96" s="338">
        <f t="shared" si="130"/>
        <v>0.99999335255722821</v>
      </c>
      <c r="BA96" s="338">
        <f t="shared" si="128"/>
        <v>0.99999376892778169</v>
      </c>
      <c r="BB96" s="338">
        <f t="shared" si="129"/>
        <v>0.99999405243745221</v>
      </c>
      <c r="BC96" s="338">
        <f t="shared" si="129"/>
        <v>0.99999424741780651</v>
      </c>
      <c r="BD96" s="338">
        <f t="shared" si="129"/>
        <v>0.99999438235407245</v>
      </c>
      <c r="BE96" s="338">
        <f t="shared" si="129"/>
        <v>0.99999447509250738</v>
      </c>
      <c r="BF96" s="338">
        <f t="shared" si="129"/>
        <v>0.9999945390427285</v>
      </c>
      <c r="BG96" s="338">
        <f t="shared" si="129"/>
        <v>0.99999458777278261</v>
      </c>
      <c r="BH96" s="338">
        <f t="shared" si="129"/>
        <v>0.99999463209137152</v>
      </c>
      <c r="BI96" s="338">
        <f t="shared" si="129"/>
        <v>0.9999946805130705</v>
      </c>
      <c r="BJ96" s="338">
        <f t="shared" si="129"/>
        <v>0.99999473987451448</v>
      </c>
      <c r="BK96" s="338">
        <f t="shared" si="129"/>
        <v>0.9999948156869003</v>
      </c>
      <c r="BL96" s="338">
        <f t="shared" si="129"/>
        <v>0.99999491230806681</v>
      </c>
      <c r="BM96" s="338">
        <f t="shared" si="129"/>
        <v>0.99999503299625314</v>
      </c>
      <c r="BN96" s="339">
        <f t="shared" si="129"/>
        <v>0.99999517989435138</v>
      </c>
      <c r="BO96" s="258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</row>
    <row r="97" spans="2:84" ht="42" customHeight="1">
      <c r="B97" s="463"/>
      <c r="C97" s="462"/>
      <c r="D97" s="481">
        <v>0.5</v>
      </c>
      <c r="E97" s="502"/>
      <c r="F97" s="338">
        <f t="shared" si="126"/>
        <v>0.9834624664375059</v>
      </c>
      <c r="G97" s="338">
        <f t="shared" si="126"/>
        <v>0.97746897259458709</v>
      </c>
      <c r="H97" s="338">
        <f t="shared" si="126"/>
        <v>0.96997575709726525</v>
      </c>
      <c r="I97" s="338">
        <f t="shared" si="126"/>
        <v>0.96107699831610638</v>
      </c>
      <c r="J97" s="338">
        <f t="shared" si="126"/>
        <v>0.95119461713906384</v>
      </c>
      <c r="K97" s="338">
        <f t="shared" si="126"/>
        <v>0.9411270374073385</v>
      </c>
      <c r="L97" s="338">
        <f t="shared" si="126"/>
        <v>0.93193184047775957</v>
      </c>
      <c r="M97" s="338">
        <f t="shared" si="126"/>
        <v>0.92461035457210594</v>
      </c>
      <c r="N97" s="338">
        <f t="shared" si="126"/>
        <v>0.91972599885118922</v>
      </c>
      <c r="O97" s="338">
        <f t="shared" si="126"/>
        <v>0.91719519911327185</v>
      </c>
      <c r="P97" s="338">
        <f t="shared" si="126"/>
        <v>0.91637087035684395</v>
      </c>
      <c r="Q97" s="33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38">
        <f t="shared" si="131"/>
        <v>0.91666244344226422</v>
      </c>
      <c r="S97" s="338">
        <f t="shared" si="131"/>
        <v>0.91831291947047067</v>
      </c>
      <c r="T97" s="338">
        <f t="shared" si="131"/>
        <v>0.92207884083488112</v>
      </c>
      <c r="U97" s="338">
        <f t="shared" si="131"/>
        <v>0.92832558655948283</v>
      </c>
      <c r="V97" s="338">
        <f t="shared" si="131"/>
        <v>0.93677537316726711</v>
      </c>
      <c r="W97" s="338">
        <f t="shared" si="131"/>
        <v>0.94658346422932993</v>
      </c>
      <c r="X97" s="338">
        <f t="shared" si="131"/>
        <v>0.95666962777190157</v>
      </c>
      <c r="Y97" s="338">
        <f t="shared" si="131"/>
        <v>0.96609041941249352</v>
      </c>
      <c r="Z97" s="338">
        <f t="shared" si="131"/>
        <v>0.97425105116028832</v>
      </c>
      <c r="AA97" s="338">
        <f t="shared" si="131"/>
        <v>0.98092109693995699</v>
      </c>
      <c r="AB97" s="338">
        <f t="shared" si="131"/>
        <v>0.98613664931042111</v>
      </c>
      <c r="AC97" s="338">
        <f t="shared" si="131"/>
        <v>0.99008025221908413</v>
      </c>
      <c r="AD97" s="338">
        <f t="shared" si="131"/>
        <v>0.99298723160609914</v>
      </c>
      <c r="AE97" s="338">
        <f t="shared" si="131"/>
        <v>0.99508905148210081</v>
      </c>
      <c r="AF97" s="338">
        <f t="shared" si="131"/>
        <v>0.99658641210938392</v>
      </c>
      <c r="AG97" s="33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38">
        <f t="shared" si="132"/>
        <v>0.99837726989659259</v>
      </c>
      <c r="AI97" s="338">
        <f t="shared" si="132"/>
        <v>0.99888761955692895</v>
      </c>
      <c r="AJ97" s="338">
        <f t="shared" si="132"/>
        <v>0.99923940448890136</v>
      </c>
      <c r="AK97" s="338">
        <f t="shared" si="132"/>
        <v>0.99948077610328656</v>
      </c>
      <c r="AL97" s="338">
        <f t="shared" si="132"/>
        <v>0.9996457517581151</v>
      </c>
      <c r="AM97" s="338">
        <f t="shared" si="132"/>
        <v>0.99975813613695708</v>
      </c>
      <c r="AN97" s="338">
        <f t="shared" si="132"/>
        <v>0.99983446555600086</v>
      </c>
      <c r="AO97" s="338">
        <f t="shared" si="132"/>
        <v>0.99988616163588762</v>
      </c>
      <c r="AP97" s="338">
        <f t="shared" si="132"/>
        <v>0.99992107768276994</v>
      </c>
      <c r="AQ97" s="338">
        <f t="shared" si="132"/>
        <v>0.99994459400124258</v>
      </c>
      <c r="AR97" s="338">
        <f t="shared" si="132"/>
        <v>0.99996038580429614</v>
      </c>
      <c r="AS97" s="338">
        <f t="shared" si="132"/>
        <v>0.99997095737819952</v>
      </c>
      <c r="AT97" s="338">
        <f t="shared" si="132"/>
        <v>0.99997801140310638</v>
      </c>
      <c r="AU97" s="338">
        <f t="shared" si="132"/>
        <v>0.99998270310091653</v>
      </c>
      <c r="AV97" s="338">
        <f t="shared" si="132"/>
        <v>0.999985814494744</v>
      </c>
      <c r="AW97" s="338">
        <f t="shared" si="130"/>
        <v>0.99998787356687979</v>
      </c>
      <c r="AX97" s="338">
        <f t="shared" si="130"/>
        <v>0.99998923557797603</v>
      </c>
      <c r="AY97" s="338">
        <f t="shared" si="130"/>
        <v>0.99999013848814378</v>
      </c>
      <c r="AZ97" s="338">
        <f t="shared" si="130"/>
        <v>0.99999074069447325</v>
      </c>
      <c r="BA97" s="338">
        <f t="shared" si="128"/>
        <v>0.99999114671181932</v>
      </c>
      <c r="BB97" s="338">
        <f t="shared" si="129"/>
        <v>0.99999142463856405</v>
      </c>
      <c r="BC97" s="338">
        <f t="shared" si="129"/>
        <v>0.99999161802413861</v>
      </c>
      <c r="BD97" s="338">
        <f t="shared" si="129"/>
        <v>0.9999917539181632</v>
      </c>
      <c r="BE97" s="338">
        <f t="shared" si="129"/>
        <v>0.99999184835555455</v>
      </c>
      <c r="BF97" s="338">
        <f t="shared" si="129"/>
        <v>0.99999191431574264</v>
      </c>
      <c r="BG97" s="338">
        <f t="shared" si="129"/>
        <v>0.99999196773465215</v>
      </c>
      <c r="BH97" s="338">
        <f t="shared" si="129"/>
        <v>0.99999202198812509</v>
      </c>
      <c r="BI97" s="338">
        <f t="shared" si="129"/>
        <v>0.99999208803084061</v>
      </c>
      <c r="BJ97" s="338">
        <f t="shared" si="129"/>
        <v>0.99999217496351012</v>
      </c>
      <c r="BK97" s="338">
        <f t="shared" si="129"/>
        <v>0.99999229030851133</v>
      </c>
      <c r="BL97" s="338">
        <f t="shared" si="129"/>
        <v>0.99999244008595312</v>
      </c>
      <c r="BM97" s="338">
        <f t="shared" si="129"/>
        <v>0.99999262876271733</v>
      </c>
      <c r="BN97" s="339">
        <f t="shared" si="129"/>
        <v>0.99999285913562452</v>
      </c>
      <c r="BO97" s="258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</row>
    <row r="98" spans="2:84" ht="42" customHeight="1">
      <c r="B98" s="463"/>
      <c r="C98" s="462"/>
      <c r="D98" s="483">
        <v>0.45</v>
      </c>
      <c r="E98" s="502"/>
      <c r="F98" s="33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38">
        <f t="shared" si="133"/>
        <v>0.97311333500802577</v>
      </c>
      <c r="H98" s="338">
        <f t="shared" si="133"/>
        <v>0.96321022886334973</v>
      </c>
      <c r="I98" s="338">
        <f t="shared" si="133"/>
        <v>0.9508660875972369</v>
      </c>
      <c r="J98" s="338">
        <f t="shared" si="133"/>
        <v>0.93638441444802101</v>
      </c>
      <c r="K98" s="338">
        <f t="shared" si="133"/>
        <v>0.92073459535709934</v>
      </c>
      <c r="L98" s="338">
        <f t="shared" si="133"/>
        <v>0.90557626649790079</v>
      </c>
      <c r="M98" s="338">
        <f t="shared" si="133"/>
        <v>0.89285771732009445</v>
      </c>
      <c r="N98" s="338">
        <f t="shared" si="133"/>
        <v>0.88402449987476384</v>
      </c>
      <c r="O98" s="338">
        <f t="shared" si="133"/>
        <v>0.87933086312165076</v>
      </c>
      <c r="P98" s="338">
        <f t="shared" si="133"/>
        <v>0.87778420863894713</v>
      </c>
      <c r="Q98" s="338">
        <f t="shared" si="133"/>
        <v>0.87766466940574484</v>
      </c>
      <c r="R98" s="338">
        <f t="shared" si="133"/>
        <v>0.87833230437543508</v>
      </c>
      <c r="S98" s="338">
        <f t="shared" si="133"/>
        <v>0.88141392196006785</v>
      </c>
      <c r="T98" s="338">
        <f t="shared" si="133"/>
        <v>0.88831584530831464</v>
      </c>
      <c r="U98" s="338">
        <f t="shared" si="133"/>
        <v>0.89938720863455635</v>
      </c>
      <c r="V98" s="338">
        <f t="shared" si="133"/>
        <v>0.91366890945631907</v>
      </c>
      <c r="W98" s="338">
        <f t="shared" si="133"/>
        <v>0.92933352648441192</v>
      </c>
      <c r="X98" s="338">
        <f t="shared" si="133"/>
        <v>0.94451088111603221</v>
      </c>
      <c r="Y98" s="338">
        <f t="shared" si="133"/>
        <v>0.95789950181190886</v>
      </c>
      <c r="Z98" s="338">
        <f t="shared" si="133"/>
        <v>0.96891497122251757</v>
      </c>
      <c r="AA98" s="338">
        <f t="shared" si="133"/>
        <v>0.97752596067386754</v>
      </c>
      <c r="AB98" s="338">
        <f t="shared" si="133"/>
        <v>0.98401055336258714</v>
      </c>
      <c r="AC98" s="338">
        <f t="shared" si="133"/>
        <v>0.98876235472308283</v>
      </c>
      <c r="AD98" s="338">
        <f t="shared" si="133"/>
        <v>0.99217524919218381</v>
      </c>
      <c r="AE98" s="338">
        <f t="shared" si="133"/>
        <v>0.99459032401749736</v>
      </c>
      <c r="AF98" s="338">
        <f t="shared" si="133"/>
        <v>0.99628037533486014</v>
      </c>
      <c r="AG98" s="338">
        <f t="shared" si="133"/>
        <v>0.99745310192301873</v>
      </c>
      <c r="AH98" s="338">
        <f t="shared" si="133"/>
        <v>0.99826157233568957</v>
      </c>
      <c r="AI98" s="338">
        <f t="shared" si="133"/>
        <v>0.99881608498727614</v>
      </c>
      <c r="AJ98" s="338">
        <f t="shared" si="133"/>
        <v>0.99919485551258758</v>
      </c>
      <c r="AK98" s="338">
        <f t="shared" si="133"/>
        <v>0.99945270415595233</v>
      </c>
      <c r="AL98" s="338">
        <f t="shared" si="132"/>
        <v>0.99962772114605725</v>
      </c>
      <c r="AM98" s="338">
        <f t="shared" si="132"/>
        <v>0.99974619928927921</v>
      </c>
      <c r="AN98" s="338">
        <f t="shared" si="132"/>
        <v>0.99982619720631527</v>
      </c>
      <c r="AO98" s="338">
        <f t="shared" si="132"/>
        <v>0.99988007028355919</v>
      </c>
      <c r="AP98" s="338">
        <f t="shared" si="132"/>
        <v>0.9999162465791579</v>
      </c>
      <c r="AQ98" s="338">
        <f t="shared" si="132"/>
        <v>0.99994046168270001</v>
      </c>
      <c r="AR98" s="338">
        <f t="shared" si="132"/>
        <v>0.99995661148450854</v>
      </c>
      <c r="AS98" s="338">
        <f t="shared" si="132"/>
        <v>0.99996733798748383</v>
      </c>
      <c r="AT98" s="338">
        <f t="shared" si="132"/>
        <v>0.99997443011002196</v>
      </c>
      <c r="AU98" s="338">
        <f t="shared" si="132"/>
        <v>0.99997909707653876</v>
      </c>
      <c r="AV98" s="338">
        <f t="shared" si="132"/>
        <v>0.99998215449348649</v>
      </c>
      <c r="AW98" s="338">
        <f t="shared" si="130"/>
        <v>0.99998415081995284</v>
      </c>
      <c r="AX98" s="338">
        <f t="shared" si="130"/>
        <v>0.99998545326658117</v>
      </c>
      <c r="AY98" s="338">
        <f t="shared" si="130"/>
        <v>0.99998630613326733</v>
      </c>
      <c r="AZ98" s="338">
        <f t="shared" si="130"/>
        <v>0.99998687044325985</v>
      </c>
      <c r="BA98" s="338">
        <f t="shared" si="128"/>
        <v>0.9999872508850689</v>
      </c>
      <c r="BB98" s="338">
        <f t="shared" si="129"/>
        <v>0.99998751413302556</v>
      </c>
      <c r="BC98" s="338">
        <f t="shared" si="129"/>
        <v>0.99998770129997305</v>
      </c>
      <c r="BD98" s="338">
        <f t="shared" si="129"/>
        <v>0.99998783638438959</v>
      </c>
      <c r="BE98" s="338">
        <f t="shared" si="129"/>
        <v>0.99998793204356362</v>
      </c>
      <c r="BF98" s="338">
        <f t="shared" si="129"/>
        <v>0.99998800026204282</v>
      </c>
      <c r="BG98" s="338">
        <f t="shared" si="129"/>
        <v>0.99998806056413936</v>
      </c>
      <c r="BH98" s="338">
        <f t="shared" si="129"/>
        <v>0.99998813030055433</v>
      </c>
      <c r="BI98" s="338">
        <f t="shared" si="129"/>
        <v>0.99998822423447475</v>
      </c>
      <c r="BJ98" s="338">
        <f t="shared" si="129"/>
        <v>0.99998835500604766</v>
      </c>
      <c r="BK98" s="338">
        <f t="shared" si="129"/>
        <v>0.99998853326503323</v>
      </c>
      <c r="BL98" s="338">
        <f t="shared" si="129"/>
        <v>0.99998876757680188</v>
      </c>
      <c r="BM98" s="338">
        <f t="shared" si="129"/>
        <v>0.99998906419156308</v>
      </c>
      <c r="BN98" s="339">
        <f t="shared" si="129"/>
        <v>0.99998942675916469</v>
      </c>
      <c r="BO98" s="258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</row>
    <row r="99" spans="2:84" ht="42" customHeight="1">
      <c r="B99" s="463"/>
      <c r="C99" s="462"/>
      <c r="D99" s="481">
        <v>0.4</v>
      </c>
      <c r="E99" s="502"/>
      <c r="F99" s="33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38">
        <f t="shared" si="134"/>
        <v>0.96901630704241737</v>
      </c>
      <c r="H99" s="338">
        <f t="shared" si="134"/>
        <v>0.95656458392747523</v>
      </c>
      <c r="I99" s="338">
        <f t="shared" si="134"/>
        <v>0.94030484551027815</v>
      </c>
      <c r="J99" s="338">
        <f t="shared" si="134"/>
        <v>0.92012740808751747</v>
      </c>
      <c r="K99" s="338">
        <f t="shared" si="134"/>
        <v>0.89685171922720208</v>
      </c>
      <c r="L99" s="338">
        <f t="shared" si="134"/>
        <v>0.87265024598104879</v>
      </c>
      <c r="M99" s="338">
        <f t="shared" si="134"/>
        <v>0.85088775826608876</v>
      </c>
      <c r="N99" s="338">
        <f t="shared" si="134"/>
        <v>0.83487390780859483</v>
      </c>
      <c r="O99" s="338">
        <f t="shared" si="134"/>
        <v>0.82602995929931344</v>
      </c>
      <c r="P99" s="338">
        <f t="shared" si="134"/>
        <v>0.82306126186896977</v>
      </c>
      <c r="Q99" s="338">
        <f t="shared" si="134"/>
        <v>0.82283066362003854</v>
      </c>
      <c r="R99" s="338">
        <f t="shared" si="134"/>
        <v>0.82411647872710569</v>
      </c>
      <c r="S99" s="338">
        <f t="shared" si="134"/>
        <v>0.82998513269267848</v>
      </c>
      <c r="T99" s="338">
        <f t="shared" si="134"/>
        <v>0.84275255508402314</v>
      </c>
      <c r="U99" s="338">
        <f t="shared" si="134"/>
        <v>0.86223963083078492</v>
      </c>
      <c r="V99" s="338">
        <f t="shared" si="131"/>
        <v>0.88578861758012806</v>
      </c>
      <c r="W99" s="338">
        <f t="shared" si="131"/>
        <v>0.90984064761035144</v>
      </c>
      <c r="X99" s="338">
        <f t="shared" si="131"/>
        <v>0.93160195902057508</v>
      </c>
      <c r="Y99" s="338">
        <f t="shared" si="131"/>
        <v>0.94967136988596801</v>
      </c>
      <c r="Z99" s="338">
        <f t="shared" si="131"/>
        <v>0.96380101247676186</v>
      </c>
      <c r="AA99" s="338">
        <f t="shared" si="131"/>
        <v>0.97439678312377354</v>
      </c>
      <c r="AB99" s="338">
        <f t="shared" si="131"/>
        <v>0.98211278631355459</v>
      </c>
      <c r="AC99" s="338">
        <f t="shared" si="131"/>
        <v>0.98761636257311658</v>
      </c>
      <c r="AD99" s="338">
        <f t="shared" si="131"/>
        <v>0.99148408764168028</v>
      </c>
      <c r="AE99" s="338">
        <f t="shared" si="131"/>
        <v>0.99417312351155196</v>
      </c>
      <c r="AF99" s="338">
        <f t="shared" si="131"/>
        <v>0.99602794192281585</v>
      </c>
      <c r="AG99" s="338">
        <f t="shared" si="132"/>
        <v>0.99729978538224806</v>
      </c>
      <c r="AH99" s="338">
        <f t="shared" si="132"/>
        <v>0.99816794429233113</v>
      </c>
      <c r="AI99" s="338">
        <f t="shared" si="132"/>
        <v>0.99875844373603484</v>
      </c>
      <c r="AJ99" s="338">
        <f t="shared" si="132"/>
        <v>0.99915892166142051</v>
      </c>
      <c r="AK99" s="338">
        <f t="shared" si="132"/>
        <v>0.99942984876001761</v>
      </c>
      <c r="AL99" s="338">
        <f t="shared" si="132"/>
        <v>0.9996127115369754</v>
      </c>
      <c r="AM99" s="338">
        <f t="shared" si="132"/>
        <v>0.99973585101568752</v>
      </c>
      <c r="AN99" s="338">
        <f t="shared" si="132"/>
        <v>0.99981856640643851</v>
      </c>
      <c r="AO99" s="338">
        <f t="shared" si="132"/>
        <v>0.99987396858323685</v>
      </c>
      <c r="AP99" s="338">
        <f t="shared" si="132"/>
        <v>0.99991094874441477</v>
      </c>
      <c r="AQ99" s="338">
        <f t="shared" si="132"/>
        <v>0.9999355286647067</v>
      </c>
      <c r="AR99" s="338">
        <f t="shared" si="132"/>
        <v>0.99995178265726081</v>
      </c>
      <c r="AS99" s="338">
        <f t="shared" si="132"/>
        <v>0.9999624649421287</v>
      </c>
      <c r="AT99" s="338">
        <f t="shared" si="132"/>
        <v>0.9999694354602664</v>
      </c>
      <c r="AU99" s="338">
        <f t="shared" si="132"/>
        <v>0.99997394837522213</v>
      </c>
      <c r="AV99" s="338">
        <f t="shared" si="132"/>
        <v>0.99997684735002312</v>
      </c>
      <c r="AW99" s="338">
        <f t="shared" si="130"/>
        <v>0.99997869770197634</v>
      </c>
      <c r="AX99" s="338">
        <f t="shared" si="130"/>
        <v>0.99997987589851234</v>
      </c>
      <c r="AY99" s="338">
        <f t="shared" si="130"/>
        <v>0.99998063024985206</v>
      </c>
      <c r="AZ99" s="338">
        <f t="shared" si="130"/>
        <v>0.9999811221485968</v>
      </c>
      <c r="BA99" s="338">
        <f t="shared" si="128"/>
        <v>0.99998145414922379</v>
      </c>
      <c r="BB99" s="338">
        <f t="shared" si="129"/>
        <v>0.99998168911644914</v>
      </c>
      <c r="BC99" s="338">
        <f t="shared" si="129"/>
        <v>0.99998186328414118</v>
      </c>
      <c r="BD99" s="338">
        <f t="shared" si="129"/>
        <v>0.99998199513725261</v>
      </c>
      <c r="BE99" s="338">
        <f t="shared" si="129"/>
        <v>0.99998209152119155</v>
      </c>
      <c r="BF99" s="338">
        <f t="shared" si="129"/>
        <v>0.99998216257127859</v>
      </c>
      <c r="BG99" s="338">
        <f t="shared" si="129"/>
        <v>0.99998223339767556</v>
      </c>
      <c r="BH99" s="338">
        <f t="shared" si="129"/>
        <v>0.99998232760976735</v>
      </c>
      <c r="BI99" s="338">
        <f t="shared" si="129"/>
        <v>0.99998246598529805</v>
      </c>
      <c r="BJ99" s="338">
        <f t="shared" si="129"/>
        <v>0.99998266674241509</v>
      </c>
      <c r="BK99" s="338">
        <f t="shared" si="129"/>
        <v>0.99998294541751187</v>
      </c>
      <c r="BL99" s="338">
        <f t="shared" si="129"/>
        <v>0.99998331447609801</v>
      </c>
      <c r="BM99" s="338">
        <f t="shared" si="129"/>
        <v>0.99998378277694677</v>
      </c>
      <c r="BN99" s="339">
        <f t="shared" si="129"/>
        <v>0.99998435500947358</v>
      </c>
      <c r="BO99" s="258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</row>
    <row r="100" spans="2:84" ht="42" customHeight="1">
      <c r="B100" s="463"/>
      <c r="C100" s="462"/>
      <c r="D100" s="483">
        <v>0.35</v>
      </c>
      <c r="E100" s="502"/>
      <c r="F100" s="338">
        <f t="shared" si="134"/>
        <v>0.9761574683313371</v>
      </c>
      <c r="G100" s="338">
        <f t="shared" si="134"/>
        <v>0.96552685178387565</v>
      </c>
      <c r="H100" s="338">
        <f t="shared" si="134"/>
        <v>0.95068121027280839</v>
      </c>
      <c r="I100" s="338">
        <f t="shared" si="134"/>
        <v>0.93048861341575695</v>
      </c>
      <c r="J100" s="338">
        <f t="shared" si="134"/>
        <v>0.90407949659248088</v>
      </c>
      <c r="K100" s="338">
        <f t="shared" si="134"/>
        <v>0.8715242807459731</v>
      </c>
      <c r="L100" s="338">
        <f t="shared" si="134"/>
        <v>0.83484951762470949</v>
      </c>
      <c r="M100" s="338">
        <f t="shared" si="134"/>
        <v>0.79882170980729716</v>
      </c>
      <c r="N100" s="338">
        <f t="shared" si="134"/>
        <v>0.77000061530082353</v>
      </c>
      <c r="O100" s="338">
        <f t="shared" si="134"/>
        <v>0.75306581618947066</v>
      </c>
      <c r="P100" s="338">
        <f t="shared" si="134"/>
        <v>0.74719699806417617</v>
      </c>
      <c r="Q100" s="338">
        <f t="shared" si="134"/>
        <v>0.74673702827830435</v>
      </c>
      <c r="R100" s="338">
        <f t="shared" si="134"/>
        <v>0.74929424727337413</v>
      </c>
      <c r="S100" s="338">
        <f t="shared" si="134"/>
        <v>0.7607376252950272</v>
      </c>
      <c r="T100" s="338">
        <f t="shared" si="134"/>
        <v>0.78445554954560648</v>
      </c>
      <c r="U100" s="338">
        <f t="shared" si="134"/>
        <v>0.81801940141520935</v>
      </c>
      <c r="V100" s="338">
        <f t="shared" si="131"/>
        <v>0.85515285550604725</v>
      </c>
      <c r="W100" s="338">
        <f t="shared" si="131"/>
        <v>0.88998762136025544</v>
      </c>
      <c r="X100" s="338">
        <f t="shared" si="131"/>
        <v>0.91928920098472844</v>
      </c>
      <c r="Y100" s="338">
        <f t="shared" si="131"/>
        <v>0.94223415970032265</v>
      </c>
      <c r="Z100" s="338">
        <f t="shared" si="131"/>
        <v>0.95937311749112464</v>
      </c>
      <c r="AA100" s="338">
        <f t="shared" si="131"/>
        <v>0.97177803423666886</v>
      </c>
      <c r="AB100" s="338">
        <f t="shared" si="131"/>
        <v>0.98056673885892476</v>
      </c>
      <c r="AC100" s="338">
        <f t="shared" si="131"/>
        <v>0.98670246932308492</v>
      </c>
      <c r="AD100" s="338">
        <f t="shared" si="131"/>
        <v>0.9909421810571265</v>
      </c>
      <c r="AE100" s="338">
        <f t="shared" si="131"/>
        <v>0.99385038389950098</v>
      </c>
      <c r="AF100" s="338">
        <f t="shared" si="131"/>
        <v>0.99583468081952065</v>
      </c>
      <c r="AG100" s="338">
        <f t="shared" si="132"/>
        <v>0.99718326582033412</v>
      </c>
      <c r="AH100" s="338">
        <f t="shared" si="132"/>
        <v>0.99809704630351892</v>
      </c>
      <c r="AI100" s="338">
        <f t="shared" si="132"/>
        <v>0.99871471896825703</v>
      </c>
      <c r="AJ100" s="338">
        <f t="shared" si="132"/>
        <v>0.99913137597049484</v>
      </c>
      <c r="AK100" s="338">
        <f t="shared" si="132"/>
        <v>0.99941189278084241</v>
      </c>
      <c r="AL100" s="338">
        <f t="shared" si="132"/>
        <v>0.9996003724635375</v>
      </c>
      <c r="AM100" s="338">
        <f t="shared" si="132"/>
        <v>0.99972671988584771</v>
      </c>
      <c r="AN100" s="338">
        <f t="shared" si="132"/>
        <v>0.99981117582561996</v>
      </c>
      <c r="AO100" s="338">
        <f t="shared" si="132"/>
        <v>0.9998674233083894</v>
      </c>
      <c r="AP100" s="338">
        <f t="shared" si="132"/>
        <v>0.99990470531196196</v>
      </c>
      <c r="AQ100" s="338">
        <f t="shared" si="132"/>
        <v>0.99992926307942021</v>
      </c>
      <c r="AR100" s="338">
        <f t="shared" si="132"/>
        <v>0.99994531016482158</v>
      </c>
      <c r="AS100" s="338">
        <f t="shared" si="132"/>
        <v>0.99995569060268308</v>
      </c>
      <c r="AT100" s="338">
        <f t="shared" si="132"/>
        <v>0.99996232293693332</v>
      </c>
      <c r="AU100" s="338">
        <f t="shared" si="132"/>
        <v>0.99996649953032946</v>
      </c>
      <c r="AV100" s="338">
        <f t="shared" si="132"/>
        <v>0.99996908833472131</v>
      </c>
      <c r="AW100" s="338">
        <f t="shared" si="130"/>
        <v>0.99997066906482623</v>
      </c>
      <c r="AX100" s="338">
        <f t="shared" si="130"/>
        <v>0.99997162531735939</v>
      </c>
      <c r="AY100" s="338">
        <f t="shared" si="130"/>
        <v>0.999972207105157</v>
      </c>
      <c r="AZ100" s="338">
        <f t="shared" si="130"/>
        <v>0.99997257348864699</v>
      </c>
      <c r="BA100" s="338">
        <f t="shared" si="128"/>
        <v>0.99997282176416624</v>
      </c>
      <c r="BB100" s="338">
        <f t="shared" si="129"/>
        <v>0.99997300751251961</v>
      </c>
      <c r="BC100" s="338">
        <f t="shared" si="129"/>
        <v>0.99997315837773437</v>
      </c>
      <c r="BD100" s="338">
        <f t="shared" si="129"/>
        <v>0.99997328349770365</v>
      </c>
      <c r="BE100" s="338">
        <f t="shared" si="129"/>
        <v>0.99997338006357905</v>
      </c>
      <c r="BF100" s="338">
        <f t="shared" si="129"/>
        <v>0.99997345503595925</v>
      </c>
      <c r="BG100" s="338">
        <f t="shared" si="129"/>
        <v>0.99997354236592451</v>
      </c>
      <c r="BH100" s="338">
        <f t="shared" si="129"/>
        <v>0.99997367562211736</v>
      </c>
      <c r="BI100" s="338">
        <f t="shared" si="129"/>
        <v>0.99997388515231544</v>
      </c>
      <c r="BJ100" s="33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38">
        <f t="shared" si="135"/>
        <v>0.99997463738616066</v>
      </c>
      <c r="BL100" s="338">
        <f t="shared" si="135"/>
        <v>0.99997522171151088</v>
      </c>
      <c r="BM100" s="338">
        <f t="shared" si="135"/>
        <v>0.99997596360653696</v>
      </c>
      <c r="BN100" s="339">
        <f t="shared" si="135"/>
        <v>0.99997686886510839</v>
      </c>
      <c r="BO100" s="258"/>
      <c r="BP100" s="174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</row>
    <row r="101" spans="2:84" ht="42" customHeight="1">
      <c r="B101" s="463"/>
      <c r="C101" s="462"/>
      <c r="D101" s="481">
        <v>0.3</v>
      </c>
      <c r="E101" s="502"/>
      <c r="F101" s="338">
        <f t="shared" si="134"/>
        <v>0.97463742478116944</v>
      </c>
      <c r="G101" s="338">
        <f t="shared" si="134"/>
        <v>0.96289109886249546</v>
      </c>
      <c r="H101" s="338">
        <f t="shared" si="134"/>
        <v>0.94609598998989275</v>
      </c>
      <c r="I101" s="338">
        <f t="shared" si="134"/>
        <v>0.92251514467685736</v>
      </c>
      <c r="J101" s="338">
        <f t="shared" si="134"/>
        <v>0.89030974968912646</v>
      </c>
      <c r="K101" s="338">
        <f t="shared" si="134"/>
        <v>0.84817770438733819</v>
      </c>
      <c r="L101" s="338">
        <f t="shared" si="134"/>
        <v>0.79673183691366278</v>
      </c>
      <c r="M101" s="338">
        <f t="shared" si="134"/>
        <v>0.74067866894841561</v>
      </c>
      <c r="N101" s="338">
        <f t="shared" si="134"/>
        <v>0.69026637020028681</v>
      </c>
      <c r="O101" s="338">
        <f t="shared" si="134"/>
        <v>0.6574129227572032</v>
      </c>
      <c r="P101" s="338">
        <f t="shared" si="134"/>
        <v>0.64531345129376561</v>
      </c>
      <c r="Q101" s="338">
        <f t="shared" si="134"/>
        <v>0.64434758709519258</v>
      </c>
      <c r="R101" s="338">
        <f t="shared" si="134"/>
        <v>0.64968434264426733</v>
      </c>
      <c r="S101" s="338">
        <f t="shared" si="134"/>
        <v>0.6726487860586815</v>
      </c>
      <c r="T101" s="338">
        <f t="shared" si="134"/>
        <v>0.71629761579238949</v>
      </c>
      <c r="U101" s="338">
        <f t="shared" si="134"/>
        <v>0.77134678425164493</v>
      </c>
      <c r="V101" s="338">
        <f t="shared" si="131"/>
        <v>0.82580013003677466</v>
      </c>
      <c r="W101" s="338">
        <f t="shared" si="131"/>
        <v>0.8724288518789598</v>
      </c>
      <c r="X101" s="338">
        <f t="shared" si="131"/>
        <v>0.90905496759342463</v>
      </c>
      <c r="Y101" s="338">
        <f t="shared" si="131"/>
        <v>0.93633642627901736</v>
      </c>
      <c r="Z101" s="338">
        <f t="shared" si="131"/>
        <v>0.95598418387316841</v>
      </c>
      <c r="AA101" s="338">
        <f t="shared" si="131"/>
        <v>0.96982698927642952</v>
      </c>
      <c r="AB101" s="338">
        <f t="shared" si="131"/>
        <v>0.97943839381648024</v>
      </c>
      <c r="AC101" s="338">
        <f t="shared" si="131"/>
        <v>0.98604601851644158</v>
      </c>
      <c r="AD101" s="338">
        <f t="shared" si="131"/>
        <v>0.99055768066402128</v>
      </c>
      <c r="AE101" s="338">
        <f t="shared" si="131"/>
        <v>0.99362349554232698</v>
      </c>
      <c r="AF101" s="338">
        <f t="shared" si="131"/>
        <v>0.99569966361893913</v>
      </c>
      <c r="AG101" s="338">
        <f t="shared" si="132"/>
        <v>0.9971020709875027</v>
      </c>
      <c r="AH101" s="338">
        <f t="shared" si="132"/>
        <v>0.99804749200495102</v>
      </c>
      <c r="AI101" s="338">
        <f t="shared" si="132"/>
        <v>0.99868377313863588</v>
      </c>
      <c r="AJ101" s="338">
        <f t="shared" si="132"/>
        <v>0.99911131896049532</v>
      </c>
      <c r="AK101" s="338">
        <f t="shared" si="132"/>
        <v>0.99939811153427283</v>
      </c>
      <c r="AL101" s="338">
        <f t="shared" si="132"/>
        <v>0.99959008477258027</v>
      </c>
      <c r="AM101" s="338">
        <f t="shared" si="132"/>
        <v>0.99971823242668167</v>
      </c>
      <c r="AN101" s="338">
        <f t="shared" si="132"/>
        <v>0.99980345053269781</v>
      </c>
      <c r="AO101" s="338">
        <f t="shared" si="132"/>
        <v>0.99985982283553843</v>
      </c>
      <c r="AP101" s="338">
        <f t="shared" si="132"/>
        <v>0.99989684286172298</v>
      </c>
      <c r="AQ101" s="338">
        <f t="shared" si="132"/>
        <v>0.99992091306065067</v>
      </c>
      <c r="AR101" s="338">
        <f t="shared" si="132"/>
        <v>0.99993635414790083</v>
      </c>
      <c r="AS101" s="338">
        <f t="shared" si="132"/>
        <v>0.99994608357248582</v>
      </c>
      <c r="AT101" s="338">
        <f t="shared" si="132"/>
        <v>0.9999520710849692</v>
      </c>
      <c r="AU101" s="338">
        <f t="shared" si="132"/>
        <v>0.99995564456967589</v>
      </c>
      <c r="AV101" s="338">
        <f t="shared" si="132"/>
        <v>0.99995769557373027</v>
      </c>
      <c r="AW101" s="338">
        <f t="shared" si="130"/>
        <v>0.99995881781368323</v>
      </c>
      <c r="AX101" s="338">
        <f t="shared" si="130"/>
        <v>0.99995940096377556</v>
      </c>
      <c r="AY101" s="338">
        <f t="shared" si="130"/>
        <v>0.9999596945912449</v>
      </c>
      <c r="AZ101" s="338">
        <f t="shared" si="130"/>
        <v>0.99995985208870541</v>
      </c>
      <c r="BA101" s="338">
        <f t="shared" si="128"/>
        <v>0.99995996109839713</v>
      </c>
      <c r="BB101" s="33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38">
        <f t="shared" si="136"/>
        <v>0.99996017618759547</v>
      </c>
      <c r="BD101" s="338">
        <f t="shared" si="136"/>
        <v>0.99996028928534619</v>
      </c>
      <c r="BE101" s="338">
        <f t="shared" si="136"/>
        <v>0.99996038539545318</v>
      </c>
      <c r="BF101" s="338">
        <f t="shared" si="136"/>
        <v>0.99996046620872425</v>
      </c>
      <c r="BG101" s="338">
        <f t="shared" si="136"/>
        <v>0.99996057981443964</v>
      </c>
      <c r="BH101" s="338">
        <f t="shared" si="136"/>
        <v>0.99996077573936659</v>
      </c>
      <c r="BI101" s="338">
        <f t="shared" si="136"/>
        <v>0.99996109963639901</v>
      </c>
      <c r="BJ101" s="338">
        <f t="shared" si="136"/>
        <v>0.99996159260090989</v>
      </c>
      <c r="BK101" s="338">
        <f t="shared" si="136"/>
        <v>0.99996228982459423</v>
      </c>
      <c r="BL101" s="338">
        <f t="shared" si="136"/>
        <v>0.99996321882566008</v>
      </c>
      <c r="BM101" s="338">
        <f t="shared" si="136"/>
        <v>0.99996439753217581</v>
      </c>
      <c r="BN101" s="339">
        <f t="shared" si="136"/>
        <v>0.9999658325305546</v>
      </c>
      <c r="BO101" s="258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</row>
    <row r="102" spans="2:84" ht="42" customHeight="1">
      <c r="B102" s="463"/>
      <c r="C102" s="462"/>
      <c r="D102" s="483">
        <v>0.25</v>
      </c>
      <c r="E102" s="502"/>
      <c r="F102" s="338">
        <f t="shared" si="134"/>
        <v>0.97366870174373732</v>
      </c>
      <c r="G102" s="338">
        <f t="shared" si="134"/>
        <v>0.96118334022412955</v>
      </c>
      <c r="H102" s="338">
        <f t="shared" si="134"/>
        <v>0.94305818301823841</v>
      </c>
      <c r="I102" s="338">
        <f t="shared" si="134"/>
        <v>0.91706793597981839</v>
      </c>
      <c r="J102" s="338">
        <f t="shared" si="134"/>
        <v>0.88048810959778923</v>
      </c>
      <c r="K102" s="338">
        <f t="shared" si="134"/>
        <v>0.83046768715802732</v>
      </c>
      <c r="L102" s="338">
        <f t="shared" si="134"/>
        <v>0.76516338093769198</v>
      </c>
      <c r="M102" s="338">
        <f t="shared" si="134"/>
        <v>0.6863903749291872</v>
      </c>
      <c r="N102" s="338">
        <f t="shared" si="134"/>
        <v>0.60440414731963976</v>
      </c>
      <c r="O102" s="338">
        <f t="shared" si="134"/>
        <v>0.54098062309546335</v>
      </c>
      <c r="P102" s="338">
        <f t="shared" si="134"/>
        <v>0.5143806980914698</v>
      </c>
      <c r="Q102" s="338">
        <f t="shared" si="134"/>
        <v>0.512157075311793</v>
      </c>
      <c r="R102" s="338">
        <f t="shared" si="134"/>
        <v>0.52424783758719118</v>
      </c>
      <c r="S102" s="338">
        <f t="shared" si="134"/>
        <v>0.57173736592295155</v>
      </c>
      <c r="T102" s="338">
        <f t="shared" si="134"/>
        <v>0.6484734941189545</v>
      </c>
      <c r="U102" s="338">
        <f t="shared" si="134"/>
        <v>0.73069244950806855</v>
      </c>
      <c r="V102" s="338">
        <f t="shared" si="131"/>
        <v>0.80271440596352983</v>
      </c>
      <c r="W102" s="338">
        <f t="shared" si="131"/>
        <v>0.85958438050684149</v>
      </c>
      <c r="X102" s="338">
        <f t="shared" si="131"/>
        <v>0.90193808775126794</v>
      </c>
      <c r="Y102" s="338">
        <f t="shared" si="131"/>
        <v>0.93237906899771295</v>
      </c>
      <c r="Z102" s="338">
        <f t="shared" si="131"/>
        <v>0.95376786727631491</v>
      </c>
      <c r="AA102" s="338">
        <f t="shared" si="131"/>
        <v>0.9685748193802205</v>
      </c>
      <c r="AB102" s="338">
        <f t="shared" si="131"/>
        <v>0.97872429798629768</v>
      </c>
      <c r="AC102" s="338">
        <f t="shared" si="131"/>
        <v>0.98563488795858334</v>
      </c>
      <c r="AD102" s="338">
        <f t="shared" si="131"/>
        <v>0.99031867913431615</v>
      </c>
      <c r="AE102" s="338">
        <f t="shared" si="131"/>
        <v>0.99348311751377016</v>
      </c>
      <c r="AF102" s="338">
        <f t="shared" si="131"/>
        <v>0.99561620011344854</v>
      </c>
      <c r="AG102" s="338">
        <f t="shared" si="132"/>
        <v>0.99705161388200725</v>
      </c>
      <c r="AH102" s="338">
        <f t="shared" si="132"/>
        <v>0.99801619297653132</v>
      </c>
      <c r="AI102" s="338">
        <f t="shared" si="132"/>
        <v>0.99866352121708313</v>
      </c>
      <c r="AJ102" s="338">
        <f t="shared" si="132"/>
        <v>0.9990973045455861</v>
      </c>
      <c r="AK102" s="338">
        <f t="shared" si="132"/>
        <v>0.99938744197257612</v>
      </c>
      <c r="AL102" s="338">
        <f t="shared" si="132"/>
        <v>0.99958099206333195</v>
      </c>
      <c r="AM102" s="338">
        <f t="shared" si="132"/>
        <v>0.99970961757636989</v>
      </c>
      <c r="AN102" s="338">
        <f t="shared" si="132"/>
        <v>0.99979462089239202</v>
      </c>
      <c r="AO102" s="338">
        <f t="shared" si="132"/>
        <v>0.99985034064968359</v>
      </c>
      <c r="AP102" s="338">
        <f t="shared" si="132"/>
        <v>0.99988643787819176</v>
      </c>
      <c r="AQ102" s="338">
        <f t="shared" si="132"/>
        <v>0.99990943166500645</v>
      </c>
      <c r="AR102" s="338">
        <f t="shared" si="132"/>
        <v>0.99992372879093039</v>
      </c>
      <c r="AS102" s="338">
        <f t="shared" si="132"/>
        <v>0.99993231293675156</v>
      </c>
      <c r="AT102" s="338">
        <f t="shared" si="132"/>
        <v>0.99993720549723497</v>
      </c>
      <c r="AU102" s="338">
        <f t="shared" si="132"/>
        <v>0.99993977370252474</v>
      </c>
      <c r="AV102" s="338">
        <f t="shared" si="132"/>
        <v>0.9999409370754776</v>
      </c>
      <c r="AW102" s="338">
        <f t="shared" si="130"/>
        <v>0.99994130647616852</v>
      </c>
      <c r="AX102" s="338">
        <f t="shared" si="130"/>
        <v>0.99994127856657922</v>
      </c>
      <c r="AY102" s="338">
        <f t="shared" si="130"/>
        <v>0.99994110077431064</v>
      </c>
      <c r="AZ102" s="338">
        <f t="shared" si="130"/>
        <v>0.9999409166055061</v>
      </c>
      <c r="BA102" s="338">
        <f t="shared" si="128"/>
        <v>0.99994079767718647</v>
      </c>
      <c r="BB102" s="338">
        <f t="shared" si="136"/>
        <v>0.99994076656584918</v>
      </c>
      <c r="BC102" s="338">
        <f t="shared" si="136"/>
        <v>0.99994081311638716</v>
      </c>
      <c r="BD102" s="338">
        <f t="shared" si="136"/>
        <v>0.99994090594592722</v>
      </c>
      <c r="BE102" s="338">
        <f t="shared" si="136"/>
        <v>0.99994100078176718</v>
      </c>
      <c r="BF102" s="338">
        <f t="shared" si="136"/>
        <v>0.99994109068900872</v>
      </c>
      <c r="BG102" s="338">
        <f t="shared" si="136"/>
        <v>0.99994124652141958</v>
      </c>
      <c r="BH102" s="338">
        <f t="shared" si="136"/>
        <v>0.99994154350428333</v>
      </c>
      <c r="BI102" s="338">
        <f t="shared" si="136"/>
        <v>0.99994205186125384</v>
      </c>
      <c r="BJ102" s="338">
        <f t="shared" si="136"/>
        <v>0.99994283505644199</v>
      </c>
      <c r="BK102" s="338">
        <f t="shared" si="136"/>
        <v>0.99994394709304812</v>
      </c>
      <c r="BL102" s="338">
        <f t="shared" si="136"/>
        <v>0.99994542924359053</v>
      </c>
      <c r="BM102" s="338">
        <f t="shared" si="136"/>
        <v>0.9999473066784581</v>
      </c>
      <c r="BN102" s="339">
        <f t="shared" si="136"/>
        <v>0.99994958553285462</v>
      </c>
      <c r="BO102" s="258"/>
      <c r="BP102" s="174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</row>
    <row r="103" spans="2:84" ht="42" customHeight="1">
      <c r="B103" s="463"/>
      <c r="C103" s="462"/>
      <c r="D103" s="481">
        <v>0.2</v>
      </c>
      <c r="E103" s="502"/>
      <c r="F103" s="338">
        <f t="shared" si="134"/>
        <v>0.97317113185696991</v>
      </c>
      <c r="G103" s="338">
        <f t="shared" si="134"/>
        <v>0.96029760302756129</v>
      </c>
      <c r="H103" s="338">
        <f t="shared" si="134"/>
        <v>0.94146140912046572</v>
      </c>
      <c r="I103" s="338">
        <f t="shared" si="134"/>
        <v>0.91414996611131483</v>
      </c>
      <c r="J103" s="338">
        <f t="shared" si="134"/>
        <v>0.87507849792158587</v>
      </c>
      <c r="K103" s="338">
        <f t="shared" si="134"/>
        <v>0.82028924381020463</v>
      </c>
      <c r="L103" s="338">
        <f t="shared" si="134"/>
        <v>0.74574340730416222</v>
      </c>
      <c r="M103" s="338">
        <f t="shared" si="134"/>
        <v>0.6490381008243199</v>
      </c>
      <c r="N103" s="338">
        <f t="shared" si="134"/>
        <v>0.53377574632598557</v>
      </c>
      <c r="O103" s="338">
        <f t="shared" si="134"/>
        <v>0.4204192314656966</v>
      </c>
      <c r="P103" s="338">
        <f t="shared" si="134"/>
        <v>0.35661294931148052</v>
      </c>
      <c r="Q103" s="338">
        <f t="shared" si="134"/>
        <v>0.35038732812183537</v>
      </c>
      <c r="R103" s="338">
        <f t="shared" si="134"/>
        <v>0.38227818299085875</v>
      </c>
      <c r="S103" s="338">
        <f t="shared" si="134"/>
        <v>0.47972415173648325</v>
      </c>
      <c r="T103" s="338">
        <f t="shared" si="134"/>
        <v>0.59832731312924425</v>
      </c>
      <c r="U103" s="338">
        <f t="shared" si="134"/>
        <v>0.70455878148729456</v>
      </c>
      <c r="V103" s="338">
        <f t="shared" si="131"/>
        <v>0.78908547659331618</v>
      </c>
      <c r="W103" s="338">
        <f t="shared" si="131"/>
        <v>0.85238846023843517</v>
      </c>
      <c r="X103" s="338">
        <f t="shared" si="131"/>
        <v>0.89808248353821907</v>
      </c>
      <c r="Y103" s="338">
        <f t="shared" si="131"/>
        <v>0.93028266364920054</v>
      </c>
      <c r="Z103" s="338">
        <f t="shared" si="131"/>
        <v>0.95261186013415056</v>
      </c>
      <c r="AA103" s="338">
        <f t="shared" si="131"/>
        <v>0.96792885695464714</v>
      </c>
      <c r="AB103" s="338">
        <f t="shared" si="131"/>
        <v>0.97835878428399115</v>
      </c>
      <c r="AC103" s="338">
        <f t="shared" si="131"/>
        <v>0.98542553519783738</v>
      </c>
      <c r="AD103" s="338">
        <f t="shared" si="131"/>
        <v>0.9901972564880126</v>
      </c>
      <c r="AE103" s="338">
        <f t="shared" si="131"/>
        <v>0.99341165882146043</v>
      </c>
      <c r="AF103" s="338">
        <f t="shared" si="131"/>
        <v>0.99557329815431117</v>
      </c>
      <c r="AG103" s="338">
        <f t="shared" si="132"/>
        <v>0.99702503380406982</v>
      </c>
      <c r="AH103" s="338">
        <f t="shared" si="132"/>
        <v>0.99799883782163656</v>
      </c>
      <c r="AI103" s="338">
        <f t="shared" si="132"/>
        <v>0.99865120110510042</v>
      </c>
      <c r="AJ103" s="338">
        <f t="shared" si="132"/>
        <v>0.99908748996338903</v>
      </c>
      <c r="AK103" s="338">
        <f t="shared" si="132"/>
        <v>0.9993785613954147</v>
      </c>
      <c r="AL103" s="338">
        <f t="shared" si="132"/>
        <v>0.99957203470764322</v>
      </c>
      <c r="AM103" s="338">
        <f t="shared" si="132"/>
        <v>0.99969990933958774</v>
      </c>
      <c r="AN103" s="338">
        <f t="shared" si="132"/>
        <v>0.99978369953250901</v>
      </c>
      <c r="AO103" s="338">
        <f t="shared" si="132"/>
        <v>0.99983788793668715</v>
      </c>
      <c r="AP103" s="338">
        <f t="shared" si="132"/>
        <v>0.99987224395126717</v>
      </c>
      <c r="AQ103" s="338">
        <f t="shared" si="132"/>
        <v>0.99989337668088352</v>
      </c>
      <c r="AR103" s="338">
        <f t="shared" si="132"/>
        <v>0.99990577269954251</v>
      </c>
      <c r="AS103" s="338">
        <f t="shared" si="132"/>
        <v>0.99991248779564668</v>
      </c>
      <c r="AT103" s="338">
        <f t="shared" si="132"/>
        <v>0.99991560714627725</v>
      </c>
      <c r="AU103" s="338">
        <f t="shared" si="132"/>
        <v>0.99991655135277502</v>
      </c>
      <c r="AV103" s="338">
        <f t="shared" si="132"/>
        <v>0.99991628061971705</v>
      </c>
      <c r="AW103" s="338">
        <f t="shared" si="130"/>
        <v>0.99991543216627965</v>
      </c>
      <c r="AX103" s="338">
        <f t="shared" si="130"/>
        <v>0.9999144141505063</v>
      </c>
      <c r="AY103" s="338">
        <f t="shared" si="130"/>
        <v>0.999913471285241</v>
      </c>
      <c r="AZ103" s="338">
        <f t="shared" si="130"/>
        <v>0.99991273182564722</v>
      </c>
      <c r="BA103" s="338">
        <f t="shared" si="128"/>
        <v>0.99991224196052475</v>
      </c>
      <c r="BB103" s="338">
        <f t="shared" si="136"/>
        <v>0.99991199130427766</v>
      </c>
      <c r="BC103" s="338">
        <f t="shared" si="136"/>
        <v>0.99991193175839765</v>
      </c>
      <c r="BD103" s="338">
        <f t="shared" si="136"/>
        <v>0.99991199118144691</v>
      </c>
      <c r="BE103" s="338">
        <f t="shared" si="136"/>
        <v>0.99991208359795514</v>
      </c>
      <c r="BF103" s="338">
        <f t="shared" si="136"/>
        <v>0.99991218801956705</v>
      </c>
      <c r="BG103" s="338">
        <f t="shared" si="136"/>
        <v>0.99991241214006688</v>
      </c>
      <c r="BH103" s="338">
        <f t="shared" si="136"/>
        <v>0.99991287273801832</v>
      </c>
      <c r="BI103" s="338">
        <f t="shared" si="136"/>
        <v>0.99991367960938626</v>
      </c>
      <c r="BJ103" s="338">
        <f t="shared" si="136"/>
        <v>0.99991493191478831</v>
      </c>
      <c r="BK103" s="338">
        <f t="shared" si="136"/>
        <v>0.99991671310915298</v>
      </c>
      <c r="BL103" s="338">
        <f t="shared" si="136"/>
        <v>0.99991908508877392</v>
      </c>
      <c r="BM103" s="338">
        <f t="shared" si="136"/>
        <v>0.99992208238079194</v>
      </c>
      <c r="BN103" s="339">
        <f t="shared" si="136"/>
        <v>0.99992570733675001</v>
      </c>
      <c r="BO103" s="258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</row>
    <row r="104" spans="2:84" ht="42" customHeight="1">
      <c r="B104" s="463"/>
      <c r="C104" s="462"/>
      <c r="D104" s="483">
        <v>0.15</v>
      </c>
      <c r="E104" s="502"/>
      <c r="F104" s="338">
        <f t="shared" si="134"/>
        <v>0.97300112162965446</v>
      </c>
      <c r="G104" s="338">
        <f t="shared" si="134"/>
        <v>0.95999362066711003</v>
      </c>
      <c r="H104" s="338">
        <f t="shared" si="134"/>
        <v>0.94091002023159076</v>
      </c>
      <c r="I104" s="338">
        <f t="shared" si="134"/>
        <v>0.9131333833719395</v>
      </c>
      <c r="J104" s="338">
        <f t="shared" si="134"/>
        <v>0.87316851795144257</v>
      </c>
      <c r="K104" s="338">
        <f t="shared" si="134"/>
        <v>0.81661789645674154</v>
      </c>
      <c r="L104" s="338">
        <f t="shared" si="134"/>
        <v>0.7384749096722103</v>
      </c>
      <c r="M104" s="338">
        <f t="shared" si="134"/>
        <v>0.634036947356032</v>
      </c>
      <c r="N104" s="338">
        <f t="shared" si="134"/>
        <v>0.50086534131684857</v>
      </c>
      <c r="O104" s="338">
        <f t="shared" si="134"/>
        <v>0.34314348070918116</v>
      </c>
      <c r="P104" s="338">
        <f t="shared" si="134"/>
        <v>0.19417506313728936</v>
      </c>
      <c r="Q104" s="338">
        <f t="shared" si="134"/>
        <v>0.16588779440089529</v>
      </c>
      <c r="R104" s="338">
        <f t="shared" si="134"/>
        <v>0.26921742216059363</v>
      </c>
      <c r="S104" s="338">
        <f t="shared" si="134"/>
        <v>0.43152211126044293</v>
      </c>
      <c r="T104" s="338">
        <f t="shared" si="134"/>
        <v>0.57708194315165118</v>
      </c>
      <c r="U104" s="338">
        <f t="shared" si="134"/>
        <v>0.69451890057745369</v>
      </c>
      <c r="V104" s="338">
        <f t="shared" si="131"/>
        <v>0.78409950807185602</v>
      </c>
      <c r="W104" s="338">
        <f t="shared" si="131"/>
        <v>0.84982630371626056</v>
      </c>
      <c r="X104" s="338">
        <f t="shared" si="131"/>
        <v>0.89673193973015441</v>
      </c>
      <c r="Y104" s="338">
        <f t="shared" si="131"/>
        <v>0.92955599681073997</v>
      </c>
      <c r="Z104" s="338">
        <f t="shared" si="131"/>
        <v>0.95221392131850058</v>
      </c>
      <c r="AA104" s="338">
        <f t="shared" si="131"/>
        <v>0.96770745706540162</v>
      </c>
      <c r="AB104" s="338">
        <f t="shared" si="131"/>
        <v>0.97823373432726179</v>
      </c>
      <c r="AC104" s="338">
        <f t="shared" si="131"/>
        <v>0.98535377958885217</v>
      </c>
      <c r="AD104" s="338">
        <f t="shared" si="131"/>
        <v>0.99015527366155542</v>
      </c>
      <c r="AE104" s="338">
        <f t="shared" si="131"/>
        <v>0.99338637918756811</v>
      </c>
      <c r="AF104" s="338">
        <f t="shared" si="131"/>
        <v>0.99555732654798179</v>
      </c>
      <c r="AG104" s="338">
        <f t="shared" si="132"/>
        <v>0.99701409282472053</v>
      </c>
      <c r="AH104" s="338">
        <f t="shared" si="132"/>
        <v>0.99799037861400941</v>
      </c>
      <c r="AI104" s="338">
        <f t="shared" si="132"/>
        <v>0.99864363878373008</v>
      </c>
      <c r="AJ104" s="338">
        <f t="shared" si="132"/>
        <v>0.99907977927470137</v>
      </c>
      <c r="AK104" s="338">
        <f t="shared" si="132"/>
        <v>0.99936996130773914</v>
      </c>
      <c r="AL104" s="338">
        <f t="shared" si="132"/>
        <v>0.99956198019338838</v>
      </c>
      <c r="AM104" s="338">
        <f t="shared" si="132"/>
        <v>0.99968794535399641</v>
      </c>
      <c r="AN104" s="338">
        <f t="shared" si="132"/>
        <v>0.99976945166073572</v>
      </c>
      <c r="AO104" s="338">
        <f t="shared" si="132"/>
        <v>0.99982105445385461</v>
      </c>
      <c r="AP104" s="338">
        <f t="shared" si="132"/>
        <v>0.99985259944166482</v>
      </c>
      <c r="AQ104" s="338">
        <f t="shared" si="132"/>
        <v>0.99987078029033638</v>
      </c>
      <c r="AR104" s="338">
        <f t="shared" si="132"/>
        <v>0.99988017591155509</v>
      </c>
      <c r="AS104" s="338">
        <f t="shared" si="132"/>
        <v>0.99988393807696996</v>
      </c>
      <c r="AT104" s="338">
        <f t="shared" si="132"/>
        <v>0.99988424524234909</v>
      </c>
      <c r="AU104" s="338">
        <f t="shared" si="132"/>
        <v>0.99988260148215524</v>
      </c>
      <c r="AV104" s="338">
        <f t="shared" si="132"/>
        <v>0.99988003419293248</v>
      </c>
      <c r="AW104" s="338">
        <f t="shared" si="130"/>
        <v>0.99987722674274049</v>
      </c>
      <c r="AX104" s="338">
        <f t="shared" si="130"/>
        <v>0.99987460998379729</v>
      </c>
      <c r="AY104" s="338">
        <f t="shared" si="130"/>
        <v>0.99987242792943798</v>
      </c>
      <c r="AZ104" s="338">
        <f t="shared" si="130"/>
        <v>0.99987078693941511</v>
      </c>
      <c r="BA104" s="338">
        <f t="shared" si="128"/>
        <v>0.99986969379898227</v>
      </c>
      <c r="BB104" s="338">
        <f t="shared" si="136"/>
        <v>0.99986908561491505</v>
      </c>
      <c r="BC104" s="338">
        <f t="shared" si="136"/>
        <v>0.99986885306249651</v>
      </c>
      <c r="BD104" s="338">
        <f t="shared" si="136"/>
        <v>0.99986885783737489</v>
      </c>
      <c r="BE104" s="338">
        <f t="shared" si="136"/>
        <v>0.99986894611852084</v>
      </c>
      <c r="BF104" s="338">
        <f t="shared" si="136"/>
        <v>0.99986907402034941</v>
      </c>
      <c r="BG104" s="338">
        <f t="shared" si="136"/>
        <v>0.99986940911208078</v>
      </c>
      <c r="BH104" s="338">
        <f t="shared" si="136"/>
        <v>0.99987013561319804</v>
      </c>
      <c r="BI104" s="338">
        <f t="shared" si="136"/>
        <v>0.99987142724107114</v>
      </c>
      <c r="BJ104" s="338">
        <f t="shared" si="136"/>
        <v>0.99987344019972724</v>
      </c>
      <c r="BK104" s="338">
        <f t="shared" si="136"/>
        <v>0.99987630395001748</v>
      </c>
      <c r="BL104" s="338">
        <f t="shared" si="136"/>
        <v>0.99988011089771889</v>
      </c>
      <c r="BM104" s="338">
        <f t="shared" si="136"/>
        <v>0.99988490650612338</v>
      </c>
      <c r="BN104" s="339">
        <f t="shared" si="136"/>
        <v>0.99989068157665939</v>
      </c>
      <c r="BO104" s="258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</row>
    <row r="105" spans="2:84" ht="42" customHeight="1">
      <c r="B105" s="463"/>
      <c r="C105" s="462"/>
      <c r="D105" s="481">
        <v>0.1</v>
      </c>
      <c r="E105" s="502"/>
      <c r="F105" s="338">
        <f t="shared" si="134"/>
        <v>0.9729837965881003</v>
      </c>
      <c r="G105" s="338">
        <f t="shared" si="134"/>
        <v>0.95996260460255922</v>
      </c>
      <c r="H105" s="338">
        <f t="shared" si="134"/>
        <v>0.94085366305978424</v>
      </c>
      <c r="I105" s="338">
        <f t="shared" si="134"/>
        <v>0.91302921718224506</v>
      </c>
      <c r="J105" s="338">
        <f t="shared" si="134"/>
        <v>0.87297205475338668</v>
      </c>
      <c r="K105" s="338">
        <f t="shared" si="134"/>
        <v>0.81623787767476241</v>
      </c>
      <c r="L105" s="338">
        <f t="shared" si="134"/>
        <v>0.73771399758110656</v>
      </c>
      <c r="M105" s="338">
        <f t="shared" si="134"/>
        <v>0.63242930462437708</v>
      </c>
      <c r="N105" s="338">
        <f t="shared" si="134"/>
        <v>0.49712178624799719</v>
      </c>
      <c r="O105" s="338">
        <f t="shared" si="134"/>
        <v>0.33241840481141621</v>
      </c>
      <c r="P105" s="338">
        <f t="shared" si="134"/>
        <v>0.14504502513491355</v>
      </c>
      <c r="Q105" s="338">
        <f t="shared" si="134"/>
        <v>5.8765164422960481E-2</v>
      </c>
      <c r="R105" s="338">
        <f t="shared" si="134"/>
        <v>0.2494081212968792</v>
      </c>
      <c r="S105" s="338">
        <f t="shared" si="134"/>
        <v>0.42570270966164042</v>
      </c>
      <c r="T105" s="338">
        <f t="shared" si="134"/>
        <v>0.57475983582477508</v>
      </c>
      <c r="U105" s="338">
        <f t="shared" si="134"/>
        <v>0.69345900075293487</v>
      </c>
      <c r="V105" s="338">
        <f t="shared" si="131"/>
        <v>0.78358116019793578</v>
      </c>
      <c r="W105" s="338">
        <f t="shared" si="131"/>
        <v>0.84956202632249489</v>
      </c>
      <c r="X105" s="338">
        <f t="shared" si="131"/>
        <v>0.89659321093771416</v>
      </c>
      <c r="Y105" s="338">
        <f t="shared" si="131"/>
        <v>0.92948145339805621</v>
      </c>
      <c r="Z105" s="338">
        <f t="shared" si="131"/>
        <v>0.95217300246445469</v>
      </c>
      <c r="AA105" s="338">
        <f t="shared" si="131"/>
        <v>0.96768446710363643</v>
      </c>
      <c r="AB105" s="338">
        <f t="shared" si="131"/>
        <v>0.97822040161445922</v>
      </c>
      <c r="AC105" s="338">
        <f t="shared" si="131"/>
        <v>0.98534563275693754</v>
      </c>
      <c r="AD105" s="338">
        <f t="shared" si="131"/>
        <v>0.99014982094877346</v>
      </c>
      <c r="AE105" s="338">
        <f t="shared" si="131"/>
        <v>0.99338216978864202</v>
      </c>
      <c r="AF105" s="338">
        <f t="shared" si="131"/>
        <v>0.99555345527885297</v>
      </c>
      <c r="AG105" s="338">
        <f t="shared" si="132"/>
        <v>0.99700993295158058</v>
      </c>
      <c r="AH105" s="338">
        <f t="shared" si="132"/>
        <v>0.9979854350764038</v>
      </c>
      <c r="AI105" s="338">
        <f t="shared" si="132"/>
        <v>0.99863746709999579</v>
      </c>
      <c r="AJ105" s="338">
        <f t="shared" si="132"/>
        <v>0.9990719422438864</v>
      </c>
      <c r="AK105" s="338">
        <f t="shared" si="132"/>
        <v>0.99936000937877367</v>
      </c>
      <c r="AL105" s="338">
        <f t="shared" si="132"/>
        <v>0.99954944836375403</v>
      </c>
      <c r="AM105" s="338">
        <f t="shared" si="132"/>
        <v>0.99967236276421612</v>
      </c>
      <c r="AN105" s="338">
        <f t="shared" si="132"/>
        <v>0.99975036122956862</v>
      </c>
      <c r="AO105" s="338">
        <f t="shared" si="132"/>
        <v>0.99979803983542437</v>
      </c>
      <c r="AP105" s="338">
        <f t="shared" si="132"/>
        <v>0.99982531589719015</v>
      </c>
      <c r="AQ105" s="338">
        <f t="shared" si="132"/>
        <v>0.99983898528212511</v>
      </c>
      <c r="AR105" s="338">
        <f t="shared" si="132"/>
        <v>0.99984375481347443</v>
      </c>
      <c r="AS105" s="338">
        <f t="shared" si="132"/>
        <v>0.99984292069794256</v>
      </c>
      <c r="AT105" s="338">
        <f t="shared" si="132"/>
        <v>0.99983881000532138</v>
      </c>
      <c r="AU105" s="338">
        <f t="shared" si="132"/>
        <v>0.99983306594641952</v>
      </c>
      <c r="AV105" s="338">
        <f t="shared" si="132"/>
        <v>0.99982683276732776</v>
      </c>
      <c r="AW105" s="338">
        <f t="shared" si="130"/>
        <v>0.99982087840745792</v>
      </c>
      <c r="AX105" s="338">
        <f t="shared" si="130"/>
        <v>0.99981568016750311</v>
      </c>
      <c r="AY105" s="338">
        <f t="shared" si="130"/>
        <v>0.99981148912260986</v>
      </c>
      <c r="AZ105" s="338">
        <f t="shared" si="130"/>
        <v>0.99980838217114532</v>
      </c>
      <c r="BA105" s="338">
        <f t="shared" si="128"/>
        <v>0.99980630599250775</v>
      </c>
      <c r="BB105" s="338">
        <f t="shared" si="136"/>
        <v>0.99980511441138209</v>
      </c>
      <c r="BC105" s="338">
        <f t="shared" si="136"/>
        <v>0.99980459929979415</v>
      </c>
      <c r="BD105" s="338">
        <f t="shared" si="136"/>
        <v>0.99980451473078868</v>
      </c>
      <c r="BE105" s="338">
        <f t="shared" si="136"/>
        <v>0.99980459618061479</v>
      </c>
      <c r="BF105" s="338">
        <f t="shared" si="136"/>
        <v>0.99980476236804161</v>
      </c>
      <c r="BG105" s="338">
        <f t="shared" si="136"/>
        <v>0.99980527857611057</v>
      </c>
      <c r="BH105" s="338">
        <f t="shared" si="136"/>
        <v>0.99980643888733844</v>
      </c>
      <c r="BI105" s="338">
        <f t="shared" si="136"/>
        <v>0.99980852057085834</v>
      </c>
      <c r="BJ105" s="338">
        <f t="shared" si="136"/>
        <v>0.99981177108064845</v>
      </c>
      <c r="BK105" s="338">
        <f t="shared" si="136"/>
        <v>0.99981639148469481</v>
      </c>
      <c r="BL105" s="338">
        <f t="shared" si="136"/>
        <v>0.99982251843974468</v>
      </c>
      <c r="BM105" s="338">
        <f t="shared" si="136"/>
        <v>0.99983020752395935</v>
      </c>
      <c r="BN105" s="339">
        <f t="shared" si="136"/>
        <v>0.99983942112456103</v>
      </c>
      <c r="BO105" s="258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</row>
    <row r="106" spans="2:84" ht="42" customHeight="1">
      <c r="B106" s="464"/>
      <c r="C106" s="463"/>
      <c r="D106" s="483">
        <v>0.05</v>
      </c>
      <c r="E106" s="502"/>
      <c r="F106" s="338">
        <f t="shared" si="134"/>
        <v>0.97303336048953681</v>
      </c>
      <c r="G106" s="338">
        <f t="shared" si="134"/>
        <v>0.96005131729245463</v>
      </c>
      <c r="H106" s="338">
        <f t="shared" si="134"/>
        <v>0.94101480890452704</v>
      </c>
      <c r="I106" s="338">
        <f t="shared" si="134"/>
        <v>0.91332693758962102</v>
      </c>
      <c r="J106" s="338">
        <f t="shared" si="134"/>
        <v>0.87353319930067785</v>
      </c>
      <c r="K106" s="338">
        <f t="shared" si="134"/>
        <v>0.8173221157415218</v>
      </c>
      <c r="L106" s="338">
        <f t="shared" si="134"/>
        <v>0.73988066461115265</v>
      </c>
      <c r="M106" s="338">
        <f t="shared" si="134"/>
        <v>0.63698781677523886</v>
      </c>
      <c r="N106" s="338">
        <f t="shared" si="134"/>
        <v>0.50761769845080795</v>
      </c>
      <c r="O106" s="338">
        <f t="shared" si="134"/>
        <v>0.36118343320365032</v>
      </c>
      <c r="P106" s="338">
        <f t="shared" si="134"/>
        <v>0.24665614563127444</v>
      </c>
      <c r="Q106" s="338">
        <f t="shared" si="134"/>
        <v>0.23124137908878506</v>
      </c>
      <c r="R106" s="338">
        <f t="shared" si="134"/>
        <v>0.29918505962540087</v>
      </c>
      <c r="S106" s="338">
        <f t="shared" si="134"/>
        <v>0.44182126485460321</v>
      </c>
      <c r="T106" s="338">
        <f t="shared" si="134"/>
        <v>0.5813203129258</v>
      </c>
      <c r="U106" s="338">
        <f t="shared" si="134"/>
        <v>0.69647240540391941</v>
      </c>
      <c r="V106" s="338">
        <f t="shared" si="131"/>
        <v>0.785058736424877</v>
      </c>
      <c r="W106" s="338">
        <f t="shared" si="131"/>
        <v>0.85031617444796981</v>
      </c>
      <c r="X106" s="338">
        <f t="shared" si="131"/>
        <v>0.89698904250744371</v>
      </c>
      <c r="Y106" s="338">
        <f t="shared" si="131"/>
        <v>0.92969370993739242</v>
      </c>
      <c r="Z106" s="338">
        <f t="shared" si="131"/>
        <v>0.95228876805628448</v>
      </c>
      <c r="AA106" s="338">
        <f t="shared" si="131"/>
        <v>0.967748406070016</v>
      </c>
      <c r="AB106" s="338">
        <f t="shared" si="131"/>
        <v>0.9782559286066066</v>
      </c>
      <c r="AC106" s="338">
        <f t="shared" si="131"/>
        <v>0.98536522823931416</v>
      </c>
      <c r="AD106" s="338">
        <f t="shared" si="131"/>
        <v>0.99016020664119886</v>
      </c>
      <c r="AE106" s="338">
        <f t="shared" si="131"/>
        <v>0.99338696476697219</v>
      </c>
      <c r="AF106" s="338">
        <f t="shared" si="131"/>
        <v>0.99555456408400256</v>
      </c>
      <c r="AG106" s="338">
        <f t="shared" si="132"/>
        <v>0.99700828163898736</v>
      </c>
      <c r="AH106" s="338">
        <f t="shared" si="132"/>
        <v>0.99798136622199951</v>
      </c>
      <c r="AI106" s="338">
        <f t="shared" si="132"/>
        <v>0.9986309546884713</v>
      </c>
      <c r="AJ106" s="338">
        <f t="shared" si="132"/>
        <v>0.99906271193918161</v>
      </c>
      <c r="AK106" s="338">
        <f t="shared" si="132"/>
        <v>0.99934761101973624</v>
      </c>
      <c r="AL106" s="338">
        <f t="shared" si="132"/>
        <v>0.99953330717471689</v>
      </c>
      <c r="AM106" s="338">
        <f t="shared" si="132"/>
        <v>0.99965182446983492</v>
      </c>
      <c r="AN106" s="338">
        <f t="shared" si="132"/>
        <v>0.9997247392917028</v>
      </c>
      <c r="AO106" s="338">
        <f t="shared" si="132"/>
        <v>0.99976666801886671</v>
      </c>
      <c r="AP106" s="338">
        <f t="shared" si="132"/>
        <v>0.99978760529431754</v>
      </c>
      <c r="AQ106" s="338">
        <f t="shared" si="132"/>
        <v>0.99979448158877293</v>
      </c>
      <c r="AR106" s="338">
        <f t="shared" si="132"/>
        <v>0.99979218934387259</v>
      </c>
      <c r="AS106" s="338">
        <f t="shared" si="132"/>
        <v>0.99978424781624831</v>
      </c>
      <c r="AT106" s="338">
        <f t="shared" si="132"/>
        <v>0.99977322463604557</v>
      </c>
      <c r="AU106" s="338">
        <f t="shared" si="132"/>
        <v>0.99976099749120817</v>
      </c>
      <c r="AV106" s="338">
        <f t="shared" si="132"/>
        <v>0.99974891548959477</v>
      </c>
      <c r="AW106" s="338">
        <f t="shared" si="130"/>
        <v>0.99973790218588809</v>
      </c>
      <c r="AX106" s="338">
        <f t="shared" si="130"/>
        <v>0.99972852846694893</v>
      </c>
      <c r="AY106" s="338">
        <f t="shared" si="130"/>
        <v>0.99972107239706332</v>
      </c>
      <c r="AZ106" s="338">
        <f t="shared" si="130"/>
        <v>0.99971557452480497</v>
      </c>
      <c r="BA106" s="338">
        <f t="shared" si="128"/>
        <v>0.99971189111416559</v>
      </c>
      <c r="BB106" s="338">
        <f t="shared" si="136"/>
        <v>0.99970974420938397</v>
      </c>
      <c r="BC106" s="338">
        <f t="shared" si="136"/>
        <v>0.99970876599299718</v>
      </c>
      <c r="BD106" s="338">
        <f t="shared" si="136"/>
        <v>0.99970853492078737</v>
      </c>
      <c r="BE106" s="338">
        <f t="shared" si="136"/>
        <v>0.99970860514764526</v>
      </c>
      <c r="BF106" s="338">
        <f t="shared" si="136"/>
        <v>0.99970883408853206</v>
      </c>
      <c r="BG106" s="338">
        <f t="shared" si="136"/>
        <v>0.99970964715769284</v>
      </c>
      <c r="BH106" s="338">
        <f t="shared" si="136"/>
        <v>0.99971151809672576</v>
      </c>
      <c r="BI106" s="338">
        <f t="shared" si="136"/>
        <v>0.99971489241673128</v>
      </c>
      <c r="BJ106" s="338">
        <f t="shared" si="136"/>
        <v>0.99972016363298877</v>
      </c>
      <c r="BK106" s="338">
        <f t="shared" si="136"/>
        <v>0.99972764366681122</v>
      </c>
      <c r="BL106" s="338">
        <f t="shared" si="136"/>
        <v>0.99973753145634892</v>
      </c>
      <c r="BM106" s="338">
        <f t="shared" si="136"/>
        <v>0.99974988510840068</v>
      </c>
      <c r="BN106" s="339">
        <f t="shared" si="136"/>
        <v>0.99976460349179019</v>
      </c>
      <c r="BO106" s="258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</row>
    <row r="107" spans="2:84" ht="42" customHeight="1">
      <c r="B107" s="464"/>
      <c r="C107" s="463"/>
      <c r="D107" s="481">
        <v>0</v>
      </c>
      <c r="E107" s="502"/>
      <c r="F107" s="338">
        <f t="shared" si="134"/>
        <v>0.97329763704573502</v>
      </c>
      <c r="G107" s="338">
        <f t="shared" si="134"/>
        <v>0.96052335303807712</v>
      </c>
      <c r="H107" s="338">
        <f t="shared" si="134"/>
        <v>0.94186977257610027</v>
      </c>
      <c r="I107" s="338">
        <f t="shared" si="134"/>
        <v>0.91489987387260696</v>
      </c>
      <c r="J107" s="338">
        <f t="shared" si="134"/>
        <v>0.8764789674540967</v>
      </c>
      <c r="K107" s="338">
        <f t="shared" si="134"/>
        <v>0.82295499673207861</v>
      </c>
      <c r="L107" s="338">
        <f t="shared" si="134"/>
        <v>0.75093024613625337</v>
      </c>
      <c r="M107" s="338">
        <f t="shared" si="134"/>
        <v>0.65937744957692557</v>
      </c>
      <c r="N107" s="338">
        <f t="shared" si="134"/>
        <v>0.55469531619990853</v>
      </c>
      <c r="O107" s="338">
        <f t="shared" si="134"/>
        <v>0.46027981481455466</v>
      </c>
      <c r="P107" s="338">
        <f t="shared" si="134"/>
        <v>0.41354791165459515</v>
      </c>
      <c r="Q107" s="338">
        <f t="shared" si="134"/>
        <v>0.40933030909734358</v>
      </c>
      <c r="R107" s="338">
        <f t="shared" si="134"/>
        <v>0.43162018360667032</v>
      </c>
      <c r="S107" s="338">
        <f t="shared" si="134"/>
        <v>0.50825647508827299</v>
      </c>
      <c r="T107" s="338">
        <f t="shared" si="134"/>
        <v>0.61256752806970538</v>
      </c>
      <c r="U107" s="338">
        <f t="shared" si="134"/>
        <v>0.71163341572281258</v>
      </c>
      <c r="V107" s="338">
        <f t="shared" si="131"/>
        <v>0.79268177145621777</v>
      </c>
      <c r="W107" s="338">
        <f t="shared" si="131"/>
        <v>0.85425950386842431</v>
      </c>
      <c r="X107" s="338">
        <f t="shared" si="131"/>
        <v>0.89907564842869769</v>
      </c>
      <c r="Y107" s="338">
        <f t="shared" si="131"/>
        <v>0.93081892468560357</v>
      </c>
      <c r="Z107" s="338">
        <f t="shared" si="131"/>
        <v>0.95290550817563469</v>
      </c>
      <c r="AA107" s="338">
        <f t="shared" si="131"/>
        <v>0.96809122039908835</v>
      </c>
      <c r="AB107" s="338">
        <f t="shared" si="131"/>
        <v>0.97844868491439363</v>
      </c>
      <c r="AC107" s="338">
        <f t="shared" si="131"/>
        <v>0.9854744511296244</v>
      </c>
      <c r="AD107" s="338">
        <f t="shared" si="131"/>
        <v>0.99022213258562308</v>
      </c>
      <c r="AE107" s="338">
        <f t="shared" si="131"/>
        <v>0.99342154265149607</v>
      </c>
      <c r="AF107" s="338">
        <f t="shared" si="131"/>
        <v>0.9955728273586012</v>
      </c>
      <c r="AG107" s="338">
        <f t="shared" si="132"/>
        <v>0.99701628982355384</v>
      </c>
      <c r="AH107" s="338">
        <f t="shared" si="132"/>
        <v>0.99798234044734513</v>
      </c>
      <c r="AI107" s="338">
        <f t="shared" si="132"/>
        <v>0.99862644878821516</v>
      </c>
      <c r="AJ107" s="338">
        <f t="shared" si="132"/>
        <v>0.99905326343240641</v>
      </c>
      <c r="AK107" s="338">
        <f t="shared" si="132"/>
        <v>0.99933311150285442</v>
      </c>
      <c r="AL107" s="338">
        <f t="shared" si="132"/>
        <v>0.9995132241961362</v>
      </c>
      <c r="AM107" s="338">
        <f t="shared" si="132"/>
        <v>0.99962534927823798</v>
      </c>
      <c r="AN107" s="338">
        <f t="shared" si="132"/>
        <v>0.99969090255882675</v>
      </c>
      <c r="AO107" s="338">
        <f t="shared" si="132"/>
        <v>0.99972444611175004</v>
      </c>
      <c r="AP107" s="338">
        <f t="shared" si="132"/>
        <v>0.99973602649714255</v>
      </c>
      <c r="AQ107" s="338">
        <f t="shared" si="132"/>
        <v>0.99973273196074341</v>
      </c>
      <c r="AR107" s="338">
        <f t="shared" si="132"/>
        <v>0.99971971084824507</v>
      </c>
      <c r="AS107" s="338">
        <f t="shared" si="132"/>
        <v>0.99970081728706262</v>
      </c>
      <c r="AT107" s="338">
        <f t="shared" si="132"/>
        <v>0.99967900165229084</v>
      </c>
      <c r="AU107" s="338">
        <f t="shared" si="132"/>
        <v>0.99965653241666919</v>
      </c>
      <c r="AV107" s="338">
        <f t="shared" si="132"/>
        <v>0.99963511499786983</v>
      </c>
      <c r="AW107" s="338">
        <f t="shared" si="130"/>
        <v>0.99961595681637461</v>
      </c>
      <c r="AX107" s="338">
        <f t="shared" si="130"/>
        <v>0.99959981306183177</v>
      </c>
      <c r="AY107" s="338">
        <f t="shared" si="130"/>
        <v>0.99958703393185855</v>
      </c>
      <c r="AZ107" s="338">
        <f t="shared" si="130"/>
        <v>0.99957762210744427</v>
      </c>
      <c r="BA107" s="338">
        <f t="shared" si="128"/>
        <v>0.99957130014824791</v>
      </c>
      <c r="BB107" s="338">
        <f t="shared" si="136"/>
        <v>0.99956758206332463</v>
      </c>
      <c r="BC107" s="338">
        <f t="shared" si="136"/>
        <v>0.99956584140880322</v>
      </c>
      <c r="BD107" s="338">
        <f t="shared" si="136"/>
        <v>0.99956536899320114</v>
      </c>
      <c r="BE107" s="338">
        <f t="shared" si="136"/>
        <v>0.99956542068139786</v>
      </c>
      <c r="BF107" s="338">
        <f t="shared" si="136"/>
        <v>0.99956575293531824</v>
      </c>
      <c r="BG107" s="338">
        <f t="shared" si="136"/>
        <v>0.99956705475681462</v>
      </c>
      <c r="BH107" s="338">
        <f t="shared" si="136"/>
        <v>0.99957009488870885</v>
      </c>
      <c r="BI107" s="338">
        <f t="shared" si="136"/>
        <v>0.99957559300022836</v>
      </c>
      <c r="BJ107" s="338">
        <f t="shared" si="136"/>
        <v>0.99958417642803266</v>
      </c>
      <c r="BK107" s="338">
        <f t="shared" si="136"/>
        <v>0.99959632732939896</v>
      </c>
      <c r="BL107" s="338">
        <f t="shared" si="136"/>
        <v>0.99961232812766521</v>
      </c>
      <c r="BM107" s="338">
        <f t="shared" si="136"/>
        <v>0.99963221547646197</v>
      </c>
      <c r="BN107" s="339">
        <f t="shared" si="136"/>
        <v>0.99965575366128923</v>
      </c>
      <c r="BO107" s="258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</row>
    <row r="108" spans="2:84" ht="42" customHeight="1">
      <c r="B108" s="464"/>
      <c r="C108" s="463"/>
      <c r="D108" s="483">
        <v>-0.05</v>
      </c>
      <c r="E108" s="502"/>
      <c r="F108" s="338">
        <f t="shared" si="134"/>
        <v>0.97394413765674459</v>
      </c>
      <c r="G108" s="338">
        <f t="shared" si="134"/>
        <v>0.96167114218848826</v>
      </c>
      <c r="H108" s="338">
        <f t="shared" si="134"/>
        <v>0.94393135776585546</v>
      </c>
      <c r="I108" s="338">
        <f t="shared" si="134"/>
        <v>0.91864748612616953</v>
      </c>
      <c r="J108" s="338">
        <f t="shared" si="134"/>
        <v>0.88337252728739601</v>
      </c>
      <c r="K108" s="338">
        <f t="shared" si="134"/>
        <v>0.83576802698984298</v>
      </c>
      <c r="L108" s="338">
        <f t="shared" si="134"/>
        <v>0.77488718432208581</v>
      </c>
      <c r="M108" s="338">
        <f t="shared" si="134"/>
        <v>0.70385181405920771</v>
      </c>
      <c r="N108" s="338">
        <f t="shared" si="134"/>
        <v>0.6336761786953683</v>
      </c>
      <c r="O108" s="338">
        <f t="shared" si="134"/>
        <v>0.58297517952493794</v>
      </c>
      <c r="P108" s="338">
        <f t="shared" si="134"/>
        <v>0.56289177040982719</v>
      </c>
      <c r="Q108" s="338">
        <f t="shared" si="134"/>
        <v>0.56124869002467337</v>
      </c>
      <c r="R108" s="338">
        <f t="shared" si="134"/>
        <v>0.57025086136127545</v>
      </c>
      <c r="S108" s="338">
        <f t="shared" si="134"/>
        <v>0.60710570411620535</v>
      </c>
      <c r="T108" s="338">
        <f t="shared" si="134"/>
        <v>0.67084157450272197</v>
      </c>
      <c r="U108" s="338">
        <f t="shared" si="134"/>
        <v>0.74343725172340114</v>
      </c>
      <c r="V108" s="338">
        <f t="shared" si="131"/>
        <v>0.80970365873782379</v>
      </c>
      <c r="W108" s="338">
        <f t="shared" si="131"/>
        <v>0.86338484183083652</v>
      </c>
      <c r="X108" s="338">
        <f t="shared" si="131"/>
        <v>0.9040115678924554</v>
      </c>
      <c r="Y108" s="338">
        <f t="shared" si="131"/>
        <v>0.9335192735582587</v>
      </c>
      <c r="Z108" s="338">
        <f t="shared" si="131"/>
        <v>0.95440051412489435</v>
      </c>
      <c r="AA108" s="338">
        <f t="shared" si="131"/>
        <v>0.96892852014345487</v>
      </c>
      <c r="AB108" s="338">
        <f t="shared" si="131"/>
        <v>0.97892259191613529</v>
      </c>
      <c r="AC108" s="338">
        <f t="shared" si="131"/>
        <v>0.98574501545594317</v>
      </c>
      <c r="AD108" s="338">
        <f t="shared" si="131"/>
        <v>0.99037739738238884</v>
      </c>
      <c r="AE108" s="338">
        <f t="shared" si="131"/>
        <v>0.99351043216051116</v>
      </c>
      <c r="AF108" s="338">
        <f t="shared" si="131"/>
        <v>0.99562272128612761</v>
      </c>
      <c r="AG108" s="338">
        <f t="shared" si="132"/>
        <v>0.99704252431595863</v>
      </c>
      <c r="AH108" s="338">
        <f t="shared" si="132"/>
        <v>0.99799340128029423</v>
      </c>
      <c r="AI108" s="338">
        <f t="shared" si="132"/>
        <v>0.99862683863052704</v>
      </c>
      <c r="AJ108" s="338">
        <f t="shared" si="132"/>
        <v>0.9990451006552139</v>
      </c>
      <c r="AK108" s="338">
        <f t="shared" si="132"/>
        <v>0.99931703385497994</v>
      </c>
      <c r="AL108" s="338">
        <f t="shared" si="132"/>
        <v>0.99948891416107843</v>
      </c>
      <c r="AM108" s="338">
        <f t="shared" si="132"/>
        <v>0.99959186000608202</v>
      </c>
      <c r="AN108" s="338">
        <f t="shared" si="132"/>
        <v>0.99964688712623773</v>
      </c>
      <c r="AO108" s="338">
        <f t="shared" si="132"/>
        <v>0.9996683484678951</v>
      </c>
      <c r="AP108" s="338">
        <f t="shared" si="132"/>
        <v>0.99966626392160063</v>
      </c>
      <c r="AQ108" s="338">
        <f t="shared" si="132"/>
        <v>0.99964787828412105</v>
      </c>
      <c r="AR108" s="338">
        <f t="shared" si="132"/>
        <v>0.99961867402064664</v>
      </c>
      <c r="AS108" s="338">
        <f t="shared" si="132"/>
        <v>0.99958299405331552</v>
      </c>
      <c r="AT108" s="338">
        <f t="shared" si="132"/>
        <v>0.99954438739810458</v>
      </c>
      <c r="AU108" s="338">
        <f t="shared" si="132"/>
        <v>0.99950576672753455</v>
      </c>
      <c r="AV108" s="338">
        <f t="shared" si="132"/>
        <v>0.99946945258498032</v>
      </c>
      <c r="AW108" s="338">
        <f t="shared" si="130"/>
        <v>0.99943716659647019</v>
      </c>
      <c r="AX108" s="338">
        <f t="shared" si="130"/>
        <v>0.99941002127924727</v>
      </c>
      <c r="AY108" s="338">
        <f t="shared" si="130"/>
        <v>0.99938853628921631</v>
      </c>
      <c r="AZ108" s="338">
        <f t="shared" si="130"/>
        <v>0.9993726925384433</v>
      </c>
      <c r="BA108" s="338">
        <f t="shared" si="128"/>
        <v>0.99936202009677932</v>
      </c>
      <c r="BB108" s="338">
        <f t="shared" si="136"/>
        <v>0.99935570591764722</v>
      </c>
      <c r="BC108" s="338">
        <f t="shared" si="136"/>
        <v>0.99935270396343101</v>
      </c>
      <c r="BD108" s="338">
        <f t="shared" si="136"/>
        <v>0.99935183204204503</v>
      </c>
      <c r="BE108" s="338">
        <f t="shared" si="136"/>
        <v>0.9993518529797718</v>
      </c>
      <c r="BF108" s="338">
        <f t="shared" si="136"/>
        <v>0.99935235617939866</v>
      </c>
      <c r="BG108" s="338">
        <f t="shared" si="136"/>
        <v>0.99935446664486505</v>
      </c>
      <c r="BH108" s="338">
        <f t="shared" si="136"/>
        <v>0.9993594396636134</v>
      </c>
      <c r="BI108" s="338">
        <f t="shared" si="136"/>
        <v>0.99936844301544558</v>
      </c>
      <c r="BJ108" s="338">
        <f t="shared" si="136"/>
        <v>0.99938247810896874</v>
      </c>
      <c r="BK108" s="338">
        <f t="shared" si="136"/>
        <v>0.99940228541467002</v>
      </c>
      <c r="BL108" s="338">
        <f t="shared" si="136"/>
        <v>0.99942824980575351</v>
      </c>
      <c r="BM108" s="338">
        <f t="shared" si="136"/>
        <v>0.99946032559677045</v>
      </c>
      <c r="BN108" s="339">
        <f t="shared" si="136"/>
        <v>0.99949800145535383</v>
      </c>
      <c r="BO108" s="258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</row>
    <row r="109" spans="2:84" ht="42" customHeight="1">
      <c r="B109" s="464"/>
      <c r="C109" s="463"/>
      <c r="D109" s="481">
        <v>-0.1</v>
      </c>
      <c r="E109" s="502"/>
      <c r="F109" s="338">
        <f t="shared" si="134"/>
        <v>0.97509827786158931</v>
      </c>
      <c r="G109" s="338">
        <f t="shared" si="134"/>
        <v>0.96369585415880388</v>
      </c>
      <c r="H109" s="338">
        <f t="shared" si="134"/>
        <v>0.94750912239909946</v>
      </c>
      <c r="I109" s="338">
        <f t="shared" si="134"/>
        <v>0.92500378203495182</v>
      </c>
      <c r="J109" s="338">
        <f t="shared" si="134"/>
        <v>0.89468238825896873</v>
      </c>
      <c r="K109" s="338">
        <f t="shared" si="134"/>
        <v>0.8557685045241975</v>
      </c>
      <c r="L109" s="338">
        <f t="shared" si="134"/>
        <v>0.80951996042050622</v>
      </c>
      <c r="M109" s="338">
        <f t="shared" si="134"/>
        <v>0.76094684399638635</v>
      </c>
      <c r="N109" s="338">
        <f t="shared" si="134"/>
        <v>0.71916044714798855</v>
      </c>
      <c r="O109" s="338">
        <f t="shared" si="134"/>
        <v>0.69304894367259229</v>
      </c>
      <c r="P109" s="338">
        <f t="shared" si="134"/>
        <v>0.68367888617681527</v>
      </c>
      <c r="Q109" s="338">
        <f t="shared" si="134"/>
        <v>0.68293688377045203</v>
      </c>
      <c r="R109" s="338">
        <f t="shared" si="134"/>
        <v>0.68704774780353739</v>
      </c>
      <c r="S109" s="338">
        <f t="shared" si="134"/>
        <v>0.70503998609462015</v>
      </c>
      <c r="T109" s="338">
        <f t="shared" si="134"/>
        <v>0.74049348340525789</v>
      </c>
      <c r="U109" s="338">
        <f t="shared" si="134"/>
        <v>0.78726933493963447</v>
      </c>
      <c r="V109" s="338">
        <f t="shared" si="131"/>
        <v>0.83547042836546381</v>
      </c>
      <c r="W109" s="338">
        <f t="shared" si="131"/>
        <v>0.87805897693935719</v>
      </c>
      <c r="X109" s="338">
        <f t="shared" si="131"/>
        <v>0.91227099988255267</v>
      </c>
      <c r="Y109" s="338">
        <f t="shared" si="131"/>
        <v>0.9381618124175779</v>
      </c>
      <c r="Z109" s="338">
        <f t="shared" si="131"/>
        <v>0.95702022880573878</v>
      </c>
      <c r="AA109" s="338">
        <f t="shared" si="131"/>
        <v>0.97041628285200032</v>
      </c>
      <c r="AB109" s="338">
        <f t="shared" si="131"/>
        <v>0.97977368108876584</v>
      </c>
      <c r="AC109" s="338">
        <f t="shared" si="131"/>
        <v>0.98623527808845735</v>
      </c>
      <c r="AD109" s="338">
        <f t="shared" si="131"/>
        <v>0.99066126595558701</v>
      </c>
      <c r="AE109" s="338">
        <f t="shared" si="131"/>
        <v>0.9936749088163207</v>
      </c>
      <c r="AF109" s="338">
        <f t="shared" si="131"/>
        <v>0.99571708203483356</v>
      </c>
      <c r="AG109" s="338">
        <f t="shared" si="132"/>
        <v>0.99709472317293524</v>
      </c>
      <c r="AH109" s="338">
        <f t="shared" si="132"/>
        <v>0.99801918066159645</v>
      </c>
      <c r="AI109" s="338">
        <f t="shared" si="132"/>
        <v>0.9986348197614574</v>
      </c>
      <c r="AJ109" s="338">
        <f t="shared" si="132"/>
        <v>0.9990396447553459</v>
      </c>
      <c r="AK109" s="338">
        <f t="shared" si="132"/>
        <v>0.99929986244210178</v>
      </c>
      <c r="AL109" s="338">
        <f t="shared" si="132"/>
        <v>0.99946004186042503</v>
      </c>
      <c r="AM109" s="338">
        <f t="shared" si="132"/>
        <v>0.99955015610803966</v>
      </c>
      <c r="AN109" s="338">
        <f t="shared" si="132"/>
        <v>0.9995904508610588</v>
      </c>
      <c r="AO109" s="338">
        <f t="shared" si="132"/>
        <v>0.99959480722173299</v>
      </c>
      <c r="AP109" s="338">
        <f t="shared" si="132"/>
        <v>0.99957305563795418</v>
      </c>
      <c r="AQ109" s="338">
        <f t="shared" si="132"/>
        <v>0.99953254428336502</v>
      </c>
      <c r="AR109" s="338">
        <f t="shared" si="132"/>
        <v>0.99947915994406156</v>
      </c>
      <c r="AS109" s="338">
        <f t="shared" si="132"/>
        <v>0.99941793389381628</v>
      </c>
      <c r="AT109" s="338">
        <f t="shared" si="132"/>
        <v>0.99935333147610228</v>
      </c>
      <c r="AU109" s="338">
        <f t="shared" si="132"/>
        <v>0.99928931265771881</v>
      </c>
      <c r="AV109" s="338">
        <f t="shared" si="132"/>
        <v>0.99922925016018016</v>
      </c>
      <c r="AW109" s="338">
        <f t="shared" si="130"/>
        <v>0.99917579015684499</v>
      </c>
      <c r="AX109" s="338">
        <f t="shared" si="130"/>
        <v>0.999130729439204</v>
      </c>
      <c r="AY109" s="338">
        <f t="shared" si="130"/>
        <v>0.99909496019945609</v>
      </c>
      <c r="AZ109" s="338">
        <f t="shared" si="130"/>
        <v>0.99906850361444866</v>
      </c>
      <c r="BA109" s="338">
        <f t="shared" si="128"/>
        <v>0.99905062450444637</v>
      </c>
      <c r="BB109" s="338">
        <f t="shared" si="136"/>
        <v>0.9990399990699238</v>
      </c>
      <c r="BC109" s="338">
        <f t="shared" si="136"/>
        <v>0.99903489960632286</v>
      </c>
      <c r="BD109" s="338">
        <f t="shared" si="136"/>
        <v>0.99903336289453215</v>
      </c>
      <c r="BE109" s="338">
        <f t="shared" si="136"/>
        <v>0.9990333326208517</v>
      </c>
      <c r="BF109" s="338">
        <f t="shared" si="136"/>
        <v>0.99903412025828953</v>
      </c>
      <c r="BG109" s="338">
        <f t="shared" si="136"/>
        <v>0.99903757586417963</v>
      </c>
      <c r="BH109" s="338">
        <f t="shared" si="136"/>
        <v>0.99904576103606102</v>
      </c>
      <c r="BI109" s="338">
        <f t="shared" si="136"/>
        <v>0.99906057821235383</v>
      </c>
      <c r="BJ109" s="338">
        <f t="shared" si="136"/>
        <v>0.99908362618984448</v>
      </c>
      <c r="BK109" s="338">
        <f t="shared" si="136"/>
        <v>0.99911603029584395</v>
      </c>
      <c r="BL109" s="338">
        <f t="shared" si="136"/>
        <v>0.99915827857856077</v>
      </c>
      <c r="BM109" s="338">
        <f t="shared" si="136"/>
        <v>0.99921010257588561</v>
      </c>
      <c r="BN109" s="339">
        <f t="shared" si="136"/>
        <v>0.99927043969666218</v>
      </c>
      <c r="BO109" s="258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</row>
    <row r="110" spans="2:84" ht="42" customHeight="1">
      <c r="B110" s="464"/>
      <c r="C110" s="463"/>
      <c r="D110" s="483">
        <v>-0.15</v>
      </c>
      <c r="E110" s="502"/>
      <c r="F110" s="338">
        <f t="shared" si="134"/>
        <v>0.97681127345970853</v>
      </c>
      <c r="G110" s="338">
        <f t="shared" si="134"/>
        <v>0.96664424035006946</v>
      </c>
      <c r="H110" s="338">
        <f t="shared" si="134"/>
        <v>0.95258803069449705</v>
      </c>
      <c r="I110" s="338">
        <f t="shared" si="134"/>
        <v>0.93371986538292528</v>
      </c>
      <c r="J110" s="338">
        <f t="shared" si="134"/>
        <v>0.90946766292615977</v>
      </c>
      <c r="K110" s="338">
        <f t="shared" si="134"/>
        <v>0.88023892804350889</v>
      </c>
      <c r="L110" s="338">
        <f t="shared" si="134"/>
        <v>0.84823042558012318</v>
      </c>
      <c r="M110" s="338">
        <f t="shared" si="134"/>
        <v>0.81779663652477297</v>
      </c>
      <c r="N110" s="338">
        <f t="shared" si="134"/>
        <v>0.79422482512050008</v>
      </c>
      <c r="O110" s="338">
        <f t="shared" si="134"/>
        <v>0.7807158185276406</v>
      </c>
      <c r="P110" s="338">
        <f t="shared" si="134"/>
        <v>0.77609557415898955</v>
      </c>
      <c r="Q110" s="338">
        <f t="shared" si="134"/>
        <v>0.77573479245532806</v>
      </c>
      <c r="R110" s="338">
        <f t="shared" si="134"/>
        <v>0.77774287185019741</v>
      </c>
      <c r="S110" s="338">
        <f t="shared" si="134"/>
        <v>0.78680326413299695</v>
      </c>
      <c r="T110" s="338">
        <f t="shared" si="134"/>
        <v>0.80595745635796645</v>
      </c>
      <c r="U110" s="338">
        <f t="shared" si="134"/>
        <v>0.83388390416926716</v>
      </c>
      <c r="V110" s="338">
        <f t="shared" si="131"/>
        <v>0.86582630195056709</v>
      </c>
      <c r="W110" s="338">
        <f t="shared" si="131"/>
        <v>0.8967230504708692</v>
      </c>
      <c r="X110" s="338">
        <f t="shared" si="131"/>
        <v>0.92337498199278323</v>
      </c>
      <c r="Y110" s="338">
        <f t="shared" si="131"/>
        <v>0.94465818143037039</v>
      </c>
      <c r="Z110" s="338">
        <f t="shared" si="131"/>
        <v>0.96079487361219806</v>
      </c>
      <c r="AA110" s="338">
        <f t="shared" si="131"/>
        <v>0.97260713702260337</v>
      </c>
      <c r="AB110" s="338">
        <f t="shared" si="131"/>
        <v>0.98104795987928806</v>
      </c>
      <c r="AC110" s="338">
        <f t="shared" si="131"/>
        <v>0.98697901924466769</v>
      </c>
      <c r="AD110" s="338">
        <f t="shared" si="131"/>
        <v>0.99109674323561525</v>
      </c>
      <c r="AE110" s="338">
        <f t="shared" si="131"/>
        <v>0.99393004536387008</v>
      </c>
      <c r="AF110" s="338">
        <f t="shared" si="131"/>
        <v>0.99586557299056699</v>
      </c>
      <c r="AG110" s="338">
        <f t="shared" si="132"/>
        <v>0.99717899564585522</v>
      </c>
      <c r="AH110" s="338">
        <f t="shared" si="132"/>
        <v>0.9980634855158711</v>
      </c>
      <c r="AI110" s="338">
        <f t="shared" si="132"/>
        <v>0.99865269181596195</v>
      </c>
      <c r="AJ110" s="338">
        <f t="shared" si="132"/>
        <v>0.99903815480858282</v>
      </c>
      <c r="AK110" s="338">
        <f t="shared" si="132"/>
        <v>0.99928204291077827</v>
      </c>
      <c r="AL110" s="338">
        <f t="shared" si="132"/>
        <v>0.99942627918000326</v>
      </c>
      <c r="AM110" s="338">
        <f t="shared" si="132"/>
        <v>0.99949901313992673</v>
      </c>
      <c r="AN110" s="338">
        <f t="shared" si="132"/>
        <v>0.99951919746740692</v>
      </c>
      <c r="AO110" s="338">
        <f t="shared" si="132"/>
        <v>0.99949983054714453</v>
      </c>
      <c r="AP110" s="338">
        <f t="shared" si="132"/>
        <v>0.99945025445395064</v>
      </c>
      <c r="AQ110" s="338">
        <f t="shared" si="132"/>
        <v>0.99937776134416545</v>
      </c>
      <c r="AR110" s="338">
        <f t="shared" si="132"/>
        <v>0.99928866131396965</v>
      </c>
      <c r="AS110" s="338">
        <f t="shared" si="132"/>
        <v>0.99918890252670989</v>
      </c>
      <c r="AT110" s="338">
        <f t="shared" si="132"/>
        <v>0.99908430932966807</v>
      </c>
      <c r="AU110" s="338">
        <f t="shared" si="132"/>
        <v>0.99898051061208049</v>
      </c>
      <c r="AV110" s="338">
        <f t="shared" si="132"/>
        <v>0.99888265545746746</v>
      </c>
      <c r="AW110" s="338">
        <f t="shared" si="130"/>
        <v>0.99879503671630443</v>
      </c>
      <c r="AX110" s="338">
        <f t="shared" si="130"/>
        <v>0.99872074673382782</v>
      </c>
      <c r="AY110" s="338">
        <f t="shared" si="130"/>
        <v>0.99866146401584732</v>
      </c>
      <c r="AZ110" s="338">
        <f t="shared" si="130"/>
        <v>0.99861742049329583</v>
      </c>
      <c r="BA110" s="338">
        <f t="shared" si="128"/>
        <v>0.9985875430011959</v>
      </c>
      <c r="BB110" s="338">
        <f t="shared" si="136"/>
        <v>0.99856971837785902</v>
      </c>
      <c r="BC110" s="338">
        <f t="shared" si="136"/>
        <v>0.99856111063672448</v>
      </c>
      <c r="BD110" s="338">
        <f t="shared" si="136"/>
        <v>0.99855846124441316</v>
      </c>
      <c r="BE110" s="338">
        <f t="shared" si="136"/>
        <v>0.99855834526941001</v>
      </c>
      <c r="BF110" s="338">
        <f t="shared" si="136"/>
        <v>0.99855960907983521</v>
      </c>
      <c r="BG110" s="338">
        <f t="shared" si="136"/>
        <v>0.99856531554553596</v>
      </c>
      <c r="BH110" s="338">
        <f t="shared" si="136"/>
        <v>0.99857886942091945</v>
      </c>
      <c r="BI110" s="338">
        <f t="shared" si="136"/>
        <v>0.99860338111418401</v>
      </c>
      <c r="BJ110" s="338">
        <f t="shared" si="136"/>
        <v>0.99864140011036484</v>
      </c>
      <c r="BK110" s="338">
        <f t="shared" si="136"/>
        <v>0.99869460875024185</v>
      </c>
      <c r="BL110" s="338">
        <f t="shared" si="136"/>
        <v>0.99876354019990765</v>
      </c>
      <c r="BM110" s="338">
        <f t="shared" si="136"/>
        <v>0.99884739608847495</v>
      </c>
      <c r="BN110" s="339">
        <f t="shared" si="136"/>
        <v>0.99894403081276029</v>
      </c>
      <c r="BO110" s="258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</row>
    <row r="111" spans="2:84" ht="42" customHeight="1">
      <c r="B111" s="464"/>
      <c r="C111" s="463"/>
      <c r="D111" s="481">
        <v>-0.2</v>
      </c>
      <c r="E111" s="502"/>
      <c r="F111" s="338">
        <f t="shared" si="134"/>
        <v>0.97903863650041767</v>
      </c>
      <c r="G111" s="338">
        <f t="shared" si="134"/>
        <v>0.97037838896197248</v>
      </c>
      <c r="H111" s="338">
        <f t="shared" si="134"/>
        <v>0.95880488356419802</v>
      </c>
      <c r="I111" s="338">
        <f t="shared" si="134"/>
        <v>0.94392587135733685</v>
      </c>
      <c r="J111" s="338">
        <f t="shared" si="134"/>
        <v>0.92581401931951735</v>
      </c>
      <c r="K111" s="338">
        <f t="shared" si="134"/>
        <v>0.90539590823161487</v>
      </c>
      <c r="L111" s="338">
        <f t="shared" si="134"/>
        <v>0.88470587650071453</v>
      </c>
      <c r="M111" s="338">
        <f t="shared" si="134"/>
        <v>0.86657896793956646</v>
      </c>
      <c r="N111" s="338">
        <f t="shared" si="134"/>
        <v>0.85353592227763542</v>
      </c>
      <c r="O111" s="338">
        <f t="shared" si="134"/>
        <v>0.84644220870853393</v>
      </c>
      <c r="P111" s="338">
        <f t="shared" si="134"/>
        <v>0.84407870375337157</v>
      </c>
      <c r="Q111" s="338">
        <f t="shared" si="134"/>
        <v>0.84389545386427134</v>
      </c>
      <c r="R111" s="338">
        <f t="shared" si="134"/>
        <v>0.84491768027978587</v>
      </c>
      <c r="S111" s="338">
        <f t="shared" si="134"/>
        <v>0.84960470942519761</v>
      </c>
      <c r="T111" s="338">
        <f t="shared" si="134"/>
        <v>0.85992091386398084</v>
      </c>
      <c r="U111" s="338">
        <f t="shared" si="134"/>
        <v>0.87597676847927841</v>
      </c>
      <c r="V111" s="338">
        <f t="shared" si="131"/>
        <v>0.89586840690636338</v>
      </c>
      <c r="W111" s="338">
        <f t="shared" si="131"/>
        <v>0.91672638656214489</v>
      </c>
      <c r="X111" s="338">
        <f t="shared" si="131"/>
        <v>0.93606486246819165</v>
      </c>
      <c r="Y111" s="338">
        <f t="shared" si="131"/>
        <v>0.95246270549446899</v>
      </c>
      <c r="Z111" s="338">
        <f t="shared" si="131"/>
        <v>0.96550729776104349</v>
      </c>
      <c r="AA111" s="338">
        <f t="shared" si="131"/>
        <v>0.97542450258583702</v>
      </c>
      <c r="AB111" s="338">
        <f t="shared" si="131"/>
        <v>0.98272482285815033</v>
      </c>
      <c r="AC111" s="338">
        <f t="shared" si="131"/>
        <v>0.98797573937418859</v>
      </c>
      <c r="AD111" s="338">
        <f t="shared" si="131"/>
        <v>0.99168912337654991</v>
      </c>
      <c r="AE111" s="338">
        <f t="shared" si="131"/>
        <v>0.99428170532345606</v>
      </c>
      <c r="AF111" s="338">
        <f t="shared" si="131"/>
        <v>0.99607304022123022</v>
      </c>
      <c r="AG111" s="338">
        <f t="shared" si="132"/>
        <v>0.9972989281872281</v>
      </c>
      <c r="AH111" s="338">
        <f t="shared" si="132"/>
        <v>0.99812881929659292</v>
      </c>
      <c r="AI111" s="338">
        <f t="shared" si="132"/>
        <v>0.99868211630233861</v>
      </c>
      <c r="AJ111" s="338">
        <f t="shared" si="132"/>
        <v>0.99904162915278194</v>
      </c>
      <c r="AK111" s="338">
        <f t="shared" si="132"/>
        <v>0.99926398244407866</v>
      </c>
      <c r="AL111" s="338">
        <f t="shared" si="132"/>
        <v>0.999387385547163</v>
      </c>
      <c r="AM111" s="338">
        <f t="shared" si="132"/>
        <v>0.99943733595835826</v>
      </c>
      <c r="AN111" s="338">
        <f t="shared" si="132"/>
        <v>0.99943079388163925</v>
      </c>
      <c r="AO111" s="338">
        <f t="shared" si="132"/>
        <v>0.99937926142777966</v>
      </c>
      <c r="AP111" s="338">
        <f t="shared" si="132"/>
        <v>0.99929107654536509</v>
      </c>
      <c r="AQ111" s="338">
        <f t="shared" si="132"/>
        <v>0.9991731131832956</v>
      </c>
      <c r="AR111" s="338">
        <f t="shared" si="132"/>
        <v>0.99903197891016571</v>
      </c>
      <c r="AS111" s="338">
        <f t="shared" si="132"/>
        <v>0.99887473253341708</v>
      </c>
      <c r="AT111" s="338">
        <f t="shared" si="132"/>
        <v>0.99870912016331181</v>
      </c>
      <c r="AU111" s="338">
        <f t="shared" si="132"/>
        <v>0.99854335451299692</v>
      </c>
      <c r="AV111" s="338">
        <f t="shared" si="132"/>
        <v>0.99838552860624707</v>
      </c>
      <c r="AW111" s="338">
        <f t="shared" si="130"/>
        <v>0.99824283151130999</v>
      </c>
      <c r="AX111" s="338">
        <f t="shared" si="130"/>
        <v>0.99812078006524452</v>
      </c>
      <c r="AY111" s="338">
        <f t="shared" si="130"/>
        <v>0.99802266662456229</v>
      </c>
      <c r="AZ111" s="338">
        <f t="shared" si="130"/>
        <v>0.99794934701013349</v>
      </c>
      <c r="BA111" s="33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38">
        <f t="shared" si="137"/>
        <v>0.99786946497171392</v>
      </c>
      <c r="BC111" s="338">
        <f t="shared" si="137"/>
        <v>0.99785495177697092</v>
      </c>
      <c r="BD111" s="338">
        <f t="shared" si="137"/>
        <v>0.99785042794712664</v>
      </c>
      <c r="BE111" s="338">
        <f t="shared" si="137"/>
        <v>0.99785016769729917</v>
      </c>
      <c r="BF111" s="338">
        <f t="shared" si="137"/>
        <v>0.9978522339882695</v>
      </c>
      <c r="BG111" s="338">
        <f t="shared" si="137"/>
        <v>0.9978617314788254</v>
      </c>
      <c r="BH111" s="338">
        <f t="shared" si="137"/>
        <v>0.99788431484903517</v>
      </c>
      <c r="BI111" s="338">
        <f t="shared" si="137"/>
        <v>0.99792508600078822</v>
      </c>
      <c r="BJ111" s="338">
        <f t="shared" si="137"/>
        <v>0.99798809801879251</v>
      </c>
      <c r="BK111" s="338">
        <f t="shared" si="137"/>
        <v>0.99807580092689008</v>
      </c>
      <c r="BL111" s="338">
        <f t="shared" si="137"/>
        <v>0.99818856077022666</v>
      </c>
      <c r="BM111" s="338">
        <f t="shared" si="137"/>
        <v>0.9983243999670901</v>
      </c>
      <c r="BN111" s="339">
        <f t="shared" si="137"/>
        <v>0.99847907678599046</v>
      </c>
      <c r="BO111" s="258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</row>
    <row r="112" spans="2:84" ht="42" customHeight="1">
      <c r="B112" s="464"/>
      <c r="C112" s="463"/>
      <c r="D112" s="483">
        <v>-0.25</v>
      </c>
      <c r="E112" s="502"/>
      <c r="F112" s="338">
        <f t="shared" si="134"/>
        <v>0.98164415823146878</v>
      </c>
      <c r="G112" s="338">
        <f t="shared" si="134"/>
        <v>0.9746064520414327</v>
      </c>
      <c r="H112" s="338">
        <f t="shared" si="134"/>
        <v>0.96556374175676973</v>
      </c>
      <c r="I112" s="338">
        <f t="shared" si="134"/>
        <v>0.95447853608513344</v>
      </c>
      <c r="J112" s="338">
        <f t="shared" si="134"/>
        <v>0.94172225636421925</v>
      </c>
      <c r="K112" s="338">
        <f t="shared" si="134"/>
        <v>0.92822670624019177</v>
      </c>
      <c r="L112" s="338">
        <f t="shared" si="134"/>
        <v>0.9154352334541348</v>
      </c>
      <c r="M112" s="338">
        <f t="shared" si="134"/>
        <v>0.90491301244284428</v>
      </c>
      <c r="N112" s="338">
        <f t="shared" si="134"/>
        <v>0.8977177635036897</v>
      </c>
      <c r="O112" s="338">
        <f t="shared" si="134"/>
        <v>0.89393201573732861</v>
      </c>
      <c r="P112" s="338">
        <f t="shared" si="134"/>
        <v>0.89269021878215282</v>
      </c>
      <c r="Q112" s="338">
        <f t="shared" si="134"/>
        <v>0.89259431756958374</v>
      </c>
      <c r="R112" s="338">
        <f t="shared" si="134"/>
        <v>0.89312983608356356</v>
      </c>
      <c r="S112" s="338">
        <f t="shared" si="134"/>
        <v>0.89560868551460482</v>
      </c>
      <c r="T112" s="338">
        <f t="shared" si="134"/>
        <v>0.90120142032499406</v>
      </c>
      <c r="U112" s="338">
        <f t="shared" si="134"/>
        <v>0.91029039274808599</v>
      </c>
      <c r="V112" s="338">
        <f t="shared" si="131"/>
        <v>0.92222924864448397</v>
      </c>
      <c r="W112" s="338">
        <f t="shared" si="131"/>
        <v>0.93560378077680062</v>
      </c>
      <c r="X112" s="338">
        <f t="shared" si="131"/>
        <v>0.94884604754257318</v>
      </c>
      <c r="Y112" s="338">
        <f t="shared" si="131"/>
        <v>0.9607668581836063</v>
      </c>
      <c r="Z112" s="338">
        <f t="shared" si="131"/>
        <v>0.97075121648260887</v>
      </c>
      <c r="AA112" s="338">
        <f t="shared" si="131"/>
        <v>0.97867476362057126</v>
      </c>
      <c r="AB112" s="338">
        <f t="shared" si="131"/>
        <v>0.98471612172287271</v>
      </c>
      <c r="AC112" s="338">
        <f t="shared" si="131"/>
        <v>0.9891872893837913</v>
      </c>
      <c r="AD112" s="338">
        <f t="shared" si="131"/>
        <v>0.99242306730235796</v>
      </c>
      <c r="AE112" s="338">
        <f t="shared" si="131"/>
        <v>0.99472453015321372</v>
      </c>
      <c r="AF112" s="338">
        <f t="shared" si="131"/>
        <v>0.99633824799165882</v>
      </c>
      <c r="AG112" s="338">
        <f t="shared" si="132"/>
        <v>0.99745482793845441</v>
      </c>
      <c r="AH112" s="338">
        <f t="shared" si="132"/>
        <v>0.99821594707432437</v>
      </c>
      <c r="AI112" s="338">
        <f t="shared" si="132"/>
        <v>0.99872388368161336</v>
      </c>
      <c r="AJ112" s="338">
        <f t="shared" si="132"/>
        <v>0.99905070703860521</v>
      </c>
      <c r="AK112" s="338">
        <f t="shared" si="132"/>
        <v>0.99924605501323538</v>
      </c>
      <c r="AL112" s="338">
        <f t="shared" si="132"/>
        <v>0.99934331018179046</v>
      </c>
      <c r="AM112" s="338">
        <f t="shared" si="132"/>
        <v>0.99936436577826115</v>
      </c>
      <c r="AN112" s="338">
        <f t="shared" si="132"/>
        <v>0.99932329328322844</v>
      </c>
      <c r="AO112" s="338">
        <f t="shared" si="132"/>
        <v>0.99922921573093026</v>
      </c>
      <c r="AP112" s="338">
        <f t="shared" si="132"/>
        <v>0.99908862023990552</v>
      </c>
      <c r="AQ112" s="338">
        <f t="shared" si="132"/>
        <v>0.99890724162100331</v>
      </c>
      <c r="AR112" s="338">
        <f t="shared" si="132"/>
        <v>0.99869153742458572</v>
      </c>
      <c r="AS112" s="338">
        <f t="shared" si="132"/>
        <v>0.99844967866591527</v>
      </c>
      <c r="AT112" s="338">
        <f t="shared" si="132"/>
        <v>0.99819193290463337</v>
      </c>
      <c r="AU112" s="338">
        <f t="shared" si="132"/>
        <v>0.99793034888813792</v>
      </c>
      <c r="AV112" s="33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38">
        <f t="shared" si="138"/>
        <v>0.99744640265890427</v>
      </c>
      <c r="AX112" s="338">
        <f t="shared" si="138"/>
        <v>0.99724623256323841</v>
      </c>
      <c r="AY112" s="338">
        <f t="shared" si="138"/>
        <v>0.99708379734332075</v>
      </c>
      <c r="AZ112" s="338">
        <f t="shared" si="138"/>
        <v>0.99696151460031746</v>
      </c>
      <c r="BA112" s="338">
        <f t="shared" si="138"/>
        <v>0.99687773127295176</v>
      </c>
      <c r="BB112" s="338">
        <f t="shared" si="138"/>
        <v>0.9968273581111311</v>
      </c>
      <c r="BC112" s="338">
        <f t="shared" si="138"/>
        <v>0.99680283398040603</v>
      </c>
      <c r="BD112" s="338">
        <f t="shared" si="138"/>
        <v>0.99679512956300953</v>
      </c>
      <c r="BE112" s="338">
        <f t="shared" si="138"/>
        <v>0.99679462471404012</v>
      </c>
      <c r="BF112" s="338">
        <f t="shared" si="138"/>
        <v>0.99679805332648719</v>
      </c>
      <c r="BG112" s="338">
        <f t="shared" si="138"/>
        <v>0.99681398186908554</v>
      </c>
      <c r="BH112" s="338">
        <f t="shared" si="138"/>
        <v>0.99685185642078533</v>
      </c>
      <c r="BI112" s="338">
        <f t="shared" si="138"/>
        <v>0.99692006907293673</v>
      </c>
      <c r="BJ112" s="338">
        <f t="shared" si="138"/>
        <v>0.99702502615900623</v>
      </c>
      <c r="BK112" s="338">
        <f t="shared" si="138"/>
        <v>0.9971701424390258</v>
      </c>
      <c r="BL112" s="338">
        <f t="shared" si="137"/>
        <v>0.99735503536792736</v>
      </c>
      <c r="BM112" s="338">
        <f t="shared" si="137"/>
        <v>0.99757520836405322</v>
      </c>
      <c r="BN112" s="339">
        <f t="shared" si="137"/>
        <v>0.99782241949897499</v>
      </c>
      <c r="BO112" s="258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</row>
    <row r="113" spans="2:84" ht="42" customHeight="1">
      <c r="B113" s="464"/>
      <c r="C113" s="463"/>
      <c r="D113" s="481">
        <v>-0.3</v>
      </c>
      <c r="E113" s="502"/>
      <c r="F113" s="338">
        <f t="shared" si="134"/>
        <v>0.98443246350093294</v>
      </c>
      <c r="G113" s="338">
        <f t="shared" si="134"/>
        <v>0.97896664105190701</v>
      </c>
      <c r="H113" s="338">
        <f t="shared" si="134"/>
        <v>0.97223235629973792</v>
      </c>
      <c r="I113" s="338">
        <f t="shared" si="134"/>
        <v>0.96436610119386645</v>
      </c>
      <c r="J113" s="338">
        <f t="shared" si="134"/>
        <v>0.95578609655153735</v>
      </c>
      <c r="K113" s="338">
        <f t="shared" si="134"/>
        <v>0.94720520110417639</v>
      </c>
      <c r="L113" s="338">
        <f t="shared" si="134"/>
        <v>0.93950366540039998</v>
      </c>
      <c r="M113" s="338">
        <f t="shared" si="134"/>
        <v>0.93346186859536329</v>
      </c>
      <c r="N113" s="338">
        <f t="shared" si="134"/>
        <v>0.92947508260822953</v>
      </c>
      <c r="O113" s="338">
        <f t="shared" si="134"/>
        <v>0.92742302077365701</v>
      </c>
      <c r="P113" s="338">
        <f t="shared" si="134"/>
        <v>0.92675660665335235</v>
      </c>
      <c r="Q113" s="338">
        <f t="shared" si="134"/>
        <v>0.92670525043203578</v>
      </c>
      <c r="R113" s="338">
        <f t="shared" si="134"/>
        <v>0.9269920733984679</v>
      </c>
      <c r="S113" s="338">
        <f t="shared" si="134"/>
        <v>0.92832787903647218</v>
      </c>
      <c r="T113" s="338">
        <f t="shared" si="134"/>
        <v>0.93139073485995139</v>
      </c>
      <c r="U113" s="33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38">
        <f t="shared" si="139"/>
        <v>0.94354340185391372</v>
      </c>
      <c r="W113" s="338">
        <f t="shared" si="139"/>
        <v>0.95183462007792752</v>
      </c>
      <c r="X113" s="338">
        <f t="shared" si="139"/>
        <v>0.96051743765706299</v>
      </c>
      <c r="Y113" s="338">
        <f t="shared" si="139"/>
        <v>0.96877730275701057</v>
      </c>
      <c r="Z113" s="338">
        <f t="shared" si="139"/>
        <v>0.97605638250057869</v>
      </c>
      <c r="AA113" s="338">
        <f t="shared" si="139"/>
        <v>0.98209794161300668</v>
      </c>
      <c r="AB113" s="338">
        <f t="shared" si="139"/>
        <v>0.98688475124220965</v>
      </c>
      <c r="AC113" s="338">
        <f t="shared" si="139"/>
        <v>0.99054381377078815</v>
      </c>
      <c r="AD113" s="338">
        <f t="shared" si="139"/>
        <v>0.9932639887205551</v>
      </c>
      <c r="AE113" s="338">
        <f t="shared" si="139"/>
        <v>0.99524188692034543</v>
      </c>
      <c r="AF113" s="338">
        <f t="shared" si="139"/>
        <v>0.99665349715342688</v>
      </c>
      <c r="AG113" s="338">
        <f t="shared" si="139"/>
        <v>0.99764335924325254</v>
      </c>
      <c r="AH113" s="338">
        <f t="shared" si="139"/>
        <v>0.99832363134403279</v>
      </c>
      <c r="AI113" s="338">
        <f t="shared" si="139"/>
        <v>0.99877775003494496</v>
      </c>
      <c r="AJ113" s="338">
        <f t="shared" si="139"/>
        <v>0.9990655946679019</v>
      </c>
      <c r="AK113" s="33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38">
        <f t="shared" si="140"/>
        <v>0.99929430628361915</v>
      </c>
      <c r="AM113" s="338">
        <f t="shared" si="140"/>
        <v>0.99927992580462288</v>
      </c>
      <c r="AN113" s="338">
        <f t="shared" si="140"/>
        <v>0.99919555425612872</v>
      </c>
      <c r="AO113" s="338">
        <f t="shared" si="140"/>
        <v>0.99904671499928677</v>
      </c>
      <c r="AP113" s="338">
        <f t="shared" si="140"/>
        <v>0.99883672397336609</v>
      </c>
      <c r="AQ113" s="338">
        <f t="shared" si="140"/>
        <v>0.99856887137135597</v>
      </c>
      <c r="AR113" s="338">
        <f t="shared" si="140"/>
        <v>0.99824839848873315</v>
      </c>
      <c r="AS113" s="338">
        <f t="shared" si="140"/>
        <v>0.99788407755256625</v>
      </c>
      <c r="AT113" s="338">
        <f t="shared" si="140"/>
        <v>0.99748907937747955</v>
      </c>
      <c r="AU113" s="338">
        <f t="shared" si="140"/>
        <v>0.99708080064106142</v>
      </c>
      <c r="AV113" s="338">
        <f t="shared" si="140"/>
        <v>0.99667948314697596</v>
      </c>
      <c r="AW113" s="338">
        <f t="shared" si="140"/>
        <v>0.99630578461903252</v>
      </c>
      <c r="AX113" s="338">
        <f t="shared" si="140"/>
        <v>0.99597783798324857</v>
      </c>
      <c r="AY113" s="338">
        <f t="shared" si="140"/>
        <v>0.9957085724195176</v>
      </c>
      <c r="AZ113" s="338">
        <f t="shared" si="140"/>
        <v>0.99550401247190934</v>
      </c>
      <c r="BA113" s="338">
        <f t="shared" si="138"/>
        <v>0.99536292412451088</v>
      </c>
      <c r="BB113" s="338">
        <f t="shared" si="138"/>
        <v>0.99527770888132416</v>
      </c>
      <c r="BC113" s="338">
        <f t="shared" si="138"/>
        <v>0.9952360814767226</v>
      </c>
      <c r="BD113" s="338">
        <f t="shared" si="138"/>
        <v>0.99522293664610495</v>
      </c>
      <c r="BE113" s="338">
        <f t="shared" si="138"/>
        <v>0.99522201373549946</v>
      </c>
      <c r="BF113" s="338">
        <f t="shared" si="138"/>
        <v>0.99522777381565086</v>
      </c>
      <c r="BG113" s="338">
        <f t="shared" si="138"/>
        <v>0.99525469877096684</v>
      </c>
      <c r="BH113" s="338">
        <f t="shared" si="138"/>
        <v>0.99531866428652893</v>
      </c>
      <c r="BI113" s="338">
        <f t="shared" si="138"/>
        <v>0.99543350446460965</v>
      </c>
      <c r="BJ113" s="338">
        <f t="shared" si="138"/>
        <v>0.99560924397660644</v>
      </c>
      <c r="BK113" s="338">
        <f t="shared" si="138"/>
        <v>0.99585027218338562</v>
      </c>
      <c r="BL113" s="338">
        <f t="shared" si="137"/>
        <v>0.99615403621858911</v>
      </c>
      <c r="BM113" s="338">
        <f t="shared" si="137"/>
        <v>0.99651081030249988</v>
      </c>
      <c r="BN113" s="339">
        <f t="shared" si="137"/>
        <v>0.99690483348343206</v>
      </c>
      <c r="BO113" s="258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</row>
    <row r="114" spans="2:84" ht="42" customHeight="1">
      <c r="B114" s="464"/>
      <c r="C114" s="463"/>
      <c r="D114" s="483">
        <v>-0.35</v>
      </c>
      <c r="E114" s="502"/>
      <c r="F114" s="33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38">
        <f t="shared" si="141"/>
        <v>0.98312397166178234</v>
      </c>
      <c r="H114" s="338">
        <f t="shared" si="141"/>
        <v>0.97831210955665582</v>
      </c>
      <c r="I114" s="338">
        <f t="shared" si="141"/>
        <v>0.97294463581429502</v>
      </c>
      <c r="J114" s="338">
        <f t="shared" si="141"/>
        <v>0.9673662506431765</v>
      </c>
      <c r="K114" s="338">
        <f t="shared" si="141"/>
        <v>0.96204698659755961</v>
      </c>
      <c r="L114" s="338">
        <f t="shared" si="141"/>
        <v>0.95747558863451954</v>
      </c>
      <c r="M114" s="338">
        <f t="shared" si="141"/>
        <v>0.95401473594415087</v>
      </c>
      <c r="N114" s="338">
        <f t="shared" si="141"/>
        <v>0.95178848066973565</v>
      </c>
      <c r="O114" s="338">
        <f t="shared" si="141"/>
        <v>0.95065983431053491</v>
      </c>
      <c r="P114" s="338">
        <f t="shared" si="141"/>
        <v>0.95029576605743249</v>
      </c>
      <c r="Q114" s="338">
        <f t="shared" si="141"/>
        <v>0.95026773103208251</v>
      </c>
      <c r="R114" s="338">
        <f t="shared" si="141"/>
        <v>0.95042418349533087</v>
      </c>
      <c r="S114" s="338">
        <f t="shared" si="141"/>
        <v>0.95115591906649477</v>
      </c>
      <c r="T114" s="338">
        <f t="shared" si="141"/>
        <v>0.95285234683735032</v>
      </c>
      <c r="U114" s="338">
        <f t="shared" si="141"/>
        <v>0.95575105568699226</v>
      </c>
      <c r="V114" s="338">
        <f t="shared" si="139"/>
        <v>0.95984986844794762</v>
      </c>
      <c r="W114" s="338">
        <f t="shared" si="139"/>
        <v>0.96488513138050314</v>
      </c>
      <c r="X114" s="338">
        <f t="shared" si="139"/>
        <v>0.97040745675842999</v>
      </c>
      <c r="Y114" s="338">
        <f t="shared" si="139"/>
        <v>0.97592133552880755</v>
      </c>
      <c r="Z114" s="338">
        <f t="shared" si="139"/>
        <v>0.98101607381508915</v>
      </c>
      <c r="AA114" s="338">
        <f t="shared" si="139"/>
        <v>0.98543485423311361</v>
      </c>
      <c r="AB114" s="338">
        <f t="shared" si="139"/>
        <v>0.98907668241124636</v>
      </c>
      <c r="AC114" s="338">
        <f t="shared" si="139"/>
        <v>0.99195798579407246</v>
      </c>
      <c r="AD114" s="338">
        <f t="shared" si="139"/>
        <v>0.99416400091216361</v>
      </c>
      <c r="AE114" s="338">
        <f t="shared" si="139"/>
        <v>0.99580818291330642</v>
      </c>
      <c r="AF114" s="338">
        <f t="shared" si="139"/>
        <v>0.99700543210874581</v>
      </c>
      <c r="AG114" s="338">
        <f t="shared" si="139"/>
        <v>0.99785776358713474</v>
      </c>
      <c r="AH114" s="338">
        <f t="shared" si="139"/>
        <v>0.99844864662514021</v>
      </c>
      <c r="AI114" s="338">
        <f t="shared" si="139"/>
        <v>0.99884239924248908</v>
      </c>
      <c r="AJ114" s="338">
        <f t="shared" si="139"/>
        <v>0.99908603838928922</v>
      </c>
      <c r="AK114" s="338">
        <f t="shared" si="140"/>
        <v>0.99921201553535921</v>
      </c>
      <c r="AL114" s="338">
        <f t="shared" si="140"/>
        <v>0.99924103747265403</v>
      </c>
      <c r="AM114" s="338">
        <f t="shared" si="140"/>
        <v>0.99918466989101351</v>
      </c>
      <c r="AN114" s="338">
        <f t="shared" si="140"/>
        <v>0.99904771228575606</v>
      </c>
      <c r="AO114" s="338">
        <f t="shared" si="140"/>
        <v>0.99883048099240734</v>
      </c>
      <c r="AP114" s="338">
        <f t="shared" si="140"/>
        <v>0.99853117929844415</v>
      </c>
      <c r="AQ114" s="338">
        <f t="shared" si="140"/>
        <v>0.99814847861627187</v>
      </c>
      <c r="AR114" s="338">
        <f t="shared" si="140"/>
        <v>0.99768427818695116</v>
      </c>
      <c r="AS114" s="338">
        <f t="shared" si="140"/>
        <v>0.99714636240892218</v>
      </c>
      <c r="AT114" s="338">
        <f t="shared" si="140"/>
        <v>0.99655039431925296</v>
      </c>
      <c r="AU114" s="338">
        <f t="shared" si="140"/>
        <v>0.99592050390545972</v>
      </c>
      <c r="AV114" s="338">
        <f t="shared" si="140"/>
        <v>0.99528782851442466</v>
      </c>
      <c r="AW114" s="338">
        <f t="shared" si="140"/>
        <v>0.99468685377140664</v>
      </c>
      <c r="AX114" s="338">
        <f t="shared" si="140"/>
        <v>0.99415019058904641</v>
      </c>
      <c r="AY114" s="338">
        <f t="shared" si="140"/>
        <v>0.99370314967154116</v>
      </c>
      <c r="AZ114" s="338">
        <f t="shared" si="140"/>
        <v>0.99335969506291555</v>
      </c>
      <c r="BA114" s="338">
        <f t="shared" si="138"/>
        <v>0.993120870660402</v>
      </c>
      <c r="BB114" s="338">
        <f t="shared" si="138"/>
        <v>0.99297583554267776</v>
      </c>
      <c r="BC114" s="338">
        <f t="shared" si="138"/>
        <v>0.99290473559625025</v>
      </c>
      <c r="BD114" s="338">
        <f t="shared" si="138"/>
        <v>0.9928822014769535</v>
      </c>
      <c r="BE114" s="338">
        <f t="shared" si="138"/>
        <v>0.99288055746238668</v>
      </c>
      <c r="BF114" s="338">
        <f t="shared" si="138"/>
        <v>0.99289034344726523</v>
      </c>
      <c r="BG114" s="338">
        <f t="shared" si="138"/>
        <v>0.99293623674039189</v>
      </c>
      <c r="BH114" s="338">
        <f t="shared" si="138"/>
        <v>0.99304508937100167</v>
      </c>
      <c r="BI114" s="338">
        <f t="shared" si="138"/>
        <v>0.99323973156563405</v>
      </c>
      <c r="BJ114" s="338">
        <f t="shared" si="138"/>
        <v>0.99353558356011595</v>
      </c>
      <c r="BK114" s="338">
        <f t="shared" si="138"/>
        <v>0.99393735434849229</v>
      </c>
      <c r="BL114" s="338">
        <f t="shared" si="137"/>
        <v>0.99443705029477703</v>
      </c>
      <c r="BM114" s="338">
        <f t="shared" si="137"/>
        <v>0.99501433838282782</v>
      </c>
      <c r="BN114" s="339">
        <f t="shared" si="137"/>
        <v>0.99563958195578806</v>
      </c>
      <c r="BO114" s="258"/>
    </row>
    <row r="115" spans="2:84" ht="42" customHeight="1">
      <c r="B115" s="464"/>
      <c r="C115" s="463"/>
      <c r="D115" s="481">
        <v>-0.4</v>
      </c>
      <c r="E115" s="502"/>
      <c r="F115" s="338">
        <f t="shared" si="141"/>
        <v>0.98976655588722595</v>
      </c>
      <c r="G115" s="338">
        <f t="shared" si="141"/>
        <v>0.98683757528637028</v>
      </c>
      <c r="H115" s="338">
        <f t="shared" si="141"/>
        <v>0.98351430910228299</v>
      </c>
      <c r="I115" s="338">
        <f t="shared" si="141"/>
        <v>0.97996028558902948</v>
      </c>
      <c r="J115" s="338">
        <f t="shared" si="141"/>
        <v>0.97641869446023677</v>
      </c>
      <c r="K115" s="338">
        <f t="shared" si="141"/>
        <v>0.97317222915201929</v>
      </c>
      <c r="L115" s="338">
        <f t="shared" si="141"/>
        <v>0.9704760513537708</v>
      </c>
      <c r="M115" s="338">
        <f t="shared" si="141"/>
        <v>0.9684890258181913</v>
      </c>
      <c r="N115" s="338">
        <f t="shared" si="141"/>
        <v>0.96723441897298212</v>
      </c>
      <c r="O115" s="338">
        <f t="shared" si="141"/>
        <v>0.96660521882061545</v>
      </c>
      <c r="P115" s="338">
        <f t="shared" si="141"/>
        <v>0.96640321043294308</v>
      </c>
      <c r="Q115" s="338">
        <f t="shared" si="141"/>
        <v>0.96638764455807413</v>
      </c>
      <c r="R115" s="338">
        <f t="shared" si="141"/>
        <v>0.96647432577719217</v>
      </c>
      <c r="S115" s="338">
        <f t="shared" si="141"/>
        <v>0.96688104249050211</v>
      </c>
      <c r="T115" s="338">
        <f t="shared" si="141"/>
        <v>0.96783141852596655</v>
      </c>
      <c r="U115" s="338">
        <f t="shared" si="141"/>
        <v>0.96947982093138385</v>
      </c>
      <c r="V115" s="338">
        <f t="shared" si="139"/>
        <v>0.97186532354728716</v>
      </c>
      <c r="W115" s="338">
        <f t="shared" si="139"/>
        <v>0.97488835326734635</v>
      </c>
      <c r="X115" s="338">
        <f t="shared" si="139"/>
        <v>0.9783299985581605</v>
      </c>
      <c r="Y115" s="338">
        <f t="shared" si="139"/>
        <v>0.981910755728857</v>
      </c>
      <c r="Z115" s="338">
        <f t="shared" si="139"/>
        <v>0.98536230845482264</v>
      </c>
      <c r="AA115" s="338">
        <f t="shared" si="139"/>
        <v>0.98848185036589042</v>
      </c>
      <c r="AB115" s="338">
        <f t="shared" si="139"/>
        <v>0.99115379279640348</v>
      </c>
      <c r="AC115" s="338">
        <f t="shared" si="139"/>
        <v>0.99334268207912202</v>
      </c>
      <c r="AD115" s="338">
        <f t="shared" si="139"/>
        <v>0.99507078981513641</v>
      </c>
      <c r="AE115" s="338">
        <f t="shared" si="139"/>
        <v>0.99639309809939203</v>
      </c>
      <c r="AF115" s="338">
        <f t="shared" si="139"/>
        <v>0.99737697231521016</v>
      </c>
      <c r="AG115" s="338">
        <f t="shared" si="139"/>
        <v>0.99808869890340268</v>
      </c>
      <c r="AH115" s="338">
        <f t="shared" si="139"/>
        <v>0.99858611858234148</v>
      </c>
      <c r="AI115" s="338">
        <f t="shared" si="139"/>
        <v>0.99891556269538639</v>
      </c>
      <c r="AJ115" s="338">
        <f t="shared" si="139"/>
        <v>0.99911135909553361</v>
      </c>
      <c r="AK115" s="338">
        <f t="shared" si="140"/>
        <v>0.99919663535645142</v>
      </c>
      <c r="AL115" s="338">
        <f t="shared" si="140"/>
        <v>0.99918464854348465</v>
      </c>
      <c r="AM115" s="338">
        <f t="shared" si="140"/>
        <v>0.99908027869264104</v>
      </c>
      <c r="AN115" s="338">
        <f t="shared" si="140"/>
        <v>0.99888161803128284</v>
      </c>
      <c r="AO115" s="338">
        <f t="shared" si="140"/>
        <v>0.99858178582692592</v>
      </c>
      <c r="AP115" s="338">
        <f t="shared" si="140"/>
        <v>0.99817120841492513</v>
      </c>
      <c r="AQ115" s="338">
        <f t="shared" si="140"/>
        <v>0.9976406079880773</v>
      </c>
      <c r="AR115" s="338">
        <f t="shared" si="140"/>
        <v>0.99698479806505502</v>
      </c>
      <c r="AS115" s="338">
        <f t="shared" si="140"/>
        <v>0.99620704245915692</v>
      </c>
      <c r="AT115" s="338">
        <f t="shared" si="140"/>
        <v>0.99532321038822258</v>
      </c>
      <c r="AU115" s="338">
        <f t="shared" si="140"/>
        <v>0.99436440700081907</v>
      </c>
      <c r="AV115" s="338">
        <f t="shared" si="140"/>
        <v>0.99337651460521736</v>
      </c>
      <c r="AW115" s="338">
        <f t="shared" si="140"/>
        <v>0.99241555609841414</v>
      </c>
      <c r="AX115" s="338">
        <f t="shared" si="140"/>
        <v>0.99153914473618998</v>
      </c>
      <c r="AY115" s="338">
        <f t="shared" si="140"/>
        <v>0.99079605854578534</v>
      </c>
      <c r="AZ115" s="338">
        <f t="shared" si="140"/>
        <v>0.99021715373264463</v>
      </c>
      <c r="BA115" s="338">
        <f t="shared" si="138"/>
        <v>0.98981050696724215</v>
      </c>
      <c r="BB115" s="338">
        <f t="shared" si="138"/>
        <v>0.98956189268128814</v>
      </c>
      <c r="BC115" s="338">
        <f t="shared" si="138"/>
        <v>0.98943952191275542</v>
      </c>
      <c r="BD115" s="338">
        <f t="shared" si="138"/>
        <v>0.9894006218964938</v>
      </c>
      <c r="BE115" s="338">
        <f t="shared" si="138"/>
        <v>0.98939772129942738</v>
      </c>
      <c r="BF115" s="338">
        <f t="shared" si="138"/>
        <v>0.98941452854162248</v>
      </c>
      <c r="BG115" s="338">
        <f t="shared" si="138"/>
        <v>0.98949346057849652</v>
      </c>
      <c r="BH115" s="338">
        <f t="shared" si="138"/>
        <v>0.98968023595528742</v>
      </c>
      <c r="BI115" s="338">
        <f t="shared" si="138"/>
        <v>0.99001250409353114</v>
      </c>
      <c r="BJ115" s="338">
        <f t="shared" si="138"/>
        <v>0.99051328960660812</v>
      </c>
      <c r="BK115" s="338">
        <f t="shared" si="138"/>
        <v>0.99118509467444771</v>
      </c>
      <c r="BL115" s="338">
        <f t="shared" si="137"/>
        <v>0.99200725500627718</v>
      </c>
      <c r="BM115" s="338">
        <f t="shared" si="137"/>
        <v>0.99293839194549782</v>
      </c>
      <c r="BN115" s="339">
        <f t="shared" si="137"/>
        <v>0.99392388139545895</v>
      </c>
      <c r="BO115" s="258"/>
    </row>
    <row r="116" spans="2:84" ht="42" customHeight="1">
      <c r="B116" s="464"/>
      <c r="C116" s="463"/>
      <c r="D116" s="483">
        <v>-0.45</v>
      </c>
      <c r="E116" s="502"/>
      <c r="F116" s="338">
        <f t="shared" si="141"/>
        <v>0.99202561338473882</v>
      </c>
      <c r="G116" s="338">
        <f t="shared" si="141"/>
        <v>0.98998179820716559</v>
      </c>
      <c r="H116" s="338">
        <f t="shared" si="141"/>
        <v>0.98774755485806653</v>
      </c>
      <c r="I116" s="338">
        <f t="shared" si="141"/>
        <v>0.98544587891362279</v>
      </c>
      <c r="J116" s="338">
        <f t="shared" si="141"/>
        <v>0.98323292748076518</v>
      </c>
      <c r="K116" s="338">
        <f t="shared" si="141"/>
        <v>0.9812687904060462</v>
      </c>
      <c r="L116" s="338">
        <f t="shared" si="141"/>
        <v>0.97968099959990174</v>
      </c>
      <c r="M116" s="338">
        <f t="shared" si="141"/>
        <v>0.97853464378898269</v>
      </c>
      <c r="N116" s="338">
        <f t="shared" si="141"/>
        <v>0.97782083089995731</v>
      </c>
      <c r="O116" s="338">
        <f t="shared" si="141"/>
        <v>0.97746567891891389</v>
      </c>
      <c r="P116" s="338">
        <f t="shared" si="141"/>
        <v>0.97735203586048214</v>
      </c>
      <c r="Q116" s="338">
        <f t="shared" si="141"/>
        <v>0.97734325650020071</v>
      </c>
      <c r="R116" s="338">
        <f t="shared" si="141"/>
        <v>0.97739193356925325</v>
      </c>
      <c r="S116" s="338">
        <f t="shared" si="141"/>
        <v>0.97762095828823903</v>
      </c>
      <c r="T116" s="338">
        <f t="shared" si="141"/>
        <v>0.97815925466480558</v>
      </c>
      <c r="U116" s="338">
        <f t="shared" si="141"/>
        <v>0.97910334488140571</v>
      </c>
      <c r="V116" s="338">
        <f t="shared" si="139"/>
        <v>0.98049373485914315</v>
      </c>
      <c r="W116" s="338">
        <f t="shared" si="139"/>
        <v>0.98229875422042656</v>
      </c>
      <c r="X116" s="338">
        <f t="shared" si="139"/>
        <v>0.98441633965102315</v>
      </c>
      <c r="Y116" s="338">
        <f t="shared" si="139"/>
        <v>0.98669656220009527</v>
      </c>
      <c r="Z116" s="338">
        <f t="shared" si="139"/>
        <v>0.98897690565257768</v>
      </c>
      <c r="AA116" s="338">
        <f t="shared" si="139"/>
        <v>0.99111624277876753</v>
      </c>
      <c r="AB116" s="338">
        <f t="shared" si="139"/>
        <v>0.99301612921450166</v>
      </c>
      <c r="AC116" s="338">
        <f t="shared" si="139"/>
        <v>0.99462608425474308</v>
      </c>
      <c r="AD116" s="338">
        <f t="shared" si="139"/>
        <v>0.99593662900689361</v>
      </c>
      <c r="AE116" s="338">
        <f t="shared" si="139"/>
        <v>0.99696656263368422</v>
      </c>
      <c r="AF116" s="338">
        <f t="shared" si="139"/>
        <v>0.99774991583847217</v>
      </c>
      <c r="AG116" s="338">
        <f t="shared" si="139"/>
        <v>0.9983255421115127</v>
      </c>
      <c r="AH116" s="338">
        <f t="shared" si="139"/>
        <v>0.99873014367196178</v>
      </c>
      <c r="AI116" s="338">
        <f t="shared" si="139"/>
        <v>0.99899428937330137</v>
      </c>
      <c r="AJ116" s="338">
        <f t="shared" si="139"/>
        <v>0.99914054700032107</v>
      </c>
      <c r="AK116" s="338">
        <f t="shared" si="140"/>
        <v>0.99918288965254909</v>
      </c>
      <c r="AL116" s="338">
        <f t="shared" si="140"/>
        <v>0.99912677031356445</v>
      </c>
      <c r="AM116" s="338">
        <f t="shared" si="140"/>
        <v>0.99896953682504686</v>
      </c>
      <c r="AN116" s="338">
        <f t="shared" si="140"/>
        <v>0.99870112118321197</v>
      </c>
      <c r="AO116" s="338">
        <f t="shared" si="140"/>
        <v>0.99830516821447779</v>
      </c>
      <c r="AP116" s="338">
        <f t="shared" si="140"/>
        <v>0.99776095998328629</v>
      </c>
      <c r="AQ116" s="338">
        <f t="shared" si="140"/>
        <v>0.99704660673360501</v>
      </c>
      <c r="AR116" s="338">
        <f t="shared" si="140"/>
        <v>0.99614392523713202</v>
      </c>
      <c r="AS116" s="338">
        <f t="shared" si="140"/>
        <v>0.99504507472732229</v>
      </c>
      <c r="AT116" s="338">
        <f t="shared" si="140"/>
        <v>0.99376024447184874</v>
      </c>
      <c r="AU116" s="338">
        <f t="shared" si="140"/>
        <v>0.99232452780093472</v>
      </c>
      <c r="AV116" s="338">
        <f t="shared" si="140"/>
        <v>0.99080100182086017</v>
      </c>
      <c r="AW116" s="338">
        <f t="shared" si="140"/>
        <v>0.98927684728946463</v>
      </c>
      <c r="AX116" s="338">
        <f t="shared" si="140"/>
        <v>0.98785102416607629</v>
      </c>
      <c r="AY116" s="338">
        <f t="shared" si="140"/>
        <v>0.98661556376300996</v>
      </c>
      <c r="AZ116" s="338">
        <f t="shared" si="140"/>
        <v>0.98563623177009918</v>
      </c>
      <c r="BA116" s="338">
        <f t="shared" si="138"/>
        <v>0.98493947671105897</v>
      </c>
      <c r="BB116" s="338">
        <f t="shared" si="138"/>
        <v>0.98450988037061626</v>
      </c>
      <c r="BC116" s="338">
        <f t="shared" si="138"/>
        <v>0.98429738448628412</v>
      </c>
      <c r="BD116" s="338">
        <f t="shared" si="138"/>
        <v>0.98422964203733376</v>
      </c>
      <c r="BE116" s="338">
        <f t="shared" si="138"/>
        <v>0.98422452672922822</v>
      </c>
      <c r="BF116" s="338">
        <f t="shared" si="138"/>
        <v>0.98425371550876717</v>
      </c>
      <c r="BG116" s="338">
        <f t="shared" si="138"/>
        <v>0.98439081540151929</v>
      </c>
      <c r="BH116" s="338">
        <f t="shared" si="138"/>
        <v>0.98471419147053696</v>
      </c>
      <c r="BI116" s="338">
        <f t="shared" si="138"/>
        <v>0.98528569215035333</v>
      </c>
      <c r="BJ116" s="338">
        <f t="shared" si="138"/>
        <v>0.98613786668029724</v>
      </c>
      <c r="BK116" s="338">
        <f t="shared" si="138"/>
        <v>0.98726371263539925</v>
      </c>
      <c r="BL116" s="338">
        <f t="shared" si="137"/>
        <v>0.98861441157360386</v>
      </c>
      <c r="BM116" s="338">
        <f t="shared" si="137"/>
        <v>0.99010786837972486</v>
      </c>
      <c r="BN116" s="339">
        <f t="shared" si="137"/>
        <v>0.99164599814742793</v>
      </c>
      <c r="BO116" s="258"/>
    </row>
    <row r="117" spans="2:84" ht="42" customHeight="1">
      <c r="B117" s="464"/>
      <c r="C117" s="463"/>
      <c r="D117" s="481">
        <v>-0.5</v>
      </c>
      <c r="E117" s="502"/>
      <c r="F117" s="338">
        <f t="shared" si="141"/>
        <v>0.99392255047354372</v>
      </c>
      <c r="G117" s="338">
        <f t="shared" si="141"/>
        <v>0.99253070039918689</v>
      </c>
      <c r="H117" s="338">
        <f t="shared" si="141"/>
        <v>0.99105932465494173</v>
      </c>
      <c r="I117" s="338">
        <f t="shared" si="141"/>
        <v>0.98959209053027375</v>
      </c>
      <c r="J117" s="338">
        <f t="shared" si="141"/>
        <v>0.98822328128878323</v>
      </c>
      <c r="K117" s="338">
        <f t="shared" si="141"/>
        <v>0.98703990600198388</v>
      </c>
      <c r="L117" s="338">
        <f t="shared" si="141"/>
        <v>0.98610351176303679</v>
      </c>
      <c r="M117" s="338">
        <f t="shared" si="141"/>
        <v>0.9854381339698437</v>
      </c>
      <c r="N117" s="338">
        <f t="shared" si="141"/>
        <v>0.9850281800261852</v>
      </c>
      <c r="O117" s="338">
        <f t="shared" si="141"/>
        <v>0.98482542309141829</v>
      </c>
      <c r="P117" s="338">
        <f t="shared" si="141"/>
        <v>0.98476069632015895</v>
      </c>
      <c r="Q117" s="338">
        <f t="shared" si="141"/>
        <v>0.98475566827855832</v>
      </c>
      <c r="R117" s="338">
        <f t="shared" si="141"/>
        <v>0.98478332212636499</v>
      </c>
      <c r="S117" s="338">
        <f t="shared" si="141"/>
        <v>0.98491379183668304</v>
      </c>
      <c r="T117" s="338">
        <f t="shared" si="141"/>
        <v>0.98522183118747864</v>
      </c>
      <c r="U117" s="338">
        <f t="shared" si="141"/>
        <v>0.98576667060934431</v>
      </c>
      <c r="V117" s="338">
        <f t="shared" si="139"/>
        <v>0.9865799469118739</v>
      </c>
      <c r="W117" s="338">
        <f t="shared" si="139"/>
        <v>0.98765590337012144</v>
      </c>
      <c r="X117" s="338">
        <f t="shared" si="139"/>
        <v>0.98894898191508118</v>
      </c>
      <c r="Y117" s="338">
        <f t="shared" si="139"/>
        <v>0.990381547657049</v>
      </c>
      <c r="Z117" s="338">
        <f t="shared" si="139"/>
        <v>0.99185998008285192</v>
      </c>
      <c r="AA117" s="338">
        <f t="shared" si="139"/>
        <v>0.99329348279363183</v>
      </c>
      <c r="AB117" s="338">
        <f t="shared" si="139"/>
        <v>0.99460925024674451</v>
      </c>
      <c r="AC117" s="338">
        <f t="shared" si="139"/>
        <v>0.99576017848450193</v>
      </c>
      <c r="AD117" s="338">
        <f t="shared" si="139"/>
        <v>0.99672497839649776</v>
      </c>
      <c r="AE117" s="338">
        <f t="shared" si="139"/>
        <v>0.99750310271483678</v>
      </c>
      <c r="AF117" s="338">
        <f t="shared" si="139"/>
        <v>0.99810754449788874</v>
      </c>
      <c r="AG117" s="338">
        <f t="shared" si="139"/>
        <v>0.99855785188248014</v>
      </c>
      <c r="AH117" s="338">
        <f t="shared" si="139"/>
        <v>0.99887456193445556</v>
      </c>
      <c r="AI117" s="338">
        <f t="shared" si="139"/>
        <v>0.99907531745370859</v>
      </c>
      <c r="AJ117" s="338">
        <f t="shared" si="139"/>
        <v>0.99917239954650316</v>
      </c>
      <c r="AK117" s="338">
        <f t="shared" si="140"/>
        <v>0.99917122968822603</v>
      </c>
      <c r="AL117" s="338">
        <f t="shared" si="140"/>
        <v>0.99906943600396902</v>
      </c>
      <c r="AM117" s="338">
        <f t="shared" si="140"/>
        <v>0.99885623239815136</v>
      </c>
      <c r="AN117" s="338">
        <f t="shared" si="140"/>
        <v>0.99851206957856109</v>
      </c>
      <c r="AO117" s="338">
        <f t="shared" si="140"/>
        <v>0.99800876634297153</v>
      </c>
      <c r="AP117" s="338">
        <f t="shared" si="140"/>
        <v>0.99731061155729372</v>
      </c>
      <c r="AQ117" s="338">
        <f t="shared" si="140"/>
        <v>0.99637721030179827</v>
      </c>
      <c r="AR117" s="338">
        <f t="shared" si="140"/>
        <v>0.99516902677920949</v>
      </c>
      <c r="AS117" s="338">
        <f t="shared" si="140"/>
        <v>0.99365642608156035</v>
      </c>
      <c r="AT117" s="338">
        <f t="shared" si="140"/>
        <v>0.9918321914279794</v>
      </c>
      <c r="AU117" s="338">
        <f t="shared" si="140"/>
        <v>0.98972568526872051</v>
      </c>
      <c r="AV117" s="338">
        <f t="shared" si="140"/>
        <v>0.98741419143006237</v>
      </c>
      <c r="AW117" s="338">
        <f t="shared" si="140"/>
        <v>0.98502474610651758</v>
      </c>
      <c r="AX117" s="338">
        <f t="shared" si="140"/>
        <v>0.98272031564154927</v>
      </c>
      <c r="AY117" s="338">
        <f t="shared" si="140"/>
        <v>0.98066953788930966</v>
      </c>
      <c r="AZ117" s="338">
        <f t="shared" si="140"/>
        <v>0.97900813676002174</v>
      </c>
      <c r="BA117" s="338">
        <f t="shared" si="138"/>
        <v>0.9778067304046163</v>
      </c>
      <c r="BB117" s="338">
        <f t="shared" si="138"/>
        <v>0.97705788351534539</v>
      </c>
      <c r="BC117" s="338">
        <f t="shared" si="138"/>
        <v>0.97668514593227373</v>
      </c>
      <c r="BD117" s="338">
        <f t="shared" si="138"/>
        <v>0.97656594645184547</v>
      </c>
      <c r="BE117" s="338">
        <f t="shared" si="138"/>
        <v>0.97655687811916547</v>
      </c>
      <c r="BF117" s="338">
        <f t="shared" si="138"/>
        <v>0.97660817236766784</v>
      </c>
      <c r="BG117" s="338">
        <f t="shared" si="138"/>
        <v>0.97684890599267038</v>
      </c>
      <c r="BH117" s="338">
        <f t="shared" si="138"/>
        <v>0.97741427919145984</v>
      </c>
      <c r="BI117" s="338">
        <f t="shared" si="138"/>
        <v>0.97840493743717305</v>
      </c>
      <c r="BJ117" s="338">
        <f t="shared" si="138"/>
        <v>0.9798619548973817</v>
      </c>
      <c r="BK117" s="338">
        <f t="shared" si="138"/>
        <v>0.98175004405407684</v>
      </c>
      <c r="BL117" s="338">
        <f t="shared" si="137"/>
        <v>0.98396012360757268</v>
      </c>
      <c r="BM117" s="338">
        <f t="shared" si="137"/>
        <v>0.98633389782398739</v>
      </c>
      <c r="BN117" s="339">
        <f t="shared" si="137"/>
        <v>0.98870150984855265</v>
      </c>
      <c r="BO117" s="258"/>
    </row>
    <row r="118" spans="2:84" ht="42" customHeight="1">
      <c r="B118" s="464"/>
      <c r="C118" s="463"/>
      <c r="D118" s="483">
        <v>-0.55000000000000004</v>
      </c>
      <c r="E118" s="502"/>
      <c r="F118" s="338">
        <f t="shared" si="141"/>
        <v>0.99545573377806373</v>
      </c>
      <c r="G118" s="338">
        <f t="shared" si="141"/>
        <v>0.99452599557527388</v>
      </c>
      <c r="H118" s="338">
        <f t="shared" si="141"/>
        <v>0.99357188581425604</v>
      </c>
      <c r="I118" s="338">
        <f t="shared" si="141"/>
        <v>0.99264674006058229</v>
      </c>
      <c r="J118" s="338">
        <f t="shared" si="141"/>
        <v>0.99180514328182157</v>
      </c>
      <c r="K118" s="338">
        <f t="shared" si="141"/>
        <v>0.99109300548739199</v>
      </c>
      <c r="L118" s="338">
        <f t="shared" si="141"/>
        <v>0.99053903799813781</v>
      </c>
      <c r="M118" s="338">
        <f t="shared" si="141"/>
        <v>0.99015029371688057</v>
      </c>
      <c r="N118" s="338">
        <f t="shared" si="141"/>
        <v>0.98991273584160366</v>
      </c>
      <c r="O118" s="338">
        <f t="shared" si="141"/>
        <v>0.98979577570709643</v>
      </c>
      <c r="P118" s="338">
        <f t="shared" si="141"/>
        <v>0.98975849544639438</v>
      </c>
      <c r="Q118" s="338">
        <f t="shared" si="141"/>
        <v>0.98975556956176203</v>
      </c>
      <c r="R118" s="338">
        <f t="shared" si="141"/>
        <v>0.9897714327797783</v>
      </c>
      <c r="S118" s="338">
        <f t="shared" si="141"/>
        <v>0.98984652329679379</v>
      </c>
      <c r="T118" s="338">
        <f t="shared" si="141"/>
        <v>0.99002446372089659</v>
      </c>
      <c r="U118" s="338">
        <f t="shared" si="141"/>
        <v>0.99034127360534463</v>
      </c>
      <c r="V118" s="338">
        <f t="shared" si="139"/>
        <v>0.99081917225653826</v>
      </c>
      <c r="W118" s="338">
        <f t="shared" si="139"/>
        <v>0.99146095560864778</v>
      </c>
      <c r="X118" s="338">
        <f t="shared" si="139"/>
        <v>0.99224737854507805</v>
      </c>
      <c r="Y118" s="338">
        <f t="shared" si="139"/>
        <v>0.99313930208671075</v>
      </c>
      <c r="Z118" s="338">
        <f t="shared" si="139"/>
        <v>0.99408459423158857</v>
      </c>
      <c r="AA118" s="338">
        <f t="shared" si="139"/>
        <v>0.99502776942274729</v>
      </c>
      <c r="AB118" s="338">
        <f t="shared" si="139"/>
        <v>0.99591930135065987</v>
      </c>
      <c r="AC118" s="338">
        <f t="shared" si="139"/>
        <v>0.99672200750319939</v>
      </c>
      <c r="AD118" s="338">
        <f t="shared" si="139"/>
        <v>0.99741341320173682</v>
      </c>
      <c r="AE118" s="338">
        <f t="shared" si="139"/>
        <v>0.99798456163203442</v>
      </c>
      <c r="AF118" s="338">
        <f t="shared" si="139"/>
        <v>0.99843661306406706</v>
      </c>
      <c r="AG118" s="338">
        <f t="shared" si="139"/>
        <v>0.99877665320008169</v>
      </c>
      <c r="AH118" s="338">
        <f t="shared" si="139"/>
        <v>0.99901371347046719</v>
      </c>
      <c r="AI118" s="338">
        <f t="shared" si="139"/>
        <v>0.99915547056743437</v>
      </c>
      <c r="AJ118" s="338">
        <f t="shared" si="139"/>
        <v>0.99920567339243105</v>
      </c>
      <c r="AK118" s="338">
        <f t="shared" si="140"/>
        <v>0.99916211517436826</v>
      </c>
      <c r="AL118" s="338">
        <f t="shared" si="140"/>
        <v>0.99901490510150703</v>
      </c>
      <c r="AM118" s="338">
        <f t="shared" si="140"/>
        <v>0.99874485254748779</v>
      </c>
      <c r="AN118" s="338">
        <f t="shared" si="140"/>
        <v>0.99832192992173296</v>
      </c>
      <c r="AO118" s="338">
        <f t="shared" si="140"/>
        <v>0.99770402755501741</v>
      </c>
      <c r="AP118" s="338">
        <f t="shared" si="140"/>
        <v>0.99683657508375911</v>
      </c>
      <c r="AQ118" s="338">
        <f t="shared" si="140"/>
        <v>0.99565408727054827</v>
      </c>
      <c r="AR118" s="338">
        <f t="shared" si="140"/>
        <v>0.99408523531321125</v>
      </c>
      <c r="AS118" s="338">
        <f t="shared" si="140"/>
        <v>0.99206340807055282</v>
      </c>
      <c r="AT118" s="338">
        <f t="shared" si="140"/>
        <v>0.98954436726310957</v>
      </c>
      <c r="AU118" s="338">
        <f t="shared" si="140"/>
        <v>0.98653064914985222</v>
      </c>
      <c r="AV118" s="338">
        <f t="shared" si="140"/>
        <v>0.98309805001150963</v>
      </c>
      <c r="AW118" s="338">
        <f t="shared" si="140"/>
        <v>0.97941342109592622</v>
      </c>
      <c r="AX118" s="338">
        <f t="shared" si="140"/>
        <v>0.97572871631533498</v>
      </c>
      <c r="AY118" s="338">
        <f t="shared" si="140"/>
        <v>0.97234028565715103</v>
      </c>
      <c r="AZ118" s="338">
        <f t="shared" si="140"/>
        <v>0.969518644910776</v>
      </c>
      <c r="BA118" s="338">
        <f t="shared" si="138"/>
        <v>0.96743487852820709</v>
      </c>
      <c r="BB118" s="338">
        <f t="shared" si="138"/>
        <v>0.96611737886125004</v>
      </c>
      <c r="BC118" s="338">
        <f t="shared" si="138"/>
        <v>0.96545616854039029</v>
      </c>
      <c r="BD118" s="338">
        <f t="shared" si="138"/>
        <v>0.96524390410870431</v>
      </c>
      <c r="BE118" s="338">
        <f t="shared" si="138"/>
        <v>0.96522767985501734</v>
      </c>
      <c r="BF118" s="338">
        <f t="shared" si="138"/>
        <v>0.96531898986092068</v>
      </c>
      <c r="BG118" s="338">
        <f t="shared" si="138"/>
        <v>0.96574679991515866</v>
      </c>
      <c r="BH118" s="338">
        <f t="shared" si="138"/>
        <v>0.96674569807968036</v>
      </c>
      <c r="BI118" s="338">
        <f t="shared" si="138"/>
        <v>0.96847624576991531</v>
      </c>
      <c r="BJ118" s="338">
        <f t="shared" si="138"/>
        <v>0.97097624615486422</v>
      </c>
      <c r="BK118" s="338">
        <f t="shared" si="138"/>
        <v>0.97413692910459593</v>
      </c>
      <c r="BL118" s="338">
        <f t="shared" si="137"/>
        <v>0.97772504423506823</v>
      </c>
      <c r="BM118" s="338">
        <f t="shared" si="137"/>
        <v>0.9814464116586985</v>
      </c>
      <c r="BN118" s="339">
        <f t="shared" si="137"/>
        <v>0.98502192304439085</v>
      </c>
      <c r="BO118" s="258"/>
    </row>
    <row r="119" spans="2:84" ht="42" customHeight="1">
      <c r="B119" s="464"/>
      <c r="C119" s="463"/>
      <c r="D119" s="481">
        <v>-0.6</v>
      </c>
      <c r="E119" s="502"/>
      <c r="F119" s="338">
        <f t="shared" si="141"/>
        <v>0.99665662349926187</v>
      </c>
      <c r="G119" s="338">
        <f t="shared" si="141"/>
        <v>0.99604482040558617</v>
      </c>
      <c r="H119" s="338">
        <f t="shared" si="141"/>
        <v>0.99543309805393609</v>
      </c>
      <c r="I119" s="338">
        <f t="shared" si="141"/>
        <v>0.99485398236912126</v>
      </c>
      <c r="J119" s="338">
        <f t="shared" si="141"/>
        <v>0.99433815373534129</v>
      </c>
      <c r="K119" s="338">
        <f t="shared" si="141"/>
        <v>0.99390928118164723</v>
      </c>
      <c r="L119" s="338">
        <f t="shared" si="141"/>
        <v>0.99358022341180996</v>
      </c>
      <c r="M119" s="338">
        <f t="shared" si="141"/>
        <v>0.99335159269125473</v>
      </c>
      <c r="N119" s="338">
        <f t="shared" si="141"/>
        <v>0.99321277594493806</v>
      </c>
      <c r="O119" s="338">
        <f t="shared" si="141"/>
        <v>0.99314466776698973</v>
      </c>
      <c r="P119" s="338">
        <f t="shared" si="141"/>
        <v>0.99312297511892589</v>
      </c>
      <c r="Q119" s="338">
        <f t="shared" si="141"/>
        <v>0.99312124166482807</v>
      </c>
      <c r="R119" s="338">
        <f t="shared" si="141"/>
        <v>0.99313041039593219</v>
      </c>
      <c r="S119" s="338">
        <f t="shared" si="141"/>
        <v>0.99317401355269908</v>
      </c>
      <c r="T119" s="338">
        <f t="shared" si="141"/>
        <v>0.993277672416226</v>
      </c>
      <c r="U119" s="338">
        <f t="shared" si="141"/>
        <v>0.99346320686620471</v>
      </c>
      <c r="V119" s="338">
        <f t="shared" si="139"/>
        <v>0.99374542646957842</v>
      </c>
      <c r="W119" s="338">
        <f t="shared" si="139"/>
        <v>0.99412898301745278</v>
      </c>
      <c r="X119" s="338">
        <f t="shared" si="139"/>
        <v>0.99460642903310226</v>
      </c>
      <c r="Y119" s="338">
        <f t="shared" si="139"/>
        <v>0.99515847154222925</v>
      </c>
      <c r="Z119" s="338">
        <f t="shared" si="139"/>
        <v>0.99575674221157084</v>
      </c>
      <c r="AA119" s="338">
        <f t="shared" si="139"/>
        <v>0.99636846789346944</v>
      </c>
      <c r="AB119" s="338">
        <f t="shared" si="139"/>
        <v>0.99696170167060261</v>
      </c>
      <c r="AC119" s="338">
        <f t="shared" si="139"/>
        <v>0.99750965093022292</v>
      </c>
      <c r="AD119" s="338">
        <f t="shared" si="139"/>
        <v>0.99799312671749651</v>
      </c>
      <c r="AE119" s="338">
        <f t="shared" si="139"/>
        <v>0.99840089985491443</v>
      </c>
      <c r="AF119" s="338">
        <f t="shared" si="139"/>
        <v>0.998728377563875</v>
      </c>
      <c r="AG119" s="338">
        <f t="shared" si="139"/>
        <v>0.99897529051005107</v>
      </c>
      <c r="AH119" s="338">
        <f t="shared" si="139"/>
        <v>0.99914302484270634</v>
      </c>
      <c r="AI119" s="338">
        <f t="shared" si="139"/>
        <v>0.99923199847236743</v>
      </c>
      <c r="AJ119" s="338">
        <f t="shared" si="139"/>
        <v>0.99923921895254353</v>
      </c>
      <c r="AK119" s="338">
        <f t="shared" si="140"/>
        <v>0.99915596305615295</v>
      </c>
      <c r="AL119" s="338">
        <f t="shared" si="140"/>
        <v>0.99896541588370347</v>
      </c>
      <c r="AM119" s="338">
        <f t="shared" si="140"/>
        <v>0.99864010085812338</v>
      </c>
      <c r="AN119" s="338">
        <f t="shared" si="140"/>
        <v>0.99813902383788455</v>
      </c>
      <c r="AO119" s="338">
        <f t="shared" si="140"/>
        <v>0.99740467003016897</v>
      </c>
      <c r="AP119" s="338">
        <f t="shared" si="140"/>
        <v>0.99636038742310928</v>
      </c>
      <c r="AQ119" s="338">
        <f t="shared" si="140"/>
        <v>0.99490934206415216</v>
      </c>
      <c r="AR119" s="338">
        <f t="shared" si="140"/>
        <v>0.99293718856932112</v>
      </c>
      <c r="AS119" s="338">
        <f t="shared" si="140"/>
        <v>0.9903217575747294</v>
      </c>
      <c r="AT119" s="338">
        <f t="shared" si="140"/>
        <v>0.98695389598896688</v>
      </c>
      <c r="AU119" s="338">
        <f t="shared" si="140"/>
        <v>0.98277279160446551</v>
      </c>
      <c r="AV119" s="338">
        <f t="shared" si="140"/>
        <v>0.97781443356526176</v>
      </c>
      <c r="AW119" s="338">
        <f t="shared" si="140"/>
        <v>0.97226127566573584</v>
      </c>
      <c r="AX119" s="338">
        <f t="shared" si="140"/>
        <v>0.9664666302877496</v>
      </c>
      <c r="AY119" s="338">
        <f t="shared" si="140"/>
        <v>0.96091994250639057</v>
      </c>
      <c r="AZ119" s="338">
        <f t="shared" si="140"/>
        <v>0.95613695031549018</v>
      </c>
      <c r="BA119" s="338">
        <f t="shared" si="138"/>
        <v>0.95250612290966996</v>
      </c>
      <c r="BB119" s="338">
        <f t="shared" si="138"/>
        <v>0.95016613036543962</v>
      </c>
      <c r="BC119" s="338">
        <f t="shared" si="138"/>
        <v>0.94897856153512661</v>
      </c>
      <c r="BD119" s="338">
        <f t="shared" si="138"/>
        <v>0.94859538703314161</v>
      </c>
      <c r="BE119" s="338">
        <f t="shared" si="138"/>
        <v>0.94856600164359561</v>
      </c>
      <c r="BF119" s="338">
        <f t="shared" si="138"/>
        <v>0.94873088680104978</v>
      </c>
      <c r="BG119" s="338">
        <f t="shared" si="138"/>
        <v>0.94950133756965371</v>
      </c>
      <c r="BH119" s="338">
        <f t="shared" si="138"/>
        <v>0.95128591354651515</v>
      </c>
      <c r="BI119" s="338">
        <f t="shared" si="138"/>
        <v>0.9543305238241796</v>
      </c>
      <c r="BJ119" s="338">
        <f t="shared" si="138"/>
        <v>0.95862561261473822</v>
      </c>
      <c r="BK119" s="338">
        <f t="shared" si="138"/>
        <v>0.96388588694272304</v>
      </c>
      <c r="BL119" s="338">
        <f t="shared" si="137"/>
        <v>0.9696343862060719</v>
      </c>
      <c r="BM119" s="338">
        <f t="shared" si="137"/>
        <v>0.97535223361327972</v>
      </c>
      <c r="BN119" s="339">
        <f t="shared" si="137"/>
        <v>0.98061558202406862</v>
      </c>
      <c r="BO119" s="258"/>
    </row>
    <row r="120" spans="2:84" ht="42" customHeight="1">
      <c r="B120" s="464"/>
      <c r="C120" s="463"/>
      <c r="D120" s="483">
        <v>-0.65</v>
      </c>
      <c r="E120" s="502"/>
      <c r="F120" s="338">
        <f t="shared" si="141"/>
        <v>0.99757339126132882</v>
      </c>
      <c r="G120" s="338">
        <f t="shared" si="141"/>
        <v>0.99717539475423722</v>
      </c>
      <c r="H120" s="338">
        <f t="shared" si="141"/>
        <v>0.99678635751313793</v>
      </c>
      <c r="I120" s="338">
        <f t="shared" si="141"/>
        <v>0.99642550452400425</v>
      </c>
      <c r="J120" s="338">
        <f t="shared" si="141"/>
        <v>0.99610971030821904</v>
      </c>
      <c r="K120" s="338">
        <f t="shared" si="141"/>
        <v>0.99585092952322574</v>
      </c>
      <c r="L120" s="338">
        <f t="shared" si="141"/>
        <v>0.99565458676546781</v>
      </c>
      <c r="M120" s="338">
        <f t="shared" si="141"/>
        <v>0.99551925349194825</v>
      </c>
      <c r="N120" s="338">
        <f t="shared" si="141"/>
        <v>0.99543750313064683</v>
      </c>
      <c r="O120" s="338">
        <f t="shared" si="141"/>
        <v>0.99539749927358867</v>
      </c>
      <c r="P120" s="338">
        <f t="shared" si="141"/>
        <v>0.99538475612375454</v>
      </c>
      <c r="Q120" s="338">
        <f t="shared" si="141"/>
        <v>0.9953837064556158</v>
      </c>
      <c r="R120" s="338">
        <f t="shared" si="141"/>
        <v>0.99538903198717177</v>
      </c>
      <c r="S120" s="338">
        <f t="shared" si="141"/>
        <v>0.99541454011772923</v>
      </c>
      <c r="T120" s="338">
        <f t="shared" si="141"/>
        <v>0.99547537266546438</v>
      </c>
      <c r="U120" s="338">
        <f t="shared" si="141"/>
        <v>0.99558473310441897</v>
      </c>
      <c r="V120" s="338">
        <f t="shared" si="139"/>
        <v>0.99575220720353808</v>
      </c>
      <c r="W120" s="338">
        <f t="shared" si="139"/>
        <v>0.99598201846004486</v>
      </c>
      <c r="X120" s="338">
        <f t="shared" si="139"/>
        <v>0.99627175768804421</v>
      </c>
      <c r="Y120" s="338">
        <f t="shared" si="139"/>
        <v>0.99661211151655404</v>
      </c>
      <c r="Z120" s="338">
        <f t="shared" si="139"/>
        <v>0.99698787103605135</v>
      </c>
      <c r="AA120" s="338">
        <f t="shared" si="139"/>
        <v>0.99738008639731424</v>
      </c>
      <c r="AB120" s="338">
        <f t="shared" si="139"/>
        <v>0.99776882582356985</v>
      </c>
      <c r="AC120" s="338">
        <f t="shared" si="139"/>
        <v>0.99813579822004539</v>
      </c>
      <c r="AD120" s="338">
        <f t="shared" si="139"/>
        <v>0.99846619366706946</v>
      </c>
      <c r="AE120" s="338">
        <f t="shared" si="139"/>
        <v>0.998749406482625</v>
      </c>
      <c r="AF120" s="338">
        <f t="shared" si="139"/>
        <v>0.99897865548541021</v>
      </c>
      <c r="AG120" s="338">
        <f t="shared" si="139"/>
        <v>0.99914975237657211</v>
      </c>
      <c r="AH120" s="338">
        <f t="shared" si="139"/>
        <v>0.99925933435645342</v>
      </c>
      <c r="AI120" s="338">
        <f t="shared" si="139"/>
        <v>0.99930280342800937</v>
      </c>
      <c r="AJ120" s="338">
        <f t="shared" si="139"/>
        <v>0.9992720735181273</v>
      </c>
      <c r="AK120" s="338">
        <f t="shared" si="140"/>
        <v>0.99915308174189732</v>
      </c>
      <c r="AL120" s="338">
        <f t="shared" si="140"/>
        <v>0.99892291101156838</v>
      </c>
      <c r="AM120" s="338">
        <f t="shared" si="140"/>
        <v>0.99854631857450038</v>
      </c>
      <c r="AN120" s="338">
        <f t="shared" si="140"/>
        <v>0.99797149008255948</v>
      </c>
      <c r="AO120" s="338">
        <f t="shared" si="140"/>
        <v>0.99712498464187771</v>
      </c>
      <c r="AP120" s="338">
        <f t="shared" si="140"/>
        <v>0.99590618964892386</v>
      </c>
      <c r="AQ120" s="338">
        <f t="shared" si="140"/>
        <v>0.9941823120167752</v>
      </c>
      <c r="AR120" s="338">
        <f t="shared" si="140"/>
        <v>0.99178619572057514</v>
      </c>
      <c r="AS120" s="338">
        <f t="shared" si="140"/>
        <v>0.98852124617472603</v>
      </c>
      <c r="AT120" s="338">
        <f t="shared" si="140"/>
        <v>0.98418031935658756</v>
      </c>
      <c r="AU120" s="338">
        <f t="shared" si="140"/>
        <v>0.9785874751648207</v>
      </c>
      <c r="AV120" s="338">
        <f t="shared" si="140"/>
        <v>0.97166978785563463</v>
      </c>
      <c r="AW120" s="338">
        <f t="shared" si="140"/>
        <v>0.9635549845493151</v>
      </c>
      <c r="AX120" s="338">
        <f t="shared" si="140"/>
        <v>0.95466390532802625</v>
      </c>
      <c r="AY120" s="338">
        <f t="shared" si="140"/>
        <v>0.9457313117269277</v>
      </c>
      <c r="AZ120" s="338">
        <f t="shared" si="140"/>
        <v>0.93767989233039339</v>
      </c>
      <c r="BA120" s="338">
        <f t="shared" si="138"/>
        <v>0.93134094691001523</v>
      </c>
      <c r="BB120" s="338">
        <f t="shared" si="138"/>
        <v>0.92714713689398176</v>
      </c>
      <c r="BC120" s="338">
        <f t="shared" si="138"/>
        <v>0.92498515126942404</v>
      </c>
      <c r="BD120" s="338">
        <f t="shared" si="138"/>
        <v>0.92428261963090019</v>
      </c>
      <c r="BE120" s="338">
        <f t="shared" si="138"/>
        <v>0.92422858462891755</v>
      </c>
      <c r="BF120" s="338">
        <f t="shared" si="138"/>
        <v>0.92453118196370143</v>
      </c>
      <c r="BG120" s="338">
        <f t="shared" si="138"/>
        <v>0.92593939580333195</v>
      </c>
      <c r="BH120" s="338">
        <f t="shared" si="138"/>
        <v>0.92916439807812656</v>
      </c>
      <c r="BI120" s="338">
        <f t="shared" si="138"/>
        <v>0.93455054157096584</v>
      </c>
      <c r="BJ120" s="338">
        <f t="shared" si="138"/>
        <v>0.94190961017266439</v>
      </c>
      <c r="BK120" s="338">
        <f t="shared" si="138"/>
        <v>0.95055907073094448</v>
      </c>
      <c r="BL120" s="338">
        <f t="shared" si="137"/>
        <v>0.95957715082836781</v>
      </c>
      <c r="BM120" s="338">
        <f t="shared" si="137"/>
        <v>0.96811774807934847</v>
      </c>
      <c r="BN120" s="339">
        <f t="shared" si="137"/>
        <v>0.97561276280396303</v>
      </c>
      <c r="BO120" s="258"/>
    </row>
    <row r="121" spans="2:84" ht="42" customHeight="1">
      <c r="B121" s="464"/>
      <c r="C121" s="463"/>
      <c r="D121" s="481">
        <v>-0.7</v>
      </c>
      <c r="E121" s="502"/>
      <c r="F121" s="338">
        <f t="shared" si="141"/>
        <v>0.99825873666336062</v>
      </c>
      <c r="G121" s="338">
        <f t="shared" si="141"/>
        <v>0.99800205492165706</v>
      </c>
      <c r="H121" s="338">
        <f t="shared" si="141"/>
        <v>0.99775603062653073</v>
      </c>
      <c r="I121" s="338">
        <f t="shared" si="141"/>
        <v>0.99753177257896564</v>
      </c>
      <c r="J121" s="338">
        <f t="shared" si="141"/>
        <v>0.99733840725770306</v>
      </c>
      <c r="K121" s="338">
        <f t="shared" si="141"/>
        <v>0.9971818463125619</v>
      </c>
      <c r="L121" s="338">
        <f t="shared" si="141"/>
        <v>0.99706414624014206</v>
      </c>
      <c r="M121" s="338">
        <f t="shared" si="141"/>
        <v>0.99698354433149361</v>
      </c>
      <c r="N121" s="338">
        <f t="shared" si="141"/>
        <v>0.99693505385807935</v>
      </c>
      <c r="O121" s="338">
        <f t="shared" si="141"/>
        <v>0.99691137068451174</v>
      </c>
      <c r="P121" s="338">
        <f t="shared" si="141"/>
        <v>0.99690381637720216</v>
      </c>
      <c r="Q121" s="338">
        <f t="shared" si="141"/>
        <v>0.99690316265493839</v>
      </c>
      <c r="R121" s="338">
        <f t="shared" si="141"/>
        <v>0.99690625986613168</v>
      </c>
      <c r="S121" s="338">
        <f t="shared" si="141"/>
        <v>0.99692126846790985</v>
      </c>
      <c r="T121" s="338">
        <f t="shared" si="141"/>
        <v>0.99695718792805799</v>
      </c>
      <c r="U121" s="338">
        <f t="shared" si="141"/>
        <v>0.99702200986370848</v>
      </c>
      <c r="V121" s="338">
        <f t="shared" si="139"/>
        <v>0.99712182847396502</v>
      </c>
      <c r="W121" s="338">
        <f t="shared" si="139"/>
        <v>0.99725987470412725</v>
      </c>
      <c r="X121" s="338">
        <f t="shared" si="139"/>
        <v>0.99743572968269156</v>
      </c>
      <c r="Y121" s="338">
        <f t="shared" si="139"/>
        <v>0.9976449878570206</v>
      </c>
      <c r="Z121" s="338">
        <f t="shared" si="139"/>
        <v>0.99787955494409553</v>
      </c>
      <c r="AA121" s="338">
        <f t="shared" si="139"/>
        <v>0.99812858720780484</v>
      </c>
      <c r="AB121" s="338">
        <f t="shared" si="139"/>
        <v>0.99837986947929092</v>
      </c>
      <c r="AC121" s="338">
        <f t="shared" si="139"/>
        <v>0.9986212805144713</v>
      </c>
      <c r="AD121" s="338">
        <f t="shared" si="139"/>
        <v>0.99884197058309165</v>
      </c>
      <c r="AE121" s="338">
        <f t="shared" si="139"/>
        <v>0.99903297667226476</v>
      </c>
      <c r="AF121" s="338">
        <f t="shared" si="139"/>
        <v>0.99918716358879434</v>
      </c>
      <c r="AG121" s="338">
        <f t="shared" si="139"/>
        <v>0.99929852424855825</v>
      </c>
      <c r="AH121" s="338">
        <f t="shared" si="139"/>
        <v>0.99936094490716665</v>
      </c>
      <c r="AI121" s="338">
        <f t="shared" si="139"/>
        <v>0.99936652952668581</v>
      </c>
      <c r="AJ121" s="338">
        <f t="shared" si="139"/>
        <v>0.99930350288370362</v>
      </c>
      <c r="AK121" s="338">
        <f t="shared" si="140"/>
        <v>0.9991536064225166</v>
      </c>
      <c r="AL121" s="338">
        <f t="shared" si="140"/>
        <v>0.99888879204471981</v>
      </c>
      <c r="AM121" s="338">
        <f t="shared" si="140"/>
        <v>0.99846692831938577</v>
      </c>
      <c r="AN121" s="338">
        <f t="shared" si="140"/>
        <v>0.9978261853735636</v>
      </c>
      <c r="AO121" s="338">
        <f t="shared" si="140"/>
        <v>0.99687780530130154</v>
      </c>
      <c r="AP121" s="338">
        <f t="shared" si="140"/>
        <v>0.99549719106987411</v>
      </c>
      <c r="AQ121" s="338">
        <f t="shared" si="140"/>
        <v>0.9935138460398103</v>
      </c>
      <c r="AR121" s="338">
        <f t="shared" si="140"/>
        <v>0.99070199431697081</v>
      </c>
      <c r="AS121" s="338">
        <f t="shared" si="140"/>
        <v>0.98677619518376214</v>
      </c>
      <c r="AT121" s="338">
        <f t="shared" si="140"/>
        <v>0.98140045177444191</v>
      </c>
      <c r="AU121" s="338">
        <f t="shared" si="140"/>
        <v>0.97422515867796988</v>
      </c>
      <c r="AV121" s="338">
        <f t="shared" si="140"/>
        <v>0.96497142874586317</v>
      </c>
      <c r="AW121" s="338">
        <f t="shared" si="140"/>
        <v>0.95357899109716548</v>
      </c>
      <c r="AX121" s="338">
        <f t="shared" si="140"/>
        <v>0.94040551989734489</v>
      </c>
      <c r="AY121" s="338">
        <f t="shared" si="140"/>
        <v>0.9263951821371551</v>
      </c>
      <c r="AZ121" s="338">
        <f t="shared" si="140"/>
        <v>0.913045335378181</v>
      </c>
      <c r="BA121" s="338">
        <f t="shared" si="138"/>
        <v>0.90201124003401134</v>
      </c>
      <c r="BB121" s="338">
        <f t="shared" si="138"/>
        <v>0.8944379767274182</v>
      </c>
      <c r="BC121" s="338">
        <f t="shared" si="138"/>
        <v>0.89044406243658403</v>
      </c>
      <c r="BD121" s="338">
        <f t="shared" si="138"/>
        <v>0.88913263875474879</v>
      </c>
      <c r="BE121" s="338">
        <f t="shared" si="138"/>
        <v>0.88903143462785916</v>
      </c>
      <c r="BF121" s="338">
        <f t="shared" si="138"/>
        <v>0.88959726145215334</v>
      </c>
      <c r="BG121" s="338">
        <f t="shared" si="138"/>
        <v>0.89221429399602115</v>
      </c>
      <c r="BH121" s="338">
        <f t="shared" si="138"/>
        <v>0.89810847098838253</v>
      </c>
      <c r="BI121" s="338">
        <f t="shared" si="138"/>
        <v>0.90765767809669418</v>
      </c>
      <c r="BJ121" s="338">
        <f t="shared" si="138"/>
        <v>0.92014673487033782</v>
      </c>
      <c r="BK121" s="338">
        <f t="shared" si="138"/>
        <v>0.93406628069629238</v>
      </c>
      <c r="BL121" s="338">
        <f t="shared" si="137"/>
        <v>0.94777540648206682</v>
      </c>
      <c r="BM121" s="338">
        <f t="shared" si="137"/>
        <v>0.96005502856919889</v>
      </c>
      <c r="BN121" s="339">
        <f t="shared" si="137"/>
        <v>0.97029469609666996</v>
      </c>
      <c r="BO121" s="258"/>
    </row>
    <row r="122" spans="2:84" ht="42" customHeight="1">
      <c r="B122" s="464"/>
      <c r="C122" s="463"/>
      <c r="D122" s="483">
        <v>-0.75</v>
      </c>
      <c r="E122" s="502"/>
      <c r="F122" s="338">
        <f t="shared" si="141"/>
        <v>0.99876238015976859</v>
      </c>
      <c r="G122" s="338">
        <f t="shared" si="141"/>
        <v>0.99859789315008773</v>
      </c>
      <c r="H122" s="338">
        <f t="shared" si="141"/>
        <v>0.99844289670513553</v>
      </c>
      <c r="I122" s="338">
        <f t="shared" si="141"/>
        <v>0.99830370231524945</v>
      </c>
      <c r="J122" s="338">
        <f t="shared" si="141"/>
        <v>0.99818517674617768</v>
      </c>
      <c r="K122" s="338">
        <f t="shared" si="141"/>
        <v>0.99809017016459678</v>
      </c>
      <c r="L122" s="338">
        <f t="shared" si="141"/>
        <v>0.99801928657603045</v>
      </c>
      <c r="M122" s="338">
        <f t="shared" si="141"/>
        <v>0.99797100228839897</v>
      </c>
      <c r="N122" s="338">
        <f t="shared" si="141"/>
        <v>0.99794204840207623</v>
      </c>
      <c r="O122" s="338">
        <f t="shared" si="141"/>
        <v>0.99792792398653551</v>
      </c>
      <c r="P122" s="338">
        <f t="shared" si="141"/>
        <v>0.99792340477935537</v>
      </c>
      <c r="Q122" s="338">
        <f t="shared" si="141"/>
        <v>0.99792298235192745</v>
      </c>
      <c r="R122" s="338">
        <f t="shared" si="141"/>
        <v>0.99792477599362661</v>
      </c>
      <c r="S122" s="338">
        <f t="shared" si="141"/>
        <v>0.99793363902108256</v>
      </c>
      <c r="T122" s="338">
        <f t="shared" si="141"/>
        <v>0.99795494671283325</v>
      </c>
      <c r="U122" s="338">
        <f t="shared" si="141"/>
        <v>0.99799353931108936</v>
      </c>
      <c r="V122" s="338">
        <f t="shared" si="139"/>
        <v>0.99805324436805898</v>
      </c>
      <c r="W122" s="338">
        <f t="shared" si="139"/>
        <v>0.99813633945057634</v>
      </c>
      <c r="X122" s="338">
        <f t="shared" si="139"/>
        <v>0.99824307700805326</v>
      </c>
      <c r="Y122" s="338">
        <f t="shared" si="139"/>
        <v>0.99837140853657558</v>
      </c>
      <c r="Z122" s="338">
        <f t="shared" si="139"/>
        <v>0.99851701685812555</v>
      </c>
      <c r="AA122" s="338">
        <f t="shared" si="139"/>
        <v>0.99867368976958304</v>
      </c>
      <c r="AB122" s="338">
        <f t="shared" si="139"/>
        <v>0.99883396575189076</v>
      </c>
      <c r="AC122" s="338">
        <f t="shared" si="139"/>
        <v>0.99898989098086288</v>
      </c>
      <c r="AD122" s="338">
        <f t="shared" si="139"/>
        <v>0.99913368288129245</v>
      </c>
      <c r="AE122" s="338">
        <f t="shared" si="139"/>
        <v>0.99925811247089358</v>
      </c>
      <c r="AF122" s="338">
        <f t="shared" si="139"/>
        <v>0.99935647923337256</v>
      </c>
      <c r="AG122" s="338">
        <f t="shared" si="139"/>
        <v>0.9994221226155332</v>
      </c>
      <c r="AH122" s="338">
        <f t="shared" si="139"/>
        <v>0.99944745853565276</v>
      </c>
      <c r="AI122" s="338">
        <f t="shared" si="139"/>
        <v>0.99942252794494357</v>
      </c>
      <c r="AJ122" s="338">
        <f t="shared" si="139"/>
        <v>0.9993329957601863</v>
      </c>
      <c r="AK122" s="338">
        <f t="shared" si="140"/>
        <v>0.99915745176850901</v>
      </c>
      <c r="AL122" s="338">
        <f t="shared" si="140"/>
        <v>0.99886375272342487</v>
      </c>
      <c r="AM122" s="338">
        <f t="shared" si="140"/>
        <v>0.99840401874375206</v>
      </c>
      <c r="AN122" s="338">
        <f t="shared" si="140"/>
        <v>0.9977077734431854</v>
      </c>
      <c r="AO122" s="338">
        <f t="shared" si="140"/>
        <v>0.99667263081833701</v>
      </c>
      <c r="AP122" s="338">
        <f t="shared" si="140"/>
        <v>0.99515196499871716</v>
      </c>
      <c r="AQ122" s="338">
        <f t="shared" si="140"/>
        <v>0.99293933270529522</v>
      </c>
      <c r="AR122" s="338">
        <f t="shared" si="140"/>
        <v>0.98975042053834128</v>
      </c>
      <c r="AS122" s="338">
        <f t="shared" si="140"/>
        <v>0.98520564413226941</v>
      </c>
      <c r="AT122" s="338">
        <f t="shared" si="140"/>
        <v>0.97882135927932423</v>
      </c>
      <c r="AU122" s="338">
        <f t="shared" si="140"/>
        <v>0.97002640384233163</v>
      </c>
      <c r="AV122" s="338">
        <f t="shared" si="140"/>
        <v>0.95823399057568148</v>
      </c>
      <c r="AW122" s="338">
        <f t="shared" si="140"/>
        <v>0.94301248607966082</v>
      </c>
      <c r="AX122" s="338">
        <f t="shared" si="140"/>
        <v>0.92439318136908255</v>
      </c>
      <c r="AY122" s="338">
        <f t="shared" si="140"/>
        <v>0.90328229885834466</v>
      </c>
      <c r="AZ122" s="338">
        <f t="shared" si="140"/>
        <v>0.8817543682469462</v>
      </c>
      <c r="BA122" s="338">
        <f t="shared" si="138"/>
        <v>0.86277426152961667</v>
      </c>
      <c r="BB122" s="338">
        <f t="shared" si="138"/>
        <v>0.84904422943073732</v>
      </c>
      <c r="BC122" s="338">
        <f t="shared" si="138"/>
        <v>0.84154994782448223</v>
      </c>
      <c r="BD122" s="338">
        <f t="shared" si="138"/>
        <v>0.83904869190682008</v>
      </c>
      <c r="BE122" s="338">
        <f t="shared" si="138"/>
        <v>0.83885476047345042</v>
      </c>
      <c r="BF122" s="338">
        <f t="shared" si="138"/>
        <v>0.83993706045732275</v>
      </c>
      <c r="BG122" s="338">
        <f t="shared" si="138"/>
        <v>0.84489392888760761</v>
      </c>
      <c r="BH122" s="338">
        <f t="shared" si="138"/>
        <v>0.85577423531417252</v>
      </c>
      <c r="BI122" s="338">
        <f t="shared" si="138"/>
        <v>0.87263002988846228</v>
      </c>
      <c r="BJ122" s="338">
        <f t="shared" si="138"/>
        <v>0.89338834894844099</v>
      </c>
      <c r="BK122" s="338">
        <f t="shared" si="138"/>
        <v>0.91501614511736107</v>
      </c>
      <c r="BL122" s="338">
        <f t="shared" si="137"/>
        <v>0.93494772377145496</v>
      </c>
      <c r="BM122" s="338">
        <f t="shared" si="137"/>
        <v>0.95176035886938282</v>
      </c>
      <c r="BN122" s="339">
        <f t="shared" si="137"/>
        <v>0.96507752253380485</v>
      </c>
      <c r="BO122" s="258"/>
    </row>
    <row r="123" spans="2:84" ht="42" customHeight="1">
      <c r="B123" s="464"/>
      <c r="C123" s="463"/>
      <c r="D123" s="481">
        <v>-0.8</v>
      </c>
      <c r="E123" s="502"/>
      <c r="F123" s="338">
        <f t="shared" si="141"/>
        <v>0.99912734585066376</v>
      </c>
      <c r="G123" s="338">
        <f t="shared" si="141"/>
        <v>0.99902242807396469</v>
      </c>
      <c r="H123" s="338">
        <f t="shared" si="141"/>
        <v>0.99892501297138525</v>
      </c>
      <c r="I123" s="338">
        <f t="shared" si="141"/>
        <v>0.99883863976894849</v>
      </c>
      <c r="J123" s="338">
        <f t="shared" si="141"/>
        <v>0.99876586969468439</v>
      </c>
      <c r="K123" s="338">
        <f t="shared" si="141"/>
        <v>0.998708030053294</v>
      </c>
      <c r="L123" s="338">
        <f t="shared" si="141"/>
        <v>0.99866514883172863</v>
      </c>
      <c r="M123" s="338">
        <f t="shared" si="141"/>
        <v>0.99863606627457346</v>
      </c>
      <c r="N123" s="338">
        <f t="shared" si="141"/>
        <v>0.99861867071726673</v>
      </c>
      <c r="O123" s="338">
        <f t="shared" si="141"/>
        <v>0.99861018811798818</v>
      </c>
      <c r="P123" s="338">
        <f t="shared" si="141"/>
        <v>0.99860745841222476</v>
      </c>
      <c r="Q123" s="338">
        <f t="shared" si="141"/>
        <v>0.99860717218535555</v>
      </c>
      <c r="R123" s="338">
        <f t="shared" si="141"/>
        <v>0.99860819711278226</v>
      </c>
      <c r="S123" s="338">
        <f t="shared" si="141"/>
        <v>0.99861343463094954</v>
      </c>
      <c r="T123" s="338">
        <f t="shared" si="141"/>
        <v>0.99862610809269781</v>
      </c>
      <c r="U123" s="338">
        <f t="shared" si="141"/>
        <v>0.998649149864552</v>
      </c>
      <c r="V123" s="338">
        <f t="shared" si="139"/>
        <v>0.99868494074780767</v>
      </c>
      <c r="W123" s="338">
        <f t="shared" si="139"/>
        <v>0.99873500799787074</v>
      </c>
      <c r="X123" s="338">
        <f t="shared" si="139"/>
        <v>0.9987997401879376</v>
      </c>
      <c r="Y123" s="338">
        <f t="shared" si="139"/>
        <v>0.99887818758668601</v>
      </c>
      <c r="Z123" s="338">
        <f t="shared" si="139"/>
        <v>0.99896800802126473</v>
      </c>
      <c r="AA123" s="338">
        <f t="shared" si="139"/>
        <v>0.99906558624566588</v>
      </c>
      <c r="AB123" s="338">
        <f t="shared" si="139"/>
        <v>0.99916630531827633</v>
      </c>
      <c r="AC123" s="338">
        <f t="shared" si="139"/>
        <v>0.99926489644851868</v>
      </c>
      <c r="AD123" s="338">
        <f t="shared" si="139"/>
        <v>0.99935575697855505</v>
      </c>
      <c r="AE123" s="338">
        <f t="shared" si="139"/>
        <v>0.99943311564256565</v>
      </c>
      <c r="AF123" s="338">
        <f t="shared" si="139"/>
        <v>0.99949093794530819</v>
      </c>
      <c r="AG123" s="338">
        <f t="shared" si="139"/>
        <v>0.99952248828481305</v>
      </c>
      <c r="AH123" s="338">
        <f t="shared" si="139"/>
        <v>0.99951948013533676</v>
      </c>
      <c r="AI123" s="338">
        <f t="shared" si="139"/>
        <v>0.99947073493648908</v>
      </c>
      <c r="AJ123" s="338">
        <f t="shared" si="139"/>
        <v>0.99936022504029554</v>
      </c>
      <c r="AK123" s="338">
        <f t="shared" si="140"/>
        <v>0.99916429308008248</v>
      </c>
      <c r="AL123" s="338">
        <f t="shared" si="140"/>
        <v>0.99884771919827386</v>
      </c>
      <c r="AM123" s="338">
        <f t="shared" si="140"/>
        <v>0.99835814894554586</v>
      </c>
      <c r="AN123" s="338">
        <f t="shared" si="140"/>
        <v>0.99761820102035215</v>
      </c>
      <c r="AO123" s="338">
        <f t="shared" si="140"/>
        <v>0.99651436012069861</v>
      </c>
      <c r="AP123" s="338">
        <f t="shared" si="140"/>
        <v>0.99488157612250028</v>
      </c>
      <c r="AQ123" s="338">
        <f t="shared" si="140"/>
        <v>0.99248247098561337</v>
      </c>
      <c r="AR123" s="338">
        <f t="shared" si="140"/>
        <v>0.9889805159213797</v>
      </c>
      <c r="AS123" s="338">
        <f t="shared" si="140"/>
        <v>0.98390816756701438</v>
      </c>
      <c r="AT123" s="338">
        <f t="shared" si="140"/>
        <v>0.9766351103904457</v>
      </c>
      <c r="AU123" s="338">
        <f t="shared" si="140"/>
        <v>0.96635091631821601</v>
      </c>
      <c r="AV123" s="338">
        <f t="shared" si="140"/>
        <v>0.95209432788102988</v>
      </c>
      <c r="AW123" s="338">
        <f t="shared" si="140"/>
        <v>0.93289116891761814</v>
      </c>
      <c r="AX123" s="338">
        <f t="shared" si="140"/>
        <v>0.90809813242787485</v>
      </c>
      <c r="AY123" s="338">
        <f t="shared" si="140"/>
        <v>0.87804633588340608</v>
      </c>
      <c r="AZ123" s="338">
        <f t="shared" si="140"/>
        <v>0.84490382235914152</v>
      </c>
      <c r="BA123" s="338">
        <f t="shared" si="138"/>
        <v>0.81313975769824054</v>
      </c>
      <c r="BB123" s="338">
        <f t="shared" si="138"/>
        <v>0.7883471275308449</v>
      </c>
      <c r="BC123" s="338">
        <f t="shared" si="138"/>
        <v>0.77405533577469277</v>
      </c>
      <c r="BD123" s="338">
        <f t="shared" si="138"/>
        <v>0.76915253758458724</v>
      </c>
      <c r="BE123" s="338">
        <f t="shared" si="138"/>
        <v>0.76876943939605458</v>
      </c>
      <c r="BF123" s="338">
        <f t="shared" si="138"/>
        <v>0.77090167691706202</v>
      </c>
      <c r="BG123" s="338">
        <f t="shared" si="138"/>
        <v>0.78050382910426752</v>
      </c>
      <c r="BH123" s="338">
        <f t="shared" si="138"/>
        <v>0.80071025623363812</v>
      </c>
      <c r="BI123" s="338">
        <f t="shared" si="138"/>
        <v>0.82996387223069013</v>
      </c>
      <c r="BJ123" s="338">
        <f t="shared" si="138"/>
        <v>0.86315638323401866</v>
      </c>
      <c r="BK123" s="338">
        <f t="shared" si="138"/>
        <v>0.89502089526727147</v>
      </c>
      <c r="BL123" s="338">
        <f t="shared" si="137"/>
        <v>0.92233468470327862</v>
      </c>
      <c r="BM123" s="338">
        <f t="shared" si="137"/>
        <v>0.94403835371824196</v>
      </c>
      <c r="BN123" s="339">
        <f t="shared" si="137"/>
        <v>0.96043144840407557</v>
      </c>
      <c r="BO123" s="258"/>
    </row>
    <row r="124" spans="2:84" ht="42" customHeight="1">
      <c r="B124" s="464"/>
      <c r="C124" s="463"/>
      <c r="D124" s="483">
        <v>-0.85</v>
      </c>
      <c r="E124" s="502"/>
      <c r="F124" s="338">
        <f t="shared" si="141"/>
        <v>0.99938879397284575</v>
      </c>
      <c r="G124" s="338">
        <f t="shared" si="141"/>
        <v>0.99932209230858771</v>
      </c>
      <c r="H124" s="338">
        <f t="shared" si="141"/>
        <v>0.99926095013781635</v>
      </c>
      <c r="I124" s="338">
        <f t="shared" si="141"/>
        <v>0.99920733095353209</v>
      </c>
      <c r="J124" s="338">
        <f t="shared" si="141"/>
        <v>0.99916256410971183</v>
      </c>
      <c r="K124" s="338">
        <f t="shared" si="141"/>
        <v>0.99912723552486338</v>
      </c>
      <c r="L124" s="338">
        <f t="shared" si="141"/>
        <v>0.99910118203449994</v>
      </c>
      <c r="M124" s="338">
        <f t="shared" si="141"/>
        <v>0.99908357512109258</v>
      </c>
      <c r="N124" s="338">
        <f t="shared" si="141"/>
        <v>0.99907306296234455</v>
      </c>
      <c r="O124" s="338">
        <f t="shared" si="141"/>
        <v>0.99906793372530056</v>
      </c>
      <c r="P124" s="338">
        <f t="shared" si="141"/>
        <v>0.99906626673631405</v>
      </c>
      <c r="Q124" s="338">
        <f t="shared" si="141"/>
        <v>0.99906606131346376</v>
      </c>
      <c r="R124" s="338">
        <f t="shared" si="141"/>
        <v>0.999066629675183</v>
      </c>
      <c r="S124" s="338">
        <f t="shared" si="141"/>
        <v>0.99906971314613235</v>
      </c>
      <c r="T124" s="338">
        <f t="shared" si="141"/>
        <v>0.99907724974887036</v>
      </c>
      <c r="U124" s="338">
        <f t="shared" si="141"/>
        <v>0.99909101430290981</v>
      </c>
      <c r="V124" s="338">
        <f t="shared" si="139"/>
        <v>0.99911247342910958</v>
      </c>
      <c r="W124" s="338">
        <f t="shared" si="139"/>
        <v>0.99914261297354057</v>
      </c>
      <c r="X124" s="338">
        <f t="shared" si="139"/>
        <v>0.9991817655706895</v>
      </c>
      <c r="Y124" s="338">
        <f t="shared" si="139"/>
        <v>0.99922947213710744</v>
      </c>
      <c r="Z124" s="338">
        <f t="shared" si="139"/>
        <v>0.99928440862435675</v>
      </c>
      <c r="AA124" s="338">
        <f t="shared" si="139"/>
        <v>0.99934439548789455</v>
      </c>
      <c r="AB124" s="338">
        <f t="shared" si="139"/>
        <v>0.99940648309911817</v>
      </c>
      <c r="AC124" s="338">
        <f t="shared" si="139"/>
        <v>0.99946707723821182</v>
      </c>
      <c r="AD124" s="338">
        <f t="shared" si="139"/>
        <v>0.99952204275073286</v>
      </c>
      <c r="AE124" s="338">
        <f t="shared" si="139"/>
        <v>0.99956670676240456</v>
      </c>
      <c r="AF124" s="338">
        <f t="shared" si="139"/>
        <v>0.99959567658453163</v>
      </c>
      <c r="AG124" s="338">
        <f t="shared" si="139"/>
        <v>0.99960238615467911</v>
      </c>
      <c r="AH124" s="338">
        <f t="shared" si="139"/>
        <v>0.99957827835140278</v>
      </c>
      <c r="AI124" s="338">
        <f t="shared" si="139"/>
        <v>0.99951150717315873</v>
      </c>
      <c r="AJ124" s="338">
        <f t="shared" si="139"/>
        <v>0.99938499311295992</v>
      </c>
      <c r="AK124" s="338">
        <f t="shared" si="140"/>
        <v>0.99917357829194742</v>
      </c>
      <c r="AL124" s="338">
        <f t="shared" si="140"/>
        <v>0.99883989659737693</v>
      </c>
      <c r="AM124" s="338">
        <f t="shared" si="140"/>
        <v>0.99832838851728234</v>
      </c>
      <c r="AN124" s="338">
        <f t="shared" si="140"/>
        <v>0.99755663991070331</v>
      </c>
      <c r="AO124" s="338">
        <f t="shared" si="140"/>
        <v>0.99640290211125526</v>
      </c>
      <c r="AP124" s="338">
        <f t="shared" si="140"/>
        <v>0.99468827072381094</v>
      </c>
      <c r="AQ124" s="338">
        <f t="shared" si="140"/>
        <v>0.99215163244124205</v>
      </c>
      <c r="AR124" s="338">
        <f t="shared" si="140"/>
        <v>0.9884153437350045</v>
      </c>
      <c r="AS124" s="338">
        <f t="shared" si="140"/>
        <v>0.98294021084696825</v>
      </c>
      <c r="AT124" s="338">
        <f t="shared" si="140"/>
        <v>0.97497090348714366</v>
      </c>
      <c r="AU124" s="338">
        <f t="shared" si="140"/>
        <v>0.96348001598067579</v>
      </c>
      <c r="AV124" s="338">
        <f t="shared" si="140"/>
        <v>0.94713560379435868</v>
      </c>
      <c r="AW124" s="338">
        <f t="shared" si="140"/>
        <v>0.92435178807323981</v>
      </c>
      <c r="AX124" s="338">
        <f t="shared" si="140"/>
        <v>0.89354564582437568</v>
      </c>
      <c r="AY124" s="338">
        <f t="shared" si="140"/>
        <v>0.85381304999105323</v>
      </c>
      <c r="AZ124" s="338">
        <f t="shared" si="140"/>
        <v>0.80626529568514282</v>
      </c>
      <c r="BA124" s="338">
        <f t="shared" si="138"/>
        <v>0.75586917503079465</v>
      </c>
      <c r="BB124" s="338">
        <f t="shared" si="138"/>
        <v>0.71204705195560303</v>
      </c>
      <c r="BC124" s="338">
        <f t="shared" si="138"/>
        <v>0.68439369945120021</v>
      </c>
      <c r="BD124" s="338">
        <f t="shared" si="138"/>
        <v>0.67441177497358007</v>
      </c>
      <c r="BE124" s="338">
        <f t="shared" si="138"/>
        <v>0.67361995866982982</v>
      </c>
      <c r="BF124" s="338">
        <f t="shared" si="138"/>
        <v>0.67800459033777916</v>
      </c>
      <c r="BG124" s="338">
        <f t="shared" si="138"/>
        <v>0.69712173219658313</v>
      </c>
      <c r="BH124" s="338">
        <f t="shared" si="138"/>
        <v>0.73448062508207124</v>
      </c>
      <c r="BI124" s="338">
        <f t="shared" si="138"/>
        <v>0.78324501569025207</v>
      </c>
      <c r="BJ124" s="338">
        <f t="shared" si="138"/>
        <v>0.83299316864728046</v>
      </c>
      <c r="BK124" s="338">
        <f t="shared" si="138"/>
        <v>0.87660297574546675</v>
      </c>
      <c r="BL124" s="338">
        <f t="shared" si="137"/>
        <v>0.91143435050041577</v>
      </c>
      <c r="BM124" s="338">
        <f t="shared" si="137"/>
        <v>0.93768580522835987</v>
      </c>
      <c r="BN124" s="339">
        <f t="shared" si="137"/>
        <v>0.95675081287073926</v>
      </c>
      <c r="BO124" s="258"/>
    </row>
    <row r="125" spans="2:84" ht="42" customHeight="1">
      <c r="B125" s="464"/>
      <c r="C125" s="463"/>
      <c r="D125" s="481">
        <v>-0.9</v>
      </c>
      <c r="E125" s="502"/>
      <c r="F125" s="338">
        <f t="shared" si="141"/>
        <v>0.99957431834220489</v>
      </c>
      <c r="G125" s="338">
        <f t="shared" si="141"/>
        <v>0.99953200774944051</v>
      </c>
      <c r="H125" s="338">
        <f t="shared" si="141"/>
        <v>0.99949365486886377</v>
      </c>
      <c r="I125" s="338">
        <f t="shared" si="141"/>
        <v>0.99946033878377183</v>
      </c>
      <c r="J125" s="338">
        <f t="shared" si="141"/>
        <v>0.9994327383517444</v>
      </c>
      <c r="K125" s="338">
        <f t="shared" si="141"/>
        <v>0.99941108876970142</v>
      </c>
      <c r="L125" s="338">
        <f t="shared" si="141"/>
        <v>0.99939519372991936</v>
      </c>
      <c r="M125" s="338">
        <f t="shared" si="141"/>
        <v>0.99938448254178636</v>
      </c>
      <c r="N125" s="338">
        <f t="shared" si="141"/>
        <v>0.99937809451809045</v>
      </c>
      <c r="O125" s="338">
        <f t="shared" si="141"/>
        <v>0.9993749711749621</v>
      </c>
      <c r="P125" s="338">
        <f t="shared" si="141"/>
        <v>0.99937393942893926</v>
      </c>
      <c r="Q125" s="338">
        <f t="shared" si="141"/>
        <v>0.99937378228699902</v>
      </c>
      <c r="R125" s="338">
        <f t="shared" si="141"/>
        <v>0.9993740777458493</v>
      </c>
      <c r="S125" s="338">
        <f t="shared" si="141"/>
        <v>0.9993758732114465</v>
      </c>
      <c r="T125" s="338">
        <f t="shared" si="141"/>
        <v>0.99938033474746812</v>
      </c>
      <c r="U125" s="338">
        <f t="shared" si="141"/>
        <v>0.99938853300278607</v>
      </c>
      <c r="V125" s="338">
        <f t="shared" si="139"/>
        <v>0.99940136037981886</v>
      </c>
      <c r="W125" s="338">
        <f t="shared" si="139"/>
        <v>0.99941942987845511</v>
      </c>
      <c r="X125" s="338">
        <f t="shared" si="139"/>
        <v>0.99944296850720249</v>
      </c>
      <c r="Y125" s="338">
        <f t="shared" si="139"/>
        <v>0.99947172131196527</v>
      </c>
      <c r="Z125" s="338">
        <f t="shared" si="139"/>
        <v>0.99950488127533132</v>
      </c>
      <c r="AA125" s="338">
        <f t="shared" si="139"/>
        <v>0.99954105381720504</v>
      </c>
      <c r="AB125" s="338">
        <f t="shared" si="139"/>
        <v>0.99957825212965901</v>
      </c>
      <c r="AC125" s="338">
        <f t="shared" si="139"/>
        <v>0.99961390282524731</v>
      </c>
      <c r="AD125" s="338">
        <f t="shared" si="139"/>
        <v>0.99964482348730199</v>
      </c>
      <c r="AE125" s="338">
        <f t="shared" si="139"/>
        <v>0.99966711761026816</v>
      </c>
      <c r="AF125" s="338">
        <f t="shared" si="139"/>
        <v>0.99967591893285535</v>
      </c>
      <c r="AG125" s="338">
        <f t="shared" si="139"/>
        <v>0.99966490376404971</v>
      </c>
      <c r="AH125" s="338">
        <f t="shared" si="139"/>
        <v>0.99962547066620822</v>
      </c>
      <c r="AI125" s="338">
        <f t="shared" si="139"/>
        <v>0.99954545343115797</v>
      </c>
      <c r="AJ125" s="338">
        <f t="shared" si="139"/>
        <v>0.99940717588205852</v>
      </c>
      <c r="AK125" s="338">
        <f t="shared" si="140"/>
        <v>0.99918456468821704</v>
      </c>
      <c r="AL125" s="338">
        <f t="shared" si="140"/>
        <v>0.99883889611082355</v>
      </c>
      <c r="AM125" s="338">
        <f t="shared" si="140"/>
        <v>0.99831254797620805</v>
      </c>
      <c r="AN125" s="338">
        <f t="shared" si="140"/>
        <v>0.99751983844013647</v>
      </c>
      <c r="AO125" s="338">
        <f t="shared" si="140"/>
        <v>0.99633363492745208</v>
      </c>
      <c r="AP125" s="338">
        <f t="shared" si="140"/>
        <v>0.99456589265337625</v>
      </c>
      <c r="AQ125" s="338">
        <f t="shared" si="140"/>
        <v>0.9919396453807473</v>
      </c>
      <c r="AR125" s="338">
        <f t="shared" si="140"/>
        <v>0.98804932496756737</v>
      </c>
      <c r="AS125" s="338">
        <f t="shared" si="140"/>
        <v>0.98230596229247003</v>
      </c>
      <c r="AT125" s="338">
        <f t="shared" si="140"/>
        <v>0.97386468022337913</v>
      </c>
      <c r="AU125" s="338">
        <f t="shared" si="140"/>
        <v>0.96153594207703241</v>
      </c>
      <c r="AV125" s="338">
        <f t="shared" si="140"/>
        <v>0.94369365326953247</v>
      </c>
      <c r="AW125" s="338">
        <f t="shared" si="140"/>
        <v>0.91822137212753296</v>
      </c>
      <c r="AX125" s="338">
        <f t="shared" si="140"/>
        <v>0.88259933972476579</v>
      </c>
      <c r="AY125" s="338">
        <f t="shared" si="140"/>
        <v>0.83435695589848646</v>
      </c>
      <c r="AZ125" s="338">
        <f t="shared" si="140"/>
        <v>0.77232378425331283</v>
      </c>
      <c r="BA125" s="338">
        <f t="shared" si="138"/>
        <v>0.69931987835491449</v>
      </c>
      <c r="BB125" s="338">
        <f t="shared" si="138"/>
        <v>0.6262565376295911</v>
      </c>
      <c r="BC125" s="338">
        <f t="shared" si="138"/>
        <v>0.57260946309709959</v>
      </c>
      <c r="BD125" s="338">
        <f t="shared" si="138"/>
        <v>0.55108560921337679</v>
      </c>
      <c r="BE125" s="338">
        <f t="shared" si="138"/>
        <v>0.54931653797883429</v>
      </c>
      <c r="BF125" s="338">
        <f t="shared" si="138"/>
        <v>0.55899362141730946</v>
      </c>
      <c r="BG125" s="338">
        <f t="shared" si="138"/>
        <v>0.59825284880804075</v>
      </c>
      <c r="BH125" s="338">
        <f t="shared" si="138"/>
        <v>0.66509297804512013</v>
      </c>
      <c r="BI125" s="338">
        <f t="shared" si="138"/>
        <v>0.74009889229527659</v>
      </c>
      <c r="BJ125" s="338">
        <f t="shared" si="138"/>
        <v>0.80785143414517657</v>
      </c>
      <c r="BK125" s="338">
        <f t="shared" si="138"/>
        <v>0.86237083509840662</v>
      </c>
      <c r="BL125" s="338">
        <f t="shared" si="137"/>
        <v>0.90345652305893343</v>
      </c>
      <c r="BM125" s="338">
        <f t="shared" si="137"/>
        <v>0.93321419905621672</v>
      </c>
      <c r="BN125" s="339">
        <f t="shared" si="137"/>
        <v>0.95423241864823649</v>
      </c>
      <c r="BO125" s="258"/>
    </row>
    <row r="126" spans="2:84" ht="42" customHeight="1">
      <c r="B126" s="464"/>
      <c r="C126" s="463"/>
      <c r="D126" s="483">
        <v>-0.95</v>
      </c>
      <c r="E126" s="502"/>
      <c r="F126" s="338">
        <f t="shared" si="141"/>
        <v>0.9997049370028811</v>
      </c>
      <c r="G126" s="338">
        <f t="shared" si="141"/>
        <v>0.99967813691152352</v>
      </c>
      <c r="H126" s="338">
        <f t="shared" si="141"/>
        <v>0.99965407982457455</v>
      </c>
      <c r="I126" s="338">
        <f t="shared" si="141"/>
        <v>0.99963335343219117</v>
      </c>
      <c r="J126" s="338">
        <f t="shared" si="141"/>
        <v>0.99961629722139811</v>
      </c>
      <c r="K126" s="338">
        <f t="shared" si="141"/>
        <v>0.99960298740544173</v>
      </c>
      <c r="L126" s="338">
        <f t="shared" si="141"/>
        <v>0.99959325140502653</v>
      </c>
      <c r="M126" s="338">
        <f t="shared" si="141"/>
        <v>0.99958670489702917</v>
      </c>
      <c r="N126" s="338">
        <f t="shared" si="141"/>
        <v>0.99958280152327272</v>
      </c>
      <c r="O126" s="338">
        <f t="shared" si="141"/>
        <v>0.99958088502992914</v>
      </c>
      <c r="P126" s="338">
        <f t="shared" si="141"/>
        <v>0.99958023526738904</v>
      </c>
      <c r="Q126" s="338">
        <f t="shared" si="141"/>
        <v>0.99958010717312107</v>
      </c>
      <c r="R126" s="338">
        <f t="shared" si="141"/>
        <v>0.9995802385855177</v>
      </c>
      <c r="S126" s="338">
        <f t="shared" si="141"/>
        <v>0.99958125944103193</v>
      </c>
      <c r="T126" s="338">
        <f t="shared" si="141"/>
        <v>0.99958386980131242</v>
      </c>
      <c r="U126" s="338">
        <f t="shared" si="141"/>
        <v>0.99958871071130073</v>
      </c>
      <c r="V126" s="338">
        <f t="shared" si="139"/>
        <v>0.99959631512523506</v>
      </c>
      <c r="W126" s="338">
        <f t="shared" si="139"/>
        <v>0.99960704636106013</v>
      </c>
      <c r="X126" s="338">
        <f t="shared" si="139"/>
        <v>0.99962102968937849</v>
      </c>
      <c r="Y126" s="338">
        <f t="shared" si="139"/>
        <v>0.9996380840649679</v>
      </c>
      <c r="Z126" s="338">
        <f t="shared" si="139"/>
        <v>0.99965766044089166</v>
      </c>
      <c r="AA126" s="338">
        <f t="shared" si="139"/>
        <v>0.99967878950551936</v>
      </c>
      <c r="AB126" s="338">
        <f t="shared" si="139"/>
        <v>0.99970003453200207</v>
      </c>
      <c r="AC126" s="338">
        <f t="shared" si="139"/>
        <v>0.99971943461193913</v>
      </c>
      <c r="AD126" s="338">
        <f t="shared" si="139"/>
        <v>0.99973441080028058</v>
      </c>
      <c r="AE126" s="338">
        <f t="shared" si="139"/>
        <v>0.99974159357827952</v>
      </c>
      <c r="AF126" s="338">
        <f t="shared" si="139"/>
        <v>0.99973651455335677</v>
      </c>
      <c r="AG126" s="338">
        <f t="shared" si="139"/>
        <v>0.99971308663845104</v>
      </c>
      <c r="AH126" s="338">
        <f t="shared" si="139"/>
        <v>0.99966277094943989</v>
      </c>
      <c r="AI126" s="338">
        <f t="shared" si="139"/>
        <v>0.99957328880125784</v>
      </c>
      <c r="AJ126" s="338">
        <f t="shared" si="139"/>
        <v>0.9994266746033672</v>
      </c>
      <c r="AK126" s="338">
        <f t="shared" si="140"/>
        <v>0.99919636865514516</v>
      </c>
      <c r="AL126" s="338">
        <f t="shared" si="140"/>
        <v>0.99884290276832599</v>
      </c>
      <c r="AM126" s="338">
        <f t="shared" si="140"/>
        <v>0.99830751617794644</v>
      </c>
      <c r="AN126" s="338">
        <f t="shared" si="140"/>
        <v>0.99750272761658498</v>
      </c>
      <c r="AO126" s="338">
        <f t="shared" si="140"/>
        <v>0.99629844816133206</v>
      </c>
      <c r="AP126" s="338">
        <f t="shared" si="140"/>
        <v>0.99450161229151968</v>
      </c>
      <c r="AQ126" s="338">
        <f t="shared" si="140"/>
        <v>0.99182650805125483</v>
      </c>
      <c r="AR126" s="338">
        <f t="shared" si="140"/>
        <v>0.98785203258598087</v>
      </c>
      <c r="AS126" s="338">
        <f t="shared" si="140"/>
        <v>0.98196117388991477</v>
      </c>
      <c r="AT126" s="338">
        <f t="shared" si="140"/>
        <v>0.97325769317186772</v>
      </c>
      <c r="AU126" s="338">
        <f t="shared" si="140"/>
        <v>0.96045668314174071</v>
      </c>
      <c r="AV126" s="338">
        <f t="shared" si="140"/>
        <v>0.94175262510811597</v>
      </c>
      <c r="AW126" s="338">
        <f t="shared" si="140"/>
        <v>0.91468744543958502</v>
      </c>
      <c r="AX126" s="338">
        <f t="shared" si="140"/>
        <v>0.8760847329868271</v>
      </c>
      <c r="AY126" s="338">
        <f t="shared" si="140"/>
        <v>0.82220804063103392</v>
      </c>
      <c r="AZ126" s="338">
        <f t="shared" si="140"/>
        <v>0.74948522851662236</v>
      </c>
      <c r="BA126" s="338">
        <f t="shared" si="138"/>
        <v>0.65652633947580186</v>
      </c>
      <c r="BB126" s="338">
        <f t="shared" si="138"/>
        <v>0.54905043327192304</v>
      </c>
      <c r="BC126" s="338">
        <f t="shared" si="138"/>
        <v>0.44999076765922252</v>
      </c>
      <c r="BD126" s="338">
        <f t="shared" si="138"/>
        <v>0.39951142050994243</v>
      </c>
      <c r="BE126" s="338">
        <f t="shared" si="138"/>
        <v>0.39488195592776404</v>
      </c>
      <c r="BF126" s="338">
        <f t="shared" si="138"/>
        <v>0.41919656906475594</v>
      </c>
      <c r="BG126" s="338">
        <f t="shared" si="138"/>
        <v>0.50068699389317239</v>
      </c>
      <c r="BH126" s="338">
        <f t="shared" si="138"/>
        <v>0.60867151847743162</v>
      </c>
      <c r="BI126" s="338">
        <f t="shared" si="138"/>
        <v>0.70967059834331248</v>
      </c>
      <c r="BJ126" s="338">
        <f t="shared" si="138"/>
        <v>0.79167742347716552</v>
      </c>
      <c r="BK126" s="338">
        <f t="shared" si="138"/>
        <v>0.85373548342235062</v>
      </c>
      <c r="BL126" s="338">
        <f t="shared" si="137"/>
        <v>0.89879756374800734</v>
      </c>
      <c r="BM126" s="338">
        <f t="shared" si="137"/>
        <v>0.93066954391380474</v>
      </c>
      <c r="BN126" s="339">
        <f t="shared" si="137"/>
        <v>0.95282501274596287</v>
      </c>
      <c r="BO126" s="258"/>
    </row>
    <row r="127" spans="2:84" ht="42" customHeight="1">
      <c r="B127" s="464"/>
      <c r="C127" s="463"/>
      <c r="D127" s="481">
        <v>-1</v>
      </c>
      <c r="E127" s="502"/>
      <c r="F127" s="338">
        <f t="shared" si="141"/>
        <v>0.99979629976261397</v>
      </c>
      <c r="G127" s="338">
        <f t="shared" si="141"/>
        <v>0.99977933815485243</v>
      </c>
      <c r="H127" s="338">
        <f t="shared" si="141"/>
        <v>0.99976424233704209</v>
      </c>
      <c r="I127" s="338">
        <f t="shared" si="141"/>
        <v>0.99975132933746957</v>
      </c>
      <c r="J127" s="338">
        <f t="shared" si="141"/>
        <v>0.99974076402297896</v>
      </c>
      <c r="K127" s="338">
        <f t="shared" si="141"/>
        <v>0.9997325554896086</v>
      </c>
      <c r="L127" s="338">
        <f t="shared" si="141"/>
        <v>0.999726569073625</v>
      </c>
      <c r="M127" s="338">
        <f t="shared" si="141"/>
        <v>0.9997225496632558</v>
      </c>
      <c r="N127" s="338">
        <f t="shared" si="141"/>
        <v>0.99972015081625776</v>
      </c>
      <c r="O127" s="338">
        <f t="shared" si="141"/>
        <v>0.99971896427511531</v>
      </c>
      <c r="P127" s="338">
        <f t="shared" si="141"/>
        <v>0.9997185454549431</v>
      </c>
      <c r="Q127" s="338">
        <f t="shared" si="141"/>
        <v>0.99971843495179602</v>
      </c>
      <c r="R127" s="338">
        <f t="shared" si="141"/>
        <v>0.99971846725347424</v>
      </c>
      <c r="S127" s="338">
        <f t="shared" si="141"/>
        <v>0.99971901981877009</v>
      </c>
      <c r="T127" s="338">
        <f t="shared" si="141"/>
        <v>0.99972051007274565</v>
      </c>
      <c r="U127" s="338">
        <f t="shared" si="141"/>
        <v>0.99972331618696919</v>
      </c>
      <c r="V127" s="338">
        <f t="shared" si="139"/>
        <v>0.99972774650681218</v>
      </c>
      <c r="W127" s="338">
        <f t="shared" si="139"/>
        <v>0.9997340000974142</v>
      </c>
      <c r="X127" s="338">
        <f t="shared" si="139"/>
        <v>0.99974212039505306</v>
      </c>
      <c r="Y127" s="338">
        <f t="shared" si="139"/>
        <v>0.99975194434430115</v>
      </c>
      <c r="Z127" s="338">
        <f t="shared" si="139"/>
        <v>0.99976304869179766</v>
      </c>
      <c r="AA127" s="338">
        <f t="shared" si="139"/>
        <v>0.99977469263511876</v>
      </c>
      <c r="AB127" s="338">
        <f t="shared" si="139"/>
        <v>0.9997857512825461</v>
      </c>
      <c r="AC127" s="338">
        <f t="shared" si="139"/>
        <v>0.99979462713038481</v>
      </c>
      <c r="AD127" s="338">
        <f t="shared" si="139"/>
        <v>0.99979911699539126</v>
      </c>
      <c r="AE127" s="338">
        <f t="shared" si="139"/>
        <v>0.99979619947046428</v>
      </c>
      <c r="AF127" s="338">
        <f t="shared" si="139"/>
        <v>0.99978169235333669</v>
      </c>
      <c r="AG127" s="338">
        <f t="shared" si="139"/>
        <v>0.99974970882644465</v>
      </c>
      <c r="AH127" s="338">
        <f t="shared" si="139"/>
        <v>0.99969181195021428</v>
      </c>
      <c r="AI127" s="338">
        <f t="shared" si="139"/>
        <v>0.99959572366413063</v>
      </c>
      <c r="AJ127" s="338">
        <f t="shared" si="139"/>
        <v>0.99944337881037815</v>
      </c>
      <c r="AK127" s="338">
        <f t="shared" si="140"/>
        <v>0.99920801532946868</v>
      </c>
      <c r="AL127" s="338">
        <f t="shared" si="140"/>
        <v>0.99884984303755331</v>
      </c>
      <c r="AM127" s="338">
        <f t="shared" si="140"/>
        <v>0.99830961369179272</v>
      </c>
      <c r="AN127" s="338">
        <f t="shared" si="140"/>
        <v>0.99749909512259516</v>
      </c>
      <c r="AO127" s="338">
        <f t="shared" si="140"/>
        <v>0.9962869941692114</v>
      </c>
      <c r="AP127" s="338">
        <f t="shared" si="140"/>
        <v>0.99447823284357695</v>
      </c>
      <c r="AQ127" s="338">
        <f t="shared" si="140"/>
        <v>0.9917836207039481</v>
      </c>
      <c r="AR127" s="338">
        <f t="shared" si="140"/>
        <v>0.98777588410720774</v>
      </c>
      <c r="AS127" s="338">
        <f t="shared" si="140"/>
        <v>0.98182683299393703</v>
      </c>
      <c r="AT127" s="338">
        <f t="shared" si="140"/>
        <v>0.97301960245813779</v>
      </c>
      <c r="AU127" s="338">
        <f t="shared" si="140"/>
        <v>0.96003053368126845</v>
      </c>
      <c r="AV127" s="338">
        <f t="shared" si="140"/>
        <v>0.9409799140617533</v>
      </c>
      <c r="AW127" s="338">
        <f t="shared" si="140"/>
        <v>0.91326459501477686</v>
      </c>
      <c r="AX127" s="338">
        <f t="shared" si="140"/>
        <v>0.87341731519460741</v>
      </c>
      <c r="AY127" s="338">
        <f t="shared" si="140"/>
        <v>0.81709960189580244</v>
      </c>
      <c r="AZ127" s="338">
        <f t="shared" si="140"/>
        <v>0.73943786683584045</v>
      </c>
      <c r="BA127" s="338">
        <f t="shared" si="138"/>
        <v>0.63606152923041026</v>
      </c>
      <c r="BB127" s="338">
        <f t="shared" si="138"/>
        <v>0.50551461680989074</v>
      </c>
      <c r="BC127" s="338">
        <f t="shared" si="138"/>
        <v>0.35572613488680199</v>
      </c>
      <c r="BD127" s="338">
        <f t="shared" si="138"/>
        <v>0.23276577681661204</v>
      </c>
      <c r="BE127" s="338">
        <f t="shared" si="138"/>
        <v>0.21499394747594888</v>
      </c>
      <c r="BF127" s="338">
        <f t="shared" si="138"/>
        <v>0.29047176620223231</v>
      </c>
      <c r="BG127" s="338">
        <f t="shared" si="138"/>
        <v>0.43863975716087139</v>
      </c>
      <c r="BH127" s="338">
        <f t="shared" si="138"/>
        <v>0.57999360604422245</v>
      </c>
      <c r="BI127" s="338">
        <f t="shared" si="138"/>
        <v>0.69585846454603129</v>
      </c>
      <c r="BJ127" s="338">
        <f t="shared" si="138"/>
        <v>0.78475701385814556</v>
      </c>
      <c r="BK127" s="338">
        <f t="shared" si="138"/>
        <v>0.8501623834523806</v>
      </c>
      <c r="BL127" s="338">
        <f t="shared" si="137"/>
        <v>0.89690891935414618</v>
      </c>
      <c r="BM127" s="338">
        <f t="shared" si="137"/>
        <v>0.92965167477031529</v>
      </c>
      <c r="BN127" s="339">
        <f t="shared" si="137"/>
        <v>0.95226716202722583</v>
      </c>
      <c r="BO127" s="258"/>
    </row>
    <row r="128" spans="2:84" ht="42" customHeight="1">
      <c r="B128" s="464"/>
      <c r="C128" s="463"/>
      <c r="D128" s="483">
        <v>-1.05</v>
      </c>
      <c r="E128" s="502"/>
      <c r="F128" s="338">
        <f t="shared" si="141"/>
        <v>0.99985985561737634</v>
      </c>
      <c r="G128" s="338">
        <f t="shared" si="141"/>
        <v>0.99984912442243634</v>
      </c>
      <c r="H128" s="338">
        <f t="shared" si="141"/>
        <v>0.99983964521394553</v>
      </c>
      <c r="I128" s="338">
        <f t="shared" si="141"/>
        <v>0.99983158714459652</v>
      </c>
      <c r="J128" s="338">
        <f t="shared" si="141"/>
        <v>0.99982502677748331</v>
      </c>
      <c r="K128" s="338">
        <f t="shared" si="141"/>
        <v>0.99981994860055756</v>
      </c>
      <c r="L128" s="338">
        <f t="shared" si="141"/>
        <v>0.99981625376451388</v>
      </c>
      <c r="M128" s="338">
        <f t="shared" si="141"/>
        <v>0.99981377445994313</v>
      </c>
      <c r="N128" s="338">
        <f t="shared" si="141"/>
        <v>0.99981229089550161</v>
      </c>
      <c r="O128" s="338">
        <f t="shared" si="141"/>
        <v>0.99981154799437644</v>
      </c>
      <c r="P128" s="338">
        <f t="shared" si="141"/>
        <v>0.99981126948723742</v>
      </c>
      <c r="Q128" s="338">
        <f t="shared" si="141"/>
        <v>0.99981116969526562</v>
      </c>
      <c r="R128" s="338">
        <f t="shared" si="141"/>
        <v>0.99981114183258701</v>
      </c>
      <c r="S128" s="338">
        <f t="shared" si="141"/>
        <v>0.99981140992777162</v>
      </c>
      <c r="T128" s="338">
        <f t="shared" si="141"/>
        <v>0.99981221923046271</v>
      </c>
      <c r="U128" s="338">
        <f t="shared" si="141"/>
        <v>0.99981378657741249</v>
      </c>
      <c r="V128" s="338">
        <f t="shared" si="139"/>
        <v>0.99981628004714862</v>
      </c>
      <c r="W128" s="338">
        <f t="shared" si="139"/>
        <v>0.99981979189808534</v>
      </c>
      <c r="X128" s="338">
        <f t="shared" si="139"/>
        <v>0.99982430495928964</v>
      </c>
      <c r="Y128" s="338">
        <f t="shared" si="139"/>
        <v>0.99982965247309552</v>
      </c>
      <c r="Z128" s="338">
        <f t="shared" si="139"/>
        <v>0.99983547049596233</v>
      </c>
      <c r="AA128" s="338">
        <f t="shared" si="139"/>
        <v>0.99984113990599399</v>
      </c>
      <c r="AB128" s="338">
        <f t="shared" si="139"/>
        <v>0.99984571139690925</v>
      </c>
      <c r="AC128" s="338">
        <f t="shared" si="139"/>
        <v>0.99984780114778127</v>
      </c>
      <c r="AD128" s="338">
        <f t="shared" si="139"/>
        <v>0.99984543672835324</v>
      </c>
      <c r="AE128" s="338">
        <f t="shared" si="139"/>
        <v>0.99983582164502038</v>
      </c>
      <c r="AF128" s="338">
        <f t="shared" si="139"/>
        <v>0.99981497169648081</v>
      </c>
      <c r="AG128" s="338">
        <f t="shared" si="139"/>
        <v>0.9997771550541541</v>
      </c>
      <c r="AH128" s="338">
        <f t="shared" si="139"/>
        <v>0.99971403741714038</v>
      </c>
      <c r="AI128" s="338">
        <f t="shared" si="139"/>
        <v>0.99961338853470827</v>
      </c>
      <c r="AJ128" s="338">
        <f t="shared" si="139"/>
        <v>0.99945713914007794</v>
      </c>
      <c r="AK128" s="338">
        <f t="shared" si="140"/>
        <v>0.99921847681671527</v>
      </c>
      <c r="AL128" s="338">
        <f t="shared" si="140"/>
        <v>0.99885751984853333</v>
      </c>
      <c r="AM128" s="338">
        <f t="shared" si="140"/>
        <v>0.99831488781633237</v>
      </c>
      <c r="AN128" s="338">
        <f t="shared" si="140"/>
        <v>0.99750216677024528</v>
      </c>
      <c r="AO128" s="338">
        <f t="shared" si="140"/>
        <v>0.9962878064482984</v>
      </c>
      <c r="AP128" s="338">
        <f t="shared" si="140"/>
        <v>0.9944763416020278</v>
      </c>
      <c r="AQ128" s="338">
        <f t="shared" si="140"/>
        <v>0.99177795749090636</v>
      </c>
      <c r="AR128" s="338">
        <f t="shared" si="140"/>
        <v>0.98776431597769065</v>
      </c>
      <c r="AS128" s="338">
        <f t="shared" si="140"/>
        <v>0.98180533555399208</v>
      </c>
      <c r="AT128" s="338">
        <f t="shared" si="140"/>
        <v>0.97298068674431315</v>
      </c>
      <c r="AU128" s="338">
        <f t="shared" si="140"/>
        <v>0.95996020536089266</v>
      </c>
      <c r="AV128" s="338">
        <f t="shared" si="140"/>
        <v>0.9408516753396623</v>
      </c>
      <c r="AW128" s="338">
        <f t="shared" si="140"/>
        <v>0.91302730318740177</v>
      </c>
      <c r="AX128" s="338">
        <f t="shared" si="140"/>
        <v>0.87296973765669716</v>
      </c>
      <c r="AY128" s="338">
        <f t="shared" si="140"/>
        <v>0.81623433347035801</v>
      </c>
      <c r="AZ128" s="33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38">
        <f t="shared" si="142"/>
        <v>0.6324161663707798</v>
      </c>
      <c r="BB128" s="338">
        <f t="shared" si="142"/>
        <v>0.49709133239358894</v>
      </c>
      <c r="BC128" s="338">
        <f t="shared" si="142"/>
        <v>0.33232896165012793</v>
      </c>
      <c r="BD128" s="338">
        <f t="shared" si="142"/>
        <v>0.14449240732860891</v>
      </c>
      <c r="BE128" s="338">
        <f t="shared" si="142"/>
        <v>5.5083973926143788E-2</v>
      </c>
      <c r="BF128" s="338">
        <f t="shared" si="142"/>
        <v>0.24923468117714753</v>
      </c>
      <c r="BG128" s="338">
        <f t="shared" si="142"/>
        <v>0.4256552418454706</v>
      </c>
      <c r="BH128" s="338">
        <f t="shared" si="142"/>
        <v>0.57474122548315054</v>
      </c>
      <c r="BI128" s="338">
        <f t="shared" si="142"/>
        <v>0.69345072379969308</v>
      </c>
      <c r="BJ128" s="338">
        <f t="shared" si="142"/>
        <v>0.78357740452545854</v>
      </c>
      <c r="BK128" s="338">
        <f t="shared" si="142"/>
        <v>0.84956053180960389</v>
      </c>
      <c r="BL128" s="338">
        <f t="shared" si="142"/>
        <v>0.89659302371153715</v>
      </c>
      <c r="BM128" s="338">
        <f t="shared" si="142"/>
        <v>0.92948218749697031</v>
      </c>
      <c r="BN128" s="339">
        <f t="shared" si="142"/>
        <v>0.95217455444402477</v>
      </c>
      <c r="BO128" s="258"/>
    </row>
    <row r="129" spans="2:67" ht="42" customHeight="1">
      <c r="B129" s="464"/>
      <c r="C129" s="463"/>
      <c r="D129" s="481">
        <v>-1.1000000000000001</v>
      </c>
      <c r="E129" s="502"/>
      <c r="F129" s="338">
        <f t="shared" si="141"/>
        <v>0.99990386454498514</v>
      </c>
      <c r="G129" s="338">
        <f t="shared" si="141"/>
        <v>0.99989707502353276</v>
      </c>
      <c r="H129" s="338">
        <f t="shared" si="141"/>
        <v>0.99989111718434232</v>
      </c>
      <c r="I129" s="338">
        <f t="shared" si="141"/>
        <v>0.99988608005595614</v>
      </c>
      <c r="J129" s="338">
        <f t="shared" si="141"/>
        <v>0.99988199658236976</v>
      </c>
      <c r="K129" s="338">
        <f t="shared" si="141"/>
        <v>0.99987884525019999</v>
      </c>
      <c r="L129" s="338">
        <f t="shared" si="141"/>
        <v>0.9998765560291899</v>
      </c>
      <c r="M129" s="338">
        <f t="shared" si="141"/>
        <v>0.99987501910809395</v>
      </c>
      <c r="N129" s="338">
        <f t="shared" si="141"/>
        <v>0.99987409474277034</v>
      </c>
      <c r="O129" s="338">
        <f t="shared" si="141"/>
        <v>0.99987362266162394</v>
      </c>
      <c r="P129" s="338">
        <f t="shared" si="141"/>
        <v>0.99987342978341009</v>
      </c>
      <c r="Q129" s="338">
        <f t="shared" si="141"/>
        <v>0.99987333653838628</v>
      </c>
      <c r="R129" s="338">
        <f t="shared" si="141"/>
        <v>0.99987327198253828</v>
      </c>
      <c r="S129" s="338">
        <f t="shared" si="141"/>
        <v>0.99987336649094594</v>
      </c>
      <c r="T129" s="338">
        <f t="shared" si="141"/>
        <v>0.99987375999808226</v>
      </c>
      <c r="U129" s="33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38">
        <f t="shared" si="143"/>
        <v>0.99987587703520397</v>
      </c>
      <c r="W129" s="338">
        <f t="shared" si="143"/>
        <v>0.99987770435645118</v>
      </c>
      <c r="X129" s="338">
        <f t="shared" si="143"/>
        <v>0.99987999193690236</v>
      </c>
      <c r="Y129" s="338">
        <f t="shared" si="143"/>
        <v>0.99988256267965125</v>
      </c>
      <c r="Z129" s="338">
        <f t="shared" si="143"/>
        <v>0.99988507909847679</v>
      </c>
      <c r="AA129" s="338">
        <f t="shared" si="143"/>
        <v>0.99988698610102211</v>
      </c>
      <c r="AB129" s="338">
        <f t="shared" si="143"/>
        <v>0.99988743251562573</v>
      </c>
      <c r="AC129" s="338">
        <f t="shared" si="143"/>
        <v>0.99988515904393716</v>
      </c>
      <c r="AD129" s="338">
        <f t="shared" si="143"/>
        <v>0.99987833306666007</v>
      </c>
      <c r="AE129" s="338">
        <f t="shared" si="143"/>
        <v>0.99986430032909968</v>
      </c>
      <c r="AF129" s="338">
        <f t="shared" si="143"/>
        <v>0.99983920870413512</v>
      </c>
      <c r="AG129" s="338">
        <f t="shared" si="143"/>
        <v>0.99979743791411702</v>
      </c>
      <c r="AH129" s="338">
        <f t="shared" si="143"/>
        <v>0.99973073803211943</v>
      </c>
      <c r="AI129" s="338">
        <f t="shared" si="143"/>
        <v>0.99962693377902956</v>
      </c>
      <c r="AJ129" s="338">
        <f t="shared" si="143"/>
        <v>0.9994679836436412</v>
      </c>
      <c r="AK129" s="33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38">
        <f t="shared" si="144"/>
        <v>0.99886434163810245</v>
      </c>
      <c r="AM129" s="338">
        <f t="shared" si="144"/>
        <v>0.99832037866562606</v>
      </c>
      <c r="AN129" s="338">
        <f t="shared" si="144"/>
        <v>0.99750679331299785</v>
      </c>
      <c r="AO129" s="338">
        <f t="shared" si="144"/>
        <v>0.99629209276182296</v>
      </c>
      <c r="AP129" s="338">
        <f t="shared" si="144"/>
        <v>0.99448095176954743</v>
      </c>
      <c r="AQ129" s="338">
        <f t="shared" si="144"/>
        <v>0.99178384600127745</v>
      </c>
      <c r="AR129" s="338">
        <f t="shared" si="144"/>
        <v>0.98777300112064947</v>
      </c>
      <c r="AS129" s="338">
        <f t="shared" si="144"/>
        <v>0.98181940354509378</v>
      </c>
      <c r="AT129" s="338">
        <f t="shared" si="144"/>
        <v>0.9730047396364796</v>
      </c>
      <c r="AU129" s="338">
        <f t="shared" si="144"/>
        <v>0.96000268220693896</v>
      </c>
      <c r="AV129" s="338">
        <f t="shared" si="144"/>
        <v>0.94092843490346145</v>
      </c>
      <c r="AW129" s="338">
        <f t="shared" si="144"/>
        <v>0.91316887079224052</v>
      </c>
      <c r="AX129" s="338">
        <f t="shared" si="144"/>
        <v>0.87323649981565488</v>
      </c>
      <c r="AY129" s="338">
        <f t="shared" si="144"/>
        <v>0.81675008195023457</v>
      </c>
      <c r="AZ129" s="338">
        <f t="shared" si="144"/>
        <v>0.73873977371911981</v>
      </c>
      <c r="BA129" s="338">
        <f t="shared" si="142"/>
        <v>0.63459523064251588</v>
      </c>
      <c r="BB129" s="338">
        <f t="shared" si="142"/>
        <v>0.50215474212519029</v>
      </c>
      <c r="BC129" s="338">
        <f t="shared" si="142"/>
        <v>0.34670963822103751</v>
      </c>
      <c r="BD129" s="338">
        <f t="shared" si="142"/>
        <v>0.20636575495148105</v>
      </c>
      <c r="BE129" s="338">
        <f t="shared" si="142"/>
        <v>0.1822876839355746</v>
      </c>
      <c r="BF129" s="338">
        <f t="shared" si="142"/>
        <v>0.27542873683055852</v>
      </c>
      <c r="BG129" s="338">
        <f t="shared" si="142"/>
        <v>0.43350806486613425</v>
      </c>
      <c r="BH129" s="338">
        <f t="shared" si="142"/>
        <v>0.57788651770168908</v>
      </c>
      <c r="BI129" s="338">
        <f t="shared" si="142"/>
        <v>0.69488801495882613</v>
      </c>
      <c r="BJ129" s="338">
        <f t="shared" si="142"/>
        <v>0.78428061451809072</v>
      </c>
      <c r="BK129" s="338">
        <f t="shared" si="142"/>
        <v>0.8499190673367254</v>
      </c>
      <c r="BL129" s="338">
        <f t="shared" si="142"/>
        <v>0.89678113245860569</v>
      </c>
      <c r="BM129" s="338">
        <f t="shared" si="142"/>
        <v>0.92958308725294847</v>
      </c>
      <c r="BN129" s="339">
        <f t="shared" si="142"/>
        <v>0.95222967634343081</v>
      </c>
      <c r="BO129" s="258"/>
    </row>
    <row r="130" spans="2:67" ht="42" customHeight="1">
      <c r="B130" s="464"/>
      <c r="C130" s="463"/>
      <c r="D130" s="483">
        <v>-1.1499999999999999</v>
      </c>
      <c r="E130" s="502"/>
      <c r="F130" s="33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38">
        <f t="shared" si="145"/>
        <v>0.99992992272162617</v>
      </c>
      <c r="H130" s="338">
        <f t="shared" si="145"/>
        <v>0.99992617399849093</v>
      </c>
      <c r="I130" s="338">
        <f t="shared" si="145"/>
        <v>0.99992301956066909</v>
      </c>
      <c r="J130" s="338">
        <f t="shared" si="145"/>
        <v>0.99992047152682217</v>
      </c>
      <c r="K130" s="338">
        <f t="shared" si="145"/>
        <v>0.99991850974223417</v>
      </c>
      <c r="L130" s="338">
        <f t="shared" si="145"/>
        <v>0.99991708565048965</v>
      </c>
      <c r="M130" s="338">
        <f t="shared" si="145"/>
        <v>0.99991612753220149</v>
      </c>
      <c r="N130" s="338">
        <f t="shared" si="145"/>
        <v>0.99991554617178624</v>
      </c>
      <c r="O130" s="338">
        <f t="shared" si="145"/>
        <v>0.9999152400988639</v>
      </c>
      <c r="P130" s="338">
        <f t="shared" si="145"/>
        <v>0.99991509971577097</v>
      </c>
      <c r="Q130" s="338">
        <f t="shared" si="145"/>
        <v>0.99991501052597698</v>
      </c>
      <c r="R130" s="338">
        <f t="shared" si="145"/>
        <v>0.99991492355784106</v>
      </c>
      <c r="S130" s="338">
        <f t="shared" si="145"/>
        <v>0.99991491180058178</v>
      </c>
      <c r="T130" s="338">
        <f t="shared" si="145"/>
        <v>0.99991505054640961</v>
      </c>
      <c r="U130" s="338">
        <f t="shared" si="145"/>
        <v>0.99991539603542401</v>
      </c>
      <c r="V130" s="338">
        <f t="shared" si="143"/>
        <v>0.99991597401367427</v>
      </c>
      <c r="W130" s="338">
        <f t="shared" si="143"/>
        <v>0.99991676363724091</v>
      </c>
      <c r="X130" s="338">
        <f t="shared" si="143"/>
        <v>0.99991767549880028</v>
      </c>
      <c r="Y130" s="338">
        <f t="shared" si="143"/>
        <v>0.99991852190344999</v>
      </c>
      <c r="Z130" s="338">
        <f t="shared" si="143"/>
        <v>0.99991897639145033</v>
      </c>
      <c r="AA130" s="338">
        <f t="shared" si="143"/>
        <v>0.99991851762833317</v>
      </c>
      <c r="AB130" s="338">
        <f t="shared" si="143"/>
        <v>0.99991634980181332</v>
      </c>
      <c r="AC130" s="338">
        <f t="shared" si="143"/>
        <v>0.99991128710904109</v>
      </c>
      <c r="AD130" s="338">
        <f t="shared" si="143"/>
        <v>0.99990158314224153</v>
      </c>
      <c r="AE130" s="338">
        <f t="shared" si="143"/>
        <v>0.99988467605850317</v>
      </c>
      <c r="AF130" s="338">
        <f t="shared" si="143"/>
        <v>0.99985680596114546</v>
      </c>
      <c r="AG130" s="338">
        <f t="shared" si="143"/>
        <v>0.9998124398042374</v>
      </c>
      <c r="AH130" s="338">
        <f t="shared" si="143"/>
        <v>0.99974340812423801</v>
      </c>
      <c r="AI130" s="338">
        <f t="shared" si="143"/>
        <v>0.99963761213784252</v>
      </c>
      <c r="AJ130" s="338">
        <f t="shared" si="143"/>
        <v>0.99947709202670332</v>
      </c>
      <c r="AK130" s="338">
        <f t="shared" si="144"/>
        <v>0.99923514709440941</v>
      </c>
      <c r="AL130" s="338">
        <f t="shared" si="144"/>
        <v>0.99887205098623999</v>
      </c>
      <c r="AM130" s="338">
        <f t="shared" si="144"/>
        <v>0.99832868945204367</v>
      </c>
      <c r="AN130" s="338">
        <f t="shared" si="144"/>
        <v>0.99751713613362325</v>
      </c>
      <c r="AO130" s="338">
        <f t="shared" si="144"/>
        <v>0.99630673818129378</v>
      </c>
      <c r="AP130" s="338">
        <f t="shared" si="144"/>
        <v>0.99450366934390033</v>
      </c>
      <c r="AQ130" s="338">
        <f t="shared" si="144"/>
        <v>0.99182109580225264</v>
      </c>
      <c r="AR130" s="338">
        <f t="shared" si="144"/>
        <v>0.98783611263233173</v>
      </c>
      <c r="AS130" s="338">
        <f t="shared" si="144"/>
        <v>0.98192861723316904</v>
      </c>
      <c r="AT130" s="338">
        <f t="shared" si="144"/>
        <v>0.97319682568831722</v>
      </c>
      <c r="AU130" s="338">
        <f t="shared" si="144"/>
        <v>0.9603455632473954</v>
      </c>
      <c r="AV130" s="338">
        <f t="shared" si="144"/>
        <v>0.94154982734815529</v>
      </c>
      <c r="AW130" s="338">
        <f t="shared" si="144"/>
        <v>0.91431374154393241</v>
      </c>
      <c r="AX130" s="338">
        <f t="shared" si="144"/>
        <v>0.87538584992803692</v>
      </c>
      <c r="AY130" s="338">
        <f t="shared" si="144"/>
        <v>0.82087680949644326</v>
      </c>
      <c r="AZ130" s="338">
        <f t="shared" si="144"/>
        <v>0.74689354388168072</v>
      </c>
      <c r="BA130" s="338">
        <f t="shared" si="142"/>
        <v>0.65135614508453854</v>
      </c>
      <c r="BB130" s="338">
        <f t="shared" si="142"/>
        <v>0.5385770542906626</v>
      </c>
      <c r="BC130" s="338">
        <f t="shared" si="142"/>
        <v>0.43001850014928261</v>
      </c>
      <c r="BD130" s="338">
        <f t="shared" si="142"/>
        <v>0.37102805908302006</v>
      </c>
      <c r="BE130" s="338">
        <f t="shared" si="142"/>
        <v>0.36540482444025585</v>
      </c>
      <c r="BF130" s="338">
        <f t="shared" si="142"/>
        <v>0.39448672596366813</v>
      </c>
      <c r="BG130" s="338">
        <f t="shared" si="142"/>
        <v>0.48639408037650395</v>
      </c>
      <c r="BH130" s="338">
        <f t="shared" si="142"/>
        <v>0.60154707348248293</v>
      </c>
      <c r="BI130" s="338">
        <f t="shared" si="142"/>
        <v>0.70613434022330013</v>
      </c>
      <c r="BJ130" s="338">
        <f t="shared" si="142"/>
        <v>0.7898806753119989</v>
      </c>
      <c r="BK130" s="338">
        <f t="shared" si="142"/>
        <v>0.8528008453484035</v>
      </c>
      <c r="BL130" s="338">
        <f t="shared" si="142"/>
        <v>0.89830134772509818</v>
      </c>
      <c r="BM130" s="338">
        <f t="shared" si="142"/>
        <v>0.93040135462088591</v>
      </c>
      <c r="BN130" s="339">
        <f t="shared" si="142"/>
        <v>0.952677748232865</v>
      </c>
      <c r="BO130" s="258"/>
    </row>
    <row r="131" spans="2:67" ht="42" customHeight="1">
      <c r="B131" s="464"/>
      <c r="C131" s="463"/>
      <c r="D131" s="481">
        <v>-1.2</v>
      </c>
      <c r="E131" s="502"/>
      <c r="F131" s="338">
        <f t="shared" si="145"/>
        <v>0.99995508788327692</v>
      </c>
      <c r="G131" s="338">
        <f t="shared" si="145"/>
        <v>0.99995236690395628</v>
      </c>
      <c r="H131" s="338">
        <f t="shared" si="145"/>
        <v>0.99995000523395383</v>
      </c>
      <c r="I131" s="338">
        <f t="shared" si="145"/>
        <v>0.99994802604349808</v>
      </c>
      <c r="J131" s="338">
        <f t="shared" si="145"/>
        <v>0.99994643202810995</v>
      </c>
      <c r="K131" s="338">
        <f t="shared" si="145"/>
        <v>0.9999452066893818</v>
      </c>
      <c r="L131" s="338">
        <f t="shared" si="145"/>
        <v>0.99994431678095996</v>
      </c>
      <c r="M131" s="338">
        <f t="shared" si="145"/>
        <v>0.99994371540458382</v>
      </c>
      <c r="N131" s="338">
        <f t="shared" si="145"/>
        <v>0.99994334522530082</v>
      </c>
      <c r="O131" s="338">
        <f t="shared" si="145"/>
        <v>0.99994314132502859</v>
      </c>
      <c r="P131" s="338">
        <f t="shared" si="145"/>
        <v>0.99994303329618139</v>
      </c>
      <c r="Q131" s="338">
        <f t="shared" si="145"/>
        <v>0.99994294670660067</v>
      </c>
      <c r="R131" s="338">
        <f t="shared" si="145"/>
        <v>0.99994284612183415</v>
      </c>
      <c r="S131" s="338">
        <f t="shared" si="145"/>
        <v>0.99994276926289993</v>
      </c>
      <c r="T131" s="338">
        <f t="shared" si="145"/>
        <v>0.99994275164740665</v>
      </c>
      <c r="U131" s="338">
        <f t="shared" si="145"/>
        <v>0.99994281166372212</v>
      </c>
      <c r="V131" s="338">
        <f t="shared" si="143"/>
        <v>0.99994294096003</v>
      </c>
      <c r="W131" s="338">
        <f t="shared" si="143"/>
        <v>0.99994309064722076</v>
      </c>
      <c r="X131" s="338">
        <f t="shared" si="143"/>
        <v>0.99994315185612859</v>
      </c>
      <c r="Y131" s="338">
        <f t="shared" si="143"/>
        <v>0.99994292845248078</v>
      </c>
      <c r="Z131" s="338">
        <f t="shared" si="143"/>
        <v>0.99994209853306304</v>
      </c>
      <c r="AA131" s="338">
        <f t="shared" si="143"/>
        <v>0.99994015946811243</v>
      </c>
      <c r="AB131" s="338">
        <f t="shared" si="143"/>
        <v>0.99993634838768286</v>
      </c>
      <c r="AC131" s="338">
        <f t="shared" si="143"/>
        <v>0.9999295256711016</v>
      </c>
      <c r="AD131" s="338">
        <f t="shared" si="143"/>
        <v>0.99991800253110796</v>
      </c>
      <c r="AE131" s="338">
        <f t="shared" si="143"/>
        <v>0.99989928423295626</v>
      </c>
      <c r="AF131" s="338">
        <f t="shared" si="143"/>
        <v>0.99986968644151164</v>
      </c>
      <c r="AG131" s="338">
        <f t="shared" si="143"/>
        <v>0.99982376153927932</v>
      </c>
      <c r="AH131" s="338">
        <f t="shared" si="143"/>
        <v>0.99975344136470301</v>
      </c>
      <c r="AI131" s="338">
        <f t="shared" si="143"/>
        <v>0.9996467580406645</v>
      </c>
      <c r="AJ131" s="338">
        <f t="shared" si="143"/>
        <v>0.99948593862601809</v>
      </c>
      <c r="AK131" s="338">
        <f t="shared" si="144"/>
        <v>0.99924457251668097</v>
      </c>
      <c r="AL131" s="338">
        <f t="shared" si="144"/>
        <v>0.99888340923226226</v>
      </c>
      <c r="AM131" s="338">
        <f t="shared" si="144"/>
        <v>0.99834414000026939</v>
      </c>
      <c r="AN131" s="338">
        <f t="shared" si="144"/>
        <v>0.99754022580404955</v>
      </c>
      <c r="AO131" s="338">
        <f t="shared" si="144"/>
        <v>0.99634343045433127</v>
      </c>
      <c r="AP131" s="338">
        <f t="shared" si="144"/>
        <v>0.99456417754729076</v>
      </c>
      <c r="AQ131" s="338">
        <f t="shared" si="144"/>
        <v>0.99192317973561728</v>
      </c>
      <c r="AR131" s="338">
        <f t="shared" si="144"/>
        <v>0.98801107561666535</v>
      </c>
      <c r="AS131" s="338">
        <f t="shared" si="144"/>
        <v>0.98223235517002161</v>
      </c>
      <c r="AT131" s="338">
        <f t="shared" si="144"/>
        <v>0.97373046020824916</v>
      </c>
      <c r="AU131" s="338">
        <f t="shared" si="144"/>
        <v>0.96129451182758119</v>
      </c>
      <c r="AV131" s="338">
        <f t="shared" si="144"/>
        <v>0.9432588245820559</v>
      </c>
      <c r="AW131" s="338">
        <f t="shared" si="144"/>
        <v>0.91743283887815619</v>
      </c>
      <c r="AX131" s="338">
        <f t="shared" si="144"/>
        <v>0.88115786264391682</v>
      </c>
      <c r="AY131" s="338">
        <f t="shared" si="144"/>
        <v>0.83170657302653528</v>
      </c>
      <c r="AZ131" s="338">
        <f t="shared" si="144"/>
        <v>0.76745918149624248</v>
      </c>
      <c r="BA131" s="338">
        <f t="shared" si="142"/>
        <v>0.69058041732537256</v>
      </c>
      <c r="BB131" s="338">
        <f t="shared" si="142"/>
        <v>0.61160332215790658</v>
      </c>
      <c r="BC131" s="338">
        <f t="shared" si="142"/>
        <v>0.55159801685301435</v>
      </c>
      <c r="BD131" s="338">
        <f t="shared" si="142"/>
        <v>0.5268275346426583</v>
      </c>
      <c r="BE131" s="338">
        <f t="shared" si="142"/>
        <v>0.52476966582884799</v>
      </c>
      <c r="BF131" s="338">
        <f t="shared" si="142"/>
        <v>0.53598397969287481</v>
      </c>
      <c r="BG131" s="338">
        <f t="shared" si="142"/>
        <v>0.5805503380627649</v>
      </c>
      <c r="BH131" s="338">
        <f t="shared" si="142"/>
        <v>0.65389594325053435</v>
      </c>
      <c r="BI131" s="338">
        <f t="shared" si="142"/>
        <v>0.73372125864043947</v>
      </c>
      <c r="BJ131" s="338">
        <f t="shared" si="142"/>
        <v>0.80435519924098708</v>
      </c>
      <c r="BK131" s="338">
        <f t="shared" si="142"/>
        <v>0.8604701221217641</v>
      </c>
      <c r="BL131" s="338">
        <f t="shared" si="142"/>
        <v>0.90241945748754981</v>
      </c>
      <c r="BM131" s="338">
        <f t="shared" si="142"/>
        <v>0.93264357683651899</v>
      </c>
      <c r="BN131" s="339">
        <f t="shared" si="142"/>
        <v>0.95391521569012117</v>
      </c>
      <c r="BO131" s="258"/>
    </row>
    <row r="132" spans="2:67" ht="42" customHeight="1">
      <c r="B132" s="464"/>
      <c r="C132" s="463"/>
      <c r="D132" s="483">
        <v>-1.25</v>
      </c>
      <c r="E132" s="502"/>
      <c r="F132" s="338">
        <f t="shared" si="145"/>
        <v>0.99996939342792046</v>
      </c>
      <c r="G132" s="338">
        <f t="shared" si="145"/>
        <v>0.99996766916390323</v>
      </c>
      <c r="H132" s="338">
        <f t="shared" si="145"/>
        <v>0.99996617926883014</v>
      </c>
      <c r="I132" s="338">
        <f t="shared" si="145"/>
        <v>0.99996493495026106</v>
      </c>
      <c r="J132" s="338">
        <f t="shared" si="145"/>
        <v>0.99996393502920744</v>
      </c>
      <c r="K132" s="338">
        <f t="shared" si="145"/>
        <v>0.99996316684940512</v>
      </c>
      <c r="L132" s="338">
        <f t="shared" si="145"/>
        <v>0.99996260777988977</v>
      </c>
      <c r="M132" s="338">
        <f t="shared" si="145"/>
        <v>0.99996222700828197</v>
      </c>
      <c r="N132" s="338">
        <f t="shared" si="145"/>
        <v>0.999961987317877</v>
      </c>
      <c r="O132" s="338">
        <f t="shared" si="145"/>
        <v>0.9999618465668908</v>
      </c>
      <c r="P132" s="338">
        <f t="shared" si="145"/>
        <v>0.99996175862441583</v>
      </c>
      <c r="Q132" s="338">
        <f t="shared" si="145"/>
        <v>0.99996167382478351</v>
      </c>
      <c r="R132" s="338">
        <f t="shared" si="145"/>
        <v>0.99996156512779943</v>
      </c>
      <c r="S132" s="338">
        <f t="shared" si="145"/>
        <v>0.99996144854424007</v>
      </c>
      <c r="T132" s="338">
        <f t="shared" si="145"/>
        <v>0.99996133510151253</v>
      </c>
      <c r="U132" s="338">
        <f t="shared" si="145"/>
        <v>0.99996121984588027</v>
      </c>
      <c r="V132" s="338">
        <f t="shared" si="143"/>
        <v>0.99996107330812511</v>
      </c>
      <c r="W132" s="338">
        <f t="shared" si="143"/>
        <v>0.99996082908053285</v>
      </c>
      <c r="X132" s="338">
        <f t="shared" si="143"/>
        <v>0.99996036593606763</v>
      </c>
      <c r="Y132" s="338">
        <f t="shared" si="143"/>
        <v>0.9999594821441683</v>
      </c>
      <c r="Z132" s="338">
        <f t="shared" si="143"/>
        <v>0.99995785844052709</v>
      </c>
      <c r="AA132" s="338">
        <f t="shared" si="143"/>
        <v>0.99995500427536399</v>
      </c>
      <c r="AB132" s="338">
        <f t="shared" si="143"/>
        <v>0.99995017918633611</v>
      </c>
      <c r="AC132" s="338">
        <f t="shared" si="143"/>
        <v>0.99994227697389204</v>
      </c>
      <c r="AD132" s="338">
        <f t="shared" si="143"/>
        <v>0.99992965415653501</v>
      </c>
      <c r="AE132" s="338">
        <f t="shared" si="143"/>
        <v>0.99990987501693407</v>
      </c>
      <c r="AF132" s="338">
        <f t="shared" si="143"/>
        <v>0.9998793320487962</v>
      </c>
      <c r="AG132" s="338">
        <f t="shared" si="143"/>
        <v>0.9998326807713338</v>
      </c>
      <c r="AH132" s="338">
        <f t="shared" si="143"/>
        <v>0.99976199875991167</v>
      </c>
      <c r="AI132" s="338">
        <f t="shared" si="143"/>
        <v>0.99965553610580216</v>
      </c>
      <c r="AJ132" s="338">
        <f t="shared" si="143"/>
        <v>0.99949586232808429</v>
      </c>
      <c r="AK132" s="338">
        <f t="shared" si="144"/>
        <v>0.9992571246324049</v>
      </c>
      <c r="AL132" s="338">
        <f t="shared" si="144"/>
        <v>0.99890100313032004</v>
      </c>
      <c r="AM132" s="338">
        <f t="shared" si="144"/>
        <v>0.99837076613941145</v>
      </c>
      <c r="AN132" s="338">
        <f t="shared" si="144"/>
        <v>0.99758257751968893</v>
      </c>
      <c r="AO132" s="338">
        <f t="shared" si="144"/>
        <v>0.99641287655230559</v>
      </c>
      <c r="AP132" s="338">
        <f t="shared" si="144"/>
        <v>0.99468024564843993</v>
      </c>
      <c r="AQ132" s="338">
        <f t="shared" si="144"/>
        <v>0.99211976154704928</v>
      </c>
      <c r="AR132" s="338">
        <f t="shared" si="144"/>
        <v>0.98834758287981705</v>
      </c>
      <c r="AS132" s="338">
        <f t="shared" si="144"/>
        <v>0.98281395575010089</v>
      </c>
      <c r="AT132" s="338">
        <f t="shared" si="144"/>
        <v>0.97474507179000136</v>
      </c>
      <c r="AU132" s="338">
        <f t="shared" si="144"/>
        <v>0.96308078514174855</v>
      </c>
      <c r="AV132" s="338">
        <f t="shared" si="144"/>
        <v>0.9464310992224394</v>
      </c>
      <c r="AW132" s="338">
        <f t="shared" si="144"/>
        <v>0.9231085951937783</v>
      </c>
      <c r="AX132" s="338">
        <f t="shared" si="144"/>
        <v>0.89135936299440699</v>
      </c>
      <c r="AY132" s="338">
        <f t="shared" si="144"/>
        <v>0.85001597255766415</v>
      </c>
      <c r="AZ132" s="338">
        <f t="shared" si="144"/>
        <v>0.79986674829454074</v>
      </c>
      <c r="BA132" s="338">
        <f t="shared" si="142"/>
        <v>0.74572744137732516</v>
      </c>
      <c r="BB132" s="338">
        <f t="shared" si="142"/>
        <v>0.69759253463960935</v>
      </c>
      <c r="BC132" s="338">
        <f t="shared" si="142"/>
        <v>0.6665733921753223</v>
      </c>
      <c r="BD132" s="338">
        <f t="shared" si="142"/>
        <v>0.65523057337245993</v>
      </c>
      <c r="BE132" s="338">
        <f t="shared" si="142"/>
        <v>0.65432715986159096</v>
      </c>
      <c r="BF132" s="338">
        <f t="shared" si="142"/>
        <v>0.65932279193372523</v>
      </c>
      <c r="BG132" s="338">
        <f t="shared" si="142"/>
        <v>0.68092048073767542</v>
      </c>
      <c r="BH132" s="338">
        <f t="shared" si="142"/>
        <v>0.722374129585723</v>
      </c>
      <c r="BI132" s="338">
        <f t="shared" si="142"/>
        <v>0.77527722977786673</v>
      </c>
      <c r="BJ132" s="338">
        <f t="shared" si="142"/>
        <v>0.82815444509868774</v>
      </c>
      <c r="BK132" s="338">
        <f t="shared" si="142"/>
        <v>0.87378609538162277</v>
      </c>
      <c r="BL132" s="338">
        <f t="shared" si="142"/>
        <v>0.90982520177595549</v>
      </c>
      <c r="BM132" s="338">
        <f t="shared" si="142"/>
        <v>0.936772041716602</v>
      </c>
      <c r="BN132" s="339">
        <f t="shared" si="142"/>
        <v>0.95623141967530556</v>
      </c>
      <c r="BO132" s="258"/>
    </row>
    <row r="133" spans="2:67" ht="42" customHeight="1">
      <c r="B133" s="464"/>
      <c r="C133" s="463"/>
      <c r="D133" s="481">
        <v>-1.3</v>
      </c>
      <c r="E133" s="502"/>
      <c r="F133" s="338">
        <f t="shared" si="145"/>
        <v>0.9999791763037309</v>
      </c>
      <c r="G133" s="338">
        <f t="shared" si="145"/>
        <v>0.99997808265767341</v>
      </c>
      <c r="H133" s="338">
        <f t="shared" si="145"/>
        <v>0.99997714129246273</v>
      </c>
      <c r="I133" s="338">
        <f t="shared" si="145"/>
        <v>0.99997635726490885</v>
      </c>
      <c r="J133" s="338">
        <f t="shared" si="145"/>
        <v>0.99997572811144353</v>
      </c>
      <c r="K133" s="338">
        <f t="shared" si="145"/>
        <v>0.99997524445000552</v>
      </c>
      <c r="L133" s="338">
        <f t="shared" si="145"/>
        <v>0.99997489087419045</v>
      </c>
      <c r="M133" s="338">
        <f t="shared" si="145"/>
        <v>0.9999746469586267</v>
      </c>
      <c r="N133" s="338">
        <f t="shared" si="145"/>
        <v>0.99997448819191892</v>
      </c>
      <c r="O133" s="338">
        <f t="shared" si="145"/>
        <v>0.99997438666277771</v>
      </c>
      <c r="P133" s="338">
        <f t="shared" si="145"/>
        <v>0.99997431133536974</v>
      </c>
      <c r="Q133" s="338">
        <f t="shared" si="145"/>
        <v>0.99997422792382995</v>
      </c>
      <c r="R133" s="338">
        <f t="shared" si="145"/>
        <v>0.99997411464424679</v>
      </c>
      <c r="S133" s="338">
        <f t="shared" si="145"/>
        <v>0.99997397415511291</v>
      </c>
      <c r="T133" s="338">
        <f t="shared" si="145"/>
        <v>0.99997380244554401</v>
      </c>
      <c r="U133" s="338">
        <f t="shared" si="145"/>
        <v>0.99997358026815752</v>
      </c>
      <c r="V133" s="338">
        <f t="shared" si="143"/>
        <v>0.99997326527437813</v>
      </c>
      <c r="W133" s="338">
        <f t="shared" si="143"/>
        <v>0.99997278046877758</v>
      </c>
      <c r="X133" s="338">
        <f t="shared" si="143"/>
        <v>0.99997199737638709</v>
      </c>
      <c r="Y133" s="338">
        <f t="shared" si="143"/>
        <v>0.99997071153181161</v>
      </c>
      <c r="Z133" s="338">
        <f t="shared" si="143"/>
        <v>0.99996860671215781</v>
      </c>
      <c r="AA133" s="338">
        <f t="shared" si="143"/>
        <v>0.99996520254821442</v>
      </c>
      <c r="AB133" s="338">
        <f t="shared" si="143"/>
        <v>0.99995977747093967</v>
      </c>
      <c r="AC133" s="338">
        <f t="shared" si="143"/>
        <v>0.99995125496498627</v>
      </c>
      <c r="AD133" s="338">
        <f t="shared" si="143"/>
        <v>0.99993803520264624</v>
      </c>
      <c r="AE133" s="338">
        <f t="shared" si="143"/>
        <v>0.99991774544470957</v>
      </c>
      <c r="AF133" s="338">
        <f t="shared" si="143"/>
        <v>0.99988686985367814</v>
      </c>
      <c r="AG133" s="338">
        <f t="shared" si="143"/>
        <v>0.99984020074950419</v>
      </c>
      <c r="AH133" s="338">
        <f t="shared" si="143"/>
        <v>0.99977002625748812</v>
      </c>
      <c r="AI133" s="338">
        <f t="shared" si="143"/>
        <v>0.99966493012796021</v>
      </c>
      <c r="AJ133" s="338">
        <f t="shared" si="143"/>
        <v>0.99950802331725597</v>
      </c>
      <c r="AK133" s="338">
        <f t="shared" si="144"/>
        <v>0.99927434729999343</v>
      </c>
      <c r="AL133" s="338">
        <f t="shared" si="144"/>
        <v>0.99892707835375638</v>
      </c>
      <c r="AM133" s="338">
        <f t="shared" si="144"/>
        <v>0.99841201251302547</v>
      </c>
      <c r="AN133" s="338">
        <f t="shared" si="144"/>
        <v>0.99764961853585143</v>
      </c>
      <c r="AO133" s="338">
        <f t="shared" si="144"/>
        <v>0.99652372014126211</v>
      </c>
      <c r="AP133" s="338">
        <f t="shared" si="144"/>
        <v>0.99486565257432258</v>
      </c>
      <c r="AQ133" s="338">
        <f t="shared" si="144"/>
        <v>0.99243265694979621</v>
      </c>
      <c r="AR133" s="338">
        <f t="shared" si="144"/>
        <v>0.98887963075749385</v>
      </c>
      <c r="AS133" s="338">
        <f t="shared" si="144"/>
        <v>0.98372481097222653</v>
      </c>
      <c r="AT133" s="338">
        <f t="shared" si="144"/>
        <v>0.97631389241986444</v>
      </c>
      <c r="AU133" s="338">
        <f t="shared" si="144"/>
        <v>0.96579603442414286</v>
      </c>
      <c r="AV133" s="338">
        <f t="shared" si="144"/>
        <v>0.95114329444194246</v>
      </c>
      <c r="AW133" s="338">
        <f t="shared" si="144"/>
        <v>0.93127667043729145</v>
      </c>
      <c r="AX133" s="338">
        <f t="shared" si="144"/>
        <v>0.90540386417724927</v>
      </c>
      <c r="AY133" s="338">
        <f t="shared" si="144"/>
        <v>0.87368730445478515</v>
      </c>
      <c r="AZ133" s="338">
        <f t="shared" si="144"/>
        <v>0.83821025005226124</v>
      </c>
      <c r="BA133" s="338">
        <f t="shared" si="142"/>
        <v>0.80364904751359212</v>
      </c>
      <c r="BB133" s="338">
        <f t="shared" si="142"/>
        <v>0.77623389412063259</v>
      </c>
      <c r="BC133" s="338">
        <f t="shared" si="142"/>
        <v>0.76023209799219271</v>
      </c>
      <c r="BD133" s="338">
        <f t="shared" si="142"/>
        <v>0.75470638587760808</v>
      </c>
      <c r="BE133" s="338">
        <f t="shared" si="142"/>
        <v>0.75427376916843469</v>
      </c>
      <c r="BF133" s="338">
        <f t="shared" si="142"/>
        <v>0.75667987278670801</v>
      </c>
      <c r="BG133" s="338">
        <f t="shared" si="142"/>
        <v>0.76747103693289465</v>
      </c>
      <c r="BH133" s="338">
        <f t="shared" si="142"/>
        <v>0.78995636511901468</v>
      </c>
      <c r="BI133" s="338">
        <f t="shared" si="142"/>
        <v>0.82202756488469242</v>
      </c>
      <c r="BJ133" s="338">
        <f t="shared" si="142"/>
        <v>0.85781626823105805</v>
      </c>
      <c r="BK133" s="338">
        <f t="shared" si="142"/>
        <v>0.89165082895146441</v>
      </c>
      <c r="BL133" s="338">
        <f t="shared" si="142"/>
        <v>0.92029008285190395</v>
      </c>
      <c r="BM133" s="338">
        <f t="shared" si="142"/>
        <v>0.94282476582586783</v>
      </c>
      <c r="BN133" s="339">
        <f t="shared" si="142"/>
        <v>0.95971870557748029</v>
      </c>
      <c r="BO133" s="258"/>
    </row>
    <row r="134" spans="2:67" ht="42" customHeight="1">
      <c r="B134" s="464"/>
      <c r="C134" s="463"/>
      <c r="D134" s="483">
        <v>-1.35</v>
      </c>
      <c r="E134" s="502"/>
      <c r="F134" s="338">
        <f t="shared" si="145"/>
        <v>0.99998585229104187</v>
      </c>
      <c r="G134" s="338">
        <f t="shared" si="145"/>
        <v>0.99998515787103948</v>
      </c>
      <c r="H134" s="338">
        <f t="shared" si="145"/>
        <v>0.99998456205796926</v>
      </c>
      <c r="I134" s="338">
        <f t="shared" si="145"/>
        <v>0.99998406682660823</v>
      </c>
      <c r="J134" s="338">
        <f t="shared" si="145"/>
        <v>0.99998366955691831</v>
      </c>
      <c r="K134" s="338">
        <f t="shared" si="145"/>
        <v>0.9999833634087042</v>
      </c>
      <c r="L134" s="338">
        <f t="shared" si="145"/>
        <v>0.99998313783019921</v>
      </c>
      <c r="M134" s="338">
        <f t="shared" si="145"/>
        <v>0.99998297908887768</v>
      </c>
      <c r="N134" s="338">
        <f t="shared" si="145"/>
        <v>0.99998287070895431</v>
      </c>
      <c r="O134" s="338">
        <f t="shared" si="145"/>
        <v>0.99998279369957477</v>
      </c>
      <c r="P134" s="338">
        <f t="shared" si="145"/>
        <v>0.99998272645386166</v>
      </c>
      <c r="Q134" s="338">
        <f t="shared" si="145"/>
        <v>0.99998264429283756</v>
      </c>
      <c r="R134" s="338">
        <f t="shared" si="145"/>
        <v>0.99998252877800753</v>
      </c>
      <c r="S134" s="338">
        <f t="shared" si="145"/>
        <v>0.99998237440258464</v>
      </c>
      <c r="T134" s="338">
        <f t="shared" si="145"/>
        <v>0.99998216800772299</v>
      </c>
      <c r="U134" s="338">
        <f t="shared" si="145"/>
        <v>0.99998188175053793</v>
      </c>
      <c r="V134" s="338">
        <f t="shared" si="143"/>
        <v>0.99998146569905633</v>
      </c>
      <c r="W134" s="338">
        <f t="shared" si="143"/>
        <v>0.99998083691309581</v>
      </c>
      <c r="X134" s="338">
        <f t="shared" si="143"/>
        <v>0.99997986341420741</v>
      </c>
      <c r="Y134" s="338">
        <f t="shared" si="143"/>
        <v>0.99997834067561231</v>
      </c>
      <c r="Z134" s="338">
        <f t="shared" si="143"/>
        <v>0.99997595711012355</v>
      </c>
      <c r="AA134" s="338">
        <f t="shared" si="143"/>
        <v>0.99997224331713952</v>
      </c>
      <c r="AB134" s="338">
        <f t="shared" si="143"/>
        <v>0.99996649730359566</v>
      </c>
      <c r="AC134" s="338">
        <f t="shared" si="143"/>
        <v>0.99995767413541048</v>
      </c>
      <c r="AD134" s="338">
        <f t="shared" si="143"/>
        <v>0.999944222956197</v>
      </c>
      <c r="AE134" s="338">
        <f t="shared" si="143"/>
        <v>0.99992384624492525</v>
      </c>
      <c r="AF134" s="338">
        <f t="shared" si="143"/>
        <v>0.99989314446458954</v>
      </c>
      <c r="AG134" s="338">
        <f t="shared" si="143"/>
        <v>0.99984709233118907</v>
      </c>
      <c r="AH134" s="338">
        <f t="shared" si="143"/>
        <v>0.99977826869018427</v>
      </c>
      <c r="AI134" s="338">
        <f t="shared" si="143"/>
        <v>0.99967572763136903</v>
      </c>
      <c r="AJ134" s="338">
        <f t="shared" si="143"/>
        <v>0.99952335052054653</v>
      </c>
      <c r="AK134" s="338">
        <f t="shared" si="144"/>
        <v>0.99929745319305585</v>
      </c>
      <c r="AL134" s="338">
        <f t="shared" si="144"/>
        <v>0.99896333635438939</v>
      </c>
      <c r="AM134" s="338">
        <f t="shared" si="144"/>
        <v>0.99847036017805924</v>
      </c>
      <c r="AN134" s="338">
        <f t="shared" si="144"/>
        <v>0.99774500526516219</v>
      </c>
      <c r="AO134" s="338">
        <f t="shared" si="144"/>
        <v>0.9966812826253606</v>
      </c>
      <c r="AP134" s="338">
        <f t="shared" si="144"/>
        <v>0.99512785439723717</v>
      </c>
      <c r="AQ134" s="338">
        <f t="shared" si="144"/>
        <v>0.99287150252599088</v>
      </c>
      <c r="AR134" s="338">
        <f t="shared" si="144"/>
        <v>0.98961750176511976</v>
      </c>
      <c r="AS134" s="338">
        <f t="shared" si="144"/>
        <v>0.98496971624049312</v>
      </c>
      <c r="AT134" s="338">
        <f t="shared" si="144"/>
        <v>0.97841804480989936</v>
      </c>
      <c r="AU134" s="338">
        <f t="shared" si="144"/>
        <v>0.96934987068016532</v>
      </c>
      <c r="AV134" s="338">
        <f t="shared" si="144"/>
        <v>0.9571166350233723</v>
      </c>
      <c r="AW134" s="338">
        <f t="shared" si="144"/>
        <v>0.94120338130134729</v>
      </c>
      <c r="AX134" s="338">
        <f t="shared" si="144"/>
        <v>0.92155009609595229</v>
      </c>
      <c r="AY134" s="338">
        <f t="shared" si="144"/>
        <v>0.89900951800354711</v>
      </c>
      <c r="AZ134" s="338">
        <f t="shared" si="144"/>
        <v>0.87572562608510662</v>
      </c>
      <c r="BA134" s="338">
        <f t="shared" si="142"/>
        <v>0.85492856553501639</v>
      </c>
      <c r="BB134" s="338">
        <f t="shared" si="142"/>
        <v>0.83971475591690659</v>
      </c>
      <c r="BC134" s="338">
        <f t="shared" si="142"/>
        <v>0.83134674247388651</v>
      </c>
      <c r="BD134" s="338">
        <f t="shared" si="142"/>
        <v>0.82854341319942104</v>
      </c>
      <c r="BE134" s="338">
        <f t="shared" si="142"/>
        <v>0.82832579646642557</v>
      </c>
      <c r="BF134" s="338">
        <f t="shared" si="142"/>
        <v>0.82953956909226612</v>
      </c>
      <c r="BG134" s="338">
        <f t="shared" si="142"/>
        <v>0.83508609551436708</v>
      </c>
      <c r="BH134" s="338">
        <f t="shared" si="142"/>
        <v>0.8471901640306807</v>
      </c>
      <c r="BI134" s="338">
        <f t="shared" si="142"/>
        <v>0.86575999485423372</v>
      </c>
      <c r="BJ134" s="338">
        <f t="shared" si="142"/>
        <v>0.8883463487909653</v>
      </c>
      <c r="BK134" s="338">
        <f t="shared" si="142"/>
        <v>0.91157121971846522</v>
      </c>
      <c r="BL134" s="338">
        <f t="shared" si="142"/>
        <v>0.93271439566957715</v>
      </c>
      <c r="BM134" s="338">
        <f t="shared" si="142"/>
        <v>0.95036277668998415</v>
      </c>
      <c r="BN134" s="339">
        <f t="shared" si="142"/>
        <v>0.96422208259287878</v>
      </c>
      <c r="BO134" s="258"/>
    </row>
    <row r="135" spans="2:67" ht="42" customHeight="1">
      <c r="B135" s="464"/>
      <c r="C135" s="463"/>
      <c r="D135" s="481">
        <v>-1.4</v>
      </c>
      <c r="E135" s="502"/>
      <c r="F135" s="338">
        <f t="shared" si="145"/>
        <v>0.99999039979219972</v>
      </c>
      <c r="G135" s="338">
        <f t="shared" si="145"/>
        <v>0.99998995829254622</v>
      </c>
      <c r="H135" s="338">
        <f t="shared" si="145"/>
        <v>0.99998958043461361</v>
      </c>
      <c r="I135" s="338">
        <f t="shared" si="145"/>
        <v>0.99998926670713006</v>
      </c>
      <c r="J135" s="338">
        <f t="shared" si="145"/>
        <v>0.99998901476319202</v>
      </c>
      <c r="K135" s="338">
        <f t="shared" si="145"/>
        <v>0.99998881963686548</v>
      </c>
      <c r="L135" s="338">
        <f t="shared" si="145"/>
        <v>0.99998867401064628</v>
      </c>
      <c r="M135" s="338">
        <f t="shared" si="145"/>
        <v>0.99998856846166095</v>
      </c>
      <c r="N135" s="338">
        <f t="shared" si="145"/>
        <v>0.99998849160902847</v>
      </c>
      <c r="O135" s="338">
        <f t="shared" si="145"/>
        <v>0.99998843007867189</v>
      </c>
      <c r="P135" s="338">
        <f t="shared" si="145"/>
        <v>0.99998836819030545</v>
      </c>
      <c r="Q135" s="338">
        <f t="shared" si="145"/>
        <v>0.99998828731703093</v>
      </c>
      <c r="R135" s="338">
        <f t="shared" si="145"/>
        <v>0.99998817120950145</v>
      </c>
      <c r="S135" s="338">
        <f t="shared" si="145"/>
        <v>0.9999880094423339</v>
      </c>
      <c r="T135" s="338">
        <f t="shared" si="145"/>
        <v>0.99998778341749994</v>
      </c>
      <c r="U135" s="338">
        <f t="shared" si="145"/>
        <v>0.99998746033519526</v>
      </c>
      <c r="V135" s="338">
        <f t="shared" si="143"/>
        <v>0.99998698615122716</v>
      </c>
      <c r="W135" s="338">
        <f t="shared" si="143"/>
        <v>0.99998627517606364</v>
      </c>
      <c r="X135" s="338">
        <f t="shared" si="143"/>
        <v>0.9999851947607441</v>
      </c>
      <c r="Y135" s="338">
        <f t="shared" si="143"/>
        <v>0.99998354277233903</v>
      </c>
      <c r="Z135" s="338">
        <f t="shared" si="143"/>
        <v>0.99998101446375465</v>
      </c>
      <c r="AA135" s="338">
        <f t="shared" si="143"/>
        <v>0.99997715372400298</v>
      </c>
      <c r="AB135" s="338">
        <f t="shared" si="143"/>
        <v>0.99997128131813473</v>
      </c>
      <c r="AC135" s="338">
        <f t="shared" si="143"/>
        <v>0.99996238925277869</v>
      </c>
      <c r="AD135" s="338">
        <f t="shared" si="143"/>
        <v>0.99994898535674637</v>
      </c>
      <c r="AE135" s="338">
        <f t="shared" si="143"/>
        <v>0.99992886488261024</v>
      </c>
      <c r="AF135" s="338">
        <f t="shared" si="143"/>
        <v>0.99989877550681416</v>
      </c>
      <c r="AG135" s="338">
        <f t="shared" si="143"/>
        <v>0.99985392732551415</v>
      </c>
      <c r="AH135" s="338">
        <f t="shared" si="143"/>
        <v>0.99978727877435269</v>
      </c>
      <c r="AI135" s="338">
        <f t="shared" si="143"/>
        <v>0.99968850103224394</v>
      </c>
      <c r="AJ135" s="338">
        <f t="shared" si="143"/>
        <v>0.99954248558374947</v>
      </c>
      <c r="AK135" s="338">
        <f t="shared" si="144"/>
        <v>0.9993272111222038</v>
      </c>
      <c r="AL135" s="338">
        <f t="shared" si="144"/>
        <v>0.99901072822908654</v>
      </c>
      <c r="AM135" s="338">
        <f t="shared" si="144"/>
        <v>0.99854696071671767</v>
      </c>
      <c r="AN135" s="338">
        <f t="shared" si="144"/>
        <v>0.99786998207233246</v>
      </c>
      <c r="AO135" s="338">
        <f t="shared" si="144"/>
        <v>0.99688645244547525</v>
      </c>
      <c r="AP135" s="338">
        <f t="shared" si="144"/>
        <v>0.99546609695192123</v>
      </c>
      <c r="AQ135" s="338">
        <f t="shared" si="144"/>
        <v>0.99343066399179247</v>
      </c>
      <c r="AR135" s="338">
        <f t="shared" si="144"/>
        <v>0.99054306597079578</v>
      </c>
      <c r="AS135" s="338">
        <f t="shared" si="144"/>
        <v>0.98650090816807556</v>
      </c>
      <c r="AT135" s="338">
        <f t="shared" si="144"/>
        <v>0.98094299340398838</v>
      </c>
      <c r="AU135" s="338">
        <f t="shared" si="144"/>
        <v>0.97348385609761734</v>
      </c>
      <c r="AV135" s="338">
        <f t="shared" si="144"/>
        <v>0.96379801269866905</v>
      </c>
      <c r="AW135" s="338">
        <f t="shared" si="144"/>
        <v>0.95177470109662921</v>
      </c>
      <c r="AX135" s="338">
        <f t="shared" si="144"/>
        <v>0.93773755975568551</v>
      </c>
      <c r="AY135" s="338">
        <f t="shared" si="144"/>
        <v>0.9226496183908639</v>
      </c>
      <c r="AZ135" s="338">
        <f t="shared" si="144"/>
        <v>0.90811650659154519</v>
      </c>
      <c r="BA135" s="338">
        <f t="shared" si="142"/>
        <v>0.89598498135492011</v>
      </c>
      <c r="BB135" s="338">
        <f t="shared" si="142"/>
        <v>0.88759364159766851</v>
      </c>
      <c r="BC135" s="338">
        <f t="shared" si="142"/>
        <v>0.88314639750060164</v>
      </c>
      <c r="BD135" s="338">
        <f t="shared" si="142"/>
        <v>0.88168272556357319</v>
      </c>
      <c r="BE135" s="338">
        <f t="shared" si="142"/>
        <v>0.8815696518345576</v>
      </c>
      <c r="BF135" s="338">
        <f t="shared" si="142"/>
        <v>0.8822013521390798</v>
      </c>
      <c r="BG135" s="338">
        <f t="shared" si="142"/>
        <v>0.88511918361316932</v>
      </c>
      <c r="BH135" s="338">
        <f t="shared" si="142"/>
        <v>0.89166690165290829</v>
      </c>
      <c r="BI135" s="338">
        <f t="shared" si="142"/>
        <v>0.9022060948269327</v>
      </c>
      <c r="BJ135" s="338">
        <f t="shared" si="142"/>
        <v>0.91586563868289661</v>
      </c>
      <c r="BK135" s="338">
        <f t="shared" si="142"/>
        <v>0.93092970681183207</v>
      </c>
      <c r="BL135" s="338">
        <f t="shared" si="142"/>
        <v>0.94560608779666333</v>
      </c>
      <c r="BM135" s="338">
        <f t="shared" si="142"/>
        <v>0.95861928793205853</v>
      </c>
      <c r="BN135" s="339">
        <f t="shared" si="142"/>
        <v>0.96937394142992461</v>
      </c>
      <c r="BO135" s="258"/>
    </row>
    <row r="136" spans="2:67" ht="42" customHeight="1">
      <c r="B136" s="464"/>
      <c r="C136" s="463"/>
      <c r="D136" s="483">
        <v>-1.45</v>
      </c>
      <c r="E136" s="502"/>
      <c r="F136" s="338">
        <f t="shared" si="145"/>
        <v>0.99999349251564684</v>
      </c>
      <c r="G136" s="338">
        <f t="shared" si="145"/>
        <v>0.99999321137885522</v>
      </c>
      <c r="H136" s="338">
        <f t="shared" si="145"/>
        <v>0.99999297117166042</v>
      </c>
      <c r="I136" s="338">
        <f t="shared" si="145"/>
        <v>0.9999927717100161</v>
      </c>
      <c r="J136" s="338">
        <f t="shared" si="145"/>
        <v>0.99999261103319204</v>
      </c>
      <c r="K136" s="338">
        <f t="shared" si="145"/>
        <v>0.99999248551461928</v>
      </c>
      <c r="L136" s="338">
        <f t="shared" si="145"/>
        <v>0.99999238998029927</v>
      </c>
      <c r="M136" s="338">
        <f t="shared" si="145"/>
        <v>0.99999231778538067</v>
      </c>
      <c r="N136" s="338">
        <f t="shared" si="145"/>
        <v>0.99999226079279446</v>
      </c>
      <c r="O136" s="338">
        <f t="shared" si="145"/>
        <v>0.99999220918852327</v>
      </c>
      <c r="P136" s="338">
        <f t="shared" si="145"/>
        <v>0.99999215105263184</v>
      </c>
      <c r="Q136" s="338">
        <f t="shared" si="145"/>
        <v>0.99999207162198445</v>
      </c>
      <c r="R136" s="338">
        <f t="shared" si="145"/>
        <v>0.99999195614604097</v>
      </c>
      <c r="S136" s="338">
        <f t="shared" si="145"/>
        <v>0.99999179133620253</v>
      </c>
      <c r="T136" s="338">
        <f t="shared" si="145"/>
        <v>0.99999155552345609</v>
      </c>
      <c r="U136" s="338">
        <f t="shared" si="145"/>
        <v>0.99999121332009111</v>
      </c>
      <c r="V136" s="338">
        <f t="shared" si="143"/>
        <v>0.99999070890711739</v>
      </c>
      <c r="W136" s="338">
        <f t="shared" si="143"/>
        <v>0.99998995612550057</v>
      </c>
      <c r="X136" s="338">
        <f t="shared" si="143"/>
        <v>0.99998882388444221</v>
      </c>
      <c r="Y136" s="338">
        <f t="shared" si="143"/>
        <v>0.99998711470094537</v>
      </c>
      <c r="Z136" s="338">
        <f t="shared" si="143"/>
        <v>0.99998453316129399</v>
      </c>
      <c r="AA136" s="338">
        <f t="shared" si="143"/>
        <v>0.99998063960154526</v>
      </c>
      <c r="AB136" s="338">
        <f t="shared" si="143"/>
        <v>0.99997478213599678</v>
      </c>
      <c r="AC136" s="338">
        <f t="shared" si="143"/>
        <v>0.99996599703436084</v>
      </c>
      <c r="AD136" s="338">
        <f t="shared" si="143"/>
        <v>0.99995286296928443</v>
      </c>
      <c r="AE136" s="338">
        <f t="shared" si="143"/>
        <v>0.99993328830320516</v>
      </c>
      <c r="AF136" s="338">
        <f t="shared" si="143"/>
        <v>0.99990420168230032</v>
      </c>
      <c r="AG136" s="338">
        <f t="shared" si="143"/>
        <v>0.99986110393269534</v>
      </c>
      <c r="AH136" s="338">
        <f t="shared" si="143"/>
        <v>0.99979742270649186</v>
      </c>
      <c r="AI136" s="338">
        <f t="shared" si="143"/>
        <v>0.99970358972737727</v>
      </c>
      <c r="AJ136" s="338">
        <f t="shared" si="143"/>
        <v>0.99956573369241497</v>
      </c>
      <c r="AK136" s="338">
        <f t="shared" si="144"/>
        <v>0.99936385145747952</v>
      </c>
      <c r="AL136" s="338">
        <f t="shared" si="144"/>
        <v>0.99906929147726642</v>
      </c>
      <c r="AM136" s="338">
        <f t="shared" si="144"/>
        <v>0.99864136988908947</v>
      </c>
      <c r="AN136" s="338">
        <f t="shared" si="144"/>
        <v>0.99802296951991343</v>
      </c>
      <c r="AO136" s="338">
        <f t="shared" si="144"/>
        <v>0.99713510084080248</v>
      </c>
      <c r="AP136" s="338">
        <f t="shared" si="144"/>
        <v>0.99587073121735659</v>
      </c>
      <c r="AQ136" s="338">
        <f t="shared" si="144"/>
        <v>0.99408887798786683</v>
      </c>
      <c r="AR136" s="338">
        <f t="shared" si="144"/>
        <v>0.99161124190716221</v>
      </c>
      <c r="AS136" s="338">
        <f t="shared" si="144"/>
        <v>0.98822575934836776</v>
      </c>
      <c r="AT136" s="338">
        <f t="shared" si="144"/>
        <v>0.98370433515327049</v>
      </c>
      <c r="AU136" s="338">
        <f t="shared" si="144"/>
        <v>0.97784468581138351</v>
      </c>
      <c r="AV136" s="338">
        <f t="shared" si="144"/>
        <v>0.97054545419050697</v>
      </c>
      <c r="AW136" s="338">
        <f t="shared" si="144"/>
        <v>0.96191298326430874</v>
      </c>
      <c r="AX136" s="338">
        <f t="shared" si="144"/>
        <v>0.95236985486322756</v>
      </c>
      <c r="AY136" s="338">
        <f t="shared" si="144"/>
        <v>0.94269357653878139</v>
      </c>
      <c r="AZ136" s="338">
        <f t="shared" si="144"/>
        <v>0.9338954405262202</v>
      </c>
      <c r="BA136" s="338">
        <f t="shared" si="142"/>
        <v>0.92691704284969278</v>
      </c>
      <c r="BB136" s="338">
        <f t="shared" si="142"/>
        <v>0.92227485572258028</v>
      </c>
      <c r="BC136" s="338">
        <f t="shared" si="142"/>
        <v>0.91987372976282145</v>
      </c>
      <c r="BD136" s="338">
        <f t="shared" si="142"/>
        <v>0.91909226591992355</v>
      </c>
      <c r="BE136" s="338">
        <f t="shared" si="142"/>
        <v>0.91903207735865378</v>
      </c>
      <c r="BF136" s="338">
        <f t="shared" si="142"/>
        <v>0.91936867578124959</v>
      </c>
      <c r="BG136" s="338">
        <f t="shared" si="142"/>
        <v>0.92093389294405481</v>
      </c>
      <c r="BH136" s="338">
        <f t="shared" si="142"/>
        <v>0.92450981786624475</v>
      </c>
      <c r="BI136" s="338">
        <f t="shared" si="142"/>
        <v>0.93045534445133016</v>
      </c>
      <c r="BJ136" s="338">
        <f t="shared" si="142"/>
        <v>0.93852533110155512</v>
      </c>
      <c r="BK136" s="338">
        <f t="shared" si="142"/>
        <v>0.94793254267299321</v>
      </c>
      <c r="BL136" s="338">
        <f t="shared" si="142"/>
        <v>0.9576517313913866</v>
      </c>
      <c r="BM136" s="338">
        <f t="shared" si="142"/>
        <v>0.96677220858708734</v>
      </c>
      <c r="BN136" s="339">
        <f t="shared" si="142"/>
        <v>0.97470721743639865</v>
      </c>
      <c r="BO136" s="258"/>
    </row>
    <row r="137" spans="2:67" ht="42" customHeight="1" thickBot="1">
      <c r="B137" s="464"/>
      <c r="C137" s="463"/>
      <c r="D137" s="481">
        <v>-1.5</v>
      </c>
      <c r="E137" s="503"/>
      <c r="F137" s="341">
        <f t="shared" si="145"/>
        <v>0.99999559294209805</v>
      </c>
      <c r="G137" s="341">
        <f t="shared" si="145"/>
        <v>0.9999954135740462</v>
      </c>
      <c r="H137" s="341">
        <f t="shared" si="145"/>
        <v>0.99999526041626774</v>
      </c>
      <c r="I137" s="341">
        <f t="shared" si="145"/>
        <v>0.99999513301458753</v>
      </c>
      <c r="J137" s="341">
        <f t="shared" si="145"/>
        <v>0.99999502977692345</v>
      </c>
      <c r="K137" s="341">
        <f t="shared" si="145"/>
        <v>0.9999949480153929</v>
      </c>
      <c r="L137" s="341">
        <f t="shared" si="145"/>
        <v>0.99999488397377867</v>
      </c>
      <c r="M137" s="341">
        <f t="shared" si="145"/>
        <v>0.99999483280414458</v>
      </c>
      <c r="N137" s="341">
        <f t="shared" si="145"/>
        <v>0.99999478844896572</v>
      </c>
      <c r="O137" s="341">
        <f t="shared" si="145"/>
        <v>0.99999474337419481</v>
      </c>
      <c r="P137" s="341">
        <f t="shared" si="145"/>
        <v>0.99999468808151726</v>
      </c>
      <c r="Q137" s="341">
        <f t="shared" si="145"/>
        <v>0.9999946103277696</v>
      </c>
      <c r="R137" s="341">
        <f t="shared" si="145"/>
        <v>0.99999449645935046</v>
      </c>
      <c r="S137" s="341">
        <f t="shared" si="145"/>
        <v>0.99999433164550833</v>
      </c>
      <c r="T137" s="341">
        <f t="shared" si="145"/>
        <v>0.99999409268711759</v>
      </c>
      <c r="U137" s="341">
        <f t="shared" si="145"/>
        <v>0.99999374319106149</v>
      </c>
      <c r="V137" s="341">
        <f t="shared" si="143"/>
        <v>0.99999322719190131</v>
      </c>
      <c r="W137" s="341">
        <f t="shared" si="143"/>
        <v>0.99999245975575091</v>
      </c>
      <c r="X137" s="341">
        <f t="shared" si="143"/>
        <v>0.99999131316918188</v>
      </c>
      <c r="Y137" s="341">
        <f t="shared" si="143"/>
        <v>0.99998959667233012</v>
      </c>
      <c r="Z137" s="341">
        <f t="shared" si="143"/>
        <v>0.99998702676268914</v>
      </c>
      <c r="AA137" s="341">
        <f t="shared" si="143"/>
        <v>0.99998318375192841</v>
      </c>
      <c r="AB137" s="341">
        <f t="shared" si="143"/>
        <v>0.99997744833391289</v>
      </c>
      <c r="AC137" s="341">
        <f t="shared" si="143"/>
        <v>0.99996890919118597</v>
      </c>
      <c r="AD137" s="341">
        <f t="shared" si="143"/>
        <v>0.9999562288329521</v>
      </c>
      <c r="AE137" s="341">
        <f t="shared" si="143"/>
        <v>0.99993744954951236</v>
      </c>
      <c r="AF137" s="341">
        <f t="shared" si="143"/>
        <v>0.99990971415557695</v>
      </c>
      <c r="AG137" s="341">
        <f t="shared" si="143"/>
        <v>0.99986886664570573</v>
      </c>
      <c r="AH137" s="341">
        <f t="shared" si="143"/>
        <v>0.99980888571256976</v>
      </c>
      <c r="AI137" s="341">
        <f t="shared" si="143"/>
        <v>0.99972108946469129</v>
      </c>
      <c r="AJ137" s="341">
        <f t="shared" si="143"/>
        <v>0.99959303391974286</v>
      </c>
      <c r="AK137" s="341">
        <f t="shared" si="144"/>
        <v>0.9994070145640126</v>
      </c>
      <c r="AL137" s="341">
        <f t="shared" si="144"/>
        <v>0.99913807755947648</v>
      </c>
      <c r="AM137" s="341">
        <f t="shared" si="144"/>
        <v>0.99875147121166108</v>
      </c>
      <c r="AN137" s="341">
        <f t="shared" si="144"/>
        <v>0.99819954874844652</v>
      </c>
      <c r="AO137" s="341">
        <f t="shared" si="144"/>
        <v>0.99741832045198953</v>
      </c>
      <c r="AP137" s="341">
        <f t="shared" si="144"/>
        <v>0.99632422303627288</v>
      </c>
      <c r="AQ137" s="341">
        <f t="shared" si="144"/>
        <v>0.99481232403142039</v>
      </c>
      <c r="AR137" s="341">
        <f t="shared" si="144"/>
        <v>0.9927581862604572</v>
      </c>
      <c r="AS137" s="341">
        <f t="shared" si="144"/>
        <v>0.99002691556909006</v>
      </c>
      <c r="AT137" s="341">
        <f t="shared" si="144"/>
        <v>0.98649401733323849</v>
      </c>
      <c r="AU137" s="341">
        <f t="shared" si="144"/>
        <v>0.98208225201351518</v>
      </c>
      <c r="AV137" s="341">
        <f t="shared" si="144"/>
        <v>0.97681422407900986</v>
      </c>
      <c r="AW137" s="341">
        <f t="shared" si="144"/>
        <v>0.97086928930197058</v>
      </c>
      <c r="AX137" s="341">
        <f t="shared" si="144"/>
        <v>0.96461662285473293</v>
      </c>
      <c r="AY137" s="341">
        <f t="shared" si="144"/>
        <v>0.95858530853676183</v>
      </c>
      <c r="AZ137" s="341">
        <f t="shared" si="144"/>
        <v>0.95334845397512546</v>
      </c>
      <c r="BA137" s="341">
        <f t="shared" si="142"/>
        <v>0.94935090275192668</v>
      </c>
      <c r="BB137" s="341">
        <f t="shared" si="142"/>
        <v>0.94676438363885651</v>
      </c>
      <c r="BC137" s="341">
        <f t="shared" si="142"/>
        <v>0.94544860663438479</v>
      </c>
      <c r="BD137" s="341">
        <f t="shared" si="142"/>
        <v>0.94502356891575479</v>
      </c>
      <c r="BE137" s="341">
        <f t="shared" si="142"/>
        <v>0.94499089885209775</v>
      </c>
      <c r="BF137" s="341">
        <f t="shared" si="142"/>
        <v>0.94517373496189083</v>
      </c>
      <c r="BG137" s="341">
        <f t="shared" si="142"/>
        <v>0.94602773698616982</v>
      </c>
      <c r="BH137" s="341">
        <f t="shared" si="142"/>
        <v>0.94800257079023686</v>
      </c>
      <c r="BI137" s="341">
        <f t="shared" si="142"/>
        <v>0.95136109061069984</v>
      </c>
      <c r="BJ137" s="341">
        <f t="shared" si="142"/>
        <v>0.95607609333406318</v>
      </c>
      <c r="BK137" s="341">
        <f t="shared" si="142"/>
        <v>0.96181401881335793</v>
      </c>
      <c r="BL137" s="341">
        <f t="shared" si="142"/>
        <v>0.96803802817448525</v>
      </c>
      <c r="BM137" s="341">
        <f t="shared" si="142"/>
        <v>0.97417983586513035</v>
      </c>
      <c r="BN137" s="342">
        <f t="shared" si="142"/>
        <v>0.97978883455004917</v>
      </c>
      <c r="BO137" s="258"/>
    </row>
    <row r="138" spans="2:67" ht="42" customHeight="1">
      <c r="B138" s="463"/>
      <c r="C138" s="464"/>
      <c r="D138" s="463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4"/>
    </row>
    <row r="139" spans="2:67" ht="42" customHeight="1">
      <c r="BO139" s="181"/>
    </row>
    <row r="140" spans="2:67" ht="42" customHeight="1" thickBot="1">
      <c r="B140" s="460" t="s">
        <v>173</v>
      </c>
      <c r="C140" s="460"/>
      <c r="D140" s="460" t="s">
        <v>221</v>
      </c>
      <c r="E140" s="460" t="s">
        <v>174</v>
      </c>
      <c r="F140" s="460"/>
      <c r="G140" s="461"/>
      <c r="H140" s="461"/>
      <c r="I140" s="461"/>
      <c r="J140" s="461"/>
      <c r="K140" s="462"/>
      <c r="L140" s="462"/>
      <c r="M140" s="462"/>
      <c r="N140" s="462"/>
      <c r="O140" s="462"/>
      <c r="P140" s="462"/>
      <c r="Q140" s="462"/>
      <c r="R140" s="463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4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3"/>
    </row>
    <row r="141" spans="2:67" ht="42" customHeight="1">
      <c r="B141" s="466"/>
      <c r="C141" s="467">
        <f>$C$7</f>
        <v>0</v>
      </c>
      <c r="D141" s="468">
        <f>$D$7</f>
        <v>-7.2714895967875268E-2</v>
      </c>
      <c r="E141" s="158">
        <f>$E$7</f>
        <v>3</v>
      </c>
      <c r="F141" s="460"/>
      <c r="G141" s="460"/>
      <c r="H141" s="460"/>
      <c r="I141" s="460"/>
      <c r="J141" s="460"/>
      <c r="K141" s="461"/>
      <c r="L141" s="461"/>
      <c r="M141" s="461"/>
      <c r="N141" s="461"/>
      <c r="O141" s="461"/>
      <c r="P141" s="461"/>
      <c r="Q141" s="461"/>
      <c r="R141" s="462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3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4"/>
    </row>
    <row r="142" spans="2:67" ht="42" customHeight="1" thickBot="1">
      <c r="B142" s="469" t="s">
        <v>222</v>
      </c>
      <c r="C142" s="470">
        <f>$C$8</f>
        <v>0.10862995623009114</v>
      </c>
      <c r="D142" s="471" t="s">
        <v>176</v>
      </c>
      <c r="E142" s="472"/>
      <c r="F142" s="473">
        <v>-1.5</v>
      </c>
      <c r="G142" s="474">
        <v>-1.45</v>
      </c>
      <c r="H142" s="473">
        <v>-1.4</v>
      </c>
      <c r="I142" s="474">
        <v>-1.35</v>
      </c>
      <c r="J142" s="473">
        <v>-1.3</v>
      </c>
      <c r="K142" s="474">
        <v>-1.25</v>
      </c>
      <c r="L142" s="473">
        <v>-1.2</v>
      </c>
      <c r="M142" s="474">
        <v>-1.1499999999999999</v>
      </c>
      <c r="N142" s="473">
        <v>-1.1000000000000001</v>
      </c>
      <c r="O142" s="474">
        <v>-1.05</v>
      </c>
      <c r="P142" s="473">
        <v>-1</v>
      </c>
      <c r="Q142" s="474">
        <v>-0.95</v>
      </c>
      <c r="R142" s="474">
        <v>-0.9</v>
      </c>
      <c r="S142" s="473">
        <v>-0.85</v>
      </c>
      <c r="T142" s="474">
        <v>-0.8</v>
      </c>
      <c r="U142" s="474">
        <v>-0.75</v>
      </c>
      <c r="V142" s="473">
        <v>-0.7</v>
      </c>
      <c r="W142" s="474">
        <v>-0.65</v>
      </c>
      <c r="X142" s="474">
        <v>-0.6</v>
      </c>
      <c r="Y142" s="473">
        <v>-0.55000000000000004</v>
      </c>
      <c r="Z142" s="474">
        <v>-0.5</v>
      </c>
      <c r="AA142" s="473">
        <v>-0.45</v>
      </c>
      <c r="AB142" s="474">
        <v>-0.4</v>
      </c>
      <c r="AC142" s="473">
        <v>-0.35</v>
      </c>
      <c r="AD142" s="474">
        <v>-0.3</v>
      </c>
      <c r="AE142" s="473">
        <v>-0.25</v>
      </c>
      <c r="AF142" s="474">
        <v>-0.2</v>
      </c>
      <c r="AG142" s="473">
        <v>-0.15</v>
      </c>
      <c r="AH142" s="474">
        <v>-0.1</v>
      </c>
      <c r="AI142" s="473">
        <v>-0.05</v>
      </c>
      <c r="AJ142" s="474">
        <v>0</v>
      </c>
      <c r="AK142" s="473">
        <v>0.05</v>
      </c>
      <c r="AL142" s="474">
        <v>0.1</v>
      </c>
      <c r="AM142" s="473">
        <v>0.15</v>
      </c>
      <c r="AN142" s="474">
        <v>0.2</v>
      </c>
      <c r="AO142" s="473">
        <v>0.25</v>
      </c>
      <c r="AP142" s="474">
        <v>0.3</v>
      </c>
      <c r="AQ142" s="473">
        <v>0.35</v>
      </c>
      <c r="AR142" s="474">
        <v>0.4</v>
      </c>
      <c r="AS142" s="473">
        <v>0.45</v>
      </c>
      <c r="AT142" s="474">
        <v>0.5</v>
      </c>
      <c r="AU142" s="473">
        <v>0.55000000000000004</v>
      </c>
      <c r="AV142" s="474">
        <v>0.6</v>
      </c>
      <c r="AW142" s="473">
        <v>0.65</v>
      </c>
      <c r="AX142" s="474">
        <v>0.7</v>
      </c>
      <c r="AY142" s="473">
        <v>0.75</v>
      </c>
      <c r="AZ142" s="474">
        <v>0.8</v>
      </c>
      <c r="BA142" s="473">
        <v>0.85</v>
      </c>
      <c r="BB142" s="474">
        <v>0.9</v>
      </c>
      <c r="BC142" s="473">
        <v>0.95</v>
      </c>
      <c r="BD142" s="474">
        <v>1</v>
      </c>
      <c r="BE142" s="473">
        <v>1.05</v>
      </c>
      <c r="BF142" s="474">
        <v>1.1000000000000001</v>
      </c>
      <c r="BG142" s="473">
        <v>1.1499999999999999</v>
      </c>
      <c r="BH142" s="474">
        <v>1.2</v>
      </c>
      <c r="BI142" s="473">
        <v>1.25</v>
      </c>
      <c r="BJ142" s="474">
        <v>1.3</v>
      </c>
      <c r="BK142" s="473">
        <v>1.35</v>
      </c>
      <c r="BL142" s="474">
        <v>1.4</v>
      </c>
      <c r="BM142" s="473">
        <v>1.45</v>
      </c>
      <c r="BN142" s="474">
        <v>1.5</v>
      </c>
      <c r="BO142" s="463"/>
    </row>
    <row r="143" spans="2:67" ht="42" customHeight="1" thickBot="1">
      <c r="B143" s="475" t="s">
        <v>175</v>
      </c>
      <c r="C143" s="476">
        <f>$C$9</f>
        <v>-1.5</v>
      </c>
      <c r="D143" s="477"/>
      <c r="E143" s="478">
        <f>$E$9</f>
        <v>4</v>
      </c>
      <c r="F143" s="486">
        <f>C143</f>
        <v>-1.5</v>
      </c>
      <c r="G143" s="485">
        <f>$F$143+($BN$143-$F$143)*1/(1+EXP(-($E$143*(G142-$D$141))))</f>
        <v>-1.4818503577406121</v>
      </c>
      <c r="H143" s="485">
        <f t="shared" ref="H143:BM143" si="146">$F$143+($BN$143-$F$143)*1/(1+EXP(-($E$143*(H142-$D$141))))</f>
        <v>-1.4778517546814254</v>
      </c>
      <c r="I143" s="485">
        <f t="shared" si="146"/>
        <v>-1.4729775186731613</v>
      </c>
      <c r="J143" s="485">
        <f t="shared" si="146"/>
        <v>-1.4670384898491939</v>
      </c>
      <c r="K143" s="485">
        <f t="shared" si="146"/>
        <v>-1.4598059044187228</v>
      </c>
      <c r="L143" s="485">
        <f t="shared" si="146"/>
        <v>-1.4510037145822015</v>
      </c>
      <c r="M143" s="485">
        <f t="shared" si="146"/>
        <v>-1.4402997181727166</v>
      </c>
      <c r="N143" s="485">
        <f t="shared" si="146"/>
        <v>-1.4272954654487831</v>
      </c>
      <c r="O143" s="485">
        <f t="shared" si="146"/>
        <v>-1.4115150013351159</v>
      </c>
      <c r="P143" s="485">
        <f t="shared" si="146"/>
        <v>-1.3923926489177445</v>
      </c>
      <c r="Q143" s="485">
        <f t="shared" si="146"/>
        <v>-1.3692602661894642</v>
      </c>
      <c r="R143" s="485">
        <f t="shared" si="146"/>
        <v>-1.3413347388542542</v>
      </c>
      <c r="S143" s="485">
        <f t="shared" si="146"/>
        <v>-1.3077069344027485</v>
      </c>
      <c r="T143" s="485">
        <f t="shared" si="146"/>
        <v>-1.2673339579973961</v>
      </c>
      <c r="U143" s="485">
        <f t="shared" si="146"/>
        <v>-1.2190373219679833</v>
      </c>
      <c r="V143" s="485">
        <f t="shared" si="146"/>
        <v>-1.1615105314548764</v>
      </c>
      <c r="W143" s="485">
        <f t="shared" si="146"/>
        <v>-1.0933404919491869</v>
      </c>
      <c r="X143" s="485">
        <f t="shared" si="146"/>
        <v>-1.0130478438422239</v>
      </c>
      <c r="Y143" s="485">
        <f t="shared" si="146"/>
        <v>-0.9191514627621169</v>
      </c>
      <c r="Z143" s="485">
        <f t="shared" si="146"/>
        <v>-0.81026141557620379</v>
      </c>
      <c r="AA143" s="485">
        <f t="shared" si="146"/>
        <v>-0.68520201731022945</v>
      </c>
      <c r="AB143" s="485">
        <f t="shared" si="146"/>
        <v>-0.54316176379300074</v>
      </c>
      <c r="AC143" s="485">
        <f t="shared" si="146"/>
        <v>-0.3838597066793179</v>
      </c>
      <c r="AD143" s="485">
        <f t="shared" si="146"/>
        <v>-0.20770904896925235</v>
      </c>
      <c r="AE143" s="485">
        <f t="shared" si="146"/>
        <v>-1.5950379220858402E-2</v>
      </c>
      <c r="AF143" s="485">
        <f t="shared" si="146"/>
        <v>0.18927774149238874</v>
      </c>
      <c r="AG143" s="485">
        <f t="shared" si="146"/>
        <v>0.40496055327708635</v>
      </c>
      <c r="AH143" s="485">
        <f t="shared" si="146"/>
        <v>0.62733876563105051</v>
      </c>
      <c r="AI143" s="485">
        <f t="shared" si="146"/>
        <v>0.85214676910796339</v>
      </c>
      <c r="AJ143" s="485">
        <f t="shared" si="146"/>
        <v>1.0749295211684</v>
      </c>
      <c r="AK143" s="485">
        <f t="shared" si="146"/>
        <v>1.2913900833907381</v>
      </c>
      <c r="AL143" s="485">
        <f t="shared" si="146"/>
        <v>1.4977115317941556</v>
      </c>
      <c r="AM143" s="485">
        <f t="shared" si="146"/>
        <v>1.6908038789045894</v>
      </c>
      <c r="AN143" s="485">
        <f t="shared" si="146"/>
        <v>1.8684459853196773</v>
      </c>
      <c r="AO143" s="485">
        <f t="shared" si="146"/>
        <v>2.0293169120804952</v>
      </c>
      <c r="AP143" s="485">
        <f t="shared" si="146"/>
        <v>2.1729326536272566</v>
      </c>
      <c r="AQ143" s="485">
        <f t="shared" si="146"/>
        <v>2.2995172653225855</v>
      </c>
      <c r="AR143" s="485">
        <f t="shared" si="146"/>
        <v>2.4098407891520508</v>
      </c>
      <c r="AS143" s="485">
        <f t="shared" si="146"/>
        <v>2.5050521970083377</v>
      </c>
      <c r="AT143" s="485">
        <f t="shared" si="146"/>
        <v>2.586527396469851</v>
      </c>
      <c r="AU143" s="485">
        <f t="shared" si="146"/>
        <v>2.6557434906570592</v>
      </c>
      <c r="AV143" s="485">
        <f t="shared" si="146"/>
        <v>2.7141830828844684</v>
      </c>
      <c r="AW143" s="485">
        <f t="shared" si="146"/>
        <v>2.7632673276500492</v>
      </c>
      <c r="AX143" s="485">
        <f t="shared" si="146"/>
        <v>2.8043136000176379</v>
      </c>
      <c r="AY143" s="485">
        <f t="shared" si="146"/>
        <v>2.8385125774955959</v>
      </c>
      <c r="AZ143" s="485">
        <f t="shared" si="146"/>
        <v>2.8669195868556931</v>
      </c>
      <c r="BA143" s="485">
        <f t="shared" si="146"/>
        <v>2.8904557334250258</v>
      </c>
      <c r="BB143" s="485">
        <f t="shared" si="146"/>
        <v>2.9099152259176693</v>
      </c>
      <c r="BC143" s="485">
        <f t="shared" si="146"/>
        <v>2.9259762075505389</v>
      </c>
      <c r="BD143" s="485">
        <f t="shared" si="146"/>
        <v>2.9392131886960895</v>
      </c>
      <c r="BE143" s="485">
        <f t="shared" si="146"/>
        <v>2.9501098061939066</v>
      </c>
      <c r="BF143" s="485">
        <f t="shared" si="146"/>
        <v>2.9590711101019433</v>
      </c>
      <c r="BG143" s="485">
        <f t="shared" si="146"/>
        <v>2.9664349204114933</v>
      </c>
      <c r="BH143" s="485">
        <f t="shared" si="146"/>
        <v>2.9724820308804771</v>
      </c>
      <c r="BI143" s="485">
        <f t="shared" si="146"/>
        <v>2.9774451908570434</v>
      </c>
      <c r="BJ143" s="485">
        <f t="shared" si="146"/>
        <v>2.9815168912213439</v>
      </c>
      <c r="BK143" s="485">
        <f t="shared" si="146"/>
        <v>2.9848560351791757</v>
      </c>
      <c r="BL143" s="485">
        <f t="shared" si="146"/>
        <v>2.9875936020024181</v>
      </c>
      <c r="BM143" s="485">
        <f t="shared" si="146"/>
        <v>2.9898374216230152</v>
      </c>
      <c r="BN143" s="336">
        <f>E141</f>
        <v>3</v>
      </c>
      <c r="BO143" s="258"/>
    </row>
    <row r="144" spans="2:67" ht="42" customHeight="1" thickBot="1">
      <c r="B144" s="466"/>
      <c r="C144" s="466"/>
      <c r="D144" s="481">
        <v>1.5</v>
      </c>
      <c r="E144" s="482">
        <f>E141</f>
        <v>3</v>
      </c>
      <c r="F144" s="488">
        <f>(F$143+$E144)/2</f>
        <v>0.75</v>
      </c>
      <c r="G144" s="489">
        <f>MAX((G$143+$E144)/2,F143)</f>
        <v>0.75907482112969393</v>
      </c>
      <c r="H144" s="490">
        <f>MAX((H$143+$E144)/2,G143)</f>
        <v>0.76107412265928731</v>
      </c>
      <c r="I144" s="492">
        <f t="shared" ref="I144:BN144" si="147">MAX((I$143+$E144)/2,H143)</f>
        <v>0.76351124066341935</v>
      </c>
      <c r="J144" s="492">
        <f t="shared" si="147"/>
        <v>0.76648075507540303</v>
      </c>
      <c r="K144" s="492">
        <f t="shared" si="147"/>
        <v>0.77009704779063859</v>
      </c>
      <c r="L144" s="492">
        <f t="shared" si="147"/>
        <v>0.77449814270889927</v>
      </c>
      <c r="M144" s="492">
        <f t="shared" si="147"/>
        <v>0.77985014091364169</v>
      </c>
      <c r="N144" s="492">
        <f t="shared" si="147"/>
        <v>0.78635226727560847</v>
      </c>
      <c r="O144" s="492">
        <f t="shared" si="147"/>
        <v>0.79424249933244206</v>
      </c>
      <c r="P144" s="492">
        <f t="shared" si="147"/>
        <v>0.80380367554112775</v>
      </c>
      <c r="Q144" s="492">
        <f t="shared" si="147"/>
        <v>0.81536986690526791</v>
      </c>
      <c r="R144" s="492">
        <f t="shared" si="147"/>
        <v>0.82933263057287288</v>
      </c>
      <c r="S144" s="492">
        <f t="shared" si="147"/>
        <v>0.84614653279862573</v>
      </c>
      <c r="T144" s="492">
        <f t="shared" si="147"/>
        <v>0.86633302100130194</v>
      </c>
      <c r="U144" s="492">
        <f t="shared" si="147"/>
        <v>0.89048133901600834</v>
      </c>
      <c r="V144" s="492">
        <f t="shared" si="147"/>
        <v>0.91924473427256181</v>
      </c>
      <c r="W144" s="492">
        <f t="shared" si="147"/>
        <v>0.95332975402540654</v>
      </c>
      <c r="X144" s="492">
        <f t="shared" si="147"/>
        <v>0.99347607807888805</v>
      </c>
      <c r="Y144" s="492">
        <f t="shared" si="147"/>
        <v>1.0404242686189416</v>
      </c>
      <c r="Z144" s="492">
        <f t="shared" si="147"/>
        <v>1.0948692922118981</v>
      </c>
      <c r="AA144" s="492">
        <f t="shared" si="147"/>
        <v>1.1573989913448852</v>
      </c>
      <c r="AB144" s="492">
        <f t="shared" si="147"/>
        <v>1.2284191181034996</v>
      </c>
      <c r="AC144" s="492">
        <f t="shared" si="147"/>
        <v>1.308070146660341</v>
      </c>
      <c r="AD144" s="492">
        <f t="shared" si="147"/>
        <v>1.3961454755153739</v>
      </c>
      <c r="AE144" s="492">
        <f t="shared" si="147"/>
        <v>1.4920248103895708</v>
      </c>
      <c r="AF144" s="492">
        <f t="shared" si="147"/>
        <v>1.5946388707461945</v>
      </c>
      <c r="AG144" s="492">
        <f t="shared" si="147"/>
        <v>1.7024802766385432</v>
      </c>
      <c r="AH144" s="492">
        <f t="shared" si="147"/>
        <v>1.8136693828155253</v>
      </c>
      <c r="AI144" s="492">
        <f t="shared" si="147"/>
        <v>1.9260733845539817</v>
      </c>
      <c r="AJ144" s="492">
        <f t="shared" si="147"/>
        <v>2.0374647605842</v>
      </c>
      <c r="AK144" s="492">
        <f t="shared" si="147"/>
        <v>2.1456950416953688</v>
      </c>
      <c r="AL144" s="492">
        <f t="shared" si="147"/>
        <v>2.248855765897078</v>
      </c>
      <c r="AM144" s="492">
        <f t="shared" si="147"/>
        <v>2.3454019394522945</v>
      </c>
      <c r="AN144" s="492">
        <f t="shared" si="147"/>
        <v>2.4342229926598389</v>
      </c>
      <c r="AO144" s="492">
        <f t="shared" si="147"/>
        <v>2.5146584560402476</v>
      </c>
      <c r="AP144" s="492">
        <f t="shared" si="147"/>
        <v>2.5864663268136283</v>
      </c>
      <c r="AQ144" s="492">
        <f t="shared" si="147"/>
        <v>2.6497586326612925</v>
      </c>
      <c r="AR144" s="492">
        <f t="shared" si="147"/>
        <v>2.7049203945760256</v>
      </c>
      <c r="AS144" s="492">
        <f t="shared" si="147"/>
        <v>2.7525260985041688</v>
      </c>
      <c r="AT144" s="492">
        <f t="shared" si="147"/>
        <v>2.7932636982349255</v>
      </c>
      <c r="AU144" s="492">
        <f t="shared" si="147"/>
        <v>2.8278717453285296</v>
      </c>
      <c r="AV144" s="492">
        <f t="shared" si="147"/>
        <v>2.8570915414422342</v>
      </c>
      <c r="AW144" s="492">
        <f t="shared" si="147"/>
        <v>2.8816336638250246</v>
      </c>
      <c r="AX144" s="492">
        <f t="shared" si="147"/>
        <v>2.9021568000088189</v>
      </c>
      <c r="AY144" s="492">
        <f t="shared" si="147"/>
        <v>2.919256288747798</v>
      </c>
      <c r="AZ144" s="492">
        <f t="shared" si="147"/>
        <v>2.9334597934278466</v>
      </c>
      <c r="BA144" s="492">
        <f t="shared" si="147"/>
        <v>2.9452278667125129</v>
      </c>
      <c r="BB144" s="492">
        <f t="shared" si="147"/>
        <v>2.9549576129588346</v>
      </c>
      <c r="BC144" s="492">
        <f t="shared" si="147"/>
        <v>2.9629881037752694</v>
      </c>
      <c r="BD144" s="492">
        <f t="shared" si="147"/>
        <v>2.9696065943480447</v>
      </c>
      <c r="BE144" s="492">
        <f t="shared" si="147"/>
        <v>2.9750549030969533</v>
      </c>
      <c r="BF144" s="492">
        <f t="shared" si="147"/>
        <v>2.9795355550509717</v>
      </c>
      <c r="BG144" s="492">
        <f t="shared" si="147"/>
        <v>2.9832174602057466</v>
      </c>
      <c r="BH144" s="492">
        <f t="shared" si="147"/>
        <v>2.9862410154402386</v>
      </c>
      <c r="BI144" s="492">
        <f t="shared" si="147"/>
        <v>2.9887225954285217</v>
      </c>
      <c r="BJ144" s="492">
        <f t="shared" si="147"/>
        <v>2.9907584456106719</v>
      </c>
      <c r="BK144" s="492">
        <f t="shared" si="147"/>
        <v>2.9924280175895879</v>
      </c>
      <c r="BL144" s="492">
        <f t="shared" si="147"/>
        <v>2.993796801001209</v>
      </c>
      <c r="BM144" s="492">
        <f t="shared" si="147"/>
        <v>2.9949187108115076</v>
      </c>
      <c r="BN144" s="490">
        <f t="shared" si="147"/>
        <v>3</v>
      </c>
      <c r="BO144" s="258"/>
    </row>
    <row r="145" spans="2:67" ht="42" customHeight="1" thickBot="1">
      <c r="B145" s="461"/>
      <c r="C145" s="466"/>
      <c r="D145" s="483">
        <v>1.45</v>
      </c>
      <c r="E145" s="482">
        <f t="shared" ref="E145:E173" si="148">$E$144-($E$144-$E$204)*1/(1+EXP(-($E$143*(-D145+$C$142))))</f>
        <v>2.9790594351289901</v>
      </c>
      <c r="F145" s="487">
        <f>MIN((F$143+$E145)/2,E144)</f>
        <v>0.73952971756449504</v>
      </c>
      <c r="G145" s="338">
        <f t="shared" ref="G145:AL145" si="149">_xlfn.IFS(($D145-$C$142)&lt;-(G$142-$D$141),MIN((G$143+$E145)/2,F144),($D145-$C$8)&gt;-(G$142-$D$141),MAX((G$143+$E145)/2,F144),TRUE,(G$143+$E145)/2)</f>
        <v>0.74860453869418897</v>
      </c>
      <c r="H145" s="490">
        <f t="shared" si="149"/>
        <v>0.75907482112969393</v>
      </c>
      <c r="I145" s="492">
        <f t="shared" si="149"/>
        <v>0.76107412265928731</v>
      </c>
      <c r="J145" s="492">
        <f t="shared" si="149"/>
        <v>0.76351124066341935</v>
      </c>
      <c r="K145" s="492">
        <f t="shared" si="149"/>
        <v>0.76648075507540303</v>
      </c>
      <c r="L145" s="492">
        <f t="shared" si="149"/>
        <v>0.77009704779063859</v>
      </c>
      <c r="M145" s="492">
        <f t="shared" si="149"/>
        <v>0.77449814270889927</v>
      </c>
      <c r="N145" s="492">
        <f t="shared" si="149"/>
        <v>0.77985014091364169</v>
      </c>
      <c r="O145" s="492">
        <f t="shared" si="149"/>
        <v>0.78635226727560847</v>
      </c>
      <c r="P145" s="492">
        <f t="shared" si="149"/>
        <v>0.79424249933244206</v>
      </c>
      <c r="Q145" s="492">
        <f t="shared" si="149"/>
        <v>0.80489958446976295</v>
      </c>
      <c r="R145" s="492">
        <f t="shared" si="149"/>
        <v>0.81886234813736791</v>
      </c>
      <c r="S145" s="492">
        <f t="shared" si="149"/>
        <v>0.83567625036312077</v>
      </c>
      <c r="T145" s="492">
        <f t="shared" si="149"/>
        <v>0.85586273856579698</v>
      </c>
      <c r="U145" s="492">
        <f t="shared" si="149"/>
        <v>0.88001105658050338</v>
      </c>
      <c r="V145" s="492">
        <f t="shared" si="149"/>
        <v>0.90877445183705685</v>
      </c>
      <c r="W145" s="492">
        <f t="shared" si="149"/>
        <v>0.94285947158990158</v>
      </c>
      <c r="X145" s="492">
        <f t="shared" si="149"/>
        <v>0.98300579564338308</v>
      </c>
      <c r="Y145" s="492">
        <f t="shared" si="149"/>
        <v>1.0299539861834366</v>
      </c>
      <c r="Z145" s="492">
        <f t="shared" si="149"/>
        <v>1.0843990097763931</v>
      </c>
      <c r="AA145" s="492">
        <f t="shared" si="149"/>
        <v>1.1469287089093803</v>
      </c>
      <c r="AB145" s="492">
        <f t="shared" si="149"/>
        <v>1.2179488356679946</v>
      </c>
      <c r="AC145" s="492">
        <f t="shared" si="149"/>
        <v>1.2975998642248361</v>
      </c>
      <c r="AD145" s="492">
        <f t="shared" si="149"/>
        <v>1.385675193079869</v>
      </c>
      <c r="AE145" s="492">
        <f t="shared" si="149"/>
        <v>1.4815545279540658</v>
      </c>
      <c r="AF145" s="492">
        <f t="shared" si="149"/>
        <v>1.5841685883106895</v>
      </c>
      <c r="AG145" s="492">
        <f t="shared" si="149"/>
        <v>1.6920099942030382</v>
      </c>
      <c r="AH145" s="492">
        <f t="shared" si="149"/>
        <v>1.8031991003800203</v>
      </c>
      <c r="AI145" s="492">
        <f t="shared" si="149"/>
        <v>1.9156031021184767</v>
      </c>
      <c r="AJ145" s="492">
        <f t="shared" si="149"/>
        <v>2.026994478148695</v>
      </c>
      <c r="AK145" s="492">
        <f t="shared" si="149"/>
        <v>2.1352247592598639</v>
      </c>
      <c r="AL145" s="492">
        <f t="shared" si="149"/>
        <v>2.2383854834615731</v>
      </c>
      <c r="AM145" s="492">
        <f t="shared" ref="AM145:BN145" si="150">_xlfn.IFS(($D145-$C$142)&lt;-(AM$142-$D$141),MIN((AM$143+$E145)/2,AL144),($D145-$C$8)&gt;-(AM$142-$D$141),MAX((AM$143+$E145)/2,AL144),TRUE,(AM$143+$E145)/2)</f>
        <v>2.3349316570167895</v>
      </c>
      <c r="AN145" s="492">
        <f t="shared" si="150"/>
        <v>2.4237527102243339</v>
      </c>
      <c r="AO145" s="492">
        <f t="shared" si="150"/>
        <v>2.5041881736047427</v>
      </c>
      <c r="AP145" s="492">
        <f t="shared" si="150"/>
        <v>2.5759960443781234</v>
      </c>
      <c r="AQ145" s="492">
        <f t="shared" si="150"/>
        <v>2.6392883502257876</v>
      </c>
      <c r="AR145" s="492">
        <f t="shared" si="150"/>
        <v>2.6944501121405207</v>
      </c>
      <c r="AS145" s="492">
        <f t="shared" si="150"/>
        <v>2.7420558160686639</v>
      </c>
      <c r="AT145" s="492">
        <f t="shared" si="150"/>
        <v>2.7827934157994205</v>
      </c>
      <c r="AU145" s="492">
        <f t="shared" si="150"/>
        <v>2.8174014628930246</v>
      </c>
      <c r="AV145" s="492">
        <f t="shared" si="150"/>
        <v>2.8466212590067292</v>
      </c>
      <c r="AW145" s="492">
        <f t="shared" si="150"/>
        <v>2.8711633813895197</v>
      </c>
      <c r="AX145" s="492">
        <f t="shared" si="150"/>
        <v>2.891686517573314</v>
      </c>
      <c r="AY145" s="492">
        <f t="shared" si="150"/>
        <v>2.908786006312293</v>
      </c>
      <c r="AZ145" s="492">
        <f t="shared" si="150"/>
        <v>2.9229895109923416</v>
      </c>
      <c r="BA145" s="492">
        <f t="shared" si="150"/>
        <v>2.9347575842770079</v>
      </c>
      <c r="BB145" s="492">
        <f t="shared" si="150"/>
        <v>2.9452278667125129</v>
      </c>
      <c r="BC145" s="492">
        <f t="shared" si="150"/>
        <v>2.9549576129588346</v>
      </c>
      <c r="BD145" s="492">
        <f t="shared" si="150"/>
        <v>2.9629881037752694</v>
      </c>
      <c r="BE145" s="492">
        <f t="shared" si="150"/>
        <v>2.9696065943480447</v>
      </c>
      <c r="BF145" s="492">
        <f t="shared" si="150"/>
        <v>2.9750549030969533</v>
      </c>
      <c r="BG145" s="492">
        <f t="shared" si="150"/>
        <v>2.9795355550509717</v>
      </c>
      <c r="BH145" s="492">
        <f t="shared" si="150"/>
        <v>2.9832174602057466</v>
      </c>
      <c r="BI145" s="492">
        <f t="shared" si="150"/>
        <v>2.9862410154402386</v>
      </c>
      <c r="BJ145" s="492">
        <f t="shared" si="150"/>
        <v>2.9887225954285217</v>
      </c>
      <c r="BK145" s="492">
        <f t="shared" si="150"/>
        <v>2.9907584456106719</v>
      </c>
      <c r="BL145" s="492">
        <f t="shared" si="150"/>
        <v>2.9924280175895879</v>
      </c>
      <c r="BM145" s="492">
        <f t="shared" si="150"/>
        <v>2.993796801001209</v>
      </c>
      <c r="BN145" s="490">
        <f t="shared" si="150"/>
        <v>2.9949187108115076</v>
      </c>
      <c r="BO145" s="258"/>
    </row>
    <row r="146" spans="2:67" ht="42" customHeight="1" thickBot="1">
      <c r="B146" s="461"/>
      <c r="C146" s="466"/>
      <c r="D146" s="481">
        <v>1.4</v>
      </c>
      <c r="E146" s="482">
        <f t="shared" si="148"/>
        <v>2.9744494607391214</v>
      </c>
      <c r="F146" s="491">
        <f t="shared" ref="F146:F204" si="151">MIN((F$143+$E146)/2,E145)</f>
        <v>0.73722473036956071</v>
      </c>
      <c r="G146" s="491">
        <f t="shared" ref="G146:G177" si="152">_xlfn.IFS(($D1146-$C$142)&lt;-(G$142-$D$141),MIN((G$143+$E146)/2,F145),($D146-$C$8)&gt;-(G$142-$D$141),MAX((G$143+$E146)/2,F145),TRUE,(G$143+$E146)/2)</f>
        <v>0.73952971756449504</v>
      </c>
      <c r="H146" s="342">
        <f>_xlfn.IFS(($D146-$C$142)&lt;-(H$142-$D$141),MIN((H$143+$E146)/2,F145),($D146-$C$142)&gt;-(H$142-$D$141),MAX((H$143+$E146)/2,G144),TRUE,(H$143+$E146)/2)</f>
        <v>0.73952971756449504</v>
      </c>
      <c r="I146" s="338">
        <f t="shared" ref="I146:BN146" si="153">_xlfn.IFS(($D146-$C$142)&lt;-(I$142-$D$141),MIN((I$143+$E146)/2,G145),($D146-$C$142)&gt;-(I$142-$D$141),MAX((I$143+$E146)/2,H144),TRUE,(I$143+$E146)/2)</f>
        <v>0.76107412265928731</v>
      </c>
      <c r="J146" s="338">
        <f t="shared" si="153"/>
        <v>0.76351124066341935</v>
      </c>
      <c r="K146" s="338">
        <f t="shared" si="153"/>
        <v>0.76648075507540303</v>
      </c>
      <c r="L146" s="338">
        <f t="shared" si="153"/>
        <v>0.77009704779063859</v>
      </c>
      <c r="M146" s="338">
        <f t="shared" si="153"/>
        <v>0.77449814270889927</v>
      </c>
      <c r="N146" s="338">
        <f t="shared" si="153"/>
        <v>0.77985014091364169</v>
      </c>
      <c r="O146" s="338">
        <f t="shared" si="153"/>
        <v>0.78635226727560847</v>
      </c>
      <c r="P146" s="338">
        <f t="shared" si="153"/>
        <v>0.79424249933244206</v>
      </c>
      <c r="Q146" s="338">
        <f t="shared" si="153"/>
        <v>0.80380367554112775</v>
      </c>
      <c r="R146" s="338">
        <f t="shared" si="153"/>
        <v>0.81655736094243359</v>
      </c>
      <c r="S146" s="338">
        <f t="shared" si="153"/>
        <v>0.83337126316818644</v>
      </c>
      <c r="T146" s="338">
        <f t="shared" si="153"/>
        <v>0.85355775137086265</v>
      </c>
      <c r="U146" s="338">
        <f t="shared" si="153"/>
        <v>0.87770606938556905</v>
      </c>
      <c r="V146" s="338">
        <f t="shared" si="153"/>
        <v>0.90646946464212252</v>
      </c>
      <c r="W146" s="338">
        <f t="shared" si="153"/>
        <v>0.94055448439496725</v>
      </c>
      <c r="X146" s="338">
        <f t="shared" si="153"/>
        <v>0.98070080844844876</v>
      </c>
      <c r="Y146" s="338">
        <f t="shared" si="153"/>
        <v>1.0276489989885023</v>
      </c>
      <c r="Z146" s="338">
        <f t="shared" si="153"/>
        <v>1.0820940225814588</v>
      </c>
      <c r="AA146" s="338">
        <f t="shared" si="153"/>
        <v>1.1446237217144459</v>
      </c>
      <c r="AB146" s="338">
        <f t="shared" si="153"/>
        <v>1.2156438484730603</v>
      </c>
      <c r="AC146" s="338">
        <f t="shared" si="153"/>
        <v>1.2952948770299018</v>
      </c>
      <c r="AD146" s="338">
        <f t="shared" si="153"/>
        <v>1.3833702058849346</v>
      </c>
      <c r="AE146" s="338">
        <f t="shared" si="153"/>
        <v>1.4792495407591315</v>
      </c>
      <c r="AF146" s="338">
        <f t="shared" si="153"/>
        <v>1.5818636011157552</v>
      </c>
      <c r="AG146" s="338">
        <f t="shared" si="153"/>
        <v>1.6897050070081039</v>
      </c>
      <c r="AH146" s="338">
        <f t="shared" si="153"/>
        <v>1.800894113185086</v>
      </c>
      <c r="AI146" s="338">
        <f t="shared" si="153"/>
        <v>1.9132981149235424</v>
      </c>
      <c r="AJ146" s="338">
        <f t="shared" si="153"/>
        <v>2.0246894909537607</v>
      </c>
      <c r="AK146" s="338">
        <f t="shared" si="153"/>
        <v>2.1329197720649296</v>
      </c>
      <c r="AL146" s="338">
        <f t="shared" si="153"/>
        <v>2.2360804962666387</v>
      </c>
      <c r="AM146" s="338">
        <f t="shared" si="153"/>
        <v>2.3326266698218552</v>
      </c>
      <c r="AN146" s="338">
        <f t="shared" si="153"/>
        <v>2.4214477230293996</v>
      </c>
      <c r="AO146" s="338">
        <f t="shared" si="153"/>
        <v>2.5018831864098083</v>
      </c>
      <c r="AP146" s="338">
        <f t="shared" si="153"/>
        <v>2.573691057183189</v>
      </c>
      <c r="AQ146" s="338">
        <f t="shared" si="153"/>
        <v>2.6369833630308532</v>
      </c>
      <c r="AR146" s="338">
        <f t="shared" si="153"/>
        <v>2.6921451249455863</v>
      </c>
      <c r="AS146" s="338">
        <f t="shared" si="153"/>
        <v>2.7397508288737296</v>
      </c>
      <c r="AT146" s="338">
        <f t="shared" si="153"/>
        <v>2.7804884286044862</v>
      </c>
      <c r="AU146" s="338">
        <f t="shared" si="153"/>
        <v>2.8150964756980903</v>
      </c>
      <c r="AV146" s="338">
        <f t="shared" si="153"/>
        <v>2.8443162718117949</v>
      </c>
      <c r="AW146" s="338">
        <f t="shared" si="153"/>
        <v>2.8688583941945853</v>
      </c>
      <c r="AX146" s="338">
        <f t="shared" si="153"/>
        <v>2.8893815303783796</v>
      </c>
      <c r="AY146" s="338">
        <f t="shared" si="153"/>
        <v>2.9064810191173587</v>
      </c>
      <c r="AZ146" s="338">
        <f t="shared" si="153"/>
        <v>2.9206845237974073</v>
      </c>
      <c r="BA146" s="338">
        <f t="shared" si="153"/>
        <v>2.9334597934278466</v>
      </c>
      <c r="BB146" s="338">
        <f t="shared" si="153"/>
        <v>2.9452278667125129</v>
      </c>
      <c r="BC146" s="338">
        <f t="shared" si="153"/>
        <v>2.9549576129588346</v>
      </c>
      <c r="BD146" s="338">
        <f t="shared" si="153"/>
        <v>2.9629881037752694</v>
      </c>
      <c r="BE146" s="338">
        <f t="shared" si="153"/>
        <v>2.9696065943480447</v>
      </c>
      <c r="BF146" s="338">
        <f t="shared" si="153"/>
        <v>2.9750549030969533</v>
      </c>
      <c r="BG146" s="338">
        <f t="shared" si="153"/>
        <v>2.9795355550509717</v>
      </c>
      <c r="BH146" s="338">
        <f t="shared" si="153"/>
        <v>2.9832174602057466</v>
      </c>
      <c r="BI146" s="338">
        <f t="shared" si="153"/>
        <v>2.9862410154402386</v>
      </c>
      <c r="BJ146" s="338">
        <f t="shared" si="153"/>
        <v>2.9887225954285217</v>
      </c>
      <c r="BK146" s="338">
        <f t="shared" si="153"/>
        <v>2.9907584456106719</v>
      </c>
      <c r="BL146" s="338">
        <f t="shared" si="153"/>
        <v>2.9924280175895879</v>
      </c>
      <c r="BM146" s="338">
        <f t="shared" si="153"/>
        <v>2.993796801001209</v>
      </c>
      <c r="BN146" s="339">
        <f t="shared" si="153"/>
        <v>2.9949187108115076</v>
      </c>
      <c r="BO146" s="258"/>
    </row>
    <row r="147" spans="2:67" ht="42" customHeight="1">
      <c r="B147" s="461"/>
      <c r="C147" s="466"/>
      <c r="D147" s="483">
        <v>1.35</v>
      </c>
      <c r="E147" s="482">
        <f t="shared" si="148"/>
        <v>2.9688316826343706</v>
      </c>
      <c r="F147" s="487">
        <f t="shared" si="151"/>
        <v>0.73441584131718529</v>
      </c>
      <c r="G147" s="487">
        <f t="shared" si="152"/>
        <v>0.73722473036956071</v>
      </c>
      <c r="H147" s="338">
        <f t="shared" ref="H147:H204" si="154">_xlfn.IFS(($D147-$C$142)&lt;-(H$142-$D$141),MIN((H$143+$E147)/2,F146),($D147-$C$142)&gt;-(H$142-$D$141),MAX((H$143+$E147)/2,G145),TRUE,(H$143+$E147)/2)</f>
        <v>0.73722473036956071</v>
      </c>
      <c r="I147" s="338">
        <f t="shared" ref="I147:I204" si="155">_xlfn.IFS(($D147-$C$142)&lt;-(I$142-$D$141),MIN((I$143+$E147)/2,G146),($D147-$C$142)&gt;-(I$142-$D$141),MAX((I$143+$E147)/2,H145),TRUE,(I$143+$E147)/2)</f>
        <v>0.73952971756449504</v>
      </c>
      <c r="J147" s="338">
        <f t="shared" ref="J147:J204" si="156">_xlfn.IFS(($D147-$C$142)&lt;-(J$142-$D$141),MIN((J$143+$E147)/2,H146),($D147-$C$142)&gt;-(J$142-$D$141),MAX((J$143+$E147)/2,I145),TRUE,(J$143+$E147)/2)</f>
        <v>0.76107412265928731</v>
      </c>
      <c r="K147" s="338">
        <f t="shared" ref="K147:K204" si="157">_xlfn.IFS(($D147-$C$142)&lt;-(K$142-$D$141),MIN((K$143+$E147)/2,I146),($D147-$C$142)&gt;-(K$142-$D$141),MAX((K$143+$E147)/2,J145),TRUE,(K$143+$E147)/2)</f>
        <v>0.76351124066341935</v>
      </c>
      <c r="L147" s="338">
        <f t="shared" ref="L147:L204" si="158">_xlfn.IFS(($D147-$C$142)&lt;-(L$142-$D$141),MIN((L$143+$E147)/2,J146),($D147-$C$142)&gt;-(L$142-$D$141),MAX((L$143+$E147)/2,K145),TRUE,(L$143+$E147)/2)</f>
        <v>0.76648075507540303</v>
      </c>
      <c r="M147" s="338">
        <f t="shared" ref="M147:M204" si="159">_xlfn.IFS(($D147-$C$142)&lt;-(M$142-$D$141),MIN((M$143+$E147)/2,K146),($D147-$C$142)&gt;-(M$142-$D$141),MAX((M$143+$E147)/2,L145),TRUE,(M$143+$E147)/2)</f>
        <v>0.77009704779063859</v>
      </c>
      <c r="N147" s="338">
        <f t="shared" ref="N147:N204" si="160">_xlfn.IFS(($D147-$C$142)&lt;-(N$142-$D$141),MIN((N$143+$E147)/2,L146),($D147-$C$142)&gt;-(N$142-$D$141),MAX((N$143+$E147)/2,M145),TRUE,(N$143+$E147)/2)</f>
        <v>0.77449814270889927</v>
      </c>
      <c r="O147" s="338">
        <f t="shared" ref="O147:O204" si="161">_xlfn.IFS(($D147-$C$142)&lt;-(O$142-$D$141),MIN((O$143+$E147)/2,M146),($D147-$C$142)&gt;-(O$142-$D$141),MAX((O$143+$E147)/2,N145),TRUE,(O$143+$E147)/2)</f>
        <v>0.77985014091364169</v>
      </c>
      <c r="P147" s="338">
        <f t="shared" ref="P147:P204" si="162">_xlfn.IFS(($D147-$C$142)&lt;-(P$142-$D$141),MIN((P$143+$E147)/2,N146),($D147-$C$142)&gt;-(P$142-$D$141),MAX((P$143+$E147)/2,O145),TRUE,(P$143+$E147)/2)</f>
        <v>0.78821951685831304</v>
      </c>
      <c r="Q147" s="338">
        <f t="shared" ref="Q147:Q204" si="163">_xlfn.IFS(($D147-$C$142)&lt;-(Q$142-$D$141),MIN((Q$143+$E147)/2,O146),($D147-$C$142)&gt;-(Q$142-$D$141),MAX((Q$143+$E147)/2,P145),TRUE,(Q$143+$E147)/2)</f>
        <v>0.79978570822245321</v>
      </c>
      <c r="R147" s="338">
        <f t="shared" ref="R147:R204" si="164">_xlfn.IFS(($D147-$C$142)&lt;-(R$142-$D$141),MIN((R$143+$E147)/2,P146),($D147-$C$142)&gt;-(R$142-$D$141),MAX((R$143+$E147)/2,Q145),TRUE,(R$143+$E147)/2)</f>
        <v>0.81374847189005817</v>
      </c>
      <c r="S147" s="338">
        <f t="shared" ref="S147:S204" si="165">_xlfn.IFS(($D147-$C$142)&lt;-(S$142-$D$141),MIN((S$143+$E147)/2,Q146),($D147-$C$142)&gt;-(S$142-$D$141),MAX((S$143+$E147)/2,R145),TRUE,(S$143+$E147)/2)</f>
        <v>0.83056237411581102</v>
      </c>
      <c r="T147" s="338">
        <f t="shared" ref="T147:T204" si="166">_xlfn.IFS(($D147-$C$142)&lt;-(T$142-$D$141),MIN((T$143+$E147)/2,R146),($D147-$C$142)&gt;-(T$142-$D$141),MAX((T$143+$E147)/2,S145),TRUE,(T$143+$E147)/2)</f>
        <v>0.85074886231848723</v>
      </c>
      <c r="U147" s="338">
        <f t="shared" ref="U147:U204" si="167">_xlfn.IFS(($D147-$C$142)&lt;-(U$142-$D$141),MIN((U$143+$E147)/2,S146),($D147-$C$142)&gt;-(U$142-$D$141),MAX((U$143+$E147)/2,T145),TRUE,(U$143+$E147)/2)</f>
        <v>0.87489718033319364</v>
      </c>
      <c r="V147" s="338">
        <f t="shared" ref="V147:V204" si="168">_xlfn.IFS(($D147-$C$142)&lt;-(V$142-$D$141),MIN((V$143+$E147)/2,T146),($D147-$C$142)&gt;-(V$142-$D$141),MAX((V$143+$E147)/2,U145),TRUE,(V$143+$E147)/2)</f>
        <v>0.90366057558974711</v>
      </c>
      <c r="W147" s="338">
        <f t="shared" ref="W147:W204" si="169">_xlfn.IFS(($D147-$C$142)&lt;-(W$142-$D$141),MIN((W$143+$E147)/2,U146),($D147-$C$142)&gt;-(W$142-$D$141),MAX((W$143+$E147)/2,V145),TRUE,(W$143+$E147)/2)</f>
        <v>0.93774559534259183</v>
      </c>
      <c r="X147" s="338">
        <f t="shared" ref="X147:X204" si="170">_xlfn.IFS(($D147-$C$142)&lt;-(X$142-$D$141),MIN((X$143+$E147)/2,V146),($D147-$C$142)&gt;-(X$142-$D$141),MAX((X$143+$E147)/2,W145),TRUE,(X$143+$E147)/2)</f>
        <v>0.97789191939607334</v>
      </c>
      <c r="Y147" s="338">
        <f t="shared" ref="Y147:Y204" si="171">_xlfn.IFS(($D147-$C$142)&lt;-(Y$142-$D$141),MIN((Y$143+$E147)/2,W146),($D147-$C$142)&gt;-(Y$142-$D$141),MAX((Y$143+$E147)/2,X145),TRUE,(Y$143+$E147)/2)</f>
        <v>1.0248401099361268</v>
      </c>
      <c r="Z147" s="338">
        <f t="shared" ref="Z147:Z204" si="172">_xlfn.IFS(($D147-$C$142)&lt;-(Z$142-$D$141),MIN((Z$143+$E147)/2,X146),($D147-$C$142)&gt;-(Z$142-$D$141),MAX((Z$143+$E147)/2,Y145),TRUE,(Z$143+$E147)/2)</f>
        <v>1.0792851335290834</v>
      </c>
      <c r="AA147" s="338">
        <f t="shared" ref="AA147:AA204" si="173">_xlfn.IFS(($D147-$C$142)&lt;-(AA$142-$D$141),MIN((AA$143+$E147)/2,Y146),($D147-$C$142)&gt;-(AA$142-$D$141),MAX((AA$143+$E147)/2,Z145),TRUE,(AA$143+$E147)/2)</f>
        <v>1.1418148326620705</v>
      </c>
      <c r="AB147" s="338">
        <f t="shared" ref="AB147:AB204" si="174">_xlfn.IFS(($D147-$C$142)&lt;-(AB$142-$D$141),MIN((AB$143+$E147)/2,Z146),($D147-$C$142)&gt;-(AB$142-$D$141),MAX((AB$143+$E147)/2,AA145),TRUE,(AB$143+$E147)/2)</f>
        <v>1.2128349594206849</v>
      </c>
      <c r="AC147" s="338">
        <f t="shared" ref="AC147:AC204" si="175">_xlfn.IFS(($D147-$C$142)&lt;-(AC$142-$D$141),MIN((AC$143+$E147)/2,AA146),($D147-$C$142)&gt;-(AC$142-$D$141),MAX((AC$143+$E147)/2,AB145),TRUE,(AC$143+$E147)/2)</f>
        <v>1.2924859879775263</v>
      </c>
      <c r="AD147" s="338">
        <f t="shared" ref="AD147:AD204" si="176">_xlfn.IFS(($D147-$C$142)&lt;-(AD$142-$D$141),MIN((AD$143+$E147)/2,AB146),($D147-$C$142)&gt;-(AD$142-$D$141),MAX((AD$143+$E147)/2,AC145),TRUE,(AD$143+$E147)/2)</f>
        <v>1.380561316832559</v>
      </c>
      <c r="AE147" s="338">
        <f t="shared" ref="AE147:AE204" si="177">_xlfn.IFS(($D147-$C$142)&lt;-(AE$142-$D$141),MIN((AE$143+$E147)/2,AC146),($D147-$C$142)&gt;-(AE$142-$D$141),MAX((AE$143+$E147)/2,AD145),TRUE,(AE$143+$E147)/2)</f>
        <v>1.4764406517067561</v>
      </c>
      <c r="AF147" s="338">
        <f t="shared" ref="AF147:AF204" si="178">_xlfn.IFS(($D147-$C$142)&lt;-(AF$142-$D$141),MIN((AF$143+$E147)/2,AD146),($D147-$C$142)&gt;-(AF$142-$D$141),MAX((AF$143+$E147)/2,AE145),TRUE,(AF$143+$E147)/2)</f>
        <v>1.5790547120633796</v>
      </c>
      <c r="AG147" s="338">
        <f t="shared" ref="AG147:AG204" si="179">_xlfn.IFS(($D147-$C$142)&lt;-(AG$142-$D$141),MIN((AG$143+$E147)/2,AE146),($D147-$C$142)&gt;-(AG$142-$D$141),MAX((AG$143+$E147)/2,AF145),TRUE,(AG$143+$E147)/2)</f>
        <v>1.6868961179557285</v>
      </c>
      <c r="AH147" s="338">
        <f t="shared" ref="AH147:AH204" si="180">_xlfn.IFS(($D147-$C$142)&lt;-(AH$142-$D$141),MIN((AH$143+$E147)/2,AF146),($D147-$C$142)&gt;-(AH$142-$D$141),MAX((AH$143+$E147)/2,AG145),TRUE,(AH$143+$E147)/2)</f>
        <v>1.7980852241327105</v>
      </c>
      <c r="AI147" s="338">
        <f t="shared" ref="AI147:AI204" si="181">_xlfn.IFS(($D147-$C$142)&lt;-(AI$142-$D$141),MIN((AI$143+$E147)/2,AG146),($D147-$C$142)&gt;-(AI$142-$D$141),MAX((AI$143+$E147)/2,AH145),TRUE,(AI$143+$E147)/2)</f>
        <v>1.910489225871167</v>
      </c>
      <c r="AJ147" s="338">
        <f t="shared" ref="AJ147:AJ204" si="182">_xlfn.IFS(($D147-$C$142)&lt;-(AJ$142-$D$141),MIN((AJ$143+$E147)/2,AH146),($D147-$C$142)&gt;-(AJ$142-$D$141),MAX((AJ$143+$E147)/2,AI145),TRUE,(AJ$143+$E147)/2)</f>
        <v>2.0218806019013851</v>
      </c>
      <c r="AK147" s="338">
        <f t="shared" ref="AK147:AK204" si="183">_xlfn.IFS(($D147-$C$142)&lt;-(AK$142-$D$141),MIN((AK$143+$E147)/2,AI146),($D147-$C$142)&gt;-(AK$142-$D$141),MAX((AK$143+$E147)/2,AJ145),TRUE,(AK$143+$E147)/2)</f>
        <v>2.1301108830125544</v>
      </c>
      <c r="AL147" s="338">
        <f t="shared" ref="AL147:AL204" si="184">_xlfn.IFS(($D147-$C$142)&lt;-(AL$142-$D$141),MIN((AL$143+$E147)/2,AJ146),($D147-$C$142)&gt;-(AL$142-$D$141),MAX((AL$143+$E147)/2,AK145),TRUE,(AL$143+$E147)/2)</f>
        <v>2.2332716072142631</v>
      </c>
      <c r="AM147" s="338">
        <f t="shared" ref="AM147:AM204" si="185">_xlfn.IFS(($D147-$C$142)&lt;-(AM$142-$D$141),MIN((AM$143+$E147)/2,AK146),($D147-$C$142)&gt;-(AM$142-$D$141),MAX((AM$143+$E147)/2,AL145),TRUE,(AM$143+$E147)/2)</f>
        <v>2.32981778076948</v>
      </c>
      <c r="AN147" s="338">
        <f t="shared" ref="AN147:AN204" si="186">_xlfn.IFS(($D147-$C$142)&lt;-(AN$142-$D$141),MIN((AN$143+$E147)/2,AL146),($D147-$C$142)&gt;-(AN$142-$D$141),MAX((AN$143+$E147)/2,AM145),TRUE,(AN$143+$E147)/2)</f>
        <v>2.4186388339770239</v>
      </c>
      <c r="AO147" s="338">
        <f t="shared" ref="AO147:AO204" si="187">_xlfn.IFS(($D147-$C$142)&lt;-(AO$142-$D$141),MIN((AO$143+$E147)/2,AM146),($D147-$C$142)&gt;-(AO$142-$D$141),MAX((AO$143+$E147)/2,AN145),TRUE,(AO$143+$E147)/2)</f>
        <v>2.4990742973574331</v>
      </c>
      <c r="AP147" s="338">
        <f t="shared" ref="AP147:AP204" si="188">_xlfn.IFS(($D147-$C$142)&lt;-(AP$142-$D$141),MIN((AP$143+$E147)/2,AN146),($D147-$C$142)&gt;-(AP$142-$D$141),MAX((AP$143+$E147)/2,AO145),TRUE,(AP$143+$E147)/2)</f>
        <v>2.5708821681308134</v>
      </c>
      <c r="AQ147" s="338">
        <f t="shared" ref="AQ147:AQ204" si="189">_xlfn.IFS(($D147-$C$142)&lt;-(AQ$142-$D$141),MIN((AQ$143+$E147)/2,AO146),($D147-$C$142)&gt;-(AQ$142-$D$141),MAX((AQ$143+$E147)/2,AP145),TRUE,(AQ$143+$E147)/2)</f>
        <v>2.634174473978478</v>
      </c>
      <c r="AR147" s="338">
        <f t="shared" ref="AR147:AR204" si="190">_xlfn.IFS(($D147-$C$142)&lt;-(AR$142-$D$141),MIN((AR$143+$E147)/2,AP146),($D147-$C$142)&gt;-(AR$142-$D$141),MAX((AR$143+$E147)/2,AQ145),TRUE,(AR$143+$E147)/2)</f>
        <v>2.6893362358932107</v>
      </c>
      <c r="AS147" s="338">
        <f t="shared" ref="AS147:AS204" si="191">_xlfn.IFS(($D147-$C$142)&lt;-(AS$142-$D$141),MIN((AS$143+$E147)/2,AQ146),($D147-$C$142)&gt;-(AS$142-$D$141),MAX((AS$143+$E147)/2,AR145),TRUE,(AS$143+$E147)/2)</f>
        <v>2.7369419398213539</v>
      </c>
      <c r="AT147" s="338">
        <f t="shared" ref="AT147:AT204" si="192">_xlfn.IFS(($D147-$C$142)&lt;-(AT$142-$D$141),MIN((AT$143+$E147)/2,AR146),($D147-$C$142)&gt;-(AT$142-$D$141),MAX((AT$143+$E147)/2,AS145),TRUE,(AT$143+$E147)/2)</f>
        <v>2.7776795395521106</v>
      </c>
      <c r="AU147" s="338">
        <f t="shared" ref="AU147:AU204" si="193">_xlfn.IFS(($D147-$C$142)&lt;-(AU$142-$D$141),MIN((AU$143+$E147)/2,AS146),($D147-$C$142)&gt;-(AU$142-$D$141),MAX((AU$143+$E147)/2,AT145),TRUE,(AU$143+$E147)/2)</f>
        <v>2.8122875866457147</v>
      </c>
      <c r="AV147" s="338">
        <f t="shared" ref="AV147:AV204" si="194">_xlfn.IFS(($D147-$C$142)&lt;-(AV$142-$D$141),MIN((AV$143+$E147)/2,AT146),($D147-$C$142)&gt;-(AV$142-$D$141),MAX((AV$143+$E147)/2,AU145),TRUE,(AV$143+$E147)/2)</f>
        <v>2.8415073827594197</v>
      </c>
      <c r="AW147" s="338">
        <f t="shared" ref="AW147:AW204" si="195">_xlfn.IFS(($D147-$C$142)&lt;-(AW$142-$D$141),MIN((AW$143+$E147)/2,AU146),($D147-$C$142)&gt;-(AW$142-$D$141),MAX((AW$143+$E147)/2,AV145),TRUE,(AW$143+$E147)/2)</f>
        <v>2.8660495051422101</v>
      </c>
      <c r="AX147" s="338">
        <f t="shared" ref="AX147:AX204" si="196">_xlfn.IFS(($D147-$C$142)&lt;-(AX$142-$D$141),MIN((AX$143+$E147)/2,AV146),($D147-$C$142)&gt;-(AX$142-$D$141),MAX((AX$143+$E147)/2,AW145),TRUE,(AX$143+$E147)/2)</f>
        <v>2.886572641326004</v>
      </c>
      <c r="AY147" s="338">
        <f t="shared" ref="AY147:AY204" si="197">_xlfn.IFS(($D147-$C$142)&lt;-(AY$142-$D$141),MIN((AY$143+$E147)/2,AW146),($D147-$C$142)&gt;-(AY$142-$D$141),MAX((AY$143+$E147)/2,AX145),TRUE,(AY$143+$E147)/2)</f>
        <v>2.903672130064983</v>
      </c>
      <c r="AZ147" s="338">
        <f t="shared" ref="AZ147:AZ204" si="198">_xlfn.IFS(($D147-$C$142)&lt;-(AZ$142-$D$141),MIN((AZ$143+$E147)/2,AX146),($D147-$C$142)&gt;-(AZ$142-$D$141),MAX((AZ$143+$E147)/2,AY145),TRUE,(AZ$143+$E147)/2)</f>
        <v>2.9178756347450321</v>
      </c>
      <c r="BA147" s="338">
        <f t="shared" ref="BA147:BA204" si="199">_xlfn.IFS(($D147-$C$142)&lt;-(BA$142-$D$141),MIN((BA$143+$E147)/2,AY146),($D147-$C$142)&gt;-(BA$142-$D$141),MAX((BA$143+$E147)/2,AZ145),TRUE,(BA$143+$E147)/2)</f>
        <v>2.9296437080296984</v>
      </c>
      <c r="BB147" s="338">
        <f t="shared" ref="BB147:BB204" si="200">_xlfn.IFS(($D147-$C$142)&lt;-(BB$142-$D$141),MIN((BB$143+$E147)/2,AZ146),($D147-$C$142)&gt;-(BB$142-$D$141),MAX((BB$143+$E147)/2,BA145),TRUE,(BB$143+$E147)/2)</f>
        <v>2.9393734542760201</v>
      </c>
      <c r="BC147" s="338">
        <f t="shared" ref="BC147:BC204" si="201">_xlfn.IFS(($D147-$C$142)&lt;-(BC$142-$D$141),MIN((BC$143+$E147)/2,BA146),($D147-$C$142)&gt;-(BC$142-$D$141),MAX((BC$143+$E147)/2,BB145),TRUE,(BC$143+$E147)/2)</f>
        <v>2.9474039450924545</v>
      </c>
      <c r="BD147" s="338">
        <f t="shared" ref="BD147:BD204" si="202">_xlfn.IFS(($D147-$C$142)&lt;-(BD$142-$D$141),MIN((BD$143+$E147)/2,BB146),($D147-$C$142)&gt;-(BD$142-$D$141),MAX((BD$143+$E147)/2,BC145),TRUE,(BD$143+$E147)/2)</f>
        <v>2.9549576129588346</v>
      </c>
      <c r="BE147" s="338">
        <f t="shared" ref="BE147:BE204" si="203">_xlfn.IFS(($D147-$C$142)&lt;-(BE$142-$D$141),MIN((BE$143+$E147)/2,BC146),($D147-$C$142)&gt;-(BE$142-$D$141),MAX((BE$143+$E147)/2,BD145),TRUE,(BE$143+$E147)/2)</f>
        <v>2.9629881037752694</v>
      </c>
      <c r="BF147" s="338">
        <f t="shared" ref="BF147:BF204" si="204">_xlfn.IFS(($D147-$C$142)&lt;-(BF$142-$D$141),MIN((BF$143+$E147)/2,BD146),($D147-$C$142)&gt;-(BF$142-$D$141),MAX((BF$143+$E147)/2,BE145),TRUE,(BF$143+$E147)/2)</f>
        <v>2.9696065943480447</v>
      </c>
      <c r="BG147" s="338">
        <f t="shared" ref="BG147:BG204" si="205">_xlfn.IFS(($D147-$C$142)&lt;-(BG$142-$D$141),MIN((BG$143+$E147)/2,BE146),($D147-$C$142)&gt;-(BG$142-$D$141),MAX((BG$143+$E147)/2,BF145),TRUE,(BG$143+$E147)/2)</f>
        <v>2.9750549030969533</v>
      </c>
      <c r="BH147" s="338">
        <f t="shared" ref="BH147:BH204" si="206">_xlfn.IFS(($D147-$C$142)&lt;-(BH$142-$D$141),MIN((BH$143+$E147)/2,BF146),($D147-$C$142)&gt;-(BH$142-$D$141),MAX((BH$143+$E147)/2,BG145),TRUE,(BH$143+$E147)/2)</f>
        <v>2.9795355550509717</v>
      </c>
      <c r="BI147" s="338">
        <f t="shared" ref="BI147:BI204" si="207">_xlfn.IFS(($D147-$C$142)&lt;-(BI$142-$D$141),MIN((BI$143+$E147)/2,BG146),($D147-$C$142)&gt;-(BI$142-$D$141),MAX((BI$143+$E147)/2,BH145),TRUE,(BI$143+$E147)/2)</f>
        <v>2.9832174602057466</v>
      </c>
      <c r="BJ147" s="338">
        <f t="shared" ref="BJ147:BJ204" si="208">_xlfn.IFS(($D147-$C$142)&lt;-(BJ$142-$D$141),MIN((BJ$143+$E147)/2,BH146),($D147-$C$142)&gt;-(BJ$142-$D$141),MAX((BJ$143+$E147)/2,BI145),TRUE,(BJ$143+$E147)/2)</f>
        <v>2.9862410154402386</v>
      </c>
      <c r="BK147" s="338">
        <f t="shared" ref="BK147:BK204" si="209">_xlfn.IFS(($D147-$C$142)&lt;-(BK$142-$D$141),MIN((BK$143+$E147)/2,BI146),($D147-$C$142)&gt;-(BK$142-$D$141),MAX((BK$143+$E147)/2,BJ145),TRUE,(BK$143+$E147)/2)</f>
        <v>2.9887225954285217</v>
      </c>
      <c r="BL147" s="338">
        <f t="shared" ref="BL147:BL204" si="210">_xlfn.IFS(($D147-$C$142)&lt;-(BL$142-$D$141),MIN((BL$143+$E147)/2,BJ146),($D147-$C$142)&gt;-(BL$142-$D$141),MAX((BL$143+$E147)/2,BK145),TRUE,(BL$143+$E147)/2)</f>
        <v>2.9907584456106719</v>
      </c>
      <c r="BM147" s="338">
        <f t="shared" ref="BM147:BM204" si="211">_xlfn.IFS(($D147-$C$142)&lt;-(BM$142-$D$141),MIN((BM$143+$E147)/2,BK146),($D147-$C$142)&gt;-(BM$142-$D$141),MAX((BM$143+$E147)/2,BL145),TRUE,(BM$143+$E147)/2)</f>
        <v>2.9924280175895879</v>
      </c>
      <c r="BN147" s="339">
        <f t="shared" ref="BN147:BN204" si="212">_xlfn.IFS(($D147-$C$142)&lt;-(BN$142-$D$141),MIN((BN$143+$E147)/2,BL146),($D147-$C$142)&gt;-(BN$142-$D$141),MAX((BN$143+$E147)/2,BM145),TRUE,(BN$143+$E147)/2)</f>
        <v>2.993796801001209</v>
      </c>
      <c r="BO147" s="258"/>
    </row>
    <row r="148" spans="2:67" ht="42" customHeight="1">
      <c r="B148" s="461"/>
      <c r="C148" s="466"/>
      <c r="D148" s="481">
        <v>1.3</v>
      </c>
      <c r="E148" s="482">
        <f t="shared" si="148"/>
        <v>2.9619892207444924</v>
      </c>
      <c r="F148" s="487">
        <f t="shared" si="151"/>
        <v>0.73099461037224622</v>
      </c>
      <c r="G148" s="487">
        <f t="shared" si="152"/>
        <v>0.73441584131718529</v>
      </c>
      <c r="H148" s="338">
        <f t="shared" si="154"/>
        <v>0.73441584131718529</v>
      </c>
      <c r="I148" s="338">
        <f t="shared" si="155"/>
        <v>0.73722473036956071</v>
      </c>
      <c r="J148" s="338">
        <f t="shared" si="156"/>
        <v>0.73722473036956071</v>
      </c>
      <c r="K148" s="338">
        <f t="shared" si="157"/>
        <v>0.76351124066341935</v>
      </c>
      <c r="L148" s="338">
        <f t="shared" si="158"/>
        <v>0.76648075507540303</v>
      </c>
      <c r="M148" s="338">
        <f t="shared" si="159"/>
        <v>0.77009704779063859</v>
      </c>
      <c r="N148" s="338">
        <f t="shared" si="160"/>
        <v>0.77449814270889927</v>
      </c>
      <c r="O148" s="338">
        <f t="shared" si="161"/>
        <v>0.77985014091364169</v>
      </c>
      <c r="P148" s="338">
        <f t="shared" si="162"/>
        <v>0.78635226727560847</v>
      </c>
      <c r="Q148" s="338">
        <f t="shared" si="163"/>
        <v>0.79636447727751414</v>
      </c>
      <c r="R148" s="338">
        <f t="shared" si="164"/>
        <v>0.8103272409451191</v>
      </c>
      <c r="S148" s="338">
        <f t="shared" si="165"/>
        <v>0.82714114317087195</v>
      </c>
      <c r="T148" s="338">
        <f t="shared" si="166"/>
        <v>0.84732763137354816</v>
      </c>
      <c r="U148" s="338">
        <f t="shared" si="167"/>
        <v>0.87147594938825457</v>
      </c>
      <c r="V148" s="338">
        <f t="shared" si="168"/>
        <v>0.90023934464480804</v>
      </c>
      <c r="W148" s="338">
        <f t="shared" si="169"/>
        <v>0.93432436439765276</v>
      </c>
      <c r="X148" s="338">
        <f t="shared" si="170"/>
        <v>0.97447068845113427</v>
      </c>
      <c r="Y148" s="338">
        <f t="shared" si="171"/>
        <v>1.0214188789911878</v>
      </c>
      <c r="Z148" s="338">
        <f t="shared" si="172"/>
        <v>1.0758639025841443</v>
      </c>
      <c r="AA148" s="338">
        <f t="shared" si="173"/>
        <v>1.1383936017171314</v>
      </c>
      <c r="AB148" s="338">
        <f t="shared" si="174"/>
        <v>1.2094137284757458</v>
      </c>
      <c r="AC148" s="338">
        <f t="shared" si="175"/>
        <v>1.2890647570325873</v>
      </c>
      <c r="AD148" s="338">
        <f t="shared" si="176"/>
        <v>1.3771400858876199</v>
      </c>
      <c r="AE148" s="338">
        <f t="shared" si="177"/>
        <v>1.473019420761817</v>
      </c>
      <c r="AF148" s="338">
        <f t="shared" si="178"/>
        <v>1.5756334811184405</v>
      </c>
      <c r="AG148" s="338">
        <f t="shared" si="179"/>
        <v>1.6834748870107894</v>
      </c>
      <c r="AH148" s="338">
        <f t="shared" si="180"/>
        <v>1.7946639931877715</v>
      </c>
      <c r="AI148" s="338">
        <f t="shared" si="181"/>
        <v>1.9070679949262279</v>
      </c>
      <c r="AJ148" s="338">
        <f t="shared" si="182"/>
        <v>2.018459370956446</v>
      </c>
      <c r="AK148" s="338">
        <f t="shared" si="183"/>
        <v>2.1266896520676153</v>
      </c>
      <c r="AL148" s="338">
        <f t="shared" si="184"/>
        <v>2.229850376269324</v>
      </c>
      <c r="AM148" s="338">
        <f t="shared" si="185"/>
        <v>2.3263965498245409</v>
      </c>
      <c r="AN148" s="338">
        <f t="shared" si="186"/>
        <v>2.4152176030320849</v>
      </c>
      <c r="AO148" s="338">
        <f t="shared" si="187"/>
        <v>2.4956530664124941</v>
      </c>
      <c r="AP148" s="338">
        <f t="shared" si="188"/>
        <v>2.5674609371858743</v>
      </c>
      <c r="AQ148" s="338">
        <f t="shared" si="189"/>
        <v>2.630753243033539</v>
      </c>
      <c r="AR148" s="338">
        <f t="shared" si="190"/>
        <v>2.6859150049482716</v>
      </c>
      <c r="AS148" s="338">
        <f t="shared" si="191"/>
        <v>2.7335207088764149</v>
      </c>
      <c r="AT148" s="338">
        <f t="shared" si="192"/>
        <v>2.7742583086071715</v>
      </c>
      <c r="AU148" s="338">
        <f t="shared" si="193"/>
        <v>2.8088663557007756</v>
      </c>
      <c r="AV148" s="338">
        <f t="shared" si="194"/>
        <v>2.8380861518144807</v>
      </c>
      <c r="AW148" s="338">
        <f t="shared" si="195"/>
        <v>2.8626282741972711</v>
      </c>
      <c r="AX148" s="338">
        <f t="shared" si="196"/>
        <v>2.8831514103810649</v>
      </c>
      <c r="AY148" s="338">
        <f t="shared" si="197"/>
        <v>2.900250899120044</v>
      </c>
      <c r="AZ148" s="338">
        <f t="shared" si="198"/>
        <v>2.914454403800093</v>
      </c>
      <c r="BA148" s="338">
        <f t="shared" si="199"/>
        <v>2.9262224770847594</v>
      </c>
      <c r="BB148" s="338">
        <f t="shared" si="200"/>
        <v>2.9359522233310811</v>
      </c>
      <c r="BC148" s="338">
        <f t="shared" si="201"/>
        <v>2.9452278667125129</v>
      </c>
      <c r="BD148" s="338">
        <f t="shared" si="202"/>
        <v>2.9549576129588346</v>
      </c>
      <c r="BE148" s="338">
        <f t="shared" si="203"/>
        <v>2.9629881037752694</v>
      </c>
      <c r="BF148" s="338">
        <f t="shared" si="204"/>
        <v>2.9696065943480447</v>
      </c>
      <c r="BG148" s="338">
        <f t="shared" si="205"/>
        <v>2.9750549030969533</v>
      </c>
      <c r="BH148" s="338">
        <f t="shared" si="206"/>
        <v>2.9795355550509717</v>
      </c>
      <c r="BI148" s="338">
        <f t="shared" si="207"/>
        <v>2.9832174602057466</v>
      </c>
      <c r="BJ148" s="338">
        <f t="shared" si="208"/>
        <v>2.9862410154402386</v>
      </c>
      <c r="BK148" s="338">
        <f t="shared" si="209"/>
        <v>2.9887225954285217</v>
      </c>
      <c r="BL148" s="338">
        <f t="shared" si="210"/>
        <v>2.9907584456106719</v>
      </c>
      <c r="BM148" s="338">
        <f t="shared" si="211"/>
        <v>2.9924280175895879</v>
      </c>
      <c r="BN148" s="339">
        <f t="shared" si="212"/>
        <v>2.993796801001209</v>
      </c>
      <c r="BO148" s="258"/>
    </row>
    <row r="149" spans="2:67" ht="42" customHeight="1">
      <c r="B149" s="461"/>
      <c r="C149" s="466"/>
      <c r="D149" s="483">
        <v>1.25</v>
      </c>
      <c r="E149" s="482">
        <f t="shared" si="148"/>
        <v>2.9536601919380954</v>
      </c>
      <c r="F149" s="487">
        <f t="shared" si="151"/>
        <v>0.72683009596904768</v>
      </c>
      <c r="G149" s="487">
        <f t="shared" si="152"/>
        <v>0.73099461037224622</v>
      </c>
      <c r="H149" s="338">
        <f t="shared" si="154"/>
        <v>0.73099461037224622</v>
      </c>
      <c r="I149" s="338">
        <f t="shared" si="155"/>
        <v>0.73441584131718529</v>
      </c>
      <c r="J149" s="338">
        <f t="shared" si="156"/>
        <v>0.73441584131718529</v>
      </c>
      <c r="K149" s="338">
        <f t="shared" si="157"/>
        <v>0.73722473036956071</v>
      </c>
      <c r="L149" s="338">
        <f t="shared" si="158"/>
        <v>0.76351124066341935</v>
      </c>
      <c r="M149" s="338">
        <f t="shared" si="159"/>
        <v>0.76648075507540303</v>
      </c>
      <c r="N149" s="338">
        <f t="shared" si="160"/>
        <v>0.77009704779063859</v>
      </c>
      <c r="O149" s="338">
        <f t="shared" si="161"/>
        <v>0.77449814270889927</v>
      </c>
      <c r="P149" s="338">
        <f t="shared" si="162"/>
        <v>0.78063377151017543</v>
      </c>
      <c r="Q149" s="338">
        <f t="shared" si="163"/>
        <v>0.7921999628743156</v>
      </c>
      <c r="R149" s="338">
        <f t="shared" si="164"/>
        <v>0.80616272654192056</v>
      </c>
      <c r="S149" s="338">
        <f t="shared" si="165"/>
        <v>0.82297662876767341</v>
      </c>
      <c r="T149" s="338">
        <f t="shared" si="166"/>
        <v>0.84316311697034962</v>
      </c>
      <c r="U149" s="338">
        <f t="shared" si="167"/>
        <v>0.86731143498505603</v>
      </c>
      <c r="V149" s="338">
        <f t="shared" si="168"/>
        <v>0.8960748302416095</v>
      </c>
      <c r="W149" s="338">
        <f t="shared" si="169"/>
        <v>0.93015984999445422</v>
      </c>
      <c r="X149" s="338">
        <f t="shared" si="170"/>
        <v>0.97030617404793573</v>
      </c>
      <c r="Y149" s="338">
        <f t="shared" si="171"/>
        <v>1.0172543645879892</v>
      </c>
      <c r="Z149" s="338">
        <f t="shared" si="172"/>
        <v>1.0716993881809458</v>
      </c>
      <c r="AA149" s="338">
        <f t="shared" si="173"/>
        <v>1.1342290873139329</v>
      </c>
      <c r="AB149" s="338">
        <f t="shared" si="174"/>
        <v>1.2052492140725473</v>
      </c>
      <c r="AC149" s="338">
        <f t="shared" si="175"/>
        <v>1.2849002426293887</v>
      </c>
      <c r="AD149" s="338">
        <f t="shared" si="176"/>
        <v>1.3729755714844214</v>
      </c>
      <c r="AE149" s="338">
        <f t="shared" si="177"/>
        <v>1.4688549063586185</v>
      </c>
      <c r="AF149" s="338">
        <f t="shared" si="178"/>
        <v>1.5714689667152419</v>
      </c>
      <c r="AG149" s="338">
        <f t="shared" si="179"/>
        <v>1.6793103726075909</v>
      </c>
      <c r="AH149" s="338">
        <f t="shared" si="180"/>
        <v>1.7904994787845729</v>
      </c>
      <c r="AI149" s="338">
        <f t="shared" si="181"/>
        <v>1.9029034805230294</v>
      </c>
      <c r="AJ149" s="338">
        <f t="shared" si="182"/>
        <v>2.0142948565532475</v>
      </c>
      <c r="AK149" s="338">
        <f t="shared" si="183"/>
        <v>2.1225251376644168</v>
      </c>
      <c r="AL149" s="338">
        <f t="shared" si="184"/>
        <v>2.2256858618661255</v>
      </c>
      <c r="AM149" s="338">
        <f t="shared" si="185"/>
        <v>2.3222320354213424</v>
      </c>
      <c r="AN149" s="338">
        <f t="shared" si="186"/>
        <v>2.4110530886288863</v>
      </c>
      <c r="AO149" s="338">
        <f t="shared" si="187"/>
        <v>2.4914885520092955</v>
      </c>
      <c r="AP149" s="338">
        <f t="shared" si="188"/>
        <v>2.5632964227826758</v>
      </c>
      <c r="AQ149" s="338">
        <f t="shared" si="189"/>
        <v>2.6265887286303404</v>
      </c>
      <c r="AR149" s="338">
        <f t="shared" si="190"/>
        <v>2.6817504905450731</v>
      </c>
      <c r="AS149" s="338">
        <f t="shared" si="191"/>
        <v>2.7293561944732163</v>
      </c>
      <c r="AT149" s="338">
        <f t="shared" si="192"/>
        <v>2.7700937942039729</v>
      </c>
      <c r="AU149" s="338">
        <f t="shared" si="193"/>
        <v>2.804701841297577</v>
      </c>
      <c r="AV149" s="338">
        <f t="shared" si="194"/>
        <v>2.8339216374112821</v>
      </c>
      <c r="AW149" s="338">
        <f t="shared" si="195"/>
        <v>2.8584637597940725</v>
      </c>
      <c r="AX149" s="338">
        <f t="shared" si="196"/>
        <v>2.8789868959778664</v>
      </c>
      <c r="AY149" s="338">
        <f t="shared" si="197"/>
        <v>2.8960863847168454</v>
      </c>
      <c r="AZ149" s="338">
        <f t="shared" si="198"/>
        <v>2.9102898893968945</v>
      </c>
      <c r="BA149" s="338">
        <f t="shared" si="199"/>
        <v>2.9220579626815608</v>
      </c>
      <c r="BB149" s="338">
        <f t="shared" si="200"/>
        <v>2.9317877089278825</v>
      </c>
      <c r="BC149" s="338">
        <f t="shared" si="201"/>
        <v>2.9398181997443169</v>
      </c>
      <c r="BD149" s="338">
        <f t="shared" si="202"/>
        <v>2.9474039450924545</v>
      </c>
      <c r="BE149" s="338">
        <f t="shared" si="203"/>
        <v>2.9549576129588346</v>
      </c>
      <c r="BF149" s="338">
        <f t="shared" si="204"/>
        <v>2.9629881037752694</v>
      </c>
      <c r="BG149" s="338">
        <f t="shared" si="205"/>
        <v>2.9696065943480447</v>
      </c>
      <c r="BH149" s="338">
        <f t="shared" si="206"/>
        <v>2.9750549030969533</v>
      </c>
      <c r="BI149" s="338">
        <f t="shared" si="207"/>
        <v>2.9795355550509717</v>
      </c>
      <c r="BJ149" s="338">
        <f t="shared" si="208"/>
        <v>2.9832174602057466</v>
      </c>
      <c r="BK149" s="338">
        <f t="shared" si="209"/>
        <v>2.9862410154402386</v>
      </c>
      <c r="BL149" s="338">
        <f t="shared" si="210"/>
        <v>2.9887225954285217</v>
      </c>
      <c r="BM149" s="338">
        <f t="shared" si="211"/>
        <v>2.9907584456106719</v>
      </c>
      <c r="BN149" s="339">
        <f t="shared" si="212"/>
        <v>2.9924280175895879</v>
      </c>
      <c r="BO149" s="258"/>
    </row>
    <row r="150" spans="2:67" ht="42" customHeight="1">
      <c r="B150" s="462"/>
      <c r="C150" s="461"/>
      <c r="D150" s="481">
        <v>1.2</v>
      </c>
      <c r="E150" s="482">
        <f t="shared" si="148"/>
        <v>2.9435291810924427</v>
      </c>
      <c r="F150" s="487">
        <f t="shared" si="151"/>
        <v>0.72176459054622133</v>
      </c>
      <c r="G150" s="487">
        <f t="shared" si="152"/>
        <v>0.72683009596904768</v>
      </c>
      <c r="H150" s="338">
        <f t="shared" si="154"/>
        <v>0.72683009596904768</v>
      </c>
      <c r="I150" s="338">
        <f t="shared" si="155"/>
        <v>0.73099461037224622</v>
      </c>
      <c r="J150" s="338">
        <f t="shared" si="156"/>
        <v>0.73099461037224622</v>
      </c>
      <c r="K150" s="338">
        <f t="shared" si="157"/>
        <v>0.73441584131718529</v>
      </c>
      <c r="L150" s="338">
        <f t="shared" si="158"/>
        <v>0.73441584131718529</v>
      </c>
      <c r="M150" s="338">
        <f t="shared" si="159"/>
        <v>0.76648075507540303</v>
      </c>
      <c r="N150" s="338">
        <f t="shared" si="160"/>
        <v>0.77009704779063859</v>
      </c>
      <c r="O150" s="338">
        <f t="shared" si="161"/>
        <v>0.77449814270889927</v>
      </c>
      <c r="P150" s="338">
        <f t="shared" si="162"/>
        <v>0.77985014091364169</v>
      </c>
      <c r="Q150" s="338">
        <f t="shared" si="163"/>
        <v>0.78713445745148924</v>
      </c>
      <c r="R150" s="338">
        <f t="shared" si="164"/>
        <v>0.8010972211190942</v>
      </c>
      <c r="S150" s="338">
        <f t="shared" si="165"/>
        <v>0.81791112334484706</v>
      </c>
      <c r="T150" s="338">
        <f t="shared" si="166"/>
        <v>0.83809761154752327</v>
      </c>
      <c r="U150" s="338">
        <f t="shared" si="167"/>
        <v>0.86224592956222967</v>
      </c>
      <c r="V150" s="338">
        <f t="shared" si="168"/>
        <v>0.89100932481878314</v>
      </c>
      <c r="W150" s="338">
        <f t="shared" si="169"/>
        <v>0.92509434457162787</v>
      </c>
      <c r="X150" s="338">
        <f t="shared" si="170"/>
        <v>0.96524066862510938</v>
      </c>
      <c r="Y150" s="338">
        <f t="shared" si="171"/>
        <v>1.0121888591651629</v>
      </c>
      <c r="Z150" s="338">
        <f t="shared" si="172"/>
        <v>1.0666338827581194</v>
      </c>
      <c r="AA150" s="338">
        <f t="shared" si="173"/>
        <v>1.1291635818911065</v>
      </c>
      <c r="AB150" s="338">
        <f t="shared" si="174"/>
        <v>1.2001837086497209</v>
      </c>
      <c r="AC150" s="338">
        <f t="shared" si="175"/>
        <v>1.2798347372065624</v>
      </c>
      <c r="AD150" s="338">
        <f t="shared" si="176"/>
        <v>1.367910066061595</v>
      </c>
      <c r="AE150" s="338">
        <f t="shared" si="177"/>
        <v>1.4637894009357921</v>
      </c>
      <c r="AF150" s="338">
        <f t="shared" si="178"/>
        <v>1.5664034612924156</v>
      </c>
      <c r="AG150" s="338">
        <f t="shared" si="179"/>
        <v>1.6742448671847645</v>
      </c>
      <c r="AH150" s="338">
        <f t="shared" si="180"/>
        <v>1.7854339733617466</v>
      </c>
      <c r="AI150" s="338">
        <f t="shared" si="181"/>
        <v>1.897837975100203</v>
      </c>
      <c r="AJ150" s="338">
        <f t="shared" si="182"/>
        <v>2.0092293511304211</v>
      </c>
      <c r="AK150" s="338">
        <f t="shared" si="183"/>
        <v>2.1174596322415904</v>
      </c>
      <c r="AL150" s="338">
        <f t="shared" si="184"/>
        <v>2.2206203564432991</v>
      </c>
      <c r="AM150" s="338">
        <f t="shared" si="185"/>
        <v>2.317166529998516</v>
      </c>
      <c r="AN150" s="338">
        <f t="shared" si="186"/>
        <v>2.40598758320606</v>
      </c>
      <c r="AO150" s="338">
        <f t="shared" si="187"/>
        <v>2.4864230465864692</v>
      </c>
      <c r="AP150" s="338">
        <f t="shared" si="188"/>
        <v>2.5582309173598494</v>
      </c>
      <c r="AQ150" s="338">
        <f t="shared" si="189"/>
        <v>2.6215232232075141</v>
      </c>
      <c r="AR150" s="338">
        <f t="shared" si="190"/>
        <v>2.6766849851222467</v>
      </c>
      <c r="AS150" s="338">
        <f t="shared" si="191"/>
        <v>2.72429068905039</v>
      </c>
      <c r="AT150" s="338">
        <f t="shared" si="192"/>
        <v>2.7650282887811466</v>
      </c>
      <c r="AU150" s="338">
        <f t="shared" si="193"/>
        <v>2.7996363358747507</v>
      </c>
      <c r="AV150" s="338">
        <f t="shared" si="194"/>
        <v>2.8288561319884558</v>
      </c>
      <c r="AW150" s="338">
        <f t="shared" si="195"/>
        <v>2.8533982543712462</v>
      </c>
      <c r="AX150" s="338">
        <f t="shared" si="196"/>
        <v>2.87392139055504</v>
      </c>
      <c r="AY150" s="338">
        <f t="shared" si="197"/>
        <v>2.8910208792940191</v>
      </c>
      <c r="AZ150" s="338">
        <f t="shared" si="198"/>
        <v>2.9052243839740681</v>
      </c>
      <c r="BA150" s="338">
        <f t="shared" si="199"/>
        <v>2.9169924572587345</v>
      </c>
      <c r="BB150" s="338">
        <f t="shared" si="200"/>
        <v>2.9267222035050562</v>
      </c>
      <c r="BC150" s="338">
        <f t="shared" si="201"/>
        <v>2.9359522233310811</v>
      </c>
      <c r="BD150" s="338">
        <f t="shared" si="202"/>
        <v>2.9452278667125129</v>
      </c>
      <c r="BE150" s="338">
        <f t="shared" si="203"/>
        <v>2.9549576129588346</v>
      </c>
      <c r="BF150" s="338">
        <f t="shared" si="204"/>
        <v>2.9629881037752694</v>
      </c>
      <c r="BG150" s="338">
        <f t="shared" si="205"/>
        <v>2.9696065943480447</v>
      </c>
      <c r="BH150" s="338">
        <f t="shared" si="206"/>
        <v>2.9750549030969533</v>
      </c>
      <c r="BI150" s="338">
        <f t="shared" si="207"/>
        <v>2.9795355550509717</v>
      </c>
      <c r="BJ150" s="338">
        <f t="shared" si="208"/>
        <v>2.9832174602057466</v>
      </c>
      <c r="BK150" s="338">
        <f t="shared" si="209"/>
        <v>2.9862410154402386</v>
      </c>
      <c r="BL150" s="338">
        <f t="shared" si="210"/>
        <v>2.9887225954285217</v>
      </c>
      <c r="BM150" s="338">
        <f t="shared" si="211"/>
        <v>2.9907584456106719</v>
      </c>
      <c r="BN150" s="339">
        <f t="shared" si="212"/>
        <v>2.9924280175895879</v>
      </c>
      <c r="BO150" s="258"/>
    </row>
    <row r="151" spans="2:67" ht="42" customHeight="1">
      <c r="B151" s="462"/>
      <c r="C151" s="461"/>
      <c r="D151" s="483">
        <v>1.1499999999999999</v>
      </c>
      <c r="E151" s="482">
        <f t="shared" si="148"/>
        <v>2.9312174912774989</v>
      </c>
      <c r="F151" s="487">
        <f t="shared" si="151"/>
        <v>0.71560874563874943</v>
      </c>
      <c r="G151" s="487">
        <f t="shared" si="152"/>
        <v>0.72176459054622133</v>
      </c>
      <c r="H151" s="338">
        <f t="shared" si="154"/>
        <v>0.72176459054622133</v>
      </c>
      <c r="I151" s="338">
        <f t="shared" si="155"/>
        <v>0.72683009596904768</v>
      </c>
      <c r="J151" s="338">
        <f t="shared" si="156"/>
        <v>0.72683009596904768</v>
      </c>
      <c r="K151" s="338">
        <f t="shared" si="157"/>
        <v>0.73099461037224622</v>
      </c>
      <c r="L151" s="338">
        <f t="shared" si="158"/>
        <v>0.73099461037224622</v>
      </c>
      <c r="M151" s="338">
        <f t="shared" si="159"/>
        <v>0.73441584131718529</v>
      </c>
      <c r="N151" s="338">
        <f t="shared" si="160"/>
        <v>0.76648075507540303</v>
      </c>
      <c r="O151" s="338">
        <f t="shared" si="161"/>
        <v>0.77009704779063859</v>
      </c>
      <c r="P151" s="338">
        <f t="shared" si="162"/>
        <v>0.77449814270889927</v>
      </c>
      <c r="Q151" s="338">
        <f t="shared" si="163"/>
        <v>0.78097861254401735</v>
      </c>
      <c r="R151" s="338">
        <f t="shared" si="164"/>
        <v>0.79494137621162231</v>
      </c>
      <c r="S151" s="338">
        <f t="shared" si="165"/>
        <v>0.81175527843737516</v>
      </c>
      <c r="T151" s="338">
        <f t="shared" si="166"/>
        <v>0.83194176664005137</v>
      </c>
      <c r="U151" s="338">
        <f t="shared" si="167"/>
        <v>0.85609008465475778</v>
      </c>
      <c r="V151" s="338">
        <f t="shared" si="168"/>
        <v>0.88485347991131125</v>
      </c>
      <c r="W151" s="338">
        <f t="shared" si="169"/>
        <v>0.91893849966415597</v>
      </c>
      <c r="X151" s="338">
        <f t="shared" si="170"/>
        <v>0.95908482371763748</v>
      </c>
      <c r="Y151" s="338">
        <f t="shared" si="171"/>
        <v>1.006033014257691</v>
      </c>
      <c r="Z151" s="338">
        <f t="shared" si="172"/>
        <v>1.0604780378506475</v>
      </c>
      <c r="AA151" s="338">
        <f t="shared" si="173"/>
        <v>1.1230077369836347</v>
      </c>
      <c r="AB151" s="338">
        <f t="shared" si="174"/>
        <v>1.194027863742249</v>
      </c>
      <c r="AC151" s="338">
        <f t="shared" si="175"/>
        <v>1.2736788922990905</v>
      </c>
      <c r="AD151" s="338">
        <f t="shared" si="176"/>
        <v>1.3617542211541234</v>
      </c>
      <c r="AE151" s="338">
        <f t="shared" si="177"/>
        <v>1.4576335560283202</v>
      </c>
      <c r="AF151" s="338">
        <f t="shared" si="178"/>
        <v>1.5602476163849439</v>
      </c>
      <c r="AG151" s="338">
        <f t="shared" si="179"/>
        <v>1.6680890222772926</v>
      </c>
      <c r="AH151" s="338">
        <f t="shared" si="180"/>
        <v>1.7792781284542747</v>
      </c>
      <c r="AI151" s="338">
        <f t="shared" si="181"/>
        <v>1.8916821301927311</v>
      </c>
      <c r="AJ151" s="338">
        <f t="shared" si="182"/>
        <v>2.0030735062229494</v>
      </c>
      <c r="AK151" s="338">
        <f t="shared" si="183"/>
        <v>2.1113037873341183</v>
      </c>
      <c r="AL151" s="338">
        <f t="shared" si="184"/>
        <v>2.2144645115358275</v>
      </c>
      <c r="AM151" s="338">
        <f t="shared" si="185"/>
        <v>2.3110106850910439</v>
      </c>
      <c r="AN151" s="338">
        <f t="shared" si="186"/>
        <v>2.3998317382985883</v>
      </c>
      <c r="AO151" s="338">
        <f t="shared" si="187"/>
        <v>2.4802672016789971</v>
      </c>
      <c r="AP151" s="338">
        <f t="shared" si="188"/>
        <v>2.5520750724523777</v>
      </c>
      <c r="AQ151" s="338">
        <f t="shared" si="189"/>
        <v>2.615367378300042</v>
      </c>
      <c r="AR151" s="338">
        <f t="shared" si="190"/>
        <v>2.6705291402147751</v>
      </c>
      <c r="AS151" s="338">
        <f t="shared" si="191"/>
        <v>2.7181348441429183</v>
      </c>
      <c r="AT151" s="338">
        <f t="shared" si="192"/>
        <v>2.7588724438736749</v>
      </c>
      <c r="AU151" s="338">
        <f t="shared" si="193"/>
        <v>2.793480490967279</v>
      </c>
      <c r="AV151" s="338">
        <f t="shared" si="194"/>
        <v>2.8227002870809836</v>
      </c>
      <c r="AW151" s="338">
        <f t="shared" si="195"/>
        <v>2.847242409463774</v>
      </c>
      <c r="AX151" s="338">
        <f t="shared" si="196"/>
        <v>2.8677655456475684</v>
      </c>
      <c r="AY151" s="338">
        <f t="shared" si="197"/>
        <v>2.8848650343865474</v>
      </c>
      <c r="AZ151" s="338">
        <f t="shared" si="198"/>
        <v>2.899068539066596</v>
      </c>
      <c r="BA151" s="338">
        <f t="shared" si="199"/>
        <v>2.9108366123512623</v>
      </c>
      <c r="BB151" s="338">
        <f t="shared" si="200"/>
        <v>2.9220579626815608</v>
      </c>
      <c r="BC151" s="338">
        <f t="shared" si="201"/>
        <v>2.9317877089278825</v>
      </c>
      <c r="BD151" s="338">
        <f t="shared" si="202"/>
        <v>2.9398181997443169</v>
      </c>
      <c r="BE151" s="338">
        <f t="shared" si="203"/>
        <v>2.9474039450924545</v>
      </c>
      <c r="BF151" s="338">
        <f t="shared" si="204"/>
        <v>2.9549576129588346</v>
      </c>
      <c r="BG151" s="338">
        <f t="shared" si="205"/>
        <v>2.9629881037752694</v>
      </c>
      <c r="BH151" s="338">
        <f t="shared" si="206"/>
        <v>2.9696065943480447</v>
      </c>
      <c r="BI151" s="338">
        <f t="shared" si="207"/>
        <v>2.9750549030969533</v>
      </c>
      <c r="BJ151" s="338">
        <f t="shared" si="208"/>
        <v>2.9795355550509717</v>
      </c>
      <c r="BK151" s="338">
        <f t="shared" si="209"/>
        <v>2.9832174602057466</v>
      </c>
      <c r="BL151" s="338">
        <f t="shared" si="210"/>
        <v>2.9862410154402386</v>
      </c>
      <c r="BM151" s="338">
        <f t="shared" si="211"/>
        <v>2.9887225954285217</v>
      </c>
      <c r="BN151" s="339">
        <f t="shared" si="212"/>
        <v>2.9907584456106719</v>
      </c>
      <c r="BO151" s="258"/>
    </row>
    <row r="152" spans="2:67" ht="42" customHeight="1">
      <c r="B152" s="462"/>
      <c r="C152" s="461"/>
      <c r="D152" s="481">
        <v>1.1000000000000001</v>
      </c>
      <c r="E152" s="482">
        <f t="shared" si="148"/>
        <v>2.9162722008602708</v>
      </c>
      <c r="F152" s="487">
        <f t="shared" si="151"/>
        <v>0.70813610043013542</v>
      </c>
      <c r="G152" s="487">
        <f t="shared" si="152"/>
        <v>0.71560874563874943</v>
      </c>
      <c r="H152" s="338">
        <f t="shared" si="154"/>
        <v>0.71560874563874943</v>
      </c>
      <c r="I152" s="338">
        <f t="shared" si="155"/>
        <v>0.72164734109355477</v>
      </c>
      <c r="J152" s="338">
        <f t="shared" si="156"/>
        <v>0.72176459054622133</v>
      </c>
      <c r="K152" s="338">
        <f t="shared" si="157"/>
        <v>0.72683009596904768</v>
      </c>
      <c r="L152" s="338">
        <f t="shared" si="158"/>
        <v>0.72683009596904768</v>
      </c>
      <c r="M152" s="338">
        <f t="shared" si="159"/>
        <v>0.73099461037224622</v>
      </c>
      <c r="N152" s="338">
        <f t="shared" si="160"/>
        <v>0.73099461037224622</v>
      </c>
      <c r="O152" s="338">
        <f t="shared" si="161"/>
        <v>0.77009704779063859</v>
      </c>
      <c r="P152" s="338">
        <f t="shared" si="162"/>
        <v>0.77449814270889927</v>
      </c>
      <c r="Q152" s="338">
        <f t="shared" si="163"/>
        <v>0.77985014091364169</v>
      </c>
      <c r="R152" s="338">
        <f t="shared" si="164"/>
        <v>0.78746873100300829</v>
      </c>
      <c r="S152" s="338">
        <f t="shared" si="165"/>
        <v>0.80428263322876115</v>
      </c>
      <c r="T152" s="338">
        <f t="shared" si="166"/>
        <v>0.82446912143143736</v>
      </c>
      <c r="U152" s="338">
        <f t="shared" si="167"/>
        <v>0.84861743944614376</v>
      </c>
      <c r="V152" s="338">
        <f t="shared" si="168"/>
        <v>0.87738083470269723</v>
      </c>
      <c r="W152" s="338">
        <f t="shared" si="169"/>
        <v>0.91146585445554196</v>
      </c>
      <c r="X152" s="338">
        <f t="shared" si="170"/>
        <v>0.95161217850902347</v>
      </c>
      <c r="Y152" s="338">
        <f t="shared" si="171"/>
        <v>0.99856036904907697</v>
      </c>
      <c r="Z152" s="338">
        <f t="shared" si="172"/>
        <v>1.0530053926420335</v>
      </c>
      <c r="AA152" s="338">
        <f t="shared" si="173"/>
        <v>1.1155350917750206</v>
      </c>
      <c r="AB152" s="338">
        <f t="shared" si="174"/>
        <v>1.186555218533635</v>
      </c>
      <c r="AC152" s="338">
        <f t="shared" si="175"/>
        <v>1.2662062470904765</v>
      </c>
      <c r="AD152" s="338">
        <f t="shared" si="176"/>
        <v>1.3542815759455094</v>
      </c>
      <c r="AE152" s="338">
        <f t="shared" si="177"/>
        <v>1.4501609108197062</v>
      </c>
      <c r="AF152" s="338">
        <f t="shared" si="178"/>
        <v>1.5527749711763299</v>
      </c>
      <c r="AG152" s="338">
        <f t="shared" si="179"/>
        <v>1.6606163770686786</v>
      </c>
      <c r="AH152" s="338">
        <f t="shared" si="180"/>
        <v>1.7718054832456607</v>
      </c>
      <c r="AI152" s="338">
        <f t="shared" si="181"/>
        <v>1.8842094849841171</v>
      </c>
      <c r="AJ152" s="338">
        <f t="shared" si="182"/>
        <v>1.9956008610143354</v>
      </c>
      <c r="AK152" s="338">
        <f t="shared" si="183"/>
        <v>2.1038311421255047</v>
      </c>
      <c r="AL152" s="338">
        <f t="shared" si="184"/>
        <v>2.206991866327213</v>
      </c>
      <c r="AM152" s="338">
        <f t="shared" si="185"/>
        <v>2.3035380398824303</v>
      </c>
      <c r="AN152" s="338">
        <f t="shared" si="186"/>
        <v>2.3923590930899739</v>
      </c>
      <c r="AO152" s="338">
        <f t="shared" si="187"/>
        <v>2.472794556470383</v>
      </c>
      <c r="AP152" s="338">
        <f t="shared" si="188"/>
        <v>2.5446024272437637</v>
      </c>
      <c r="AQ152" s="338">
        <f t="shared" si="189"/>
        <v>2.6078947330914284</v>
      </c>
      <c r="AR152" s="338">
        <f t="shared" si="190"/>
        <v>2.6630564950061606</v>
      </c>
      <c r="AS152" s="338">
        <f t="shared" si="191"/>
        <v>2.7106621989343043</v>
      </c>
      <c r="AT152" s="338">
        <f t="shared" si="192"/>
        <v>2.7513997986650609</v>
      </c>
      <c r="AU152" s="338">
        <f t="shared" si="193"/>
        <v>2.786007845758665</v>
      </c>
      <c r="AV152" s="338">
        <f t="shared" si="194"/>
        <v>2.8152276418723696</v>
      </c>
      <c r="AW152" s="338">
        <f t="shared" si="195"/>
        <v>2.83976976425516</v>
      </c>
      <c r="AX152" s="338">
        <f t="shared" si="196"/>
        <v>2.8602929004389543</v>
      </c>
      <c r="AY152" s="338">
        <f t="shared" si="197"/>
        <v>2.8773923891779334</v>
      </c>
      <c r="AZ152" s="338">
        <f t="shared" si="198"/>
        <v>2.891595893857982</v>
      </c>
      <c r="BA152" s="338">
        <f t="shared" si="199"/>
        <v>2.9052243839740681</v>
      </c>
      <c r="BB152" s="338">
        <f t="shared" si="200"/>
        <v>2.9169924572587345</v>
      </c>
      <c r="BC152" s="338">
        <f t="shared" si="201"/>
        <v>2.9267222035050562</v>
      </c>
      <c r="BD152" s="338">
        <f t="shared" si="202"/>
        <v>2.9359522233310811</v>
      </c>
      <c r="BE152" s="338">
        <f t="shared" si="203"/>
        <v>2.9452278667125129</v>
      </c>
      <c r="BF152" s="338">
        <f t="shared" si="204"/>
        <v>2.9549576129588346</v>
      </c>
      <c r="BG152" s="338">
        <f t="shared" si="205"/>
        <v>2.9629881037752694</v>
      </c>
      <c r="BH152" s="338">
        <f t="shared" si="206"/>
        <v>2.9696065943480447</v>
      </c>
      <c r="BI152" s="338">
        <f t="shared" si="207"/>
        <v>2.9750549030969533</v>
      </c>
      <c r="BJ152" s="338">
        <f t="shared" si="208"/>
        <v>2.9795355550509717</v>
      </c>
      <c r="BK152" s="338">
        <f t="shared" si="209"/>
        <v>2.9832174602057466</v>
      </c>
      <c r="BL152" s="338">
        <f t="shared" si="210"/>
        <v>2.9862410154402386</v>
      </c>
      <c r="BM152" s="338">
        <f t="shared" si="211"/>
        <v>2.9887225954285217</v>
      </c>
      <c r="BN152" s="339">
        <f t="shared" si="212"/>
        <v>2.9907584456106719</v>
      </c>
      <c r="BO152" s="258"/>
    </row>
    <row r="153" spans="2:67" ht="42" customHeight="1">
      <c r="B153" s="462"/>
      <c r="C153" s="461"/>
      <c r="D153" s="483">
        <v>1.05</v>
      </c>
      <c r="E153" s="482">
        <f t="shared" si="148"/>
        <v>2.8981541848595631</v>
      </c>
      <c r="F153" s="487">
        <f t="shared" si="151"/>
        <v>0.69907709242978155</v>
      </c>
      <c r="G153" s="487">
        <f t="shared" si="152"/>
        <v>0.70813610043013542</v>
      </c>
      <c r="H153" s="338">
        <f t="shared" si="154"/>
        <v>0.70813610043013542</v>
      </c>
      <c r="I153" s="338">
        <f t="shared" si="155"/>
        <v>0.71258833309320091</v>
      </c>
      <c r="J153" s="338">
        <f t="shared" si="156"/>
        <v>0.71555784750518459</v>
      </c>
      <c r="K153" s="338">
        <f t="shared" si="157"/>
        <v>0.71917414022042014</v>
      </c>
      <c r="L153" s="338">
        <f t="shared" si="158"/>
        <v>0.72176459054622133</v>
      </c>
      <c r="M153" s="338">
        <f t="shared" si="159"/>
        <v>0.72683009596904768</v>
      </c>
      <c r="N153" s="338">
        <f t="shared" si="160"/>
        <v>0.72683009596904768</v>
      </c>
      <c r="O153" s="338">
        <f t="shared" si="161"/>
        <v>0.73099461037224622</v>
      </c>
      <c r="P153" s="338">
        <f t="shared" si="162"/>
        <v>0.77009704779063859</v>
      </c>
      <c r="Q153" s="338">
        <f t="shared" si="163"/>
        <v>0.77449814270889927</v>
      </c>
      <c r="R153" s="338">
        <f t="shared" si="164"/>
        <v>0.78097861254401735</v>
      </c>
      <c r="S153" s="338">
        <f t="shared" si="165"/>
        <v>0.79522362522840728</v>
      </c>
      <c r="T153" s="338">
        <f t="shared" si="166"/>
        <v>0.81541011343108349</v>
      </c>
      <c r="U153" s="338">
        <f t="shared" si="167"/>
        <v>0.8395584314457899</v>
      </c>
      <c r="V153" s="338">
        <f t="shared" si="168"/>
        <v>0.86832182670234337</v>
      </c>
      <c r="W153" s="338">
        <f t="shared" si="169"/>
        <v>0.90240684645518809</v>
      </c>
      <c r="X153" s="338">
        <f t="shared" si="170"/>
        <v>0.9425531705086696</v>
      </c>
      <c r="Y153" s="338">
        <f t="shared" si="171"/>
        <v>0.9895013610487231</v>
      </c>
      <c r="Z153" s="338">
        <f t="shared" si="172"/>
        <v>1.0439463846416797</v>
      </c>
      <c r="AA153" s="338">
        <f t="shared" si="173"/>
        <v>1.1064760837746668</v>
      </c>
      <c r="AB153" s="338">
        <f t="shared" si="174"/>
        <v>1.1774962105332811</v>
      </c>
      <c r="AC153" s="338">
        <f t="shared" si="175"/>
        <v>1.2571472390901226</v>
      </c>
      <c r="AD153" s="338">
        <f t="shared" si="176"/>
        <v>1.3452225679451555</v>
      </c>
      <c r="AE153" s="338">
        <f t="shared" si="177"/>
        <v>1.4411019028193524</v>
      </c>
      <c r="AF153" s="338">
        <f t="shared" si="178"/>
        <v>1.543715963175976</v>
      </c>
      <c r="AG153" s="338">
        <f t="shared" si="179"/>
        <v>1.6515573690683247</v>
      </c>
      <c r="AH153" s="338">
        <f t="shared" si="180"/>
        <v>1.7627464752453068</v>
      </c>
      <c r="AI153" s="338">
        <f t="shared" si="181"/>
        <v>1.8751504769837632</v>
      </c>
      <c r="AJ153" s="338">
        <f t="shared" si="182"/>
        <v>1.9865418530139816</v>
      </c>
      <c r="AK153" s="338">
        <f t="shared" si="183"/>
        <v>2.0947721341251508</v>
      </c>
      <c r="AL153" s="338">
        <f t="shared" si="184"/>
        <v>2.1979328583268591</v>
      </c>
      <c r="AM153" s="338">
        <f t="shared" si="185"/>
        <v>2.2944790318820765</v>
      </c>
      <c r="AN153" s="338">
        <f t="shared" si="186"/>
        <v>2.38330008508962</v>
      </c>
      <c r="AO153" s="338">
        <f t="shared" si="187"/>
        <v>2.4637355484700292</v>
      </c>
      <c r="AP153" s="338">
        <f t="shared" si="188"/>
        <v>2.5355434192434099</v>
      </c>
      <c r="AQ153" s="338">
        <f t="shared" si="189"/>
        <v>2.5988357250910745</v>
      </c>
      <c r="AR153" s="338">
        <f t="shared" si="190"/>
        <v>2.6539974870058067</v>
      </c>
      <c r="AS153" s="338">
        <f t="shared" si="191"/>
        <v>2.7016031909339504</v>
      </c>
      <c r="AT153" s="338">
        <f t="shared" si="192"/>
        <v>2.742340790664707</v>
      </c>
      <c r="AU153" s="338">
        <f t="shared" si="193"/>
        <v>2.7769488377583111</v>
      </c>
      <c r="AV153" s="338">
        <f t="shared" si="194"/>
        <v>2.8061686338720158</v>
      </c>
      <c r="AW153" s="338">
        <f t="shared" si="195"/>
        <v>2.8307107562548062</v>
      </c>
      <c r="AX153" s="338">
        <f t="shared" si="196"/>
        <v>2.8512338924386005</v>
      </c>
      <c r="AY153" s="338">
        <f t="shared" si="197"/>
        <v>2.8683333811775795</v>
      </c>
      <c r="AZ153" s="338">
        <f t="shared" si="198"/>
        <v>2.8848650343865474</v>
      </c>
      <c r="BA153" s="338">
        <f t="shared" si="199"/>
        <v>2.899068539066596</v>
      </c>
      <c r="BB153" s="338">
        <f t="shared" si="200"/>
        <v>2.9108366123512623</v>
      </c>
      <c r="BC153" s="338">
        <f t="shared" si="201"/>
        <v>2.9220579626815608</v>
      </c>
      <c r="BD153" s="338">
        <f t="shared" si="202"/>
        <v>2.9317877089278825</v>
      </c>
      <c r="BE153" s="338">
        <f t="shared" si="203"/>
        <v>2.9398181997443169</v>
      </c>
      <c r="BF153" s="338">
        <f t="shared" si="204"/>
        <v>2.9474039450924545</v>
      </c>
      <c r="BG153" s="338">
        <f t="shared" si="205"/>
        <v>2.9549576129588346</v>
      </c>
      <c r="BH153" s="338">
        <f t="shared" si="206"/>
        <v>2.9629881037752694</v>
      </c>
      <c r="BI153" s="338">
        <f t="shared" si="207"/>
        <v>2.9696065943480447</v>
      </c>
      <c r="BJ153" s="338">
        <f t="shared" si="208"/>
        <v>2.9750549030969533</v>
      </c>
      <c r="BK153" s="338">
        <f t="shared" si="209"/>
        <v>2.9795355550509717</v>
      </c>
      <c r="BL153" s="338">
        <f t="shared" si="210"/>
        <v>2.9832174602057466</v>
      </c>
      <c r="BM153" s="338">
        <f t="shared" si="211"/>
        <v>2.9862410154402386</v>
      </c>
      <c r="BN153" s="339">
        <f t="shared" si="212"/>
        <v>2.9887225954285217</v>
      </c>
      <c r="BO153" s="258"/>
    </row>
    <row r="154" spans="2:67" ht="42" customHeight="1">
      <c r="B154" s="462"/>
      <c r="C154" s="461"/>
      <c r="D154" s="481">
        <v>1</v>
      </c>
      <c r="E154" s="482">
        <f t="shared" si="148"/>
        <v>2.8762254594206396</v>
      </c>
      <c r="F154" s="487">
        <f t="shared" si="151"/>
        <v>0.68811272971031978</v>
      </c>
      <c r="G154" s="487">
        <f t="shared" si="152"/>
        <v>0.69718755084001371</v>
      </c>
      <c r="H154" s="338">
        <f t="shared" si="154"/>
        <v>0.69907709242978155</v>
      </c>
      <c r="I154" s="338">
        <f t="shared" si="155"/>
        <v>0.70162397037373914</v>
      </c>
      <c r="J154" s="338">
        <f t="shared" si="156"/>
        <v>0.70459348478572281</v>
      </c>
      <c r="K154" s="338">
        <f t="shared" si="157"/>
        <v>0.70820977750095837</v>
      </c>
      <c r="L154" s="338">
        <f t="shared" si="158"/>
        <v>0.71261087241921905</v>
      </c>
      <c r="M154" s="338">
        <f t="shared" si="159"/>
        <v>0.71796287062396147</v>
      </c>
      <c r="N154" s="338">
        <f t="shared" si="160"/>
        <v>0.72176459054622133</v>
      </c>
      <c r="O154" s="338">
        <f t="shared" si="161"/>
        <v>0.72683009596904768</v>
      </c>
      <c r="P154" s="338">
        <f t="shared" si="162"/>
        <v>0.72683009596904768</v>
      </c>
      <c r="Q154" s="338">
        <f t="shared" si="163"/>
        <v>0.77449814270889927</v>
      </c>
      <c r="R154" s="338">
        <f t="shared" si="164"/>
        <v>0.77985014091364169</v>
      </c>
      <c r="S154" s="338">
        <f t="shared" si="165"/>
        <v>0.78746873100300829</v>
      </c>
      <c r="T154" s="338">
        <f t="shared" si="166"/>
        <v>0.80444575071162172</v>
      </c>
      <c r="U154" s="338">
        <f t="shared" si="167"/>
        <v>0.82859406872632813</v>
      </c>
      <c r="V154" s="338">
        <f t="shared" si="168"/>
        <v>0.8573574639828816</v>
      </c>
      <c r="W154" s="338">
        <f t="shared" si="169"/>
        <v>0.89144248373572632</v>
      </c>
      <c r="X154" s="338">
        <f t="shared" si="170"/>
        <v>0.93158880778920783</v>
      </c>
      <c r="Y154" s="338">
        <f t="shared" si="171"/>
        <v>0.97853699832926133</v>
      </c>
      <c r="Z154" s="338">
        <f t="shared" si="172"/>
        <v>1.0329820219222179</v>
      </c>
      <c r="AA154" s="338">
        <f t="shared" si="173"/>
        <v>1.095511721055205</v>
      </c>
      <c r="AB154" s="338">
        <f t="shared" si="174"/>
        <v>1.1665318478138194</v>
      </c>
      <c r="AC154" s="338">
        <f t="shared" si="175"/>
        <v>1.2461828763706608</v>
      </c>
      <c r="AD154" s="338">
        <f t="shared" si="176"/>
        <v>1.3342582052256935</v>
      </c>
      <c r="AE154" s="338">
        <f t="shared" si="177"/>
        <v>1.4301375400998906</v>
      </c>
      <c r="AF154" s="338">
        <f t="shared" si="178"/>
        <v>1.532751600456514</v>
      </c>
      <c r="AG154" s="338">
        <f t="shared" si="179"/>
        <v>1.640593006348863</v>
      </c>
      <c r="AH154" s="338">
        <f t="shared" si="180"/>
        <v>1.751782112525845</v>
      </c>
      <c r="AI154" s="338">
        <f t="shared" si="181"/>
        <v>1.8641861142643015</v>
      </c>
      <c r="AJ154" s="338">
        <f t="shared" si="182"/>
        <v>1.9755774902945198</v>
      </c>
      <c r="AK154" s="338">
        <f t="shared" si="183"/>
        <v>2.0838077714056888</v>
      </c>
      <c r="AL154" s="338">
        <f t="shared" si="184"/>
        <v>2.1869684956073976</v>
      </c>
      <c r="AM154" s="338">
        <f t="shared" si="185"/>
        <v>2.2835146691626145</v>
      </c>
      <c r="AN154" s="338">
        <f t="shared" si="186"/>
        <v>2.3723357223701584</v>
      </c>
      <c r="AO154" s="338">
        <f t="shared" si="187"/>
        <v>2.4527711857505672</v>
      </c>
      <c r="AP154" s="338">
        <f t="shared" si="188"/>
        <v>2.5245790565239483</v>
      </c>
      <c r="AQ154" s="338">
        <f t="shared" si="189"/>
        <v>2.5878713623716125</v>
      </c>
      <c r="AR154" s="338">
        <f t="shared" si="190"/>
        <v>2.6430331242863452</v>
      </c>
      <c r="AS154" s="338">
        <f t="shared" si="191"/>
        <v>2.6906388282144889</v>
      </c>
      <c r="AT154" s="338">
        <f t="shared" si="192"/>
        <v>2.7313764279452455</v>
      </c>
      <c r="AU154" s="338">
        <f t="shared" si="193"/>
        <v>2.7659844750388496</v>
      </c>
      <c r="AV154" s="338">
        <f t="shared" si="194"/>
        <v>2.7952042711525538</v>
      </c>
      <c r="AW154" s="338">
        <f t="shared" si="195"/>
        <v>2.8197463935353442</v>
      </c>
      <c r="AX154" s="338">
        <f t="shared" si="196"/>
        <v>2.8402695297191389</v>
      </c>
      <c r="AY154" s="338">
        <f t="shared" si="197"/>
        <v>2.8602929004389543</v>
      </c>
      <c r="AZ154" s="338">
        <f t="shared" si="198"/>
        <v>2.8773923891779334</v>
      </c>
      <c r="BA154" s="338">
        <f t="shared" si="199"/>
        <v>2.891595893857982</v>
      </c>
      <c r="BB154" s="338">
        <f t="shared" si="200"/>
        <v>2.9052243839740681</v>
      </c>
      <c r="BC154" s="338">
        <f t="shared" si="201"/>
        <v>2.9169924572587345</v>
      </c>
      <c r="BD154" s="338">
        <f t="shared" si="202"/>
        <v>2.9267222035050562</v>
      </c>
      <c r="BE154" s="338">
        <f t="shared" si="203"/>
        <v>2.9359522233310811</v>
      </c>
      <c r="BF154" s="338">
        <f t="shared" si="204"/>
        <v>2.9452278667125129</v>
      </c>
      <c r="BG154" s="338">
        <f t="shared" si="205"/>
        <v>2.9549576129588346</v>
      </c>
      <c r="BH154" s="338">
        <f t="shared" si="206"/>
        <v>2.9629881037752694</v>
      </c>
      <c r="BI154" s="338">
        <f t="shared" si="207"/>
        <v>2.9696065943480447</v>
      </c>
      <c r="BJ154" s="338">
        <f t="shared" si="208"/>
        <v>2.9750549030969533</v>
      </c>
      <c r="BK154" s="338">
        <f t="shared" si="209"/>
        <v>2.9795355550509717</v>
      </c>
      <c r="BL154" s="338">
        <f t="shared" si="210"/>
        <v>2.9832174602057466</v>
      </c>
      <c r="BM154" s="338">
        <f t="shared" si="211"/>
        <v>2.9862410154402386</v>
      </c>
      <c r="BN154" s="339">
        <f t="shared" si="212"/>
        <v>2.9887225954285217</v>
      </c>
      <c r="BO154" s="258"/>
    </row>
    <row r="155" spans="2:67" ht="42" customHeight="1">
      <c r="B155" s="462"/>
      <c r="C155" s="461"/>
      <c r="D155" s="483">
        <v>0.95</v>
      </c>
      <c r="E155" s="482">
        <f t="shared" si="148"/>
        <v>2.8497365068516682</v>
      </c>
      <c r="F155" s="487">
        <f t="shared" si="151"/>
        <v>0.67486825342583412</v>
      </c>
      <c r="G155" s="487">
        <f t="shared" si="152"/>
        <v>0.68394307455552805</v>
      </c>
      <c r="H155" s="338">
        <f t="shared" si="154"/>
        <v>0.68594237608512143</v>
      </c>
      <c r="I155" s="338">
        <f t="shared" si="155"/>
        <v>0.68837949408925347</v>
      </c>
      <c r="J155" s="338">
        <f t="shared" si="156"/>
        <v>0.69134900850123715</v>
      </c>
      <c r="K155" s="338">
        <f t="shared" si="157"/>
        <v>0.69496530121647271</v>
      </c>
      <c r="L155" s="338">
        <f t="shared" si="158"/>
        <v>0.69936639613473339</v>
      </c>
      <c r="M155" s="338">
        <f t="shared" si="159"/>
        <v>0.70471839433947581</v>
      </c>
      <c r="N155" s="338">
        <f t="shared" si="160"/>
        <v>0.71122052070144259</v>
      </c>
      <c r="O155" s="338">
        <f t="shared" si="161"/>
        <v>0.71796287062396147</v>
      </c>
      <c r="P155" s="338">
        <f t="shared" si="162"/>
        <v>0.72176459054622133</v>
      </c>
      <c r="Q155" s="338">
        <f t="shared" si="163"/>
        <v>0.72683009596904768</v>
      </c>
      <c r="R155" s="338">
        <f t="shared" si="164"/>
        <v>0.77449814270889927</v>
      </c>
      <c r="S155" s="338">
        <f t="shared" si="165"/>
        <v>0.78097861254401735</v>
      </c>
      <c r="T155" s="338">
        <f t="shared" si="166"/>
        <v>0.79522362522840728</v>
      </c>
      <c r="U155" s="338">
        <f t="shared" si="167"/>
        <v>0.81541011343108349</v>
      </c>
      <c r="V155" s="338">
        <f t="shared" si="168"/>
        <v>0.84411298769839593</v>
      </c>
      <c r="W155" s="338">
        <f t="shared" si="169"/>
        <v>0.87819800745124066</v>
      </c>
      <c r="X155" s="338">
        <f t="shared" si="170"/>
        <v>0.91834433150472217</v>
      </c>
      <c r="Y155" s="338">
        <f t="shared" si="171"/>
        <v>0.96529252204477567</v>
      </c>
      <c r="Z155" s="338">
        <f t="shared" si="172"/>
        <v>1.0197375456377322</v>
      </c>
      <c r="AA155" s="338">
        <f t="shared" si="173"/>
        <v>1.0822672447707193</v>
      </c>
      <c r="AB155" s="338">
        <f t="shared" si="174"/>
        <v>1.1532873715293337</v>
      </c>
      <c r="AC155" s="338">
        <f t="shared" si="175"/>
        <v>1.2329384000861752</v>
      </c>
      <c r="AD155" s="338">
        <f t="shared" si="176"/>
        <v>1.3210137289412081</v>
      </c>
      <c r="AE155" s="338">
        <f t="shared" si="177"/>
        <v>1.4168930638154049</v>
      </c>
      <c r="AF155" s="338">
        <f t="shared" si="178"/>
        <v>1.5195071241720286</v>
      </c>
      <c r="AG155" s="338">
        <f t="shared" si="179"/>
        <v>1.6273485300643773</v>
      </c>
      <c r="AH155" s="338">
        <f t="shared" si="180"/>
        <v>1.7385376362413594</v>
      </c>
      <c r="AI155" s="338">
        <f t="shared" si="181"/>
        <v>1.8509416379798158</v>
      </c>
      <c r="AJ155" s="338">
        <f t="shared" si="182"/>
        <v>1.9623330140100341</v>
      </c>
      <c r="AK155" s="338">
        <f t="shared" si="183"/>
        <v>2.070563295121203</v>
      </c>
      <c r="AL155" s="338">
        <f t="shared" si="184"/>
        <v>2.1737240193229121</v>
      </c>
      <c r="AM155" s="338">
        <f t="shared" si="185"/>
        <v>2.2702701928781286</v>
      </c>
      <c r="AN155" s="338">
        <f t="shared" si="186"/>
        <v>2.359091246085673</v>
      </c>
      <c r="AO155" s="338">
        <f t="shared" si="187"/>
        <v>2.4395267094660817</v>
      </c>
      <c r="AP155" s="338">
        <f t="shared" si="188"/>
        <v>2.5113345802394624</v>
      </c>
      <c r="AQ155" s="338">
        <f t="shared" si="189"/>
        <v>2.5746268860871266</v>
      </c>
      <c r="AR155" s="338">
        <f t="shared" si="190"/>
        <v>2.6297886480018597</v>
      </c>
      <c r="AS155" s="338">
        <f t="shared" si="191"/>
        <v>2.677394351930003</v>
      </c>
      <c r="AT155" s="338">
        <f t="shared" si="192"/>
        <v>2.7181319516607596</v>
      </c>
      <c r="AU155" s="338">
        <f t="shared" si="193"/>
        <v>2.7527399987543637</v>
      </c>
      <c r="AV155" s="338">
        <f t="shared" si="194"/>
        <v>2.7819597948680683</v>
      </c>
      <c r="AW155" s="338">
        <f t="shared" si="195"/>
        <v>2.8065019172508587</v>
      </c>
      <c r="AX155" s="338">
        <f t="shared" si="196"/>
        <v>2.8307107562548062</v>
      </c>
      <c r="AY155" s="338">
        <f t="shared" si="197"/>
        <v>2.8512338924386005</v>
      </c>
      <c r="AZ155" s="338">
        <f t="shared" si="198"/>
        <v>2.8683333811775795</v>
      </c>
      <c r="BA155" s="338">
        <f t="shared" si="199"/>
        <v>2.8848650343865474</v>
      </c>
      <c r="BB155" s="338">
        <f t="shared" si="200"/>
        <v>2.899068539066596</v>
      </c>
      <c r="BC155" s="338">
        <f t="shared" si="201"/>
        <v>2.9108366123512623</v>
      </c>
      <c r="BD155" s="338">
        <f t="shared" si="202"/>
        <v>2.9220579626815608</v>
      </c>
      <c r="BE155" s="338">
        <f t="shared" si="203"/>
        <v>2.9317877089278825</v>
      </c>
      <c r="BF155" s="338">
        <f t="shared" si="204"/>
        <v>2.9398181997443169</v>
      </c>
      <c r="BG155" s="338">
        <f t="shared" si="205"/>
        <v>2.9474039450924545</v>
      </c>
      <c r="BH155" s="338">
        <f t="shared" si="206"/>
        <v>2.9549576129588346</v>
      </c>
      <c r="BI155" s="338">
        <f t="shared" si="207"/>
        <v>2.9629881037752694</v>
      </c>
      <c r="BJ155" s="338">
        <f t="shared" si="208"/>
        <v>2.9696065943480447</v>
      </c>
      <c r="BK155" s="338">
        <f t="shared" si="209"/>
        <v>2.9750549030969533</v>
      </c>
      <c r="BL155" s="338">
        <f t="shared" si="210"/>
        <v>2.9795355550509717</v>
      </c>
      <c r="BM155" s="338">
        <f t="shared" si="211"/>
        <v>2.9832174602057466</v>
      </c>
      <c r="BN155" s="339">
        <f t="shared" si="212"/>
        <v>2.9862410154402386</v>
      </c>
      <c r="BO155" s="258"/>
    </row>
    <row r="156" spans="2:67" ht="42" customHeight="1">
      <c r="B156" s="462"/>
      <c r="C156" s="461"/>
      <c r="D156" s="481">
        <v>0.9</v>
      </c>
      <c r="E156" s="482">
        <f t="shared" si="148"/>
        <v>2.8178146614216071</v>
      </c>
      <c r="F156" s="487">
        <f t="shared" si="151"/>
        <v>0.65890733071080354</v>
      </c>
      <c r="G156" s="487">
        <f t="shared" si="152"/>
        <v>0.66798215184049747</v>
      </c>
      <c r="H156" s="338">
        <f t="shared" si="154"/>
        <v>0.66998145337009085</v>
      </c>
      <c r="I156" s="338">
        <f t="shared" si="155"/>
        <v>0.6724185713742229</v>
      </c>
      <c r="J156" s="338">
        <f t="shared" si="156"/>
        <v>0.67538808578620657</v>
      </c>
      <c r="K156" s="338">
        <f t="shared" si="157"/>
        <v>0.67900437850144213</v>
      </c>
      <c r="L156" s="338">
        <f t="shared" si="158"/>
        <v>0.68340547341970281</v>
      </c>
      <c r="M156" s="338">
        <f t="shared" si="159"/>
        <v>0.68875747162444523</v>
      </c>
      <c r="N156" s="338">
        <f t="shared" si="160"/>
        <v>0.69525959798641201</v>
      </c>
      <c r="O156" s="338">
        <f t="shared" si="161"/>
        <v>0.70314983004324561</v>
      </c>
      <c r="P156" s="338">
        <f t="shared" si="162"/>
        <v>0.71122052070144259</v>
      </c>
      <c r="Q156" s="338">
        <f t="shared" si="163"/>
        <v>0.71796287062396147</v>
      </c>
      <c r="R156" s="338">
        <f t="shared" si="164"/>
        <v>0.72176459054622133</v>
      </c>
      <c r="S156" s="338">
        <f t="shared" si="165"/>
        <v>0.77985014091364169</v>
      </c>
      <c r="T156" s="338">
        <f t="shared" si="166"/>
        <v>0.78746873100300829</v>
      </c>
      <c r="U156" s="338">
        <f t="shared" si="167"/>
        <v>0.80444575071162172</v>
      </c>
      <c r="V156" s="338">
        <f t="shared" si="168"/>
        <v>0.82859406872632813</v>
      </c>
      <c r="W156" s="338">
        <f t="shared" si="169"/>
        <v>0.86223708473621008</v>
      </c>
      <c r="X156" s="338">
        <f t="shared" si="170"/>
        <v>0.90238340878969159</v>
      </c>
      <c r="Y156" s="338">
        <f t="shared" si="171"/>
        <v>0.94933159932974509</v>
      </c>
      <c r="Z156" s="338">
        <f t="shared" si="172"/>
        <v>1.0037766229227016</v>
      </c>
      <c r="AA156" s="338">
        <f t="shared" si="173"/>
        <v>1.0663063220556888</v>
      </c>
      <c r="AB156" s="338">
        <f t="shared" si="174"/>
        <v>1.1373264488143031</v>
      </c>
      <c r="AC156" s="338">
        <f t="shared" si="175"/>
        <v>1.2169774773711446</v>
      </c>
      <c r="AD156" s="338">
        <f t="shared" si="176"/>
        <v>1.3050528062261773</v>
      </c>
      <c r="AE156" s="338">
        <f t="shared" si="177"/>
        <v>1.4009321411003743</v>
      </c>
      <c r="AF156" s="338">
        <f t="shared" si="178"/>
        <v>1.5035462014569978</v>
      </c>
      <c r="AG156" s="338">
        <f t="shared" si="179"/>
        <v>1.6113876073493467</v>
      </c>
      <c r="AH156" s="338">
        <f t="shared" si="180"/>
        <v>1.7225767135263288</v>
      </c>
      <c r="AI156" s="338">
        <f t="shared" si="181"/>
        <v>1.8349807152647852</v>
      </c>
      <c r="AJ156" s="338">
        <f t="shared" si="182"/>
        <v>1.9463720912950035</v>
      </c>
      <c r="AK156" s="338">
        <f t="shared" si="183"/>
        <v>2.0546023724061726</v>
      </c>
      <c r="AL156" s="338">
        <f t="shared" si="184"/>
        <v>2.1577630966078813</v>
      </c>
      <c r="AM156" s="338">
        <f t="shared" si="185"/>
        <v>2.2543092701630982</v>
      </c>
      <c r="AN156" s="338">
        <f t="shared" si="186"/>
        <v>2.3431303233706422</v>
      </c>
      <c r="AO156" s="338">
        <f t="shared" si="187"/>
        <v>2.4235657867510509</v>
      </c>
      <c r="AP156" s="338">
        <f t="shared" si="188"/>
        <v>2.4953736575244321</v>
      </c>
      <c r="AQ156" s="338">
        <f t="shared" si="189"/>
        <v>2.5586659633720963</v>
      </c>
      <c r="AR156" s="338">
        <f t="shared" si="190"/>
        <v>2.6138277252868289</v>
      </c>
      <c r="AS156" s="338">
        <f t="shared" si="191"/>
        <v>2.6614334292149726</v>
      </c>
      <c r="AT156" s="338">
        <f t="shared" si="192"/>
        <v>2.7021710289457292</v>
      </c>
      <c r="AU156" s="338">
        <f t="shared" si="193"/>
        <v>2.7367790760393333</v>
      </c>
      <c r="AV156" s="338">
        <f t="shared" si="194"/>
        <v>2.7659988721530375</v>
      </c>
      <c r="AW156" s="338">
        <f t="shared" si="195"/>
        <v>2.7952042711525538</v>
      </c>
      <c r="AX156" s="338">
        <f t="shared" si="196"/>
        <v>2.8197463935353442</v>
      </c>
      <c r="AY156" s="338">
        <f t="shared" si="197"/>
        <v>2.8402695297191389</v>
      </c>
      <c r="AZ156" s="338">
        <f t="shared" si="198"/>
        <v>2.8602929004389543</v>
      </c>
      <c r="BA156" s="338">
        <f t="shared" si="199"/>
        <v>2.8773923891779334</v>
      </c>
      <c r="BB156" s="338">
        <f t="shared" si="200"/>
        <v>2.891595893857982</v>
      </c>
      <c r="BC156" s="338">
        <f t="shared" si="201"/>
        <v>2.9052243839740681</v>
      </c>
      <c r="BD156" s="338">
        <f t="shared" si="202"/>
        <v>2.9169924572587345</v>
      </c>
      <c r="BE156" s="338">
        <f t="shared" si="203"/>
        <v>2.9267222035050562</v>
      </c>
      <c r="BF156" s="338">
        <f t="shared" si="204"/>
        <v>2.9359522233310811</v>
      </c>
      <c r="BG156" s="338">
        <f t="shared" si="205"/>
        <v>2.9452278667125129</v>
      </c>
      <c r="BH156" s="338">
        <f t="shared" si="206"/>
        <v>2.9549576129588346</v>
      </c>
      <c r="BI156" s="338">
        <f t="shared" si="207"/>
        <v>2.9629881037752694</v>
      </c>
      <c r="BJ156" s="338">
        <f t="shared" si="208"/>
        <v>2.9696065943480447</v>
      </c>
      <c r="BK156" s="338">
        <f t="shared" si="209"/>
        <v>2.9750549030969533</v>
      </c>
      <c r="BL156" s="338">
        <f t="shared" si="210"/>
        <v>2.9795355550509717</v>
      </c>
      <c r="BM156" s="338">
        <f t="shared" si="211"/>
        <v>2.9832174602057466</v>
      </c>
      <c r="BN156" s="339">
        <f t="shared" si="212"/>
        <v>2.9862410154402386</v>
      </c>
      <c r="BO156" s="258"/>
    </row>
    <row r="157" spans="2:67" ht="42" customHeight="1">
      <c r="B157" s="463"/>
      <c r="C157" s="462"/>
      <c r="D157" s="483">
        <v>0.85</v>
      </c>
      <c r="E157" s="482">
        <f t="shared" si="148"/>
        <v>2.779455206958692</v>
      </c>
      <c r="F157" s="487">
        <f t="shared" si="151"/>
        <v>0.63972760347934599</v>
      </c>
      <c r="G157" s="487">
        <f t="shared" si="152"/>
        <v>0.64880242460903992</v>
      </c>
      <c r="H157" s="338">
        <f t="shared" si="154"/>
        <v>0.6508017261386333</v>
      </c>
      <c r="I157" s="338">
        <f t="shared" si="155"/>
        <v>0.65323884414276534</v>
      </c>
      <c r="J157" s="338">
        <f t="shared" si="156"/>
        <v>0.65620835855474902</v>
      </c>
      <c r="K157" s="338">
        <f t="shared" si="157"/>
        <v>0.65982465126998457</v>
      </c>
      <c r="L157" s="338">
        <f t="shared" si="158"/>
        <v>0.66422574618824526</v>
      </c>
      <c r="M157" s="338">
        <f t="shared" si="159"/>
        <v>0.66957774439298767</v>
      </c>
      <c r="N157" s="338">
        <f t="shared" si="160"/>
        <v>0.67607987075495446</v>
      </c>
      <c r="O157" s="338">
        <f t="shared" si="161"/>
        <v>0.68397010281178805</v>
      </c>
      <c r="P157" s="338">
        <f t="shared" si="162"/>
        <v>0.69353127902047373</v>
      </c>
      <c r="Q157" s="338">
        <f t="shared" si="163"/>
        <v>0.70314983004324561</v>
      </c>
      <c r="R157" s="338">
        <f t="shared" si="164"/>
        <v>0.71122052070144259</v>
      </c>
      <c r="S157" s="338">
        <f t="shared" si="165"/>
        <v>0.71796287062396147</v>
      </c>
      <c r="T157" s="338">
        <f t="shared" si="166"/>
        <v>0.78097861254401735</v>
      </c>
      <c r="U157" s="338">
        <f t="shared" si="167"/>
        <v>0.79522362522840728</v>
      </c>
      <c r="V157" s="338">
        <f t="shared" si="168"/>
        <v>0.81541011343108349</v>
      </c>
      <c r="W157" s="338">
        <f t="shared" si="169"/>
        <v>0.84411298769839593</v>
      </c>
      <c r="X157" s="338">
        <f t="shared" si="170"/>
        <v>0.88320368155823403</v>
      </c>
      <c r="Y157" s="338">
        <f t="shared" si="171"/>
        <v>0.93015187209828754</v>
      </c>
      <c r="Z157" s="338">
        <f t="shared" si="172"/>
        <v>0.98459689569124409</v>
      </c>
      <c r="AA157" s="338">
        <f t="shared" si="173"/>
        <v>1.0471265948242312</v>
      </c>
      <c r="AB157" s="338">
        <f t="shared" si="174"/>
        <v>1.1181467215828456</v>
      </c>
      <c r="AC157" s="338">
        <f t="shared" si="175"/>
        <v>1.197797750139687</v>
      </c>
      <c r="AD157" s="338">
        <f t="shared" si="176"/>
        <v>1.2858730789947197</v>
      </c>
      <c r="AE157" s="338">
        <f t="shared" si="177"/>
        <v>1.3817524138689168</v>
      </c>
      <c r="AF157" s="338">
        <f t="shared" si="178"/>
        <v>1.4843664742255402</v>
      </c>
      <c r="AG157" s="338">
        <f t="shared" si="179"/>
        <v>1.5922078801178892</v>
      </c>
      <c r="AH157" s="338">
        <f t="shared" si="180"/>
        <v>1.7033969862948712</v>
      </c>
      <c r="AI157" s="338">
        <f t="shared" si="181"/>
        <v>1.8158009880333277</v>
      </c>
      <c r="AJ157" s="338">
        <f t="shared" si="182"/>
        <v>1.927192364063546</v>
      </c>
      <c r="AK157" s="338">
        <f t="shared" si="183"/>
        <v>2.0354226451747151</v>
      </c>
      <c r="AL157" s="338">
        <f t="shared" si="184"/>
        <v>2.1385833693764238</v>
      </c>
      <c r="AM157" s="338">
        <f t="shared" si="185"/>
        <v>2.2351295429316407</v>
      </c>
      <c r="AN157" s="338">
        <f t="shared" si="186"/>
        <v>2.3239505961391846</v>
      </c>
      <c r="AO157" s="338">
        <f t="shared" si="187"/>
        <v>2.4043860595195934</v>
      </c>
      <c r="AP157" s="338">
        <f t="shared" si="188"/>
        <v>2.4761939302929745</v>
      </c>
      <c r="AQ157" s="338">
        <f t="shared" si="189"/>
        <v>2.5394862361406387</v>
      </c>
      <c r="AR157" s="338">
        <f t="shared" si="190"/>
        <v>2.5946479980553714</v>
      </c>
      <c r="AS157" s="338">
        <f t="shared" si="191"/>
        <v>2.6422537019835151</v>
      </c>
      <c r="AT157" s="338">
        <f t="shared" si="192"/>
        <v>2.6829913017142717</v>
      </c>
      <c r="AU157" s="338">
        <f t="shared" si="193"/>
        <v>2.7181319516607596</v>
      </c>
      <c r="AV157" s="338">
        <f t="shared" si="194"/>
        <v>2.7527399987543637</v>
      </c>
      <c r="AW157" s="338">
        <f t="shared" si="195"/>
        <v>2.7819597948680683</v>
      </c>
      <c r="AX157" s="338">
        <f t="shared" si="196"/>
        <v>2.8065019172508587</v>
      </c>
      <c r="AY157" s="338">
        <f t="shared" si="197"/>
        <v>2.8307107562548062</v>
      </c>
      <c r="AZ157" s="338">
        <f t="shared" si="198"/>
        <v>2.8512338924386005</v>
      </c>
      <c r="BA157" s="338">
        <f t="shared" si="199"/>
        <v>2.8683333811775795</v>
      </c>
      <c r="BB157" s="338">
        <f t="shared" si="200"/>
        <v>2.8848650343865474</v>
      </c>
      <c r="BC157" s="338">
        <f t="shared" si="201"/>
        <v>2.899068539066596</v>
      </c>
      <c r="BD157" s="338">
        <f t="shared" si="202"/>
        <v>2.9108366123512623</v>
      </c>
      <c r="BE157" s="338">
        <f t="shared" si="203"/>
        <v>2.9220579626815608</v>
      </c>
      <c r="BF157" s="338">
        <f t="shared" si="204"/>
        <v>2.9317877089278825</v>
      </c>
      <c r="BG157" s="338">
        <f t="shared" si="205"/>
        <v>2.9398181997443169</v>
      </c>
      <c r="BH157" s="338">
        <f t="shared" si="206"/>
        <v>2.9474039450924545</v>
      </c>
      <c r="BI157" s="338">
        <f t="shared" si="207"/>
        <v>2.9549576129588346</v>
      </c>
      <c r="BJ157" s="338">
        <f t="shared" si="208"/>
        <v>2.9629881037752694</v>
      </c>
      <c r="BK157" s="338">
        <f t="shared" si="209"/>
        <v>2.9696065943480447</v>
      </c>
      <c r="BL157" s="338">
        <f t="shared" si="210"/>
        <v>2.9750549030969533</v>
      </c>
      <c r="BM157" s="338">
        <f t="shared" si="211"/>
        <v>2.9795355550509717</v>
      </c>
      <c r="BN157" s="339">
        <f t="shared" si="212"/>
        <v>2.9832174602057466</v>
      </c>
      <c r="BO157" s="258"/>
    </row>
    <row r="158" spans="2:67" ht="42" customHeight="1">
      <c r="B158" s="463"/>
      <c r="C158" s="462"/>
      <c r="D158" s="481">
        <v>0.8</v>
      </c>
      <c r="E158" s="482">
        <f t="shared" si="148"/>
        <v>2.7335175661147932</v>
      </c>
      <c r="F158" s="487">
        <f t="shared" si="151"/>
        <v>0.61675878305739662</v>
      </c>
      <c r="G158" s="487">
        <f t="shared" si="152"/>
        <v>0.62583360418709055</v>
      </c>
      <c r="H158" s="338">
        <f t="shared" si="154"/>
        <v>0.62783290571668393</v>
      </c>
      <c r="I158" s="338">
        <f t="shared" si="155"/>
        <v>0.63027002372081598</v>
      </c>
      <c r="J158" s="338">
        <f t="shared" si="156"/>
        <v>0.63323953813279965</v>
      </c>
      <c r="K158" s="338">
        <f t="shared" si="157"/>
        <v>0.63685583084803521</v>
      </c>
      <c r="L158" s="338">
        <f t="shared" si="158"/>
        <v>0.64125692576629589</v>
      </c>
      <c r="M158" s="338">
        <f t="shared" si="159"/>
        <v>0.64660892397103831</v>
      </c>
      <c r="N158" s="338">
        <f t="shared" si="160"/>
        <v>0.65311105033300509</v>
      </c>
      <c r="O158" s="338">
        <f t="shared" si="161"/>
        <v>0.66100128238983868</v>
      </c>
      <c r="P158" s="338">
        <f t="shared" si="162"/>
        <v>0.67056245859852437</v>
      </c>
      <c r="Q158" s="338">
        <f t="shared" si="163"/>
        <v>0.68212864996266453</v>
      </c>
      <c r="R158" s="338">
        <f t="shared" si="164"/>
        <v>0.69353127902047373</v>
      </c>
      <c r="S158" s="338">
        <f t="shared" si="165"/>
        <v>0.70314983004324561</v>
      </c>
      <c r="T158" s="338">
        <f t="shared" si="166"/>
        <v>0.71122052070144259</v>
      </c>
      <c r="U158" s="338">
        <f t="shared" si="167"/>
        <v>0.78746873100300829</v>
      </c>
      <c r="V158" s="338">
        <f t="shared" si="168"/>
        <v>0.80444575071162172</v>
      </c>
      <c r="W158" s="338">
        <f t="shared" si="169"/>
        <v>0.82859406872632813</v>
      </c>
      <c r="X158" s="338">
        <f t="shared" si="170"/>
        <v>0.86223708473621008</v>
      </c>
      <c r="Y158" s="338">
        <f t="shared" si="171"/>
        <v>0.90718305167633817</v>
      </c>
      <c r="Z158" s="338">
        <f t="shared" si="172"/>
        <v>0.96162807526929472</v>
      </c>
      <c r="AA158" s="338">
        <f t="shared" si="173"/>
        <v>1.0241577744022818</v>
      </c>
      <c r="AB158" s="338">
        <f t="shared" si="174"/>
        <v>1.0951779011608962</v>
      </c>
      <c r="AC158" s="338">
        <f t="shared" si="175"/>
        <v>1.1748289297177377</v>
      </c>
      <c r="AD158" s="338">
        <f t="shared" si="176"/>
        <v>1.2629042585727706</v>
      </c>
      <c r="AE158" s="338">
        <f t="shared" si="177"/>
        <v>1.3587835934469674</v>
      </c>
      <c r="AF158" s="338">
        <f t="shared" si="178"/>
        <v>1.4613976538035911</v>
      </c>
      <c r="AG158" s="338">
        <f t="shared" si="179"/>
        <v>1.5692390596959398</v>
      </c>
      <c r="AH158" s="338">
        <f t="shared" si="180"/>
        <v>1.6804281658729219</v>
      </c>
      <c r="AI158" s="338">
        <f t="shared" si="181"/>
        <v>1.7928321676113783</v>
      </c>
      <c r="AJ158" s="338">
        <f t="shared" si="182"/>
        <v>1.9042235436415966</v>
      </c>
      <c r="AK158" s="338">
        <f t="shared" si="183"/>
        <v>2.0124538247527655</v>
      </c>
      <c r="AL158" s="338">
        <f t="shared" si="184"/>
        <v>2.1156145489544746</v>
      </c>
      <c r="AM158" s="338">
        <f t="shared" si="185"/>
        <v>2.2121607225096911</v>
      </c>
      <c r="AN158" s="338">
        <f t="shared" si="186"/>
        <v>2.3009817757172355</v>
      </c>
      <c r="AO158" s="338">
        <f t="shared" si="187"/>
        <v>2.3814172390976442</v>
      </c>
      <c r="AP158" s="338">
        <f t="shared" si="188"/>
        <v>2.4532251098710249</v>
      </c>
      <c r="AQ158" s="338">
        <f t="shared" si="189"/>
        <v>2.5165174157186891</v>
      </c>
      <c r="AR158" s="338">
        <f t="shared" si="190"/>
        <v>2.5716791776334222</v>
      </c>
      <c r="AS158" s="338">
        <f t="shared" si="191"/>
        <v>2.6192848815615655</v>
      </c>
      <c r="AT158" s="338">
        <f t="shared" si="192"/>
        <v>2.6614334292149726</v>
      </c>
      <c r="AU158" s="338">
        <f t="shared" si="193"/>
        <v>2.7021710289457292</v>
      </c>
      <c r="AV158" s="338">
        <f t="shared" si="194"/>
        <v>2.7367790760393333</v>
      </c>
      <c r="AW158" s="338">
        <f t="shared" si="195"/>
        <v>2.7659988721530375</v>
      </c>
      <c r="AX158" s="338">
        <f t="shared" si="196"/>
        <v>2.7952042711525538</v>
      </c>
      <c r="AY158" s="338">
        <f t="shared" si="197"/>
        <v>2.8197463935353442</v>
      </c>
      <c r="AZ158" s="338">
        <f t="shared" si="198"/>
        <v>2.8402695297191389</v>
      </c>
      <c r="BA158" s="338">
        <f t="shared" si="199"/>
        <v>2.8602929004389543</v>
      </c>
      <c r="BB158" s="338">
        <f t="shared" si="200"/>
        <v>2.8773923891779334</v>
      </c>
      <c r="BC158" s="338">
        <f t="shared" si="201"/>
        <v>2.891595893857982</v>
      </c>
      <c r="BD158" s="338">
        <f t="shared" si="202"/>
        <v>2.9052243839740681</v>
      </c>
      <c r="BE158" s="338">
        <f t="shared" si="203"/>
        <v>2.9169924572587345</v>
      </c>
      <c r="BF158" s="338">
        <f t="shared" si="204"/>
        <v>2.9267222035050562</v>
      </c>
      <c r="BG158" s="338">
        <f t="shared" si="205"/>
        <v>2.9359522233310811</v>
      </c>
      <c r="BH158" s="338">
        <f t="shared" si="206"/>
        <v>2.9452278667125129</v>
      </c>
      <c r="BI158" s="338">
        <f t="shared" si="207"/>
        <v>2.9549576129588346</v>
      </c>
      <c r="BJ158" s="338">
        <f t="shared" si="208"/>
        <v>2.9629881037752694</v>
      </c>
      <c r="BK158" s="338">
        <f t="shared" si="209"/>
        <v>2.9696065943480447</v>
      </c>
      <c r="BL158" s="338">
        <f t="shared" si="210"/>
        <v>2.9750549030969533</v>
      </c>
      <c r="BM158" s="338">
        <f t="shared" si="211"/>
        <v>2.9795355550509717</v>
      </c>
      <c r="BN158" s="339">
        <f t="shared" si="212"/>
        <v>2.9832174602057466</v>
      </c>
      <c r="BO158" s="258"/>
    </row>
    <row r="159" spans="2:67" ht="42" customHeight="1">
      <c r="B159" s="463"/>
      <c r="C159" s="462"/>
      <c r="D159" s="483">
        <v>0.75</v>
      </c>
      <c r="E159" s="482">
        <f t="shared" si="148"/>
        <v>2.6787298253429941</v>
      </c>
      <c r="F159" s="487">
        <f t="shared" si="151"/>
        <v>0.58936491267149704</v>
      </c>
      <c r="G159" s="487">
        <f t="shared" si="152"/>
        <v>0.59843973380119098</v>
      </c>
      <c r="H159" s="338">
        <f t="shared" si="154"/>
        <v>0.60043903533078435</v>
      </c>
      <c r="I159" s="338">
        <f t="shared" si="155"/>
        <v>0.6028761533349164</v>
      </c>
      <c r="J159" s="338">
        <f t="shared" si="156"/>
        <v>0.60584566774690007</v>
      </c>
      <c r="K159" s="338">
        <f t="shared" si="157"/>
        <v>0.60946196046213563</v>
      </c>
      <c r="L159" s="338">
        <f t="shared" si="158"/>
        <v>0.61386305538039632</v>
      </c>
      <c r="M159" s="338">
        <f t="shared" si="159"/>
        <v>0.61921505358513873</v>
      </c>
      <c r="N159" s="338">
        <f t="shared" si="160"/>
        <v>0.62571717994710552</v>
      </c>
      <c r="O159" s="338">
        <f t="shared" si="161"/>
        <v>0.63360741200393911</v>
      </c>
      <c r="P159" s="338">
        <f t="shared" si="162"/>
        <v>0.64316858821262479</v>
      </c>
      <c r="Q159" s="338">
        <f t="shared" si="163"/>
        <v>0.65473477957676496</v>
      </c>
      <c r="R159" s="338">
        <f t="shared" si="164"/>
        <v>0.66869754324436992</v>
      </c>
      <c r="S159" s="338">
        <f t="shared" si="165"/>
        <v>0.68212864996266453</v>
      </c>
      <c r="T159" s="338">
        <f t="shared" si="166"/>
        <v>0.69353127902047373</v>
      </c>
      <c r="U159" s="338">
        <f t="shared" si="167"/>
        <v>0.70314983004324561</v>
      </c>
      <c r="V159" s="338">
        <f t="shared" si="168"/>
        <v>0.79522362522840728</v>
      </c>
      <c r="W159" s="338">
        <f t="shared" si="169"/>
        <v>0.81541011343108349</v>
      </c>
      <c r="X159" s="338">
        <f t="shared" si="170"/>
        <v>0.84411298769839593</v>
      </c>
      <c r="Y159" s="338">
        <f t="shared" si="171"/>
        <v>0.88320368155823403</v>
      </c>
      <c r="Z159" s="338">
        <f t="shared" si="172"/>
        <v>0.93423420488339515</v>
      </c>
      <c r="AA159" s="338">
        <f t="shared" si="173"/>
        <v>0.99676390401638226</v>
      </c>
      <c r="AB159" s="338">
        <f t="shared" si="174"/>
        <v>1.0677840307749966</v>
      </c>
      <c r="AC159" s="338">
        <f t="shared" si="175"/>
        <v>1.1474350593318381</v>
      </c>
      <c r="AD159" s="338">
        <f t="shared" si="176"/>
        <v>1.2355103881868708</v>
      </c>
      <c r="AE159" s="338">
        <f t="shared" si="177"/>
        <v>1.3313897230610678</v>
      </c>
      <c r="AF159" s="338">
        <f t="shared" si="178"/>
        <v>1.4340037834176913</v>
      </c>
      <c r="AG159" s="338">
        <f t="shared" si="179"/>
        <v>1.5418451893100402</v>
      </c>
      <c r="AH159" s="338">
        <f t="shared" si="180"/>
        <v>1.6530342954870223</v>
      </c>
      <c r="AI159" s="338">
        <f t="shared" si="181"/>
        <v>1.7654382972254787</v>
      </c>
      <c r="AJ159" s="338">
        <f t="shared" si="182"/>
        <v>1.8768296732556971</v>
      </c>
      <c r="AK159" s="338">
        <f t="shared" si="183"/>
        <v>1.9850599543668661</v>
      </c>
      <c r="AL159" s="338">
        <f t="shared" si="184"/>
        <v>2.0882206785685749</v>
      </c>
      <c r="AM159" s="338">
        <f t="shared" si="185"/>
        <v>2.1847668521237917</v>
      </c>
      <c r="AN159" s="338">
        <f t="shared" si="186"/>
        <v>2.2735879053313357</v>
      </c>
      <c r="AO159" s="338">
        <f t="shared" si="187"/>
        <v>2.3540233687117444</v>
      </c>
      <c r="AP159" s="338">
        <f t="shared" si="188"/>
        <v>2.4258312394851256</v>
      </c>
      <c r="AQ159" s="338">
        <f t="shared" si="189"/>
        <v>2.4891235453327898</v>
      </c>
      <c r="AR159" s="338">
        <f t="shared" si="190"/>
        <v>2.5442853072475224</v>
      </c>
      <c r="AS159" s="338">
        <f t="shared" si="191"/>
        <v>2.5946479980553714</v>
      </c>
      <c r="AT159" s="338">
        <f t="shared" si="192"/>
        <v>2.6422537019835151</v>
      </c>
      <c r="AU159" s="338">
        <f t="shared" si="193"/>
        <v>2.6829913017142717</v>
      </c>
      <c r="AV159" s="338">
        <f t="shared" si="194"/>
        <v>2.7181319516607596</v>
      </c>
      <c r="AW159" s="338">
        <f t="shared" si="195"/>
        <v>2.7527399987543637</v>
      </c>
      <c r="AX159" s="338">
        <f t="shared" si="196"/>
        <v>2.7819597948680683</v>
      </c>
      <c r="AY159" s="338">
        <f t="shared" si="197"/>
        <v>2.8065019172508587</v>
      </c>
      <c r="AZ159" s="338">
        <f t="shared" si="198"/>
        <v>2.8307107562548062</v>
      </c>
      <c r="BA159" s="338">
        <f t="shared" si="199"/>
        <v>2.8512338924386005</v>
      </c>
      <c r="BB159" s="338">
        <f t="shared" si="200"/>
        <v>2.8683333811775795</v>
      </c>
      <c r="BC159" s="338">
        <f t="shared" si="201"/>
        <v>2.8848650343865474</v>
      </c>
      <c r="BD159" s="338">
        <f t="shared" si="202"/>
        <v>2.899068539066596</v>
      </c>
      <c r="BE159" s="338">
        <f t="shared" si="203"/>
        <v>2.9108366123512623</v>
      </c>
      <c r="BF159" s="338">
        <f t="shared" si="204"/>
        <v>2.9220579626815608</v>
      </c>
      <c r="BG159" s="338">
        <f t="shared" si="205"/>
        <v>2.9317877089278825</v>
      </c>
      <c r="BH159" s="338">
        <f t="shared" si="206"/>
        <v>2.9398181997443169</v>
      </c>
      <c r="BI159" s="338">
        <f t="shared" si="207"/>
        <v>2.9474039450924545</v>
      </c>
      <c r="BJ159" s="338">
        <f t="shared" si="208"/>
        <v>2.9549576129588346</v>
      </c>
      <c r="BK159" s="338">
        <f t="shared" si="209"/>
        <v>2.9629881037752694</v>
      </c>
      <c r="BL159" s="338">
        <f t="shared" si="210"/>
        <v>2.9696065943480447</v>
      </c>
      <c r="BM159" s="338">
        <f t="shared" si="211"/>
        <v>2.9750549030969533</v>
      </c>
      <c r="BN159" s="339">
        <f t="shared" si="212"/>
        <v>2.9795355550509717</v>
      </c>
      <c r="BO159" s="258"/>
    </row>
    <row r="160" spans="2:67" ht="42" customHeight="1">
      <c r="B160" s="463"/>
      <c r="C160" s="462"/>
      <c r="D160" s="481">
        <v>0.7</v>
      </c>
      <c r="E160" s="482">
        <f t="shared" si="148"/>
        <v>2.6137057557369263</v>
      </c>
      <c r="F160" s="487">
        <f t="shared" si="151"/>
        <v>0.55685287786846316</v>
      </c>
      <c r="G160" s="487">
        <f t="shared" si="152"/>
        <v>0.56592769899815709</v>
      </c>
      <c r="H160" s="338">
        <f t="shared" si="154"/>
        <v>0.56792700052775047</v>
      </c>
      <c r="I160" s="338">
        <f t="shared" si="155"/>
        <v>0.57036411853188251</v>
      </c>
      <c r="J160" s="338">
        <f t="shared" si="156"/>
        <v>0.57333363294386619</v>
      </c>
      <c r="K160" s="338">
        <f t="shared" si="157"/>
        <v>0.57694992565910175</v>
      </c>
      <c r="L160" s="338">
        <f t="shared" si="158"/>
        <v>0.58135102057736243</v>
      </c>
      <c r="M160" s="338">
        <f t="shared" si="159"/>
        <v>0.58670301878210485</v>
      </c>
      <c r="N160" s="338">
        <f t="shared" si="160"/>
        <v>0.59320514514407163</v>
      </c>
      <c r="O160" s="338">
        <f t="shared" si="161"/>
        <v>0.60109537720090522</v>
      </c>
      <c r="P160" s="338">
        <f t="shared" si="162"/>
        <v>0.61065655340959091</v>
      </c>
      <c r="Q160" s="338">
        <f t="shared" si="163"/>
        <v>0.62222274477373107</v>
      </c>
      <c r="R160" s="338">
        <f t="shared" si="164"/>
        <v>0.63618550844133603</v>
      </c>
      <c r="S160" s="338">
        <f t="shared" si="165"/>
        <v>0.65299941066708889</v>
      </c>
      <c r="T160" s="338">
        <f t="shared" si="166"/>
        <v>0.66869754324436992</v>
      </c>
      <c r="U160" s="338">
        <f t="shared" si="167"/>
        <v>0.68212864996266453</v>
      </c>
      <c r="V160" s="338">
        <f t="shared" si="168"/>
        <v>0.69353127902047373</v>
      </c>
      <c r="W160" s="338">
        <f t="shared" si="169"/>
        <v>0.80444575071162172</v>
      </c>
      <c r="X160" s="338">
        <f t="shared" si="170"/>
        <v>0.82859406872632813</v>
      </c>
      <c r="Y160" s="338">
        <f t="shared" si="171"/>
        <v>0.86223708473621008</v>
      </c>
      <c r="Z160" s="338">
        <f t="shared" si="172"/>
        <v>0.90718305167633817</v>
      </c>
      <c r="AA160" s="338">
        <f t="shared" si="173"/>
        <v>0.96425186921334838</v>
      </c>
      <c r="AB160" s="338">
        <f t="shared" si="174"/>
        <v>1.0352719959719627</v>
      </c>
      <c r="AC160" s="338">
        <f t="shared" si="175"/>
        <v>1.1149230245288042</v>
      </c>
      <c r="AD160" s="338">
        <f t="shared" si="176"/>
        <v>1.2029983533838369</v>
      </c>
      <c r="AE160" s="338">
        <f t="shared" si="177"/>
        <v>1.298877688258034</v>
      </c>
      <c r="AF160" s="338">
        <f t="shared" si="178"/>
        <v>1.4014917486146574</v>
      </c>
      <c r="AG160" s="338">
        <f t="shared" si="179"/>
        <v>1.5093331545070063</v>
      </c>
      <c r="AH160" s="338">
        <f t="shared" si="180"/>
        <v>1.6205222606839884</v>
      </c>
      <c r="AI160" s="338">
        <f t="shared" si="181"/>
        <v>1.7329262624224449</v>
      </c>
      <c r="AJ160" s="338">
        <f t="shared" si="182"/>
        <v>1.8443176384526632</v>
      </c>
      <c r="AK160" s="338">
        <f t="shared" si="183"/>
        <v>1.9525479195638322</v>
      </c>
      <c r="AL160" s="338">
        <f t="shared" si="184"/>
        <v>2.055708643765541</v>
      </c>
      <c r="AM160" s="338">
        <f t="shared" si="185"/>
        <v>2.1522548173207579</v>
      </c>
      <c r="AN160" s="338">
        <f t="shared" si="186"/>
        <v>2.2410758705283018</v>
      </c>
      <c r="AO160" s="338">
        <f t="shared" si="187"/>
        <v>2.3215113339087106</v>
      </c>
      <c r="AP160" s="338">
        <f t="shared" si="188"/>
        <v>2.3933192046820917</v>
      </c>
      <c r="AQ160" s="338">
        <f t="shared" si="189"/>
        <v>2.4566115105297559</v>
      </c>
      <c r="AR160" s="338">
        <f t="shared" si="190"/>
        <v>2.5165174157186891</v>
      </c>
      <c r="AS160" s="338">
        <f t="shared" si="191"/>
        <v>2.5716791776334222</v>
      </c>
      <c r="AT160" s="338">
        <f t="shared" si="192"/>
        <v>2.6192848815615655</v>
      </c>
      <c r="AU160" s="338">
        <f t="shared" si="193"/>
        <v>2.6614334292149726</v>
      </c>
      <c r="AV160" s="338">
        <f t="shared" si="194"/>
        <v>2.7021710289457292</v>
      </c>
      <c r="AW160" s="338">
        <f t="shared" si="195"/>
        <v>2.7367790760393333</v>
      </c>
      <c r="AX160" s="338">
        <f t="shared" si="196"/>
        <v>2.7659988721530375</v>
      </c>
      <c r="AY160" s="338">
        <f t="shared" si="197"/>
        <v>2.7952042711525538</v>
      </c>
      <c r="AZ160" s="338">
        <f t="shared" si="198"/>
        <v>2.8197463935353442</v>
      </c>
      <c r="BA160" s="338">
        <f t="shared" si="199"/>
        <v>2.8402695297191389</v>
      </c>
      <c r="BB160" s="338">
        <f t="shared" si="200"/>
        <v>2.8602929004389543</v>
      </c>
      <c r="BC160" s="338">
        <f t="shared" si="201"/>
        <v>2.8773923891779334</v>
      </c>
      <c r="BD160" s="338">
        <f t="shared" si="202"/>
        <v>2.891595893857982</v>
      </c>
      <c r="BE160" s="338">
        <f t="shared" si="203"/>
        <v>2.9052243839740681</v>
      </c>
      <c r="BF160" s="338">
        <f t="shared" si="204"/>
        <v>2.9169924572587345</v>
      </c>
      <c r="BG160" s="338">
        <f t="shared" si="205"/>
        <v>2.9267222035050562</v>
      </c>
      <c r="BH160" s="338">
        <f t="shared" si="206"/>
        <v>2.9359522233310811</v>
      </c>
      <c r="BI160" s="338">
        <f t="shared" si="207"/>
        <v>2.9452278667125129</v>
      </c>
      <c r="BJ160" s="338">
        <f t="shared" si="208"/>
        <v>2.9549576129588346</v>
      </c>
      <c r="BK160" s="338">
        <f t="shared" si="209"/>
        <v>2.9629881037752694</v>
      </c>
      <c r="BL160" s="338">
        <f t="shared" si="210"/>
        <v>2.9696065943480447</v>
      </c>
      <c r="BM160" s="338">
        <f t="shared" si="211"/>
        <v>2.9750549030969533</v>
      </c>
      <c r="BN160" s="339">
        <f t="shared" si="212"/>
        <v>2.9795355550509717</v>
      </c>
      <c r="BO160" s="258"/>
    </row>
    <row r="161" spans="2:67" ht="42" customHeight="1">
      <c r="B161" s="463"/>
      <c r="C161" s="462"/>
      <c r="D161" s="483">
        <v>0.65</v>
      </c>
      <c r="E161" s="482">
        <f t="shared" si="148"/>
        <v>2.5369792764563188</v>
      </c>
      <c r="F161" s="487">
        <f t="shared" si="151"/>
        <v>0.51848963822815941</v>
      </c>
      <c r="G161" s="487">
        <f t="shared" si="152"/>
        <v>0.52756445935785334</v>
      </c>
      <c r="H161" s="338">
        <f t="shared" si="154"/>
        <v>0.52956376088744672</v>
      </c>
      <c r="I161" s="338">
        <f t="shared" si="155"/>
        <v>0.53200087889157877</v>
      </c>
      <c r="J161" s="338">
        <f t="shared" si="156"/>
        <v>0.53497039330356244</v>
      </c>
      <c r="K161" s="338">
        <f t="shared" si="157"/>
        <v>0.538586686018798</v>
      </c>
      <c r="L161" s="338">
        <f t="shared" si="158"/>
        <v>0.54298778093705868</v>
      </c>
      <c r="M161" s="338">
        <f t="shared" si="159"/>
        <v>0.5483397791418011</v>
      </c>
      <c r="N161" s="338">
        <f t="shared" si="160"/>
        <v>0.55484190550376788</v>
      </c>
      <c r="O161" s="338">
        <f t="shared" si="161"/>
        <v>0.56273213756060148</v>
      </c>
      <c r="P161" s="338">
        <f t="shared" si="162"/>
        <v>0.57229331376928716</v>
      </c>
      <c r="Q161" s="338">
        <f t="shared" si="163"/>
        <v>0.58385950513342733</v>
      </c>
      <c r="R161" s="338">
        <f t="shared" si="164"/>
        <v>0.59782226880103229</v>
      </c>
      <c r="S161" s="338">
        <f t="shared" si="165"/>
        <v>0.61463617102678514</v>
      </c>
      <c r="T161" s="338">
        <f t="shared" si="166"/>
        <v>0.63482265922946135</v>
      </c>
      <c r="U161" s="338">
        <f t="shared" si="167"/>
        <v>0.65299941066708889</v>
      </c>
      <c r="V161" s="338">
        <f t="shared" si="168"/>
        <v>0.66869754324436992</v>
      </c>
      <c r="W161" s="338">
        <f t="shared" si="169"/>
        <v>0.68212864996266453</v>
      </c>
      <c r="X161" s="338">
        <f t="shared" si="170"/>
        <v>0.81541011343108349</v>
      </c>
      <c r="Y161" s="338">
        <f t="shared" si="171"/>
        <v>0.84411298769839593</v>
      </c>
      <c r="Z161" s="338">
        <f t="shared" si="172"/>
        <v>0.88320368155823403</v>
      </c>
      <c r="AA161" s="338">
        <f t="shared" si="173"/>
        <v>0.93423420488339515</v>
      </c>
      <c r="AB161" s="338">
        <f t="shared" si="174"/>
        <v>0.99690875633165899</v>
      </c>
      <c r="AC161" s="338">
        <f t="shared" si="175"/>
        <v>1.0765597848885005</v>
      </c>
      <c r="AD161" s="338">
        <f t="shared" si="176"/>
        <v>1.1646351137435333</v>
      </c>
      <c r="AE161" s="338">
        <f t="shared" si="177"/>
        <v>1.2605144486177302</v>
      </c>
      <c r="AF161" s="338">
        <f t="shared" si="178"/>
        <v>1.3631285089743539</v>
      </c>
      <c r="AG161" s="338">
        <f t="shared" si="179"/>
        <v>1.4709699148667026</v>
      </c>
      <c r="AH161" s="338">
        <f t="shared" si="180"/>
        <v>1.5821590210436847</v>
      </c>
      <c r="AI161" s="338">
        <f t="shared" si="181"/>
        <v>1.6945630227821411</v>
      </c>
      <c r="AJ161" s="338">
        <f t="shared" si="182"/>
        <v>1.8059543988123594</v>
      </c>
      <c r="AK161" s="338">
        <f t="shared" si="183"/>
        <v>1.9141846799235285</v>
      </c>
      <c r="AL161" s="338">
        <f t="shared" si="184"/>
        <v>2.017345404125237</v>
      </c>
      <c r="AM161" s="338">
        <f t="shared" si="185"/>
        <v>2.1138915776804543</v>
      </c>
      <c r="AN161" s="338">
        <f t="shared" si="186"/>
        <v>2.2027126308879978</v>
      </c>
      <c r="AO161" s="338">
        <f t="shared" si="187"/>
        <v>2.283148094268407</v>
      </c>
      <c r="AP161" s="338">
        <f t="shared" si="188"/>
        <v>2.3549559650417877</v>
      </c>
      <c r="AQ161" s="338">
        <f t="shared" si="189"/>
        <v>2.4258312394851256</v>
      </c>
      <c r="AR161" s="338">
        <f t="shared" si="190"/>
        <v>2.4891235453327898</v>
      </c>
      <c r="AS161" s="338">
        <f t="shared" si="191"/>
        <v>2.5442853072475224</v>
      </c>
      <c r="AT161" s="338">
        <f t="shared" si="192"/>
        <v>2.5946479980553714</v>
      </c>
      <c r="AU161" s="338">
        <f t="shared" si="193"/>
        <v>2.6422537019835151</v>
      </c>
      <c r="AV161" s="338">
        <f t="shared" si="194"/>
        <v>2.6829913017142717</v>
      </c>
      <c r="AW161" s="338">
        <f t="shared" si="195"/>
        <v>2.7181319516607596</v>
      </c>
      <c r="AX161" s="338">
        <f t="shared" si="196"/>
        <v>2.7527399987543637</v>
      </c>
      <c r="AY161" s="338">
        <f t="shared" si="197"/>
        <v>2.7819597948680683</v>
      </c>
      <c r="AZ161" s="338">
        <f t="shared" si="198"/>
        <v>2.8065019172508587</v>
      </c>
      <c r="BA161" s="338">
        <f t="shared" si="199"/>
        <v>2.8307107562548062</v>
      </c>
      <c r="BB161" s="338">
        <f t="shared" si="200"/>
        <v>2.8512338924386005</v>
      </c>
      <c r="BC161" s="338">
        <f t="shared" si="201"/>
        <v>2.8683333811775795</v>
      </c>
      <c r="BD161" s="338">
        <f t="shared" si="202"/>
        <v>2.8848650343865474</v>
      </c>
      <c r="BE161" s="338">
        <f t="shared" si="203"/>
        <v>2.899068539066596</v>
      </c>
      <c r="BF161" s="338">
        <f t="shared" si="204"/>
        <v>2.9108366123512623</v>
      </c>
      <c r="BG161" s="338">
        <f t="shared" si="205"/>
        <v>2.9220579626815608</v>
      </c>
      <c r="BH161" s="338">
        <f t="shared" si="206"/>
        <v>2.9317877089278825</v>
      </c>
      <c r="BI161" s="338">
        <f t="shared" si="207"/>
        <v>2.9398181997443169</v>
      </c>
      <c r="BJ161" s="338">
        <f t="shared" si="208"/>
        <v>2.9474039450924545</v>
      </c>
      <c r="BK161" s="338">
        <f t="shared" si="209"/>
        <v>2.9549576129588346</v>
      </c>
      <c r="BL161" s="338">
        <f t="shared" si="210"/>
        <v>2.9629881037752694</v>
      </c>
      <c r="BM161" s="338">
        <f t="shared" si="211"/>
        <v>2.9696065943480447</v>
      </c>
      <c r="BN161" s="339">
        <f t="shared" si="212"/>
        <v>2.9750549030969533</v>
      </c>
      <c r="BO161" s="258"/>
    </row>
    <row r="162" spans="2:67" ht="42" customHeight="1">
      <c r="B162" s="463"/>
      <c r="C162" s="462"/>
      <c r="D162" s="481">
        <v>0.6</v>
      </c>
      <c r="E162" s="482">
        <f t="shared" si="148"/>
        <v>2.4470616463953361</v>
      </c>
      <c r="F162" s="487">
        <f t="shared" si="151"/>
        <v>0.47353082319766804</v>
      </c>
      <c r="G162" s="487">
        <f t="shared" si="152"/>
        <v>0.48260564432736197</v>
      </c>
      <c r="H162" s="338">
        <f t="shared" si="154"/>
        <v>0.48460494585695535</v>
      </c>
      <c r="I162" s="338">
        <f t="shared" si="155"/>
        <v>0.48704206386108739</v>
      </c>
      <c r="J162" s="338">
        <f t="shared" si="156"/>
        <v>0.49001157827307107</v>
      </c>
      <c r="K162" s="338">
        <f t="shared" si="157"/>
        <v>0.49362787098830663</v>
      </c>
      <c r="L162" s="338">
        <f t="shared" si="158"/>
        <v>0.49802896590656731</v>
      </c>
      <c r="M162" s="338">
        <f t="shared" si="159"/>
        <v>0.50338096411130973</v>
      </c>
      <c r="N162" s="338">
        <f t="shared" si="160"/>
        <v>0.50988309047327651</v>
      </c>
      <c r="O162" s="338">
        <f t="shared" si="161"/>
        <v>0.5177733225301101</v>
      </c>
      <c r="P162" s="338">
        <f t="shared" si="162"/>
        <v>0.52733449873879579</v>
      </c>
      <c r="Q162" s="338">
        <f t="shared" si="163"/>
        <v>0.53890069010293595</v>
      </c>
      <c r="R162" s="338">
        <f t="shared" si="164"/>
        <v>0.55286345377054091</v>
      </c>
      <c r="S162" s="338">
        <f t="shared" si="165"/>
        <v>0.56967735599629377</v>
      </c>
      <c r="T162" s="338">
        <f t="shared" si="166"/>
        <v>0.58986384419896998</v>
      </c>
      <c r="U162" s="338">
        <f t="shared" si="167"/>
        <v>0.61401216221367638</v>
      </c>
      <c r="V162" s="338">
        <f t="shared" si="168"/>
        <v>0.63482265922946135</v>
      </c>
      <c r="W162" s="338">
        <f t="shared" si="169"/>
        <v>0.65299941066708889</v>
      </c>
      <c r="X162" s="338">
        <f t="shared" si="170"/>
        <v>0.66869754324436992</v>
      </c>
      <c r="Y162" s="338">
        <f t="shared" si="171"/>
        <v>0.82859406872632813</v>
      </c>
      <c r="Z162" s="338">
        <f t="shared" si="172"/>
        <v>0.86223708473621008</v>
      </c>
      <c r="AA162" s="338">
        <f t="shared" si="173"/>
        <v>0.90718305167633817</v>
      </c>
      <c r="AB162" s="338">
        <f t="shared" si="174"/>
        <v>0.96425186921334838</v>
      </c>
      <c r="AC162" s="338">
        <f t="shared" si="175"/>
        <v>1.0352719959719627</v>
      </c>
      <c r="AD162" s="338">
        <f t="shared" si="176"/>
        <v>1.119676298713042</v>
      </c>
      <c r="AE162" s="338">
        <f t="shared" si="177"/>
        <v>1.2155556335872388</v>
      </c>
      <c r="AF162" s="338">
        <f t="shared" si="178"/>
        <v>1.3181696939438625</v>
      </c>
      <c r="AG162" s="338">
        <f t="shared" si="179"/>
        <v>1.4260110998362112</v>
      </c>
      <c r="AH162" s="338">
        <f t="shared" si="180"/>
        <v>1.5372002060131933</v>
      </c>
      <c r="AI162" s="338">
        <f t="shared" si="181"/>
        <v>1.6496042077516497</v>
      </c>
      <c r="AJ162" s="338">
        <f t="shared" si="182"/>
        <v>1.760995583781868</v>
      </c>
      <c r="AK162" s="338">
        <f t="shared" si="183"/>
        <v>1.8692258648930371</v>
      </c>
      <c r="AL162" s="338">
        <f t="shared" si="184"/>
        <v>1.9723865890947458</v>
      </c>
      <c r="AM162" s="338">
        <f t="shared" si="185"/>
        <v>2.068932762649963</v>
      </c>
      <c r="AN162" s="338">
        <f t="shared" si="186"/>
        <v>2.1577538158575065</v>
      </c>
      <c r="AO162" s="338">
        <f t="shared" si="187"/>
        <v>2.2410758705283018</v>
      </c>
      <c r="AP162" s="338">
        <f t="shared" si="188"/>
        <v>2.3215113339087106</v>
      </c>
      <c r="AQ162" s="338">
        <f t="shared" si="189"/>
        <v>2.3933192046820917</v>
      </c>
      <c r="AR162" s="338">
        <f t="shared" si="190"/>
        <v>2.4566115105297559</v>
      </c>
      <c r="AS162" s="338">
        <f t="shared" si="191"/>
        <v>2.5165174157186891</v>
      </c>
      <c r="AT162" s="338">
        <f t="shared" si="192"/>
        <v>2.5716791776334222</v>
      </c>
      <c r="AU162" s="338">
        <f t="shared" si="193"/>
        <v>2.6192848815615655</v>
      </c>
      <c r="AV162" s="338">
        <f t="shared" si="194"/>
        <v>2.6614334292149726</v>
      </c>
      <c r="AW162" s="338">
        <f t="shared" si="195"/>
        <v>2.7021710289457292</v>
      </c>
      <c r="AX162" s="338">
        <f t="shared" si="196"/>
        <v>2.7367790760393333</v>
      </c>
      <c r="AY162" s="338">
        <f t="shared" si="197"/>
        <v>2.7659988721530375</v>
      </c>
      <c r="AZ162" s="338">
        <f t="shared" si="198"/>
        <v>2.7952042711525538</v>
      </c>
      <c r="BA162" s="338">
        <f t="shared" si="199"/>
        <v>2.8197463935353442</v>
      </c>
      <c r="BB162" s="338">
        <f t="shared" si="200"/>
        <v>2.8402695297191389</v>
      </c>
      <c r="BC162" s="338">
        <f t="shared" si="201"/>
        <v>2.8602929004389543</v>
      </c>
      <c r="BD162" s="338">
        <f t="shared" si="202"/>
        <v>2.8773923891779334</v>
      </c>
      <c r="BE162" s="338">
        <f t="shared" si="203"/>
        <v>2.891595893857982</v>
      </c>
      <c r="BF162" s="338">
        <f t="shared" si="204"/>
        <v>2.9052243839740681</v>
      </c>
      <c r="BG162" s="338">
        <f t="shared" si="205"/>
        <v>2.9169924572587345</v>
      </c>
      <c r="BH162" s="338">
        <f t="shared" si="206"/>
        <v>2.9267222035050562</v>
      </c>
      <c r="BI162" s="338">
        <f t="shared" si="207"/>
        <v>2.9359522233310811</v>
      </c>
      <c r="BJ162" s="338">
        <f t="shared" si="208"/>
        <v>2.9452278667125129</v>
      </c>
      <c r="BK162" s="338">
        <f t="shared" si="209"/>
        <v>2.9549576129588346</v>
      </c>
      <c r="BL162" s="338">
        <f t="shared" si="210"/>
        <v>2.9629881037752694</v>
      </c>
      <c r="BM162" s="338">
        <f t="shared" si="211"/>
        <v>2.9696065943480447</v>
      </c>
      <c r="BN162" s="339">
        <f t="shared" si="212"/>
        <v>2.9750549030969533</v>
      </c>
      <c r="BO162" s="258"/>
    </row>
    <row r="163" spans="2:67" ht="42" customHeight="1">
      <c r="B163" s="463"/>
      <c r="C163" s="462"/>
      <c r="D163" s="483">
        <v>0.55000000000000004</v>
      </c>
      <c r="E163" s="482">
        <f t="shared" si="148"/>
        <v>2.3425260857870613</v>
      </c>
      <c r="F163" s="487">
        <f t="shared" si="151"/>
        <v>0.42126304289353067</v>
      </c>
      <c r="G163" s="487">
        <f t="shared" si="152"/>
        <v>0.4303378640232246</v>
      </c>
      <c r="H163" s="338">
        <f t="shared" si="154"/>
        <v>0.43233716555281798</v>
      </c>
      <c r="I163" s="338">
        <f t="shared" si="155"/>
        <v>0.43477428355695003</v>
      </c>
      <c r="J163" s="338">
        <f t="shared" si="156"/>
        <v>0.4377437979689337</v>
      </c>
      <c r="K163" s="338">
        <f t="shared" si="157"/>
        <v>0.44136009068416926</v>
      </c>
      <c r="L163" s="338">
        <f t="shared" si="158"/>
        <v>0.44576118560242994</v>
      </c>
      <c r="M163" s="338">
        <f t="shared" si="159"/>
        <v>0.45111318380717236</v>
      </c>
      <c r="N163" s="338">
        <f t="shared" si="160"/>
        <v>0.45761531016913914</v>
      </c>
      <c r="O163" s="338">
        <f t="shared" si="161"/>
        <v>0.46550554222597273</v>
      </c>
      <c r="P163" s="338">
        <f t="shared" si="162"/>
        <v>0.47506671843465842</v>
      </c>
      <c r="Q163" s="338">
        <f t="shared" si="163"/>
        <v>0.48663290979879859</v>
      </c>
      <c r="R163" s="338">
        <f t="shared" si="164"/>
        <v>0.50059567346640355</v>
      </c>
      <c r="S163" s="338">
        <f t="shared" si="165"/>
        <v>0.5174095756921564</v>
      </c>
      <c r="T163" s="338">
        <f t="shared" si="166"/>
        <v>0.53759606389483261</v>
      </c>
      <c r="U163" s="338">
        <f t="shared" si="167"/>
        <v>0.56174438190953901</v>
      </c>
      <c r="V163" s="338">
        <f t="shared" si="168"/>
        <v>0.58986384419896998</v>
      </c>
      <c r="W163" s="338">
        <f t="shared" si="169"/>
        <v>0.61401216221367638</v>
      </c>
      <c r="X163" s="338">
        <f t="shared" si="170"/>
        <v>0.63482265922946135</v>
      </c>
      <c r="Y163" s="338">
        <f t="shared" si="171"/>
        <v>0.65299941066708889</v>
      </c>
      <c r="Z163" s="338">
        <f t="shared" si="172"/>
        <v>0.84411298769839593</v>
      </c>
      <c r="AA163" s="338">
        <f t="shared" si="173"/>
        <v>0.88320368155823403</v>
      </c>
      <c r="AB163" s="338">
        <f t="shared" si="174"/>
        <v>0.93423420488339515</v>
      </c>
      <c r="AC163" s="338">
        <f t="shared" si="175"/>
        <v>0.99690875633165899</v>
      </c>
      <c r="AD163" s="338">
        <f t="shared" si="176"/>
        <v>1.0765597848885005</v>
      </c>
      <c r="AE163" s="338">
        <f t="shared" si="177"/>
        <v>1.1646351137435333</v>
      </c>
      <c r="AF163" s="338">
        <f t="shared" si="178"/>
        <v>1.2659019136397252</v>
      </c>
      <c r="AG163" s="338">
        <f t="shared" si="179"/>
        <v>1.3737433195320738</v>
      </c>
      <c r="AH163" s="338">
        <f t="shared" si="180"/>
        <v>1.4849324257090559</v>
      </c>
      <c r="AI163" s="338">
        <f t="shared" si="181"/>
        <v>1.5973364274475124</v>
      </c>
      <c r="AJ163" s="338">
        <f t="shared" si="182"/>
        <v>1.7087278034777307</v>
      </c>
      <c r="AK163" s="338">
        <f t="shared" si="183"/>
        <v>1.8169580845888997</v>
      </c>
      <c r="AL163" s="338">
        <f t="shared" si="184"/>
        <v>1.9201188087906085</v>
      </c>
      <c r="AM163" s="338">
        <f t="shared" si="185"/>
        <v>2.017345404125237</v>
      </c>
      <c r="AN163" s="338">
        <f t="shared" si="186"/>
        <v>2.1138915776804543</v>
      </c>
      <c r="AO163" s="338">
        <f t="shared" si="187"/>
        <v>2.2027126308879978</v>
      </c>
      <c r="AP163" s="338">
        <f t="shared" si="188"/>
        <v>2.283148094268407</v>
      </c>
      <c r="AQ163" s="338">
        <f t="shared" si="189"/>
        <v>2.3549559650417877</v>
      </c>
      <c r="AR163" s="338">
        <f t="shared" si="190"/>
        <v>2.4258312394851256</v>
      </c>
      <c r="AS163" s="338">
        <f t="shared" si="191"/>
        <v>2.4891235453327898</v>
      </c>
      <c r="AT163" s="338">
        <f t="shared" si="192"/>
        <v>2.5442853072475224</v>
      </c>
      <c r="AU163" s="338">
        <f t="shared" si="193"/>
        <v>2.5946479980553714</v>
      </c>
      <c r="AV163" s="338">
        <f t="shared" si="194"/>
        <v>2.6422537019835151</v>
      </c>
      <c r="AW163" s="338">
        <f t="shared" si="195"/>
        <v>2.6829913017142717</v>
      </c>
      <c r="AX163" s="338">
        <f t="shared" si="196"/>
        <v>2.7181319516607596</v>
      </c>
      <c r="AY163" s="338">
        <f t="shared" si="197"/>
        <v>2.7527399987543637</v>
      </c>
      <c r="AZ163" s="338">
        <f t="shared" si="198"/>
        <v>2.7819597948680683</v>
      </c>
      <c r="BA163" s="338">
        <f t="shared" si="199"/>
        <v>2.8065019172508587</v>
      </c>
      <c r="BB163" s="338">
        <f t="shared" si="200"/>
        <v>2.8307107562548062</v>
      </c>
      <c r="BC163" s="338">
        <f t="shared" si="201"/>
        <v>2.8512338924386005</v>
      </c>
      <c r="BD163" s="338">
        <f t="shared" si="202"/>
        <v>2.8683333811775795</v>
      </c>
      <c r="BE163" s="338">
        <f t="shared" si="203"/>
        <v>2.8848650343865474</v>
      </c>
      <c r="BF163" s="338">
        <f t="shared" si="204"/>
        <v>2.899068539066596</v>
      </c>
      <c r="BG163" s="338">
        <f t="shared" si="205"/>
        <v>2.9108366123512623</v>
      </c>
      <c r="BH163" s="338">
        <f t="shared" si="206"/>
        <v>2.9220579626815608</v>
      </c>
      <c r="BI163" s="338">
        <f t="shared" si="207"/>
        <v>2.9317877089278825</v>
      </c>
      <c r="BJ163" s="338">
        <f t="shared" si="208"/>
        <v>2.9398181997443169</v>
      </c>
      <c r="BK163" s="338">
        <f t="shared" si="209"/>
        <v>2.9474039450924545</v>
      </c>
      <c r="BL163" s="338">
        <f t="shared" si="210"/>
        <v>2.9549576129588346</v>
      </c>
      <c r="BM163" s="338">
        <f t="shared" si="211"/>
        <v>2.9629881037752694</v>
      </c>
      <c r="BN163" s="339">
        <f t="shared" si="212"/>
        <v>2.9696065943480447</v>
      </c>
      <c r="BO163" s="258"/>
    </row>
    <row r="164" spans="2:67" ht="42" customHeight="1">
      <c r="B164" s="463"/>
      <c r="C164" s="462"/>
      <c r="D164" s="481">
        <v>0.5</v>
      </c>
      <c r="E164" s="482">
        <f t="shared" si="148"/>
        <v>2.2221224245757045</v>
      </c>
      <c r="F164" s="487">
        <f t="shared" si="151"/>
        <v>0.36106121228785226</v>
      </c>
      <c r="G164" s="487">
        <f t="shared" si="152"/>
        <v>0.3701360334175462</v>
      </c>
      <c r="H164" s="338">
        <f t="shared" si="154"/>
        <v>0.37213533494713957</v>
      </c>
      <c r="I164" s="338">
        <f t="shared" si="155"/>
        <v>0.37457245295127162</v>
      </c>
      <c r="J164" s="338">
        <f t="shared" si="156"/>
        <v>0.37754196736325529</v>
      </c>
      <c r="K164" s="338">
        <f t="shared" si="157"/>
        <v>0.38115826007849085</v>
      </c>
      <c r="L164" s="338">
        <f t="shared" si="158"/>
        <v>0.38555935499675154</v>
      </c>
      <c r="M164" s="338">
        <f t="shared" si="159"/>
        <v>0.39091135320149395</v>
      </c>
      <c r="N164" s="338">
        <f t="shared" si="160"/>
        <v>0.39741347956346074</v>
      </c>
      <c r="O164" s="338">
        <f t="shared" si="161"/>
        <v>0.40530371162029433</v>
      </c>
      <c r="P164" s="338">
        <f t="shared" si="162"/>
        <v>0.41486488782898001</v>
      </c>
      <c r="Q164" s="338">
        <f t="shared" si="163"/>
        <v>0.42643107919312018</v>
      </c>
      <c r="R164" s="338">
        <f t="shared" si="164"/>
        <v>0.44039384286072514</v>
      </c>
      <c r="S164" s="338">
        <f t="shared" si="165"/>
        <v>0.45720774508647799</v>
      </c>
      <c r="T164" s="338">
        <f t="shared" si="166"/>
        <v>0.4773942332891542</v>
      </c>
      <c r="U164" s="338">
        <f t="shared" si="167"/>
        <v>0.50154255130386061</v>
      </c>
      <c r="V164" s="338">
        <f t="shared" si="168"/>
        <v>0.53030594656041408</v>
      </c>
      <c r="W164" s="338">
        <f t="shared" si="169"/>
        <v>0.56174438190953901</v>
      </c>
      <c r="X164" s="338">
        <f t="shared" si="170"/>
        <v>0.58986384419896998</v>
      </c>
      <c r="Y164" s="338">
        <f t="shared" si="171"/>
        <v>0.61401216221367638</v>
      </c>
      <c r="Z164" s="338">
        <f t="shared" si="172"/>
        <v>0.63482265922946135</v>
      </c>
      <c r="AA164" s="338">
        <f t="shared" si="173"/>
        <v>0.86223708473621008</v>
      </c>
      <c r="AB164" s="338">
        <f t="shared" si="174"/>
        <v>0.90718305167633817</v>
      </c>
      <c r="AC164" s="338">
        <f t="shared" si="175"/>
        <v>0.96425186921334838</v>
      </c>
      <c r="AD164" s="338">
        <f t="shared" si="176"/>
        <v>1.0352719959719627</v>
      </c>
      <c r="AE164" s="338">
        <f t="shared" si="177"/>
        <v>1.119676298713042</v>
      </c>
      <c r="AF164" s="338">
        <f t="shared" si="178"/>
        <v>1.2155556335872388</v>
      </c>
      <c r="AG164" s="338">
        <f t="shared" si="179"/>
        <v>1.3181696939438625</v>
      </c>
      <c r="AH164" s="338">
        <f t="shared" si="180"/>
        <v>1.4260110998362112</v>
      </c>
      <c r="AI164" s="338">
        <f t="shared" si="181"/>
        <v>1.5372002060131933</v>
      </c>
      <c r="AJ164" s="338">
        <f t="shared" si="182"/>
        <v>1.6496042077516497</v>
      </c>
      <c r="AK164" s="338">
        <f t="shared" si="183"/>
        <v>1.760995583781868</v>
      </c>
      <c r="AL164" s="338">
        <f t="shared" si="184"/>
        <v>1.8692258648930371</v>
      </c>
      <c r="AM164" s="338">
        <f t="shared" si="185"/>
        <v>1.9723865890947458</v>
      </c>
      <c r="AN164" s="338">
        <f t="shared" si="186"/>
        <v>2.068932762649963</v>
      </c>
      <c r="AO164" s="338">
        <f t="shared" si="187"/>
        <v>2.1577538158575065</v>
      </c>
      <c r="AP164" s="338">
        <f t="shared" si="188"/>
        <v>2.2410758705283018</v>
      </c>
      <c r="AQ164" s="338">
        <f t="shared" si="189"/>
        <v>2.3215113339087106</v>
      </c>
      <c r="AR164" s="338">
        <f t="shared" si="190"/>
        <v>2.3933192046820917</v>
      </c>
      <c r="AS164" s="338">
        <f t="shared" si="191"/>
        <v>2.4566115105297559</v>
      </c>
      <c r="AT164" s="338">
        <f t="shared" si="192"/>
        <v>2.5165174157186891</v>
      </c>
      <c r="AU164" s="338">
        <f t="shared" si="193"/>
        <v>2.5716791776334222</v>
      </c>
      <c r="AV164" s="338">
        <f t="shared" si="194"/>
        <v>2.6192848815615655</v>
      </c>
      <c r="AW164" s="338">
        <f t="shared" si="195"/>
        <v>2.6614334292149726</v>
      </c>
      <c r="AX164" s="338">
        <f t="shared" si="196"/>
        <v>2.7021710289457292</v>
      </c>
      <c r="AY164" s="338">
        <f t="shared" si="197"/>
        <v>2.7367790760393333</v>
      </c>
      <c r="AZ164" s="338">
        <f t="shared" si="198"/>
        <v>2.7659988721530375</v>
      </c>
      <c r="BA164" s="338">
        <f t="shared" si="199"/>
        <v>2.7952042711525538</v>
      </c>
      <c r="BB164" s="338">
        <f t="shared" si="200"/>
        <v>2.8197463935353442</v>
      </c>
      <c r="BC164" s="338">
        <f t="shared" si="201"/>
        <v>2.8402695297191389</v>
      </c>
      <c r="BD164" s="338">
        <f t="shared" si="202"/>
        <v>2.8602929004389543</v>
      </c>
      <c r="BE164" s="338">
        <f t="shared" si="203"/>
        <v>2.8773923891779334</v>
      </c>
      <c r="BF164" s="338">
        <f t="shared" si="204"/>
        <v>2.891595893857982</v>
      </c>
      <c r="BG164" s="338">
        <f t="shared" si="205"/>
        <v>2.9052243839740681</v>
      </c>
      <c r="BH164" s="338">
        <f t="shared" si="206"/>
        <v>2.9169924572587345</v>
      </c>
      <c r="BI164" s="338">
        <f t="shared" si="207"/>
        <v>2.9267222035050562</v>
      </c>
      <c r="BJ164" s="338">
        <f t="shared" si="208"/>
        <v>2.9359522233310811</v>
      </c>
      <c r="BK164" s="338">
        <f t="shared" si="209"/>
        <v>2.9452278667125129</v>
      </c>
      <c r="BL164" s="338">
        <f t="shared" si="210"/>
        <v>2.9549576129588346</v>
      </c>
      <c r="BM164" s="338">
        <f t="shared" si="211"/>
        <v>2.9629881037752694</v>
      </c>
      <c r="BN164" s="339">
        <f t="shared" si="212"/>
        <v>2.9696065943480447</v>
      </c>
      <c r="BO164" s="258"/>
    </row>
    <row r="165" spans="2:67" ht="42" customHeight="1">
      <c r="B165" s="463"/>
      <c r="C165" s="462"/>
      <c r="D165" s="483">
        <v>0.45</v>
      </c>
      <c r="E165" s="482">
        <f t="shared" si="148"/>
        <v>2.0849201681394023</v>
      </c>
      <c r="F165" s="487">
        <f t="shared" si="151"/>
        <v>0.29246008406970114</v>
      </c>
      <c r="G165" s="487">
        <f t="shared" si="152"/>
        <v>0.30153490519939508</v>
      </c>
      <c r="H165" s="338">
        <f t="shared" si="154"/>
        <v>0.30353420672898845</v>
      </c>
      <c r="I165" s="338">
        <f t="shared" si="155"/>
        <v>0.3059713247331205</v>
      </c>
      <c r="J165" s="338">
        <f t="shared" si="156"/>
        <v>0.30894083914510417</v>
      </c>
      <c r="K165" s="338">
        <f t="shared" si="157"/>
        <v>0.31255713186033973</v>
      </c>
      <c r="L165" s="338">
        <f t="shared" si="158"/>
        <v>0.31695822677860042</v>
      </c>
      <c r="M165" s="338">
        <f t="shared" si="159"/>
        <v>0.32231022498334283</v>
      </c>
      <c r="N165" s="338">
        <f t="shared" si="160"/>
        <v>0.32881235134530962</v>
      </c>
      <c r="O165" s="338">
        <f t="shared" si="161"/>
        <v>0.33670258340214321</v>
      </c>
      <c r="P165" s="338">
        <f t="shared" si="162"/>
        <v>0.34626375961082889</v>
      </c>
      <c r="Q165" s="338">
        <f t="shared" si="163"/>
        <v>0.35782995097496906</v>
      </c>
      <c r="R165" s="338">
        <f t="shared" si="164"/>
        <v>0.37179271464257402</v>
      </c>
      <c r="S165" s="338">
        <f t="shared" si="165"/>
        <v>0.38860661686832687</v>
      </c>
      <c r="T165" s="338">
        <f t="shared" si="166"/>
        <v>0.40879310507100308</v>
      </c>
      <c r="U165" s="338">
        <f t="shared" si="167"/>
        <v>0.43294142308570949</v>
      </c>
      <c r="V165" s="338">
        <f t="shared" si="168"/>
        <v>0.46170481834226296</v>
      </c>
      <c r="W165" s="338">
        <f t="shared" si="169"/>
        <v>0.49578983809510768</v>
      </c>
      <c r="X165" s="338">
        <f t="shared" si="170"/>
        <v>0.53030594656041408</v>
      </c>
      <c r="Y165" s="338">
        <f t="shared" si="171"/>
        <v>0.56174438190953901</v>
      </c>
      <c r="Z165" s="338">
        <f t="shared" si="172"/>
        <v>0.58986384419896998</v>
      </c>
      <c r="AA165" s="338">
        <f t="shared" si="173"/>
        <v>0.61401216221367638</v>
      </c>
      <c r="AB165" s="338">
        <f t="shared" si="174"/>
        <v>0.88320368155823403</v>
      </c>
      <c r="AC165" s="338">
        <f t="shared" si="175"/>
        <v>0.93423420488339515</v>
      </c>
      <c r="AD165" s="338">
        <f t="shared" si="176"/>
        <v>0.99690875633165899</v>
      </c>
      <c r="AE165" s="338">
        <f t="shared" si="177"/>
        <v>1.0765597848885005</v>
      </c>
      <c r="AF165" s="338">
        <f t="shared" si="178"/>
        <v>1.1646351137435333</v>
      </c>
      <c r="AG165" s="338">
        <f t="shared" si="179"/>
        <v>1.2659019136397252</v>
      </c>
      <c r="AH165" s="338">
        <f t="shared" si="180"/>
        <v>1.3737433195320738</v>
      </c>
      <c r="AI165" s="338">
        <f t="shared" si="181"/>
        <v>1.4849324257090559</v>
      </c>
      <c r="AJ165" s="338">
        <f t="shared" si="182"/>
        <v>1.5973364274475124</v>
      </c>
      <c r="AK165" s="338">
        <f t="shared" si="183"/>
        <v>1.7087278034777307</v>
      </c>
      <c r="AL165" s="338">
        <f t="shared" si="184"/>
        <v>1.8169580845888997</v>
      </c>
      <c r="AM165" s="338">
        <f t="shared" si="185"/>
        <v>1.9201188087906085</v>
      </c>
      <c r="AN165" s="338">
        <f t="shared" si="186"/>
        <v>2.017345404125237</v>
      </c>
      <c r="AO165" s="338">
        <f t="shared" si="187"/>
        <v>2.1138915776804543</v>
      </c>
      <c r="AP165" s="338">
        <f t="shared" si="188"/>
        <v>2.2027126308879978</v>
      </c>
      <c r="AQ165" s="338">
        <f t="shared" si="189"/>
        <v>2.283148094268407</v>
      </c>
      <c r="AR165" s="338">
        <f t="shared" si="190"/>
        <v>2.3549559650417877</v>
      </c>
      <c r="AS165" s="338">
        <f t="shared" si="191"/>
        <v>2.4258312394851256</v>
      </c>
      <c r="AT165" s="338">
        <f t="shared" si="192"/>
        <v>2.4891235453327898</v>
      </c>
      <c r="AU165" s="338">
        <f t="shared" si="193"/>
        <v>2.5442853072475224</v>
      </c>
      <c r="AV165" s="338">
        <f t="shared" si="194"/>
        <v>2.5946479980553714</v>
      </c>
      <c r="AW165" s="338">
        <f t="shared" si="195"/>
        <v>2.6422537019835151</v>
      </c>
      <c r="AX165" s="338">
        <f t="shared" si="196"/>
        <v>2.6829913017142717</v>
      </c>
      <c r="AY165" s="338">
        <f t="shared" si="197"/>
        <v>2.7181319516607596</v>
      </c>
      <c r="AZ165" s="338">
        <f t="shared" si="198"/>
        <v>2.7527399987543637</v>
      </c>
      <c r="BA165" s="338">
        <f t="shared" si="199"/>
        <v>2.7819597948680683</v>
      </c>
      <c r="BB165" s="338">
        <f t="shared" si="200"/>
        <v>2.8065019172508587</v>
      </c>
      <c r="BC165" s="338">
        <f t="shared" si="201"/>
        <v>2.8307107562548062</v>
      </c>
      <c r="BD165" s="338">
        <f t="shared" si="202"/>
        <v>2.8512338924386005</v>
      </c>
      <c r="BE165" s="338">
        <f t="shared" si="203"/>
        <v>2.8683333811775795</v>
      </c>
      <c r="BF165" s="338">
        <f t="shared" si="204"/>
        <v>2.8848650343865474</v>
      </c>
      <c r="BG165" s="338">
        <f t="shared" si="205"/>
        <v>2.899068539066596</v>
      </c>
      <c r="BH165" s="338">
        <f t="shared" si="206"/>
        <v>2.9108366123512623</v>
      </c>
      <c r="BI165" s="338">
        <f t="shared" si="207"/>
        <v>2.9220579626815608</v>
      </c>
      <c r="BJ165" s="338">
        <f t="shared" si="208"/>
        <v>2.9317877089278825</v>
      </c>
      <c r="BK165" s="338">
        <f t="shared" si="209"/>
        <v>2.9398181997443169</v>
      </c>
      <c r="BL165" s="338">
        <f t="shared" si="210"/>
        <v>2.9474039450924545</v>
      </c>
      <c r="BM165" s="338">
        <f t="shared" si="211"/>
        <v>2.9549576129588346</v>
      </c>
      <c r="BN165" s="339">
        <f t="shared" si="212"/>
        <v>2.9629881037752694</v>
      </c>
      <c r="BO165" s="258"/>
    </row>
    <row r="166" spans="2:67" ht="42" customHeight="1">
      <c r="B166" s="463"/>
      <c r="C166" s="462"/>
      <c r="D166" s="481">
        <v>0.4</v>
      </c>
      <c r="E166" s="482">
        <f t="shared" si="148"/>
        <v>1.9304717910271201</v>
      </c>
      <c r="F166" s="487">
        <f t="shared" si="151"/>
        <v>0.21523589551356004</v>
      </c>
      <c r="G166" s="487">
        <f t="shared" si="152"/>
        <v>0.22431071664325397</v>
      </c>
      <c r="H166" s="338">
        <f t="shared" si="154"/>
        <v>0.22631001817284735</v>
      </c>
      <c r="I166" s="338">
        <f t="shared" si="155"/>
        <v>0.22874713617697939</v>
      </c>
      <c r="J166" s="338">
        <f t="shared" si="156"/>
        <v>0.23171665058896307</v>
      </c>
      <c r="K166" s="338">
        <f t="shared" si="157"/>
        <v>0.23533294330419863</v>
      </c>
      <c r="L166" s="338">
        <f t="shared" si="158"/>
        <v>0.23973403822245931</v>
      </c>
      <c r="M166" s="338">
        <f t="shared" si="159"/>
        <v>0.24508603642720173</v>
      </c>
      <c r="N166" s="338">
        <f t="shared" si="160"/>
        <v>0.25158816278916851</v>
      </c>
      <c r="O166" s="338">
        <f t="shared" si="161"/>
        <v>0.2594783948460021</v>
      </c>
      <c r="P166" s="338">
        <f t="shared" si="162"/>
        <v>0.26903957105468779</v>
      </c>
      <c r="Q166" s="338">
        <f t="shared" si="163"/>
        <v>0.28060576241882795</v>
      </c>
      <c r="R166" s="338">
        <f t="shared" si="164"/>
        <v>0.29456852608643291</v>
      </c>
      <c r="S166" s="338">
        <f t="shared" si="165"/>
        <v>0.31138242831218577</v>
      </c>
      <c r="T166" s="338">
        <f t="shared" si="166"/>
        <v>0.33156891651486198</v>
      </c>
      <c r="U166" s="338">
        <f t="shared" si="167"/>
        <v>0.35571723452956838</v>
      </c>
      <c r="V166" s="338">
        <f t="shared" si="168"/>
        <v>0.38448062978612185</v>
      </c>
      <c r="W166" s="338">
        <f t="shared" si="169"/>
        <v>0.41856564953896658</v>
      </c>
      <c r="X166" s="338">
        <f t="shared" si="170"/>
        <v>0.45871197359244809</v>
      </c>
      <c r="Y166" s="338">
        <f t="shared" si="171"/>
        <v>0.49578983809510768</v>
      </c>
      <c r="Z166" s="338">
        <f t="shared" si="172"/>
        <v>0.53030594656041408</v>
      </c>
      <c r="AA166" s="338">
        <f t="shared" si="173"/>
        <v>0.56174438190953901</v>
      </c>
      <c r="AB166" s="338">
        <f t="shared" si="174"/>
        <v>0.58986384419896998</v>
      </c>
      <c r="AC166" s="338">
        <f t="shared" si="175"/>
        <v>0.90718305167633817</v>
      </c>
      <c r="AD166" s="338">
        <f t="shared" si="176"/>
        <v>0.96425186921334838</v>
      </c>
      <c r="AE166" s="338">
        <f t="shared" si="177"/>
        <v>1.0352719959719627</v>
      </c>
      <c r="AF166" s="338">
        <f t="shared" si="178"/>
        <v>1.119676298713042</v>
      </c>
      <c r="AG166" s="338">
        <f t="shared" si="179"/>
        <v>1.2155556335872388</v>
      </c>
      <c r="AH166" s="338">
        <f t="shared" si="180"/>
        <v>1.3181696939438625</v>
      </c>
      <c r="AI166" s="338">
        <f t="shared" si="181"/>
        <v>1.4260110998362112</v>
      </c>
      <c r="AJ166" s="338">
        <f t="shared" si="182"/>
        <v>1.5372002060131933</v>
      </c>
      <c r="AK166" s="338">
        <f t="shared" si="183"/>
        <v>1.6496042077516497</v>
      </c>
      <c r="AL166" s="338">
        <f t="shared" si="184"/>
        <v>1.760995583781868</v>
      </c>
      <c r="AM166" s="338">
        <f t="shared" si="185"/>
        <v>1.8692258648930371</v>
      </c>
      <c r="AN166" s="338">
        <f t="shared" si="186"/>
        <v>1.9723865890947458</v>
      </c>
      <c r="AO166" s="338">
        <f t="shared" si="187"/>
        <v>2.068932762649963</v>
      </c>
      <c r="AP166" s="338">
        <f t="shared" si="188"/>
        <v>2.1577538158575065</v>
      </c>
      <c r="AQ166" s="338">
        <f t="shared" si="189"/>
        <v>2.2410758705283018</v>
      </c>
      <c r="AR166" s="338">
        <f t="shared" si="190"/>
        <v>2.3215113339087106</v>
      </c>
      <c r="AS166" s="338">
        <f t="shared" si="191"/>
        <v>2.3933192046820917</v>
      </c>
      <c r="AT166" s="338">
        <f t="shared" si="192"/>
        <v>2.4566115105297559</v>
      </c>
      <c r="AU166" s="338">
        <f t="shared" si="193"/>
        <v>2.5165174157186891</v>
      </c>
      <c r="AV166" s="338">
        <f t="shared" si="194"/>
        <v>2.5716791776334222</v>
      </c>
      <c r="AW166" s="338">
        <f t="shared" si="195"/>
        <v>2.6192848815615655</v>
      </c>
      <c r="AX166" s="338">
        <f t="shared" si="196"/>
        <v>2.6614334292149726</v>
      </c>
      <c r="AY166" s="338">
        <f t="shared" si="197"/>
        <v>2.7021710289457292</v>
      </c>
      <c r="AZ166" s="338">
        <f t="shared" si="198"/>
        <v>2.7367790760393333</v>
      </c>
      <c r="BA166" s="338">
        <f t="shared" si="199"/>
        <v>2.7659988721530375</v>
      </c>
      <c r="BB166" s="338">
        <f t="shared" si="200"/>
        <v>2.7952042711525538</v>
      </c>
      <c r="BC166" s="338">
        <f t="shared" si="201"/>
        <v>2.8197463935353442</v>
      </c>
      <c r="BD166" s="338">
        <f t="shared" si="202"/>
        <v>2.8402695297191389</v>
      </c>
      <c r="BE166" s="338">
        <f t="shared" si="203"/>
        <v>2.8602929004389543</v>
      </c>
      <c r="BF166" s="338">
        <f t="shared" si="204"/>
        <v>2.8773923891779334</v>
      </c>
      <c r="BG166" s="338">
        <f t="shared" si="205"/>
        <v>2.891595893857982</v>
      </c>
      <c r="BH166" s="338">
        <f t="shared" si="206"/>
        <v>2.9052243839740681</v>
      </c>
      <c r="BI166" s="338">
        <f t="shared" si="207"/>
        <v>2.9169924572587345</v>
      </c>
      <c r="BJ166" s="338">
        <f t="shared" si="208"/>
        <v>2.9267222035050562</v>
      </c>
      <c r="BK166" s="338">
        <f t="shared" si="209"/>
        <v>2.9359522233310811</v>
      </c>
      <c r="BL166" s="338">
        <f t="shared" si="210"/>
        <v>2.9452278667125129</v>
      </c>
      <c r="BM166" s="338">
        <f t="shared" si="211"/>
        <v>2.9549576129588346</v>
      </c>
      <c r="BN166" s="339">
        <f t="shared" si="212"/>
        <v>2.9629881037752694</v>
      </c>
      <c r="BO166" s="258"/>
    </row>
    <row r="167" spans="2:67" ht="42" customHeight="1">
      <c r="B167" s="463"/>
      <c r="C167" s="462"/>
      <c r="D167" s="483">
        <v>0.35</v>
      </c>
      <c r="E167" s="482">
        <f t="shared" si="148"/>
        <v>1.7589795813740559</v>
      </c>
      <c r="F167" s="487">
        <f t="shared" si="151"/>
        <v>0.12948979068702793</v>
      </c>
      <c r="G167" s="487">
        <f t="shared" si="152"/>
        <v>0.13856461181672186</v>
      </c>
      <c r="H167" s="338">
        <f t="shared" si="154"/>
        <v>0.14056391334631524</v>
      </c>
      <c r="I167" s="338">
        <f t="shared" si="155"/>
        <v>0.14300103135044728</v>
      </c>
      <c r="J167" s="338">
        <f t="shared" si="156"/>
        <v>0.14597054576243096</v>
      </c>
      <c r="K167" s="338">
        <f t="shared" si="157"/>
        <v>0.14958683847766652</v>
      </c>
      <c r="L167" s="338">
        <f t="shared" si="158"/>
        <v>0.1539879333959272</v>
      </c>
      <c r="M167" s="338">
        <f t="shared" si="159"/>
        <v>0.15933993160066962</v>
      </c>
      <c r="N167" s="338">
        <f t="shared" si="160"/>
        <v>0.1658420579626364</v>
      </c>
      <c r="O167" s="338">
        <f t="shared" si="161"/>
        <v>0.17373229001946999</v>
      </c>
      <c r="P167" s="338">
        <f t="shared" si="162"/>
        <v>0.18329346622815568</v>
      </c>
      <c r="Q167" s="338">
        <f t="shared" si="163"/>
        <v>0.19485965759229584</v>
      </c>
      <c r="R167" s="338">
        <f t="shared" si="164"/>
        <v>0.2088224212599008</v>
      </c>
      <c r="S167" s="338">
        <f t="shared" si="165"/>
        <v>0.22563632348565366</v>
      </c>
      <c r="T167" s="338">
        <f t="shared" si="166"/>
        <v>0.24582281168832987</v>
      </c>
      <c r="U167" s="338">
        <f t="shared" si="167"/>
        <v>0.26997112970303627</v>
      </c>
      <c r="V167" s="338">
        <f t="shared" si="168"/>
        <v>0.29873452495958974</v>
      </c>
      <c r="W167" s="338">
        <f t="shared" si="169"/>
        <v>0.33281954471243447</v>
      </c>
      <c r="X167" s="338">
        <f t="shared" si="170"/>
        <v>0.37296586876591598</v>
      </c>
      <c r="Y167" s="338">
        <f t="shared" si="171"/>
        <v>0.41856564953896658</v>
      </c>
      <c r="Z167" s="338">
        <f t="shared" si="172"/>
        <v>0.45871197359244809</v>
      </c>
      <c r="AA167" s="338">
        <f t="shared" si="173"/>
        <v>0.49578983809510768</v>
      </c>
      <c r="AB167" s="338">
        <f t="shared" si="174"/>
        <v>0.53030594656041408</v>
      </c>
      <c r="AC167" s="338">
        <f t="shared" si="175"/>
        <v>0.56174438190953901</v>
      </c>
      <c r="AD167" s="338">
        <f t="shared" si="176"/>
        <v>0.93423420488339515</v>
      </c>
      <c r="AE167" s="338">
        <f t="shared" si="177"/>
        <v>0.99690875633165899</v>
      </c>
      <c r="AF167" s="338">
        <f t="shared" si="178"/>
        <v>1.0765597848885005</v>
      </c>
      <c r="AG167" s="338">
        <f t="shared" si="179"/>
        <v>1.1646351137435333</v>
      </c>
      <c r="AH167" s="338">
        <f t="shared" si="180"/>
        <v>1.2659019136397252</v>
      </c>
      <c r="AI167" s="338">
        <f t="shared" si="181"/>
        <v>1.3737433195320738</v>
      </c>
      <c r="AJ167" s="338">
        <f t="shared" si="182"/>
        <v>1.4849324257090559</v>
      </c>
      <c r="AK167" s="338">
        <f t="shared" si="183"/>
        <v>1.5973364274475124</v>
      </c>
      <c r="AL167" s="338">
        <f t="shared" si="184"/>
        <v>1.7087278034777307</v>
      </c>
      <c r="AM167" s="338">
        <f t="shared" si="185"/>
        <v>1.8169580845888997</v>
      </c>
      <c r="AN167" s="338">
        <f t="shared" si="186"/>
        <v>1.9201188087906085</v>
      </c>
      <c r="AO167" s="338">
        <f t="shared" si="187"/>
        <v>2.017345404125237</v>
      </c>
      <c r="AP167" s="338">
        <f t="shared" si="188"/>
        <v>2.1138915776804543</v>
      </c>
      <c r="AQ167" s="338">
        <f t="shared" si="189"/>
        <v>2.2027126308879978</v>
      </c>
      <c r="AR167" s="338">
        <f t="shared" si="190"/>
        <v>2.283148094268407</v>
      </c>
      <c r="AS167" s="338">
        <f t="shared" si="191"/>
        <v>2.3549559650417877</v>
      </c>
      <c r="AT167" s="338">
        <f t="shared" si="192"/>
        <v>2.4258312394851256</v>
      </c>
      <c r="AU167" s="338">
        <f t="shared" si="193"/>
        <v>2.4891235453327898</v>
      </c>
      <c r="AV167" s="338">
        <f t="shared" si="194"/>
        <v>2.5442853072475224</v>
      </c>
      <c r="AW167" s="338">
        <f t="shared" si="195"/>
        <v>2.5946479980553714</v>
      </c>
      <c r="AX167" s="338">
        <f t="shared" si="196"/>
        <v>2.6422537019835151</v>
      </c>
      <c r="AY167" s="338">
        <f t="shared" si="197"/>
        <v>2.6829913017142717</v>
      </c>
      <c r="AZ167" s="338">
        <f t="shared" si="198"/>
        <v>2.7181319516607596</v>
      </c>
      <c r="BA167" s="338">
        <f t="shared" si="199"/>
        <v>2.7527399987543637</v>
      </c>
      <c r="BB167" s="338">
        <f t="shared" si="200"/>
        <v>2.7819597948680683</v>
      </c>
      <c r="BC167" s="338">
        <f t="shared" si="201"/>
        <v>2.8065019172508587</v>
      </c>
      <c r="BD167" s="338">
        <f t="shared" si="202"/>
        <v>2.8307107562548062</v>
      </c>
      <c r="BE167" s="338">
        <f t="shared" si="203"/>
        <v>2.8512338924386005</v>
      </c>
      <c r="BF167" s="338">
        <f t="shared" si="204"/>
        <v>2.8683333811775795</v>
      </c>
      <c r="BG167" s="338">
        <f t="shared" si="205"/>
        <v>2.8848650343865474</v>
      </c>
      <c r="BH167" s="338">
        <f t="shared" si="206"/>
        <v>2.899068539066596</v>
      </c>
      <c r="BI167" s="338">
        <f t="shared" si="207"/>
        <v>2.9108366123512623</v>
      </c>
      <c r="BJ167" s="338">
        <f t="shared" si="208"/>
        <v>2.9220579626815608</v>
      </c>
      <c r="BK167" s="338">
        <f t="shared" si="209"/>
        <v>2.9317877089278825</v>
      </c>
      <c r="BL167" s="338">
        <f t="shared" si="210"/>
        <v>2.9398181997443169</v>
      </c>
      <c r="BM167" s="338">
        <f t="shared" si="211"/>
        <v>2.9474039450924545</v>
      </c>
      <c r="BN167" s="339">
        <f t="shared" si="212"/>
        <v>2.9549576129588346</v>
      </c>
      <c r="BO167" s="258"/>
    </row>
    <row r="168" spans="2:67" ht="42" customHeight="1">
      <c r="B168" s="463"/>
      <c r="C168" s="462"/>
      <c r="D168" s="481">
        <v>0.3</v>
      </c>
      <c r="E168" s="482">
        <f t="shared" si="148"/>
        <v>1.5714405967172078</v>
      </c>
      <c r="F168" s="487">
        <f t="shared" si="151"/>
        <v>3.5720298358603908E-2</v>
      </c>
      <c r="G168" s="487">
        <f t="shared" si="152"/>
        <v>4.4795119488297841E-2</v>
      </c>
      <c r="H168" s="338">
        <f t="shared" si="154"/>
        <v>4.6794421017891219E-2</v>
      </c>
      <c r="I168" s="338">
        <f t="shared" si="155"/>
        <v>4.9231539022023263E-2</v>
      </c>
      <c r="J168" s="338">
        <f t="shared" si="156"/>
        <v>5.2201053434006939E-2</v>
      </c>
      <c r="K168" s="338">
        <f t="shared" si="157"/>
        <v>5.5817346149242497E-2</v>
      </c>
      <c r="L168" s="338">
        <f t="shared" si="158"/>
        <v>6.0218441067503181E-2</v>
      </c>
      <c r="M168" s="338">
        <f t="shared" si="159"/>
        <v>6.5570439272245595E-2</v>
      </c>
      <c r="N168" s="338">
        <f t="shared" si="160"/>
        <v>7.2072565634212382E-2</v>
      </c>
      <c r="O168" s="338">
        <f t="shared" si="161"/>
        <v>7.9962797691045973E-2</v>
      </c>
      <c r="P168" s="338">
        <f t="shared" si="162"/>
        <v>8.9523973899731657E-2</v>
      </c>
      <c r="Q168" s="338">
        <f t="shared" si="163"/>
        <v>0.10109016526387182</v>
      </c>
      <c r="R168" s="338">
        <f t="shared" si="164"/>
        <v>0.11505292893147678</v>
      </c>
      <c r="S168" s="338">
        <f t="shared" si="165"/>
        <v>0.13186683115722964</v>
      </c>
      <c r="T168" s="338">
        <f t="shared" si="166"/>
        <v>0.15205331935990585</v>
      </c>
      <c r="U168" s="338">
        <f t="shared" si="167"/>
        <v>0.17620163737461225</v>
      </c>
      <c r="V168" s="338">
        <f t="shared" si="168"/>
        <v>0.20496503263116572</v>
      </c>
      <c r="W168" s="338">
        <f t="shared" si="169"/>
        <v>0.23905005238401045</v>
      </c>
      <c r="X168" s="338">
        <f t="shared" si="170"/>
        <v>0.27919637643749196</v>
      </c>
      <c r="Y168" s="338">
        <f t="shared" si="171"/>
        <v>0.32614456697754546</v>
      </c>
      <c r="Z168" s="338">
        <f t="shared" si="172"/>
        <v>0.37296586876591598</v>
      </c>
      <c r="AA168" s="338">
        <f t="shared" si="173"/>
        <v>0.41856564953896658</v>
      </c>
      <c r="AB168" s="338">
        <f t="shared" si="174"/>
        <v>0.45871197359244809</v>
      </c>
      <c r="AC168" s="338">
        <f t="shared" si="175"/>
        <v>0.49578983809510768</v>
      </c>
      <c r="AD168" s="338">
        <f t="shared" si="176"/>
        <v>0.53030594656041408</v>
      </c>
      <c r="AE168" s="338">
        <f t="shared" si="177"/>
        <v>0.96425186921334838</v>
      </c>
      <c r="AF168" s="338">
        <f t="shared" si="178"/>
        <v>1.0352719959719627</v>
      </c>
      <c r="AG168" s="338">
        <f t="shared" si="179"/>
        <v>1.119676298713042</v>
      </c>
      <c r="AH168" s="338">
        <f t="shared" si="180"/>
        <v>1.2155556335872388</v>
      </c>
      <c r="AI168" s="338">
        <f t="shared" si="181"/>
        <v>1.3181696939438625</v>
      </c>
      <c r="AJ168" s="338">
        <f t="shared" si="182"/>
        <v>1.4260110998362112</v>
      </c>
      <c r="AK168" s="338">
        <f t="shared" si="183"/>
        <v>1.5372002060131933</v>
      </c>
      <c r="AL168" s="338">
        <f t="shared" si="184"/>
        <v>1.6496042077516497</v>
      </c>
      <c r="AM168" s="338">
        <f t="shared" si="185"/>
        <v>1.760995583781868</v>
      </c>
      <c r="AN168" s="338">
        <f t="shared" si="186"/>
        <v>1.8692258648930371</v>
      </c>
      <c r="AO168" s="338">
        <f t="shared" si="187"/>
        <v>1.9723865890947458</v>
      </c>
      <c r="AP168" s="338">
        <f t="shared" si="188"/>
        <v>2.068932762649963</v>
      </c>
      <c r="AQ168" s="338">
        <f t="shared" si="189"/>
        <v>2.1577538158575065</v>
      </c>
      <c r="AR168" s="338">
        <f t="shared" si="190"/>
        <v>2.2410758705283018</v>
      </c>
      <c r="AS168" s="338">
        <f t="shared" si="191"/>
        <v>2.3215113339087106</v>
      </c>
      <c r="AT168" s="338">
        <f t="shared" si="192"/>
        <v>2.3933192046820917</v>
      </c>
      <c r="AU168" s="338">
        <f t="shared" si="193"/>
        <v>2.4566115105297559</v>
      </c>
      <c r="AV168" s="338">
        <f t="shared" si="194"/>
        <v>2.5165174157186891</v>
      </c>
      <c r="AW168" s="338">
        <f t="shared" si="195"/>
        <v>2.5716791776334222</v>
      </c>
      <c r="AX168" s="338">
        <f t="shared" si="196"/>
        <v>2.6192848815615655</v>
      </c>
      <c r="AY168" s="338">
        <f t="shared" si="197"/>
        <v>2.6614334292149726</v>
      </c>
      <c r="AZ168" s="338">
        <f t="shared" si="198"/>
        <v>2.7021710289457292</v>
      </c>
      <c r="BA168" s="338">
        <f t="shared" si="199"/>
        <v>2.7367790760393333</v>
      </c>
      <c r="BB168" s="338">
        <f t="shared" si="200"/>
        <v>2.7659988721530375</v>
      </c>
      <c r="BC168" s="338">
        <f t="shared" si="201"/>
        <v>2.7952042711525538</v>
      </c>
      <c r="BD168" s="338">
        <f t="shared" si="202"/>
        <v>2.8197463935353442</v>
      </c>
      <c r="BE168" s="338">
        <f t="shared" si="203"/>
        <v>2.8402695297191389</v>
      </c>
      <c r="BF168" s="338">
        <f t="shared" si="204"/>
        <v>2.8602929004389543</v>
      </c>
      <c r="BG168" s="338">
        <f t="shared" si="205"/>
        <v>2.8773923891779334</v>
      </c>
      <c r="BH168" s="338">
        <f t="shared" si="206"/>
        <v>2.891595893857982</v>
      </c>
      <c r="BI168" s="338">
        <f t="shared" si="207"/>
        <v>2.9052243839740681</v>
      </c>
      <c r="BJ168" s="338">
        <f t="shared" si="208"/>
        <v>2.9169924572587345</v>
      </c>
      <c r="BK168" s="338">
        <f t="shared" si="209"/>
        <v>2.9267222035050562</v>
      </c>
      <c r="BL168" s="338">
        <f t="shared" si="210"/>
        <v>2.9359522233310811</v>
      </c>
      <c r="BM168" s="338">
        <f t="shared" si="211"/>
        <v>2.9452278667125129</v>
      </c>
      <c r="BN168" s="339">
        <f t="shared" si="212"/>
        <v>2.9549576129588346</v>
      </c>
      <c r="BO168" s="258"/>
    </row>
    <row r="169" spans="2:67" ht="42" customHeight="1">
      <c r="B169" s="463"/>
      <c r="C169" s="462"/>
      <c r="D169" s="483">
        <v>0.25</v>
      </c>
      <c r="E169" s="482">
        <f t="shared" si="148"/>
        <v>1.3697381837811393</v>
      </c>
      <c r="F169" s="487">
        <f t="shared" si="151"/>
        <v>-6.5130908109430341E-2</v>
      </c>
      <c r="G169" s="487">
        <f t="shared" si="152"/>
        <v>-5.6056086979736408E-2</v>
      </c>
      <c r="H169" s="338">
        <f t="shared" si="154"/>
        <v>-5.405678545014303E-2</v>
      </c>
      <c r="I169" s="338">
        <f t="shared" si="155"/>
        <v>-5.1619667446010986E-2</v>
      </c>
      <c r="J169" s="338">
        <f t="shared" si="156"/>
        <v>-4.865015303402731E-2</v>
      </c>
      <c r="K169" s="338">
        <f t="shared" si="157"/>
        <v>-4.5033860318791752E-2</v>
      </c>
      <c r="L169" s="338">
        <f t="shared" si="158"/>
        <v>-4.0632765400531068E-2</v>
      </c>
      <c r="M169" s="338">
        <f t="shared" si="159"/>
        <v>-3.5280767195788654E-2</v>
      </c>
      <c r="N169" s="338">
        <f t="shared" si="160"/>
        <v>-2.8778640833821867E-2</v>
      </c>
      <c r="O169" s="338">
        <f t="shared" si="161"/>
        <v>-2.0888408776988276E-2</v>
      </c>
      <c r="P169" s="338">
        <f t="shared" si="162"/>
        <v>-1.1327232568302592E-2</v>
      </c>
      <c r="Q169" s="338">
        <f t="shared" si="163"/>
        <v>2.3895879583757385E-4</v>
      </c>
      <c r="R169" s="338">
        <f t="shared" si="164"/>
        <v>1.4201722463442534E-2</v>
      </c>
      <c r="S169" s="338">
        <f t="shared" si="165"/>
        <v>3.1015624689195387E-2</v>
      </c>
      <c r="T169" s="338">
        <f t="shared" si="166"/>
        <v>5.1202112891871598E-2</v>
      </c>
      <c r="U169" s="338">
        <f t="shared" si="167"/>
        <v>7.5350430906578003E-2</v>
      </c>
      <c r="V169" s="338">
        <f t="shared" si="168"/>
        <v>0.10411382616313147</v>
      </c>
      <c r="W169" s="338">
        <f t="shared" si="169"/>
        <v>0.1381988459159762</v>
      </c>
      <c r="X169" s="338">
        <f t="shared" si="170"/>
        <v>0.17834516996945771</v>
      </c>
      <c r="Y169" s="338">
        <f t="shared" si="171"/>
        <v>0.22529336050951121</v>
      </c>
      <c r="Z169" s="338">
        <f t="shared" si="172"/>
        <v>0.27919637643749196</v>
      </c>
      <c r="AA169" s="338">
        <f t="shared" si="173"/>
        <v>0.32614456697754546</v>
      </c>
      <c r="AB169" s="338">
        <f t="shared" si="174"/>
        <v>0.37296586876591598</v>
      </c>
      <c r="AC169" s="338">
        <f t="shared" si="175"/>
        <v>0.41856564953896658</v>
      </c>
      <c r="AD169" s="338">
        <f t="shared" si="176"/>
        <v>0.45871197359244809</v>
      </c>
      <c r="AE169" s="338">
        <f t="shared" si="177"/>
        <v>0.49578983809510768</v>
      </c>
      <c r="AF169" s="338">
        <f t="shared" si="178"/>
        <v>0.99690875633165899</v>
      </c>
      <c r="AG169" s="338">
        <f t="shared" si="179"/>
        <v>1.0765597848885005</v>
      </c>
      <c r="AH169" s="338">
        <f t="shared" si="180"/>
        <v>1.1646351137435333</v>
      </c>
      <c r="AI169" s="338">
        <f t="shared" si="181"/>
        <v>1.2659019136397252</v>
      </c>
      <c r="AJ169" s="338">
        <f t="shared" si="182"/>
        <v>1.3737433195320738</v>
      </c>
      <c r="AK169" s="338">
        <f t="shared" si="183"/>
        <v>1.4849324257090559</v>
      </c>
      <c r="AL169" s="338">
        <f t="shared" si="184"/>
        <v>1.5973364274475124</v>
      </c>
      <c r="AM169" s="338">
        <f t="shared" si="185"/>
        <v>1.7087278034777307</v>
      </c>
      <c r="AN169" s="338">
        <f t="shared" si="186"/>
        <v>1.8169580845888997</v>
      </c>
      <c r="AO169" s="338">
        <f t="shared" si="187"/>
        <v>1.9201188087906085</v>
      </c>
      <c r="AP169" s="338">
        <f t="shared" si="188"/>
        <v>2.017345404125237</v>
      </c>
      <c r="AQ169" s="338">
        <f t="shared" si="189"/>
        <v>2.1138915776804543</v>
      </c>
      <c r="AR169" s="338">
        <f t="shared" si="190"/>
        <v>2.2027126308879978</v>
      </c>
      <c r="AS169" s="338">
        <f t="shared" si="191"/>
        <v>2.283148094268407</v>
      </c>
      <c r="AT169" s="338">
        <f t="shared" si="192"/>
        <v>2.3549559650417877</v>
      </c>
      <c r="AU169" s="338">
        <f t="shared" si="193"/>
        <v>2.4258312394851256</v>
      </c>
      <c r="AV169" s="338">
        <f t="shared" si="194"/>
        <v>2.4891235453327898</v>
      </c>
      <c r="AW169" s="338">
        <f t="shared" si="195"/>
        <v>2.5442853072475224</v>
      </c>
      <c r="AX169" s="338">
        <f t="shared" si="196"/>
        <v>2.5946479980553714</v>
      </c>
      <c r="AY169" s="338">
        <f t="shared" si="197"/>
        <v>2.6422537019835151</v>
      </c>
      <c r="AZ169" s="338">
        <f t="shared" si="198"/>
        <v>2.6829913017142717</v>
      </c>
      <c r="BA169" s="338">
        <f t="shared" si="199"/>
        <v>2.7181319516607596</v>
      </c>
      <c r="BB169" s="338">
        <f t="shared" si="200"/>
        <v>2.7527399987543637</v>
      </c>
      <c r="BC169" s="338">
        <f t="shared" si="201"/>
        <v>2.7819597948680683</v>
      </c>
      <c r="BD169" s="338">
        <f t="shared" si="202"/>
        <v>2.8065019172508587</v>
      </c>
      <c r="BE169" s="338">
        <f t="shared" si="203"/>
        <v>2.8307107562548062</v>
      </c>
      <c r="BF169" s="338">
        <f t="shared" si="204"/>
        <v>2.8512338924386005</v>
      </c>
      <c r="BG169" s="338">
        <f t="shared" si="205"/>
        <v>2.8683333811775795</v>
      </c>
      <c r="BH169" s="338">
        <f t="shared" si="206"/>
        <v>2.8848650343865474</v>
      </c>
      <c r="BI169" s="338">
        <f t="shared" si="207"/>
        <v>2.899068539066596</v>
      </c>
      <c r="BJ169" s="338">
        <f t="shared" si="208"/>
        <v>2.9108366123512623</v>
      </c>
      <c r="BK169" s="338">
        <f t="shared" si="209"/>
        <v>2.9220579626815608</v>
      </c>
      <c r="BL169" s="338">
        <f t="shared" si="210"/>
        <v>2.9317877089278825</v>
      </c>
      <c r="BM169" s="338">
        <f t="shared" si="211"/>
        <v>2.9398181997443169</v>
      </c>
      <c r="BN169" s="339">
        <f t="shared" si="212"/>
        <v>2.9474039450924545</v>
      </c>
      <c r="BO169" s="258"/>
    </row>
    <row r="170" spans="2:67" ht="42" customHeight="1">
      <c r="B170" s="463"/>
      <c r="C170" s="462"/>
      <c r="D170" s="481">
        <v>0.2</v>
      </c>
      <c r="E170" s="482">
        <f t="shared" si="148"/>
        <v>1.1566487081437145</v>
      </c>
      <c r="F170" s="487">
        <f t="shared" si="151"/>
        <v>-0.17167564592814277</v>
      </c>
      <c r="G170" s="487">
        <f t="shared" si="152"/>
        <v>-0.16260082479844884</v>
      </c>
      <c r="H170" s="338">
        <f t="shared" si="154"/>
        <v>-0.16060152326885546</v>
      </c>
      <c r="I170" s="338">
        <f t="shared" si="155"/>
        <v>-0.15816440526472342</v>
      </c>
      <c r="J170" s="338">
        <f t="shared" si="156"/>
        <v>-0.15519489085273974</v>
      </c>
      <c r="K170" s="338">
        <f t="shared" si="157"/>
        <v>-0.15157859813750418</v>
      </c>
      <c r="L170" s="338">
        <f t="shared" si="158"/>
        <v>-0.1471775032192435</v>
      </c>
      <c r="M170" s="338">
        <f t="shared" si="159"/>
        <v>-0.14182550501450109</v>
      </c>
      <c r="N170" s="338">
        <f t="shared" si="160"/>
        <v>-0.1353233786525343</v>
      </c>
      <c r="O170" s="338">
        <f t="shared" si="161"/>
        <v>-0.12743314659570071</v>
      </c>
      <c r="P170" s="338">
        <f t="shared" si="162"/>
        <v>-0.11787197038701502</v>
      </c>
      <c r="Q170" s="338">
        <f t="shared" si="163"/>
        <v>-0.10630577902287486</v>
      </c>
      <c r="R170" s="338">
        <f t="shared" si="164"/>
        <v>-9.2343015355269897E-2</v>
      </c>
      <c r="S170" s="338">
        <f t="shared" si="165"/>
        <v>-7.5529113129517045E-2</v>
      </c>
      <c r="T170" s="338">
        <f t="shared" si="166"/>
        <v>-5.5342624926840833E-2</v>
      </c>
      <c r="U170" s="338">
        <f t="shared" si="167"/>
        <v>-3.1194306912134429E-2</v>
      </c>
      <c r="V170" s="338">
        <f t="shared" si="168"/>
        <v>-2.4309116555809585E-3</v>
      </c>
      <c r="W170" s="338">
        <f t="shared" si="169"/>
        <v>3.1654108097263767E-2</v>
      </c>
      <c r="X170" s="338">
        <f t="shared" si="170"/>
        <v>7.1800432150745275E-2</v>
      </c>
      <c r="Y170" s="338">
        <f t="shared" si="171"/>
        <v>0.11874862269079878</v>
      </c>
      <c r="Z170" s="338">
        <f t="shared" si="172"/>
        <v>0.17319364628375533</v>
      </c>
      <c r="AA170" s="338">
        <f t="shared" si="173"/>
        <v>0.22529336050951121</v>
      </c>
      <c r="AB170" s="338">
        <f t="shared" si="174"/>
        <v>0.27919637643749196</v>
      </c>
      <c r="AC170" s="338">
        <f t="shared" si="175"/>
        <v>0.32614456697754546</v>
      </c>
      <c r="AD170" s="338">
        <f t="shared" si="176"/>
        <v>0.37296586876591598</v>
      </c>
      <c r="AE170" s="338">
        <f t="shared" si="177"/>
        <v>0.41856564953896658</v>
      </c>
      <c r="AF170" s="338">
        <f t="shared" si="178"/>
        <v>0.45871197359244809</v>
      </c>
      <c r="AG170" s="338">
        <f t="shared" si="179"/>
        <v>1.0352719959719627</v>
      </c>
      <c r="AH170" s="338">
        <f t="shared" si="180"/>
        <v>1.119676298713042</v>
      </c>
      <c r="AI170" s="338">
        <f t="shared" si="181"/>
        <v>1.2155556335872388</v>
      </c>
      <c r="AJ170" s="338">
        <f t="shared" si="182"/>
        <v>1.3181696939438625</v>
      </c>
      <c r="AK170" s="338">
        <f t="shared" si="183"/>
        <v>1.4260110998362112</v>
      </c>
      <c r="AL170" s="338">
        <f t="shared" si="184"/>
        <v>1.5372002060131933</v>
      </c>
      <c r="AM170" s="338">
        <f t="shared" si="185"/>
        <v>1.6496042077516497</v>
      </c>
      <c r="AN170" s="338">
        <f t="shared" si="186"/>
        <v>1.760995583781868</v>
      </c>
      <c r="AO170" s="338">
        <f t="shared" si="187"/>
        <v>1.8692258648930371</v>
      </c>
      <c r="AP170" s="338">
        <f t="shared" si="188"/>
        <v>1.9723865890947458</v>
      </c>
      <c r="AQ170" s="338">
        <f t="shared" si="189"/>
        <v>2.068932762649963</v>
      </c>
      <c r="AR170" s="338">
        <f t="shared" si="190"/>
        <v>2.1577538158575065</v>
      </c>
      <c r="AS170" s="338">
        <f t="shared" si="191"/>
        <v>2.2410758705283018</v>
      </c>
      <c r="AT170" s="338">
        <f t="shared" si="192"/>
        <v>2.3215113339087106</v>
      </c>
      <c r="AU170" s="338">
        <f t="shared" si="193"/>
        <v>2.3933192046820917</v>
      </c>
      <c r="AV170" s="338">
        <f t="shared" si="194"/>
        <v>2.4566115105297559</v>
      </c>
      <c r="AW170" s="338">
        <f t="shared" si="195"/>
        <v>2.5165174157186891</v>
      </c>
      <c r="AX170" s="338">
        <f t="shared" si="196"/>
        <v>2.5716791776334222</v>
      </c>
      <c r="AY170" s="338">
        <f t="shared" si="197"/>
        <v>2.6192848815615655</v>
      </c>
      <c r="AZ170" s="338">
        <f t="shared" si="198"/>
        <v>2.6614334292149726</v>
      </c>
      <c r="BA170" s="338">
        <f t="shared" si="199"/>
        <v>2.7021710289457292</v>
      </c>
      <c r="BB170" s="338">
        <f t="shared" si="200"/>
        <v>2.7367790760393333</v>
      </c>
      <c r="BC170" s="338">
        <f t="shared" si="201"/>
        <v>2.7659988721530375</v>
      </c>
      <c r="BD170" s="338">
        <f t="shared" si="202"/>
        <v>2.7952042711525538</v>
      </c>
      <c r="BE170" s="338">
        <f t="shared" si="203"/>
        <v>2.8197463935353442</v>
      </c>
      <c r="BF170" s="338">
        <f t="shared" si="204"/>
        <v>2.8402695297191389</v>
      </c>
      <c r="BG170" s="338">
        <f t="shared" si="205"/>
        <v>2.8602929004389543</v>
      </c>
      <c r="BH170" s="338">
        <f t="shared" si="206"/>
        <v>2.8773923891779334</v>
      </c>
      <c r="BI170" s="338">
        <f t="shared" si="207"/>
        <v>2.891595893857982</v>
      </c>
      <c r="BJ170" s="338">
        <f t="shared" si="208"/>
        <v>2.9052243839740681</v>
      </c>
      <c r="BK170" s="338">
        <f t="shared" si="209"/>
        <v>2.9169924572587345</v>
      </c>
      <c r="BL170" s="338">
        <f t="shared" si="210"/>
        <v>2.9267222035050562</v>
      </c>
      <c r="BM170" s="338">
        <f t="shared" si="211"/>
        <v>2.9359522233310811</v>
      </c>
      <c r="BN170" s="339">
        <f t="shared" si="212"/>
        <v>2.9452278667125129</v>
      </c>
      <c r="BO170" s="258"/>
    </row>
    <row r="171" spans="2:67" ht="42" customHeight="1">
      <c r="B171" s="463"/>
      <c r="C171" s="462"/>
      <c r="D171" s="483">
        <v>0.15</v>
      </c>
      <c r="E171" s="482">
        <f t="shared" si="148"/>
        <v>0.93574153293064688</v>
      </c>
      <c r="F171" s="487">
        <f t="shared" si="151"/>
        <v>-0.28212923353467656</v>
      </c>
      <c r="G171" s="487">
        <f t="shared" si="152"/>
        <v>-0.27305441240498263</v>
      </c>
      <c r="H171" s="338">
        <f t="shared" si="154"/>
        <v>-0.27105511087538925</v>
      </c>
      <c r="I171" s="338">
        <f t="shared" si="155"/>
        <v>-0.26861799287125721</v>
      </c>
      <c r="J171" s="338">
        <f t="shared" si="156"/>
        <v>-0.26564847845927353</v>
      </c>
      <c r="K171" s="338">
        <f t="shared" si="157"/>
        <v>-0.26203218574403797</v>
      </c>
      <c r="L171" s="338">
        <f t="shared" si="158"/>
        <v>-0.25763109082577729</v>
      </c>
      <c r="M171" s="338">
        <f t="shared" si="159"/>
        <v>-0.25227909262103487</v>
      </c>
      <c r="N171" s="338">
        <f t="shared" si="160"/>
        <v>-0.24577696625906809</v>
      </c>
      <c r="O171" s="338">
        <f t="shared" si="161"/>
        <v>-0.2378867342022345</v>
      </c>
      <c r="P171" s="338">
        <f t="shared" si="162"/>
        <v>-0.22832555799354881</v>
      </c>
      <c r="Q171" s="338">
        <f t="shared" si="163"/>
        <v>-0.21675936662940865</v>
      </c>
      <c r="R171" s="338">
        <f t="shared" si="164"/>
        <v>-0.20279660296180368</v>
      </c>
      <c r="S171" s="338">
        <f t="shared" si="165"/>
        <v>-0.18598270073605083</v>
      </c>
      <c r="T171" s="338">
        <f t="shared" si="166"/>
        <v>-0.16579621253337462</v>
      </c>
      <c r="U171" s="338">
        <f t="shared" si="167"/>
        <v>-0.14164789451866822</v>
      </c>
      <c r="V171" s="338">
        <f t="shared" si="168"/>
        <v>-0.11288449926211475</v>
      </c>
      <c r="W171" s="338">
        <f t="shared" si="169"/>
        <v>-7.8799479509270021E-2</v>
      </c>
      <c r="X171" s="338">
        <f t="shared" si="170"/>
        <v>-3.8653155455788513E-2</v>
      </c>
      <c r="Y171" s="338">
        <f t="shared" si="171"/>
        <v>8.29503508426499E-3</v>
      </c>
      <c r="Z171" s="338">
        <f t="shared" si="172"/>
        <v>6.2740058677221544E-2</v>
      </c>
      <c r="AA171" s="338">
        <f t="shared" si="173"/>
        <v>0.11874862269079878</v>
      </c>
      <c r="AB171" s="338">
        <f t="shared" si="174"/>
        <v>0.17319364628375533</v>
      </c>
      <c r="AC171" s="338">
        <f t="shared" si="175"/>
        <v>0.22529336050951121</v>
      </c>
      <c r="AD171" s="338">
        <f t="shared" si="176"/>
        <v>0.27919637643749196</v>
      </c>
      <c r="AE171" s="338">
        <f t="shared" si="177"/>
        <v>0.32614456697754546</v>
      </c>
      <c r="AF171" s="338">
        <f t="shared" si="178"/>
        <v>0.37296586876591598</v>
      </c>
      <c r="AG171" s="338">
        <f t="shared" si="179"/>
        <v>0.41856564953896658</v>
      </c>
      <c r="AH171" s="338">
        <f t="shared" si="180"/>
        <v>1.0765597848885005</v>
      </c>
      <c r="AI171" s="338">
        <f t="shared" si="181"/>
        <v>1.1646351137435333</v>
      </c>
      <c r="AJ171" s="338">
        <f t="shared" si="182"/>
        <v>1.2659019136397252</v>
      </c>
      <c r="AK171" s="338">
        <f t="shared" si="183"/>
        <v>1.3737433195320738</v>
      </c>
      <c r="AL171" s="338">
        <f t="shared" si="184"/>
        <v>1.4849324257090559</v>
      </c>
      <c r="AM171" s="338">
        <f t="shared" si="185"/>
        <v>1.5973364274475124</v>
      </c>
      <c r="AN171" s="338">
        <f t="shared" si="186"/>
        <v>1.7087278034777307</v>
      </c>
      <c r="AO171" s="338">
        <f t="shared" si="187"/>
        <v>1.8169580845888997</v>
      </c>
      <c r="AP171" s="338">
        <f t="shared" si="188"/>
        <v>1.9201188087906085</v>
      </c>
      <c r="AQ171" s="338">
        <f t="shared" si="189"/>
        <v>2.017345404125237</v>
      </c>
      <c r="AR171" s="338">
        <f t="shared" si="190"/>
        <v>2.1138915776804543</v>
      </c>
      <c r="AS171" s="338">
        <f t="shared" si="191"/>
        <v>2.2027126308879978</v>
      </c>
      <c r="AT171" s="338">
        <f t="shared" si="192"/>
        <v>2.283148094268407</v>
      </c>
      <c r="AU171" s="338">
        <f t="shared" si="193"/>
        <v>2.3549559650417877</v>
      </c>
      <c r="AV171" s="338">
        <f t="shared" si="194"/>
        <v>2.4258312394851256</v>
      </c>
      <c r="AW171" s="338">
        <f t="shared" si="195"/>
        <v>2.4891235453327898</v>
      </c>
      <c r="AX171" s="338">
        <f t="shared" si="196"/>
        <v>2.5442853072475224</v>
      </c>
      <c r="AY171" s="338">
        <f t="shared" si="197"/>
        <v>2.5946479980553714</v>
      </c>
      <c r="AZ171" s="338">
        <f t="shared" si="198"/>
        <v>2.6422537019835151</v>
      </c>
      <c r="BA171" s="338">
        <f t="shared" si="199"/>
        <v>2.6829913017142717</v>
      </c>
      <c r="BB171" s="338">
        <f t="shared" si="200"/>
        <v>2.7181319516607596</v>
      </c>
      <c r="BC171" s="338">
        <f t="shared" si="201"/>
        <v>2.7527399987543637</v>
      </c>
      <c r="BD171" s="338">
        <f t="shared" si="202"/>
        <v>2.7819597948680683</v>
      </c>
      <c r="BE171" s="338">
        <f t="shared" si="203"/>
        <v>2.8065019172508587</v>
      </c>
      <c r="BF171" s="338">
        <f t="shared" si="204"/>
        <v>2.8307107562548062</v>
      </c>
      <c r="BG171" s="338">
        <f t="shared" si="205"/>
        <v>2.8512338924386005</v>
      </c>
      <c r="BH171" s="338">
        <f t="shared" si="206"/>
        <v>2.8683333811775795</v>
      </c>
      <c r="BI171" s="338">
        <f t="shared" si="207"/>
        <v>2.8848650343865474</v>
      </c>
      <c r="BJ171" s="338">
        <f t="shared" si="208"/>
        <v>2.899068539066596</v>
      </c>
      <c r="BK171" s="338">
        <f t="shared" si="209"/>
        <v>2.9108366123512623</v>
      </c>
      <c r="BL171" s="338">
        <f t="shared" si="210"/>
        <v>2.9220579626815608</v>
      </c>
      <c r="BM171" s="338">
        <f t="shared" si="211"/>
        <v>2.9317877089278825</v>
      </c>
      <c r="BN171" s="339">
        <f t="shared" si="212"/>
        <v>2.9398181997443169</v>
      </c>
      <c r="BO171" s="258"/>
    </row>
    <row r="172" spans="2:67" ht="42" customHeight="1">
      <c r="B172" s="463"/>
      <c r="C172" s="462"/>
      <c r="D172" s="481">
        <v>0.1</v>
      </c>
      <c r="E172" s="482">
        <f t="shared" si="148"/>
        <v>0.71116905286032006</v>
      </c>
      <c r="F172" s="487">
        <f t="shared" si="151"/>
        <v>-0.39441547356983997</v>
      </c>
      <c r="G172" s="487">
        <f t="shared" si="152"/>
        <v>-0.38534065244014604</v>
      </c>
      <c r="H172" s="338">
        <f t="shared" si="154"/>
        <v>-0.38334135091055266</v>
      </c>
      <c r="I172" s="338">
        <f t="shared" si="155"/>
        <v>-0.38090423290642061</v>
      </c>
      <c r="J172" s="338">
        <f t="shared" si="156"/>
        <v>-0.37793471849443694</v>
      </c>
      <c r="K172" s="338">
        <f t="shared" si="157"/>
        <v>-0.37431842577920138</v>
      </c>
      <c r="L172" s="338">
        <f t="shared" si="158"/>
        <v>-0.3699173308609407</v>
      </c>
      <c r="M172" s="338">
        <f t="shared" si="159"/>
        <v>-0.36456533265619828</v>
      </c>
      <c r="N172" s="338">
        <f t="shared" si="160"/>
        <v>-0.3580632062942315</v>
      </c>
      <c r="O172" s="338">
        <f t="shared" si="161"/>
        <v>-0.3501729742373979</v>
      </c>
      <c r="P172" s="338">
        <f t="shared" si="162"/>
        <v>-0.34061179802871222</v>
      </c>
      <c r="Q172" s="338">
        <f t="shared" si="163"/>
        <v>-0.32904560666457205</v>
      </c>
      <c r="R172" s="338">
        <f t="shared" si="164"/>
        <v>-0.31508284299696709</v>
      </c>
      <c r="S172" s="338">
        <f t="shared" si="165"/>
        <v>-0.29826894077121424</v>
      </c>
      <c r="T172" s="338">
        <f t="shared" si="166"/>
        <v>-0.27808245256853803</v>
      </c>
      <c r="U172" s="338">
        <f t="shared" si="167"/>
        <v>-0.25393413455383163</v>
      </c>
      <c r="V172" s="338">
        <f t="shared" si="168"/>
        <v>-0.22517073929727816</v>
      </c>
      <c r="W172" s="338">
        <f t="shared" si="169"/>
        <v>-0.19108571954443343</v>
      </c>
      <c r="X172" s="338">
        <f t="shared" si="170"/>
        <v>-0.15093939549095192</v>
      </c>
      <c r="Y172" s="338">
        <f t="shared" si="171"/>
        <v>-0.10399120495089842</v>
      </c>
      <c r="Z172" s="338">
        <f t="shared" si="172"/>
        <v>-4.9546181357941865E-2</v>
      </c>
      <c r="AA172" s="338">
        <f t="shared" si="173"/>
        <v>8.29503508426499E-3</v>
      </c>
      <c r="AB172" s="338">
        <f t="shared" si="174"/>
        <v>6.2740058677221544E-2</v>
      </c>
      <c r="AC172" s="338">
        <f t="shared" si="175"/>
        <v>0.11874862269079878</v>
      </c>
      <c r="AD172" s="338">
        <f t="shared" si="176"/>
        <v>0.17319364628375533</v>
      </c>
      <c r="AE172" s="338">
        <f t="shared" si="177"/>
        <v>0.22529336050951121</v>
      </c>
      <c r="AF172" s="338">
        <f t="shared" si="178"/>
        <v>0.27919637643749196</v>
      </c>
      <c r="AG172" s="338">
        <f t="shared" si="179"/>
        <v>0.32614456697754546</v>
      </c>
      <c r="AH172" s="338">
        <f t="shared" si="180"/>
        <v>0.37296586876591598</v>
      </c>
      <c r="AI172" s="338">
        <f t="shared" si="181"/>
        <v>1.119676298713042</v>
      </c>
      <c r="AJ172" s="338">
        <f t="shared" si="182"/>
        <v>1.2155556335872388</v>
      </c>
      <c r="AK172" s="338">
        <f t="shared" si="183"/>
        <v>1.3181696939438625</v>
      </c>
      <c r="AL172" s="338">
        <f t="shared" si="184"/>
        <v>1.4260110998362112</v>
      </c>
      <c r="AM172" s="338">
        <f t="shared" si="185"/>
        <v>1.5372002060131933</v>
      </c>
      <c r="AN172" s="338">
        <f t="shared" si="186"/>
        <v>1.6496042077516497</v>
      </c>
      <c r="AO172" s="338">
        <f t="shared" si="187"/>
        <v>1.760995583781868</v>
      </c>
      <c r="AP172" s="338">
        <f t="shared" si="188"/>
        <v>1.8692258648930371</v>
      </c>
      <c r="AQ172" s="338">
        <f t="shared" si="189"/>
        <v>1.9723865890947458</v>
      </c>
      <c r="AR172" s="338">
        <f t="shared" si="190"/>
        <v>2.068932762649963</v>
      </c>
      <c r="AS172" s="338">
        <f t="shared" si="191"/>
        <v>2.1577538158575065</v>
      </c>
      <c r="AT172" s="338">
        <f t="shared" si="192"/>
        <v>2.2410758705283018</v>
      </c>
      <c r="AU172" s="338">
        <f t="shared" si="193"/>
        <v>2.3215113339087106</v>
      </c>
      <c r="AV172" s="338">
        <f t="shared" si="194"/>
        <v>2.3933192046820917</v>
      </c>
      <c r="AW172" s="338">
        <f t="shared" si="195"/>
        <v>2.4566115105297559</v>
      </c>
      <c r="AX172" s="338">
        <f t="shared" si="196"/>
        <v>2.5165174157186891</v>
      </c>
      <c r="AY172" s="338">
        <f t="shared" si="197"/>
        <v>2.5716791776334222</v>
      </c>
      <c r="AZ172" s="338">
        <f t="shared" si="198"/>
        <v>2.6192848815615655</v>
      </c>
      <c r="BA172" s="338">
        <f t="shared" si="199"/>
        <v>2.6614334292149726</v>
      </c>
      <c r="BB172" s="338">
        <f t="shared" si="200"/>
        <v>2.7021710289457292</v>
      </c>
      <c r="BC172" s="338">
        <f t="shared" si="201"/>
        <v>2.7367790760393333</v>
      </c>
      <c r="BD172" s="338">
        <f t="shared" si="202"/>
        <v>2.7659988721530375</v>
      </c>
      <c r="BE172" s="338">
        <f t="shared" si="203"/>
        <v>2.7952042711525538</v>
      </c>
      <c r="BF172" s="338">
        <f t="shared" si="204"/>
        <v>2.8197463935353442</v>
      </c>
      <c r="BG172" s="338">
        <f t="shared" si="205"/>
        <v>2.8402695297191389</v>
      </c>
      <c r="BH172" s="338">
        <f t="shared" si="206"/>
        <v>2.8602929004389543</v>
      </c>
      <c r="BI172" s="338">
        <f t="shared" si="207"/>
        <v>2.8773923891779334</v>
      </c>
      <c r="BJ172" s="338">
        <f t="shared" si="208"/>
        <v>2.891595893857982</v>
      </c>
      <c r="BK172" s="338">
        <f t="shared" si="209"/>
        <v>2.9052243839740681</v>
      </c>
      <c r="BL172" s="338">
        <f t="shared" si="210"/>
        <v>2.9169924572587345</v>
      </c>
      <c r="BM172" s="338">
        <f t="shared" si="211"/>
        <v>2.9267222035050562</v>
      </c>
      <c r="BN172" s="339">
        <f t="shared" si="212"/>
        <v>2.9359522233310811</v>
      </c>
      <c r="BO172" s="258"/>
    </row>
    <row r="173" spans="2:67" ht="42" customHeight="1">
      <c r="B173" s="464"/>
      <c r="C173" s="463"/>
      <c r="D173" s="483">
        <v>0.05</v>
      </c>
      <c r="E173" s="482">
        <f t="shared" si="148"/>
        <v>0.48736781596287759</v>
      </c>
      <c r="F173" s="487">
        <f t="shared" si="151"/>
        <v>-0.5063160920185612</v>
      </c>
      <c r="G173" s="487">
        <f t="shared" si="152"/>
        <v>-0.49724127088886727</v>
      </c>
      <c r="H173" s="338">
        <f t="shared" si="154"/>
        <v>-0.49524196935927389</v>
      </c>
      <c r="I173" s="338">
        <f t="shared" si="155"/>
        <v>-0.49280485135514185</v>
      </c>
      <c r="J173" s="338">
        <f t="shared" si="156"/>
        <v>-0.48983533694315817</v>
      </c>
      <c r="K173" s="338">
        <f t="shared" si="157"/>
        <v>-0.48621904422792261</v>
      </c>
      <c r="L173" s="338">
        <f t="shared" si="158"/>
        <v>-0.48181794930966193</v>
      </c>
      <c r="M173" s="338">
        <f t="shared" si="159"/>
        <v>-0.47646595110491952</v>
      </c>
      <c r="N173" s="338">
        <f t="shared" si="160"/>
        <v>-0.46996382474295273</v>
      </c>
      <c r="O173" s="338">
        <f t="shared" si="161"/>
        <v>-0.46207359268611914</v>
      </c>
      <c r="P173" s="338">
        <f t="shared" si="162"/>
        <v>-0.45251241647743345</v>
      </c>
      <c r="Q173" s="338">
        <f t="shared" si="163"/>
        <v>-0.44094622511329329</v>
      </c>
      <c r="R173" s="338">
        <f t="shared" si="164"/>
        <v>-0.42698346144568833</v>
      </c>
      <c r="S173" s="338">
        <f t="shared" si="165"/>
        <v>-0.41016955921993548</v>
      </c>
      <c r="T173" s="338">
        <f t="shared" si="166"/>
        <v>-0.38998307101725926</v>
      </c>
      <c r="U173" s="338">
        <f t="shared" si="167"/>
        <v>-0.36583475300255286</v>
      </c>
      <c r="V173" s="338">
        <f t="shared" si="168"/>
        <v>-0.33707135774599939</v>
      </c>
      <c r="W173" s="338">
        <f t="shared" si="169"/>
        <v>-0.30298633799315466</v>
      </c>
      <c r="X173" s="338">
        <f t="shared" si="170"/>
        <v>-0.26284001393967316</v>
      </c>
      <c r="Y173" s="338">
        <f t="shared" si="171"/>
        <v>-0.21589182339961965</v>
      </c>
      <c r="Z173" s="338">
        <f t="shared" si="172"/>
        <v>-0.1614467998066631</v>
      </c>
      <c r="AA173" s="338">
        <f t="shared" si="173"/>
        <v>-0.10399120495089842</v>
      </c>
      <c r="AB173" s="338">
        <f t="shared" si="174"/>
        <v>-4.9546181357941865E-2</v>
      </c>
      <c r="AC173" s="338">
        <f t="shared" si="175"/>
        <v>8.29503508426499E-3</v>
      </c>
      <c r="AD173" s="338">
        <f t="shared" si="176"/>
        <v>6.2740058677221544E-2</v>
      </c>
      <c r="AE173" s="338">
        <f t="shared" si="177"/>
        <v>0.11874862269079878</v>
      </c>
      <c r="AF173" s="338">
        <f t="shared" si="178"/>
        <v>0.17319364628375533</v>
      </c>
      <c r="AG173" s="338">
        <f t="shared" si="179"/>
        <v>0.22529336050951121</v>
      </c>
      <c r="AH173" s="338">
        <f t="shared" si="180"/>
        <v>0.27919637643749196</v>
      </c>
      <c r="AI173" s="338">
        <f t="shared" si="181"/>
        <v>0.32614456697754546</v>
      </c>
      <c r="AJ173" s="338">
        <f t="shared" si="182"/>
        <v>1.1646351137435333</v>
      </c>
      <c r="AK173" s="338">
        <f t="shared" si="183"/>
        <v>1.2659019136397252</v>
      </c>
      <c r="AL173" s="338">
        <f t="shared" si="184"/>
        <v>1.3737433195320738</v>
      </c>
      <c r="AM173" s="338">
        <f t="shared" si="185"/>
        <v>1.4849324257090559</v>
      </c>
      <c r="AN173" s="338">
        <f t="shared" si="186"/>
        <v>1.5973364274475124</v>
      </c>
      <c r="AO173" s="338">
        <f t="shared" si="187"/>
        <v>1.7087278034777307</v>
      </c>
      <c r="AP173" s="338">
        <f t="shared" si="188"/>
        <v>1.8169580845888997</v>
      </c>
      <c r="AQ173" s="338">
        <f t="shared" si="189"/>
        <v>1.9201188087906085</v>
      </c>
      <c r="AR173" s="338">
        <f t="shared" si="190"/>
        <v>2.017345404125237</v>
      </c>
      <c r="AS173" s="338">
        <f t="shared" si="191"/>
        <v>2.1138915776804543</v>
      </c>
      <c r="AT173" s="338">
        <f t="shared" si="192"/>
        <v>2.2027126308879978</v>
      </c>
      <c r="AU173" s="338">
        <f t="shared" si="193"/>
        <v>2.283148094268407</v>
      </c>
      <c r="AV173" s="338">
        <f t="shared" si="194"/>
        <v>2.3549559650417877</v>
      </c>
      <c r="AW173" s="338">
        <f t="shared" si="195"/>
        <v>2.4258312394851256</v>
      </c>
      <c r="AX173" s="338">
        <f t="shared" si="196"/>
        <v>2.4891235453327898</v>
      </c>
      <c r="AY173" s="338">
        <f t="shared" si="197"/>
        <v>2.5442853072475224</v>
      </c>
      <c r="AZ173" s="338">
        <f t="shared" si="198"/>
        <v>2.5946479980553714</v>
      </c>
      <c r="BA173" s="338">
        <f t="shared" si="199"/>
        <v>2.6422537019835151</v>
      </c>
      <c r="BB173" s="338">
        <f t="shared" si="200"/>
        <v>2.6829913017142717</v>
      </c>
      <c r="BC173" s="338">
        <f t="shared" si="201"/>
        <v>2.7181319516607596</v>
      </c>
      <c r="BD173" s="338">
        <f t="shared" si="202"/>
        <v>2.7527399987543637</v>
      </c>
      <c r="BE173" s="338">
        <f t="shared" si="203"/>
        <v>2.7819597948680683</v>
      </c>
      <c r="BF173" s="338">
        <f t="shared" si="204"/>
        <v>2.8065019172508587</v>
      </c>
      <c r="BG173" s="338">
        <f t="shared" si="205"/>
        <v>2.8307107562548062</v>
      </c>
      <c r="BH173" s="338">
        <f t="shared" si="206"/>
        <v>2.8512338924386005</v>
      </c>
      <c r="BI173" s="338">
        <f t="shared" si="207"/>
        <v>2.8683333811775795</v>
      </c>
      <c r="BJ173" s="338">
        <f t="shared" si="208"/>
        <v>2.8848650343865474</v>
      </c>
      <c r="BK173" s="338">
        <f t="shared" si="209"/>
        <v>2.899068539066596</v>
      </c>
      <c r="BL173" s="338">
        <f t="shared" si="210"/>
        <v>2.9108366123512623</v>
      </c>
      <c r="BM173" s="338">
        <f t="shared" si="211"/>
        <v>2.9220579626815608</v>
      </c>
      <c r="BN173" s="339">
        <f t="shared" si="212"/>
        <v>2.9317877089278825</v>
      </c>
      <c r="BO173" s="258"/>
    </row>
    <row r="174" spans="2:67" ht="42" customHeight="1">
      <c r="B174" s="464"/>
      <c r="C174" s="463"/>
      <c r="D174" s="481">
        <v>0</v>
      </c>
      <c r="E174" s="482">
        <f t="shared" ref="E174:E203" si="213">$E$144-($E$144-$E$204)*1/(1+EXP(-($E$143*(-D174+$C$142))))</f>
        <v>0.26871400728620642</v>
      </c>
      <c r="F174" s="487">
        <f t="shared" si="151"/>
        <v>-0.61564299635689679</v>
      </c>
      <c r="G174" s="487">
        <f t="shared" si="152"/>
        <v>-0.60656817522720285</v>
      </c>
      <c r="H174" s="338">
        <f t="shared" si="154"/>
        <v>-0.60456887369760948</v>
      </c>
      <c r="I174" s="338">
        <f t="shared" si="155"/>
        <v>-0.60213175569347743</v>
      </c>
      <c r="J174" s="338">
        <f t="shared" si="156"/>
        <v>-0.59916224128149376</v>
      </c>
      <c r="K174" s="338">
        <f t="shared" si="157"/>
        <v>-0.5955459485662582</v>
      </c>
      <c r="L174" s="338">
        <f t="shared" si="158"/>
        <v>-0.59114485364799751</v>
      </c>
      <c r="M174" s="338">
        <f t="shared" si="159"/>
        <v>-0.5857928554432551</v>
      </c>
      <c r="N174" s="338">
        <f t="shared" si="160"/>
        <v>-0.57929072908128831</v>
      </c>
      <c r="O174" s="338">
        <f t="shared" si="161"/>
        <v>-0.57140049702445472</v>
      </c>
      <c r="P174" s="338">
        <f t="shared" si="162"/>
        <v>-0.56183932081576904</v>
      </c>
      <c r="Q174" s="338">
        <f t="shared" si="163"/>
        <v>-0.55027312945162887</v>
      </c>
      <c r="R174" s="338">
        <f t="shared" si="164"/>
        <v>-0.53631036578402391</v>
      </c>
      <c r="S174" s="338">
        <f t="shared" si="165"/>
        <v>-0.51949646355827106</v>
      </c>
      <c r="T174" s="338">
        <f t="shared" si="166"/>
        <v>-0.49930997535559485</v>
      </c>
      <c r="U174" s="338">
        <f t="shared" si="167"/>
        <v>-0.47516165734088844</v>
      </c>
      <c r="V174" s="338">
        <f t="shared" si="168"/>
        <v>-0.44639826208433497</v>
      </c>
      <c r="W174" s="338">
        <f t="shared" si="169"/>
        <v>-0.41231324233149025</v>
      </c>
      <c r="X174" s="338">
        <f t="shared" si="170"/>
        <v>-0.37216691827800874</v>
      </c>
      <c r="Y174" s="338">
        <f t="shared" si="171"/>
        <v>-0.32521872773795524</v>
      </c>
      <c r="Z174" s="338">
        <f t="shared" si="172"/>
        <v>-0.27077370414499868</v>
      </c>
      <c r="AA174" s="338">
        <f t="shared" si="173"/>
        <v>-0.21589182339961965</v>
      </c>
      <c r="AB174" s="338">
        <f t="shared" si="174"/>
        <v>-0.1614467998066631</v>
      </c>
      <c r="AC174" s="338">
        <f t="shared" si="175"/>
        <v>-0.10399120495089842</v>
      </c>
      <c r="AD174" s="338">
        <f t="shared" si="176"/>
        <v>-4.9546181357941865E-2</v>
      </c>
      <c r="AE174" s="338">
        <f t="shared" si="177"/>
        <v>8.29503508426499E-3</v>
      </c>
      <c r="AF174" s="338">
        <f t="shared" si="178"/>
        <v>6.2740058677221544E-2</v>
      </c>
      <c r="AG174" s="338">
        <f t="shared" si="179"/>
        <v>0.11874862269079878</v>
      </c>
      <c r="AH174" s="338">
        <f t="shared" si="180"/>
        <v>0.17319364628375533</v>
      </c>
      <c r="AI174" s="338">
        <f t="shared" si="181"/>
        <v>0.22529336050951121</v>
      </c>
      <c r="AJ174" s="338">
        <f t="shared" si="182"/>
        <v>0.27919637643749196</v>
      </c>
      <c r="AK174" s="338">
        <f t="shared" si="183"/>
        <v>1.2155556335872388</v>
      </c>
      <c r="AL174" s="338">
        <f t="shared" si="184"/>
        <v>1.3181696939438625</v>
      </c>
      <c r="AM174" s="338">
        <f t="shared" si="185"/>
        <v>1.4260110998362112</v>
      </c>
      <c r="AN174" s="338">
        <f t="shared" si="186"/>
        <v>1.5372002060131933</v>
      </c>
      <c r="AO174" s="338">
        <f t="shared" si="187"/>
        <v>1.6496042077516497</v>
      </c>
      <c r="AP174" s="338">
        <f t="shared" si="188"/>
        <v>1.760995583781868</v>
      </c>
      <c r="AQ174" s="338">
        <f t="shared" si="189"/>
        <v>1.8692258648930371</v>
      </c>
      <c r="AR174" s="338">
        <f t="shared" si="190"/>
        <v>1.9723865890947458</v>
      </c>
      <c r="AS174" s="338">
        <f t="shared" si="191"/>
        <v>2.068932762649963</v>
      </c>
      <c r="AT174" s="338">
        <f t="shared" si="192"/>
        <v>2.1577538158575065</v>
      </c>
      <c r="AU174" s="338">
        <f t="shared" si="193"/>
        <v>2.2410758705283018</v>
      </c>
      <c r="AV174" s="338">
        <f t="shared" si="194"/>
        <v>2.3215113339087106</v>
      </c>
      <c r="AW174" s="338">
        <f t="shared" si="195"/>
        <v>2.3933192046820917</v>
      </c>
      <c r="AX174" s="338">
        <f t="shared" si="196"/>
        <v>2.4566115105297559</v>
      </c>
      <c r="AY174" s="338">
        <f t="shared" si="197"/>
        <v>2.5165174157186891</v>
      </c>
      <c r="AZ174" s="338">
        <f t="shared" si="198"/>
        <v>2.5716791776334222</v>
      </c>
      <c r="BA174" s="338">
        <f t="shared" si="199"/>
        <v>2.6192848815615655</v>
      </c>
      <c r="BB174" s="338">
        <f t="shared" si="200"/>
        <v>2.6614334292149726</v>
      </c>
      <c r="BC174" s="338">
        <f t="shared" si="201"/>
        <v>2.7021710289457292</v>
      </c>
      <c r="BD174" s="338">
        <f t="shared" si="202"/>
        <v>2.7367790760393333</v>
      </c>
      <c r="BE174" s="338">
        <f t="shared" si="203"/>
        <v>2.7659988721530375</v>
      </c>
      <c r="BF174" s="338">
        <f t="shared" si="204"/>
        <v>2.7952042711525538</v>
      </c>
      <c r="BG174" s="338">
        <f t="shared" si="205"/>
        <v>2.8197463935353442</v>
      </c>
      <c r="BH174" s="338">
        <f t="shared" si="206"/>
        <v>2.8402695297191389</v>
      </c>
      <c r="BI174" s="338">
        <f t="shared" si="207"/>
        <v>2.8602929004389543</v>
      </c>
      <c r="BJ174" s="338">
        <f t="shared" si="208"/>
        <v>2.8773923891779334</v>
      </c>
      <c r="BK174" s="338">
        <f t="shared" si="209"/>
        <v>2.891595893857982</v>
      </c>
      <c r="BL174" s="338">
        <f t="shared" si="210"/>
        <v>2.9052243839740681</v>
      </c>
      <c r="BM174" s="338">
        <f t="shared" si="211"/>
        <v>2.9169924572587345</v>
      </c>
      <c r="BN174" s="339">
        <f t="shared" si="212"/>
        <v>2.9267222035050562</v>
      </c>
      <c r="BO174" s="258"/>
    </row>
    <row r="175" spans="2:67" ht="42" customHeight="1">
      <c r="B175" s="464"/>
      <c r="C175" s="463"/>
      <c r="D175" s="483">
        <v>-0.05</v>
      </c>
      <c r="E175" s="482">
        <f t="shared" si="213"/>
        <v>5.918874979071953E-2</v>
      </c>
      <c r="F175" s="487">
        <f t="shared" si="151"/>
        <v>-0.72040562510464023</v>
      </c>
      <c r="G175" s="487">
        <f t="shared" si="152"/>
        <v>-0.7113308039749463</v>
      </c>
      <c r="H175" s="338">
        <f t="shared" si="154"/>
        <v>-0.70933150244535292</v>
      </c>
      <c r="I175" s="338">
        <f t="shared" si="155"/>
        <v>-0.70689438444122088</v>
      </c>
      <c r="J175" s="338">
        <f t="shared" si="156"/>
        <v>-0.7039248700292372</v>
      </c>
      <c r="K175" s="338">
        <f t="shared" si="157"/>
        <v>-0.70030857731400165</v>
      </c>
      <c r="L175" s="338">
        <f t="shared" si="158"/>
        <v>-0.69590748239574096</v>
      </c>
      <c r="M175" s="338">
        <f t="shared" si="159"/>
        <v>-0.69055548419099855</v>
      </c>
      <c r="N175" s="338">
        <f t="shared" si="160"/>
        <v>-0.68405335782903176</v>
      </c>
      <c r="O175" s="338">
        <f t="shared" si="161"/>
        <v>-0.67616312577219817</v>
      </c>
      <c r="P175" s="338">
        <f t="shared" si="162"/>
        <v>-0.66660194956351249</v>
      </c>
      <c r="Q175" s="338">
        <f t="shared" si="163"/>
        <v>-0.65503575819937232</v>
      </c>
      <c r="R175" s="338">
        <f t="shared" si="164"/>
        <v>-0.64107299453176736</v>
      </c>
      <c r="S175" s="338">
        <f t="shared" si="165"/>
        <v>-0.62425909230601451</v>
      </c>
      <c r="T175" s="338">
        <f t="shared" si="166"/>
        <v>-0.6040726041033383</v>
      </c>
      <c r="U175" s="338">
        <f t="shared" si="167"/>
        <v>-0.57992428608863189</v>
      </c>
      <c r="V175" s="338">
        <f t="shared" si="168"/>
        <v>-0.55116089083207842</v>
      </c>
      <c r="W175" s="338">
        <f t="shared" si="169"/>
        <v>-0.5170758710792337</v>
      </c>
      <c r="X175" s="338">
        <f t="shared" si="170"/>
        <v>-0.47692954702575219</v>
      </c>
      <c r="Y175" s="338">
        <f t="shared" si="171"/>
        <v>-0.42998135648569868</v>
      </c>
      <c r="Z175" s="338">
        <f t="shared" si="172"/>
        <v>-0.37553633289274213</v>
      </c>
      <c r="AA175" s="338">
        <f t="shared" si="173"/>
        <v>-0.32521872773795524</v>
      </c>
      <c r="AB175" s="338">
        <f t="shared" si="174"/>
        <v>-0.27077370414499868</v>
      </c>
      <c r="AC175" s="338">
        <f t="shared" si="175"/>
        <v>-0.21589182339961965</v>
      </c>
      <c r="AD175" s="338">
        <f t="shared" si="176"/>
        <v>-0.1614467998066631</v>
      </c>
      <c r="AE175" s="338">
        <f t="shared" si="177"/>
        <v>-0.10399120495089842</v>
      </c>
      <c r="AF175" s="338">
        <f t="shared" si="178"/>
        <v>-4.9546181357941865E-2</v>
      </c>
      <c r="AG175" s="338">
        <f t="shared" si="179"/>
        <v>8.29503508426499E-3</v>
      </c>
      <c r="AH175" s="338">
        <f t="shared" si="180"/>
        <v>6.2740058677221544E-2</v>
      </c>
      <c r="AI175" s="338">
        <f t="shared" si="181"/>
        <v>0.11874862269079878</v>
      </c>
      <c r="AJ175" s="338">
        <f t="shared" si="182"/>
        <v>0.17319364628375533</v>
      </c>
      <c r="AK175" s="338">
        <f t="shared" si="183"/>
        <v>0.22529336050951121</v>
      </c>
      <c r="AL175" s="338">
        <f t="shared" si="184"/>
        <v>1.2659019136397252</v>
      </c>
      <c r="AM175" s="338">
        <f t="shared" si="185"/>
        <v>1.3737433195320738</v>
      </c>
      <c r="AN175" s="338">
        <f t="shared" si="186"/>
        <v>1.4849324257090559</v>
      </c>
      <c r="AO175" s="338">
        <f t="shared" si="187"/>
        <v>1.5973364274475124</v>
      </c>
      <c r="AP175" s="338">
        <f t="shared" si="188"/>
        <v>1.7087278034777307</v>
      </c>
      <c r="AQ175" s="338">
        <f t="shared" si="189"/>
        <v>1.8169580845888997</v>
      </c>
      <c r="AR175" s="338">
        <f t="shared" si="190"/>
        <v>1.9201188087906085</v>
      </c>
      <c r="AS175" s="338">
        <f t="shared" si="191"/>
        <v>2.017345404125237</v>
      </c>
      <c r="AT175" s="338">
        <f t="shared" si="192"/>
        <v>2.1138915776804543</v>
      </c>
      <c r="AU175" s="338">
        <f t="shared" si="193"/>
        <v>2.2027126308879978</v>
      </c>
      <c r="AV175" s="338">
        <f t="shared" si="194"/>
        <v>2.283148094268407</v>
      </c>
      <c r="AW175" s="338">
        <f t="shared" si="195"/>
        <v>2.3549559650417877</v>
      </c>
      <c r="AX175" s="338">
        <f t="shared" si="196"/>
        <v>2.4258312394851256</v>
      </c>
      <c r="AY175" s="338">
        <f t="shared" si="197"/>
        <v>2.4891235453327898</v>
      </c>
      <c r="AZ175" s="338">
        <f t="shared" si="198"/>
        <v>2.5442853072475224</v>
      </c>
      <c r="BA175" s="338">
        <f t="shared" si="199"/>
        <v>2.5946479980553714</v>
      </c>
      <c r="BB175" s="338">
        <f t="shared" si="200"/>
        <v>2.6422537019835151</v>
      </c>
      <c r="BC175" s="338">
        <f t="shared" si="201"/>
        <v>2.6829913017142717</v>
      </c>
      <c r="BD175" s="338">
        <f t="shared" si="202"/>
        <v>2.7181319516607596</v>
      </c>
      <c r="BE175" s="338">
        <f t="shared" si="203"/>
        <v>2.7527399987543637</v>
      </c>
      <c r="BF175" s="338">
        <f t="shared" si="204"/>
        <v>2.7819597948680683</v>
      </c>
      <c r="BG175" s="338">
        <f t="shared" si="205"/>
        <v>2.8065019172508587</v>
      </c>
      <c r="BH175" s="338">
        <f t="shared" si="206"/>
        <v>2.8307107562548062</v>
      </c>
      <c r="BI175" s="338">
        <f t="shared" si="207"/>
        <v>2.8512338924386005</v>
      </c>
      <c r="BJ175" s="338">
        <f t="shared" si="208"/>
        <v>2.8683333811775795</v>
      </c>
      <c r="BK175" s="338">
        <f t="shared" si="209"/>
        <v>2.8848650343865474</v>
      </c>
      <c r="BL175" s="338">
        <f t="shared" si="210"/>
        <v>2.899068539066596</v>
      </c>
      <c r="BM175" s="338">
        <f t="shared" si="211"/>
        <v>2.9108366123512623</v>
      </c>
      <c r="BN175" s="339">
        <f t="shared" si="212"/>
        <v>2.9220579626815608</v>
      </c>
      <c r="BO175" s="258"/>
    </row>
    <row r="176" spans="2:67" ht="42" customHeight="1">
      <c r="B176" s="464"/>
      <c r="C176" s="463"/>
      <c r="D176" s="481">
        <v>-0.1</v>
      </c>
      <c r="E176" s="482">
        <f t="shared" si="213"/>
        <v>-0.13789398298113564</v>
      </c>
      <c r="F176" s="487">
        <f t="shared" si="151"/>
        <v>-0.81894699149056782</v>
      </c>
      <c r="G176" s="487">
        <f t="shared" si="152"/>
        <v>-0.80987217036087389</v>
      </c>
      <c r="H176" s="338">
        <f t="shared" si="154"/>
        <v>-0.80787286883128051</v>
      </c>
      <c r="I176" s="338">
        <f t="shared" si="155"/>
        <v>-0.80543575082714847</v>
      </c>
      <c r="J176" s="338">
        <f t="shared" si="156"/>
        <v>-0.80246623641516479</v>
      </c>
      <c r="K176" s="338">
        <f t="shared" si="157"/>
        <v>-0.79884994369992923</v>
      </c>
      <c r="L176" s="338">
        <f t="shared" si="158"/>
        <v>-0.79444884878166855</v>
      </c>
      <c r="M176" s="338">
        <f t="shared" si="159"/>
        <v>-0.78909685057692613</v>
      </c>
      <c r="N176" s="338">
        <f t="shared" si="160"/>
        <v>-0.78259472421495935</v>
      </c>
      <c r="O176" s="338">
        <f t="shared" si="161"/>
        <v>-0.77470449215812576</v>
      </c>
      <c r="P176" s="338">
        <f t="shared" si="162"/>
        <v>-0.76514331594944007</v>
      </c>
      <c r="Q176" s="338">
        <f t="shared" si="163"/>
        <v>-0.75357712458529991</v>
      </c>
      <c r="R176" s="338">
        <f t="shared" si="164"/>
        <v>-0.73961436091769495</v>
      </c>
      <c r="S176" s="338">
        <f t="shared" si="165"/>
        <v>-0.72280045869194209</v>
      </c>
      <c r="T176" s="338">
        <f t="shared" si="166"/>
        <v>-0.70261397048926588</v>
      </c>
      <c r="U176" s="338">
        <f t="shared" si="167"/>
        <v>-0.67846565247455948</v>
      </c>
      <c r="V176" s="338">
        <f t="shared" si="168"/>
        <v>-0.64970225721800601</v>
      </c>
      <c r="W176" s="338">
        <f t="shared" si="169"/>
        <v>-0.61561723746516128</v>
      </c>
      <c r="X176" s="338">
        <f t="shared" si="170"/>
        <v>-0.57547091341167977</v>
      </c>
      <c r="Y176" s="338">
        <f t="shared" si="171"/>
        <v>-0.52852272287162627</v>
      </c>
      <c r="Z176" s="338">
        <f t="shared" si="172"/>
        <v>-0.47692954702575219</v>
      </c>
      <c r="AA176" s="338">
        <f t="shared" si="173"/>
        <v>-0.42998135648569868</v>
      </c>
      <c r="AB176" s="338">
        <f t="shared" si="174"/>
        <v>-0.37553633289274213</v>
      </c>
      <c r="AC176" s="338">
        <f t="shared" si="175"/>
        <v>-0.32521872773795524</v>
      </c>
      <c r="AD176" s="338">
        <f t="shared" si="176"/>
        <v>-0.27077370414499868</v>
      </c>
      <c r="AE176" s="338">
        <f t="shared" si="177"/>
        <v>-0.21589182339961965</v>
      </c>
      <c r="AF176" s="338">
        <f t="shared" si="178"/>
        <v>-0.1614467998066631</v>
      </c>
      <c r="AG176" s="338">
        <f t="shared" si="179"/>
        <v>-0.10399120495089842</v>
      </c>
      <c r="AH176" s="338">
        <f t="shared" si="180"/>
        <v>-4.9546181357941865E-2</v>
      </c>
      <c r="AI176" s="338">
        <f t="shared" si="181"/>
        <v>8.29503508426499E-3</v>
      </c>
      <c r="AJ176" s="338">
        <f t="shared" si="182"/>
        <v>6.2740058677221544E-2</v>
      </c>
      <c r="AK176" s="338">
        <f t="shared" si="183"/>
        <v>0.11874862269079878</v>
      </c>
      <c r="AL176" s="338">
        <f t="shared" si="184"/>
        <v>0.17319364628375533</v>
      </c>
      <c r="AM176" s="338">
        <f t="shared" si="185"/>
        <v>1.3181696939438625</v>
      </c>
      <c r="AN176" s="338">
        <f t="shared" si="186"/>
        <v>1.4260110998362112</v>
      </c>
      <c r="AO176" s="338">
        <f t="shared" si="187"/>
        <v>1.5372002060131933</v>
      </c>
      <c r="AP176" s="338">
        <f t="shared" si="188"/>
        <v>1.6496042077516497</v>
      </c>
      <c r="AQ176" s="338">
        <f t="shared" si="189"/>
        <v>1.760995583781868</v>
      </c>
      <c r="AR176" s="338">
        <f t="shared" si="190"/>
        <v>1.8692258648930371</v>
      </c>
      <c r="AS176" s="338">
        <f t="shared" si="191"/>
        <v>1.9723865890947458</v>
      </c>
      <c r="AT176" s="338">
        <f t="shared" si="192"/>
        <v>2.068932762649963</v>
      </c>
      <c r="AU176" s="338">
        <f t="shared" si="193"/>
        <v>2.1577538158575065</v>
      </c>
      <c r="AV176" s="338">
        <f t="shared" si="194"/>
        <v>2.2410758705283018</v>
      </c>
      <c r="AW176" s="338">
        <f t="shared" si="195"/>
        <v>2.3215113339087106</v>
      </c>
      <c r="AX176" s="338">
        <f t="shared" si="196"/>
        <v>2.3933192046820917</v>
      </c>
      <c r="AY176" s="338">
        <f t="shared" si="197"/>
        <v>2.4566115105297559</v>
      </c>
      <c r="AZ176" s="338">
        <f t="shared" si="198"/>
        <v>2.5165174157186891</v>
      </c>
      <c r="BA176" s="338">
        <f t="shared" si="199"/>
        <v>2.5716791776334222</v>
      </c>
      <c r="BB176" s="338">
        <f t="shared" si="200"/>
        <v>2.6192848815615655</v>
      </c>
      <c r="BC176" s="338">
        <f t="shared" si="201"/>
        <v>2.6614334292149726</v>
      </c>
      <c r="BD176" s="338">
        <f t="shared" si="202"/>
        <v>2.7021710289457292</v>
      </c>
      <c r="BE176" s="338">
        <f t="shared" si="203"/>
        <v>2.7367790760393333</v>
      </c>
      <c r="BF176" s="338">
        <f t="shared" si="204"/>
        <v>2.7659988721530375</v>
      </c>
      <c r="BG176" s="338">
        <f t="shared" si="205"/>
        <v>2.7952042711525538</v>
      </c>
      <c r="BH176" s="338">
        <f t="shared" si="206"/>
        <v>2.8197463935353442</v>
      </c>
      <c r="BI176" s="338">
        <f t="shared" si="207"/>
        <v>2.8402695297191389</v>
      </c>
      <c r="BJ176" s="338">
        <f t="shared" si="208"/>
        <v>2.8602929004389543</v>
      </c>
      <c r="BK176" s="338">
        <f t="shared" si="209"/>
        <v>2.8773923891779334</v>
      </c>
      <c r="BL176" s="338">
        <f t="shared" si="210"/>
        <v>2.891595893857982</v>
      </c>
      <c r="BM176" s="338">
        <f t="shared" si="211"/>
        <v>2.9052243839740681</v>
      </c>
      <c r="BN176" s="339">
        <f t="shared" si="212"/>
        <v>2.9169924572587345</v>
      </c>
      <c r="BO176" s="258"/>
    </row>
    <row r="177" spans="2:67" ht="42" customHeight="1">
      <c r="B177" s="464"/>
      <c r="C177" s="463"/>
      <c r="D177" s="483">
        <v>-0.15</v>
      </c>
      <c r="E177" s="482">
        <f t="shared" si="213"/>
        <v>-0.32006048715344448</v>
      </c>
      <c r="F177" s="487">
        <f t="shared" si="151"/>
        <v>-0.91003024357672224</v>
      </c>
      <c r="G177" s="487">
        <f t="shared" si="152"/>
        <v>-0.90095542244702831</v>
      </c>
      <c r="H177" s="338">
        <f t="shared" si="154"/>
        <v>-0.89895612091743493</v>
      </c>
      <c r="I177" s="338">
        <f t="shared" si="155"/>
        <v>-0.89651900291330289</v>
      </c>
      <c r="J177" s="338">
        <f t="shared" si="156"/>
        <v>-0.89354948850131921</v>
      </c>
      <c r="K177" s="338">
        <f t="shared" si="157"/>
        <v>-0.88993319578608365</v>
      </c>
      <c r="L177" s="338">
        <f t="shared" si="158"/>
        <v>-0.88553210086782297</v>
      </c>
      <c r="M177" s="338">
        <f t="shared" si="159"/>
        <v>-0.88018010266308055</v>
      </c>
      <c r="N177" s="338">
        <f t="shared" si="160"/>
        <v>-0.87367797630111377</v>
      </c>
      <c r="O177" s="338">
        <f t="shared" si="161"/>
        <v>-0.86578774424428018</v>
      </c>
      <c r="P177" s="338">
        <f t="shared" si="162"/>
        <v>-0.85622656803559449</v>
      </c>
      <c r="Q177" s="338">
        <f t="shared" si="163"/>
        <v>-0.84466037667145433</v>
      </c>
      <c r="R177" s="338">
        <f t="shared" si="164"/>
        <v>-0.83069761300384937</v>
      </c>
      <c r="S177" s="338">
        <f t="shared" si="165"/>
        <v>-0.81388371077809651</v>
      </c>
      <c r="T177" s="338">
        <f t="shared" si="166"/>
        <v>-0.7936972225754203</v>
      </c>
      <c r="U177" s="338">
        <f t="shared" si="167"/>
        <v>-0.7695489045607139</v>
      </c>
      <c r="V177" s="338">
        <f t="shared" si="168"/>
        <v>-0.74078550930416043</v>
      </c>
      <c r="W177" s="338">
        <f t="shared" si="169"/>
        <v>-0.7067004895513157</v>
      </c>
      <c r="X177" s="338">
        <f t="shared" si="170"/>
        <v>-0.66655416549783419</v>
      </c>
      <c r="Y177" s="338">
        <f t="shared" si="171"/>
        <v>-0.61960597495778069</v>
      </c>
      <c r="Z177" s="338">
        <f t="shared" si="172"/>
        <v>-0.57547091341167977</v>
      </c>
      <c r="AA177" s="338">
        <f t="shared" si="173"/>
        <v>-0.52852272287162627</v>
      </c>
      <c r="AB177" s="338">
        <f t="shared" si="174"/>
        <v>-0.47692954702575219</v>
      </c>
      <c r="AC177" s="338">
        <f t="shared" si="175"/>
        <v>-0.42998135648569868</v>
      </c>
      <c r="AD177" s="338">
        <f t="shared" si="176"/>
        <v>-0.37553633289274213</v>
      </c>
      <c r="AE177" s="338">
        <f t="shared" si="177"/>
        <v>-0.32521872773795524</v>
      </c>
      <c r="AF177" s="338">
        <f t="shared" si="178"/>
        <v>-0.27077370414499868</v>
      </c>
      <c r="AG177" s="338">
        <f t="shared" si="179"/>
        <v>-0.21589182339961965</v>
      </c>
      <c r="AH177" s="338">
        <f t="shared" si="180"/>
        <v>-0.1614467998066631</v>
      </c>
      <c r="AI177" s="338">
        <f t="shared" si="181"/>
        <v>-0.10399120495089842</v>
      </c>
      <c r="AJ177" s="338">
        <f t="shared" si="182"/>
        <v>-4.9546181357941865E-2</v>
      </c>
      <c r="AK177" s="338">
        <f t="shared" si="183"/>
        <v>8.29503508426499E-3</v>
      </c>
      <c r="AL177" s="338">
        <f t="shared" si="184"/>
        <v>6.2740058677221544E-2</v>
      </c>
      <c r="AM177" s="338">
        <f t="shared" si="185"/>
        <v>0.11874862269079878</v>
      </c>
      <c r="AN177" s="338">
        <f t="shared" si="186"/>
        <v>1.3737433195320738</v>
      </c>
      <c r="AO177" s="338">
        <f t="shared" si="187"/>
        <v>1.4849324257090559</v>
      </c>
      <c r="AP177" s="338">
        <f t="shared" si="188"/>
        <v>1.5973364274475124</v>
      </c>
      <c r="AQ177" s="338">
        <f t="shared" si="189"/>
        <v>1.7087278034777307</v>
      </c>
      <c r="AR177" s="338">
        <f t="shared" si="190"/>
        <v>1.8169580845888997</v>
      </c>
      <c r="AS177" s="338">
        <f t="shared" si="191"/>
        <v>1.9201188087906085</v>
      </c>
      <c r="AT177" s="338">
        <f t="shared" si="192"/>
        <v>2.017345404125237</v>
      </c>
      <c r="AU177" s="338">
        <f t="shared" si="193"/>
        <v>2.1138915776804543</v>
      </c>
      <c r="AV177" s="338">
        <f t="shared" si="194"/>
        <v>2.2027126308879978</v>
      </c>
      <c r="AW177" s="338">
        <f t="shared" si="195"/>
        <v>2.283148094268407</v>
      </c>
      <c r="AX177" s="338">
        <f t="shared" si="196"/>
        <v>2.3549559650417877</v>
      </c>
      <c r="AY177" s="338">
        <f t="shared" si="197"/>
        <v>2.4258312394851256</v>
      </c>
      <c r="AZ177" s="338">
        <f t="shared" si="198"/>
        <v>2.4891235453327898</v>
      </c>
      <c r="BA177" s="338">
        <f t="shared" si="199"/>
        <v>2.5442853072475224</v>
      </c>
      <c r="BB177" s="338">
        <f t="shared" si="200"/>
        <v>2.5946479980553714</v>
      </c>
      <c r="BC177" s="338">
        <f t="shared" si="201"/>
        <v>2.6422537019835151</v>
      </c>
      <c r="BD177" s="338">
        <f t="shared" si="202"/>
        <v>2.6829913017142717</v>
      </c>
      <c r="BE177" s="338">
        <f t="shared" si="203"/>
        <v>2.7181319516607596</v>
      </c>
      <c r="BF177" s="338">
        <f t="shared" si="204"/>
        <v>2.7527399987543637</v>
      </c>
      <c r="BG177" s="338">
        <f t="shared" si="205"/>
        <v>2.7819597948680683</v>
      </c>
      <c r="BH177" s="338">
        <f t="shared" si="206"/>
        <v>2.8065019172508587</v>
      </c>
      <c r="BI177" s="338">
        <f t="shared" si="207"/>
        <v>2.8307107562548062</v>
      </c>
      <c r="BJ177" s="338">
        <f t="shared" si="208"/>
        <v>2.8512338924386005</v>
      </c>
      <c r="BK177" s="338">
        <f t="shared" si="209"/>
        <v>2.8683333811775795</v>
      </c>
      <c r="BL177" s="338">
        <f t="shared" si="210"/>
        <v>2.8848650343865474</v>
      </c>
      <c r="BM177" s="338">
        <f t="shared" si="211"/>
        <v>2.899068539066596</v>
      </c>
      <c r="BN177" s="339">
        <f t="shared" si="212"/>
        <v>2.9108366123512623</v>
      </c>
      <c r="BO177" s="258"/>
    </row>
    <row r="178" spans="2:67" ht="42" customHeight="1">
      <c r="B178" s="464"/>
      <c r="C178" s="463"/>
      <c r="D178" s="481">
        <v>-0.2</v>
      </c>
      <c r="E178" s="482">
        <f t="shared" si="213"/>
        <v>-0.48573901574110412</v>
      </c>
      <c r="F178" s="487">
        <f t="shared" si="151"/>
        <v>-0.99286950787055206</v>
      </c>
      <c r="G178" s="487">
        <f t="shared" ref="G178:G204" si="214">_xlfn.IFS(($D1178-$C$142)&lt;-(G$142-$D$141),MIN((G$143+$E178)/2,F177),($D178-$C$8)&gt;-(G$142-$D$141),MAX((G$143+$E178)/2,F177),TRUE,(G$143+$E178)/2)</f>
        <v>-0.98379468674085813</v>
      </c>
      <c r="H178" s="338">
        <f t="shared" si="154"/>
        <v>-0.98179538521126475</v>
      </c>
      <c r="I178" s="338">
        <f t="shared" si="155"/>
        <v>-0.9793582672071327</v>
      </c>
      <c r="J178" s="338">
        <f t="shared" si="156"/>
        <v>-0.97638875279514903</v>
      </c>
      <c r="K178" s="338">
        <f t="shared" si="157"/>
        <v>-0.97277246007991347</v>
      </c>
      <c r="L178" s="338">
        <f t="shared" si="158"/>
        <v>-0.96837136516165279</v>
      </c>
      <c r="M178" s="338">
        <f t="shared" si="159"/>
        <v>-0.96301936695691037</v>
      </c>
      <c r="N178" s="338">
        <f t="shared" si="160"/>
        <v>-0.95651724059494359</v>
      </c>
      <c r="O178" s="338">
        <f t="shared" si="161"/>
        <v>-0.94862700853810999</v>
      </c>
      <c r="P178" s="338">
        <f t="shared" si="162"/>
        <v>-0.93906583232942431</v>
      </c>
      <c r="Q178" s="338">
        <f t="shared" si="163"/>
        <v>-0.92749964096528414</v>
      </c>
      <c r="R178" s="338">
        <f t="shared" si="164"/>
        <v>-0.91353687729767918</v>
      </c>
      <c r="S178" s="338">
        <f t="shared" si="165"/>
        <v>-0.89672297507192633</v>
      </c>
      <c r="T178" s="338">
        <f t="shared" si="166"/>
        <v>-0.87653648686925012</v>
      </c>
      <c r="U178" s="338">
        <f t="shared" si="167"/>
        <v>-0.85238816885454372</v>
      </c>
      <c r="V178" s="338">
        <f t="shared" si="168"/>
        <v>-0.82362477359799025</v>
      </c>
      <c r="W178" s="338">
        <f t="shared" si="169"/>
        <v>-0.78953975384514552</v>
      </c>
      <c r="X178" s="338">
        <f t="shared" si="170"/>
        <v>-0.74939342979166401</v>
      </c>
      <c r="Y178" s="338">
        <f t="shared" si="171"/>
        <v>-0.7067004895513157</v>
      </c>
      <c r="Z178" s="338">
        <f t="shared" si="172"/>
        <v>-0.66655416549783419</v>
      </c>
      <c r="AA178" s="338">
        <f t="shared" si="173"/>
        <v>-0.61960597495778069</v>
      </c>
      <c r="AB178" s="338">
        <f t="shared" si="174"/>
        <v>-0.57547091341167977</v>
      </c>
      <c r="AC178" s="338">
        <f t="shared" si="175"/>
        <v>-0.52852272287162627</v>
      </c>
      <c r="AD178" s="338">
        <f t="shared" si="176"/>
        <v>-0.47692954702575219</v>
      </c>
      <c r="AE178" s="338">
        <f t="shared" si="177"/>
        <v>-0.42998135648569868</v>
      </c>
      <c r="AF178" s="338">
        <f t="shared" si="178"/>
        <v>-0.37553633289274213</v>
      </c>
      <c r="AG178" s="338">
        <f t="shared" si="179"/>
        <v>-0.32521872773795524</v>
      </c>
      <c r="AH178" s="338">
        <f t="shared" si="180"/>
        <v>-0.27077370414499868</v>
      </c>
      <c r="AI178" s="338">
        <f t="shared" si="181"/>
        <v>-0.21589182339961965</v>
      </c>
      <c r="AJ178" s="338">
        <f t="shared" si="182"/>
        <v>-0.1614467998066631</v>
      </c>
      <c r="AK178" s="338">
        <f t="shared" si="183"/>
        <v>-0.10399120495089842</v>
      </c>
      <c r="AL178" s="338">
        <f t="shared" si="184"/>
        <v>-4.9546181357941865E-2</v>
      </c>
      <c r="AM178" s="338">
        <f t="shared" si="185"/>
        <v>8.29503508426499E-3</v>
      </c>
      <c r="AN178" s="338">
        <f t="shared" si="186"/>
        <v>6.2740058677221544E-2</v>
      </c>
      <c r="AO178" s="338">
        <f t="shared" si="187"/>
        <v>1.4260110998362112</v>
      </c>
      <c r="AP178" s="338">
        <f t="shared" si="188"/>
        <v>1.5372002060131933</v>
      </c>
      <c r="AQ178" s="338">
        <f t="shared" si="189"/>
        <v>1.6496042077516497</v>
      </c>
      <c r="AR178" s="338">
        <f t="shared" si="190"/>
        <v>1.760995583781868</v>
      </c>
      <c r="AS178" s="338">
        <f t="shared" si="191"/>
        <v>1.8692258648930371</v>
      </c>
      <c r="AT178" s="338">
        <f t="shared" si="192"/>
        <v>1.9723865890947458</v>
      </c>
      <c r="AU178" s="338">
        <f t="shared" si="193"/>
        <v>2.068932762649963</v>
      </c>
      <c r="AV178" s="338">
        <f t="shared" si="194"/>
        <v>2.1577538158575065</v>
      </c>
      <c r="AW178" s="338">
        <f t="shared" si="195"/>
        <v>2.2410758705283018</v>
      </c>
      <c r="AX178" s="338">
        <f t="shared" si="196"/>
        <v>2.3215113339087106</v>
      </c>
      <c r="AY178" s="338">
        <f t="shared" si="197"/>
        <v>2.3933192046820917</v>
      </c>
      <c r="AZ178" s="338">
        <f t="shared" si="198"/>
        <v>2.4566115105297559</v>
      </c>
      <c r="BA178" s="338">
        <f t="shared" si="199"/>
        <v>2.5165174157186891</v>
      </c>
      <c r="BB178" s="338">
        <f t="shared" si="200"/>
        <v>2.5716791776334222</v>
      </c>
      <c r="BC178" s="338">
        <f t="shared" si="201"/>
        <v>2.6192848815615655</v>
      </c>
      <c r="BD178" s="338">
        <f t="shared" si="202"/>
        <v>2.6614334292149726</v>
      </c>
      <c r="BE178" s="338">
        <f t="shared" si="203"/>
        <v>2.7021710289457292</v>
      </c>
      <c r="BF178" s="338">
        <f t="shared" si="204"/>
        <v>2.7367790760393333</v>
      </c>
      <c r="BG178" s="338">
        <f t="shared" si="205"/>
        <v>2.7659988721530375</v>
      </c>
      <c r="BH178" s="338">
        <f t="shared" si="206"/>
        <v>2.7952042711525538</v>
      </c>
      <c r="BI178" s="338">
        <f t="shared" si="207"/>
        <v>2.8197463935353442</v>
      </c>
      <c r="BJ178" s="338">
        <f t="shared" si="208"/>
        <v>2.8402695297191389</v>
      </c>
      <c r="BK178" s="338">
        <f t="shared" si="209"/>
        <v>2.8602929004389543</v>
      </c>
      <c r="BL178" s="338">
        <f t="shared" si="210"/>
        <v>2.8773923891779334</v>
      </c>
      <c r="BM178" s="338">
        <f t="shared" si="211"/>
        <v>2.891595893857982</v>
      </c>
      <c r="BN178" s="339">
        <f t="shared" si="212"/>
        <v>2.9052243839740681</v>
      </c>
      <c r="BO178" s="258"/>
    </row>
    <row r="179" spans="2:67" ht="42" customHeight="1">
      <c r="B179" s="464"/>
      <c r="C179" s="463"/>
      <c r="D179" s="483">
        <v>-0.25</v>
      </c>
      <c r="E179" s="482">
        <f t="shared" si="213"/>
        <v>-0.63422061052294554</v>
      </c>
      <c r="F179" s="487">
        <f t="shared" si="151"/>
        <v>-1.0671103052614728</v>
      </c>
      <c r="G179" s="487">
        <f t="shared" si="214"/>
        <v>-1.0580354841317789</v>
      </c>
      <c r="H179" s="338">
        <f t="shared" si="154"/>
        <v>-1.0560361826021856</v>
      </c>
      <c r="I179" s="338">
        <f t="shared" si="155"/>
        <v>-1.0535990645980533</v>
      </c>
      <c r="J179" s="338">
        <f t="shared" si="156"/>
        <v>-1.0506295501860698</v>
      </c>
      <c r="K179" s="338">
        <f t="shared" si="157"/>
        <v>-1.0470132574708342</v>
      </c>
      <c r="L179" s="338">
        <f t="shared" si="158"/>
        <v>-1.0426121625525735</v>
      </c>
      <c r="M179" s="338">
        <f t="shared" si="159"/>
        <v>-1.0372601643478312</v>
      </c>
      <c r="N179" s="338">
        <f t="shared" si="160"/>
        <v>-1.0307580379858643</v>
      </c>
      <c r="O179" s="338">
        <f t="shared" si="161"/>
        <v>-1.0228678059290308</v>
      </c>
      <c r="P179" s="338">
        <f t="shared" si="162"/>
        <v>-1.013306629720345</v>
      </c>
      <c r="Q179" s="338">
        <f t="shared" si="163"/>
        <v>-1.001740438356205</v>
      </c>
      <c r="R179" s="338">
        <f t="shared" si="164"/>
        <v>-0.98777767468859989</v>
      </c>
      <c r="S179" s="338">
        <f t="shared" si="165"/>
        <v>-0.97096377246284704</v>
      </c>
      <c r="T179" s="338">
        <f t="shared" si="166"/>
        <v>-0.95077728426017083</v>
      </c>
      <c r="U179" s="338">
        <f t="shared" si="167"/>
        <v>-0.92662896624546442</v>
      </c>
      <c r="V179" s="338">
        <f t="shared" si="168"/>
        <v>-0.89786557098891095</v>
      </c>
      <c r="W179" s="338">
        <f t="shared" si="169"/>
        <v>-0.86378055123606623</v>
      </c>
      <c r="X179" s="338">
        <f t="shared" si="170"/>
        <v>-0.82363422718258472</v>
      </c>
      <c r="Y179" s="338">
        <f t="shared" si="171"/>
        <v>-0.78953975384514552</v>
      </c>
      <c r="Z179" s="338">
        <f t="shared" si="172"/>
        <v>-0.74939342979166401</v>
      </c>
      <c r="AA179" s="338">
        <f t="shared" si="173"/>
        <v>-0.7067004895513157</v>
      </c>
      <c r="AB179" s="338">
        <f t="shared" si="174"/>
        <v>-0.66655416549783419</v>
      </c>
      <c r="AC179" s="338">
        <f t="shared" si="175"/>
        <v>-0.61960597495778069</v>
      </c>
      <c r="AD179" s="338">
        <f t="shared" si="176"/>
        <v>-0.57547091341167977</v>
      </c>
      <c r="AE179" s="338">
        <f t="shared" si="177"/>
        <v>-0.52852272287162627</v>
      </c>
      <c r="AF179" s="338">
        <f t="shared" si="178"/>
        <v>-0.47692954702575219</v>
      </c>
      <c r="AG179" s="338">
        <f t="shared" si="179"/>
        <v>-0.42998135648569868</v>
      </c>
      <c r="AH179" s="338">
        <f t="shared" si="180"/>
        <v>-0.37553633289274213</v>
      </c>
      <c r="AI179" s="338">
        <f t="shared" si="181"/>
        <v>-0.32521872773795524</v>
      </c>
      <c r="AJ179" s="338">
        <f t="shared" si="182"/>
        <v>-0.27077370414499868</v>
      </c>
      <c r="AK179" s="338">
        <f t="shared" si="183"/>
        <v>-0.21589182339961965</v>
      </c>
      <c r="AL179" s="338">
        <f t="shared" si="184"/>
        <v>-0.1614467998066631</v>
      </c>
      <c r="AM179" s="338">
        <f t="shared" si="185"/>
        <v>-0.10399120495089842</v>
      </c>
      <c r="AN179" s="338">
        <f t="shared" si="186"/>
        <v>-4.9546181357941865E-2</v>
      </c>
      <c r="AO179" s="338">
        <f t="shared" si="187"/>
        <v>8.29503508426499E-3</v>
      </c>
      <c r="AP179" s="338">
        <f t="shared" si="188"/>
        <v>1.4849324257090559</v>
      </c>
      <c r="AQ179" s="338">
        <f t="shared" si="189"/>
        <v>1.5973364274475124</v>
      </c>
      <c r="AR179" s="338">
        <f t="shared" si="190"/>
        <v>1.7087278034777307</v>
      </c>
      <c r="AS179" s="338">
        <f t="shared" si="191"/>
        <v>1.8169580845888997</v>
      </c>
      <c r="AT179" s="338">
        <f t="shared" si="192"/>
        <v>1.9201188087906085</v>
      </c>
      <c r="AU179" s="338">
        <f t="shared" si="193"/>
        <v>2.017345404125237</v>
      </c>
      <c r="AV179" s="338">
        <f t="shared" si="194"/>
        <v>2.1138915776804543</v>
      </c>
      <c r="AW179" s="338">
        <f t="shared" si="195"/>
        <v>2.2027126308879978</v>
      </c>
      <c r="AX179" s="338">
        <f t="shared" si="196"/>
        <v>2.283148094268407</v>
      </c>
      <c r="AY179" s="338">
        <f t="shared" si="197"/>
        <v>2.3549559650417877</v>
      </c>
      <c r="AZ179" s="338">
        <f t="shared" si="198"/>
        <v>2.4258312394851256</v>
      </c>
      <c r="BA179" s="338">
        <f t="shared" si="199"/>
        <v>2.4891235453327898</v>
      </c>
      <c r="BB179" s="338">
        <f t="shared" si="200"/>
        <v>2.5442853072475224</v>
      </c>
      <c r="BC179" s="338">
        <f t="shared" si="201"/>
        <v>2.5946479980553714</v>
      </c>
      <c r="BD179" s="338">
        <f t="shared" si="202"/>
        <v>2.6422537019835151</v>
      </c>
      <c r="BE179" s="338">
        <f t="shared" si="203"/>
        <v>2.6829913017142717</v>
      </c>
      <c r="BF179" s="338">
        <f t="shared" si="204"/>
        <v>2.7181319516607596</v>
      </c>
      <c r="BG179" s="338">
        <f t="shared" si="205"/>
        <v>2.7527399987543637</v>
      </c>
      <c r="BH179" s="338">
        <f t="shared" si="206"/>
        <v>2.7819597948680683</v>
      </c>
      <c r="BI179" s="338">
        <f t="shared" si="207"/>
        <v>2.8065019172508587</v>
      </c>
      <c r="BJ179" s="338">
        <f t="shared" si="208"/>
        <v>2.8307107562548062</v>
      </c>
      <c r="BK179" s="338">
        <f t="shared" si="209"/>
        <v>2.8512338924386005</v>
      </c>
      <c r="BL179" s="338">
        <f t="shared" si="210"/>
        <v>2.8683333811775795</v>
      </c>
      <c r="BM179" s="338">
        <f t="shared" si="211"/>
        <v>2.8848650343865474</v>
      </c>
      <c r="BN179" s="339">
        <f t="shared" si="212"/>
        <v>2.899068539066596</v>
      </c>
      <c r="BO179" s="258"/>
    </row>
    <row r="180" spans="2:67" ht="42" customHeight="1">
      <c r="B180" s="464"/>
      <c r="C180" s="463"/>
      <c r="D180" s="481">
        <v>-0.3</v>
      </c>
      <c r="E180" s="482">
        <f t="shared" si="213"/>
        <v>-0.76554541079688532</v>
      </c>
      <c r="F180" s="487">
        <f t="shared" si="151"/>
        <v>-1.1327727053984427</v>
      </c>
      <c r="G180" s="487">
        <f t="shared" si="214"/>
        <v>-1.1236978842687488</v>
      </c>
      <c r="H180" s="338">
        <f t="shared" si="154"/>
        <v>-1.1216985827391555</v>
      </c>
      <c r="I180" s="338">
        <f t="shared" si="155"/>
        <v>-1.1192614647350232</v>
      </c>
      <c r="J180" s="338">
        <f t="shared" si="156"/>
        <v>-1.1162919503230397</v>
      </c>
      <c r="K180" s="338">
        <f t="shared" si="157"/>
        <v>-1.1126756576078041</v>
      </c>
      <c r="L180" s="338">
        <f t="shared" si="158"/>
        <v>-1.1082745626895434</v>
      </c>
      <c r="M180" s="338">
        <f t="shared" si="159"/>
        <v>-1.1029225644848011</v>
      </c>
      <c r="N180" s="338">
        <f t="shared" si="160"/>
        <v>-1.0964204381228342</v>
      </c>
      <c r="O180" s="338">
        <f t="shared" si="161"/>
        <v>-1.0885302060660007</v>
      </c>
      <c r="P180" s="338">
        <f t="shared" si="162"/>
        <v>-1.0789690298573149</v>
      </c>
      <c r="Q180" s="338">
        <f t="shared" si="163"/>
        <v>-1.0674028384931749</v>
      </c>
      <c r="R180" s="338">
        <f t="shared" si="164"/>
        <v>-1.0534400748255699</v>
      </c>
      <c r="S180" s="338">
        <f t="shared" si="165"/>
        <v>-1.0366261725998169</v>
      </c>
      <c r="T180" s="338">
        <f t="shared" si="166"/>
        <v>-1.0164396843971408</v>
      </c>
      <c r="U180" s="338">
        <f t="shared" si="167"/>
        <v>-0.99229136638243431</v>
      </c>
      <c r="V180" s="338">
        <f t="shared" si="168"/>
        <v>-0.96352797112588084</v>
      </c>
      <c r="W180" s="338">
        <f t="shared" si="169"/>
        <v>-0.92944295137303612</v>
      </c>
      <c r="X180" s="338">
        <f t="shared" si="170"/>
        <v>-0.89786557098891095</v>
      </c>
      <c r="Y180" s="338">
        <f t="shared" si="171"/>
        <v>-0.86378055123606623</v>
      </c>
      <c r="Z180" s="338">
        <f t="shared" si="172"/>
        <v>-0.82363422718258472</v>
      </c>
      <c r="AA180" s="338">
        <f t="shared" si="173"/>
        <v>-0.78953975384514552</v>
      </c>
      <c r="AB180" s="338">
        <f t="shared" si="174"/>
        <v>-0.74939342979166401</v>
      </c>
      <c r="AC180" s="338">
        <f t="shared" si="175"/>
        <v>-0.7067004895513157</v>
      </c>
      <c r="AD180" s="338">
        <f t="shared" si="176"/>
        <v>-0.66655416549783419</v>
      </c>
      <c r="AE180" s="338">
        <f t="shared" si="177"/>
        <v>-0.61960597495778069</v>
      </c>
      <c r="AF180" s="338">
        <f t="shared" si="178"/>
        <v>-0.57547091341167977</v>
      </c>
      <c r="AG180" s="338">
        <f t="shared" si="179"/>
        <v>-0.52852272287162627</v>
      </c>
      <c r="AH180" s="338">
        <f t="shared" si="180"/>
        <v>-0.47692954702575219</v>
      </c>
      <c r="AI180" s="338">
        <f t="shared" si="181"/>
        <v>-0.42998135648569868</v>
      </c>
      <c r="AJ180" s="338">
        <f t="shared" si="182"/>
        <v>-0.37553633289274213</v>
      </c>
      <c r="AK180" s="338">
        <f t="shared" si="183"/>
        <v>-0.32521872773795524</v>
      </c>
      <c r="AL180" s="338">
        <f t="shared" si="184"/>
        <v>-0.27077370414499868</v>
      </c>
      <c r="AM180" s="338">
        <f t="shared" si="185"/>
        <v>-0.21589182339961965</v>
      </c>
      <c r="AN180" s="338">
        <f t="shared" si="186"/>
        <v>-0.1614467998066631</v>
      </c>
      <c r="AO180" s="338">
        <f t="shared" si="187"/>
        <v>-0.10399120495089842</v>
      </c>
      <c r="AP180" s="338">
        <f t="shared" si="188"/>
        <v>-4.9546181357941865E-2</v>
      </c>
      <c r="AQ180" s="338">
        <f t="shared" si="189"/>
        <v>1.5372002060131933</v>
      </c>
      <c r="AR180" s="338">
        <f t="shared" si="190"/>
        <v>1.6496042077516497</v>
      </c>
      <c r="AS180" s="338">
        <f t="shared" si="191"/>
        <v>1.760995583781868</v>
      </c>
      <c r="AT180" s="338">
        <f t="shared" si="192"/>
        <v>1.8692258648930371</v>
      </c>
      <c r="AU180" s="338">
        <f t="shared" si="193"/>
        <v>1.9723865890947458</v>
      </c>
      <c r="AV180" s="338">
        <f t="shared" si="194"/>
        <v>2.068932762649963</v>
      </c>
      <c r="AW180" s="338">
        <f t="shared" si="195"/>
        <v>2.1577538158575065</v>
      </c>
      <c r="AX180" s="338">
        <f t="shared" si="196"/>
        <v>2.2410758705283018</v>
      </c>
      <c r="AY180" s="338">
        <f t="shared" si="197"/>
        <v>2.3215113339087106</v>
      </c>
      <c r="AZ180" s="338">
        <f t="shared" si="198"/>
        <v>2.3933192046820917</v>
      </c>
      <c r="BA180" s="338">
        <f t="shared" si="199"/>
        <v>2.4566115105297559</v>
      </c>
      <c r="BB180" s="338">
        <f t="shared" si="200"/>
        <v>2.5165174157186891</v>
      </c>
      <c r="BC180" s="338">
        <f t="shared" si="201"/>
        <v>2.5716791776334222</v>
      </c>
      <c r="BD180" s="338">
        <f t="shared" si="202"/>
        <v>2.6192848815615655</v>
      </c>
      <c r="BE180" s="338">
        <f t="shared" si="203"/>
        <v>2.6614334292149726</v>
      </c>
      <c r="BF180" s="338">
        <f t="shared" si="204"/>
        <v>2.7021710289457292</v>
      </c>
      <c r="BG180" s="338">
        <f t="shared" si="205"/>
        <v>2.7367790760393333</v>
      </c>
      <c r="BH180" s="338">
        <f t="shared" si="206"/>
        <v>2.7659988721530375</v>
      </c>
      <c r="BI180" s="338">
        <f t="shared" si="207"/>
        <v>2.7952042711525538</v>
      </c>
      <c r="BJ180" s="338">
        <f t="shared" si="208"/>
        <v>2.8197463935353442</v>
      </c>
      <c r="BK180" s="338">
        <f t="shared" si="209"/>
        <v>2.8402695297191389</v>
      </c>
      <c r="BL180" s="338">
        <f t="shared" si="210"/>
        <v>2.8602929004389543</v>
      </c>
      <c r="BM180" s="338">
        <f t="shared" si="211"/>
        <v>2.8773923891779334</v>
      </c>
      <c r="BN180" s="339">
        <f t="shared" si="212"/>
        <v>2.891595893857982</v>
      </c>
      <c r="BO180" s="258"/>
    </row>
    <row r="181" spans="2:67" ht="42" customHeight="1">
      <c r="B181" s="464"/>
      <c r="C181" s="463"/>
      <c r="D181" s="483">
        <v>-0.35</v>
      </c>
      <c r="E181" s="482">
        <f t="shared" si="213"/>
        <v>-0.88034679014551109</v>
      </c>
      <c r="F181" s="487">
        <f t="shared" si="151"/>
        <v>-1.1901733950727555</v>
      </c>
      <c r="G181" s="487">
        <f t="shared" si="214"/>
        <v>-1.1810985739430615</v>
      </c>
      <c r="H181" s="338">
        <f t="shared" si="154"/>
        <v>-1.1790992724134681</v>
      </c>
      <c r="I181" s="338">
        <f t="shared" si="155"/>
        <v>-1.1766621544093363</v>
      </c>
      <c r="J181" s="338">
        <f t="shared" si="156"/>
        <v>-1.1736926399973524</v>
      </c>
      <c r="K181" s="338">
        <f t="shared" si="157"/>
        <v>-1.170076347282117</v>
      </c>
      <c r="L181" s="338">
        <f t="shared" si="158"/>
        <v>-1.1656752523638563</v>
      </c>
      <c r="M181" s="338">
        <f t="shared" si="159"/>
        <v>-1.1603232541591137</v>
      </c>
      <c r="N181" s="338">
        <f t="shared" si="160"/>
        <v>-1.1538211277971471</v>
      </c>
      <c r="O181" s="338">
        <f t="shared" si="161"/>
        <v>-1.1459308957403134</v>
      </c>
      <c r="P181" s="338">
        <f t="shared" si="162"/>
        <v>-1.1363697195316278</v>
      </c>
      <c r="Q181" s="338">
        <f t="shared" si="163"/>
        <v>-1.1248035281674875</v>
      </c>
      <c r="R181" s="338">
        <f t="shared" si="164"/>
        <v>-1.1108407644998826</v>
      </c>
      <c r="S181" s="338">
        <f t="shared" si="165"/>
        <v>-1.0940268622741298</v>
      </c>
      <c r="T181" s="338">
        <f t="shared" si="166"/>
        <v>-1.0738403740714535</v>
      </c>
      <c r="U181" s="338">
        <f t="shared" si="167"/>
        <v>-1.0496920560567471</v>
      </c>
      <c r="V181" s="338">
        <f t="shared" si="168"/>
        <v>-1.0209286608001937</v>
      </c>
      <c r="W181" s="338">
        <f t="shared" si="169"/>
        <v>-0.99229136638243431</v>
      </c>
      <c r="X181" s="338">
        <f t="shared" si="170"/>
        <v>-0.96352797112588084</v>
      </c>
      <c r="Y181" s="338">
        <f t="shared" si="171"/>
        <v>-0.92944295137303612</v>
      </c>
      <c r="Z181" s="338">
        <f t="shared" si="172"/>
        <v>-0.89786557098891095</v>
      </c>
      <c r="AA181" s="338">
        <f t="shared" si="173"/>
        <v>-0.86378055123606623</v>
      </c>
      <c r="AB181" s="338">
        <f t="shared" si="174"/>
        <v>-0.82363422718258472</v>
      </c>
      <c r="AC181" s="338">
        <f t="shared" si="175"/>
        <v>-0.78953975384514552</v>
      </c>
      <c r="AD181" s="338">
        <f t="shared" si="176"/>
        <v>-0.74939342979166401</v>
      </c>
      <c r="AE181" s="338">
        <f t="shared" si="177"/>
        <v>-0.7067004895513157</v>
      </c>
      <c r="AF181" s="338">
        <f t="shared" si="178"/>
        <v>-0.66655416549783419</v>
      </c>
      <c r="AG181" s="338">
        <f t="shared" si="179"/>
        <v>-0.61960597495778069</v>
      </c>
      <c r="AH181" s="338">
        <f t="shared" si="180"/>
        <v>-0.57547091341167977</v>
      </c>
      <c r="AI181" s="338">
        <f t="shared" si="181"/>
        <v>-0.52852272287162627</v>
      </c>
      <c r="AJ181" s="338">
        <f t="shared" si="182"/>
        <v>-0.47692954702575219</v>
      </c>
      <c r="AK181" s="338">
        <f t="shared" si="183"/>
        <v>-0.42998135648569868</v>
      </c>
      <c r="AL181" s="338">
        <f t="shared" si="184"/>
        <v>-0.37553633289274213</v>
      </c>
      <c r="AM181" s="338">
        <f t="shared" si="185"/>
        <v>-0.32521872773795524</v>
      </c>
      <c r="AN181" s="338">
        <f t="shared" si="186"/>
        <v>-0.27077370414499868</v>
      </c>
      <c r="AO181" s="338">
        <f t="shared" si="187"/>
        <v>-0.21589182339961965</v>
      </c>
      <c r="AP181" s="338">
        <f t="shared" si="188"/>
        <v>-0.1614467998066631</v>
      </c>
      <c r="AQ181" s="338">
        <f t="shared" si="189"/>
        <v>-0.10399120495089842</v>
      </c>
      <c r="AR181" s="338">
        <f t="shared" si="190"/>
        <v>1.5973364274475124</v>
      </c>
      <c r="AS181" s="338">
        <f t="shared" si="191"/>
        <v>1.7087278034777307</v>
      </c>
      <c r="AT181" s="338">
        <f t="shared" si="192"/>
        <v>1.8169580845888997</v>
      </c>
      <c r="AU181" s="338">
        <f t="shared" si="193"/>
        <v>1.9201188087906085</v>
      </c>
      <c r="AV181" s="338">
        <f t="shared" si="194"/>
        <v>2.017345404125237</v>
      </c>
      <c r="AW181" s="338">
        <f t="shared" si="195"/>
        <v>2.1138915776804543</v>
      </c>
      <c r="AX181" s="338">
        <f t="shared" si="196"/>
        <v>2.2027126308879978</v>
      </c>
      <c r="AY181" s="338">
        <f t="shared" si="197"/>
        <v>2.283148094268407</v>
      </c>
      <c r="AZ181" s="338">
        <f t="shared" si="198"/>
        <v>2.3549559650417877</v>
      </c>
      <c r="BA181" s="338">
        <f t="shared" si="199"/>
        <v>2.4258312394851256</v>
      </c>
      <c r="BB181" s="338">
        <f t="shared" si="200"/>
        <v>2.4891235453327898</v>
      </c>
      <c r="BC181" s="338">
        <f t="shared" si="201"/>
        <v>2.5442853072475224</v>
      </c>
      <c r="BD181" s="338">
        <f t="shared" si="202"/>
        <v>2.5946479980553714</v>
      </c>
      <c r="BE181" s="338">
        <f t="shared" si="203"/>
        <v>2.6422537019835151</v>
      </c>
      <c r="BF181" s="338">
        <f t="shared" si="204"/>
        <v>2.6829913017142717</v>
      </c>
      <c r="BG181" s="338">
        <f t="shared" si="205"/>
        <v>2.7181319516607596</v>
      </c>
      <c r="BH181" s="338">
        <f t="shared" si="206"/>
        <v>2.7527399987543637</v>
      </c>
      <c r="BI181" s="338">
        <f t="shared" si="207"/>
        <v>2.7819597948680683</v>
      </c>
      <c r="BJ181" s="338">
        <f t="shared" si="208"/>
        <v>2.8065019172508587</v>
      </c>
      <c r="BK181" s="338">
        <f t="shared" si="209"/>
        <v>2.8307107562548062</v>
      </c>
      <c r="BL181" s="338">
        <f t="shared" si="210"/>
        <v>2.8512338924386005</v>
      </c>
      <c r="BM181" s="338">
        <f t="shared" si="211"/>
        <v>2.8683333811775795</v>
      </c>
      <c r="BN181" s="339">
        <f t="shared" si="212"/>
        <v>2.8848650343865474</v>
      </c>
      <c r="BO181" s="258"/>
    </row>
    <row r="182" spans="2:67" ht="42" customHeight="1">
      <c r="B182" s="464"/>
      <c r="C182" s="463"/>
      <c r="D182" s="481">
        <v>-0.4</v>
      </c>
      <c r="E182" s="482">
        <f t="shared" si="213"/>
        <v>-0.97968328496244572</v>
      </c>
      <c r="F182" s="487">
        <f t="shared" si="151"/>
        <v>-1.2398416424812229</v>
      </c>
      <c r="G182" s="487">
        <f t="shared" si="214"/>
        <v>-1.230766821351529</v>
      </c>
      <c r="H182" s="338">
        <f t="shared" si="154"/>
        <v>-1.2287675198219357</v>
      </c>
      <c r="I182" s="338">
        <f t="shared" si="155"/>
        <v>-1.2263304018178034</v>
      </c>
      <c r="J182" s="338">
        <f t="shared" si="156"/>
        <v>-1.2233608874058199</v>
      </c>
      <c r="K182" s="338">
        <f t="shared" si="157"/>
        <v>-1.2197445946905843</v>
      </c>
      <c r="L182" s="338">
        <f t="shared" si="158"/>
        <v>-1.2153434997723236</v>
      </c>
      <c r="M182" s="338">
        <f t="shared" si="159"/>
        <v>-1.2099915015675813</v>
      </c>
      <c r="N182" s="338">
        <f t="shared" si="160"/>
        <v>-1.2034893752056144</v>
      </c>
      <c r="O182" s="338">
        <f t="shared" si="161"/>
        <v>-1.1955991431487809</v>
      </c>
      <c r="P182" s="338">
        <f t="shared" si="162"/>
        <v>-1.1860379669400951</v>
      </c>
      <c r="Q182" s="338">
        <f t="shared" si="163"/>
        <v>-1.1744717755759551</v>
      </c>
      <c r="R182" s="338">
        <f t="shared" si="164"/>
        <v>-1.1605090119083501</v>
      </c>
      <c r="S182" s="338">
        <f t="shared" si="165"/>
        <v>-1.1436951096825971</v>
      </c>
      <c r="T182" s="338">
        <f t="shared" si="166"/>
        <v>-1.123508621479921</v>
      </c>
      <c r="U182" s="338">
        <f t="shared" si="167"/>
        <v>-1.0993603034652146</v>
      </c>
      <c r="V182" s="338">
        <f t="shared" si="168"/>
        <v>-1.0738403740714535</v>
      </c>
      <c r="W182" s="338">
        <f t="shared" si="169"/>
        <v>-1.0496920560567471</v>
      </c>
      <c r="X182" s="338">
        <f t="shared" si="170"/>
        <v>-1.0209286608001937</v>
      </c>
      <c r="Y182" s="338">
        <f t="shared" si="171"/>
        <v>-0.99229136638243431</v>
      </c>
      <c r="Z182" s="338">
        <f t="shared" si="172"/>
        <v>-0.96352797112588084</v>
      </c>
      <c r="AA182" s="338">
        <f t="shared" si="173"/>
        <v>-0.92944295137303612</v>
      </c>
      <c r="AB182" s="338">
        <f t="shared" si="174"/>
        <v>-0.89786557098891095</v>
      </c>
      <c r="AC182" s="338">
        <f t="shared" si="175"/>
        <v>-0.86378055123606623</v>
      </c>
      <c r="AD182" s="338">
        <f t="shared" si="176"/>
        <v>-0.82363422718258472</v>
      </c>
      <c r="AE182" s="338">
        <f t="shared" si="177"/>
        <v>-0.78953975384514552</v>
      </c>
      <c r="AF182" s="338">
        <f t="shared" si="178"/>
        <v>-0.74939342979166401</v>
      </c>
      <c r="AG182" s="338">
        <f t="shared" si="179"/>
        <v>-0.7067004895513157</v>
      </c>
      <c r="AH182" s="338">
        <f t="shared" si="180"/>
        <v>-0.66655416549783419</v>
      </c>
      <c r="AI182" s="338">
        <f t="shared" si="181"/>
        <v>-0.61960597495778069</v>
      </c>
      <c r="AJ182" s="338">
        <f t="shared" si="182"/>
        <v>-0.57547091341167977</v>
      </c>
      <c r="AK182" s="338">
        <f t="shared" si="183"/>
        <v>-0.52852272287162627</v>
      </c>
      <c r="AL182" s="338">
        <f t="shared" si="184"/>
        <v>-0.47692954702575219</v>
      </c>
      <c r="AM182" s="338">
        <f t="shared" si="185"/>
        <v>-0.42998135648569868</v>
      </c>
      <c r="AN182" s="338">
        <f t="shared" si="186"/>
        <v>-0.37553633289274213</v>
      </c>
      <c r="AO182" s="338">
        <f t="shared" si="187"/>
        <v>-0.32521872773795524</v>
      </c>
      <c r="AP182" s="338">
        <f t="shared" si="188"/>
        <v>-0.27077370414499868</v>
      </c>
      <c r="AQ182" s="338">
        <f t="shared" si="189"/>
        <v>-0.21589182339961965</v>
      </c>
      <c r="AR182" s="338">
        <f t="shared" si="190"/>
        <v>-0.1614467998066631</v>
      </c>
      <c r="AS182" s="338">
        <f t="shared" si="191"/>
        <v>1.6496042077516497</v>
      </c>
      <c r="AT182" s="338">
        <f t="shared" si="192"/>
        <v>1.760995583781868</v>
      </c>
      <c r="AU182" s="338">
        <f t="shared" si="193"/>
        <v>1.8692258648930371</v>
      </c>
      <c r="AV182" s="338">
        <f t="shared" si="194"/>
        <v>1.9723865890947458</v>
      </c>
      <c r="AW182" s="338">
        <f t="shared" si="195"/>
        <v>2.068932762649963</v>
      </c>
      <c r="AX182" s="338">
        <f t="shared" si="196"/>
        <v>2.1577538158575065</v>
      </c>
      <c r="AY182" s="338">
        <f t="shared" si="197"/>
        <v>2.2410758705283018</v>
      </c>
      <c r="AZ182" s="338">
        <f t="shared" si="198"/>
        <v>2.3215113339087106</v>
      </c>
      <c r="BA182" s="338">
        <f t="shared" si="199"/>
        <v>2.3933192046820917</v>
      </c>
      <c r="BB182" s="338">
        <f t="shared" si="200"/>
        <v>2.4566115105297559</v>
      </c>
      <c r="BC182" s="338">
        <f t="shared" si="201"/>
        <v>2.5165174157186891</v>
      </c>
      <c r="BD182" s="338">
        <f t="shared" si="202"/>
        <v>2.5716791776334222</v>
      </c>
      <c r="BE182" s="338">
        <f t="shared" si="203"/>
        <v>2.6192848815615655</v>
      </c>
      <c r="BF182" s="338">
        <f t="shared" si="204"/>
        <v>2.6614334292149726</v>
      </c>
      <c r="BG182" s="338">
        <f t="shared" si="205"/>
        <v>2.7021710289457292</v>
      </c>
      <c r="BH182" s="338">
        <f t="shared" si="206"/>
        <v>2.7367790760393333</v>
      </c>
      <c r="BI182" s="338">
        <f t="shared" si="207"/>
        <v>2.7659988721530375</v>
      </c>
      <c r="BJ182" s="338">
        <f t="shared" si="208"/>
        <v>2.7952042711525538</v>
      </c>
      <c r="BK182" s="338">
        <f t="shared" si="209"/>
        <v>2.8197463935353442</v>
      </c>
      <c r="BL182" s="338">
        <f t="shared" si="210"/>
        <v>2.8402695297191389</v>
      </c>
      <c r="BM182" s="338">
        <f t="shared" si="211"/>
        <v>2.8602929004389543</v>
      </c>
      <c r="BN182" s="339">
        <f t="shared" si="212"/>
        <v>2.8773923891779334</v>
      </c>
      <c r="BO182" s="258"/>
    </row>
    <row r="183" spans="2:67" ht="42" customHeight="1">
      <c r="B183" s="464"/>
      <c r="C183" s="463"/>
      <c r="D183" s="483">
        <v>-0.45</v>
      </c>
      <c r="E183" s="482">
        <f t="shared" si="213"/>
        <v>-1.0648808563633567</v>
      </c>
      <c r="F183" s="487">
        <f t="shared" si="151"/>
        <v>-1.2824404281816784</v>
      </c>
      <c r="G183" s="487">
        <f t="shared" si="214"/>
        <v>-1.2733656070519843</v>
      </c>
      <c r="H183" s="338">
        <f t="shared" si="154"/>
        <v>-1.2713663055223909</v>
      </c>
      <c r="I183" s="338">
        <f t="shared" si="155"/>
        <v>-1.2689291875182591</v>
      </c>
      <c r="J183" s="338">
        <f t="shared" si="156"/>
        <v>-1.2659596731062752</v>
      </c>
      <c r="K183" s="338">
        <f t="shared" si="157"/>
        <v>-1.2623433803910398</v>
      </c>
      <c r="L183" s="338">
        <f t="shared" si="158"/>
        <v>-1.2579422854727791</v>
      </c>
      <c r="M183" s="338">
        <f t="shared" si="159"/>
        <v>-1.2525902872680366</v>
      </c>
      <c r="N183" s="338">
        <f t="shared" si="160"/>
        <v>-1.2460881609060699</v>
      </c>
      <c r="O183" s="338">
        <f t="shared" si="161"/>
        <v>-1.2381979288492362</v>
      </c>
      <c r="P183" s="338">
        <f t="shared" si="162"/>
        <v>-1.2286367526405506</v>
      </c>
      <c r="Q183" s="338">
        <f t="shared" si="163"/>
        <v>-1.2170705612764103</v>
      </c>
      <c r="R183" s="338">
        <f t="shared" si="164"/>
        <v>-1.2031077976088054</v>
      </c>
      <c r="S183" s="338">
        <f t="shared" si="165"/>
        <v>-1.1862938953830526</v>
      </c>
      <c r="T183" s="338">
        <f t="shared" si="166"/>
        <v>-1.1661074071803763</v>
      </c>
      <c r="U183" s="338">
        <f t="shared" si="167"/>
        <v>-1.1436951096825971</v>
      </c>
      <c r="V183" s="338">
        <f t="shared" si="168"/>
        <v>-1.123508621479921</v>
      </c>
      <c r="W183" s="338">
        <f t="shared" si="169"/>
        <v>-1.0993603034652146</v>
      </c>
      <c r="X183" s="338">
        <f t="shared" si="170"/>
        <v>-1.0738403740714535</v>
      </c>
      <c r="Y183" s="338">
        <f t="shared" si="171"/>
        <v>-1.0496920560567471</v>
      </c>
      <c r="Z183" s="338">
        <f t="shared" si="172"/>
        <v>-1.0209286608001937</v>
      </c>
      <c r="AA183" s="338">
        <f t="shared" si="173"/>
        <v>-0.99229136638243431</v>
      </c>
      <c r="AB183" s="338">
        <f t="shared" si="174"/>
        <v>-0.96352797112588084</v>
      </c>
      <c r="AC183" s="338">
        <f t="shared" si="175"/>
        <v>-0.92944295137303612</v>
      </c>
      <c r="AD183" s="338">
        <f t="shared" si="176"/>
        <v>-0.89786557098891095</v>
      </c>
      <c r="AE183" s="338">
        <f t="shared" si="177"/>
        <v>-0.86378055123606623</v>
      </c>
      <c r="AF183" s="338">
        <f t="shared" si="178"/>
        <v>-0.82363422718258472</v>
      </c>
      <c r="AG183" s="338">
        <f t="shared" si="179"/>
        <v>-0.78953975384514552</v>
      </c>
      <c r="AH183" s="338">
        <f t="shared" si="180"/>
        <v>-0.74939342979166401</v>
      </c>
      <c r="AI183" s="338">
        <f t="shared" si="181"/>
        <v>-0.7067004895513157</v>
      </c>
      <c r="AJ183" s="338">
        <f t="shared" si="182"/>
        <v>-0.66655416549783419</v>
      </c>
      <c r="AK183" s="338">
        <f t="shared" si="183"/>
        <v>-0.61960597495778069</v>
      </c>
      <c r="AL183" s="338">
        <f t="shared" si="184"/>
        <v>-0.57547091341167977</v>
      </c>
      <c r="AM183" s="338">
        <f t="shared" si="185"/>
        <v>-0.52852272287162627</v>
      </c>
      <c r="AN183" s="338">
        <f t="shared" si="186"/>
        <v>-0.47692954702575219</v>
      </c>
      <c r="AO183" s="338">
        <f t="shared" si="187"/>
        <v>-0.42998135648569868</v>
      </c>
      <c r="AP183" s="338">
        <f t="shared" si="188"/>
        <v>-0.37553633289274213</v>
      </c>
      <c r="AQ183" s="338">
        <f t="shared" si="189"/>
        <v>-0.32521872773795524</v>
      </c>
      <c r="AR183" s="338">
        <f t="shared" si="190"/>
        <v>-0.27077370414499868</v>
      </c>
      <c r="AS183" s="338">
        <f t="shared" si="191"/>
        <v>-0.21589182339961965</v>
      </c>
      <c r="AT183" s="338">
        <f t="shared" si="192"/>
        <v>1.7087278034777307</v>
      </c>
      <c r="AU183" s="338">
        <f t="shared" si="193"/>
        <v>1.8169580845888997</v>
      </c>
      <c r="AV183" s="338">
        <f t="shared" si="194"/>
        <v>1.9201188087906085</v>
      </c>
      <c r="AW183" s="338">
        <f t="shared" si="195"/>
        <v>2.017345404125237</v>
      </c>
      <c r="AX183" s="338">
        <f t="shared" si="196"/>
        <v>2.1138915776804543</v>
      </c>
      <c r="AY183" s="338">
        <f t="shared" si="197"/>
        <v>2.2027126308879978</v>
      </c>
      <c r="AZ183" s="338">
        <f t="shared" si="198"/>
        <v>2.283148094268407</v>
      </c>
      <c r="BA183" s="338">
        <f t="shared" si="199"/>
        <v>2.3549559650417877</v>
      </c>
      <c r="BB183" s="338">
        <f t="shared" si="200"/>
        <v>2.4258312394851256</v>
      </c>
      <c r="BC183" s="338">
        <f t="shared" si="201"/>
        <v>2.4891235453327898</v>
      </c>
      <c r="BD183" s="338">
        <f t="shared" si="202"/>
        <v>2.5442853072475224</v>
      </c>
      <c r="BE183" s="338">
        <f t="shared" si="203"/>
        <v>2.5946479980553714</v>
      </c>
      <c r="BF183" s="338">
        <f t="shared" si="204"/>
        <v>2.6422537019835151</v>
      </c>
      <c r="BG183" s="338">
        <f t="shared" si="205"/>
        <v>2.6829913017142717</v>
      </c>
      <c r="BH183" s="338">
        <f t="shared" si="206"/>
        <v>2.7181319516607596</v>
      </c>
      <c r="BI183" s="338">
        <f t="shared" si="207"/>
        <v>2.7527399987543637</v>
      </c>
      <c r="BJ183" s="338">
        <f t="shared" si="208"/>
        <v>2.7819597948680683</v>
      </c>
      <c r="BK183" s="338">
        <f t="shared" si="209"/>
        <v>2.8065019172508587</v>
      </c>
      <c r="BL183" s="338">
        <f t="shared" si="210"/>
        <v>2.8307107562548062</v>
      </c>
      <c r="BM183" s="338">
        <f t="shared" si="211"/>
        <v>2.8512338924386005</v>
      </c>
      <c r="BN183" s="339">
        <f t="shared" si="212"/>
        <v>2.8683333811775795</v>
      </c>
      <c r="BO183" s="258"/>
    </row>
    <row r="184" spans="2:67" ht="42" customHeight="1">
      <c r="B184" s="464"/>
      <c r="C184" s="463"/>
      <c r="D184" s="481">
        <v>-0.5</v>
      </c>
      <c r="E184" s="482">
        <f t="shared" si="213"/>
        <v>-1.1373990908756122</v>
      </c>
      <c r="F184" s="487">
        <f t="shared" si="151"/>
        <v>-1.3186995454378061</v>
      </c>
      <c r="G184" s="487">
        <f t="shared" si="214"/>
        <v>-1.3096247243081121</v>
      </c>
      <c r="H184" s="338">
        <f t="shared" si="154"/>
        <v>-1.3076254227785187</v>
      </c>
      <c r="I184" s="338">
        <f t="shared" si="155"/>
        <v>-1.3051883047743869</v>
      </c>
      <c r="J184" s="338">
        <f t="shared" si="156"/>
        <v>-1.302218790362403</v>
      </c>
      <c r="K184" s="338">
        <f t="shared" si="157"/>
        <v>-1.2986024976471675</v>
      </c>
      <c r="L184" s="338">
        <f t="shared" si="158"/>
        <v>-1.2942014027289068</v>
      </c>
      <c r="M184" s="338">
        <f t="shared" si="159"/>
        <v>-1.2888494045241643</v>
      </c>
      <c r="N184" s="338">
        <f t="shared" si="160"/>
        <v>-1.2823472781621976</v>
      </c>
      <c r="O184" s="338">
        <f t="shared" si="161"/>
        <v>-1.2744570461053639</v>
      </c>
      <c r="P184" s="338">
        <f t="shared" si="162"/>
        <v>-1.2648958698966783</v>
      </c>
      <c r="Q184" s="338">
        <f t="shared" si="163"/>
        <v>-1.2533296785325381</v>
      </c>
      <c r="R184" s="338">
        <f t="shared" si="164"/>
        <v>-1.2393669148649331</v>
      </c>
      <c r="S184" s="338">
        <f t="shared" si="165"/>
        <v>-1.2225530126391804</v>
      </c>
      <c r="T184" s="338">
        <f t="shared" si="166"/>
        <v>-1.2031077976088054</v>
      </c>
      <c r="U184" s="338">
        <f t="shared" si="167"/>
        <v>-1.1862938953830526</v>
      </c>
      <c r="V184" s="338">
        <f t="shared" si="168"/>
        <v>-1.1661074071803763</v>
      </c>
      <c r="W184" s="338">
        <f t="shared" si="169"/>
        <v>-1.1436951096825971</v>
      </c>
      <c r="X184" s="338">
        <f t="shared" si="170"/>
        <v>-1.123508621479921</v>
      </c>
      <c r="Y184" s="338">
        <f t="shared" si="171"/>
        <v>-1.0993603034652146</v>
      </c>
      <c r="Z184" s="338">
        <f t="shared" si="172"/>
        <v>-1.0738403740714535</v>
      </c>
      <c r="AA184" s="338">
        <f t="shared" si="173"/>
        <v>-1.0496920560567471</v>
      </c>
      <c r="AB184" s="338">
        <f t="shared" si="174"/>
        <v>-1.0209286608001937</v>
      </c>
      <c r="AC184" s="338">
        <f t="shared" si="175"/>
        <v>-0.99229136638243431</v>
      </c>
      <c r="AD184" s="338">
        <f t="shared" si="176"/>
        <v>-0.96352797112588084</v>
      </c>
      <c r="AE184" s="338">
        <f t="shared" si="177"/>
        <v>-0.92944295137303612</v>
      </c>
      <c r="AF184" s="338">
        <f t="shared" si="178"/>
        <v>-0.89786557098891095</v>
      </c>
      <c r="AG184" s="338">
        <f t="shared" si="179"/>
        <v>-0.86378055123606623</v>
      </c>
      <c r="AH184" s="338">
        <f t="shared" si="180"/>
        <v>-0.82363422718258472</v>
      </c>
      <c r="AI184" s="338">
        <f t="shared" si="181"/>
        <v>-0.78953975384514552</v>
      </c>
      <c r="AJ184" s="338">
        <f t="shared" si="182"/>
        <v>-0.74939342979166401</v>
      </c>
      <c r="AK184" s="338">
        <f t="shared" si="183"/>
        <v>-0.7067004895513157</v>
      </c>
      <c r="AL184" s="338">
        <f t="shared" si="184"/>
        <v>-0.66655416549783419</v>
      </c>
      <c r="AM184" s="338">
        <f t="shared" si="185"/>
        <v>-0.61960597495778069</v>
      </c>
      <c r="AN184" s="338">
        <f t="shared" si="186"/>
        <v>-0.57547091341167977</v>
      </c>
      <c r="AO184" s="338">
        <f t="shared" si="187"/>
        <v>-0.52852272287162627</v>
      </c>
      <c r="AP184" s="338">
        <f t="shared" si="188"/>
        <v>-0.47692954702575219</v>
      </c>
      <c r="AQ184" s="338">
        <f t="shared" si="189"/>
        <v>-0.42998135648569868</v>
      </c>
      <c r="AR184" s="338">
        <f t="shared" si="190"/>
        <v>-0.37553633289274213</v>
      </c>
      <c r="AS184" s="338">
        <f t="shared" si="191"/>
        <v>-0.32521872773795524</v>
      </c>
      <c r="AT184" s="338">
        <f t="shared" si="192"/>
        <v>-0.27077370414499868</v>
      </c>
      <c r="AU184" s="338">
        <f t="shared" si="193"/>
        <v>1.760995583781868</v>
      </c>
      <c r="AV184" s="338">
        <f t="shared" si="194"/>
        <v>1.8692258648930371</v>
      </c>
      <c r="AW184" s="338">
        <f t="shared" si="195"/>
        <v>1.9723865890947458</v>
      </c>
      <c r="AX184" s="338">
        <f t="shared" si="196"/>
        <v>2.068932762649963</v>
      </c>
      <c r="AY184" s="338">
        <f t="shared" si="197"/>
        <v>2.1577538158575065</v>
      </c>
      <c r="AZ184" s="338">
        <f t="shared" si="198"/>
        <v>2.2410758705283018</v>
      </c>
      <c r="BA184" s="338">
        <f t="shared" si="199"/>
        <v>2.3215113339087106</v>
      </c>
      <c r="BB184" s="338">
        <f t="shared" si="200"/>
        <v>2.3933192046820917</v>
      </c>
      <c r="BC184" s="338">
        <f t="shared" si="201"/>
        <v>2.4566115105297559</v>
      </c>
      <c r="BD184" s="338">
        <f t="shared" si="202"/>
        <v>2.5165174157186891</v>
      </c>
      <c r="BE184" s="338">
        <f t="shared" si="203"/>
        <v>2.5716791776334222</v>
      </c>
      <c r="BF184" s="338">
        <f t="shared" si="204"/>
        <v>2.6192848815615655</v>
      </c>
      <c r="BG184" s="338">
        <f t="shared" si="205"/>
        <v>2.6614334292149726</v>
      </c>
      <c r="BH184" s="338">
        <f t="shared" si="206"/>
        <v>2.7021710289457292</v>
      </c>
      <c r="BI184" s="338">
        <f t="shared" si="207"/>
        <v>2.7367790760393333</v>
      </c>
      <c r="BJ184" s="338">
        <f t="shared" si="208"/>
        <v>2.7659988721530375</v>
      </c>
      <c r="BK184" s="338">
        <f t="shared" si="209"/>
        <v>2.7952042711525538</v>
      </c>
      <c r="BL184" s="338">
        <f t="shared" si="210"/>
        <v>2.8197463935353442</v>
      </c>
      <c r="BM184" s="338">
        <f t="shared" si="211"/>
        <v>2.8402695297191389</v>
      </c>
      <c r="BN184" s="339">
        <f t="shared" si="212"/>
        <v>2.8602929004389543</v>
      </c>
      <c r="BO184" s="258"/>
    </row>
    <row r="185" spans="2:67" ht="42" customHeight="1">
      <c r="B185" s="464"/>
      <c r="C185" s="463"/>
      <c r="D185" s="483">
        <v>-0.55000000000000004</v>
      </c>
      <c r="E185" s="482">
        <f t="shared" si="213"/>
        <v>-1.1987269978264639</v>
      </c>
      <c r="F185" s="487">
        <f t="shared" si="151"/>
        <v>-1.3493634989132319</v>
      </c>
      <c r="G185" s="487">
        <f t="shared" si="214"/>
        <v>-1.3402886777835379</v>
      </c>
      <c r="H185" s="338">
        <f t="shared" si="154"/>
        <v>-1.3382893762539445</v>
      </c>
      <c r="I185" s="338">
        <f t="shared" si="155"/>
        <v>-1.3358522582498127</v>
      </c>
      <c r="J185" s="338">
        <f t="shared" si="156"/>
        <v>-1.3328827438378288</v>
      </c>
      <c r="K185" s="338">
        <f t="shared" si="157"/>
        <v>-1.3292664511225933</v>
      </c>
      <c r="L185" s="338">
        <f t="shared" si="158"/>
        <v>-1.3248653562043327</v>
      </c>
      <c r="M185" s="338">
        <f t="shared" si="159"/>
        <v>-1.3195133579995901</v>
      </c>
      <c r="N185" s="338">
        <f t="shared" si="160"/>
        <v>-1.3130112316376235</v>
      </c>
      <c r="O185" s="338">
        <f t="shared" si="161"/>
        <v>-1.3051209995807898</v>
      </c>
      <c r="P185" s="338">
        <f t="shared" si="162"/>
        <v>-1.2955598233721042</v>
      </c>
      <c r="Q185" s="338">
        <f t="shared" si="163"/>
        <v>-1.2839936320079639</v>
      </c>
      <c r="R185" s="338">
        <f t="shared" si="164"/>
        <v>-1.2700308683403589</v>
      </c>
      <c r="S185" s="338">
        <f t="shared" si="165"/>
        <v>-1.2533296785325381</v>
      </c>
      <c r="T185" s="338">
        <f t="shared" si="166"/>
        <v>-1.2393669148649331</v>
      </c>
      <c r="U185" s="338">
        <f t="shared" si="167"/>
        <v>-1.2225530126391804</v>
      </c>
      <c r="V185" s="338">
        <f t="shared" si="168"/>
        <v>-1.2031077976088054</v>
      </c>
      <c r="W185" s="338">
        <f t="shared" si="169"/>
        <v>-1.1862938953830526</v>
      </c>
      <c r="X185" s="338">
        <f t="shared" si="170"/>
        <v>-1.1661074071803763</v>
      </c>
      <c r="Y185" s="338">
        <f t="shared" si="171"/>
        <v>-1.1436951096825971</v>
      </c>
      <c r="Z185" s="338">
        <f t="shared" si="172"/>
        <v>-1.123508621479921</v>
      </c>
      <c r="AA185" s="338">
        <f t="shared" si="173"/>
        <v>-1.0993603034652146</v>
      </c>
      <c r="AB185" s="338">
        <f t="shared" si="174"/>
        <v>-1.0738403740714535</v>
      </c>
      <c r="AC185" s="338">
        <f t="shared" si="175"/>
        <v>-1.0496920560567471</v>
      </c>
      <c r="AD185" s="338">
        <f t="shared" si="176"/>
        <v>-1.0209286608001937</v>
      </c>
      <c r="AE185" s="338">
        <f t="shared" si="177"/>
        <v>-0.99229136638243431</v>
      </c>
      <c r="AF185" s="338">
        <f t="shared" si="178"/>
        <v>-0.96352797112588084</v>
      </c>
      <c r="AG185" s="338">
        <f t="shared" si="179"/>
        <v>-0.92944295137303612</v>
      </c>
      <c r="AH185" s="338">
        <f t="shared" si="180"/>
        <v>-0.89786557098891095</v>
      </c>
      <c r="AI185" s="338">
        <f t="shared" si="181"/>
        <v>-0.86378055123606623</v>
      </c>
      <c r="AJ185" s="338">
        <f t="shared" si="182"/>
        <v>-0.82363422718258472</v>
      </c>
      <c r="AK185" s="338">
        <f t="shared" si="183"/>
        <v>-0.78953975384514552</v>
      </c>
      <c r="AL185" s="338">
        <f t="shared" si="184"/>
        <v>-0.74939342979166401</v>
      </c>
      <c r="AM185" s="338">
        <f t="shared" si="185"/>
        <v>-0.7067004895513157</v>
      </c>
      <c r="AN185" s="338">
        <f t="shared" si="186"/>
        <v>-0.66655416549783419</v>
      </c>
      <c r="AO185" s="338">
        <f t="shared" si="187"/>
        <v>-0.61960597495778069</v>
      </c>
      <c r="AP185" s="338">
        <f t="shared" si="188"/>
        <v>-0.57547091341167977</v>
      </c>
      <c r="AQ185" s="338">
        <f t="shared" si="189"/>
        <v>-0.52852272287162627</v>
      </c>
      <c r="AR185" s="338">
        <f t="shared" si="190"/>
        <v>-0.47692954702575219</v>
      </c>
      <c r="AS185" s="338">
        <f t="shared" si="191"/>
        <v>-0.42998135648569868</v>
      </c>
      <c r="AT185" s="338">
        <f t="shared" si="192"/>
        <v>-0.37553633289274213</v>
      </c>
      <c r="AU185" s="338">
        <f t="shared" si="193"/>
        <v>-0.32521872773795524</v>
      </c>
      <c r="AV185" s="338">
        <f t="shared" si="194"/>
        <v>1.8169580845888997</v>
      </c>
      <c r="AW185" s="338">
        <f t="shared" si="195"/>
        <v>1.9201188087906085</v>
      </c>
      <c r="AX185" s="338">
        <f t="shared" si="196"/>
        <v>2.017345404125237</v>
      </c>
      <c r="AY185" s="338">
        <f t="shared" si="197"/>
        <v>2.1138915776804543</v>
      </c>
      <c r="AZ185" s="338">
        <f t="shared" si="198"/>
        <v>2.2027126308879978</v>
      </c>
      <c r="BA185" s="338">
        <f t="shared" si="199"/>
        <v>2.283148094268407</v>
      </c>
      <c r="BB185" s="338">
        <f t="shared" si="200"/>
        <v>2.3549559650417877</v>
      </c>
      <c r="BC185" s="338">
        <f t="shared" si="201"/>
        <v>2.4258312394851256</v>
      </c>
      <c r="BD185" s="338">
        <f t="shared" si="202"/>
        <v>2.4891235453327898</v>
      </c>
      <c r="BE185" s="338">
        <f t="shared" si="203"/>
        <v>2.5442853072475224</v>
      </c>
      <c r="BF185" s="338">
        <f t="shared" si="204"/>
        <v>2.5946479980553714</v>
      </c>
      <c r="BG185" s="338">
        <f t="shared" si="205"/>
        <v>2.6422537019835151</v>
      </c>
      <c r="BH185" s="338">
        <f t="shared" si="206"/>
        <v>2.6829913017142717</v>
      </c>
      <c r="BI185" s="338">
        <f t="shared" si="207"/>
        <v>2.7181319516607596</v>
      </c>
      <c r="BJ185" s="338">
        <f t="shared" si="208"/>
        <v>2.7527399987543637</v>
      </c>
      <c r="BK185" s="338">
        <f t="shared" si="209"/>
        <v>2.7819597948680683</v>
      </c>
      <c r="BL185" s="338">
        <f t="shared" si="210"/>
        <v>2.8065019172508587</v>
      </c>
      <c r="BM185" s="338">
        <f t="shared" si="211"/>
        <v>2.8307107562548062</v>
      </c>
      <c r="BN185" s="339">
        <f t="shared" si="212"/>
        <v>2.8512338924386005</v>
      </c>
      <c r="BO185" s="258"/>
    </row>
    <row r="186" spans="2:67" ht="42" customHeight="1">
      <c r="B186" s="464"/>
      <c r="C186" s="463"/>
      <c r="D186" s="481">
        <v>-0.6</v>
      </c>
      <c r="E186" s="482">
        <f t="shared" si="213"/>
        <v>-1.2503082955902762</v>
      </c>
      <c r="F186" s="487">
        <f t="shared" si="151"/>
        <v>-1.3751541477951381</v>
      </c>
      <c r="G186" s="487">
        <f t="shared" si="214"/>
        <v>-1.3660793266654441</v>
      </c>
      <c r="H186" s="338">
        <f t="shared" si="154"/>
        <v>-1.3640800251358507</v>
      </c>
      <c r="I186" s="338">
        <f t="shared" si="155"/>
        <v>-1.3616429071317189</v>
      </c>
      <c r="J186" s="338">
        <f t="shared" si="156"/>
        <v>-1.358673392719735</v>
      </c>
      <c r="K186" s="338">
        <f t="shared" si="157"/>
        <v>-1.3550571000044995</v>
      </c>
      <c r="L186" s="338">
        <f t="shared" si="158"/>
        <v>-1.3506560050862388</v>
      </c>
      <c r="M186" s="338">
        <f t="shared" si="159"/>
        <v>-1.3453040068814963</v>
      </c>
      <c r="N186" s="338">
        <f t="shared" si="160"/>
        <v>-1.3388018805195296</v>
      </c>
      <c r="O186" s="338">
        <f t="shared" si="161"/>
        <v>-1.3309116484626959</v>
      </c>
      <c r="P186" s="338">
        <f t="shared" si="162"/>
        <v>-1.3213504722540104</v>
      </c>
      <c r="Q186" s="338">
        <f t="shared" si="163"/>
        <v>-1.3097842808898701</v>
      </c>
      <c r="R186" s="338">
        <f t="shared" si="164"/>
        <v>-1.2958215172222651</v>
      </c>
      <c r="S186" s="338">
        <f t="shared" si="165"/>
        <v>-1.2839936320079639</v>
      </c>
      <c r="T186" s="338">
        <f t="shared" si="166"/>
        <v>-1.2700308683403589</v>
      </c>
      <c r="U186" s="338">
        <f t="shared" si="167"/>
        <v>-1.2533296785325381</v>
      </c>
      <c r="V186" s="338">
        <f t="shared" si="168"/>
        <v>-1.2393669148649331</v>
      </c>
      <c r="W186" s="338">
        <f t="shared" si="169"/>
        <v>-1.2225530126391804</v>
      </c>
      <c r="X186" s="338">
        <f t="shared" si="170"/>
        <v>-1.2031077976088054</v>
      </c>
      <c r="Y186" s="338">
        <f t="shared" si="171"/>
        <v>-1.1862938953830526</v>
      </c>
      <c r="Z186" s="338">
        <f t="shared" si="172"/>
        <v>-1.1661074071803763</v>
      </c>
      <c r="AA186" s="338">
        <f t="shared" si="173"/>
        <v>-1.1436951096825971</v>
      </c>
      <c r="AB186" s="338">
        <f t="shared" si="174"/>
        <v>-1.123508621479921</v>
      </c>
      <c r="AC186" s="338">
        <f t="shared" si="175"/>
        <v>-1.0993603034652146</v>
      </c>
      <c r="AD186" s="338">
        <f t="shared" si="176"/>
        <v>-1.0738403740714535</v>
      </c>
      <c r="AE186" s="338">
        <f t="shared" si="177"/>
        <v>-1.0496920560567471</v>
      </c>
      <c r="AF186" s="338">
        <f t="shared" si="178"/>
        <v>-1.0209286608001937</v>
      </c>
      <c r="AG186" s="338">
        <f t="shared" si="179"/>
        <v>-0.99229136638243431</v>
      </c>
      <c r="AH186" s="338">
        <f t="shared" si="180"/>
        <v>-0.96352797112588084</v>
      </c>
      <c r="AI186" s="338">
        <f t="shared" si="181"/>
        <v>-0.92944295137303612</v>
      </c>
      <c r="AJ186" s="338">
        <f t="shared" si="182"/>
        <v>-0.89786557098891095</v>
      </c>
      <c r="AK186" s="338">
        <f t="shared" si="183"/>
        <v>-0.86378055123606623</v>
      </c>
      <c r="AL186" s="338">
        <f t="shared" si="184"/>
        <v>-0.82363422718258472</v>
      </c>
      <c r="AM186" s="338">
        <f t="shared" si="185"/>
        <v>-0.78953975384514552</v>
      </c>
      <c r="AN186" s="338">
        <f t="shared" si="186"/>
        <v>-0.74939342979166401</v>
      </c>
      <c r="AO186" s="338">
        <f t="shared" si="187"/>
        <v>-0.7067004895513157</v>
      </c>
      <c r="AP186" s="338">
        <f t="shared" si="188"/>
        <v>-0.66655416549783419</v>
      </c>
      <c r="AQ186" s="338">
        <f t="shared" si="189"/>
        <v>-0.61960597495778069</v>
      </c>
      <c r="AR186" s="338">
        <f t="shared" si="190"/>
        <v>-0.57547091341167977</v>
      </c>
      <c r="AS186" s="338">
        <f t="shared" si="191"/>
        <v>-0.52852272287162627</v>
      </c>
      <c r="AT186" s="338">
        <f t="shared" si="192"/>
        <v>-0.47692954702575219</v>
      </c>
      <c r="AU186" s="338">
        <f t="shared" si="193"/>
        <v>-0.42998135648569868</v>
      </c>
      <c r="AV186" s="338">
        <f t="shared" si="194"/>
        <v>-0.37553633289274213</v>
      </c>
      <c r="AW186" s="338">
        <f t="shared" si="195"/>
        <v>1.8692258648930371</v>
      </c>
      <c r="AX186" s="338">
        <f t="shared" si="196"/>
        <v>1.9723865890947458</v>
      </c>
      <c r="AY186" s="338">
        <f t="shared" si="197"/>
        <v>2.068932762649963</v>
      </c>
      <c r="AZ186" s="338">
        <f t="shared" si="198"/>
        <v>2.1577538158575065</v>
      </c>
      <c r="BA186" s="338">
        <f t="shared" si="199"/>
        <v>2.2410758705283018</v>
      </c>
      <c r="BB186" s="338">
        <f t="shared" si="200"/>
        <v>2.3215113339087106</v>
      </c>
      <c r="BC186" s="338">
        <f t="shared" si="201"/>
        <v>2.3933192046820917</v>
      </c>
      <c r="BD186" s="338">
        <f t="shared" si="202"/>
        <v>2.4566115105297559</v>
      </c>
      <c r="BE186" s="338">
        <f t="shared" si="203"/>
        <v>2.5165174157186891</v>
      </c>
      <c r="BF186" s="338">
        <f t="shared" si="204"/>
        <v>2.5716791776334222</v>
      </c>
      <c r="BG186" s="338">
        <f t="shared" si="205"/>
        <v>2.6192848815615655</v>
      </c>
      <c r="BH186" s="338">
        <f t="shared" si="206"/>
        <v>2.6614334292149726</v>
      </c>
      <c r="BI186" s="338">
        <f t="shared" si="207"/>
        <v>2.7021710289457292</v>
      </c>
      <c r="BJ186" s="338">
        <f t="shared" si="208"/>
        <v>2.7367790760393333</v>
      </c>
      <c r="BK186" s="338">
        <f t="shared" si="209"/>
        <v>2.7659988721530375</v>
      </c>
      <c r="BL186" s="338">
        <f t="shared" si="210"/>
        <v>2.7952042711525538</v>
      </c>
      <c r="BM186" s="338">
        <f t="shared" si="211"/>
        <v>2.8197463935353442</v>
      </c>
      <c r="BN186" s="339">
        <f t="shared" si="212"/>
        <v>2.8402695297191389</v>
      </c>
      <c r="BO186" s="258"/>
    </row>
    <row r="187" spans="2:67" ht="42" customHeight="1">
      <c r="B187" s="464"/>
      <c r="C187" s="463"/>
      <c r="D187" s="483">
        <v>-0.65</v>
      </c>
      <c r="E187" s="482">
        <f t="shared" si="213"/>
        <v>-1.2934926523027679</v>
      </c>
      <c r="F187" s="487">
        <f t="shared" si="151"/>
        <v>-1.3967463261513839</v>
      </c>
      <c r="G187" s="487">
        <f t="shared" si="214"/>
        <v>-1.3876715050216899</v>
      </c>
      <c r="H187" s="338">
        <f t="shared" si="154"/>
        <v>-1.3856722034920965</v>
      </c>
      <c r="I187" s="338">
        <f t="shared" si="155"/>
        <v>-1.3832350854879647</v>
      </c>
      <c r="J187" s="338">
        <f t="shared" si="156"/>
        <v>-1.3802655710759808</v>
      </c>
      <c r="K187" s="338">
        <f t="shared" si="157"/>
        <v>-1.3766492783607454</v>
      </c>
      <c r="L187" s="338">
        <f t="shared" si="158"/>
        <v>-1.3722481834424847</v>
      </c>
      <c r="M187" s="338">
        <f t="shared" si="159"/>
        <v>-1.3668961852377421</v>
      </c>
      <c r="N187" s="338">
        <f t="shared" si="160"/>
        <v>-1.3603940588757755</v>
      </c>
      <c r="O187" s="338">
        <f t="shared" si="161"/>
        <v>-1.3525038268189418</v>
      </c>
      <c r="P187" s="338">
        <f t="shared" si="162"/>
        <v>-1.3429426506102562</v>
      </c>
      <c r="Q187" s="338">
        <f t="shared" si="163"/>
        <v>-1.3313764592461159</v>
      </c>
      <c r="R187" s="338">
        <f t="shared" si="164"/>
        <v>-1.3213504722540104</v>
      </c>
      <c r="S187" s="338">
        <f t="shared" si="165"/>
        <v>-1.3097842808898701</v>
      </c>
      <c r="T187" s="338">
        <f t="shared" si="166"/>
        <v>-1.2958215172222651</v>
      </c>
      <c r="U187" s="338">
        <f t="shared" si="167"/>
        <v>-1.2839936320079639</v>
      </c>
      <c r="V187" s="338">
        <f t="shared" si="168"/>
        <v>-1.2700308683403589</v>
      </c>
      <c r="W187" s="338">
        <f t="shared" si="169"/>
        <v>-1.2533296785325381</v>
      </c>
      <c r="X187" s="338">
        <f t="shared" si="170"/>
        <v>-1.2393669148649331</v>
      </c>
      <c r="Y187" s="338">
        <f t="shared" si="171"/>
        <v>-1.2225530126391804</v>
      </c>
      <c r="Z187" s="338">
        <f t="shared" si="172"/>
        <v>-1.2031077976088054</v>
      </c>
      <c r="AA187" s="338">
        <f t="shared" si="173"/>
        <v>-1.1862938953830526</v>
      </c>
      <c r="AB187" s="338">
        <f t="shared" si="174"/>
        <v>-1.1661074071803763</v>
      </c>
      <c r="AC187" s="338">
        <f t="shared" si="175"/>
        <v>-1.1436951096825971</v>
      </c>
      <c r="AD187" s="338">
        <f t="shared" si="176"/>
        <v>-1.123508621479921</v>
      </c>
      <c r="AE187" s="338">
        <f t="shared" si="177"/>
        <v>-1.0993603034652146</v>
      </c>
      <c r="AF187" s="338">
        <f t="shared" si="178"/>
        <v>-1.0738403740714535</v>
      </c>
      <c r="AG187" s="338">
        <f t="shared" si="179"/>
        <v>-1.0496920560567471</v>
      </c>
      <c r="AH187" s="338">
        <f t="shared" si="180"/>
        <v>-1.0209286608001937</v>
      </c>
      <c r="AI187" s="338">
        <f t="shared" si="181"/>
        <v>-0.99229136638243431</v>
      </c>
      <c r="AJ187" s="338">
        <f t="shared" si="182"/>
        <v>-0.96352797112588084</v>
      </c>
      <c r="AK187" s="338">
        <f t="shared" si="183"/>
        <v>-0.92944295137303612</v>
      </c>
      <c r="AL187" s="338">
        <f t="shared" si="184"/>
        <v>-0.89786557098891095</v>
      </c>
      <c r="AM187" s="338">
        <f t="shared" si="185"/>
        <v>-0.86378055123606623</v>
      </c>
      <c r="AN187" s="338">
        <f t="shared" si="186"/>
        <v>-0.82363422718258472</v>
      </c>
      <c r="AO187" s="338">
        <f t="shared" si="187"/>
        <v>-0.78953975384514552</v>
      </c>
      <c r="AP187" s="338">
        <f t="shared" si="188"/>
        <v>-0.74939342979166401</v>
      </c>
      <c r="AQ187" s="338">
        <f t="shared" si="189"/>
        <v>-0.7067004895513157</v>
      </c>
      <c r="AR187" s="338">
        <f t="shared" si="190"/>
        <v>-0.66655416549783419</v>
      </c>
      <c r="AS187" s="338">
        <f t="shared" si="191"/>
        <v>-0.61960597495778069</v>
      </c>
      <c r="AT187" s="338">
        <f t="shared" si="192"/>
        <v>-0.57547091341167977</v>
      </c>
      <c r="AU187" s="338">
        <f t="shared" si="193"/>
        <v>-0.52852272287162627</v>
      </c>
      <c r="AV187" s="338">
        <f t="shared" si="194"/>
        <v>-0.47692954702575219</v>
      </c>
      <c r="AW187" s="338">
        <f t="shared" si="195"/>
        <v>-0.42998135648569868</v>
      </c>
      <c r="AX187" s="338">
        <f t="shared" si="196"/>
        <v>1.9201188087906085</v>
      </c>
      <c r="AY187" s="338">
        <f t="shared" si="197"/>
        <v>2.017345404125237</v>
      </c>
      <c r="AZ187" s="338">
        <f t="shared" si="198"/>
        <v>2.1138915776804543</v>
      </c>
      <c r="BA187" s="338">
        <f t="shared" si="199"/>
        <v>2.2027126308879978</v>
      </c>
      <c r="BB187" s="338">
        <f t="shared" si="200"/>
        <v>2.283148094268407</v>
      </c>
      <c r="BC187" s="338">
        <f t="shared" si="201"/>
        <v>2.3549559650417877</v>
      </c>
      <c r="BD187" s="338">
        <f t="shared" si="202"/>
        <v>2.4258312394851256</v>
      </c>
      <c r="BE187" s="338">
        <f t="shared" si="203"/>
        <v>2.4891235453327898</v>
      </c>
      <c r="BF187" s="338">
        <f t="shared" si="204"/>
        <v>2.5442853072475224</v>
      </c>
      <c r="BG187" s="338">
        <f t="shared" si="205"/>
        <v>2.5946479980553714</v>
      </c>
      <c r="BH187" s="338">
        <f t="shared" si="206"/>
        <v>2.6422537019835151</v>
      </c>
      <c r="BI187" s="338">
        <f t="shared" si="207"/>
        <v>2.6829913017142717</v>
      </c>
      <c r="BJ187" s="338">
        <f t="shared" si="208"/>
        <v>2.7181319516607596</v>
      </c>
      <c r="BK187" s="338">
        <f t="shared" si="209"/>
        <v>2.7527399987543637</v>
      </c>
      <c r="BL187" s="338">
        <f t="shared" si="210"/>
        <v>2.7819597948680683</v>
      </c>
      <c r="BM187" s="338">
        <f t="shared" si="211"/>
        <v>2.8065019172508587</v>
      </c>
      <c r="BN187" s="339">
        <f t="shared" si="212"/>
        <v>2.8307107562548062</v>
      </c>
      <c r="BO187" s="258"/>
    </row>
    <row r="188" spans="2:67" ht="42" customHeight="1">
      <c r="B188" s="464"/>
      <c r="C188" s="463"/>
      <c r="D188" s="481">
        <v>-0.7</v>
      </c>
      <c r="E188" s="482">
        <f t="shared" si="213"/>
        <v>-1.3295078377795129</v>
      </c>
      <c r="F188" s="487">
        <f t="shared" si="151"/>
        <v>-1.4147539188897564</v>
      </c>
      <c r="G188" s="487">
        <f t="shared" si="214"/>
        <v>-1.4056790977600624</v>
      </c>
      <c r="H188" s="338">
        <f t="shared" si="154"/>
        <v>-1.403679796230469</v>
      </c>
      <c r="I188" s="338">
        <f t="shared" si="155"/>
        <v>-1.4012426782263372</v>
      </c>
      <c r="J188" s="338">
        <f t="shared" si="156"/>
        <v>-1.3982731638143533</v>
      </c>
      <c r="K188" s="338">
        <f t="shared" si="157"/>
        <v>-1.3946568710991178</v>
      </c>
      <c r="L188" s="338">
        <f t="shared" si="158"/>
        <v>-1.3902557761808572</v>
      </c>
      <c r="M188" s="338">
        <f t="shared" si="159"/>
        <v>-1.3849037779761146</v>
      </c>
      <c r="N188" s="338">
        <f t="shared" si="160"/>
        <v>-1.378401651614148</v>
      </c>
      <c r="O188" s="338">
        <f t="shared" si="161"/>
        <v>-1.3705114195573143</v>
      </c>
      <c r="P188" s="338">
        <f t="shared" si="162"/>
        <v>-1.3609502433486287</v>
      </c>
      <c r="Q188" s="338">
        <f t="shared" si="163"/>
        <v>-1.3525038268189418</v>
      </c>
      <c r="R188" s="338">
        <f t="shared" si="164"/>
        <v>-1.3429426506102562</v>
      </c>
      <c r="S188" s="338">
        <f t="shared" si="165"/>
        <v>-1.3313764592461159</v>
      </c>
      <c r="T188" s="338">
        <f t="shared" si="166"/>
        <v>-1.3213504722540104</v>
      </c>
      <c r="U188" s="338">
        <f t="shared" si="167"/>
        <v>-1.3097842808898701</v>
      </c>
      <c r="V188" s="338">
        <f t="shared" si="168"/>
        <v>-1.2958215172222651</v>
      </c>
      <c r="W188" s="338">
        <f t="shared" si="169"/>
        <v>-1.2839936320079639</v>
      </c>
      <c r="X188" s="338">
        <f t="shared" si="170"/>
        <v>-1.2700308683403589</v>
      </c>
      <c r="Y188" s="338">
        <f t="shared" si="171"/>
        <v>-1.2533296785325381</v>
      </c>
      <c r="Z188" s="338">
        <f t="shared" si="172"/>
        <v>-1.2393669148649331</v>
      </c>
      <c r="AA188" s="338">
        <f t="shared" si="173"/>
        <v>-1.2225530126391804</v>
      </c>
      <c r="AB188" s="338">
        <f t="shared" si="174"/>
        <v>-1.2031077976088054</v>
      </c>
      <c r="AC188" s="338">
        <f t="shared" si="175"/>
        <v>-1.1862938953830526</v>
      </c>
      <c r="AD188" s="338">
        <f t="shared" si="176"/>
        <v>-1.1661074071803763</v>
      </c>
      <c r="AE188" s="338">
        <f t="shared" si="177"/>
        <v>-1.1436951096825971</v>
      </c>
      <c r="AF188" s="338">
        <f t="shared" si="178"/>
        <v>-1.123508621479921</v>
      </c>
      <c r="AG188" s="338">
        <f t="shared" si="179"/>
        <v>-1.0993603034652146</v>
      </c>
      <c r="AH188" s="338">
        <f t="shared" si="180"/>
        <v>-1.0738403740714535</v>
      </c>
      <c r="AI188" s="338">
        <f t="shared" si="181"/>
        <v>-1.0496920560567471</v>
      </c>
      <c r="AJ188" s="338">
        <f t="shared" si="182"/>
        <v>-1.0209286608001937</v>
      </c>
      <c r="AK188" s="338">
        <f t="shared" si="183"/>
        <v>-0.99229136638243431</v>
      </c>
      <c r="AL188" s="338">
        <f t="shared" si="184"/>
        <v>-0.96352797112588084</v>
      </c>
      <c r="AM188" s="338">
        <f t="shared" si="185"/>
        <v>-0.92944295137303612</v>
      </c>
      <c r="AN188" s="338">
        <f t="shared" si="186"/>
        <v>-0.89786557098891095</v>
      </c>
      <c r="AO188" s="338">
        <f t="shared" si="187"/>
        <v>-0.86378055123606623</v>
      </c>
      <c r="AP188" s="338">
        <f t="shared" si="188"/>
        <v>-0.82363422718258472</v>
      </c>
      <c r="AQ188" s="338">
        <f t="shared" si="189"/>
        <v>-0.78953975384514552</v>
      </c>
      <c r="AR188" s="338">
        <f t="shared" si="190"/>
        <v>-0.74939342979166401</v>
      </c>
      <c r="AS188" s="338">
        <f t="shared" si="191"/>
        <v>-0.7067004895513157</v>
      </c>
      <c r="AT188" s="338">
        <f t="shared" si="192"/>
        <v>-0.66655416549783419</v>
      </c>
      <c r="AU188" s="338">
        <f t="shared" si="193"/>
        <v>-0.61960597495778069</v>
      </c>
      <c r="AV188" s="338">
        <f t="shared" si="194"/>
        <v>-0.57547091341167977</v>
      </c>
      <c r="AW188" s="338">
        <f t="shared" si="195"/>
        <v>-0.52852272287162627</v>
      </c>
      <c r="AX188" s="338">
        <f t="shared" si="196"/>
        <v>-0.47692954702575219</v>
      </c>
      <c r="AY188" s="338">
        <f t="shared" si="197"/>
        <v>1.9723865890947458</v>
      </c>
      <c r="AZ188" s="338">
        <f t="shared" si="198"/>
        <v>2.068932762649963</v>
      </c>
      <c r="BA188" s="338">
        <f t="shared" si="199"/>
        <v>2.1577538158575065</v>
      </c>
      <c r="BB188" s="338">
        <f t="shared" si="200"/>
        <v>2.2410758705283018</v>
      </c>
      <c r="BC188" s="338">
        <f t="shared" si="201"/>
        <v>2.3215113339087106</v>
      </c>
      <c r="BD188" s="338">
        <f t="shared" si="202"/>
        <v>2.3933192046820917</v>
      </c>
      <c r="BE188" s="338">
        <f t="shared" si="203"/>
        <v>2.4566115105297559</v>
      </c>
      <c r="BF188" s="338">
        <f t="shared" si="204"/>
        <v>2.5165174157186891</v>
      </c>
      <c r="BG188" s="338">
        <f t="shared" si="205"/>
        <v>2.5716791776334222</v>
      </c>
      <c r="BH188" s="338">
        <f t="shared" si="206"/>
        <v>2.6192848815615655</v>
      </c>
      <c r="BI188" s="338">
        <f t="shared" si="207"/>
        <v>2.6614334292149726</v>
      </c>
      <c r="BJ188" s="338">
        <f t="shared" si="208"/>
        <v>2.7021710289457292</v>
      </c>
      <c r="BK188" s="338">
        <f t="shared" si="209"/>
        <v>2.7367790760393333</v>
      </c>
      <c r="BL188" s="338">
        <f t="shared" si="210"/>
        <v>2.7659988721530375</v>
      </c>
      <c r="BM188" s="338">
        <f t="shared" si="211"/>
        <v>2.7952042711525538</v>
      </c>
      <c r="BN188" s="339">
        <f t="shared" si="212"/>
        <v>2.8197463935353442</v>
      </c>
      <c r="BO188" s="258"/>
    </row>
    <row r="189" spans="2:67" ht="42" customHeight="1">
      <c r="B189" s="464"/>
      <c r="C189" s="463"/>
      <c r="D189" s="483">
        <v>-0.75</v>
      </c>
      <c r="E189" s="482">
        <f t="shared" si="213"/>
        <v>-1.3594475410188265</v>
      </c>
      <c r="F189" s="487">
        <f t="shared" si="151"/>
        <v>-1.4297237705094132</v>
      </c>
      <c r="G189" s="487">
        <f t="shared" si="214"/>
        <v>-1.4206489493797192</v>
      </c>
      <c r="H189" s="338">
        <f t="shared" si="154"/>
        <v>-1.4186496478501258</v>
      </c>
      <c r="I189" s="338">
        <f t="shared" si="155"/>
        <v>-1.416212529845994</v>
      </c>
      <c r="J189" s="338">
        <f t="shared" si="156"/>
        <v>-1.4132430154340101</v>
      </c>
      <c r="K189" s="338">
        <f t="shared" si="157"/>
        <v>-1.4096267227187746</v>
      </c>
      <c r="L189" s="338">
        <f t="shared" si="158"/>
        <v>-1.405225627800514</v>
      </c>
      <c r="M189" s="338">
        <f t="shared" si="159"/>
        <v>-1.3998736295957714</v>
      </c>
      <c r="N189" s="338">
        <f t="shared" si="160"/>
        <v>-1.3933715032338048</v>
      </c>
      <c r="O189" s="338">
        <f t="shared" si="161"/>
        <v>-1.3854812711769711</v>
      </c>
      <c r="P189" s="338">
        <f t="shared" si="162"/>
        <v>-1.378401651614148</v>
      </c>
      <c r="Q189" s="338">
        <f t="shared" si="163"/>
        <v>-1.3705114195573143</v>
      </c>
      <c r="R189" s="338">
        <f t="shared" si="164"/>
        <v>-1.3609502433486287</v>
      </c>
      <c r="S189" s="338">
        <f t="shared" si="165"/>
        <v>-1.3525038268189418</v>
      </c>
      <c r="T189" s="338">
        <f t="shared" si="166"/>
        <v>-1.3429426506102562</v>
      </c>
      <c r="U189" s="338">
        <f t="shared" si="167"/>
        <v>-1.3313764592461159</v>
      </c>
      <c r="V189" s="338">
        <f t="shared" si="168"/>
        <v>-1.3213504722540104</v>
      </c>
      <c r="W189" s="338">
        <f t="shared" si="169"/>
        <v>-1.3097842808898701</v>
      </c>
      <c r="X189" s="338">
        <f t="shared" si="170"/>
        <v>-1.2958215172222651</v>
      </c>
      <c r="Y189" s="338">
        <f t="shared" si="171"/>
        <v>-1.2839936320079639</v>
      </c>
      <c r="Z189" s="338">
        <f t="shared" si="172"/>
        <v>-1.2700308683403589</v>
      </c>
      <c r="AA189" s="338">
        <f t="shared" si="173"/>
        <v>-1.2533296785325381</v>
      </c>
      <c r="AB189" s="338">
        <f t="shared" si="174"/>
        <v>-1.2393669148649331</v>
      </c>
      <c r="AC189" s="338">
        <f t="shared" si="175"/>
        <v>-1.2225530126391804</v>
      </c>
      <c r="AD189" s="338">
        <f t="shared" si="176"/>
        <v>-1.2031077976088054</v>
      </c>
      <c r="AE189" s="338">
        <f t="shared" si="177"/>
        <v>-1.1862938953830526</v>
      </c>
      <c r="AF189" s="338">
        <f t="shared" si="178"/>
        <v>-1.1661074071803763</v>
      </c>
      <c r="AG189" s="338">
        <f t="shared" si="179"/>
        <v>-1.1436951096825971</v>
      </c>
      <c r="AH189" s="338">
        <f t="shared" si="180"/>
        <v>-1.123508621479921</v>
      </c>
      <c r="AI189" s="338">
        <f t="shared" si="181"/>
        <v>-1.0993603034652146</v>
      </c>
      <c r="AJ189" s="338">
        <f t="shared" si="182"/>
        <v>-1.0738403740714535</v>
      </c>
      <c r="AK189" s="338">
        <f t="shared" si="183"/>
        <v>-1.0496920560567471</v>
      </c>
      <c r="AL189" s="338">
        <f t="shared" si="184"/>
        <v>-1.0209286608001937</v>
      </c>
      <c r="AM189" s="338">
        <f t="shared" si="185"/>
        <v>-0.99229136638243431</v>
      </c>
      <c r="AN189" s="338">
        <f t="shared" si="186"/>
        <v>-0.96352797112588084</v>
      </c>
      <c r="AO189" s="338">
        <f t="shared" si="187"/>
        <v>-0.92944295137303612</v>
      </c>
      <c r="AP189" s="338">
        <f t="shared" si="188"/>
        <v>-0.89786557098891095</v>
      </c>
      <c r="AQ189" s="338">
        <f t="shared" si="189"/>
        <v>-0.86378055123606623</v>
      </c>
      <c r="AR189" s="338">
        <f t="shared" si="190"/>
        <v>-0.82363422718258472</v>
      </c>
      <c r="AS189" s="338">
        <f t="shared" si="191"/>
        <v>-0.78953975384514552</v>
      </c>
      <c r="AT189" s="338">
        <f t="shared" si="192"/>
        <v>-0.74939342979166401</v>
      </c>
      <c r="AU189" s="338">
        <f t="shared" si="193"/>
        <v>-0.7067004895513157</v>
      </c>
      <c r="AV189" s="338">
        <f t="shared" si="194"/>
        <v>-0.66655416549783419</v>
      </c>
      <c r="AW189" s="338">
        <f t="shared" si="195"/>
        <v>-0.61960597495778069</v>
      </c>
      <c r="AX189" s="338">
        <f t="shared" si="196"/>
        <v>-0.57547091341167977</v>
      </c>
      <c r="AY189" s="338">
        <f t="shared" si="197"/>
        <v>-0.52852272287162627</v>
      </c>
      <c r="AZ189" s="338">
        <f t="shared" si="198"/>
        <v>2.017345404125237</v>
      </c>
      <c r="BA189" s="338">
        <f t="shared" si="199"/>
        <v>2.1138915776804543</v>
      </c>
      <c r="BB189" s="338">
        <f t="shared" si="200"/>
        <v>2.2027126308879978</v>
      </c>
      <c r="BC189" s="338">
        <f t="shared" si="201"/>
        <v>2.283148094268407</v>
      </c>
      <c r="BD189" s="338">
        <f t="shared" si="202"/>
        <v>2.3549559650417877</v>
      </c>
      <c r="BE189" s="338">
        <f t="shared" si="203"/>
        <v>2.4258312394851256</v>
      </c>
      <c r="BF189" s="338">
        <f t="shared" si="204"/>
        <v>2.4891235453327898</v>
      </c>
      <c r="BG189" s="338">
        <f t="shared" si="205"/>
        <v>2.5442853072475224</v>
      </c>
      <c r="BH189" s="338">
        <f t="shared" si="206"/>
        <v>2.5946479980553714</v>
      </c>
      <c r="BI189" s="338">
        <f t="shared" si="207"/>
        <v>2.6422537019835151</v>
      </c>
      <c r="BJ189" s="338">
        <f t="shared" si="208"/>
        <v>2.6829913017142717</v>
      </c>
      <c r="BK189" s="338">
        <f t="shared" si="209"/>
        <v>2.7181319516607596</v>
      </c>
      <c r="BL189" s="338">
        <f t="shared" si="210"/>
        <v>2.7527399987543637</v>
      </c>
      <c r="BM189" s="338">
        <f t="shared" si="211"/>
        <v>2.7819597948680683</v>
      </c>
      <c r="BN189" s="339">
        <f t="shared" si="212"/>
        <v>2.8065019172508587</v>
      </c>
      <c r="BO189" s="258"/>
    </row>
    <row r="190" spans="2:67" ht="42" customHeight="1">
      <c r="B190" s="464"/>
      <c r="C190" s="463"/>
      <c r="D190" s="481">
        <v>-0.8</v>
      </c>
      <c r="E190" s="482">
        <f t="shared" si="213"/>
        <v>-1.3842701468568093</v>
      </c>
      <c r="F190" s="487">
        <f t="shared" si="151"/>
        <v>-1.4421350734284046</v>
      </c>
      <c r="G190" s="487">
        <f t="shared" si="214"/>
        <v>-1.4330602522987106</v>
      </c>
      <c r="H190" s="338">
        <f t="shared" si="154"/>
        <v>-1.4310609507691172</v>
      </c>
      <c r="I190" s="338">
        <f t="shared" si="155"/>
        <v>-1.4286238327649854</v>
      </c>
      <c r="J190" s="338">
        <f t="shared" si="156"/>
        <v>-1.4256543183530015</v>
      </c>
      <c r="K190" s="338">
        <f t="shared" si="157"/>
        <v>-1.422038025637766</v>
      </c>
      <c r="L190" s="338">
        <f t="shared" si="158"/>
        <v>-1.4176369307195054</v>
      </c>
      <c r="M190" s="338">
        <f t="shared" si="159"/>
        <v>-1.4122849325147628</v>
      </c>
      <c r="N190" s="338">
        <f t="shared" si="160"/>
        <v>-1.4057828061527962</v>
      </c>
      <c r="O190" s="338">
        <f t="shared" si="161"/>
        <v>-1.3998736295957714</v>
      </c>
      <c r="P190" s="338">
        <f t="shared" si="162"/>
        <v>-1.3933715032338048</v>
      </c>
      <c r="Q190" s="338">
        <f t="shared" si="163"/>
        <v>-1.3854812711769711</v>
      </c>
      <c r="R190" s="338">
        <f t="shared" si="164"/>
        <v>-1.378401651614148</v>
      </c>
      <c r="S190" s="338">
        <f t="shared" si="165"/>
        <v>-1.3705114195573143</v>
      </c>
      <c r="T190" s="338">
        <f t="shared" si="166"/>
        <v>-1.3609502433486287</v>
      </c>
      <c r="U190" s="338">
        <f t="shared" si="167"/>
        <v>-1.3525038268189418</v>
      </c>
      <c r="V190" s="338">
        <f t="shared" si="168"/>
        <v>-1.3429426506102562</v>
      </c>
      <c r="W190" s="338">
        <f t="shared" si="169"/>
        <v>-1.3313764592461159</v>
      </c>
      <c r="X190" s="338">
        <f t="shared" si="170"/>
        <v>-1.3213504722540104</v>
      </c>
      <c r="Y190" s="338">
        <f t="shared" si="171"/>
        <v>-1.3097842808898701</v>
      </c>
      <c r="Z190" s="338">
        <f t="shared" si="172"/>
        <v>-1.2958215172222651</v>
      </c>
      <c r="AA190" s="338">
        <f t="shared" si="173"/>
        <v>-1.2839936320079639</v>
      </c>
      <c r="AB190" s="338">
        <f t="shared" si="174"/>
        <v>-1.2700308683403589</v>
      </c>
      <c r="AC190" s="338">
        <f t="shared" si="175"/>
        <v>-1.2533296785325381</v>
      </c>
      <c r="AD190" s="338">
        <f t="shared" si="176"/>
        <v>-1.2393669148649331</v>
      </c>
      <c r="AE190" s="338">
        <f t="shared" si="177"/>
        <v>-1.2225530126391804</v>
      </c>
      <c r="AF190" s="338">
        <f t="shared" si="178"/>
        <v>-1.2031077976088054</v>
      </c>
      <c r="AG190" s="338">
        <f t="shared" si="179"/>
        <v>-1.1862938953830526</v>
      </c>
      <c r="AH190" s="338">
        <f t="shared" si="180"/>
        <v>-1.1661074071803763</v>
      </c>
      <c r="AI190" s="338">
        <f t="shared" si="181"/>
        <v>-1.1436951096825971</v>
      </c>
      <c r="AJ190" s="338">
        <f t="shared" si="182"/>
        <v>-1.123508621479921</v>
      </c>
      <c r="AK190" s="338">
        <f t="shared" si="183"/>
        <v>-1.0993603034652146</v>
      </c>
      <c r="AL190" s="338">
        <f t="shared" si="184"/>
        <v>-1.0738403740714535</v>
      </c>
      <c r="AM190" s="338">
        <f t="shared" si="185"/>
        <v>-1.0496920560567471</v>
      </c>
      <c r="AN190" s="338">
        <f t="shared" si="186"/>
        <v>-1.0209286608001937</v>
      </c>
      <c r="AO190" s="338">
        <f t="shared" si="187"/>
        <v>-0.99229136638243431</v>
      </c>
      <c r="AP190" s="338">
        <f t="shared" si="188"/>
        <v>-0.96352797112588084</v>
      </c>
      <c r="AQ190" s="338">
        <f t="shared" si="189"/>
        <v>-0.92944295137303612</v>
      </c>
      <c r="AR190" s="338">
        <f t="shared" si="190"/>
        <v>-0.89786557098891095</v>
      </c>
      <c r="AS190" s="338">
        <f t="shared" si="191"/>
        <v>-0.86378055123606623</v>
      </c>
      <c r="AT190" s="338">
        <f t="shared" si="192"/>
        <v>-0.82363422718258472</v>
      </c>
      <c r="AU190" s="338">
        <f t="shared" si="193"/>
        <v>-0.78953975384514552</v>
      </c>
      <c r="AV190" s="338">
        <f t="shared" si="194"/>
        <v>-0.74939342979166401</v>
      </c>
      <c r="AW190" s="338">
        <f t="shared" si="195"/>
        <v>-0.7067004895513157</v>
      </c>
      <c r="AX190" s="338">
        <f t="shared" si="196"/>
        <v>-0.66655416549783419</v>
      </c>
      <c r="AY190" s="338">
        <f t="shared" si="197"/>
        <v>-0.61960597495778069</v>
      </c>
      <c r="AZ190" s="338">
        <f t="shared" si="198"/>
        <v>-0.57547091341167977</v>
      </c>
      <c r="BA190" s="338">
        <f t="shared" si="199"/>
        <v>2.068932762649963</v>
      </c>
      <c r="BB190" s="338">
        <f t="shared" si="200"/>
        <v>2.1577538158575065</v>
      </c>
      <c r="BC190" s="338">
        <f t="shared" si="201"/>
        <v>2.2410758705283018</v>
      </c>
      <c r="BD190" s="338">
        <f t="shared" si="202"/>
        <v>2.3215113339087106</v>
      </c>
      <c r="BE190" s="338">
        <f t="shared" si="203"/>
        <v>2.3933192046820917</v>
      </c>
      <c r="BF190" s="338">
        <f t="shared" si="204"/>
        <v>2.4566115105297559</v>
      </c>
      <c r="BG190" s="338">
        <f t="shared" si="205"/>
        <v>2.5165174157186891</v>
      </c>
      <c r="BH190" s="338">
        <f t="shared" si="206"/>
        <v>2.5716791776334222</v>
      </c>
      <c r="BI190" s="338">
        <f t="shared" si="207"/>
        <v>2.6192848815615655</v>
      </c>
      <c r="BJ190" s="338">
        <f t="shared" si="208"/>
        <v>2.6614334292149726</v>
      </c>
      <c r="BK190" s="338">
        <f t="shared" si="209"/>
        <v>2.7021710289457292</v>
      </c>
      <c r="BL190" s="338">
        <f t="shared" si="210"/>
        <v>2.7367790760393333</v>
      </c>
      <c r="BM190" s="338">
        <f t="shared" si="211"/>
        <v>2.7659988721530375</v>
      </c>
      <c r="BN190" s="339">
        <f t="shared" si="212"/>
        <v>2.7952042711525538</v>
      </c>
      <c r="BO190" s="258"/>
    </row>
    <row r="191" spans="2:67" ht="42" customHeight="1">
      <c r="B191" s="464"/>
      <c r="C191" s="463"/>
      <c r="D191" s="483">
        <v>-0.85</v>
      </c>
      <c r="E191" s="482">
        <f t="shared" si="213"/>
        <v>-1.4048046249278832</v>
      </c>
      <c r="F191" s="487">
        <f t="shared" si="151"/>
        <v>-1.4524023124639416</v>
      </c>
      <c r="G191" s="487">
        <f t="shared" si="214"/>
        <v>-1.4433274913342475</v>
      </c>
      <c r="H191" s="338">
        <f t="shared" si="154"/>
        <v>-1.4421350734284046</v>
      </c>
      <c r="I191" s="338">
        <f t="shared" si="155"/>
        <v>-1.4388910718005223</v>
      </c>
      <c r="J191" s="338">
        <f t="shared" si="156"/>
        <v>-1.4359215573885384</v>
      </c>
      <c r="K191" s="338">
        <f t="shared" si="157"/>
        <v>-1.432305264673303</v>
      </c>
      <c r="L191" s="338">
        <f t="shared" si="158"/>
        <v>-1.4279041697550423</v>
      </c>
      <c r="M191" s="338">
        <f t="shared" si="159"/>
        <v>-1.4225521715502998</v>
      </c>
      <c r="N191" s="338">
        <f t="shared" si="160"/>
        <v>-1.4176369307195054</v>
      </c>
      <c r="O191" s="338">
        <f t="shared" si="161"/>
        <v>-1.4122849325147628</v>
      </c>
      <c r="P191" s="338">
        <f t="shared" si="162"/>
        <v>-1.4057828061527962</v>
      </c>
      <c r="Q191" s="338">
        <f t="shared" si="163"/>
        <v>-1.3998736295957714</v>
      </c>
      <c r="R191" s="338">
        <f t="shared" si="164"/>
        <v>-1.3933715032338048</v>
      </c>
      <c r="S191" s="338">
        <f t="shared" si="165"/>
        <v>-1.3854812711769711</v>
      </c>
      <c r="T191" s="338">
        <f t="shared" si="166"/>
        <v>-1.378401651614148</v>
      </c>
      <c r="U191" s="338">
        <f t="shared" si="167"/>
        <v>-1.3705114195573143</v>
      </c>
      <c r="V191" s="338">
        <f t="shared" si="168"/>
        <v>-1.3609502433486287</v>
      </c>
      <c r="W191" s="338">
        <f t="shared" si="169"/>
        <v>-1.3525038268189418</v>
      </c>
      <c r="X191" s="338">
        <f t="shared" si="170"/>
        <v>-1.3429426506102562</v>
      </c>
      <c r="Y191" s="338">
        <f t="shared" si="171"/>
        <v>-1.3313764592461159</v>
      </c>
      <c r="Z191" s="338">
        <f t="shared" si="172"/>
        <v>-1.3213504722540104</v>
      </c>
      <c r="AA191" s="338">
        <f t="shared" si="173"/>
        <v>-1.3097842808898701</v>
      </c>
      <c r="AB191" s="338">
        <f t="shared" si="174"/>
        <v>-1.2958215172222651</v>
      </c>
      <c r="AC191" s="338">
        <f t="shared" si="175"/>
        <v>-1.2839936320079639</v>
      </c>
      <c r="AD191" s="338">
        <f t="shared" si="176"/>
        <v>-1.2700308683403589</v>
      </c>
      <c r="AE191" s="338">
        <f t="shared" si="177"/>
        <v>-1.2533296785325381</v>
      </c>
      <c r="AF191" s="338">
        <f t="shared" si="178"/>
        <v>-1.2393669148649331</v>
      </c>
      <c r="AG191" s="338">
        <f t="shared" si="179"/>
        <v>-1.2225530126391804</v>
      </c>
      <c r="AH191" s="338">
        <f t="shared" si="180"/>
        <v>-1.2031077976088054</v>
      </c>
      <c r="AI191" s="338">
        <f t="shared" si="181"/>
        <v>-1.1862938953830526</v>
      </c>
      <c r="AJ191" s="338">
        <f t="shared" si="182"/>
        <v>-1.1661074071803763</v>
      </c>
      <c r="AK191" s="338">
        <f t="shared" si="183"/>
        <v>-1.1436951096825971</v>
      </c>
      <c r="AL191" s="338">
        <f t="shared" si="184"/>
        <v>-1.123508621479921</v>
      </c>
      <c r="AM191" s="338">
        <f t="shared" si="185"/>
        <v>-1.0993603034652146</v>
      </c>
      <c r="AN191" s="338">
        <f t="shared" si="186"/>
        <v>-1.0738403740714535</v>
      </c>
      <c r="AO191" s="338">
        <f t="shared" si="187"/>
        <v>-1.0496920560567471</v>
      </c>
      <c r="AP191" s="338">
        <f t="shared" si="188"/>
        <v>-1.0209286608001937</v>
      </c>
      <c r="AQ191" s="338">
        <f t="shared" si="189"/>
        <v>-0.99229136638243431</v>
      </c>
      <c r="AR191" s="338">
        <f t="shared" si="190"/>
        <v>-0.96352797112588084</v>
      </c>
      <c r="AS191" s="338">
        <f t="shared" si="191"/>
        <v>-0.92944295137303612</v>
      </c>
      <c r="AT191" s="338">
        <f t="shared" si="192"/>
        <v>-0.89786557098891095</v>
      </c>
      <c r="AU191" s="338">
        <f t="shared" si="193"/>
        <v>-0.86378055123606623</v>
      </c>
      <c r="AV191" s="338">
        <f t="shared" si="194"/>
        <v>-0.82363422718258472</v>
      </c>
      <c r="AW191" s="338">
        <f t="shared" si="195"/>
        <v>-0.78953975384514552</v>
      </c>
      <c r="AX191" s="338">
        <f t="shared" si="196"/>
        <v>-0.74939342979166401</v>
      </c>
      <c r="AY191" s="338">
        <f t="shared" si="197"/>
        <v>-0.7067004895513157</v>
      </c>
      <c r="AZ191" s="338">
        <f t="shared" si="198"/>
        <v>-0.66655416549783419</v>
      </c>
      <c r="BA191" s="338">
        <f t="shared" si="199"/>
        <v>-0.61960597495778069</v>
      </c>
      <c r="BB191" s="338">
        <f t="shared" si="200"/>
        <v>2.1138915776804543</v>
      </c>
      <c r="BC191" s="338">
        <f t="shared" si="201"/>
        <v>2.2027126308879978</v>
      </c>
      <c r="BD191" s="338">
        <f t="shared" si="202"/>
        <v>2.283148094268407</v>
      </c>
      <c r="BE191" s="338">
        <f t="shared" si="203"/>
        <v>2.3549559650417877</v>
      </c>
      <c r="BF191" s="338">
        <f t="shared" si="204"/>
        <v>2.4258312394851256</v>
      </c>
      <c r="BG191" s="338">
        <f t="shared" si="205"/>
        <v>2.4891235453327898</v>
      </c>
      <c r="BH191" s="338">
        <f t="shared" si="206"/>
        <v>2.5442853072475224</v>
      </c>
      <c r="BI191" s="338">
        <f t="shared" si="207"/>
        <v>2.5946479980553714</v>
      </c>
      <c r="BJ191" s="338">
        <f t="shared" si="208"/>
        <v>2.6422537019835151</v>
      </c>
      <c r="BK191" s="338">
        <f t="shared" si="209"/>
        <v>2.6829913017142717</v>
      </c>
      <c r="BL191" s="338">
        <f t="shared" si="210"/>
        <v>2.7181319516607596</v>
      </c>
      <c r="BM191" s="338">
        <f t="shared" si="211"/>
        <v>2.7527399987543637</v>
      </c>
      <c r="BN191" s="339">
        <f t="shared" si="212"/>
        <v>2.7819597948680683</v>
      </c>
      <c r="BO191" s="258"/>
    </row>
    <row r="192" spans="2:67" ht="42" customHeight="1">
      <c r="B192" s="464"/>
      <c r="C192" s="463"/>
      <c r="D192" s="481">
        <v>-0.9</v>
      </c>
      <c r="E192" s="482">
        <f t="shared" si="213"/>
        <v>-1.4217605969519687</v>
      </c>
      <c r="F192" s="487">
        <f t="shared" si="151"/>
        <v>-1.4608802984759843</v>
      </c>
      <c r="G192" s="487">
        <f t="shared" si="214"/>
        <v>-1.4524023124639416</v>
      </c>
      <c r="H192" s="338">
        <f t="shared" si="154"/>
        <v>-1.4524023124639416</v>
      </c>
      <c r="I192" s="338">
        <f t="shared" si="155"/>
        <v>-1.4473690578125651</v>
      </c>
      <c r="J192" s="338">
        <f t="shared" si="156"/>
        <v>-1.4443995434005812</v>
      </c>
      <c r="K192" s="338">
        <f t="shared" si="157"/>
        <v>-1.4407832506853457</v>
      </c>
      <c r="L192" s="338">
        <f t="shared" si="158"/>
        <v>-1.4363821557670851</v>
      </c>
      <c r="M192" s="338">
        <f t="shared" si="159"/>
        <v>-1.432305264673303</v>
      </c>
      <c r="N192" s="338">
        <f t="shared" si="160"/>
        <v>-1.4279041697550423</v>
      </c>
      <c r="O192" s="338">
        <f t="shared" si="161"/>
        <v>-1.4225521715502998</v>
      </c>
      <c r="P192" s="338">
        <f t="shared" si="162"/>
        <v>-1.4176369307195054</v>
      </c>
      <c r="Q192" s="338">
        <f t="shared" si="163"/>
        <v>-1.4122849325147628</v>
      </c>
      <c r="R192" s="338">
        <f t="shared" si="164"/>
        <v>-1.4057828061527962</v>
      </c>
      <c r="S192" s="338">
        <f t="shared" si="165"/>
        <v>-1.3998736295957714</v>
      </c>
      <c r="T192" s="338">
        <f t="shared" si="166"/>
        <v>-1.3933715032338048</v>
      </c>
      <c r="U192" s="338">
        <f t="shared" si="167"/>
        <v>-1.3854812711769711</v>
      </c>
      <c r="V192" s="338">
        <f t="shared" si="168"/>
        <v>-1.378401651614148</v>
      </c>
      <c r="W192" s="338">
        <f t="shared" si="169"/>
        <v>-1.3705114195573143</v>
      </c>
      <c r="X192" s="338">
        <f t="shared" si="170"/>
        <v>-1.3609502433486287</v>
      </c>
      <c r="Y192" s="338">
        <f t="shared" si="171"/>
        <v>-1.3525038268189418</v>
      </c>
      <c r="Z192" s="338">
        <f t="shared" si="172"/>
        <v>-1.3429426506102562</v>
      </c>
      <c r="AA192" s="338">
        <f t="shared" si="173"/>
        <v>-1.3313764592461159</v>
      </c>
      <c r="AB192" s="338">
        <f t="shared" si="174"/>
        <v>-1.3213504722540104</v>
      </c>
      <c r="AC192" s="338">
        <f t="shared" si="175"/>
        <v>-1.3097842808898701</v>
      </c>
      <c r="AD192" s="338">
        <f t="shared" si="176"/>
        <v>-1.2958215172222651</v>
      </c>
      <c r="AE192" s="338">
        <f t="shared" si="177"/>
        <v>-1.2839936320079639</v>
      </c>
      <c r="AF192" s="338">
        <f t="shared" si="178"/>
        <v>-1.2700308683403589</v>
      </c>
      <c r="AG192" s="338">
        <f t="shared" si="179"/>
        <v>-1.2533296785325381</v>
      </c>
      <c r="AH192" s="338">
        <f t="shared" si="180"/>
        <v>-1.2393669148649331</v>
      </c>
      <c r="AI192" s="338">
        <f t="shared" si="181"/>
        <v>-1.2225530126391804</v>
      </c>
      <c r="AJ192" s="338">
        <f t="shared" si="182"/>
        <v>-1.2031077976088054</v>
      </c>
      <c r="AK192" s="338">
        <f t="shared" si="183"/>
        <v>-1.1862938953830526</v>
      </c>
      <c r="AL192" s="338">
        <f t="shared" si="184"/>
        <v>-1.1661074071803763</v>
      </c>
      <c r="AM192" s="338">
        <f t="shared" si="185"/>
        <v>-1.1436951096825971</v>
      </c>
      <c r="AN192" s="338">
        <f t="shared" si="186"/>
        <v>-1.123508621479921</v>
      </c>
      <c r="AO192" s="338">
        <f t="shared" si="187"/>
        <v>-1.0993603034652146</v>
      </c>
      <c r="AP192" s="338">
        <f t="shared" si="188"/>
        <v>-1.0738403740714535</v>
      </c>
      <c r="AQ192" s="338">
        <f t="shared" si="189"/>
        <v>-1.0496920560567471</v>
      </c>
      <c r="AR192" s="338">
        <f t="shared" si="190"/>
        <v>-1.0209286608001937</v>
      </c>
      <c r="AS192" s="338">
        <f t="shared" si="191"/>
        <v>-0.99229136638243431</v>
      </c>
      <c r="AT192" s="338">
        <f t="shared" si="192"/>
        <v>-0.96352797112588084</v>
      </c>
      <c r="AU192" s="338">
        <f t="shared" si="193"/>
        <v>-0.92944295137303612</v>
      </c>
      <c r="AV192" s="338">
        <f t="shared" si="194"/>
        <v>-0.89786557098891095</v>
      </c>
      <c r="AW192" s="338">
        <f t="shared" si="195"/>
        <v>-0.86378055123606623</v>
      </c>
      <c r="AX192" s="338">
        <f t="shared" si="196"/>
        <v>-0.82363422718258472</v>
      </c>
      <c r="AY192" s="338">
        <f t="shared" si="197"/>
        <v>-0.78953975384514552</v>
      </c>
      <c r="AZ192" s="338">
        <f t="shared" si="198"/>
        <v>-0.74939342979166401</v>
      </c>
      <c r="BA192" s="338">
        <f t="shared" si="199"/>
        <v>-0.7067004895513157</v>
      </c>
      <c r="BB192" s="338">
        <f t="shared" si="200"/>
        <v>-0.66655416549783419</v>
      </c>
      <c r="BC192" s="338">
        <f t="shared" si="201"/>
        <v>2.1577538158575065</v>
      </c>
      <c r="BD192" s="338">
        <f t="shared" si="202"/>
        <v>2.2410758705283018</v>
      </c>
      <c r="BE192" s="338">
        <f t="shared" si="203"/>
        <v>2.3215113339087106</v>
      </c>
      <c r="BF192" s="338">
        <f t="shared" si="204"/>
        <v>2.3933192046820917</v>
      </c>
      <c r="BG192" s="338">
        <f t="shared" si="205"/>
        <v>2.4566115105297559</v>
      </c>
      <c r="BH192" s="338">
        <f t="shared" si="206"/>
        <v>2.5165174157186891</v>
      </c>
      <c r="BI192" s="338">
        <f t="shared" si="207"/>
        <v>2.5716791776334222</v>
      </c>
      <c r="BJ192" s="338">
        <f t="shared" si="208"/>
        <v>2.6192848815615655</v>
      </c>
      <c r="BK192" s="338">
        <f t="shared" si="209"/>
        <v>2.6614334292149726</v>
      </c>
      <c r="BL192" s="338">
        <f t="shared" si="210"/>
        <v>2.7021710289457292</v>
      </c>
      <c r="BM192" s="338">
        <f t="shared" si="211"/>
        <v>2.7367790760393333</v>
      </c>
      <c r="BN192" s="339">
        <f t="shared" si="212"/>
        <v>2.7659988721530375</v>
      </c>
      <c r="BO192" s="258"/>
    </row>
    <row r="193" spans="1:189" ht="42" customHeight="1">
      <c r="B193" s="464"/>
      <c r="C193" s="463"/>
      <c r="D193" s="483">
        <v>-0.95</v>
      </c>
      <c r="E193" s="482">
        <f t="shared" si="213"/>
        <v>-1.4357404714692876</v>
      </c>
      <c r="F193" s="487">
        <f t="shared" si="151"/>
        <v>-1.4678702357346438</v>
      </c>
      <c r="G193" s="487">
        <f t="shared" si="214"/>
        <v>-1.4608802984759843</v>
      </c>
      <c r="H193" s="338">
        <f t="shared" si="154"/>
        <v>-1.4608802984759843</v>
      </c>
      <c r="I193" s="338">
        <f t="shared" si="155"/>
        <v>-1.4543589950712246</v>
      </c>
      <c r="J193" s="338">
        <f t="shared" si="156"/>
        <v>-1.4524023124639416</v>
      </c>
      <c r="K193" s="338">
        <f t="shared" si="157"/>
        <v>-1.4477731879440052</v>
      </c>
      <c r="L193" s="338">
        <f t="shared" si="158"/>
        <v>-1.4443995434005812</v>
      </c>
      <c r="M193" s="338">
        <f t="shared" si="159"/>
        <v>-1.4407832506853457</v>
      </c>
      <c r="N193" s="338">
        <f t="shared" si="160"/>
        <v>-1.4363821557670851</v>
      </c>
      <c r="O193" s="338">
        <f t="shared" si="161"/>
        <v>-1.432305264673303</v>
      </c>
      <c r="P193" s="338">
        <f t="shared" si="162"/>
        <v>-1.4279041697550423</v>
      </c>
      <c r="Q193" s="338">
        <f t="shared" si="163"/>
        <v>-1.4225521715502998</v>
      </c>
      <c r="R193" s="338">
        <f t="shared" si="164"/>
        <v>-1.4176369307195054</v>
      </c>
      <c r="S193" s="338">
        <f t="shared" si="165"/>
        <v>-1.4122849325147628</v>
      </c>
      <c r="T193" s="338">
        <f t="shared" si="166"/>
        <v>-1.4057828061527962</v>
      </c>
      <c r="U193" s="338">
        <f t="shared" si="167"/>
        <v>-1.3998736295957714</v>
      </c>
      <c r="V193" s="338">
        <f t="shared" si="168"/>
        <v>-1.3933715032338048</v>
      </c>
      <c r="W193" s="338">
        <f t="shared" si="169"/>
        <v>-1.3854812711769711</v>
      </c>
      <c r="X193" s="338">
        <f t="shared" si="170"/>
        <v>-1.378401651614148</v>
      </c>
      <c r="Y193" s="338">
        <f t="shared" si="171"/>
        <v>-1.3705114195573143</v>
      </c>
      <c r="Z193" s="338">
        <f t="shared" si="172"/>
        <v>-1.3609502433486287</v>
      </c>
      <c r="AA193" s="338">
        <f t="shared" si="173"/>
        <v>-1.3525038268189418</v>
      </c>
      <c r="AB193" s="338">
        <f t="shared" si="174"/>
        <v>-1.3429426506102562</v>
      </c>
      <c r="AC193" s="338">
        <f t="shared" si="175"/>
        <v>-1.3313764592461159</v>
      </c>
      <c r="AD193" s="338">
        <f t="shared" si="176"/>
        <v>-1.3213504722540104</v>
      </c>
      <c r="AE193" s="338">
        <f t="shared" si="177"/>
        <v>-1.3097842808898701</v>
      </c>
      <c r="AF193" s="338">
        <f t="shared" si="178"/>
        <v>-1.2958215172222651</v>
      </c>
      <c r="AG193" s="338">
        <f t="shared" si="179"/>
        <v>-1.2839936320079639</v>
      </c>
      <c r="AH193" s="338">
        <f t="shared" si="180"/>
        <v>-1.2700308683403589</v>
      </c>
      <c r="AI193" s="338">
        <f t="shared" si="181"/>
        <v>-1.2533296785325381</v>
      </c>
      <c r="AJ193" s="338">
        <f t="shared" si="182"/>
        <v>-1.2393669148649331</v>
      </c>
      <c r="AK193" s="338">
        <f t="shared" si="183"/>
        <v>-1.2225530126391804</v>
      </c>
      <c r="AL193" s="338">
        <f t="shared" si="184"/>
        <v>-1.2031077976088054</v>
      </c>
      <c r="AM193" s="338">
        <f t="shared" si="185"/>
        <v>-1.1862938953830526</v>
      </c>
      <c r="AN193" s="338">
        <f t="shared" si="186"/>
        <v>-1.1661074071803763</v>
      </c>
      <c r="AO193" s="338">
        <f t="shared" si="187"/>
        <v>-1.1436951096825971</v>
      </c>
      <c r="AP193" s="338">
        <f t="shared" si="188"/>
        <v>-1.123508621479921</v>
      </c>
      <c r="AQ193" s="338">
        <f t="shared" si="189"/>
        <v>-1.0993603034652146</v>
      </c>
      <c r="AR193" s="338">
        <f t="shared" si="190"/>
        <v>-1.0738403740714535</v>
      </c>
      <c r="AS193" s="338">
        <f t="shared" si="191"/>
        <v>-1.0496920560567471</v>
      </c>
      <c r="AT193" s="338">
        <f t="shared" si="192"/>
        <v>-1.0209286608001937</v>
      </c>
      <c r="AU193" s="338">
        <f t="shared" si="193"/>
        <v>-0.99229136638243431</v>
      </c>
      <c r="AV193" s="338">
        <f t="shared" si="194"/>
        <v>-0.96352797112588084</v>
      </c>
      <c r="AW193" s="338">
        <f t="shared" si="195"/>
        <v>-0.92944295137303612</v>
      </c>
      <c r="AX193" s="338">
        <f t="shared" si="196"/>
        <v>-0.89786557098891095</v>
      </c>
      <c r="AY193" s="338">
        <f t="shared" si="197"/>
        <v>-0.86378055123606623</v>
      </c>
      <c r="AZ193" s="338">
        <f t="shared" si="198"/>
        <v>-0.82363422718258472</v>
      </c>
      <c r="BA193" s="338">
        <f t="shared" si="199"/>
        <v>-0.78953975384514552</v>
      </c>
      <c r="BB193" s="338">
        <f t="shared" si="200"/>
        <v>-0.74939342979166401</v>
      </c>
      <c r="BC193" s="338">
        <f t="shared" si="201"/>
        <v>-0.7067004895513157</v>
      </c>
      <c r="BD193" s="338">
        <f t="shared" si="202"/>
        <v>2.2027126308879978</v>
      </c>
      <c r="BE193" s="338">
        <f t="shared" si="203"/>
        <v>2.283148094268407</v>
      </c>
      <c r="BF193" s="338">
        <f t="shared" si="204"/>
        <v>2.3549559650417877</v>
      </c>
      <c r="BG193" s="338">
        <f t="shared" si="205"/>
        <v>2.4258312394851256</v>
      </c>
      <c r="BH193" s="338">
        <f t="shared" si="206"/>
        <v>2.4891235453327898</v>
      </c>
      <c r="BI193" s="338">
        <f t="shared" si="207"/>
        <v>2.5442853072475224</v>
      </c>
      <c r="BJ193" s="338">
        <f t="shared" si="208"/>
        <v>2.5946479980553714</v>
      </c>
      <c r="BK193" s="338">
        <f t="shared" si="209"/>
        <v>2.6422537019835151</v>
      </c>
      <c r="BL193" s="338">
        <f t="shared" si="210"/>
        <v>2.6829913017142717</v>
      </c>
      <c r="BM193" s="338">
        <f t="shared" si="211"/>
        <v>2.7181319516607596</v>
      </c>
      <c r="BN193" s="339">
        <f t="shared" si="212"/>
        <v>2.7527399987543637</v>
      </c>
      <c r="BO193" s="258"/>
    </row>
    <row r="194" spans="1:189" ht="42" customHeight="1">
      <c r="B194" s="464"/>
      <c r="C194" s="463"/>
      <c r="D194" s="481">
        <v>-1</v>
      </c>
      <c r="E194" s="482">
        <f t="shared" si="213"/>
        <v>-1.44725220985001</v>
      </c>
      <c r="F194" s="487">
        <f t="shared" si="151"/>
        <v>-1.473626104925005</v>
      </c>
      <c r="G194" s="487">
        <f t="shared" si="214"/>
        <v>-1.4678702357346438</v>
      </c>
      <c r="H194" s="338">
        <f t="shared" si="154"/>
        <v>-1.4678702357346438</v>
      </c>
      <c r="I194" s="338">
        <f t="shared" si="155"/>
        <v>-1.4608802984759843</v>
      </c>
      <c r="J194" s="338">
        <f t="shared" si="156"/>
        <v>-1.4608802984759843</v>
      </c>
      <c r="K194" s="338">
        <f t="shared" si="157"/>
        <v>-1.4543589950712246</v>
      </c>
      <c r="L194" s="338">
        <f t="shared" si="158"/>
        <v>-1.4524023124639416</v>
      </c>
      <c r="M194" s="338">
        <f t="shared" si="159"/>
        <v>-1.4477731879440052</v>
      </c>
      <c r="N194" s="338">
        <f t="shared" si="160"/>
        <v>-1.4443995434005812</v>
      </c>
      <c r="O194" s="338">
        <f t="shared" si="161"/>
        <v>-1.4407832506853457</v>
      </c>
      <c r="P194" s="338">
        <f t="shared" si="162"/>
        <v>-1.4363821557670851</v>
      </c>
      <c r="Q194" s="338">
        <f t="shared" si="163"/>
        <v>-1.432305264673303</v>
      </c>
      <c r="R194" s="338">
        <f t="shared" si="164"/>
        <v>-1.4279041697550423</v>
      </c>
      <c r="S194" s="338">
        <f t="shared" si="165"/>
        <v>-1.4225521715502998</v>
      </c>
      <c r="T194" s="338">
        <f t="shared" si="166"/>
        <v>-1.4176369307195054</v>
      </c>
      <c r="U194" s="338">
        <f t="shared" si="167"/>
        <v>-1.4122849325147628</v>
      </c>
      <c r="V194" s="338">
        <f t="shared" si="168"/>
        <v>-1.4057828061527962</v>
      </c>
      <c r="W194" s="338">
        <f t="shared" si="169"/>
        <v>-1.3998736295957714</v>
      </c>
      <c r="X194" s="338">
        <f t="shared" si="170"/>
        <v>-1.3933715032338048</v>
      </c>
      <c r="Y194" s="338">
        <f t="shared" si="171"/>
        <v>-1.3854812711769711</v>
      </c>
      <c r="Z194" s="338">
        <f t="shared" si="172"/>
        <v>-1.378401651614148</v>
      </c>
      <c r="AA194" s="338">
        <f t="shared" si="173"/>
        <v>-1.3705114195573143</v>
      </c>
      <c r="AB194" s="338">
        <f t="shared" si="174"/>
        <v>-1.3609502433486287</v>
      </c>
      <c r="AC194" s="338">
        <f t="shared" si="175"/>
        <v>-1.3525038268189418</v>
      </c>
      <c r="AD194" s="338">
        <f t="shared" si="176"/>
        <v>-1.3429426506102562</v>
      </c>
      <c r="AE194" s="338">
        <f t="shared" si="177"/>
        <v>-1.3313764592461159</v>
      </c>
      <c r="AF194" s="338">
        <f t="shared" si="178"/>
        <v>-1.3213504722540104</v>
      </c>
      <c r="AG194" s="338">
        <f t="shared" si="179"/>
        <v>-1.3097842808898701</v>
      </c>
      <c r="AH194" s="338">
        <f t="shared" si="180"/>
        <v>-1.2958215172222651</v>
      </c>
      <c r="AI194" s="338">
        <f t="shared" si="181"/>
        <v>-1.2839936320079639</v>
      </c>
      <c r="AJ194" s="338">
        <f t="shared" si="182"/>
        <v>-1.2700308683403589</v>
      </c>
      <c r="AK194" s="338">
        <f t="shared" si="183"/>
        <v>-1.2533296785325381</v>
      </c>
      <c r="AL194" s="338">
        <f t="shared" si="184"/>
        <v>-1.2393669148649331</v>
      </c>
      <c r="AM194" s="338">
        <f t="shared" si="185"/>
        <v>-1.2225530126391804</v>
      </c>
      <c r="AN194" s="338">
        <f t="shared" si="186"/>
        <v>-1.2031077976088054</v>
      </c>
      <c r="AO194" s="338">
        <f t="shared" si="187"/>
        <v>-1.1862938953830526</v>
      </c>
      <c r="AP194" s="338">
        <f t="shared" si="188"/>
        <v>-1.1661074071803763</v>
      </c>
      <c r="AQ194" s="338">
        <f t="shared" si="189"/>
        <v>-1.1436951096825971</v>
      </c>
      <c r="AR194" s="338">
        <f t="shared" si="190"/>
        <v>-1.123508621479921</v>
      </c>
      <c r="AS194" s="338">
        <f t="shared" si="191"/>
        <v>-1.0993603034652146</v>
      </c>
      <c r="AT194" s="338">
        <f t="shared" si="192"/>
        <v>-1.0738403740714535</v>
      </c>
      <c r="AU194" s="338">
        <f t="shared" si="193"/>
        <v>-1.0496920560567471</v>
      </c>
      <c r="AV194" s="338">
        <f t="shared" si="194"/>
        <v>-1.0209286608001937</v>
      </c>
      <c r="AW194" s="338">
        <f t="shared" si="195"/>
        <v>-0.99229136638243431</v>
      </c>
      <c r="AX194" s="338">
        <f t="shared" si="196"/>
        <v>-0.96352797112588084</v>
      </c>
      <c r="AY194" s="338">
        <f t="shared" si="197"/>
        <v>-0.92944295137303612</v>
      </c>
      <c r="AZ194" s="338">
        <f t="shared" si="198"/>
        <v>-0.89786557098891095</v>
      </c>
      <c r="BA194" s="338">
        <f t="shared" si="199"/>
        <v>-0.86378055123606623</v>
      </c>
      <c r="BB194" s="338">
        <f t="shared" si="200"/>
        <v>-0.82363422718258472</v>
      </c>
      <c r="BC194" s="338">
        <f t="shared" si="201"/>
        <v>-0.78953975384514552</v>
      </c>
      <c r="BD194" s="338">
        <f t="shared" si="202"/>
        <v>-0.74939342979166401</v>
      </c>
      <c r="BE194" s="338">
        <f t="shared" si="203"/>
        <v>2.2410758705283018</v>
      </c>
      <c r="BF194" s="338">
        <f t="shared" si="204"/>
        <v>2.3215113339087106</v>
      </c>
      <c r="BG194" s="338">
        <f t="shared" si="205"/>
        <v>2.3933192046820917</v>
      </c>
      <c r="BH194" s="338">
        <f t="shared" si="206"/>
        <v>2.4566115105297559</v>
      </c>
      <c r="BI194" s="338">
        <f t="shared" si="207"/>
        <v>2.5165174157186891</v>
      </c>
      <c r="BJ194" s="338">
        <f t="shared" si="208"/>
        <v>2.5716791776334222</v>
      </c>
      <c r="BK194" s="338">
        <f t="shared" si="209"/>
        <v>2.6192848815615655</v>
      </c>
      <c r="BL194" s="338">
        <f t="shared" si="210"/>
        <v>2.6614334292149726</v>
      </c>
      <c r="BM194" s="338">
        <f t="shared" si="211"/>
        <v>2.7021710289457292</v>
      </c>
      <c r="BN194" s="339">
        <f t="shared" si="212"/>
        <v>2.7367790760393333</v>
      </c>
      <c r="BO194" s="258"/>
    </row>
    <row r="195" spans="1:189" ht="42" customHeight="1">
      <c r="B195" s="464"/>
      <c r="C195" s="463"/>
      <c r="D195" s="483">
        <v>-1.05</v>
      </c>
      <c r="E195" s="482">
        <f t="shared" si="213"/>
        <v>-1.4567218049982964</v>
      </c>
      <c r="F195" s="487">
        <f t="shared" si="151"/>
        <v>-1.4783609024991482</v>
      </c>
      <c r="G195" s="487">
        <f t="shared" si="214"/>
        <v>-1.473626104925005</v>
      </c>
      <c r="H195" s="338">
        <f t="shared" si="154"/>
        <v>-1.473626104925005</v>
      </c>
      <c r="I195" s="338">
        <f t="shared" si="155"/>
        <v>-1.4678702357346438</v>
      </c>
      <c r="J195" s="338">
        <f t="shared" si="156"/>
        <v>-1.4678702357346438</v>
      </c>
      <c r="K195" s="338">
        <f t="shared" si="157"/>
        <v>-1.4608802984759843</v>
      </c>
      <c r="L195" s="338">
        <f t="shared" si="158"/>
        <v>-1.4608802984759843</v>
      </c>
      <c r="M195" s="338">
        <f t="shared" si="159"/>
        <v>-1.4543589950712246</v>
      </c>
      <c r="N195" s="338">
        <f t="shared" si="160"/>
        <v>-1.4524023124639416</v>
      </c>
      <c r="O195" s="338">
        <f t="shared" si="161"/>
        <v>-1.4477731879440052</v>
      </c>
      <c r="P195" s="338">
        <f t="shared" si="162"/>
        <v>-1.4443995434005812</v>
      </c>
      <c r="Q195" s="338">
        <f t="shared" si="163"/>
        <v>-1.4407832506853457</v>
      </c>
      <c r="R195" s="338">
        <f t="shared" si="164"/>
        <v>-1.4363821557670851</v>
      </c>
      <c r="S195" s="338">
        <f t="shared" si="165"/>
        <v>-1.432305264673303</v>
      </c>
      <c r="T195" s="338">
        <f t="shared" si="166"/>
        <v>-1.4279041697550423</v>
      </c>
      <c r="U195" s="338">
        <f t="shared" si="167"/>
        <v>-1.4225521715502998</v>
      </c>
      <c r="V195" s="338">
        <f t="shared" si="168"/>
        <v>-1.4176369307195054</v>
      </c>
      <c r="W195" s="338">
        <f t="shared" si="169"/>
        <v>-1.4122849325147628</v>
      </c>
      <c r="X195" s="338">
        <f t="shared" si="170"/>
        <v>-1.4057828061527962</v>
      </c>
      <c r="Y195" s="338">
        <f t="shared" si="171"/>
        <v>-1.3998736295957714</v>
      </c>
      <c r="Z195" s="338">
        <f t="shared" si="172"/>
        <v>-1.3933715032338048</v>
      </c>
      <c r="AA195" s="338">
        <f t="shared" si="173"/>
        <v>-1.3854812711769711</v>
      </c>
      <c r="AB195" s="338">
        <f t="shared" si="174"/>
        <v>-1.378401651614148</v>
      </c>
      <c r="AC195" s="338">
        <f t="shared" si="175"/>
        <v>-1.3705114195573143</v>
      </c>
      <c r="AD195" s="338">
        <f t="shared" si="176"/>
        <v>-1.3609502433486287</v>
      </c>
      <c r="AE195" s="338">
        <f t="shared" si="177"/>
        <v>-1.3525038268189418</v>
      </c>
      <c r="AF195" s="338">
        <f t="shared" si="178"/>
        <v>-1.3429426506102562</v>
      </c>
      <c r="AG195" s="338">
        <f t="shared" si="179"/>
        <v>-1.3313764592461159</v>
      </c>
      <c r="AH195" s="338">
        <f t="shared" si="180"/>
        <v>-1.3213504722540104</v>
      </c>
      <c r="AI195" s="338">
        <f t="shared" si="181"/>
        <v>-1.3097842808898701</v>
      </c>
      <c r="AJ195" s="338">
        <f t="shared" si="182"/>
        <v>-1.2958215172222651</v>
      </c>
      <c r="AK195" s="338">
        <f t="shared" si="183"/>
        <v>-1.2839936320079639</v>
      </c>
      <c r="AL195" s="338">
        <f t="shared" si="184"/>
        <v>-1.2700308683403589</v>
      </c>
      <c r="AM195" s="338">
        <f t="shared" si="185"/>
        <v>-1.2533296785325381</v>
      </c>
      <c r="AN195" s="338">
        <f t="shared" si="186"/>
        <v>-1.2393669148649331</v>
      </c>
      <c r="AO195" s="338">
        <f t="shared" si="187"/>
        <v>-1.2225530126391804</v>
      </c>
      <c r="AP195" s="338">
        <f t="shared" si="188"/>
        <v>-1.2031077976088054</v>
      </c>
      <c r="AQ195" s="338">
        <f t="shared" si="189"/>
        <v>-1.1862938953830526</v>
      </c>
      <c r="AR195" s="338">
        <f t="shared" si="190"/>
        <v>-1.1661074071803763</v>
      </c>
      <c r="AS195" s="338">
        <f t="shared" si="191"/>
        <v>-1.1436951096825971</v>
      </c>
      <c r="AT195" s="338">
        <f t="shared" si="192"/>
        <v>-1.123508621479921</v>
      </c>
      <c r="AU195" s="338">
        <f t="shared" si="193"/>
        <v>-1.0993603034652146</v>
      </c>
      <c r="AV195" s="338">
        <f t="shared" si="194"/>
        <v>-1.0738403740714535</v>
      </c>
      <c r="AW195" s="338">
        <f t="shared" si="195"/>
        <v>-1.0496920560567471</v>
      </c>
      <c r="AX195" s="338">
        <f t="shared" si="196"/>
        <v>-1.0209286608001937</v>
      </c>
      <c r="AY195" s="338">
        <f t="shared" si="197"/>
        <v>-0.99229136638243431</v>
      </c>
      <c r="AZ195" s="338">
        <f t="shared" si="198"/>
        <v>-0.96352797112588084</v>
      </c>
      <c r="BA195" s="338">
        <f t="shared" si="199"/>
        <v>-0.92944295137303612</v>
      </c>
      <c r="BB195" s="338">
        <f t="shared" si="200"/>
        <v>-0.89786557098891095</v>
      </c>
      <c r="BC195" s="338">
        <f t="shared" si="201"/>
        <v>-0.86378055123606623</v>
      </c>
      <c r="BD195" s="338">
        <f t="shared" si="202"/>
        <v>-0.82363422718258472</v>
      </c>
      <c r="BE195" s="338">
        <f t="shared" si="203"/>
        <v>-0.78953975384514552</v>
      </c>
      <c r="BF195" s="338">
        <f t="shared" si="204"/>
        <v>2.283148094268407</v>
      </c>
      <c r="BG195" s="338">
        <f t="shared" si="205"/>
        <v>2.3549559650417877</v>
      </c>
      <c r="BH195" s="338">
        <f t="shared" si="206"/>
        <v>2.4258312394851256</v>
      </c>
      <c r="BI195" s="338">
        <f t="shared" si="207"/>
        <v>2.4891235453327898</v>
      </c>
      <c r="BJ195" s="338">
        <f t="shared" si="208"/>
        <v>2.5442853072475224</v>
      </c>
      <c r="BK195" s="338">
        <f t="shared" si="209"/>
        <v>2.5946479980553714</v>
      </c>
      <c r="BL195" s="338">
        <f t="shared" si="210"/>
        <v>2.6422537019835151</v>
      </c>
      <c r="BM195" s="338">
        <f t="shared" si="211"/>
        <v>2.6829913017142717</v>
      </c>
      <c r="BN195" s="339">
        <f t="shared" si="212"/>
        <v>2.7181319516607596</v>
      </c>
      <c r="BO195" s="258"/>
    </row>
    <row r="196" spans="1:189" ht="42" customHeight="1">
      <c r="B196" s="464"/>
      <c r="C196" s="463"/>
      <c r="D196" s="481">
        <v>-1.1000000000000001</v>
      </c>
      <c r="E196" s="482">
        <f t="shared" si="213"/>
        <v>-1.4645049310316214</v>
      </c>
      <c r="F196" s="487">
        <f t="shared" si="151"/>
        <v>-1.4822524655158107</v>
      </c>
      <c r="G196" s="487">
        <f t="shared" si="214"/>
        <v>-1.4783609024991482</v>
      </c>
      <c r="H196" s="338">
        <f t="shared" si="154"/>
        <v>-1.4783609024991482</v>
      </c>
      <c r="I196" s="338">
        <f t="shared" si="155"/>
        <v>-1.473626104925005</v>
      </c>
      <c r="J196" s="338">
        <f t="shared" si="156"/>
        <v>-1.473626104925005</v>
      </c>
      <c r="K196" s="338">
        <f t="shared" si="157"/>
        <v>-1.4678702357346438</v>
      </c>
      <c r="L196" s="338">
        <f t="shared" si="158"/>
        <v>-1.4678702357346438</v>
      </c>
      <c r="M196" s="338">
        <f t="shared" si="159"/>
        <v>-1.4608802984759843</v>
      </c>
      <c r="N196" s="338">
        <f t="shared" si="160"/>
        <v>-1.4608802984759843</v>
      </c>
      <c r="O196" s="338">
        <f t="shared" si="161"/>
        <v>-1.4543589950712246</v>
      </c>
      <c r="P196" s="338">
        <f t="shared" si="162"/>
        <v>-1.4524023124639416</v>
      </c>
      <c r="Q196" s="338">
        <f t="shared" si="163"/>
        <v>-1.4477731879440052</v>
      </c>
      <c r="R196" s="338">
        <f t="shared" si="164"/>
        <v>-1.4443995434005812</v>
      </c>
      <c r="S196" s="338">
        <f t="shared" si="165"/>
        <v>-1.4407832506853457</v>
      </c>
      <c r="T196" s="338">
        <f t="shared" si="166"/>
        <v>-1.4363821557670851</v>
      </c>
      <c r="U196" s="338">
        <f t="shared" si="167"/>
        <v>-1.432305264673303</v>
      </c>
      <c r="V196" s="338">
        <f t="shared" si="168"/>
        <v>-1.4279041697550423</v>
      </c>
      <c r="W196" s="338">
        <f t="shared" si="169"/>
        <v>-1.4225521715502998</v>
      </c>
      <c r="X196" s="338">
        <f t="shared" si="170"/>
        <v>-1.4176369307195054</v>
      </c>
      <c r="Y196" s="338">
        <f t="shared" si="171"/>
        <v>-1.4122849325147628</v>
      </c>
      <c r="Z196" s="338">
        <f t="shared" si="172"/>
        <v>-1.4057828061527962</v>
      </c>
      <c r="AA196" s="338">
        <f t="shared" si="173"/>
        <v>-1.3998736295957714</v>
      </c>
      <c r="AB196" s="338">
        <f t="shared" si="174"/>
        <v>-1.3933715032338048</v>
      </c>
      <c r="AC196" s="338">
        <f t="shared" si="175"/>
        <v>-1.3854812711769711</v>
      </c>
      <c r="AD196" s="338">
        <f t="shared" si="176"/>
        <v>-1.378401651614148</v>
      </c>
      <c r="AE196" s="338">
        <f t="shared" si="177"/>
        <v>-1.3705114195573143</v>
      </c>
      <c r="AF196" s="338">
        <f t="shared" si="178"/>
        <v>-1.3609502433486287</v>
      </c>
      <c r="AG196" s="338">
        <f t="shared" si="179"/>
        <v>-1.3525038268189418</v>
      </c>
      <c r="AH196" s="338">
        <f t="shared" si="180"/>
        <v>-1.3429426506102562</v>
      </c>
      <c r="AI196" s="338">
        <f t="shared" si="181"/>
        <v>-1.3313764592461159</v>
      </c>
      <c r="AJ196" s="338">
        <f t="shared" si="182"/>
        <v>-1.3213504722540104</v>
      </c>
      <c r="AK196" s="338">
        <f t="shared" si="183"/>
        <v>-1.3097842808898701</v>
      </c>
      <c r="AL196" s="338">
        <f t="shared" si="184"/>
        <v>-1.2958215172222651</v>
      </c>
      <c r="AM196" s="338">
        <f t="shared" si="185"/>
        <v>-1.2839936320079639</v>
      </c>
      <c r="AN196" s="338">
        <f t="shared" si="186"/>
        <v>-1.2700308683403589</v>
      </c>
      <c r="AO196" s="338">
        <f t="shared" si="187"/>
        <v>-1.2533296785325381</v>
      </c>
      <c r="AP196" s="338">
        <f t="shared" si="188"/>
        <v>-1.2393669148649331</v>
      </c>
      <c r="AQ196" s="338">
        <f t="shared" si="189"/>
        <v>-1.2225530126391804</v>
      </c>
      <c r="AR196" s="338">
        <f t="shared" si="190"/>
        <v>-1.2031077976088054</v>
      </c>
      <c r="AS196" s="338">
        <f t="shared" si="191"/>
        <v>-1.1862938953830526</v>
      </c>
      <c r="AT196" s="338">
        <f t="shared" si="192"/>
        <v>-1.1661074071803763</v>
      </c>
      <c r="AU196" s="338">
        <f t="shared" si="193"/>
        <v>-1.1436951096825971</v>
      </c>
      <c r="AV196" s="338">
        <f t="shared" si="194"/>
        <v>-1.123508621479921</v>
      </c>
      <c r="AW196" s="338">
        <f t="shared" si="195"/>
        <v>-1.0993603034652146</v>
      </c>
      <c r="AX196" s="338">
        <f t="shared" si="196"/>
        <v>-1.0738403740714535</v>
      </c>
      <c r="AY196" s="338">
        <f t="shared" si="197"/>
        <v>-1.0496920560567471</v>
      </c>
      <c r="AZ196" s="338">
        <f t="shared" si="198"/>
        <v>-1.0209286608001937</v>
      </c>
      <c r="BA196" s="338">
        <f t="shared" si="199"/>
        <v>-0.99229136638243431</v>
      </c>
      <c r="BB196" s="338">
        <f t="shared" si="200"/>
        <v>-0.96352797112588084</v>
      </c>
      <c r="BC196" s="338">
        <f t="shared" si="201"/>
        <v>-0.92944295137303612</v>
      </c>
      <c r="BD196" s="338">
        <f t="shared" si="202"/>
        <v>-0.89786557098891095</v>
      </c>
      <c r="BE196" s="338">
        <f t="shared" si="203"/>
        <v>-0.86378055123606623</v>
      </c>
      <c r="BF196" s="338">
        <f t="shared" si="204"/>
        <v>-0.82363422718258472</v>
      </c>
      <c r="BG196" s="338">
        <f t="shared" si="205"/>
        <v>2.3215113339087106</v>
      </c>
      <c r="BH196" s="338">
        <f t="shared" si="206"/>
        <v>2.3933192046820917</v>
      </c>
      <c r="BI196" s="338">
        <f t="shared" si="207"/>
        <v>2.4566115105297559</v>
      </c>
      <c r="BJ196" s="338">
        <f t="shared" si="208"/>
        <v>2.5165174157186891</v>
      </c>
      <c r="BK196" s="338">
        <f t="shared" si="209"/>
        <v>2.5716791776334222</v>
      </c>
      <c r="BL196" s="338">
        <f t="shared" si="210"/>
        <v>2.6192848815615655</v>
      </c>
      <c r="BM196" s="338">
        <f t="shared" si="211"/>
        <v>2.6614334292149726</v>
      </c>
      <c r="BN196" s="339">
        <f t="shared" si="212"/>
        <v>2.7021710289457292</v>
      </c>
      <c r="BO196" s="258"/>
    </row>
    <row r="197" spans="1:189" ht="42" customHeight="1">
      <c r="B197" s="464"/>
      <c r="C197" s="463"/>
      <c r="D197" s="483">
        <v>-1.1499999999999999</v>
      </c>
      <c r="E197" s="482">
        <f t="shared" si="213"/>
        <v>-1.4708974842593303</v>
      </c>
      <c r="F197" s="487">
        <f t="shared" si="151"/>
        <v>-1.4854487421296652</v>
      </c>
      <c r="G197" s="487">
        <f t="shared" si="214"/>
        <v>-1.4822524655158107</v>
      </c>
      <c r="H197" s="338">
        <f t="shared" si="154"/>
        <v>-1.4822524655158107</v>
      </c>
      <c r="I197" s="338">
        <f t="shared" si="155"/>
        <v>-1.4783609024991482</v>
      </c>
      <c r="J197" s="338">
        <f t="shared" si="156"/>
        <v>-1.4783609024991482</v>
      </c>
      <c r="K197" s="338">
        <f t="shared" si="157"/>
        <v>-1.473626104925005</v>
      </c>
      <c r="L197" s="338">
        <f t="shared" si="158"/>
        <v>-1.473626104925005</v>
      </c>
      <c r="M197" s="338">
        <f t="shared" si="159"/>
        <v>-1.4678702357346438</v>
      </c>
      <c r="N197" s="338">
        <f t="shared" si="160"/>
        <v>-1.4678702357346438</v>
      </c>
      <c r="O197" s="338">
        <f t="shared" si="161"/>
        <v>-1.4608802984759843</v>
      </c>
      <c r="P197" s="338">
        <f t="shared" si="162"/>
        <v>-1.4608802984759843</v>
      </c>
      <c r="Q197" s="338">
        <f t="shared" si="163"/>
        <v>-1.4543589950712246</v>
      </c>
      <c r="R197" s="338">
        <f t="shared" si="164"/>
        <v>-1.4524023124639416</v>
      </c>
      <c r="S197" s="338">
        <f t="shared" si="165"/>
        <v>-1.4477731879440052</v>
      </c>
      <c r="T197" s="338">
        <f t="shared" si="166"/>
        <v>-1.4443995434005812</v>
      </c>
      <c r="U197" s="338">
        <f t="shared" si="167"/>
        <v>-1.4407832506853457</v>
      </c>
      <c r="V197" s="338">
        <f t="shared" si="168"/>
        <v>-1.4363821557670851</v>
      </c>
      <c r="W197" s="338">
        <f t="shared" si="169"/>
        <v>-1.432305264673303</v>
      </c>
      <c r="X197" s="338">
        <f t="shared" si="170"/>
        <v>-1.4279041697550423</v>
      </c>
      <c r="Y197" s="338">
        <f t="shared" si="171"/>
        <v>-1.4225521715502998</v>
      </c>
      <c r="Z197" s="338">
        <f t="shared" si="172"/>
        <v>-1.4176369307195054</v>
      </c>
      <c r="AA197" s="338">
        <f t="shared" si="173"/>
        <v>-1.4122849325147628</v>
      </c>
      <c r="AB197" s="338">
        <f t="shared" si="174"/>
        <v>-1.4057828061527962</v>
      </c>
      <c r="AC197" s="338">
        <f t="shared" si="175"/>
        <v>-1.3998736295957714</v>
      </c>
      <c r="AD197" s="338">
        <f t="shared" si="176"/>
        <v>-1.3933715032338048</v>
      </c>
      <c r="AE197" s="338">
        <f t="shared" si="177"/>
        <v>-1.3854812711769711</v>
      </c>
      <c r="AF197" s="338">
        <f t="shared" si="178"/>
        <v>-1.378401651614148</v>
      </c>
      <c r="AG197" s="338">
        <f t="shared" si="179"/>
        <v>-1.3705114195573143</v>
      </c>
      <c r="AH197" s="338">
        <f t="shared" si="180"/>
        <v>-1.3609502433486287</v>
      </c>
      <c r="AI197" s="338">
        <f t="shared" si="181"/>
        <v>-1.3525038268189418</v>
      </c>
      <c r="AJ197" s="338">
        <f t="shared" si="182"/>
        <v>-1.3429426506102562</v>
      </c>
      <c r="AK197" s="338">
        <f t="shared" si="183"/>
        <v>-1.3313764592461159</v>
      </c>
      <c r="AL197" s="338">
        <f t="shared" si="184"/>
        <v>-1.3213504722540104</v>
      </c>
      <c r="AM197" s="338">
        <f t="shared" si="185"/>
        <v>-1.3097842808898701</v>
      </c>
      <c r="AN197" s="338">
        <f t="shared" si="186"/>
        <v>-1.2958215172222651</v>
      </c>
      <c r="AO197" s="338">
        <f t="shared" si="187"/>
        <v>-1.2839936320079639</v>
      </c>
      <c r="AP197" s="338">
        <f t="shared" si="188"/>
        <v>-1.2700308683403589</v>
      </c>
      <c r="AQ197" s="338">
        <f t="shared" si="189"/>
        <v>-1.2533296785325381</v>
      </c>
      <c r="AR197" s="338">
        <f t="shared" si="190"/>
        <v>-1.2393669148649331</v>
      </c>
      <c r="AS197" s="338">
        <f t="shared" si="191"/>
        <v>-1.2225530126391804</v>
      </c>
      <c r="AT197" s="338">
        <f t="shared" si="192"/>
        <v>-1.2031077976088054</v>
      </c>
      <c r="AU197" s="338">
        <f t="shared" si="193"/>
        <v>-1.1862938953830526</v>
      </c>
      <c r="AV197" s="338">
        <f t="shared" si="194"/>
        <v>-1.1661074071803763</v>
      </c>
      <c r="AW197" s="338">
        <f t="shared" si="195"/>
        <v>-1.1436951096825971</v>
      </c>
      <c r="AX197" s="338">
        <f t="shared" si="196"/>
        <v>-1.123508621479921</v>
      </c>
      <c r="AY197" s="338">
        <f t="shared" si="197"/>
        <v>-1.0993603034652146</v>
      </c>
      <c r="AZ197" s="338">
        <f t="shared" si="198"/>
        <v>-1.0738403740714535</v>
      </c>
      <c r="BA197" s="338">
        <f t="shared" si="199"/>
        <v>-1.0496920560567471</v>
      </c>
      <c r="BB197" s="338">
        <f t="shared" si="200"/>
        <v>-1.0209286608001937</v>
      </c>
      <c r="BC197" s="338">
        <f t="shared" si="201"/>
        <v>-0.99229136638243431</v>
      </c>
      <c r="BD197" s="338">
        <f t="shared" si="202"/>
        <v>-0.96352797112588084</v>
      </c>
      <c r="BE197" s="338">
        <f t="shared" si="203"/>
        <v>-0.92944295137303612</v>
      </c>
      <c r="BF197" s="338">
        <f t="shared" si="204"/>
        <v>-0.89786557098891095</v>
      </c>
      <c r="BG197" s="338">
        <f t="shared" si="205"/>
        <v>-0.86378055123606623</v>
      </c>
      <c r="BH197" s="338">
        <f t="shared" si="206"/>
        <v>2.3549559650417877</v>
      </c>
      <c r="BI197" s="338">
        <f t="shared" si="207"/>
        <v>2.4258312394851256</v>
      </c>
      <c r="BJ197" s="338">
        <f t="shared" si="208"/>
        <v>2.4891235453327898</v>
      </c>
      <c r="BK197" s="338">
        <f t="shared" si="209"/>
        <v>2.5442853072475224</v>
      </c>
      <c r="BL197" s="338">
        <f t="shared" si="210"/>
        <v>2.5946479980553714</v>
      </c>
      <c r="BM197" s="338">
        <f t="shared" si="211"/>
        <v>2.6422537019835151</v>
      </c>
      <c r="BN197" s="339">
        <f t="shared" si="212"/>
        <v>2.6829913017142717</v>
      </c>
      <c r="BO197" s="258"/>
    </row>
    <row r="198" spans="1:189" ht="42" customHeight="1">
      <c r="B198" s="464"/>
      <c r="C198" s="463"/>
      <c r="D198" s="481">
        <v>-1.2</v>
      </c>
      <c r="E198" s="482">
        <f t="shared" si="213"/>
        <v>-1.4761449098310333</v>
      </c>
      <c r="F198" s="487">
        <f t="shared" si="151"/>
        <v>-1.4880724549155167</v>
      </c>
      <c r="G198" s="487">
        <f t="shared" si="214"/>
        <v>-1.4854487421296652</v>
      </c>
      <c r="H198" s="338">
        <f t="shared" si="154"/>
        <v>-1.4854487421296652</v>
      </c>
      <c r="I198" s="338">
        <f t="shared" si="155"/>
        <v>-1.4822524655158107</v>
      </c>
      <c r="J198" s="338">
        <f t="shared" si="156"/>
        <v>-1.4822524655158107</v>
      </c>
      <c r="K198" s="338">
        <f t="shared" si="157"/>
        <v>-1.4783609024991482</v>
      </c>
      <c r="L198" s="338">
        <f t="shared" si="158"/>
        <v>-1.4783609024991482</v>
      </c>
      <c r="M198" s="338">
        <f t="shared" si="159"/>
        <v>-1.473626104925005</v>
      </c>
      <c r="N198" s="338">
        <f t="shared" si="160"/>
        <v>-1.473626104925005</v>
      </c>
      <c r="O198" s="338">
        <f t="shared" si="161"/>
        <v>-1.4678702357346438</v>
      </c>
      <c r="P198" s="338">
        <f t="shared" si="162"/>
        <v>-1.4678702357346438</v>
      </c>
      <c r="Q198" s="338">
        <f t="shared" si="163"/>
        <v>-1.4608802984759843</v>
      </c>
      <c r="R198" s="338">
        <f t="shared" si="164"/>
        <v>-1.4608802984759843</v>
      </c>
      <c r="S198" s="338">
        <f t="shared" si="165"/>
        <v>-1.4543589950712246</v>
      </c>
      <c r="T198" s="338">
        <f t="shared" si="166"/>
        <v>-1.4524023124639416</v>
      </c>
      <c r="U198" s="338">
        <f t="shared" si="167"/>
        <v>-1.4477731879440052</v>
      </c>
      <c r="V198" s="338">
        <f t="shared" si="168"/>
        <v>-1.4443995434005812</v>
      </c>
      <c r="W198" s="338">
        <f t="shared" si="169"/>
        <v>-1.4407832506853457</v>
      </c>
      <c r="X198" s="338">
        <f t="shared" si="170"/>
        <v>-1.4363821557670851</v>
      </c>
      <c r="Y198" s="338">
        <f t="shared" si="171"/>
        <v>-1.432305264673303</v>
      </c>
      <c r="Z198" s="338">
        <f t="shared" si="172"/>
        <v>-1.4279041697550423</v>
      </c>
      <c r="AA198" s="338">
        <f t="shared" si="173"/>
        <v>-1.4225521715502998</v>
      </c>
      <c r="AB198" s="338">
        <f t="shared" si="174"/>
        <v>-1.4176369307195054</v>
      </c>
      <c r="AC198" s="338">
        <f t="shared" si="175"/>
        <v>-1.4122849325147628</v>
      </c>
      <c r="AD198" s="338">
        <f t="shared" si="176"/>
        <v>-1.4057828061527962</v>
      </c>
      <c r="AE198" s="338">
        <f t="shared" si="177"/>
        <v>-1.3998736295957714</v>
      </c>
      <c r="AF198" s="338">
        <f t="shared" si="178"/>
        <v>-1.3933715032338048</v>
      </c>
      <c r="AG198" s="338">
        <f t="shared" si="179"/>
        <v>-1.3854812711769711</v>
      </c>
      <c r="AH198" s="338">
        <f t="shared" si="180"/>
        <v>-1.378401651614148</v>
      </c>
      <c r="AI198" s="338">
        <f t="shared" si="181"/>
        <v>-1.3705114195573143</v>
      </c>
      <c r="AJ198" s="338">
        <f t="shared" si="182"/>
        <v>-1.3609502433486287</v>
      </c>
      <c r="AK198" s="338">
        <f t="shared" si="183"/>
        <v>-1.3525038268189418</v>
      </c>
      <c r="AL198" s="338">
        <f t="shared" si="184"/>
        <v>-1.3429426506102562</v>
      </c>
      <c r="AM198" s="338">
        <f t="shared" si="185"/>
        <v>-1.3313764592461159</v>
      </c>
      <c r="AN198" s="338">
        <f t="shared" si="186"/>
        <v>-1.3213504722540104</v>
      </c>
      <c r="AO198" s="338">
        <f t="shared" si="187"/>
        <v>-1.3097842808898701</v>
      </c>
      <c r="AP198" s="338">
        <f t="shared" si="188"/>
        <v>-1.2958215172222651</v>
      </c>
      <c r="AQ198" s="338">
        <f t="shared" si="189"/>
        <v>-1.2839936320079639</v>
      </c>
      <c r="AR198" s="338">
        <f t="shared" si="190"/>
        <v>-1.2700308683403589</v>
      </c>
      <c r="AS198" s="338">
        <f t="shared" si="191"/>
        <v>-1.2533296785325381</v>
      </c>
      <c r="AT198" s="338">
        <f t="shared" si="192"/>
        <v>-1.2393669148649331</v>
      </c>
      <c r="AU198" s="338">
        <f t="shared" si="193"/>
        <v>-1.2225530126391804</v>
      </c>
      <c r="AV198" s="338">
        <f t="shared" si="194"/>
        <v>-1.2031077976088054</v>
      </c>
      <c r="AW198" s="338">
        <f t="shared" si="195"/>
        <v>-1.1862938953830526</v>
      </c>
      <c r="AX198" s="338">
        <f t="shared" si="196"/>
        <v>-1.1661074071803763</v>
      </c>
      <c r="AY198" s="338">
        <f t="shared" si="197"/>
        <v>-1.1436951096825971</v>
      </c>
      <c r="AZ198" s="338">
        <f t="shared" si="198"/>
        <v>-1.123508621479921</v>
      </c>
      <c r="BA198" s="338">
        <f t="shared" si="199"/>
        <v>-1.0993603034652146</v>
      </c>
      <c r="BB198" s="338">
        <f t="shared" si="200"/>
        <v>-1.0738403740714535</v>
      </c>
      <c r="BC198" s="338">
        <f t="shared" si="201"/>
        <v>-1.0496920560567471</v>
      </c>
      <c r="BD198" s="338">
        <f t="shared" si="202"/>
        <v>-1.0209286608001937</v>
      </c>
      <c r="BE198" s="338">
        <f t="shared" si="203"/>
        <v>-0.99229136638243431</v>
      </c>
      <c r="BF198" s="338">
        <f t="shared" si="204"/>
        <v>-0.96352797112588084</v>
      </c>
      <c r="BG198" s="338">
        <f t="shared" si="205"/>
        <v>-0.92944295137303612</v>
      </c>
      <c r="BH198" s="338">
        <f t="shared" si="206"/>
        <v>-0.89786557098891095</v>
      </c>
      <c r="BI198" s="338">
        <f t="shared" si="207"/>
        <v>2.3933192046820917</v>
      </c>
      <c r="BJ198" s="338">
        <f t="shared" si="208"/>
        <v>2.4566115105297559</v>
      </c>
      <c r="BK198" s="338">
        <f t="shared" si="209"/>
        <v>2.5165174157186891</v>
      </c>
      <c r="BL198" s="338">
        <f t="shared" si="210"/>
        <v>2.5716791776334222</v>
      </c>
      <c r="BM198" s="338">
        <f t="shared" si="211"/>
        <v>2.6192848815615655</v>
      </c>
      <c r="BN198" s="339">
        <f t="shared" si="212"/>
        <v>2.6614334292149726</v>
      </c>
      <c r="BO198" s="258"/>
    </row>
    <row r="199" spans="1:189" ht="42" customHeight="1">
      <c r="B199" s="464"/>
      <c r="C199" s="463"/>
      <c r="D199" s="483">
        <v>-1.25</v>
      </c>
      <c r="E199" s="482">
        <f t="shared" si="213"/>
        <v>-1.4804503181453352</v>
      </c>
      <c r="F199" s="487">
        <f t="shared" si="151"/>
        <v>-1.4902251590726676</v>
      </c>
      <c r="G199" s="487">
        <f t="shared" si="214"/>
        <v>-1.4880724549155167</v>
      </c>
      <c r="H199" s="338">
        <f t="shared" si="154"/>
        <v>-1.4880724549155167</v>
      </c>
      <c r="I199" s="338">
        <f t="shared" si="155"/>
        <v>-1.4854487421296652</v>
      </c>
      <c r="J199" s="338">
        <f t="shared" si="156"/>
        <v>-1.4854487421296652</v>
      </c>
      <c r="K199" s="338">
        <f t="shared" si="157"/>
        <v>-1.4822524655158107</v>
      </c>
      <c r="L199" s="338">
        <f t="shared" si="158"/>
        <v>-1.4822524655158107</v>
      </c>
      <c r="M199" s="338">
        <f t="shared" si="159"/>
        <v>-1.4783609024991482</v>
      </c>
      <c r="N199" s="338">
        <f t="shared" si="160"/>
        <v>-1.4783609024991482</v>
      </c>
      <c r="O199" s="338">
        <f t="shared" si="161"/>
        <v>-1.473626104925005</v>
      </c>
      <c r="P199" s="338">
        <f t="shared" si="162"/>
        <v>-1.473626104925005</v>
      </c>
      <c r="Q199" s="338">
        <f t="shared" si="163"/>
        <v>-1.4678702357346438</v>
      </c>
      <c r="R199" s="338">
        <f t="shared" si="164"/>
        <v>-1.4678702357346438</v>
      </c>
      <c r="S199" s="338">
        <f t="shared" si="165"/>
        <v>-1.4608802984759843</v>
      </c>
      <c r="T199" s="338">
        <f t="shared" si="166"/>
        <v>-1.4608802984759843</v>
      </c>
      <c r="U199" s="338">
        <f t="shared" si="167"/>
        <v>-1.4543589950712246</v>
      </c>
      <c r="V199" s="338">
        <f t="shared" si="168"/>
        <v>-1.4524023124639416</v>
      </c>
      <c r="W199" s="338">
        <f t="shared" si="169"/>
        <v>-1.4477731879440052</v>
      </c>
      <c r="X199" s="338">
        <f t="shared" si="170"/>
        <v>-1.4443995434005812</v>
      </c>
      <c r="Y199" s="338">
        <f t="shared" si="171"/>
        <v>-1.4407832506853457</v>
      </c>
      <c r="Z199" s="338">
        <f t="shared" si="172"/>
        <v>-1.4363821557670851</v>
      </c>
      <c r="AA199" s="338">
        <f t="shared" si="173"/>
        <v>-1.432305264673303</v>
      </c>
      <c r="AB199" s="338">
        <f t="shared" si="174"/>
        <v>-1.4279041697550423</v>
      </c>
      <c r="AC199" s="338">
        <f t="shared" si="175"/>
        <v>-1.4225521715502998</v>
      </c>
      <c r="AD199" s="338">
        <f t="shared" si="176"/>
        <v>-1.4176369307195054</v>
      </c>
      <c r="AE199" s="338">
        <f t="shared" si="177"/>
        <v>-1.4122849325147628</v>
      </c>
      <c r="AF199" s="338">
        <f t="shared" si="178"/>
        <v>-1.4057828061527962</v>
      </c>
      <c r="AG199" s="338">
        <f t="shared" si="179"/>
        <v>-1.3998736295957714</v>
      </c>
      <c r="AH199" s="338">
        <f t="shared" si="180"/>
        <v>-1.3933715032338048</v>
      </c>
      <c r="AI199" s="338">
        <f t="shared" si="181"/>
        <v>-1.3854812711769711</v>
      </c>
      <c r="AJ199" s="338">
        <f t="shared" si="182"/>
        <v>-1.378401651614148</v>
      </c>
      <c r="AK199" s="338">
        <f t="shared" si="183"/>
        <v>-1.3705114195573143</v>
      </c>
      <c r="AL199" s="338">
        <f t="shared" si="184"/>
        <v>-1.3609502433486287</v>
      </c>
      <c r="AM199" s="338">
        <f t="shared" si="185"/>
        <v>-1.3525038268189418</v>
      </c>
      <c r="AN199" s="338">
        <f t="shared" si="186"/>
        <v>-1.3429426506102562</v>
      </c>
      <c r="AO199" s="338">
        <f t="shared" si="187"/>
        <v>-1.3313764592461159</v>
      </c>
      <c r="AP199" s="338">
        <f t="shared" si="188"/>
        <v>-1.3213504722540104</v>
      </c>
      <c r="AQ199" s="338">
        <f t="shared" si="189"/>
        <v>-1.3097842808898701</v>
      </c>
      <c r="AR199" s="338">
        <f t="shared" si="190"/>
        <v>-1.2958215172222651</v>
      </c>
      <c r="AS199" s="338">
        <f t="shared" si="191"/>
        <v>-1.2839936320079639</v>
      </c>
      <c r="AT199" s="338">
        <f t="shared" si="192"/>
        <v>-1.2700308683403589</v>
      </c>
      <c r="AU199" s="338">
        <f t="shared" si="193"/>
        <v>-1.2533296785325381</v>
      </c>
      <c r="AV199" s="338">
        <f t="shared" si="194"/>
        <v>-1.2393669148649331</v>
      </c>
      <c r="AW199" s="338">
        <f t="shared" si="195"/>
        <v>-1.2225530126391804</v>
      </c>
      <c r="AX199" s="338">
        <f t="shared" si="196"/>
        <v>-1.2031077976088054</v>
      </c>
      <c r="AY199" s="338">
        <f t="shared" si="197"/>
        <v>-1.1862938953830526</v>
      </c>
      <c r="AZ199" s="338">
        <f t="shared" si="198"/>
        <v>-1.1661074071803763</v>
      </c>
      <c r="BA199" s="338">
        <f t="shared" si="199"/>
        <v>-1.1436951096825971</v>
      </c>
      <c r="BB199" s="338">
        <f t="shared" si="200"/>
        <v>-1.123508621479921</v>
      </c>
      <c r="BC199" s="338">
        <f t="shared" si="201"/>
        <v>-1.0993603034652146</v>
      </c>
      <c r="BD199" s="338">
        <f t="shared" si="202"/>
        <v>-1.0738403740714535</v>
      </c>
      <c r="BE199" s="338">
        <f t="shared" si="203"/>
        <v>-1.0496920560567471</v>
      </c>
      <c r="BF199" s="338">
        <f t="shared" si="204"/>
        <v>-1.0209286608001937</v>
      </c>
      <c r="BG199" s="338">
        <f t="shared" si="205"/>
        <v>-0.99229136638243431</v>
      </c>
      <c r="BH199" s="338">
        <f t="shared" si="206"/>
        <v>-0.96352797112588084</v>
      </c>
      <c r="BI199" s="338">
        <f t="shared" si="207"/>
        <v>-0.92944295137303612</v>
      </c>
      <c r="BJ199" s="338">
        <f t="shared" si="208"/>
        <v>2.4258312394851256</v>
      </c>
      <c r="BK199" s="338">
        <f t="shared" si="209"/>
        <v>2.4891235453327898</v>
      </c>
      <c r="BL199" s="338">
        <f t="shared" si="210"/>
        <v>2.5442853072475224</v>
      </c>
      <c r="BM199" s="338">
        <f t="shared" si="211"/>
        <v>2.5946479980553714</v>
      </c>
      <c r="BN199" s="339">
        <f t="shared" si="212"/>
        <v>2.6422537019835151</v>
      </c>
      <c r="BO199" s="258"/>
    </row>
    <row r="200" spans="1:189" ht="42" customHeight="1">
      <c r="B200" s="464"/>
      <c r="C200" s="463"/>
      <c r="D200" s="481">
        <v>-1.3</v>
      </c>
      <c r="E200" s="482">
        <f t="shared" si="213"/>
        <v>-1.4839814596304137</v>
      </c>
      <c r="F200" s="487">
        <f t="shared" si="151"/>
        <v>-1.4919907298152069</v>
      </c>
      <c r="G200" s="487">
        <f t="shared" si="214"/>
        <v>-1.4902251590726676</v>
      </c>
      <c r="H200" s="338">
        <f t="shared" si="154"/>
        <v>-1.4902251590726676</v>
      </c>
      <c r="I200" s="338">
        <f t="shared" si="155"/>
        <v>-1.4880724549155167</v>
      </c>
      <c r="J200" s="338">
        <f t="shared" si="156"/>
        <v>-1.4880724549155167</v>
      </c>
      <c r="K200" s="338">
        <f t="shared" si="157"/>
        <v>-1.4854487421296652</v>
      </c>
      <c r="L200" s="338">
        <f t="shared" si="158"/>
        <v>-1.4854487421296652</v>
      </c>
      <c r="M200" s="338">
        <f t="shared" si="159"/>
        <v>-1.4822524655158107</v>
      </c>
      <c r="N200" s="338">
        <f t="shared" si="160"/>
        <v>-1.4822524655158107</v>
      </c>
      <c r="O200" s="338">
        <f t="shared" si="161"/>
        <v>-1.4783609024991482</v>
      </c>
      <c r="P200" s="338">
        <f t="shared" si="162"/>
        <v>-1.4783609024991482</v>
      </c>
      <c r="Q200" s="338">
        <f t="shared" si="163"/>
        <v>-1.473626104925005</v>
      </c>
      <c r="R200" s="338">
        <f t="shared" si="164"/>
        <v>-1.473626104925005</v>
      </c>
      <c r="S200" s="338">
        <f t="shared" si="165"/>
        <v>-1.4678702357346438</v>
      </c>
      <c r="T200" s="338">
        <f t="shared" si="166"/>
        <v>-1.4678702357346438</v>
      </c>
      <c r="U200" s="338">
        <f t="shared" si="167"/>
        <v>-1.4608802984759843</v>
      </c>
      <c r="V200" s="338">
        <f t="shared" si="168"/>
        <v>-1.4608802984759843</v>
      </c>
      <c r="W200" s="338">
        <f t="shared" si="169"/>
        <v>-1.4543589950712246</v>
      </c>
      <c r="X200" s="338">
        <f t="shared" si="170"/>
        <v>-1.4524023124639416</v>
      </c>
      <c r="Y200" s="338">
        <f t="shared" si="171"/>
        <v>-1.4477731879440052</v>
      </c>
      <c r="Z200" s="338">
        <f t="shared" si="172"/>
        <v>-1.4443995434005812</v>
      </c>
      <c r="AA200" s="338">
        <f t="shared" si="173"/>
        <v>-1.4407832506853457</v>
      </c>
      <c r="AB200" s="338">
        <f t="shared" si="174"/>
        <v>-1.4363821557670851</v>
      </c>
      <c r="AC200" s="338">
        <f t="shared" si="175"/>
        <v>-1.432305264673303</v>
      </c>
      <c r="AD200" s="338">
        <f t="shared" si="176"/>
        <v>-1.4279041697550423</v>
      </c>
      <c r="AE200" s="338">
        <f t="shared" si="177"/>
        <v>-1.4225521715502998</v>
      </c>
      <c r="AF200" s="338">
        <f t="shared" si="178"/>
        <v>-1.4176369307195054</v>
      </c>
      <c r="AG200" s="338">
        <f t="shared" si="179"/>
        <v>-1.4122849325147628</v>
      </c>
      <c r="AH200" s="338">
        <f t="shared" si="180"/>
        <v>-1.4057828061527962</v>
      </c>
      <c r="AI200" s="338">
        <f t="shared" si="181"/>
        <v>-1.3998736295957714</v>
      </c>
      <c r="AJ200" s="338">
        <f t="shared" si="182"/>
        <v>-1.3933715032338048</v>
      </c>
      <c r="AK200" s="338">
        <f t="shared" si="183"/>
        <v>-1.3854812711769711</v>
      </c>
      <c r="AL200" s="338">
        <f t="shared" si="184"/>
        <v>-1.378401651614148</v>
      </c>
      <c r="AM200" s="338">
        <f t="shared" si="185"/>
        <v>-1.3705114195573143</v>
      </c>
      <c r="AN200" s="338">
        <f t="shared" si="186"/>
        <v>-1.3609502433486287</v>
      </c>
      <c r="AO200" s="338">
        <f t="shared" si="187"/>
        <v>-1.3525038268189418</v>
      </c>
      <c r="AP200" s="338">
        <f t="shared" si="188"/>
        <v>-1.3429426506102562</v>
      </c>
      <c r="AQ200" s="338">
        <f t="shared" si="189"/>
        <v>-1.3313764592461159</v>
      </c>
      <c r="AR200" s="338">
        <f t="shared" si="190"/>
        <v>-1.3213504722540104</v>
      </c>
      <c r="AS200" s="338">
        <f t="shared" si="191"/>
        <v>-1.3097842808898701</v>
      </c>
      <c r="AT200" s="338">
        <f t="shared" si="192"/>
        <v>-1.2958215172222651</v>
      </c>
      <c r="AU200" s="338">
        <f t="shared" si="193"/>
        <v>-1.2839936320079639</v>
      </c>
      <c r="AV200" s="338">
        <f t="shared" si="194"/>
        <v>-1.2700308683403589</v>
      </c>
      <c r="AW200" s="338">
        <f t="shared" si="195"/>
        <v>-1.2533296785325381</v>
      </c>
      <c r="AX200" s="338">
        <f t="shared" si="196"/>
        <v>-1.2393669148649331</v>
      </c>
      <c r="AY200" s="338">
        <f t="shared" si="197"/>
        <v>-1.2225530126391804</v>
      </c>
      <c r="AZ200" s="338">
        <f t="shared" si="198"/>
        <v>-1.2031077976088054</v>
      </c>
      <c r="BA200" s="338">
        <f t="shared" si="199"/>
        <v>-1.1862938953830526</v>
      </c>
      <c r="BB200" s="338">
        <f t="shared" si="200"/>
        <v>-1.1661074071803763</v>
      </c>
      <c r="BC200" s="338">
        <f t="shared" si="201"/>
        <v>-1.1436951096825971</v>
      </c>
      <c r="BD200" s="338">
        <f t="shared" si="202"/>
        <v>-1.123508621479921</v>
      </c>
      <c r="BE200" s="338">
        <f t="shared" si="203"/>
        <v>-1.0993603034652146</v>
      </c>
      <c r="BF200" s="338">
        <f t="shared" si="204"/>
        <v>-1.0738403740714535</v>
      </c>
      <c r="BG200" s="338">
        <f t="shared" si="205"/>
        <v>-1.0496920560567471</v>
      </c>
      <c r="BH200" s="338">
        <f t="shared" si="206"/>
        <v>-1.0209286608001937</v>
      </c>
      <c r="BI200" s="338">
        <f t="shared" si="207"/>
        <v>-0.99229136638243431</v>
      </c>
      <c r="BJ200" s="338">
        <f t="shared" si="208"/>
        <v>-0.96352797112588084</v>
      </c>
      <c r="BK200" s="338">
        <f t="shared" si="209"/>
        <v>2.4566115105297559</v>
      </c>
      <c r="BL200" s="338">
        <f t="shared" si="210"/>
        <v>2.5165174157186891</v>
      </c>
      <c r="BM200" s="338">
        <f t="shared" si="211"/>
        <v>2.5716791776334222</v>
      </c>
      <c r="BN200" s="339">
        <f t="shared" si="212"/>
        <v>2.6192848815615655</v>
      </c>
      <c r="BO200" s="258"/>
    </row>
    <row r="201" spans="1:189" ht="42" customHeight="1">
      <c r="B201" s="464"/>
      <c r="C201" s="463"/>
      <c r="D201" s="483">
        <v>-1.35</v>
      </c>
      <c r="E201" s="482">
        <f t="shared" si="213"/>
        <v>-1.4868766604175461</v>
      </c>
      <c r="F201" s="487">
        <f t="shared" si="151"/>
        <v>-1.493438330208773</v>
      </c>
      <c r="G201" s="487">
        <f t="shared" si="214"/>
        <v>-1.4919907298152069</v>
      </c>
      <c r="H201" s="338">
        <f t="shared" si="154"/>
        <v>-1.4919907298152069</v>
      </c>
      <c r="I201" s="338">
        <f t="shared" si="155"/>
        <v>-1.4902251590726676</v>
      </c>
      <c r="J201" s="338">
        <f t="shared" si="156"/>
        <v>-1.4902251590726676</v>
      </c>
      <c r="K201" s="338">
        <f t="shared" si="157"/>
        <v>-1.4880724549155167</v>
      </c>
      <c r="L201" s="338">
        <f t="shared" si="158"/>
        <v>-1.4880724549155167</v>
      </c>
      <c r="M201" s="338">
        <f t="shared" si="159"/>
        <v>-1.4854487421296652</v>
      </c>
      <c r="N201" s="338">
        <f t="shared" si="160"/>
        <v>-1.4854487421296652</v>
      </c>
      <c r="O201" s="338">
        <f t="shared" si="161"/>
        <v>-1.4822524655158107</v>
      </c>
      <c r="P201" s="338">
        <f t="shared" si="162"/>
        <v>-1.4822524655158107</v>
      </c>
      <c r="Q201" s="338">
        <f t="shared" si="163"/>
        <v>-1.4783609024991482</v>
      </c>
      <c r="R201" s="338">
        <f t="shared" si="164"/>
        <v>-1.4783609024991482</v>
      </c>
      <c r="S201" s="338">
        <f t="shared" si="165"/>
        <v>-1.473626104925005</v>
      </c>
      <c r="T201" s="338">
        <f t="shared" si="166"/>
        <v>-1.473626104925005</v>
      </c>
      <c r="U201" s="338">
        <f t="shared" si="167"/>
        <v>-1.4678702357346438</v>
      </c>
      <c r="V201" s="338">
        <f t="shared" si="168"/>
        <v>-1.4678702357346438</v>
      </c>
      <c r="W201" s="338">
        <f t="shared" si="169"/>
        <v>-1.4608802984759843</v>
      </c>
      <c r="X201" s="338">
        <f t="shared" si="170"/>
        <v>-1.4608802984759843</v>
      </c>
      <c r="Y201" s="338">
        <f t="shared" si="171"/>
        <v>-1.4543589950712246</v>
      </c>
      <c r="Z201" s="338">
        <f t="shared" si="172"/>
        <v>-1.4524023124639416</v>
      </c>
      <c r="AA201" s="338">
        <f t="shared" si="173"/>
        <v>-1.4477731879440052</v>
      </c>
      <c r="AB201" s="338">
        <f t="shared" si="174"/>
        <v>-1.4443995434005812</v>
      </c>
      <c r="AC201" s="338">
        <f t="shared" si="175"/>
        <v>-1.4407832506853457</v>
      </c>
      <c r="AD201" s="338">
        <f t="shared" si="176"/>
        <v>-1.4363821557670851</v>
      </c>
      <c r="AE201" s="338">
        <f t="shared" si="177"/>
        <v>-1.432305264673303</v>
      </c>
      <c r="AF201" s="338">
        <f t="shared" si="178"/>
        <v>-1.4279041697550423</v>
      </c>
      <c r="AG201" s="338">
        <f t="shared" si="179"/>
        <v>-1.4225521715502998</v>
      </c>
      <c r="AH201" s="338">
        <f t="shared" si="180"/>
        <v>-1.4176369307195054</v>
      </c>
      <c r="AI201" s="338">
        <f t="shared" si="181"/>
        <v>-1.4122849325147628</v>
      </c>
      <c r="AJ201" s="338">
        <f t="shared" si="182"/>
        <v>-1.4057828061527962</v>
      </c>
      <c r="AK201" s="338">
        <f t="shared" si="183"/>
        <v>-1.3998736295957714</v>
      </c>
      <c r="AL201" s="338">
        <f t="shared" si="184"/>
        <v>-1.3933715032338048</v>
      </c>
      <c r="AM201" s="338">
        <f t="shared" si="185"/>
        <v>-1.3854812711769711</v>
      </c>
      <c r="AN201" s="338">
        <f t="shared" si="186"/>
        <v>-1.378401651614148</v>
      </c>
      <c r="AO201" s="338">
        <f t="shared" si="187"/>
        <v>-1.3705114195573143</v>
      </c>
      <c r="AP201" s="338">
        <f t="shared" si="188"/>
        <v>-1.3609502433486287</v>
      </c>
      <c r="AQ201" s="338">
        <f t="shared" si="189"/>
        <v>-1.3525038268189418</v>
      </c>
      <c r="AR201" s="338">
        <f t="shared" si="190"/>
        <v>-1.3429426506102562</v>
      </c>
      <c r="AS201" s="338">
        <f t="shared" si="191"/>
        <v>-1.3313764592461159</v>
      </c>
      <c r="AT201" s="338">
        <f t="shared" si="192"/>
        <v>-1.3213504722540104</v>
      </c>
      <c r="AU201" s="338">
        <f t="shared" si="193"/>
        <v>-1.3097842808898701</v>
      </c>
      <c r="AV201" s="338">
        <f t="shared" si="194"/>
        <v>-1.2958215172222651</v>
      </c>
      <c r="AW201" s="338">
        <f t="shared" si="195"/>
        <v>-1.2839936320079639</v>
      </c>
      <c r="AX201" s="338">
        <f t="shared" si="196"/>
        <v>-1.2700308683403589</v>
      </c>
      <c r="AY201" s="338">
        <f t="shared" si="197"/>
        <v>-1.2533296785325381</v>
      </c>
      <c r="AZ201" s="338">
        <f t="shared" si="198"/>
        <v>-1.2393669148649331</v>
      </c>
      <c r="BA201" s="338">
        <f t="shared" si="199"/>
        <v>-1.2225530126391804</v>
      </c>
      <c r="BB201" s="338">
        <f t="shared" si="200"/>
        <v>-1.2031077976088054</v>
      </c>
      <c r="BC201" s="338">
        <f t="shared" si="201"/>
        <v>-1.1862938953830526</v>
      </c>
      <c r="BD201" s="338">
        <f t="shared" si="202"/>
        <v>-1.1661074071803763</v>
      </c>
      <c r="BE201" s="338">
        <f t="shared" si="203"/>
        <v>-1.1436951096825971</v>
      </c>
      <c r="BF201" s="338">
        <f t="shared" si="204"/>
        <v>-1.123508621479921</v>
      </c>
      <c r="BG201" s="338">
        <f t="shared" si="205"/>
        <v>-1.0993603034652146</v>
      </c>
      <c r="BH201" s="338">
        <f t="shared" si="206"/>
        <v>-1.0738403740714535</v>
      </c>
      <c r="BI201" s="338">
        <f t="shared" si="207"/>
        <v>-1.0496920560567471</v>
      </c>
      <c r="BJ201" s="338">
        <f t="shared" si="208"/>
        <v>-1.0209286608001937</v>
      </c>
      <c r="BK201" s="338">
        <f t="shared" si="209"/>
        <v>-0.99229136638243431</v>
      </c>
      <c r="BL201" s="338">
        <f t="shared" si="210"/>
        <v>2.4891235453327898</v>
      </c>
      <c r="BM201" s="338">
        <f t="shared" si="211"/>
        <v>2.5442853072475224</v>
      </c>
      <c r="BN201" s="339">
        <f t="shared" si="212"/>
        <v>2.5946479980553714</v>
      </c>
      <c r="BO201" s="258"/>
    </row>
    <row r="202" spans="1:189" ht="42" customHeight="1">
      <c r="B202" s="464"/>
      <c r="C202" s="463"/>
      <c r="D202" s="481">
        <v>-1.4</v>
      </c>
      <c r="E202" s="482">
        <f t="shared" si="213"/>
        <v>-1.4892498353865742</v>
      </c>
      <c r="F202" s="487">
        <f t="shared" si="151"/>
        <v>-1.4946249176932871</v>
      </c>
      <c r="G202" s="487">
        <f t="shared" si="214"/>
        <v>-1.493438330208773</v>
      </c>
      <c r="H202" s="338">
        <f t="shared" si="154"/>
        <v>-1.493438330208773</v>
      </c>
      <c r="I202" s="338">
        <f t="shared" si="155"/>
        <v>-1.4919907298152069</v>
      </c>
      <c r="J202" s="338">
        <f t="shared" si="156"/>
        <v>-1.4919907298152069</v>
      </c>
      <c r="K202" s="338">
        <f t="shared" si="157"/>
        <v>-1.4902251590726676</v>
      </c>
      <c r="L202" s="338">
        <f t="shared" si="158"/>
        <v>-1.4902251590726676</v>
      </c>
      <c r="M202" s="338">
        <f t="shared" si="159"/>
        <v>-1.4880724549155167</v>
      </c>
      <c r="N202" s="338">
        <f t="shared" si="160"/>
        <v>-1.4880724549155167</v>
      </c>
      <c r="O202" s="338">
        <f t="shared" si="161"/>
        <v>-1.4854487421296652</v>
      </c>
      <c r="P202" s="338">
        <f t="shared" si="162"/>
        <v>-1.4854487421296652</v>
      </c>
      <c r="Q202" s="338">
        <f t="shared" si="163"/>
        <v>-1.4822524655158107</v>
      </c>
      <c r="R202" s="338">
        <f t="shared" si="164"/>
        <v>-1.4822524655158107</v>
      </c>
      <c r="S202" s="338">
        <f t="shared" si="165"/>
        <v>-1.4783609024991482</v>
      </c>
      <c r="T202" s="338">
        <f t="shared" si="166"/>
        <v>-1.4783609024991482</v>
      </c>
      <c r="U202" s="338">
        <f t="shared" si="167"/>
        <v>-1.473626104925005</v>
      </c>
      <c r="V202" s="338">
        <f t="shared" si="168"/>
        <v>-1.473626104925005</v>
      </c>
      <c r="W202" s="338">
        <f t="shared" si="169"/>
        <v>-1.4678702357346438</v>
      </c>
      <c r="X202" s="338">
        <f t="shared" si="170"/>
        <v>-1.4678702357346438</v>
      </c>
      <c r="Y202" s="338">
        <f t="shared" si="171"/>
        <v>-1.4608802984759843</v>
      </c>
      <c r="Z202" s="338">
        <f t="shared" si="172"/>
        <v>-1.4608802984759843</v>
      </c>
      <c r="AA202" s="338">
        <f t="shared" si="173"/>
        <v>-1.4543589950712246</v>
      </c>
      <c r="AB202" s="338">
        <f t="shared" si="174"/>
        <v>-1.4524023124639416</v>
      </c>
      <c r="AC202" s="338">
        <f t="shared" si="175"/>
        <v>-1.4477731879440052</v>
      </c>
      <c r="AD202" s="338">
        <f t="shared" si="176"/>
        <v>-1.4443995434005812</v>
      </c>
      <c r="AE202" s="338">
        <f t="shared" si="177"/>
        <v>-1.4407832506853457</v>
      </c>
      <c r="AF202" s="338">
        <f t="shared" si="178"/>
        <v>-1.4363821557670851</v>
      </c>
      <c r="AG202" s="338">
        <f t="shared" si="179"/>
        <v>-1.432305264673303</v>
      </c>
      <c r="AH202" s="338">
        <f t="shared" si="180"/>
        <v>-1.4279041697550423</v>
      </c>
      <c r="AI202" s="338">
        <f t="shared" si="181"/>
        <v>-1.4225521715502998</v>
      </c>
      <c r="AJ202" s="338">
        <f t="shared" si="182"/>
        <v>-1.4176369307195054</v>
      </c>
      <c r="AK202" s="338">
        <f t="shared" si="183"/>
        <v>-1.4122849325147628</v>
      </c>
      <c r="AL202" s="338">
        <f t="shared" si="184"/>
        <v>-1.4057828061527962</v>
      </c>
      <c r="AM202" s="338">
        <f t="shared" si="185"/>
        <v>-1.3998736295957714</v>
      </c>
      <c r="AN202" s="338">
        <f t="shared" si="186"/>
        <v>-1.3933715032338048</v>
      </c>
      <c r="AO202" s="338">
        <f t="shared" si="187"/>
        <v>-1.3854812711769711</v>
      </c>
      <c r="AP202" s="338">
        <f t="shared" si="188"/>
        <v>-1.378401651614148</v>
      </c>
      <c r="AQ202" s="338">
        <f t="shared" si="189"/>
        <v>-1.3705114195573143</v>
      </c>
      <c r="AR202" s="338">
        <f t="shared" si="190"/>
        <v>-1.3609502433486287</v>
      </c>
      <c r="AS202" s="338">
        <f t="shared" si="191"/>
        <v>-1.3525038268189418</v>
      </c>
      <c r="AT202" s="338">
        <f t="shared" si="192"/>
        <v>-1.3429426506102562</v>
      </c>
      <c r="AU202" s="338">
        <f t="shared" si="193"/>
        <v>-1.3313764592461159</v>
      </c>
      <c r="AV202" s="338">
        <f t="shared" si="194"/>
        <v>-1.3213504722540104</v>
      </c>
      <c r="AW202" s="338">
        <f t="shared" si="195"/>
        <v>-1.3097842808898701</v>
      </c>
      <c r="AX202" s="338">
        <f t="shared" si="196"/>
        <v>-1.2958215172222651</v>
      </c>
      <c r="AY202" s="338">
        <f t="shared" si="197"/>
        <v>-1.2839936320079639</v>
      </c>
      <c r="AZ202" s="338">
        <f t="shared" si="198"/>
        <v>-1.2700308683403589</v>
      </c>
      <c r="BA202" s="338">
        <f t="shared" si="199"/>
        <v>-1.2533296785325381</v>
      </c>
      <c r="BB202" s="338">
        <f t="shared" si="200"/>
        <v>-1.2393669148649331</v>
      </c>
      <c r="BC202" s="338">
        <f t="shared" si="201"/>
        <v>-1.2225530126391804</v>
      </c>
      <c r="BD202" s="338">
        <f t="shared" si="202"/>
        <v>-1.2031077976088054</v>
      </c>
      <c r="BE202" s="338">
        <f t="shared" si="203"/>
        <v>-1.1862938953830526</v>
      </c>
      <c r="BF202" s="338">
        <f t="shared" si="204"/>
        <v>-1.1661074071803763</v>
      </c>
      <c r="BG202" s="338">
        <f t="shared" si="205"/>
        <v>-1.1436951096825971</v>
      </c>
      <c r="BH202" s="338">
        <f t="shared" si="206"/>
        <v>-1.123508621479921</v>
      </c>
      <c r="BI202" s="338">
        <f t="shared" si="207"/>
        <v>-1.0993603034652146</v>
      </c>
      <c r="BJ202" s="338">
        <f t="shared" si="208"/>
        <v>-1.0738403740714535</v>
      </c>
      <c r="BK202" s="338">
        <f t="shared" si="209"/>
        <v>-1.0496920560567471</v>
      </c>
      <c r="BL202" s="338">
        <f t="shared" si="210"/>
        <v>-1.0209286608001937</v>
      </c>
      <c r="BM202" s="338">
        <f t="shared" si="211"/>
        <v>2.5165174157186891</v>
      </c>
      <c r="BN202" s="339">
        <f t="shared" si="212"/>
        <v>2.5716791776334222</v>
      </c>
      <c r="BO202" s="258"/>
    </row>
    <row r="203" spans="1:189" ht="42" customHeight="1">
      <c r="B203" s="464"/>
      <c r="C203" s="463"/>
      <c r="D203" s="483">
        <v>-1.45</v>
      </c>
      <c r="E203" s="482">
        <f t="shared" si="213"/>
        <v>-1.4911946965930136</v>
      </c>
      <c r="F203" s="487">
        <f t="shared" si="151"/>
        <v>-1.4955973482965068</v>
      </c>
      <c r="G203" s="487">
        <f t="shared" si="214"/>
        <v>-1.4946249176932871</v>
      </c>
      <c r="H203" s="338">
        <f t="shared" si="154"/>
        <v>-1.4946249176932871</v>
      </c>
      <c r="I203" s="338">
        <f t="shared" si="155"/>
        <v>-1.493438330208773</v>
      </c>
      <c r="J203" s="338">
        <f t="shared" si="156"/>
        <v>-1.493438330208773</v>
      </c>
      <c r="K203" s="338">
        <f t="shared" si="157"/>
        <v>-1.4919907298152069</v>
      </c>
      <c r="L203" s="338">
        <f t="shared" si="158"/>
        <v>-1.4919907298152069</v>
      </c>
      <c r="M203" s="338">
        <f t="shared" si="159"/>
        <v>-1.4902251590726676</v>
      </c>
      <c r="N203" s="338">
        <f t="shared" si="160"/>
        <v>-1.4902251590726676</v>
      </c>
      <c r="O203" s="338">
        <f t="shared" si="161"/>
        <v>-1.4880724549155167</v>
      </c>
      <c r="P203" s="338">
        <f t="shared" si="162"/>
        <v>-1.4880724549155167</v>
      </c>
      <c r="Q203" s="338">
        <f t="shared" si="163"/>
        <v>-1.4854487421296652</v>
      </c>
      <c r="R203" s="338">
        <f t="shared" si="164"/>
        <v>-1.4854487421296652</v>
      </c>
      <c r="S203" s="338">
        <f t="shared" si="165"/>
        <v>-1.4822524655158107</v>
      </c>
      <c r="T203" s="338">
        <f t="shared" si="166"/>
        <v>-1.4822524655158107</v>
      </c>
      <c r="U203" s="338">
        <f t="shared" si="167"/>
        <v>-1.4783609024991482</v>
      </c>
      <c r="V203" s="338">
        <f t="shared" si="168"/>
        <v>-1.4783609024991482</v>
      </c>
      <c r="W203" s="338">
        <f t="shared" si="169"/>
        <v>-1.473626104925005</v>
      </c>
      <c r="X203" s="338">
        <f t="shared" si="170"/>
        <v>-1.473626104925005</v>
      </c>
      <c r="Y203" s="338">
        <f t="shared" si="171"/>
        <v>-1.4678702357346438</v>
      </c>
      <c r="Z203" s="338">
        <f t="shared" si="172"/>
        <v>-1.4678702357346438</v>
      </c>
      <c r="AA203" s="338">
        <f t="shared" si="173"/>
        <v>-1.4608802984759843</v>
      </c>
      <c r="AB203" s="338">
        <f t="shared" si="174"/>
        <v>-1.4608802984759843</v>
      </c>
      <c r="AC203" s="338">
        <f t="shared" si="175"/>
        <v>-1.4543589950712246</v>
      </c>
      <c r="AD203" s="338">
        <f t="shared" si="176"/>
        <v>-1.4524023124639416</v>
      </c>
      <c r="AE203" s="338">
        <f t="shared" si="177"/>
        <v>-1.4477731879440052</v>
      </c>
      <c r="AF203" s="338">
        <f t="shared" si="178"/>
        <v>-1.4443995434005812</v>
      </c>
      <c r="AG203" s="338">
        <f t="shared" si="179"/>
        <v>-1.4407832506853457</v>
      </c>
      <c r="AH203" s="338">
        <f t="shared" si="180"/>
        <v>-1.4363821557670851</v>
      </c>
      <c r="AI203" s="338">
        <f t="shared" si="181"/>
        <v>-1.432305264673303</v>
      </c>
      <c r="AJ203" s="338">
        <f t="shared" si="182"/>
        <v>-1.4279041697550423</v>
      </c>
      <c r="AK203" s="338">
        <f t="shared" si="183"/>
        <v>-1.4225521715502998</v>
      </c>
      <c r="AL203" s="338">
        <f t="shared" si="184"/>
        <v>-1.4176369307195054</v>
      </c>
      <c r="AM203" s="338">
        <f t="shared" si="185"/>
        <v>-1.4122849325147628</v>
      </c>
      <c r="AN203" s="338">
        <f t="shared" si="186"/>
        <v>-1.4057828061527962</v>
      </c>
      <c r="AO203" s="338">
        <f t="shared" si="187"/>
        <v>-1.3998736295957714</v>
      </c>
      <c r="AP203" s="338">
        <f t="shared" si="188"/>
        <v>-1.3933715032338048</v>
      </c>
      <c r="AQ203" s="338">
        <f t="shared" si="189"/>
        <v>-1.3854812711769711</v>
      </c>
      <c r="AR203" s="338">
        <f t="shared" si="190"/>
        <v>-1.378401651614148</v>
      </c>
      <c r="AS203" s="338">
        <f t="shared" si="191"/>
        <v>-1.3705114195573143</v>
      </c>
      <c r="AT203" s="338">
        <f t="shared" si="192"/>
        <v>-1.3609502433486287</v>
      </c>
      <c r="AU203" s="338">
        <f t="shared" si="193"/>
        <v>-1.3525038268189418</v>
      </c>
      <c r="AV203" s="338">
        <f t="shared" si="194"/>
        <v>-1.3429426506102562</v>
      </c>
      <c r="AW203" s="338">
        <f t="shared" si="195"/>
        <v>-1.3313764592461159</v>
      </c>
      <c r="AX203" s="338">
        <f t="shared" si="196"/>
        <v>-1.3213504722540104</v>
      </c>
      <c r="AY203" s="338">
        <f t="shared" si="197"/>
        <v>-1.3097842808898701</v>
      </c>
      <c r="AZ203" s="338">
        <f t="shared" si="198"/>
        <v>-1.2958215172222651</v>
      </c>
      <c r="BA203" s="338">
        <f t="shared" si="199"/>
        <v>-1.2839936320079639</v>
      </c>
      <c r="BB203" s="338">
        <f t="shared" si="200"/>
        <v>-1.2700308683403589</v>
      </c>
      <c r="BC203" s="338">
        <f t="shared" si="201"/>
        <v>-1.2533296785325381</v>
      </c>
      <c r="BD203" s="338">
        <f t="shared" si="202"/>
        <v>-1.2393669148649331</v>
      </c>
      <c r="BE203" s="338">
        <f t="shared" si="203"/>
        <v>-1.2225530126391804</v>
      </c>
      <c r="BF203" s="338">
        <f t="shared" si="204"/>
        <v>-1.2031077976088054</v>
      </c>
      <c r="BG203" s="338">
        <f t="shared" si="205"/>
        <v>-1.1862938953830526</v>
      </c>
      <c r="BH203" s="338">
        <f t="shared" si="206"/>
        <v>-1.1661074071803763</v>
      </c>
      <c r="BI203" s="338">
        <f t="shared" si="207"/>
        <v>-1.1436951096825971</v>
      </c>
      <c r="BJ203" s="338">
        <f t="shared" si="208"/>
        <v>-1.123508621479921</v>
      </c>
      <c r="BK203" s="338">
        <f t="shared" si="209"/>
        <v>-1.0993603034652146</v>
      </c>
      <c r="BL203" s="338">
        <f t="shared" si="210"/>
        <v>-1.0738403740714535</v>
      </c>
      <c r="BM203" s="338">
        <f t="shared" si="211"/>
        <v>-1.0496920560567471</v>
      </c>
      <c r="BN203" s="339">
        <f t="shared" si="212"/>
        <v>2.5442853072475224</v>
      </c>
      <c r="BO203" s="258"/>
    </row>
    <row r="204" spans="1:189" ht="42" customHeight="1" thickBot="1">
      <c r="B204" s="464"/>
      <c r="C204" s="463"/>
      <c r="D204" s="481">
        <v>-1.5</v>
      </c>
      <c r="E204" s="484">
        <f>C143</f>
        <v>-1.5</v>
      </c>
      <c r="F204" s="491">
        <f t="shared" si="151"/>
        <v>-1.5</v>
      </c>
      <c r="G204" s="491">
        <f t="shared" si="214"/>
        <v>-1.4955973482965068</v>
      </c>
      <c r="H204" s="341">
        <f t="shared" si="154"/>
        <v>-1.4955973482965068</v>
      </c>
      <c r="I204" s="341">
        <f t="shared" si="155"/>
        <v>-1.4946249176932871</v>
      </c>
      <c r="J204" s="341">
        <f t="shared" si="156"/>
        <v>-1.4946249176932871</v>
      </c>
      <c r="K204" s="341">
        <f t="shared" si="157"/>
        <v>-1.493438330208773</v>
      </c>
      <c r="L204" s="341">
        <f t="shared" si="158"/>
        <v>-1.493438330208773</v>
      </c>
      <c r="M204" s="341">
        <f t="shared" si="159"/>
        <v>-1.4919907298152069</v>
      </c>
      <c r="N204" s="341">
        <f t="shared" si="160"/>
        <v>-1.4919907298152069</v>
      </c>
      <c r="O204" s="341">
        <f t="shared" si="161"/>
        <v>-1.4902251590726676</v>
      </c>
      <c r="P204" s="341">
        <f t="shared" si="162"/>
        <v>-1.4902251590726676</v>
      </c>
      <c r="Q204" s="341">
        <f t="shared" si="163"/>
        <v>-1.4880724549155167</v>
      </c>
      <c r="R204" s="341">
        <f t="shared" si="164"/>
        <v>-1.4880724549155167</v>
      </c>
      <c r="S204" s="341">
        <f t="shared" si="165"/>
        <v>-1.4854487421296652</v>
      </c>
      <c r="T204" s="341">
        <f t="shared" si="166"/>
        <v>-1.4854487421296652</v>
      </c>
      <c r="U204" s="341">
        <f t="shared" si="167"/>
        <v>-1.4822524655158107</v>
      </c>
      <c r="V204" s="341">
        <f t="shared" si="168"/>
        <v>-1.4822524655158107</v>
      </c>
      <c r="W204" s="341">
        <f t="shared" si="169"/>
        <v>-1.4783609024991482</v>
      </c>
      <c r="X204" s="341">
        <f t="shared" si="170"/>
        <v>-1.4783609024991482</v>
      </c>
      <c r="Y204" s="341">
        <f t="shared" si="171"/>
        <v>-1.473626104925005</v>
      </c>
      <c r="Z204" s="341">
        <f t="shared" si="172"/>
        <v>-1.473626104925005</v>
      </c>
      <c r="AA204" s="341">
        <f t="shared" si="173"/>
        <v>-1.4678702357346438</v>
      </c>
      <c r="AB204" s="341">
        <f t="shared" si="174"/>
        <v>-1.4678702357346438</v>
      </c>
      <c r="AC204" s="341">
        <f t="shared" si="175"/>
        <v>-1.4608802984759843</v>
      </c>
      <c r="AD204" s="341">
        <f t="shared" si="176"/>
        <v>-1.4608802984759843</v>
      </c>
      <c r="AE204" s="341">
        <f t="shared" si="177"/>
        <v>-1.4543589950712246</v>
      </c>
      <c r="AF204" s="341">
        <f t="shared" si="178"/>
        <v>-1.4524023124639416</v>
      </c>
      <c r="AG204" s="341">
        <f t="shared" si="179"/>
        <v>-1.4477731879440052</v>
      </c>
      <c r="AH204" s="341">
        <f t="shared" si="180"/>
        <v>-1.4443995434005812</v>
      </c>
      <c r="AI204" s="341">
        <f t="shared" si="181"/>
        <v>-1.4407832506853457</v>
      </c>
      <c r="AJ204" s="341">
        <f t="shared" si="182"/>
        <v>-1.4363821557670851</v>
      </c>
      <c r="AK204" s="341">
        <f t="shared" si="183"/>
        <v>-1.432305264673303</v>
      </c>
      <c r="AL204" s="341">
        <f t="shared" si="184"/>
        <v>-1.4279041697550423</v>
      </c>
      <c r="AM204" s="341">
        <f t="shared" si="185"/>
        <v>-1.4225521715502998</v>
      </c>
      <c r="AN204" s="341">
        <f t="shared" si="186"/>
        <v>-1.4176369307195054</v>
      </c>
      <c r="AO204" s="341">
        <f t="shared" si="187"/>
        <v>-1.4122849325147628</v>
      </c>
      <c r="AP204" s="341">
        <f t="shared" si="188"/>
        <v>-1.4057828061527962</v>
      </c>
      <c r="AQ204" s="341">
        <f t="shared" si="189"/>
        <v>-1.3998736295957714</v>
      </c>
      <c r="AR204" s="341">
        <f t="shared" si="190"/>
        <v>-1.3933715032338048</v>
      </c>
      <c r="AS204" s="341">
        <f t="shared" si="191"/>
        <v>-1.3854812711769711</v>
      </c>
      <c r="AT204" s="341">
        <f t="shared" si="192"/>
        <v>-1.378401651614148</v>
      </c>
      <c r="AU204" s="341">
        <f t="shared" si="193"/>
        <v>-1.3705114195573143</v>
      </c>
      <c r="AV204" s="341">
        <f t="shared" si="194"/>
        <v>-1.3609502433486287</v>
      </c>
      <c r="AW204" s="341">
        <f t="shared" si="195"/>
        <v>-1.3525038268189418</v>
      </c>
      <c r="AX204" s="341">
        <f t="shared" si="196"/>
        <v>-1.3429426506102562</v>
      </c>
      <c r="AY204" s="341">
        <f t="shared" si="197"/>
        <v>-1.3313764592461159</v>
      </c>
      <c r="AZ204" s="341">
        <f t="shared" si="198"/>
        <v>-1.3213504722540104</v>
      </c>
      <c r="BA204" s="341">
        <f t="shared" si="199"/>
        <v>-1.3097842808898701</v>
      </c>
      <c r="BB204" s="341">
        <f t="shared" si="200"/>
        <v>-1.2958215172222651</v>
      </c>
      <c r="BC204" s="341">
        <f t="shared" si="201"/>
        <v>-1.2839936320079639</v>
      </c>
      <c r="BD204" s="341">
        <f t="shared" si="202"/>
        <v>-1.2700308683403589</v>
      </c>
      <c r="BE204" s="341">
        <f t="shared" si="203"/>
        <v>-1.2533296785325381</v>
      </c>
      <c r="BF204" s="341">
        <f t="shared" si="204"/>
        <v>-1.2393669148649331</v>
      </c>
      <c r="BG204" s="341">
        <f t="shared" si="205"/>
        <v>-1.2225530126391804</v>
      </c>
      <c r="BH204" s="341">
        <f t="shared" si="206"/>
        <v>-1.2031077976088054</v>
      </c>
      <c r="BI204" s="341">
        <f t="shared" si="207"/>
        <v>-1.1862938953830526</v>
      </c>
      <c r="BJ204" s="341">
        <f t="shared" si="208"/>
        <v>-1.1661074071803763</v>
      </c>
      <c r="BK204" s="341">
        <f t="shared" si="209"/>
        <v>-1.1436951096825971</v>
      </c>
      <c r="BL204" s="341">
        <f t="shared" si="210"/>
        <v>-1.123508621479921</v>
      </c>
      <c r="BM204" s="341">
        <f t="shared" si="211"/>
        <v>-1.0993603034652146</v>
      </c>
      <c r="BN204" s="342">
        <f t="shared" si="212"/>
        <v>-1.0738403740714535</v>
      </c>
      <c r="BO204" s="258"/>
    </row>
    <row r="205" spans="1:189" ht="42" customHeight="1">
      <c r="B205" s="463"/>
      <c r="C205" s="464"/>
      <c r="D205" s="463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4"/>
    </row>
    <row r="208" spans="1:189" ht="42" customHeight="1">
      <c r="A208" t="s">
        <v>245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52"/>
      <c r="C209" s="252"/>
      <c r="D209" s="252"/>
      <c r="E209" s="252"/>
      <c r="F209" s="252"/>
      <c r="G209" s="256"/>
      <c r="H209" s="256"/>
      <c r="I209" s="256"/>
      <c r="J209" s="256"/>
      <c r="K209" s="257"/>
      <c r="L209" s="257"/>
      <c r="M209" s="257"/>
      <c r="N209" s="257"/>
      <c r="O209" s="257"/>
      <c r="P209" s="257"/>
      <c r="Q209" s="257"/>
      <c r="R209" s="258"/>
      <c r="S209" s="258"/>
      <c r="T209" s="258"/>
      <c r="U209" s="258"/>
      <c r="V209" s="258"/>
      <c r="W209" s="258"/>
      <c r="X209" s="258"/>
      <c r="Y209" s="258"/>
      <c r="Z209" s="258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58"/>
      <c r="AL209" s="172"/>
      <c r="AM209" s="252"/>
      <c r="AN209" s="252"/>
      <c r="AO209" s="252"/>
      <c r="AP209" s="252"/>
      <c r="AQ209" s="252"/>
      <c r="AR209" s="256"/>
      <c r="AS209" s="256"/>
      <c r="AT209" s="256"/>
      <c r="AU209" s="256"/>
      <c r="AV209" s="257"/>
      <c r="AW209" s="257"/>
      <c r="AX209" s="257"/>
      <c r="AY209" s="257"/>
      <c r="AZ209" s="257"/>
      <c r="BA209" s="257"/>
      <c r="BB209" s="257"/>
      <c r="BC209" s="258"/>
      <c r="BD209" s="258"/>
      <c r="BE209" s="258"/>
      <c r="BF209" s="258"/>
      <c r="BG209" s="258"/>
      <c r="BH209" s="258"/>
      <c r="BI209" s="258"/>
      <c r="BJ209" s="258"/>
      <c r="BK209" s="258"/>
      <c r="BL209" s="260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58"/>
      <c r="BW209" s="172"/>
      <c r="BX209" s="252"/>
      <c r="BY209" s="252"/>
      <c r="BZ209" s="252"/>
      <c r="CA209" s="252"/>
      <c r="CB209" s="252"/>
      <c r="CC209" s="256"/>
      <c r="CD209" s="256"/>
      <c r="CE209" s="256"/>
      <c r="CF209" s="256"/>
      <c r="CG209" s="257"/>
      <c r="CH209" s="257"/>
      <c r="CI209" s="257"/>
      <c r="CJ209" s="257"/>
      <c r="CK209" s="257"/>
      <c r="CL209" s="257"/>
      <c r="CM209" s="257"/>
      <c r="CN209" s="258"/>
      <c r="CO209" s="258"/>
      <c r="CP209" s="258"/>
      <c r="CQ209" s="258"/>
      <c r="CR209" s="258"/>
      <c r="CS209" s="258"/>
      <c r="CT209" s="258"/>
      <c r="CU209" s="258"/>
      <c r="CV209" s="258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5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52"/>
      <c r="C210" s="1228" t="s">
        <v>244</v>
      </c>
      <c r="D210" s="1229"/>
      <c r="E210" s="1229"/>
      <c r="F210" s="1229"/>
      <c r="G210" s="1229"/>
      <c r="H210" s="1229"/>
      <c r="I210" s="1229"/>
      <c r="J210" s="1229"/>
      <c r="K210" s="1229"/>
      <c r="L210" s="1229"/>
      <c r="M210" s="1229"/>
      <c r="N210" s="1229"/>
      <c r="O210" s="1229"/>
      <c r="P210" s="1229"/>
      <c r="Q210" s="1229"/>
      <c r="R210" s="1229"/>
      <c r="S210" s="1229"/>
      <c r="T210" s="1229"/>
      <c r="U210" s="1229"/>
      <c r="V210" s="1229"/>
      <c r="W210" s="1229"/>
      <c r="X210" s="1229"/>
      <c r="Y210" s="1229"/>
      <c r="Z210" s="1229"/>
      <c r="AA210" s="1229"/>
      <c r="AB210" s="1229"/>
      <c r="AC210" s="1229"/>
      <c r="AD210" s="1229"/>
      <c r="AE210" s="1229"/>
      <c r="AF210" s="1229"/>
      <c r="AG210" s="1229"/>
      <c r="AH210" s="1229"/>
      <c r="AI210" s="1229"/>
      <c r="AJ210" s="1230"/>
      <c r="AK210" s="260"/>
      <c r="AL210"/>
      <c r="AM210" s="252"/>
      <c r="AN210" s="1228" t="s">
        <v>244</v>
      </c>
      <c r="AO210" s="1229"/>
      <c r="AP210" s="1229"/>
      <c r="AQ210" s="1229"/>
      <c r="AR210" s="1229"/>
      <c r="AS210" s="1229"/>
      <c r="AT210" s="1229"/>
      <c r="AU210" s="1229"/>
      <c r="AV210" s="1229"/>
      <c r="AW210" s="1229"/>
      <c r="AX210" s="1229"/>
      <c r="AY210" s="1229"/>
      <c r="AZ210" s="1229"/>
      <c r="BA210" s="1229"/>
      <c r="BB210" s="1229"/>
      <c r="BC210" s="1229"/>
      <c r="BD210" s="1229"/>
      <c r="BE210" s="1229"/>
      <c r="BF210" s="1229"/>
      <c r="BG210" s="1229"/>
      <c r="BH210" s="1229"/>
      <c r="BI210" s="1229"/>
      <c r="BJ210" s="1229"/>
      <c r="BK210" s="1229"/>
      <c r="BL210" s="1229"/>
      <c r="BM210" s="1229"/>
      <c r="BN210" s="1229"/>
      <c r="BO210" s="1229"/>
      <c r="BP210" s="1229"/>
      <c r="BQ210" s="1229"/>
      <c r="BR210" s="1229"/>
      <c r="BS210" s="1229"/>
      <c r="BT210" s="1229"/>
      <c r="BU210" s="1230"/>
      <c r="BV210" s="260"/>
      <c r="BW210"/>
      <c r="BX210" s="252"/>
      <c r="BY210" s="1228" t="s">
        <v>244</v>
      </c>
      <c r="BZ210" s="1229"/>
      <c r="CA210" s="1229"/>
      <c r="CB210" s="1229"/>
      <c r="CC210" s="1229"/>
      <c r="CD210" s="1229"/>
      <c r="CE210" s="1229"/>
      <c r="CF210" s="1229"/>
      <c r="CG210" s="1229"/>
      <c r="CH210" s="1229"/>
      <c r="CI210" s="1229"/>
      <c r="CJ210" s="1229"/>
      <c r="CK210" s="1229"/>
      <c r="CL210" s="1229"/>
      <c r="CM210" s="1229"/>
      <c r="CN210" s="1229"/>
      <c r="CO210" s="1229"/>
      <c r="CP210" s="1229"/>
      <c r="CQ210" s="1229"/>
      <c r="CR210" s="1229"/>
      <c r="CS210" s="1229"/>
      <c r="CT210" s="1229"/>
      <c r="CU210" s="1229"/>
      <c r="CV210" s="1229"/>
      <c r="CW210" s="1229"/>
      <c r="CX210" s="1229"/>
      <c r="CY210" s="1229"/>
      <c r="CZ210" s="1229"/>
      <c r="DA210" s="1229"/>
      <c r="DB210" s="1229"/>
      <c r="DC210" s="1229"/>
      <c r="DD210" s="1229"/>
      <c r="DE210" s="1229"/>
      <c r="DF210" s="1230"/>
      <c r="DG210" s="26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52"/>
      <c r="C211" s="252"/>
      <c r="D211" s="252"/>
      <c r="E211" s="252"/>
      <c r="F211" s="252"/>
      <c r="G211" s="256"/>
      <c r="H211" s="256"/>
      <c r="I211" s="256"/>
      <c r="J211" s="256"/>
      <c r="K211" s="257"/>
      <c r="L211" s="257"/>
      <c r="M211" s="257"/>
      <c r="N211" s="257"/>
      <c r="O211" s="257"/>
      <c r="P211" s="257"/>
      <c r="Q211" s="257"/>
      <c r="R211" s="258"/>
      <c r="S211" s="258"/>
      <c r="T211" s="258"/>
      <c r="U211" s="258"/>
      <c r="V211" s="258"/>
      <c r="W211" s="258"/>
      <c r="X211" s="258"/>
      <c r="Y211" s="258"/>
      <c r="Z211" s="258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58"/>
      <c r="AL211" s="172"/>
      <c r="AM211" s="252"/>
      <c r="AN211" s="252"/>
      <c r="AO211" s="252"/>
      <c r="AP211" s="252"/>
      <c r="AQ211" s="252"/>
      <c r="AR211" s="256"/>
      <c r="AS211" s="256"/>
      <c r="AT211" s="256"/>
      <c r="AU211" s="256"/>
      <c r="AV211" s="257"/>
      <c r="AW211" s="257"/>
      <c r="AX211" s="257"/>
      <c r="AY211" s="257"/>
      <c r="AZ211" s="257"/>
      <c r="BA211" s="257"/>
      <c r="BB211" s="257"/>
      <c r="BC211" s="258"/>
      <c r="BD211" s="258"/>
      <c r="BE211" s="258"/>
      <c r="BF211" s="258"/>
      <c r="BG211" s="258"/>
      <c r="BH211" s="258"/>
      <c r="BI211" s="258"/>
      <c r="BJ211" s="258"/>
      <c r="BK211" s="258"/>
      <c r="BL211" s="260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58"/>
      <c r="BW211" s="172"/>
      <c r="BX211" s="252"/>
      <c r="BY211" s="252"/>
      <c r="BZ211" s="252"/>
      <c r="CA211" s="252"/>
      <c r="CB211" s="252"/>
      <c r="CC211" s="256"/>
      <c r="CD211" s="256"/>
      <c r="CE211" s="256"/>
      <c r="CF211" s="256"/>
      <c r="CG211" s="257"/>
      <c r="CH211" s="257"/>
      <c r="CI211" s="257"/>
      <c r="CJ211" s="257"/>
      <c r="CK211" s="257"/>
      <c r="CL211" s="257"/>
      <c r="CM211" s="257"/>
      <c r="CN211" s="258"/>
      <c r="CO211" s="258"/>
      <c r="CP211" s="258"/>
      <c r="CQ211" s="258"/>
      <c r="CR211" s="258"/>
      <c r="CS211" s="258"/>
      <c r="CT211" s="258"/>
      <c r="CU211" s="258"/>
      <c r="CV211" s="258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5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56"/>
      <c r="C212" s="1225" t="s">
        <v>210</v>
      </c>
      <c r="D212" s="1226"/>
      <c r="E212" s="1226"/>
      <c r="F212" s="1226"/>
      <c r="G212" s="1226"/>
      <c r="H212" s="1226"/>
      <c r="I212" s="1226"/>
      <c r="J212" s="1226"/>
      <c r="K212" s="1226"/>
      <c r="L212" s="1226"/>
      <c r="M212" s="1226"/>
      <c r="N212" s="1226"/>
      <c r="O212" s="1226"/>
      <c r="P212" s="1226"/>
      <c r="Q212" s="1226"/>
      <c r="R212" s="1226"/>
      <c r="S212" s="1226"/>
      <c r="T212" s="1226"/>
      <c r="U212" s="1226"/>
      <c r="V212" s="1226"/>
      <c r="W212" s="1226"/>
      <c r="X212" s="1226"/>
      <c r="Y212" s="1226"/>
      <c r="Z212" s="1226"/>
      <c r="AA212" s="1226"/>
      <c r="AB212" s="1226"/>
      <c r="AC212" s="1226"/>
      <c r="AD212" s="1226"/>
      <c r="AE212" s="1226"/>
      <c r="AF212" s="1226"/>
      <c r="AG212" s="1226"/>
      <c r="AH212" s="1226"/>
      <c r="AI212" s="1226"/>
      <c r="AJ212" s="1227"/>
      <c r="AK212" s="260"/>
      <c r="AL212"/>
      <c r="AM212" s="256"/>
      <c r="AN212" s="1225" t="s">
        <v>210</v>
      </c>
      <c r="AO212" s="1226"/>
      <c r="AP212" s="1226"/>
      <c r="AQ212" s="1226"/>
      <c r="AR212" s="1226"/>
      <c r="AS212" s="1226"/>
      <c r="AT212" s="1226"/>
      <c r="AU212" s="1226"/>
      <c r="AV212" s="1226"/>
      <c r="AW212" s="1226"/>
      <c r="AX212" s="1226"/>
      <c r="AY212" s="1226"/>
      <c r="AZ212" s="1226"/>
      <c r="BA212" s="1226"/>
      <c r="BB212" s="1226"/>
      <c r="BC212" s="1226"/>
      <c r="BD212" s="1226"/>
      <c r="BE212" s="1226"/>
      <c r="BF212" s="1226"/>
      <c r="BG212" s="1226"/>
      <c r="BH212" s="1226"/>
      <c r="BI212" s="1226"/>
      <c r="BJ212" s="1226"/>
      <c r="BK212" s="1226"/>
      <c r="BL212" s="1226"/>
      <c r="BM212" s="1226"/>
      <c r="BN212" s="1226"/>
      <c r="BO212" s="1226"/>
      <c r="BP212" s="1226"/>
      <c r="BQ212" s="1226"/>
      <c r="BR212" s="1226"/>
      <c r="BS212" s="1226"/>
      <c r="BT212" s="1226"/>
      <c r="BU212" s="1227"/>
      <c r="BV212" s="260"/>
      <c r="BW212"/>
      <c r="BX212" s="256"/>
      <c r="BY212" s="1225" t="s">
        <v>210</v>
      </c>
      <c r="BZ212" s="1226"/>
      <c r="CA212" s="1226"/>
      <c r="CB212" s="1226"/>
      <c r="CC212" s="1226"/>
      <c r="CD212" s="1226"/>
      <c r="CE212" s="1226"/>
      <c r="CF212" s="1226"/>
      <c r="CG212" s="1226"/>
      <c r="CH212" s="1226"/>
      <c r="CI212" s="1226"/>
      <c r="CJ212" s="1226"/>
      <c r="CK212" s="1226"/>
      <c r="CL212" s="1226"/>
      <c r="CM212" s="1226"/>
      <c r="CN212" s="1226"/>
      <c r="CO212" s="1226"/>
      <c r="CP212" s="1226"/>
      <c r="CQ212" s="1226"/>
      <c r="CR212" s="1226"/>
      <c r="CS212" s="1226"/>
      <c r="CT212" s="1226"/>
      <c r="CU212" s="1226"/>
      <c r="CV212" s="1226"/>
      <c r="CW212" s="1226"/>
      <c r="CX212" s="1226"/>
      <c r="CY212" s="1226"/>
      <c r="CZ212" s="1226"/>
      <c r="DA212" s="1226"/>
      <c r="DB212" s="1226"/>
      <c r="DC212" s="1226"/>
      <c r="DD212" s="1226"/>
      <c r="DE212" s="1226"/>
      <c r="DF212" s="1227"/>
      <c r="DG212" s="26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52" t="s">
        <v>173</v>
      </c>
      <c r="C213" s="252"/>
      <c r="D213" s="252" t="s">
        <v>221</v>
      </c>
      <c r="E213" s="252" t="s">
        <v>174</v>
      </c>
      <c r="F213" s="252"/>
      <c r="G213" s="256"/>
      <c r="H213" s="256"/>
      <c r="I213" s="256"/>
      <c r="J213" s="256"/>
      <c r="K213" s="257"/>
      <c r="L213" s="257"/>
      <c r="M213" s="257"/>
      <c r="N213" s="257"/>
      <c r="O213" s="257"/>
      <c r="P213" s="257"/>
      <c r="Q213" s="257"/>
      <c r="R213" s="258"/>
      <c r="S213" s="258"/>
      <c r="T213" s="258"/>
      <c r="U213" s="258"/>
      <c r="V213" s="258"/>
      <c r="W213" s="258"/>
      <c r="X213" s="258"/>
      <c r="Y213" s="258"/>
      <c r="Z213" s="258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58"/>
      <c r="AL213" s="172"/>
      <c r="AM213" s="252" t="s">
        <v>173</v>
      </c>
      <c r="AN213" s="252"/>
      <c r="AO213" s="252" t="s">
        <v>221</v>
      </c>
      <c r="AP213" s="252" t="s">
        <v>174</v>
      </c>
      <c r="AQ213" s="252"/>
      <c r="AR213" s="256"/>
      <c r="AS213" s="256"/>
      <c r="AT213" s="256"/>
      <c r="AU213" s="256"/>
      <c r="AV213" s="257"/>
      <c r="AW213" s="257"/>
      <c r="AX213" s="257"/>
      <c r="AY213" s="257"/>
      <c r="AZ213" s="257"/>
      <c r="BA213" s="257"/>
      <c r="BB213" s="257"/>
      <c r="BC213" s="258"/>
      <c r="BD213" s="258"/>
      <c r="BE213" s="258"/>
      <c r="BF213" s="258"/>
      <c r="BG213" s="258"/>
      <c r="BH213" s="258"/>
      <c r="BI213" s="258"/>
      <c r="BJ213" s="258"/>
      <c r="BK213" s="258"/>
      <c r="BL213" s="260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58"/>
      <c r="BW213" s="172"/>
      <c r="BX213" s="252" t="s">
        <v>173</v>
      </c>
      <c r="BY213" s="252"/>
      <c r="BZ213" s="252" t="s">
        <v>221</v>
      </c>
      <c r="CA213" s="252" t="s">
        <v>174</v>
      </c>
      <c r="CB213" s="252"/>
      <c r="CC213" s="256"/>
      <c r="CD213" s="256"/>
      <c r="CE213" s="256"/>
      <c r="CF213" s="256"/>
      <c r="CG213" s="257"/>
      <c r="CH213" s="257"/>
      <c r="CI213" s="257"/>
      <c r="CJ213" s="257"/>
      <c r="CK213" s="257"/>
      <c r="CL213" s="257"/>
      <c r="CM213" s="257"/>
      <c r="CN213" s="258"/>
      <c r="CO213" s="258"/>
      <c r="CP213" s="258"/>
      <c r="CQ213" s="258"/>
      <c r="CR213" s="258"/>
      <c r="CS213" s="258"/>
      <c r="CT213" s="258"/>
      <c r="CU213" s="258"/>
      <c r="CV213" s="258"/>
      <c r="CW213" s="260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58"/>
      <c r="DH213"/>
      <c r="DI213" s="458"/>
      <c r="DJ213" s="458">
        <v>0</v>
      </c>
      <c r="DK213" s="458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58"/>
      <c r="EI213" s="458">
        <v>0</v>
      </c>
      <c r="EJ213" s="458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58"/>
      <c r="FH213" s="458">
        <v>0</v>
      </c>
      <c r="FI213" s="458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53"/>
      <c r="C214" s="195">
        <v>0</v>
      </c>
      <c r="D214" s="196">
        <f>参数实验室!E56</f>
        <v>-7.2714895967875268E-2</v>
      </c>
      <c r="E214" s="197">
        <v>2</v>
      </c>
      <c r="F214" s="252"/>
      <c r="G214" s="252"/>
      <c r="H214" s="252"/>
      <c r="I214" s="252"/>
      <c r="J214" s="252"/>
      <c r="K214" s="256"/>
      <c r="L214" s="256"/>
      <c r="M214" s="256"/>
      <c r="N214" s="256"/>
      <c r="O214" s="256"/>
      <c r="P214" s="256"/>
      <c r="Q214" s="256"/>
      <c r="R214" s="257"/>
      <c r="S214" s="257"/>
      <c r="T214" s="257"/>
      <c r="U214" s="257"/>
      <c r="V214" s="257"/>
      <c r="W214" s="257"/>
      <c r="X214" s="257"/>
      <c r="Y214" s="257"/>
      <c r="Z214" s="257"/>
      <c r="AA214" s="258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60"/>
      <c r="AL214" s="172"/>
      <c r="AM214" s="253"/>
      <c r="AN214" s="195">
        <v>0</v>
      </c>
      <c r="AO214" s="196">
        <f>参数实验室!AQ56</f>
        <v>0</v>
      </c>
      <c r="AP214" s="197">
        <v>2</v>
      </c>
      <c r="AQ214" s="252"/>
      <c r="AR214" s="252"/>
      <c r="AS214" s="252"/>
      <c r="AT214" s="252"/>
      <c r="AU214" s="252"/>
      <c r="AV214" s="256"/>
      <c r="AW214" s="256"/>
      <c r="AX214" s="256"/>
      <c r="AY214" s="256"/>
      <c r="AZ214" s="256"/>
      <c r="BA214" s="256"/>
      <c r="BB214" s="256"/>
      <c r="BC214" s="257"/>
      <c r="BD214" s="257"/>
      <c r="BE214" s="257"/>
      <c r="BF214" s="257"/>
      <c r="BG214" s="257"/>
      <c r="BH214" s="257"/>
      <c r="BI214" s="257"/>
      <c r="BJ214" s="257"/>
      <c r="BK214" s="257"/>
      <c r="BL214" s="258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60"/>
      <c r="BW214" s="172"/>
      <c r="BX214" s="253"/>
      <c r="BY214" s="195">
        <v>0</v>
      </c>
      <c r="BZ214" s="196">
        <f>参数实验室!CB56</f>
        <v>0</v>
      </c>
      <c r="CA214" s="197">
        <v>2</v>
      </c>
      <c r="CB214" s="252"/>
      <c r="CC214" s="252"/>
      <c r="CD214" s="252"/>
      <c r="CE214" s="252"/>
      <c r="CF214" s="252"/>
      <c r="CG214" s="256"/>
      <c r="CH214" s="256"/>
      <c r="CI214" s="256"/>
      <c r="CJ214" s="256"/>
      <c r="CK214" s="256"/>
      <c r="CL214" s="256"/>
      <c r="CM214" s="256"/>
      <c r="CN214" s="257"/>
      <c r="CO214" s="257"/>
      <c r="CP214" s="257"/>
      <c r="CQ214" s="257"/>
      <c r="CR214" s="257"/>
      <c r="CS214" s="257"/>
      <c r="CT214" s="257"/>
      <c r="CU214" s="257"/>
      <c r="CV214" s="257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60"/>
      <c r="DH214"/>
      <c r="DI214" s="458">
        <v>0</v>
      </c>
      <c r="DJ214" s="458"/>
      <c r="DK214" s="458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58">
        <v>0</v>
      </c>
      <c r="EI214" s="458"/>
      <c r="EJ214" s="458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58">
        <v>0</v>
      </c>
      <c r="FH214" s="458"/>
      <c r="FI214" s="458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54" t="s">
        <v>222</v>
      </c>
      <c r="C215" s="198">
        <f>参数实验室!E60</f>
        <v>0.10862995623009114</v>
      </c>
      <c r="D215" s="200" t="s">
        <v>176</v>
      </c>
      <c r="E215" s="201"/>
      <c r="F215" s="205">
        <v>-1.5</v>
      </c>
      <c r="G215" s="206">
        <v>-1.4</v>
      </c>
      <c r="H215" s="206">
        <v>-1.3</v>
      </c>
      <c r="I215" s="206">
        <v>-1.2</v>
      </c>
      <c r="J215" s="206">
        <v>-1.1000000000000001</v>
      </c>
      <c r="K215" s="206">
        <v>-1</v>
      </c>
      <c r="L215" s="206">
        <v>-0.9</v>
      </c>
      <c r="M215" s="206">
        <v>-0.8</v>
      </c>
      <c r="N215" s="206">
        <v>-0.7</v>
      </c>
      <c r="O215" s="206">
        <v>-0.6</v>
      </c>
      <c r="P215" s="206">
        <v>-0.5</v>
      </c>
      <c r="Q215" s="206">
        <v>-0.4</v>
      </c>
      <c r="R215" s="206">
        <v>-0.3</v>
      </c>
      <c r="S215" s="206">
        <v>-0.2</v>
      </c>
      <c r="T215" s="206">
        <v>-0.1</v>
      </c>
      <c r="U215" s="206">
        <v>0</v>
      </c>
      <c r="V215" s="206">
        <v>0.1</v>
      </c>
      <c r="W215" s="206">
        <v>0.2</v>
      </c>
      <c r="X215" s="206">
        <v>0.3</v>
      </c>
      <c r="Y215" s="206">
        <v>0.4</v>
      </c>
      <c r="Z215" s="206">
        <v>0.5</v>
      </c>
      <c r="AA215" s="206">
        <v>0.6</v>
      </c>
      <c r="AB215" s="206">
        <v>0.7</v>
      </c>
      <c r="AC215" s="206">
        <v>0.8</v>
      </c>
      <c r="AD215" s="206">
        <v>0.9</v>
      </c>
      <c r="AE215" s="206">
        <v>1</v>
      </c>
      <c r="AF215" s="206">
        <v>1.1000000000000001</v>
      </c>
      <c r="AG215" s="206">
        <v>1.2</v>
      </c>
      <c r="AH215" s="206">
        <v>1.3</v>
      </c>
      <c r="AI215" s="206">
        <v>1.4</v>
      </c>
      <c r="AJ215" s="206">
        <v>1.5</v>
      </c>
      <c r="AK215" s="258"/>
      <c r="AL215" s="172"/>
      <c r="AM215" s="254" t="s">
        <v>222</v>
      </c>
      <c r="AN215" s="198">
        <f>参数实验室!AQ60</f>
        <v>0</v>
      </c>
      <c r="AO215" s="200" t="s">
        <v>176</v>
      </c>
      <c r="AP215" s="201"/>
      <c r="AQ215" s="205">
        <v>-1.5</v>
      </c>
      <c r="AR215" s="206">
        <v>-1.4</v>
      </c>
      <c r="AS215" s="206">
        <v>-1.3</v>
      </c>
      <c r="AT215" s="206">
        <v>-1.2</v>
      </c>
      <c r="AU215" s="206">
        <v>-1.1000000000000001</v>
      </c>
      <c r="AV215" s="206">
        <v>-1</v>
      </c>
      <c r="AW215" s="206">
        <v>-0.9</v>
      </c>
      <c r="AX215" s="206">
        <v>-0.8</v>
      </c>
      <c r="AY215" s="206">
        <v>-0.7</v>
      </c>
      <c r="AZ215" s="206">
        <v>-0.6</v>
      </c>
      <c r="BA215" s="206">
        <v>-0.5</v>
      </c>
      <c r="BB215" s="206">
        <v>-0.4</v>
      </c>
      <c r="BC215" s="206">
        <v>-0.3</v>
      </c>
      <c r="BD215" s="206">
        <v>-0.2</v>
      </c>
      <c r="BE215" s="206">
        <v>-0.1</v>
      </c>
      <c r="BF215" s="206">
        <v>0</v>
      </c>
      <c r="BG215" s="206">
        <v>0.1</v>
      </c>
      <c r="BH215" s="206">
        <v>0.2</v>
      </c>
      <c r="BI215" s="206">
        <v>0.3</v>
      </c>
      <c r="BJ215" s="206">
        <v>0.4</v>
      </c>
      <c r="BK215" s="206">
        <v>0.5</v>
      </c>
      <c r="BL215" s="206">
        <v>0.6</v>
      </c>
      <c r="BM215" s="206">
        <v>0.7</v>
      </c>
      <c r="BN215" s="206">
        <v>0.8</v>
      </c>
      <c r="BO215" s="206">
        <v>0.9</v>
      </c>
      <c r="BP215" s="206">
        <v>1</v>
      </c>
      <c r="BQ215" s="206">
        <v>1.1000000000000001</v>
      </c>
      <c r="BR215" s="206">
        <v>1.2</v>
      </c>
      <c r="BS215" s="206">
        <v>1.3</v>
      </c>
      <c r="BT215" s="206">
        <v>1.4</v>
      </c>
      <c r="BU215" s="206">
        <v>1.5</v>
      </c>
      <c r="BV215" s="258"/>
      <c r="BW215" s="172"/>
      <c r="BX215" s="254" t="s">
        <v>222</v>
      </c>
      <c r="BY215" s="198">
        <f>参数实验室!CB60</f>
        <v>0</v>
      </c>
      <c r="BZ215" s="200" t="s">
        <v>176</v>
      </c>
      <c r="CA215" s="201"/>
      <c r="CB215" s="205">
        <v>-1.5</v>
      </c>
      <c r="CC215" s="206">
        <v>-1.4</v>
      </c>
      <c r="CD215" s="206">
        <v>-1.3</v>
      </c>
      <c r="CE215" s="206">
        <v>-1.2</v>
      </c>
      <c r="CF215" s="206">
        <v>-1.1000000000000001</v>
      </c>
      <c r="CG215" s="206">
        <v>-1</v>
      </c>
      <c r="CH215" s="206">
        <v>-0.9</v>
      </c>
      <c r="CI215" s="206">
        <v>-0.8</v>
      </c>
      <c r="CJ215" s="206">
        <v>-0.7</v>
      </c>
      <c r="CK215" s="206">
        <v>-0.6</v>
      </c>
      <c r="CL215" s="206">
        <v>-0.5</v>
      </c>
      <c r="CM215" s="206">
        <v>-0.4</v>
      </c>
      <c r="CN215" s="206">
        <v>-0.3</v>
      </c>
      <c r="CO215" s="206">
        <v>-0.2</v>
      </c>
      <c r="CP215" s="206">
        <v>-0.1</v>
      </c>
      <c r="CQ215" s="206">
        <v>0</v>
      </c>
      <c r="CR215" s="206">
        <v>0.1</v>
      </c>
      <c r="CS215" s="206">
        <v>0.2</v>
      </c>
      <c r="CT215" s="206">
        <v>0.3</v>
      </c>
      <c r="CU215" s="206">
        <v>0.4</v>
      </c>
      <c r="CV215" s="206">
        <v>0.5</v>
      </c>
      <c r="CW215" s="206">
        <v>0.6</v>
      </c>
      <c r="CX215" s="206">
        <v>0.7</v>
      </c>
      <c r="CY215" s="206">
        <v>0.8</v>
      </c>
      <c r="CZ215" s="206">
        <v>0.9</v>
      </c>
      <c r="DA215" s="206">
        <v>1</v>
      </c>
      <c r="DB215" s="206">
        <v>1.1000000000000001</v>
      </c>
      <c r="DC215" s="206">
        <v>1.2</v>
      </c>
      <c r="DD215" s="206">
        <v>1.3</v>
      </c>
      <c r="DE215" s="206">
        <v>1.4</v>
      </c>
      <c r="DF215" s="206">
        <v>1.5</v>
      </c>
      <c r="DG215" s="258"/>
      <c r="DH215"/>
      <c r="DI215" s="458"/>
      <c r="DJ215" s="458"/>
      <c r="DK215" s="458"/>
      <c r="DL215" s="457">
        <v>-1</v>
      </c>
      <c r="DM215" s="458">
        <v>-0.9</v>
      </c>
      <c r="DN215" s="458">
        <v>-0.8</v>
      </c>
      <c r="DO215" s="458">
        <v>-0.7</v>
      </c>
      <c r="DP215" s="458">
        <v>-0.6</v>
      </c>
      <c r="DQ215" s="458">
        <v>-0.5</v>
      </c>
      <c r="DR215" s="458">
        <v>-0.4</v>
      </c>
      <c r="DS215" s="458">
        <v>-0.3</v>
      </c>
      <c r="DT215" s="458">
        <v>-0.2</v>
      </c>
      <c r="DU215" s="458">
        <v>-0.1</v>
      </c>
      <c r="DV215" s="458">
        <v>0</v>
      </c>
      <c r="DW215" s="458">
        <v>0.1</v>
      </c>
      <c r="DX215" s="458">
        <v>0.2</v>
      </c>
      <c r="DY215" s="458">
        <v>0.3</v>
      </c>
      <c r="DZ215" s="458">
        <v>0.4</v>
      </c>
      <c r="EA215" s="458">
        <v>0.5</v>
      </c>
      <c r="EB215" s="458">
        <v>0.6</v>
      </c>
      <c r="EC215" s="458">
        <v>0.7</v>
      </c>
      <c r="ED215" s="458">
        <v>0.8</v>
      </c>
      <c r="EE215" s="458">
        <v>0.9</v>
      </c>
      <c r="EF215" s="458">
        <v>1</v>
      </c>
      <c r="EG215"/>
      <c r="EH215" s="458"/>
      <c r="EI215" s="458"/>
      <c r="EJ215" s="458"/>
      <c r="EK215" s="457">
        <v>-1</v>
      </c>
      <c r="EL215" s="458">
        <v>-0.9</v>
      </c>
      <c r="EM215" s="458">
        <v>-0.8</v>
      </c>
      <c r="EN215" s="458">
        <v>-0.7</v>
      </c>
      <c r="EO215" s="458">
        <v>-0.6</v>
      </c>
      <c r="EP215" s="458">
        <v>-0.5</v>
      </c>
      <c r="EQ215" s="458">
        <v>-0.4</v>
      </c>
      <c r="ER215" s="458">
        <v>-0.3</v>
      </c>
      <c r="ES215" s="458">
        <v>-0.2</v>
      </c>
      <c r="ET215" s="458">
        <v>-0.1</v>
      </c>
      <c r="EU215" s="458">
        <v>0</v>
      </c>
      <c r="EV215" s="458">
        <v>0.1</v>
      </c>
      <c r="EW215" s="458">
        <v>0.2</v>
      </c>
      <c r="EX215" s="458">
        <v>0.3</v>
      </c>
      <c r="EY215" s="458">
        <v>0.4</v>
      </c>
      <c r="EZ215" s="458">
        <v>0.5</v>
      </c>
      <c r="FA215" s="458">
        <v>0.6</v>
      </c>
      <c r="FB215" s="458">
        <v>0.7</v>
      </c>
      <c r="FC215" s="458">
        <v>0.8</v>
      </c>
      <c r="FD215" s="458">
        <v>0.9</v>
      </c>
      <c r="FE215" s="458">
        <v>1</v>
      </c>
      <c r="FF215"/>
      <c r="FG215" s="458"/>
      <c r="FH215" s="458"/>
      <c r="FI215" s="458"/>
      <c r="FJ215" s="457">
        <v>-1</v>
      </c>
      <c r="FK215" s="458">
        <v>-0.9</v>
      </c>
      <c r="FL215" s="458">
        <v>-0.8</v>
      </c>
      <c r="FM215" s="458">
        <v>-0.7</v>
      </c>
      <c r="FN215" s="458">
        <v>-0.6</v>
      </c>
      <c r="FO215" s="458">
        <v>-0.5</v>
      </c>
      <c r="FP215" s="458">
        <v>-0.4</v>
      </c>
      <c r="FQ215" s="458">
        <v>-0.3</v>
      </c>
      <c r="FR215" s="458">
        <v>-0.2</v>
      </c>
      <c r="FS215" s="458">
        <v>-0.1</v>
      </c>
      <c r="FT215" s="458">
        <v>0</v>
      </c>
      <c r="FU215" s="458">
        <v>0.1</v>
      </c>
      <c r="FV215" s="458">
        <v>0.2</v>
      </c>
      <c r="FW215" s="458">
        <v>0.3</v>
      </c>
      <c r="FX215" s="458">
        <v>0.4</v>
      </c>
      <c r="FY215" s="458">
        <v>0.5</v>
      </c>
      <c r="FZ215" s="458">
        <v>0.6</v>
      </c>
      <c r="GA215" s="458">
        <v>0.7</v>
      </c>
      <c r="GB215" s="458">
        <v>0.8</v>
      </c>
      <c r="GC215" s="458">
        <v>0.9</v>
      </c>
      <c r="GD215" s="458">
        <v>1</v>
      </c>
      <c r="GE215"/>
      <c r="GF215"/>
      <c r="GG215"/>
    </row>
    <row r="216" spans="1:189" ht="42" customHeight="1" thickBot="1">
      <c r="A216"/>
      <c r="B216" s="255" t="s">
        <v>175</v>
      </c>
      <c r="C216" s="199">
        <v>-1</v>
      </c>
      <c r="D216" s="202"/>
      <c r="E216" s="180">
        <v>7</v>
      </c>
      <c r="F216" s="207">
        <f>C216</f>
        <v>-1</v>
      </c>
      <c r="G216" s="207">
        <f t="shared" ref="G216:AI216" si="215">$F$216+($AJ$216-$F$216)*1/(1+EXP(-($E$216*(G215-$D$214))))</f>
        <v>-0.99972327205611922</v>
      </c>
      <c r="H216" s="207">
        <f t="shared" si="215"/>
        <v>-0.9994427904591292</v>
      </c>
      <c r="I216" s="207">
        <f t="shared" si="215"/>
        <v>-0.99887812901653306</v>
      </c>
      <c r="J216" s="207">
        <f t="shared" si="215"/>
        <v>-0.99774168539648644</v>
      </c>
      <c r="K216" s="207">
        <f t="shared" si="215"/>
        <v>-0.99545578065652029</v>
      </c>
      <c r="L216" s="207">
        <f t="shared" si="215"/>
        <v>-0.99086309636304704</v>
      </c>
      <c r="M216" s="207">
        <f t="shared" si="215"/>
        <v>-0.98165716942433856</v>
      </c>
      <c r="N216" s="207">
        <f t="shared" si="215"/>
        <v>-0.96328961959235071</v>
      </c>
      <c r="O216" s="207">
        <f t="shared" si="215"/>
        <v>-0.92698018884409161</v>
      </c>
      <c r="P216" s="207">
        <f t="shared" si="215"/>
        <v>-0.85649704662132631</v>
      </c>
      <c r="Q216" s="207">
        <f t="shared" si="215"/>
        <v>-0.72438567555123301</v>
      </c>
      <c r="R216" s="207">
        <f t="shared" si="215"/>
        <v>-0.49226844680304493</v>
      </c>
      <c r="S216" s="207">
        <f t="shared" si="215"/>
        <v>-0.12728683950796094</v>
      </c>
      <c r="T216" s="207">
        <f t="shared" si="215"/>
        <v>0.35718708385156273</v>
      </c>
      <c r="U216" s="207">
        <f t="shared" si="215"/>
        <v>0.87371907060761611</v>
      </c>
      <c r="V216" s="207">
        <f t="shared" si="215"/>
        <v>1.3103681569792851</v>
      </c>
      <c r="W216" s="207">
        <f t="shared" si="215"/>
        <v>1.6127217249223573</v>
      </c>
      <c r="X216" s="207">
        <f t="shared" si="215"/>
        <v>1.7943165075593823</v>
      </c>
      <c r="Y216" s="207">
        <f t="shared" si="215"/>
        <v>1.8942092651987608</v>
      </c>
      <c r="Z216" s="207">
        <f t="shared" si="215"/>
        <v>1.9465164245020947</v>
      </c>
      <c r="AA216" s="207">
        <f t="shared" si="215"/>
        <v>1.9732003204898478</v>
      </c>
      <c r="AB216" s="207">
        <f t="shared" si="215"/>
        <v>1.9866315535343047</v>
      </c>
      <c r="AC216" s="207">
        <f t="shared" si="215"/>
        <v>1.9933465002157238</v>
      </c>
      <c r="AD216" s="207">
        <f t="shared" si="215"/>
        <v>1.9966922767488873</v>
      </c>
      <c r="AE216" s="207">
        <f t="shared" si="215"/>
        <v>1.9983565210279268</v>
      </c>
      <c r="AF216" s="207">
        <f t="shared" si="215"/>
        <v>1.9991836473585263</v>
      </c>
      <c r="AG216" s="207">
        <f t="shared" si="215"/>
        <v>1.9995945557345447</v>
      </c>
      <c r="AH216" s="207">
        <f t="shared" si="215"/>
        <v>1.9997986486372206</v>
      </c>
      <c r="AI216" s="207">
        <f t="shared" si="215"/>
        <v>1.9999000084938579</v>
      </c>
      <c r="AJ216" s="208">
        <f>E214</f>
        <v>2</v>
      </c>
      <c r="AK216" s="258"/>
      <c r="AL216" s="172"/>
      <c r="AM216" s="255" t="s">
        <v>175</v>
      </c>
      <c r="AN216" s="199">
        <v>-1</v>
      </c>
      <c r="AO216" s="202"/>
      <c r="AP216" s="180">
        <v>7</v>
      </c>
      <c r="AQ216" s="207">
        <f>AN216</f>
        <v>-1</v>
      </c>
      <c r="AR216" s="207">
        <f t="shared" ref="AR216:BT216" si="216">$F$216+($AJ$216-$F$216)*1/(1+EXP(-($E$216*(AR215-$D$214))))</f>
        <v>-0.99972327205611922</v>
      </c>
      <c r="AS216" s="207">
        <f t="shared" si="216"/>
        <v>-0.9994427904591292</v>
      </c>
      <c r="AT216" s="207">
        <f t="shared" si="216"/>
        <v>-0.99887812901653306</v>
      </c>
      <c r="AU216" s="207">
        <f t="shared" si="216"/>
        <v>-0.99774168539648644</v>
      </c>
      <c r="AV216" s="207">
        <f t="shared" si="216"/>
        <v>-0.99545578065652029</v>
      </c>
      <c r="AW216" s="207">
        <f t="shared" si="216"/>
        <v>-0.99086309636304704</v>
      </c>
      <c r="AX216" s="207">
        <f t="shared" si="216"/>
        <v>-0.98165716942433856</v>
      </c>
      <c r="AY216" s="207">
        <f t="shared" si="216"/>
        <v>-0.96328961959235071</v>
      </c>
      <c r="AZ216" s="207">
        <f t="shared" si="216"/>
        <v>-0.92698018884409161</v>
      </c>
      <c r="BA216" s="207">
        <f t="shared" si="216"/>
        <v>-0.85649704662132631</v>
      </c>
      <c r="BB216" s="207">
        <f t="shared" si="216"/>
        <v>-0.72438567555123301</v>
      </c>
      <c r="BC216" s="207">
        <f t="shared" si="216"/>
        <v>-0.49226844680304493</v>
      </c>
      <c r="BD216" s="207">
        <f t="shared" si="216"/>
        <v>-0.12728683950796094</v>
      </c>
      <c r="BE216" s="207">
        <f t="shared" si="216"/>
        <v>0.35718708385156273</v>
      </c>
      <c r="BF216" s="207">
        <f t="shared" si="216"/>
        <v>0.87371907060761611</v>
      </c>
      <c r="BG216" s="207">
        <f t="shared" si="216"/>
        <v>1.3103681569792851</v>
      </c>
      <c r="BH216" s="207">
        <f t="shared" si="216"/>
        <v>1.6127217249223573</v>
      </c>
      <c r="BI216" s="207">
        <f t="shared" si="216"/>
        <v>1.7943165075593823</v>
      </c>
      <c r="BJ216" s="207">
        <f t="shared" si="216"/>
        <v>1.8942092651987608</v>
      </c>
      <c r="BK216" s="207">
        <f t="shared" si="216"/>
        <v>1.9465164245020947</v>
      </c>
      <c r="BL216" s="207">
        <f t="shared" si="216"/>
        <v>1.9732003204898478</v>
      </c>
      <c r="BM216" s="207">
        <f t="shared" si="216"/>
        <v>1.9866315535343047</v>
      </c>
      <c r="BN216" s="207">
        <f t="shared" si="216"/>
        <v>1.9933465002157238</v>
      </c>
      <c r="BO216" s="207">
        <f t="shared" si="216"/>
        <v>1.9966922767488873</v>
      </c>
      <c r="BP216" s="207">
        <f t="shared" si="216"/>
        <v>1.9983565210279268</v>
      </c>
      <c r="BQ216" s="207">
        <f t="shared" si="216"/>
        <v>1.9991836473585263</v>
      </c>
      <c r="BR216" s="207">
        <f t="shared" si="216"/>
        <v>1.9995945557345447</v>
      </c>
      <c r="BS216" s="207">
        <f t="shared" si="216"/>
        <v>1.9997986486372206</v>
      </c>
      <c r="BT216" s="207">
        <f t="shared" si="216"/>
        <v>1.9999000084938579</v>
      </c>
      <c r="BU216" s="208">
        <f>AP214</f>
        <v>2</v>
      </c>
      <c r="BV216" s="258"/>
      <c r="BW216" s="172"/>
      <c r="BX216" s="255" t="s">
        <v>175</v>
      </c>
      <c r="BY216" s="199">
        <v>-1</v>
      </c>
      <c r="BZ216" s="202"/>
      <c r="CA216" s="180">
        <v>7</v>
      </c>
      <c r="CB216" s="207">
        <f>BY216</f>
        <v>-1</v>
      </c>
      <c r="CC216" s="207">
        <f t="shared" ref="CC216:DE216" si="217">$F$216+($AJ$216-$F$216)*1/(1+EXP(-($E$216*(CC215-$D$214))))</f>
        <v>-0.99972327205611922</v>
      </c>
      <c r="CD216" s="207">
        <f t="shared" si="217"/>
        <v>-0.9994427904591292</v>
      </c>
      <c r="CE216" s="207">
        <f t="shared" si="217"/>
        <v>-0.99887812901653306</v>
      </c>
      <c r="CF216" s="207">
        <f t="shared" si="217"/>
        <v>-0.99774168539648644</v>
      </c>
      <c r="CG216" s="207">
        <f t="shared" si="217"/>
        <v>-0.99545578065652029</v>
      </c>
      <c r="CH216" s="207">
        <f t="shared" si="217"/>
        <v>-0.99086309636304704</v>
      </c>
      <c r="CI216" s="207">
        <f t="shared" si="217"/>
        <v>-0.98165716942433856</v>
      </c>
      <c r="CJ216" s="207">
        <f t="shared" si="217"/>
        <v>-0.96328961959235071</v>
      </c>
      <c r="CK216" s="207">
        <f t="shared" si="217"/>
        <v>-0.92698018884409161</v>
      </c>
      <c r="CL216" s="207">
        <f t="shared" si="217"/>
        <v>-0.85649704662132631</v>
      </c>
      <c r="CM216" s="207">
        <f t="shared" si="217"/>
        <v>-0.72438567555123301</v>
      </c>
      <c r="CN216" s="207">
        <f t="shared" si="217"/>
        <v>-0.49226844680304493</v>
      </c>
      <c r="CO216" s="207">
        <f t="shared" si="217"/>
        <v>-0.12728683950796094</v>
      </c>
      <c r="CP216" s="207">
        <f t="shared" si="217"/>
        <v>0.35718708385156273</v>
      </c>
      <c r="CQ216" s="207">
        <f t="shared" si="217"/>
        <v>0.87371907060761611</v>
      </c>
      <c r="CR216" s="207">
        <f t="shared" si="217"/>
        <v>1.3103681569792851</v>
      </c>
      <c r="CS216" s="207">
        <f t="shared" si="217"/>
        <v>1.6127217249223573</v>
      </c>
      <c r="CT216" s="207">
        <f t="shared" si="217"/>
        <v>1.7943165075593823</v>
      </c>
      <c r="CU216" s="207">
        <f t="shared" si="217"/>
        <v>1.8942092651987608</v>
      </c>
      <c r="CV216" s="207">
        <f t="shared" si="217"/>
        <v>1.9465164245020947</v>
      </c>
      <c r="CW216" s="207">
        <f t="shared" si="217"/>
        <v>1.9732003204898478</v>
      </c>
      <c r="CX216" s="207">
        <f t="shared" si="217"/>
        <v>1.9866315535343047</v>
      </c>
      <c r="CY216" s="207">
        <f t="shared" si="217"/>
        <v>1.9933465002157238</v>
      </c>
      <c r="CZ216" s="207">
        <f t="shared" si="217"/>
        <v>1.9966922767488873</v>
      </c>
      <c r="DA216" s="207">
        <f t="shared" si="217"/>
        <v>1.9983565210279268</v>
      </c>
      <c r="DB216" s="207">
        <f t="shared" si="217"/>
        <v>1.9991836473585263</v>
      </c>
      <c r="DC216" s="207">
        <f t="shared" si="217"/>
        <v>1.9995945557345447</v>
      </c>
      <c r="DD216" s="207">
        <f t="shared" si="217"/>
        <v>1.9997986486372206</v>
      </c>
      <c r="DE216" s="207">
        <f t="shared" si="217"/>
        <v>1.9999000084938579</v>
      </c>
      <c r="DF216" s="208">
        <f>CA214</f>
        <v>2</v>
      </c>
      <c r="DG216" s="258"/>
      <c r="DH216"/>
      <c r="DI216"/>
      <c r="DJ216"/>
      <c r="DK216" s="457">
        <v>1</v>
      </c>
      <c r="DL216" s="338">
        <f t="shared" ref="DL216:DU225" si="218">2*(1/(1+EXP(-4*(ABS(DL$215-$DJ$213)+ABS($DK216-$DI$214))))-0.5)</f>
        <v>0.99932929973906726</v>
      </c>
      <c r="DM216" s="338">
        <f t="shared" si="218"/>
        <v>0.99899959778584102</v>
      </c>
      <c r="DN216" s="338">
        <f t="shared" si="218"/>
        <v>0.99850794233232665</v>
      </c>
      <c r="DO216" s="338">
        <f t="shared" si="218"/>
        <v>0.99777492793427958</v>
      </c>
      <c r="DP216" s="338">
        <f t="shared" si="218"/>
        <v>0.99668239783965107</v>
      </c>
      <c r="DQ216" s="338">
        <f t="shared" si="218"/>
        <v>0.99505475368673069</v>
      </c>
      <c r="DR216" s="338">
        <f t="shared" si="218"/>
        <v>0.99263152020112821</v>
      </c>
      <c r="DS216" s="338">
        <f t="shared" si="218"/>
        <v>0.98902740220109897</v>
      </c>
      <c r="DT216" s="338">
        <f t="shared" si="218"/>
        <v>0.98367485769368024</v>
      </c>
      <c r="DU216" s="338">
        <f t="shared" si="218"/>
        <v>0.97574313003145141</v>
      </c>
      <c r="DV216" s="338">
        <f t="shared" ref="DV216:EF225" si="219">2*(1/(1+EXP(-4*(ABS(DV$215-$DJ$213)+ABS($DK216-$DI$214))))-0.5)</f>
        <v>0.9640275800758169</v>
      </c>
      <c r="DW216" s="338">
        <f t="shared" si="219"/>
        <v>0.97574313003145141</v>
      </c>
      <c r="DX216" s="338">
        <f t="shared" si="219"/>
        <v>0.98367485769368024</v>
      </c>
      <c r="DY216" s="338">
        <f t="shared" si="219"/>
        <v>0.98902740220109897</v>
      </c>
      <c r="DZ216" s="338">
        <f t="shared" si="219"/>
        <v>0.99263152020112821</v>
      </c>
      <c r="EA216" s="338">
        <f t="shared" si="219"/>
        <v>0.99505475368673069</v>
      </c>
      <c r="EB216" s="338">
        <f t="shared" si="219"/>
        <v>0.99668239783965107</v>
      </c>
      <c r="EC216" s="338">
        <f t="shared" si="219"/>
        <v>0.99777492793427958</v>
      </c>
      <c r="ED216" s="338">
        <f t="shared" si="219"/>
        <v>0.99850794233232665</v>
      </c>
      <c r="EE216" s="338">
        <f t="shared" si="219"/>
        <v>0.99899959778584102</v>
      </c>
      <c r="EF216" s="338">
        <f t="shared" si="219"/>
        <v>0.99932929973906726</v>
      </c>
      <c r="EG216"/>
      <c r="EH216"/>
      <c r="EI216"/>
      <c r="EJ216" s="823">
        <v>1</v>
      </c>
      <c r="EK216" s="338">
        <f t="shared" ref="EK216:ET225" si="220">2*(1/(1+EXP(-4*(SQRT(POWER((EK$215-$DJ$213),2)+POWER(($DK216-$DI$214),2)))))-0.5)</f>
        <v>0.99303734540586897</v>
      </c>
      <c r="EL216" s="338">
        <f t="shared" si="220"/>
        <v>0.99083985281811171</v>
      </c>
      <c r="EM216" s="338">
        <f t="shared" si="220"/>
        <v>0.9881484381384964</v>
      </c>
      <c r="EN216" s="338">
        <f t="shared" si="220"/>
        <v>0.98495972419362809</v>
      </c>
      <c r="EO216" s="338">
        <f t="shared" si="220"/>
        <v>0.98133288248609807</v>
      </c>
      <c r="EP216" s="338">
        <f t="shared" si="220"/>
        <v>0.97741223558377843</v>
      </c>
      <c r="EQ216" s="338">
        <f t="shared" si="220"/>
        <v>0.97344012261082846</v>
      </c>
      <c r="ER216" s="338">
        <f t="shared" si="220"/>
        <v>0.96974871525977591</v>
      </c>
      <c r="ES216" s="338">
        <f t="shared" si="220"/>
        <v>0.96672162865729372</v>
      </c>
      <c r="ET216" s="338">
        <f t="shared" si="220"/>
        <v>0.96472559535808333</v>
      </c>
      <c r="EU216" s="338">
        <f t="shared" ref="EU216:FE225" si="221">2*(1/(1+EXP(-4*(SQRT(POWER((EU$215-$DJ$213),2)+POWER(($DK216-$DI$214),2)))))-0.5)</f>
        <v>0.9640275800758169</v>
      </c>
      <c r="EV216" s="338">
        <f t="shared" si="221"/>
        <v>0.96472559535808333</v>
      </c>
      <c r="EW216" s="338">
        <f t="shared" si="221"/>
        <v>0.96672162865729372</v>
      </c>
      <c r="EX216" s="338">
        <f t="shared" si="221"/>
        <v>0.96974871525977591</v>
      </c>
      <c r="EY216" s="338">
        <f t="shared" si="221"/>
        <v>0.97344012261082846</v>
      </c>
      <c r="EZ216" s="338">
        <f t="shared" si="221"/>
        <v>0.97741223558377843</v>
      </c>
      <c r="FA216" s="338">
        <f t="shared" si="221"/>
        <v>0.98133288248609807</v>
      </c>
      <c r="FB216" s="338">
        <f t="shared" si="221"/>
        <v>0.98495972419362809</v>
      </c>
      <c r="FC216" s="338">
        <f t="shared" si="221"/>
        <v>0.9881484381384964</v>
      </c>
      <c r="FD216" s="338">
        <f t="shared" si="221"/>
        <v>0.99083985281811171</v>
      </c>
      <c r="FE216" s="338">
        <f t="shared" si="221"/>
        <v>0.99303734540586897</v>
      </c>
      <c r="FF216"/>
      <c r="FG216"/>
      <c r="FH216" s="822"/>
      <c r="FI216" s="458">
        <v>1</v>
      </c>
      <c r="FJ216" s="338">
        <f t="shared" ref="FJ216:FS225" si="222">2*(1/(1+EXP(-4*(MAX(ABS(FJ$215-$DJ$213),ABS($DK216-$DI$214)))))-0.5)</f>
        <v>0.9640275800758169</v>
      </c>
      <c r="FK216" s="338">
        <f t="shared" si="222"/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ref="FT216:GD225" si="223">2*(1/(1+EXP(-4*(MAX(ABS(FT$215-$DJ$213),ABS($DK216-$DI$214)))))-0.5)</f>
        <v>0.9640275800758169</v>
      </c>
      <c r="FU216" s="338">
        <f t="shared" si="223"/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/>
      <c r="GF216"/>
      <c r="GG216"/>
    </row>
    <row r="217" spans="1:189" ht="42" customHeight="1">
      <c r="A217"/>
      <c r="B217" s="253"/>
      <c r="C217" s="227"/>
      <c r="D217" s="203">
        <v>1.5</v>
      </c>
      <c r="E217" s="209">
        <f>E214</f>
        <v>2</v>
      </c>
      <c r="F217" s="334">
        <f t="shared" ref="F217:F247" si="224">AQ217*CB217</f>
        <v>0.49999469233762084</v>
      </c>
      <c r="G217" s="335">
        <f t="shared" ref="G217:G247" si="225">AR217*CC217</f>
        <v>0.50013266430670411</v>
      </c>
      <c r="H217" s="335">
        <f t="shared" ref="H217:H247" si="226">AS217*CD217</f>
        <v>0.50027265024418244</v>
      </c>
      <c r="I217" s="335">
        <f t="shared" ref="I217:I247" si="227">AT217*CE217</f>
        <v>0.50055484237687053</v>
      </c>
      <c r="J217" s="335">
        <f t="shared" ref="J217:J247" si="228">AU217*CF217</f>
        <v>0.50112300647301244</v>
      </c>
      <c r="K217" s="335">
        <f t="shared" ref="K217:K247" si="229">AV217*CG217</f>
        <v>0.50226593746885073</v>
      </c>
      <c r="L217" s="335">
        <f t="shared" ref="L217:L247" si="230">AW217*CH217</f>
        <v>0.50456225869085569</v>
      </c>
      <c r="M217" s="335">
        <f t="shared" ref="M217:M247" si="231">AX217*CI217</f>
        <v>0.50916521718342977</v>
      </c>
      <c r="N217" s="335">
        <f t="shared" ref="N217:N247" si="232">AY217*CJ217</f>
        <v>0.51834902023652918</v>
      </c>
      <c r="O217" s="335">
        <f t="shared" ref="O217:O247" si="233">AZ217*CK217</f>
        <v>0.53650379099585732</v>
      </c>
      <c r="P217" s="335">
        <f t="shared" ref="P217:P247" si="234">BA217*CL217</f>
        <v>0.57174540676204211</v>
      </c>
      <c r="Q217" s="335">
        <f t="shared" ref="Q217:Q247" si="235">BB217*CM217</f>
        <v>0.63780106184460494</v>
      </c>
      <c r="R217" s="335">
        <f t="shared" ref="R217:R247" si="236">BC217*CN217</f>
        <v>0.75385952498315334</v>
      </c>
      <c r="S217" s="335">
        <f t="shared" ref="S217:S247" si="237">BD217*CO217</f>
        <v>0.93635012618941293</v>
      </c>
      <c r="T217" s="335">
        <f t="shared" ref="T217:T247" si="238">BE217*CP217</f>
        <v>1.1785870854600347</v>
      </c>
      <c r="U217" s="335">
        <f t="shared" ref="U217:U247" si="239">BF217*CQ217</f>
        <v>1.4368535607867303</v>
      </c>
      <c r="V217" s="335">
        <f t="shared" ref="V217:V247" si="240">BG217*CR217</f>
        <v>1.6551790890367815</v>
      </c>
      <c r="W217" s="335">
        <f t="shared" ref="W217:W247" si="241">BH217*CS217</f>
        <v>1.8063570872482848</v>
      </c>
      <c r="X217" s="335">
        <f t="shared" ref="X217:X247" si="242">BI217*CT217</f>
        <v>1.8971556189008583</v>
      </c>
      <c r="Y217" s="335">
        <f t="shared" ref="Y217:Y247" si="243">BJ217*CU217</f>
        <v>1.9471029048726818</v>
      </c>
      <c r="Z217" s="335">
        <f t="shared" ref="Z217:Z247" si="244">BK217*CV217</f>
        <v>1.9732571327900505</v>
      </c>
      <c r="AA217" s="335">
        <f t="shared" ref="AA217:AA247" si="245">BL217*CW217</f>
        <v>1.9865995109251702</v>
      </c>
      <c r="AB217" s="335">
        <f t="shared" ref="AB217:AB247" si="246">BM217*CX217</f>
        <v>1.9933153975442224</v>
      </c>
      <c r="AC217" s="335">
        <f t="shared" ref="AC217:AC247" si="247">BN217*CY217</f>
        <v>1.9966730332646205</v>
      </c>
      <c r="AD217" s="335">
        <f t="shared" ref="AD217:AD247" si="248">BO217*CZ217</f>
        <v>1.998346015722684</v>
      </c>
      <c r="AE217" s="335">
        <f t="shared" ref="AE217:AE247" si="249">BP217*DA217</f>
        <v>1.9991781908743562</v>
      </c>
      <c r="AF217" s="335">
        <f t="shared" ref="AF217:AF247" si="250">BQ217*DB217</f>
        <v>1.9995917831126315</v>
      </c>
      <c r="AG217" s="335">
        <f t="shared" ref="AG217:AG247" si="251">BR217*DC217</f>
        <v>1.9997972529121368</v>
      </c>
      <c r="AH217" s="335">
        <f t="shared" ref="AH217:AH247" si="252">BS217*DD217</f>
        <v>1.9998993076268627</v>
      </c>
      <c r="AI217" s="335">
        <f t="shared" ref="AI217:AI247" si="253">BT217*DE217</f>
        <v>1.9999499919212311</v>
      </c>
      <c r="AJ217" s="336">
        <f t="shared" ref="AJ217:AJ247" si="254">BU217*DF217</f>
        <v>1.9999999900391705</v>
      </c>
      <c r="AK217" s="258"/>
      <c r="AL217" s="172"/>
      <c r="AM217" s="253"/>
      <c r="AN217" s="227"/>
      <c r="AO217" s="203">
        <v>1.5</v>
      </c>
      <c r="AP217" s="209">
        <f>AP214</f>
        <v>2</v>
      </c>
      <c r="AQ217" s="33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38">
        <f t="shared" si="255"/>
        <v>0.99998860382316823</v>
      </c>
      <c r="AS217" s="338">
        <f t="shared" si="255"/>
        <v>0.99998809757963625</v>
      </c>
      <c r="AT217" s="338">
        <f t="shared" si="255"/>
        <v>0.99998782742633119</v>
      </c>
      <c r="AU217" s="338">
        <f t="shared" si="255"/>
        <v>0.99998772606092712</v>
      </c>
      <c r="AV217" s="338">
        <f t="shared" si="255"/>
        <v>0.99998771143615128</v>
      </c>
      <c r="AW217" s="338">
        <f t="shared" si="255"/>
        <v>0.99998772589209939</v>
      </c>
      <c r="AX217" s="338">
        <f t="shared" si="255"/>
        <v>0.99998782707706113</v>
      </c>
      <c r="AY217" s="338">
        <f t="shared" si="255"/>
        <v>0.99998809702803793</v>
      </c>
      <c r="AZ217" s="338">
        <f t="shared" si="255"/>
        <v>0.99998860303969539</v>
      </c>
      <c r="BA217" s="33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38">
        <f t="shared" si="256"/>
        <v>0.99999043538527033</v>
      </c>
      <c r="BC217" s="338">
        <f t="shared" si="256"/>
        <v>0.99999170725675812</v>
      </c>
      <c r="BD217" s="338">
        <f t="shared" si="256"/>
        <v>0.9999931072662458</v>
      </c>
      <c r="BE217" s="338">
        <f t="shared" si="256"/>
        <v>0.99999452188942406</v>
      </c>
      <c r="BF217" s="338">
        <f t="shared" si="256"/>
        <v>0.99999584196163172</v>
      </c>
      <c r="BG217" s="338">
        <f t="shared" si="256"/>
        <v>0.99999698556014049</v>
      </c>
      <c r="BH217" s="338">
        <f t="shared" si="256"/>
        <v>0.99999791004501248</v>
      </c>
      <c r="BI217" s="338">
        <f t="shared" si="256"/>
        <v>0.99999861114441679</v>
      </c>
      <c r="BJ217" s="338">
        <f t="shared" si="256"/>
        <v>0.99999911266879571</v>
      </c>
      <c r="BK217" s="33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38">
        <f t="shared" si="257"/>
        <v>0.99999967315025606</v>
      </c>
      <c r="BM217" s="338">
        <f t="shared" si="257"/>
        <v>0.9999998097527073</v>
      </c>
      <c r="BN217" s="338">
        <f t="shared" si="257"/>
        <v>0.99999989139773304</v>
      </c>
      <c r="BO217" s="338">
        <f t="shared" si="257"/>
        <v>0.999999938623366</v>
      </c>
      <c r="BP217" s="338">
        <f t="shared" si="257"/>
        <v>0.99999996516588407</v>
      </c>
      <c r="BQ217" s="338">
        <f t="shared" si="257"/>
        <v>0.99999997971254373</v>
      </c>
      <c r="BR217" s="338">
        <f t="shared" si="257"/>
        <v>0.99999998752116737</v>
      </c>
      <c r="BS217" s="338">
        <f t="shared" si="257"/>
        <v>0.99999999165370612</v>
      </c>
      <c r="BT217" s="338">
        <f t="shared" si="257"/>
        <v>0.999999993836997</v>
      </c>
      <c r="BU217" s="338">
        <f t="shared" si="257"/>
        <v>0.99999999501958525</v>
      </c>
      <c r="BV217" s="258"/>
      <c r="BW217" s="172"/>
      <c r="BX217" s="253"/>
      <c r="BY217" s="227"/>
      <c r="BZ217" s="203">
        <v>1.5</v>
      </c>
      <c r="CA217" s="209">
        <f>CA214</f>
        <v>2</v>
      </c>
      <c r="CB217" s="334">
        <f>(CB$216+$E217)/2</f>
        <v>0.5</v>
      </c>
      <c r="CC217" s="335">
        <f t="shared" ref="CC217:DF217" si="258">MAX((CC$216+$E217)/2,CB216)</f>
        <v>0.50013836397194034</v>
      </c>
      <c r="CD217" s="335">
        <f t="shared" si="258"/>
        <v>0.5002786047704354</v>
      </c>
      <c r="CE217" s="335">
        <f t="shared" si="258"/>
        <v>0.50056093549173353</v>
      </c>
      <c r="CF217" s="335">
        <f t="shared" si="258"/>
        <v>0.50112915730175678</v>
      </c>
      <c r="CG217" s="335">
        <f t="shared" si="258"/>
        <v>0.50227210967173985</v>
      </c>
      <c r="CH217" s="335">
        <f t="shared" si="258"/>
        <v>0.50456845181847654</v>
      </c>
      <c r="CI217" s="335">
        <f t="shared" si="258"/>
        <v>0.50917141528783072</v>
      </c>
      <c r="CJ217" s="335">
        <f t="shared" si="258"/>
        <v>0.51835519020382459</v>
      </c>
      <c r="CK217" s="335">
        <f t="shared" si="258"/>
        <v>0.53650990557795419</v>
      </c>
      <c r="CL217" s="335">
        <f t="shared" si="258"/>
        <v>0.57175147668933679</v>
      </c>
      <c r="CM217" s="335">
        <f t="shared" si="258"/>
        <v>0.63780716222438349</v>
      </c>
      <c r="CN217" s="335">
        <f t="shared" si="258"/>
        <v>0.75386577659847753</v>
      </c>
      <c r="CO217" s="335">
        <f t="shared" si="258"/>
        <v>0.93635658024601953</v>
      </c>
      <c r="CP217" s="335">
        <f t="shared" si="258"/>
        <v>1.1785935419257814</v>
      </c>
      <c r="CQ217" s="335">
        <f t="shared" si="258"/>
        <v>1.4368595353038081</v>
      </c>
      <c r="CR217" s="335">
        <f t="shared" si="258"/>
        <v>1.6551840784896426</v>
      </c>
      <c r="CS217" s="335">
        <f t="shared" si="258"/>
        <v>1.8063608624611787</v>
      </c>
      <c r="CT217" s="335">
        <f t="shared" si="258"/>
        <v>1.8971582537796912</v>
      </c>
      <c r="CU217" s="335">
        <f t="shared" si="258"/>
        <v>1.9471046325993804</v>
      </c>
      <c r="CV217" s="335">
        <f t="shared" si="258"/>
        <v>1.9732582122510474</v>
      </c>
      <c r="CW217" s="335">
        <f t="shared" si="258"/>
        <v>1.9866001602449239</v>
      </c>
      <c r="CX217" s="335">
        <f t="shared" si="258"/>
        <v>1.9933157767671523</v>
      </c>
      <c r="CY217" s="335">
        <f t="shared" si="258"/>
        <v>1.9966732501078619</v>
      </c>
      <c r="CZ217" s="335">
        <f t="shared" si="258"/>
        <v>1.9983461383744436</v>
      </c>
      <c r="DA217" s="335">
        <f t="shared" si="258"/>
        <v>1.9991782605139634</v>
      </c>
      <c r="DB217" s="335">
        <f t="shared" si="258"/>
        <v>1.9995918236792631</v>
      </c>
      <c r="DC217" s="335">
        <f t="shared" si="258"/>
        <v>1.9997972778672723</v>
      </c>
      <c r="DD217" s="335">
        <f t="shared" si="258"/>
        <v>1.9998993243186103</v>
      </c>
      <c r="DE217" s="335">
        <f t="shared" si="258"/>
        <v>1.9999500042469289</v>
      </c>
      <c r="DF217" s="336">
        <f t="shared" si="258"/>
        <v>2</v>
      </c>
      <c r="DG217" s="258"/>
      <c r="DH217"/>
      <c r="DI217"/>
      <c r="DJ217" s="822"/>
      <c r="DK217" s="458">
        <v>0.9</v>
      </c>
      <c r="DL217" s="338">
        <f t="shared" si="218"/>
        <v>0.99899959778584102</v>
      </c>
      <c r="DM217" s="338">
        <f t="shared" si="218"/>
        <v>0.99850794233232665</v>
      </c>
      <c r="DN217" s="338">
        <f t="shared" si="218"/>
        <v>0.99777492793427958</v>
      </c>
      <c r="DO217" s="338">
        <f t="shared" si="218"/>
        <v>0.99668239783965107</v>
      </c>
      <c r="DP217" s="338">
        <f t="shared" si="218"/>
        <v>0.99505475368673069</v>
      </c>
      <c r="DQ217" s="338">
        <f t="shared" si="218"/>
        <v>0.99263152020112821</v>
      </c>
      <c r="DR217" s="338">
        <f t="shared" si="218"/>
        <v>0.98902740220109897</v>
      </c>
      <c r="DS217" s="338">
        <f t="shared" si="218"/>
        <v>0.98367485769368024</v>
      </c>
      <c r="DT217" s="338">
        <f t="shared" si="218"/>
        <v>0.97574313003145141</v>
      </c>
      <c r="DU217" s="338">
        <f t="shared" si="218"/>
        <v>0.9640275800758169</v>
      </c>
      <c r="DV217" s="338">
        <f t="shared" si="219"/>
        <v>0.94680601284626809</v>
      </c>
      <c r="DW217" s="338">
        <f t="shared" si="219"/>
        <v>0.9640275800758169</v>
      </c>
      <c r="DX217" s="338">
        <f t="shared" si="219"/>
        <v>0.97574313003145141</v>
      </c>
      <c r="DY217" s="338">
        <f t="shared" si="219"/>
        <v>0.98367485769368024</v>
      </c>
      <c r="DZ217" s="338">
        <f t="shared" si="219"/>
        <v>0.98902740220109897</v>
      </c>
      <c r="EA217" s="338">
        <f t="shared" si="219"/>
        <v>0.99263152020112821</v>
      </c>
      <c r="EB217" s="338">
        <f t="shared" si="219"/>
        <v>0.99505475368673069</v>
      </c>
      <c r="EC217" s="338">
        <f t="shared" si="219"/>
        <v>0.99668239783965107</v>
      </c>
      <c r="ED217" s="338">
        <f t="shared" si="219"/>
        <v>0.99777492793427958</v>
      </c>
      <c r="EE217" s="338">
        <f t="shared" si="219"/>
        <v>0.99850794233232665</v>
      </c>
      <c r="EF217" s="338">
        <f t="shared" si="219"/>
        <v>0.99899959778584102</v>
      </c>
      <c r="EG217"/>
      <c r="EH217"/>
      <c r="EI217"/>
      <c r="EJ217" s="824">
        <v>0.9</v>
      </c>
      <c r="EK217" s="338">
        <f t="shared" si="220"/>
        <v>0.99083985281811171</v>
      </c>
      <c r="EL217" s="338">
        <f t="shared" si="220"/>
        <v>0.98777354987847965</v>
      </c>
      <c r="EM217" s="338">
        <f t="shared" si="220"/>
        <v>0.98394206285173436</v>
      </c>
      <c r="EN217" s="338">
        <f t="shared" si="220"/>
        <v>0.97930689999723741</v>
      </c>
      <c r="EO217" s="338">
        <f t="shared" si="220"/>
        <v>0.97392137898758402</v>
      </c>
      <c r="EP217" s="338">
        <f t="shared" si="220"/>
        <v>0.96797526879474338</v>
      </c>
      <c r="EQ217" s="338">
        <f t="shared" si="220"/>
        <v>0.96182850221220129</v>
      </c>
      <c r="ER217" s="338">
        <f t="shared" si="220"/>
        <v>0.95601144400379967</v>
      </c>
      <c r="ES217" s="338">
        <f t="shared" si="220"/>
        <v>0.95116896097802295</v>
      </c>
      <c r="ET217" s="338">
        <f t="shared" si="220"/>
        <v>0.94794117998658045</v>
      </c>
      <c r="EU217" s="338">
        <f t="shared" si="221"/>
        <v>0.94680601284626809</v>
      </c>
      <c r="EV217" s="338">
        <f t="shared" si="221"/>
        <v>0.94794117998658045</v>
      </c>
      <c r="EW217" s="338">
        <f t="shared" si="221"/>
        <v>0.95116896097802295</v>
      </c>
      <c r="EX217" s="338">
        <f t="shared" si="221"/>
        <v>0.95601144400379967</v>
      </c>
      <c r="EY217" s="338">
        <f t="shared" si="221"/>
        <v>0.96182850221220129</v>
      </c>
      <c r="EZ217" s="338">
        <f t="shared" si="221"/>
        <v>0.96797526879474338</v>
      </c>
      <c r="FA217" s="338">
        <f t="shared" si="221"/>
        <v>0.97392137898758402</v>
      </c>
      <c r="FB217" s="338">
        <f t="shared" si="221"/>
        <v>0.97930689999723741</v>
      </c>
      <c r="FC217" s="338">
        <f t="shared" si="221"/>
        <v>0.98394206285173436</v>
      </c>
      <c r="FD217" s="338">
        <f t="shared" si="221"/>
        <v>0.98777354987847965</v>
      </c>
      <c r="FE217" s="338">
        <f t="shared" si="221"/>
        <v>0.99083985281811171</v>
      </c>
      <c r="FF217"/>
      <c r="FG217"/>
      <c r="FH217" s="822"/>
      <c r="FI217" s="458">
        <v>0.9</v>
      </c>
      <c r="FJ217" s="338">
        <f t="shared" si="222"/>
        <v>0.9640275800758169</v>
      </c>
      <c r="FK217" s="338">
        <f t="shared" si="222"/>
        <v>0.94680601284626809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3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0.9640275800758169</v>
      </c>
      <c r="GE217"/>
      <c r="GF217"/>
      <c r="GG217"/>
    </row>
    <row r="218" spans="1:189" ht="42" customHeight="1">
      <c r="A218"/>
      <c r="B218" s="256"/>
      <c r="C218" s="227"/>
      <c r="D218" s="204">
        <v>1.4</v>
      </c>
      <c r="E218" s="209">
        <f t="shared" ref="E218:E246" si="259">$E$217-($E$217-$E$247)*1/(1+EXP(-($E$216*(-D218+$C$215))))</f>
        <v>1.9996441839343344</v>
      </c>
      <c r="F218" s="337">
        <f t="shared" si="224"/>
        <v>0.49981053144897936</v>
      </c>
      <c r="G218" s="338">
        <f t="shared" si="225"/>
        <v>0.49994791479319867</v>
      </c>
      <c r="H218" s="338">
        <f t="shared" si="226"/>
        <v>0.50012517787412569</v>
      </c>
      <c r="I218" s="338">
        <f t="shared" si="227"/>
        <v>0.50036949088702776</v>
      </c>
      <c r="J218" s="338">
        <f t="shared" si="228"/>
        <v>0.50093756774110798</v>
      </c>
      <c r="K218" s="338">
        <f t="shared" si="229"/>
        <v>0.50208047016142443</v>
      </c>
      <c r="L218" s="338">
        <f t="shared" si="230"/>
        <v>0.5043767681631135</v>
      </c>
      <c r="M218" s="338">
        <f t="shared" si="231"/>
        <v>0.50897973740429525</v>
      </c>
      <c r="N218" s="338">
        <f t="shared" si="232"/>
        <v>0.51816361991881488</v>
      </c>
      <c r="O218" s="338">
        <f t="shared" si="233"/>
        <v>0.53631854321079719</v>
      </c>
      <c r="P218" s="338">
        <f t="shared" si="234"/>
        <v>0.57156034737088091</v>
      </c>
      <c r="Q218" s="338">
        <f t="shared" si="235"/>
        <v>0.6376161583135459</v>
      </c>
      <c r="R218" s="338">
        <f t="shared" si="236"/>
        <v>0.75367470303323159</v>
      </c>
      <c r="S218" s="338">
        <f t="shared" si="237"/>
        <v>0.93616539924309961</v>
      </c>
      <c r="T218" s="338">
        <f t="shared" si="238"/>
        <v>1.1784027207949768</v>
      </c>
      <c r="U218" s="338">
        <f t="shared" si="239"/>
        <v>1.4366700456861317</v>
      </c>
      <c r="V218" s="338">
        <f t="shared" si="240"/>
        <v>1.6549968189444704</v>
      </c>
      <c r="W218" s="338">
        <f t="shared" si="241"/>
        <v>1.806176122995367</v>
      </c>
      <c r="X218" s="338">
        <f t="shared" si="242"/>
        <v>1.8969757443089579</v>
      </c>
      <c r="Y218" s="338">
        <f t="shared" si="243"/>
        <v>1.9469238110554579</v>
      </c>
      <c r="Z218" s="338">
        <f t="shared" si="244"/>
        <v>1.9730785437762779</v>
      </c>
      <c r="AA218" s="338">
        <f t="shared" si="245"/>
        <v>1.9864212254374873</v>
      </c>
      <c r="AB218" s="338">
        <f t="shared" si="246"/>
        <v>1.9931372849336797</v>
      </c>
      <c r="AC218" s="338">
        <f t="shared" si="247"/>
        <v>1.9964950150333827</v>
      </c>
      <c r="AD218" s="338">
        <f t="shared" si="248"/>
        <v>1.998168047283553</v>
      </c>
      <c r="AE218" s="338">
        <f t="shared" si="249"/>
        <v>1.999000247971253</v>
      </c>
      <c r="AF218" s="338">
        <f t="shared" si="250"/>
        <v>1.9994138529977876</v>
      </c>
      <c r="AG218" s="338">
        <f t="shared" si="251"/>
        <v>1.9996193291025317</v>
      </c>
      <c r="AH218" s="338">
        <f t="shared" si="252"/>
        <v>1.9997972485151125</v>
      </c>
      <c r="AI218" s="338">
        <f t="shared" si="253"/>
        <v>1.9998993009490023</v>
      </c>
      <c r="AJ218" s="339">
        <f t="shared" si="254"/>
        <v>1.9999499842055053</v>
      </c>
      <c r="AK218" s="258"/>
      <c r="AL218" s="172"/>
      <c r="AM218" s="256"/>
      <c r="AN218" s="227"/>
      <c r="AO218" s="204">
        <v>1.4</v>
      </c>
      <c r="AP218" s="209">
        <f t="shared" ref="AP218:AP246" si="260">$E$217-($E$217-$E$247)*1/(1+EXP(-($E$216*(-AO218+$C$215))))</f>
        <v>1.9996441839343344</v>
      </c>
      <c r="AQ218" s="338">
        <f t="shared" si="255"/>
        <v>0.99997687073385988</v>
      </c>
      <c r="AR218" s="338">
        <f t="shared" si="255"/>
        <v>0.99997491572431385</v>
      </c>
      <c r="AS218" s="338">
        <f t="shared" si="255"/>
        <v>0.99997363510027526</v>
      </c>
      <c r="AT218" s="338">
        <f t="shared" si="255"/>
        <v>0.99997294757989352</v>
      </c>
      <c r="AU218" s="338">
        <f t="shared" si="255"/>
        <v>0.99997268890368873</v>
      </c>
      <c r="AV218" s="338">
        <f t="shared" si="255"/>
        <v>0.99997265159119975</v>
      </c>
      <c r="AW218" s="338">
        <f t="shared" si="255"/>
        <v>0.99997268857891963</v>
      </c>
      <c r="AX218" s="338">
        <f t="shared" si="255"/>
        <v>0.99997294690304217</v>
      </c>
      <c r="AY218" s="338">
        <f t="shared" si="255"/>
        <v>0.99997363401938488</v>
      </c>
      <c r="AZ218" s="338">
        <f t="shared" si="255"/>
        <v>0.99997491416811646</v>
      </c>
      <c r="BA218" s="338">
        <f t="shared" si="256"/>
        <v>0.99997686861963508</v>
      </c>
      <c r="BB218" s="338">
        <f t="shared" si="256"/>
        <v>0.99997946161045981</v>
      </c>
      <c r="BC218" s="338">
        <f t="shared" si="256"/>
        <v>0.9999825318504354</v>
      </c>
      <c r="BD218" s="338">
        <f t="shared" si="256"/>
        <v>0.99998582218279364</v>
      </c>
      <c r="BE218" s="338">
        <f t="shared" si="256"/>
        <v>0.99998904198349003</v>
      </c>
      <c r="BF218" s="338">
        <f t="shared" si="256"/>
        <v>0.99999193865598079</v>
      </c>
      <c r="BG218" s="338">
        <f t="shared" si="256"/>
        <v>0.99999434956043898</v>
      </c>
      <c r="BH218" s="338">
        <f t="shared" si="256"/>
        <v>0.99999621775138448</v>
      </c>
      <c r="BI218" s="338">
        <f t="shared" si="256"/>
        <v>0.99999757433549019</v>
      </c>
      <c r="BJ218" s="338">
        <f t="shared" si="256"/>
        <v>0.99999850353325936</v>
      </c>
      <c r="BK218" s="338">
        <f t="shared" si="257"/>
        <v>0.99999910776974821</v>
      </c>
      <c r="BL218" s="338">
        <f t="shared" si="257"/>
        <v>0.99999948310355335</v>
      </c>
      <c r="BM218" s="338">
        <f t="shared" si="257"/>
        <v>0.99999970709470276</v>
      </c>
      <c r="BN218" s="338">
        <f t="shared" si="257"/>
        <v>0.99999983619213151</v>
      </c>
      <c r="BO218" s="338">
        <f t="shared" si="257"/>
        <v>0.99999990838706421</v>
      </c>
      <c r="BP218" s="338">
        <f t="shared" si="257"/>
        <v>0.99999994771892986</v>
      </c>
      <c r="BQ218" s="338">
        <f t="shared" si="257"/>
        <v>0.99999996866649665</v>
      </c>
      <c r="BR218" s="338">
        <f t="shared" si="257"/>
        <v>0.9999999796301694</v>
      </c>
      <c r="BS218" s="338">
        <f t="shared" si="257"/>
        <v>0.99999998532243239</v>
      </c>
      <c r="BT218" s="338">
        <f t="shared" si="257"/>
        <v>0.99999998831460779</v>
      </c>
      <c r="BU218" s="338">
        <f t="shared" si="257"/>
        <v>0.99999998997903772</v>
      </c>
      <c r="BV218" s="258"/>
      <c r="BW218" s="172"/>
      <c r="BX218" s="256"/>
      <c r="BY218" s="227"/>
      <c r="BZ218" s="204">
        <v>1.4</v>
      </c>
      <c r="CA218" s="209">
        <f t="shared" ref="CA218:CA246" si="261">$E$217-($E$217-$E$247)*1/(1+EXP(-($E$216*(-BZ218+$C$215))))</f>
        <v>1.9996441839343344</v>
      </c>
      <c r="CB218" s="337">
        <f t="shared" ref="CB218:CB247" si="262">MIN((CB$216+$E218)/2,CA217)</f>
        <v>0.4998220919671672</v>
      </c>
      <c r="CC218" s="33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38">
        <f t="shared" si="263"/>
        <v>0.50013836397194034</v>
      </c>
      <c r="CE218" s="338">
        <f t="shared" si="263"/>
        <v>0.50038302745890073</v>
      </c>
      <c r="CF218" s="338">
        <f t="shared" si="263"/>
        <v>0.50095124926892398</v>
      </c>
      <c r="CG218" s="338">
        <f t="shared" si="263"/>
        <v>0.50209420163890706</v>
      </c>
      <c r="CH218" s="338">
        <f t="shared" si="263"/>
        <v>0.50439054378564374</v>
      </c>
      <c r="CI218" s="338">
        <f t="shared" si="263"/>
        <v>0.50899350725499792</v>
      </c>
      <c r="CJ218" s="338">
        <f t="shared" si="263"/>
        <v>0.51817728217099179</v>
      </c>
      <c r="CK218" s="338">
        <f t="shared" si="263"/>
        <v>0.5363319975451214</v>
      </c>
      <c r="CL218" s="338">
        <f t="shared" si="263"/>
        <v>0.57157356865650399</v>
      </c>
      <c r="CM218" s="338">
        <f t="shared" si="263"/>
        <v>0.6376292541915507</v>
      </c>
      <c r="CN218" s="338">
        <f t="shared" si="263"/>
        <v>0.75368786856564474</v>
      </c>
      <c r="CO218" s="338">
        <f t="shared" si="263"/>
        <v>0.93617867221318674</v>
      </c>
      <c r="CP218" s="338">
        <f t="shared" si="263"/>
        <v>1.1784156338929486</v>
      </c>
      <c r="CQ218" s="338">
        <f t="shared" si="263"/>
        <v>1.4366816272709753</v>
      </c>
      <c r="CR218" s="338">
        <f t="shared" si="263"/>
        <v>1.6550061704568098</v>
      </c>
      <c r="CS218" s="338">
        <f t="shared" si="263"/>
        <v>1.8061829544283459</v>
      </c>
      <c r="CT218" s="338">
        <f t="shared" si="263"/>
        <v>1.8969803457468584</v>
      </c>
      <c r="CU218" s="338">
        <f t="shared" si="263"/>
        <v>1.9469267245665476</v>
      </c>
      <c r="CV218" s="338">
        <f t="shared" si="263"/>
        <v>1.9730803042182146</v>
      </c>
      <c r="CW218" s="338">
        <f t="shared" si="263"/>
        <v>1.9864222522120911</v>
      </c>
      <c r="CX218" s="338">
        <f t="shared" si="263"/>
        <v>1.9931378687343195</v>
      </c>
      <c r="CY218" s="338">
        <f t="shared" si="263"/>
        <v>1.9964953420750291</v>
      </c>
      <c r="CZ218" s="338">
        <f t="shared" si="263"/>
        <v>1.9981682303416108</v>
      </c>
      <c r="DA218" s="338">
        <f t="shared" si="263"/>
        <v>1.9990003524811306</v>
      </c>
      <c r="DB218" s="338">
        <f t="shared" si="263"/>
        <v>1.9994139156464303</v>
      </c>
      <c r="DC218" s="338">
        <f t="shared" si="263"/>
        <v>1.9996193698344396</v>
      </c>
      <c r="DD218" s="338">
        <f t="shared" si="263"/>
        <v>1.9997972778672723</v>
      </c>
      <c r="DE218" s="338">
        <f t="shared" si="263"/>
        <v>1.9998993243186103</v>
      </c>
      <c r="DF218" s="339">
        <f t="shared" si="263"/>
        <v>1.9999500042469289</v>
      </c>
      <c r="DG218" s="258"/>
      <c r="DH218"/>
      <c r="DI218"/>
      <c r="DJ218"/>
      <c r="DK218" s="457">
        <v>0.8</v>
      </c>
      <c r="DL218" s="338">
        <f t="shared" si="218"/>
        <v>0.99850794233232665</v>
      </c>
      <c r="DM218" s="338">
        <f t="shared" si="218"/>
        <v>0.99777492793427958</v>
      </c>
      <c r="DN218" s="338">
        <f t="shared" si="218"/>
        <v>0.99668239783965107</v>
      </c>
      <c r="DO218" s="338">
        <f t="shared" si="218"/>
        <v>0.99505475368673069</v>
      </c>
      <c r="DP218" s="338">
        <f t="shared" si="218"/>
        <v>0.99263152020112821</v>
      </c>
      <c r="DQ218" s="338">
        <f t="shared" si="218"/>
        <v>0.98902740220109897</v>
      </c>
      <c r="DR218" s="338">
        <f t="shared" si="218"/>
        <v>0.98367485769368024</v>
      </c>
      <c r="DS218" s="338">
        <f t="shared" si="218"/>
        <v>0.97574313003145141</v>
      </c>
      <c r="DT218" s="338">
        <f t="shared" si="218"/>
        <v>0.9640275800758169</v>
      </c>
      <c r="DU218" s="338">
        <f t="shared" si="218"/>
        <v>0.94680601284626809</v>
      </c>
      <c r="DV218" s="338">
        <f t="shared" si="219"/>
        <v>0.92166855440647133</v>
      </c>
      <c r="DW218" s="338">
        <f t="shared" si="219"/>
        <v>0.94680601284626809</v>
      </c>
      <c r="DX218" s="338">
        <f t="shared" si="219"/>
        <v>0.9640275800758169</v>
      </c>
      <c r="DY218" s="338">
        <f t="shared" si="219"/>
        <v>0.97574313003145141</v>
      </c>
      <c r="DZ218" s="338">
        <f t="shared" si="219"/>
        <v>0.98367485769368024</v>
      </c>
      <c r="EA218" s="338">
        <f t="shared" si="219"/>
        <v>0.98902740220109897</v>
      </c>
      <c r="EB218" s="338">
        <f t="shared" si="219"/>
        <v>0.99263152020112821</v>
      </c>
      <c r="EC218" s="338">
        <f t="shared" si="219"/>
        <v>0.99505475368673069</v>
      </c>
      <c r="ED218" s="338">
        <f t="shared" si="219"/>
        <v>0.99668239783965107</v>
      </c>
      <c r="EE218" s="338">
        <f t="shared" si="219"/>
        <v>0.99777492793427958</v>
      </c>
      <c r="EF218" s="338">
        <f t="shared" si="219"/>
        <v>0.99850794233232665</v>
      </c>
      <c r="EG218"/>
      <c r="EH218"/>
      <c r="EI218"/>
      <c r="EJ218" s="824">
        <v>0.8</v>
      </c>
      <c r="EK218" s="338">
        <f t="shared" si="220"/>
        <v>0.9881484381384964</v>
      </c>
      <c r="EL218" s="338">
        <f t="shared" si="220"/>
        <v>0.98394206285173436</v>
      </c>
      <c r="EM218" s="338">
        <f t="shared" si="220"/>
        <v>0.97857308588823533</v>
      </c>
      <c r="EN218" s="338">
        <f t="shared" si="220"/>
        <v>0.97192976967610911</v>
      </c>
      <c r="EO218" s="338">
        <f t="shared" si="220"/>
        <v>0.9640275800758169</v>
      </c>
      <c r="EP218" s="338">
        <f t="shared" si="220"/>
        <v>0.95509269691387622</v>
      </c>
      <c r="EQ218" s="338">
        <f t="shared" si="220"/>
        <v>0.94563952947663132</v>
      </c>
      <c r="ER218" s="338">
        <f t="shared" si="220"/>
        <v>0.93650024009844923</v>
      </c>
      <c r="ES218" s="338">
        <f t="shared" si="220"/>
        <v>0.92875356714922219</v>
      </c>
      <c r="ET218" s="338">
        <f t="shared" si="220"/>
        <v>0.92352148935148781</v>
      </c>
      <c r="EU218" s="338">
        <f t="shared" si="221"/>
        <v>0.92166855440647133</v>
      </c>
      <c r="EV218" s="338">
        <f t="shared" si="221"/>
        <v>0.92352148935148781</v>
      </c>
      <c r="EW218" s="338">
        <f t="shared" si="221"/>
        <v>0.92875356714922219</v>
      </c>
      <c r="EX218" s="338">
        <f t="shared" si="221"/>
        <v>0.93650024009844923</v>
      </c>
      <c r="EY218" s="338">
        <f t="shared" si="221"/>
        <v>0.94563952947663132</v>
      </c>
      <c r="EZ218" s="338">
        <f t="shared" si="221"/>
        <v>0.95509269691387622</v>
      </c>
      <c r="FA218" s="338">
        <f t="shared" si="221"/>
        <v>0.9640275800758169</v>
      </c>
      <c r="FB218" s="338">
        <f t="shared" si="221"/>
        <v>0.97192976967610911</v>
      </c>
      <c r="FC218" s="338">
        <f t="shared" si="221"/>
        <v>0.97857308588823533</v>
      </c>
      <c r="FD218" s="338">
        <f t="shared" si="221"/>
        <v>0.98394206285173436</v>
      </c>
      <c r="FE218" s="338">
        <f t="shared" si="221"/>
        <v>0.9881484381384964</v>
      </c>
      <c r="FF218"/>
      <c r="FG218"/>
      <c r="FH218" s="822"/>
      <c r="FI218" s="458">
        <v>0.8</v>
      </c>
      <c r="FJ218" s="338">
        <f t="shared" si="222"/>
        <v>0.9640275800758169</v>
      </c>
      <c r="FK218" s="338">
        <f t="shared" si="222"/>
        <v>0.94680601284626809</v>
      </c>
      <c r="FL218" s="338">
        <f t="shared" si="222"/>
        <v>0.92166855440647133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3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0.94680601284626809</v>
      </c>
      <c r="GD218" s="338">
        <f t="shared" si="223"/>
        <v>0.9640275800758169</v>
      </c>
      <c r="GE218"/>
      <c r="GF218"/>
      <c r="GG218"/>
    </row>
    <row r="219" spans="1:189" ht="42" customHeight="1">
      <c r="A219"/>
      <c r="B219" s="256"/>
      <c r="C219" s="227"/>
      <c r="D219" s="204">
        <v>1.3</v>
      </c>
      <c r="E219" s="209">
        <f t="shared" si="259"/>
        <v>1.9992835605765731</v>
      </c>
      <c r="F219" s="337">
        <f t="shared" si="224"/>
        <v>0.49961672316700573</v>
      </c>
      <c r="G219" s="338">
        <f t="shared" si="225"/>
        <v>0.49975262120828318</v>
      </c>
      <c r="H219" s="338">
        <f t="shared" si="226"/>
        <v>0.49979293487346566</v>
      </c>
      <c r="I219" s="338">
        <f t="shared" si="227"/>
        <v>0.50024853758972487</v>
      </c>
      <c r="J219" s="338">
        <f t="shared" si="228"/>
        <v>0.50074050693297123</v>
      </c>
      <c r="K219" s="338">
        <f t="shared" si="229"/>
        <v>0.50188334156739156</v>
      </c>
      <c r="L219" s="338">
        <f t="shared" si="230"/>
        <v>0.50417959214254093</v>
      </c>
      <c r="M219" s="338">
        <f t="shared" si="231"/>
        <v>0.50878261480283027</v>
      </c>
      <c r="N219" s="338">
        <f t="shared" si="232"/>
        <v>0.51796675208751619</v>
      </c>
      <c r="O219" s="338">
        <f t="shared" si="233"/>
        <v>0.53612215818719744</v>
      </c>
      <c r="P219" s="338">
        <f t="shared" si="234"/>
        <v>0.57136459910123094</v>
      </c>
      <c r="Q219" s="338">
        <f t="shared" si="235"/>
        <v>0.63742105297580287</v>
      </c>
      <c r="R219" s="338">
        <f t="shared" si="236"/>
        <v>0.75348015673539093</v>
      </c>
      <c r="S219" s="338">
        <f t="shared" si="237"/>
        <v>0.93597150064100854</v>
      </c>
      <c r="T219" s="338">
        <f t="shared" si="238"/>
        <v>1.1782100217003624</v>
      </c>
      <c r="U219" s="338">
        <f t="shared" si="239"/>
        <v>1.4364794160632144</v>
      </c>
      <c r="V219" s="338">
        <f t="shared" si="240"/>
        <v>1.6548088271394625</v>
      </c>
      <c r="W219" s="338">
        <f t="shared" si="241"/>
        <v>1.8059906677226727</v>
      </c>
      <c r="X219" s="338">
        <f t="shared" si="242"/>
        <v>1.8967922672907953</v>
      </c>
      <c r="Y219" s="338">
        <f t="shared" si="243"/>
        <v>1.9467416703209759</v>
      </c>
      <c r="Z219" s="338">
        <f t="shared" si="244"/>
        <v>1.9728972216686469</v>
      </c>
      <c r="AA219" s="338">
        <f t="shared" si="245"/>
        <v>1.9862403715843124</v>
      </c>
      <c r="AB219" s="338">
        <f t="shared" si="246"/>
        <v>1.9929566857396999</v>
      </c>
      <c r="AC219" s="338">
        <f t="shared" si="247"/>
        <v>1.9963145490812704</v>
      </c>
      <c r="AD219" s="338">
        <f t="shared" si="248"/>
        <v>1.9979876489530204</v>
      </c>
      <c r="AE219" s="338">
        <f t="shared" si="249"/>
        <v>1.9988198831221571</v>
      </c>
      <c r="AF219" s="338">
        <f t="shared" si="250"/>
        <v>1.9992335043905567</v>
      </c>
      <c r="AG219" s="338">
        <f t="shared" si="251"/>
        <v>1.9995917538286072</v>
      </c>
      <c r="AH219" s="338">
        <f t="shared" si="252"/>
        <v>1.9997972232529877</v>
      </c>
      <c r="AI219" s="338">
        <f t="shared" si="253"/>
        <v>1.9998992778065681</v>
      </c>
      <c r="AJ219" s="339">
        <f t="shared" si="254"/>
        <v>1.9999499625342028</v>
      </c>
      <c r="AK219" s="258"/>
      <c r="AL219" s="172"/>
      <c r="AM219" s="256"/>
      <c r="AN219" s="227"/>
      <c r="AO219" s="204">
        <v>1.3</v>
      </c>
      <c r="AP219" s="209">
        <f t="shared" si="260"/>
        <v>1.9992835605765731</v>
      </c>
      <c r="AQ219" s="338">
        <f t="shared" si="255"/>
        <v>0.99994984982787793</v>
      </c>
      <c r="AR219" s="338">
        <f t="shared" si="255"/>
        <v>0.99994492968106108</v>
      </c>
      <c r="AS219" s="338">
        <f t="shared" si="255"/>
        <v>0.99994166505608661</v>
      </c>
      <c r="AT219" s="338">
        <f t="shared" si="255"/>
        <v>0.9999398991273587</v>
      </c>
      <c r="AU219" s="338">
        <f t="shared" si="255"/>
        <v>0.99993923238193794</v>
      </c>
      <c r="AV219" s="338">
        <f t="shared" si="255"/>
        <v>0.99993913618800778</v>
      </c>
      <c r="AW219" s="338">
        <f t="shared" si="255"/>
        <v>0.99993923176827637</v>
      </c>
      <c r="AX219" s="338">
        <f t="shared" si="255"/>
        <v>0.99993989783764881</v>
      </c>
      <c r="AY219" s="338">
        <f t="shared" si="255"/>
        <v>0.99994166297041009</v>
      </c>
      <c r="AZ219" s="338">
        <f t="shared" si="255"/>
        <v>0.99994492663210488</v>
      </c>
      <c r="BA219" s="338">
        <f t="shared" si="256"/>
        <v>0.99994984561675782</v>
      </c>
      <c r="BB219" s="338">
        <f t="shared" si="256"/>
        <v>0.99995624820278584</v>
      </c>
      <c r="BC219" s="338">
        <f t="shared" si="256"/>
        <v>0.99996363652743392</v>
      </c>
      <c r="BD219" s="338">
        <f t="shared" si="256"/>
        <v>0.99997130348253793</v>
      </c>
      <c r="BE219" s="338">
        <f t="shared" si="256"/>
        <v>0.99997852677370258</v>
      </c>
      <c r="BF219" s="338">
        <f t="shared" si="256"/>
        <v>0.99998475495382955</v>
      </c>
      <c r="BG219" s="338">
        <f t="shared" si="256"/>
        <v>0.99998970789683028</v>
      </c>
      <c r="BH219" s="338">
        <f t="shared" si="256"/>
        <v>0.99999336931934157</v>
      </c>
      <c r="BI219" s="338">
        <f t="shared" si="256"/>
        <v>0.99999590532631655</v>
      </c>
      <c r="BJ219" s="338">
        <f t="shared" si="256"/>
        <v>0.99999756384978566</v>
      </c>
      <c r="BK219" s="338">
        <f t="shared" si="257"/>
        <v>0.99999859553413895</v>
      </c>
      <c r="BL219" s="338">
        <f t="shared" si="257"/>
        <v>0.99999921009174864</v>
      </c>
      <c r="BM219" s="338">
        <f t="shared" si="257"/>
        <v>0.99999956280266189</v>
      </c>
      <c r="BN219" s="338">
        <f t="shared" si="257"/>
        <v>0.99999975889833492</v>
      </c>
      <c r="BO219" s="338">
        <f t="shared" si="257"/>
        <v>0.99999986500933902</v>
      </c>
      <c r="BP219" s="338">
        <f t="shared" si="257"/>
        <v>0.99999992111341218</v>
      </c>
      <c r="BQ219" s="338">
        <f t="shared" si="257"/>
        <v>0.99999995019241739</v>
      </c>
      <c r="BR219" s="338">
        <f t="shared" si="257"/>
        <v>0.99999996506754274</v>
      </c>
      <c r="BS219" s="338">
        <f t="shared" si="257"/>
        <v>0.99999997269008956</v>
      </c>
      <c r="BT219" s="338">
        <f t="shared" si="257"/>
        <v>0.99999997674280816</v>
      </c>
      <c r="BU219" s="338">
        <f t="shared" si="257"/>
        <v>0.99999997914311556</v>
      </c>
      <c r="BV219" s="258"/>
      <c r="BW219" s="172"/>
      <c r="BX219" s="256"/>
      <c r="BY219" s="227"/>
      <c r="BZ219" s="204">
        <v>1.3</v>
      </c>
      <c r="CA219" s="209">
        <f t="shared" si="261"/>
        <v>1.9992835605765731</v>
      </c>
      <c r="CB219" s="337">
        <f t="shared" si="262"/>
        <v>0.49964178028828654</v>
      </c>
      <c r="CC219" s="33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3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3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3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3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3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3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3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3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3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3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3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3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3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3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3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3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3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3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3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3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3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3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3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3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3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3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3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3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3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58"/>
      <c r="DH219"/>
      <c r="DI219"/>
      <c r="DJ219"/>
      <c r="DK219" s="823">
        <v>0.7</v>
      </c>
      <c r="DL219" s="338">
        <f t="shared" si="218"/>
        <v>0.99777492793427958</v>
      </c>
      <c r="DM219" s="338">
        <f t="shared" si="218"/>
        <v>0.99668239783965107</v>
      </c>
      <c r="DN219" s="338">
        <f t="shared" si="218"/>
        <v>0.99505475368673069</v>
      </c>
      <c r="DO219" s="338">
        <f t="shared" si="218"/>
        <v>0.99263152020112821</v>
      </c>
      <c r="DP219" s="338">
        <f t="shared" si="218"/>
        <v>0.98902740220109897</v>
      </c>
      <c r="DQ219" s="338">
        <f t="shared" si="218"/>
        <v>0.98367485769368024</v>
      </c>
      <c r="DR219" s="338">
        <f t="shared" si="218"/>
        <v>0.97574313003145141</v>
      </c>
      <c r="DS219" s="338">
        <f t="shared" si="218"/>
        <v>0.9640275800758169</v>
      </c>
      <c r="DT219" s="338">
        <f t="shared" si="218"/>
        <v>0.94680601284626809</v>
      </c>
      <c r="DU219" s="338">
        <f t="shared" si="218"/>
        <v>0.92166855440647133</v>
      </c>
      <c r="DV219" s="338">
        <f t="shared" si="219"/>
        <v>0.88535164820226253</v>
      </c>
      <c r="DW219" s="338">
        <f t="shared" si="219"/>
        <v>0.92166855440647133</v>
      </c>
      <c r="DX219" s="338">
        <f t="shared" si="219"/>
        <v>0.94680601284626809</v>
      </c>
      <c r="DY219" s="338">
        <f t="shared" si="219"/>
        <v>0.9640275800758169</v>
      </c>
      <c r="DZ219" s="338">
        <f t="shared" si="219"/>
        <v>0.97574313003145141</v>
      </c>
      <c r="EA219" s="338">
        <f t="shared" si="219"/>
        <v>0.98367485769368024</v>
      </c>
      <c r="EB219" s="338">
        <f t="shared" si="219"/>
        <v>0.98902740220109897</v>
      </c>
      <c r="EC219" s="338">
        <f t="shared" si="219"/>
        <v>0.99263152020112821</v>
      </c>
      <c r="ED219" s="338">
        <f t="shared" si="219"/>
        <v>0.99505475368673069</v>
      </c>
      <c r="EE219" s="338">
        <f t="shared" si="219"/>
        <v>0.99668239783965107</v>
      </c>
      <c r="EF219" s="338">
        <f t="shared" si="219"/>
        <v>0.99777492793427958</v>
      </c>
      <c r="EG219"/>
      <c r="EH219"/>
      <c r="EI219"/>
      <c r="EJ219" s="824">
        <v>0.7</v>
      </c>
      <c r="EK219" s="338">
        <f t="shared" si="220"/>
        <v>0.98495972419362809</v>
      </c>
      <c r="EL219" s="338">
        <f t="shared" si="220"/>
        <v>0.97930689999723741</v>
      </c>
      <c r="EM219" s="338">
        <f t="shared" si="220"/>
        <v>0.97192976967610911</v>
      </c>
      <c r="EN219" s="338">
        <f t="shared" si="220"/>
        <v>0.96257956238231035</v>
      </c>
      <c r="EO219" s="338">
        <f t="shared" si="220"/>
        <v>0.95116896097802295</v>
      </c>
      <c r="EP219" s="338">
        <f t="shared" si="220"/>
        <v>0.93791900570849696</v>
      </c>
      <c r="EQ219" s="338">
        <f t="shared" si="220"/>
        <v>0.92352148935148781</v>
      </c>
      <c r="ER219" s="338">
        <f t="shared" si="220"/>
        <v>0.90924583651378499</v>
      </c>
      <c r="ES219" s="338">
        <f t="shared" si="220"/>
        <v>0.89687722276491311</v>
      </c>
      <c r="ET219" s="338">
        <f t="shared" si="220"/>
        <v>0.88838556158566062</v>
      </c>
      <c r="EU219" s="338">
        <f t="shared" si="221"/>
        <v>0.88535164820226253</v>
      </c>
      <c r="EV219" s="338">
        <f t="shared" si="221"/>
        <v>0.88838556158566062</v>
      </c>
      <c r="EW219" s="338">
        <f t="shared" si="221"/>
        <v>0.89687722276491311</v>
      </c>
      <c r="EX219" s="338">
        <f t="shared" si="221"/>
        <v>0.90924583651378499</v>
      </c>
      <c r="EY219" s="338">
        <f t="shared" si="221"/>
        <v>0.92352148935148781</v>
      </c>
      <c r="EZ219" s="338">
        <f t="shared" si="221"/>
        <v>0.93791900570849696</v>
      </c>
      <c r="FA219" s="338">
        <f t="shared" si="221"/>
        <v>0.95116896097802295</v>
      </c>
      <c r="FB219" s="338">
        <f t="shared" si="221"/>
        <v>0.96257956238231035</v>
      </c>
      <c r="FC219" s="338">
        <f t="shared" si="221"/>
        <v>0.97192976967610911</v>
      </c>
      <c r="FD219" s="338">
        <f t="shared" si="221"/>
        <v>0.97930689999723741</v>
      </c>
      <c r="FE219" s="338">
        <f t="shared" si="221"/>
        <v>0.98495972419362809</v>
      </c>
      <c r="FF219"/>
      <c r="FG219"/>
      <c r="FH219" s="822"/>
      <c r="FI219" s="458">
        <v>0.7</v>
      </c>
      <c r="FJ219" s="338">
        <f t="shared" si="222"/>
        <v>0.9640275800758169</v>
      </c>
      <c r="FK219" s="338">
        <f t="shared" si="222"/>
        <v>0.94680601284626809</v>
      </c>
      <c r="FL219" s="338">
        <f t="shared" si="222"/>
        <v>0.92166855440647133</v>
      </c>
      <c r="FM219" s="338">
        <f t="shared" si="222"/>
        <v>0.88535164820226253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3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0.92166855440647133</v>
      </c>
      <c r="GC219" s="338">
        <f t="shared" si="223"/>
        <v>0.94680601284626809</v>
      </c>
      <c r="GD219" s="338">
        <f t="shared" si="223"/>
        <v>0.9640275800758169</v>
      </c>
      <c r="GE219"/>
      <c r="GF219"/>
      <c r="GG219"/>
    </row>
    <row r="220" spans="1:189" ht="42" customHeight="1">
      <c r="A220"/>
      <c r="B220" s="256"/>
      <c r="C220" s="227"/>
      <c r="D220" s="204">
        <v>1.2</v>
      </c>
      <c r="E220" s="209">
        <f t="shared" si="259"/>
        <v>1.9985576173685191</v>
      </c>
      <c r="F220" s="337">
        <f t="shared" si="224"/>
        <v>0.49922486718598053</v>
      </c>
      <c r="G220" s="338">
        <f t="shared" si="225"/>
        <v>0.4993570010472993</v>
      </c>
      <c r="H220" s="338">
        <f t="shared" si="226"/>
        <v>0.49949303230371456</v>
      </c>
      <c r="I220" s="338">
        <f t="shared" si="227"/>
        <v>0.49971344355561897</v>
      </c>
      <c r="J220" s="338">
        <f t="shared" si="228"/>
        <v>0.50034031156323389</v>
      </c>
      <c r="K220" s="338">
        <f t="shared" si="229"/>
        <v>0.50148298352347875</v>
      </c>
      <c r="L220" s="338">
        <f t="shared" si="230"/>
        <v>0.50377914051960115</v>
      </c>
      <c r="M220" s="338">
        <f t="shared" si="231"/>
        <v>0.50838236493146527</v>
      </c>
      <c r="N220" s="338">
        <f t="shared" si="232"/>
        <v>0.51756728604435798</v>
      </c>
      <c r="O220" s="338">
        <f t="shared" si="233"/>
        <v>0.53572415732488987</v>
      </c>
      <c r="P220" s="338">
        <f t="shared" si="234"/>
        <v>0.57096858720397747</v>
      </c>
      <c r="Q220" s="338">
        <f t="shared" si="235"/>
        <v>0.63702720979228766</v>
      </c>
      <c r="R220" s="338">
        <f t="shared" si="236"/>
        <v>0.75308843332950359</v>
      </c>
      <c r="S220" s="338">
        <f t="shared" si="237"/>
        <v>0.93558213823924807</v>
      </c>
      <c r="T220" s="338">
        <f t="shared" si="238"/>
        <v>1.1778240311159338</v>
      </c>
      <c r="U220" s="338">
        <f t="shared" si="239"/>
        <v>1.4360981641712196</v>
      </c>
      <c r="V220" s="338">
        <f t="shared" si="240"/>
        <v>1.6544329028325355</v>
      </c>
      <c r="W220" s="338">
        <f t="shared" si="241"/>
        <v>1.80561943639586</v>
      </c>
      <c r="X220" s="338">
        <f t="shared" si="242"/>
        <v>1.896424446335748</v>
      </c>
      <c r="Y220" s="338">
        <f t="shared" si="243"/>
        <v>1.9463760151222034</v>
      </c>
      <c r="Z220" s="338">
        <f t="shared" si="244"/>
        <v>1.9725328212819795</v>
      </c>
      <c r="AA220" s="338">
        <f t="shared" si="245"/>
        <v>1.9858766533597849</v>
      </c>
      <c r="AB220" s="338">
        <f t="shared" si="246"/>
        <v>1.992593321714383</v>
      </c>
      <c r="AC220" s="338">
        <f t="shared" si="247"/>
        <v>1.9959513627743144</v>
      </c>
      <c r="AD220" s="338">
        <f t="shared" si="248"/>
        <v>1.9976245495219791</v>
      </c>
      <c r="AE220" s="338">
        <f t="shared" si="249"/>
        <v>1.9984568252977502</v>
      </c>
      <c r="AF220" s="338">
        <f t="shared" si="250"/>
        <v>1.9990001862687496</v>
      </c>
      <c r="AG220" s="338">
        <f t="shared" si="251"/>
        <v>1.9994137884270933</v>
      </c>
      <c r="AH220" s="338">
        <f t="shared" si="252"/>
        <v>1.9996192625574547</v>
      </c>
      <c r="AI220" s="338">
        <f t="shared" si="253"/>
        <v>1.9997971816319577</v>
      </c>
      <c r="AJ220" s="339">
        <f t="shared" si="254"/>
        <v>1.9998992354202352</v>
      </c>
      <c r="AK220" s="258"/>
      <c r="AL220" s="172"/>
      <c r="AM220" s="256"/>
      <c r="AN220" s="227"/>
      <c r="AO220" s="204">
        <v>1.2</v>
      </c>
      <c r="AP220" s="209">
        <f t="shared" si="260"/>
        <v>1.9985576173685191</v>
      </c>
      <c r="AQ220" s="338">
        <f t="shared" si="255"/>
        <v>0.99989196117011014</v>
      </c>
      <c r="AR220" s="338">
        <f t="shared" si="255"/>
        <v>0.9998795163398555</v>
      </c>
      <c r="AS220" s="338">
        <f t="shared" si="255"/>
        <v>0.99987112362013575</v>
      </c>
      <c r="AT220" s="338">
        <f t="shared" si="255"/>
        <v>0.99986653990684904</v>
      </c>
      <c r="AU220" s="338">
        <f t="shared" si="255"/>
        <v>0.99986480146724055</v>
      </c>
      <c r="AV220" s="338">
        <f t="shared" si="255"/>
        <v>0.99986455047726086</v>
      </c>
      <c r="AW220" s="338">
        <f t="shared" si="255"/>
        <v>0.99986480033042779</v>
      </c>
      <c r="AX220" s="338">
        <f t="shared" si="255"/>
        <v>0.99986653749487042</v>
      </c>
      <c r="AY220" s="338">
        <f t="shared" si="255"/>
        <v>0.99987111966395248</v>
      </c>
      <c r="AZ220" s="338">
        <f t="shared" si="255"/>
        <v>0.99987951045700407</v>
      </c>
      <c r="BA220" s="338">
        <f t="shared" si="256"/>
        <v>0.99989195289426958</v>
      </c>
      <c r="BB220" s="338">
        <f t="shared" si="256"/>
        <v>0.99990776579764962</v>
      </c>
      <c r="BC220" s="338">
        <f t="shared" si="256"/>
        <v>0.99992544332877009</v>
      </c>
      <c r="BD220" s="338">
        <f t="shared" si="256"/>
        <v>0.99994308606572491</v>
      </c>
      <c r="BE220" s="338">
        <f t="shared" si="256"/>
        <v>0.99995897730846472</v>
      </c>
      <c r="BF220" s="338">
        <f t="shared" si="256"/>
        <v>0.99997202232151505</v>
      </c>
      <c r="BG220" s="338">
        <f t="shared" si="256"/>
        <v>0.99998187669146343</v>
      </c>
      <c r="BH220" s="338">
        <f t="shared" si="256"/>
        <v>0.99998879358384651</v>
      </c>
      <c r="BI220" s="338">
        <f t="shared" si="256"/>
        <v>0.99999334745747581</v>
      </c>
      <c r="BJ220" s="338">
        <f t="shared" si="256"/>
        <v>0.99999618463593609</v>
      </c>
      <c r="BK220" s="338">
        <f t="shared" si="257"/>
        <v>0.99999787093814574</v>
      </c>
      <c r="BL220" s="338">
        <f t="shared" si="257"/>
        <v>0.9999988339826168</v>
      </c>
      <c r="BM220" s="338">
        <f t="shared" si="257"/>
        <v>0.99999936578316628</v>
      </c>
      <c r="BN220" s="338">
        <f t="shared" si="257"/>
        <v>0.99999965128530821</v>
      </c>
      <c r="BO220" s="338">
        <f t="shared" si="257"/>
        <v>0.99999980099531471</v>
      </c>
      <c r="BP220" s="338">
        <f t="shared" si="257"/>
        <v>0.99999987795561063</v>
      </c>
      <c r="BQ220" s="338">
        <f t="shared" si="257"/>
        <v>0.99999991685225031</v>
      </c>
      <c r="BR220" s="338">
        <f t="shared" si="257"/>
        <v>0.99999993637168572</v>
      </c>
      <c r="BS220" s="338">
        <f t="shared" si="257"/>
        <v>0.99999994635129741</v>
      </c>
      <c r="BT220" s="338">
        <f t="shared" si="257"/>
        <v>0.99999995187746493</v>
      </c>
      <c r="BU220" s="338">
        <f t="shared" si="257"/>
        <v>0.9999999555485749</v>
      </c>
      <c r="BV220" s="258"/>
      <c r="BW220" s="172"/>
      <c r="BX220" s="256"/>
      <c r="BY220" s="227"/>
      <c r="BZ220" s="204">
        <v>1.2</v>
      </c>
      <c r="CA220" s="209">
        <f t="shared" si="261"/>
        <v>1.9985576173685191</v>
      </c>
      <c r="CB220" s="337">
        <f t="shared" si="262"/>
        <v>0.49927880868425956</v>
      </c>
      <c r="CC220" s="338">
        <f t="shared" si="264"/>
        <v>0.49941717265619995</v>
      </c>
      <c r="CD220" s="338">
        <f t="shared" si="265"/>
        <v>0.49955741345469495</v>
      </c>
      <c r="CE220" s="338">
        <f t="shared" si="266"/>
        <v>0.49978014426022693</v>
      </c>
      <c r="CF220" s="338">
        <f t="shared" si="267"/>
        <v>0.50040796598601633</v>
      </c>
      <c r="CG220" s="338">
        <f t="shared" si="268"/>
        <v>0.50155091835599941</v>
      </c>
      <c r="CH220" s="338">
        <f t="shared" si="269"/>
        <v>0.50384726050273598</v>
      </c>
      <c r="CI220" s="338">
        <f t="shared" si="270"/>
        <v>0.50845022397209028</v>
      </c>
      <c r="CJ220" s="338">
        <f t="shared" si="271"/>
        <v>0.51763399888808426</v>
      </c>
      <c r="CK220" s="338">
        <f t="shared" si="272"/>
        <v>0.53578871426221375</v>
      </c>
      <c r="CL220" s="338">
        <f t="shared" si="273"/>
        <v>0.57103028537359646</v>
      </c>
      <c r="CM220" s="338">
        <f t="shared" si="274"/>
        <v>0.63708597090864305</v>
      </c>
      <c r="CN220" s="338">
        <f t="shared" si="275"/>
        <v>0.75314458528273709</v>
      </c>
      <c r="CO220" s="338">
        <f t="shared" si="276"/>
        <v>0.93563538893027909</v>
      </c>
      <c r="CP220" s="338">
        <f t="shared" si="277"/>
        <v>1.1778723506100408</v>
      </c>
      <c r="CQ220" s="338">
        <f t="shared" si="278"/>
        <v>1.4361383439880675</v>
      </c>
      <c r="CR220" s="338">
        <f t="shared" si="279"/>
        <v>1.654462887173902</v>
      </c>
      <c r="CS220" s="338">
        <f t="shared" si="280"/>
        <v>1.8056396711454381</v>
      </c>
      <c r="CT220" s="338">
        <f t="shared" si="281"/>
        <v>1.8964370624639506</v>
      </c>
      <c r="CU220" s="338">
        <f t="shared" si="282"/>
        <v>1.9463834412836398</v>
      </c>
      <c r="CV220" s="338">
        <f t="shared" si="283"/>
        <v>1.9725370209353068</v>
      </c>
      <c r="CW220" s="338">
        <f t="shared" si="284"/>
        <v>1.9858789689291836</v>
      </c>
      <c r="CX220" s="338">
        <f t="shared" si="285"/>
        <v>1.9925945854514118</v>
      </c>
      <c r="CY220" s="338">
        <f t="shared" si="286"/>
        <v>1.9959520587921213</v>
      </c>
      <c r="CZ220" s="338">
        <f t="shared" si="287"/>
        <v>1.9976249470587031</v>
      </c>
      <c r="DA220" s="338">
        <f t="shared" si="288"/>
        <v>1.9984570691982229</v>
      </c>
      <c r="DB220" s="338">
        <f t="shared" si="289"/>
        <v>1.9990003524811306</v>
      </c>
      <c r="DC220" s="338">
        <f t="shared" si="290"/>
        <v>1.9994139156464303</v>
      </c>
      <c r="DD220" s="338">
        <f t="shared" si="291"/>
        <v>1.9996193698344396</v>
      </c>
      <c r="DE220" s="338">
        <f t="shared" si="292"/>
        <v>1.9997972778672723</v>
      </c>
      <c r="DF220" s="339">
        <f t="shared" si="293"/>
        <v>1.9998993243186103</v>
      </c>
      <c r="DG220" s="258"/>
      <c r="DH220"/>
      <c r="DI220"/>
      <c r="DJ220"/>
      <c r="DK220" s="824">
        <v>0.6</v>
      </c>
      <c r="DL220" s="338">
        <f t="shared" si="218"/>
        <v>0.99668239783965107</v>
      </c>
      <c r="DM220" s="338">
        <f t="shared" si="218"/>
        <v>0.99505475368673069</v>
      </c>
      <c r="DN220" s="338">
        <f t="shared" si="218"/>
        <v>0.99263152020112821</v>
      </c>
      <c r="DO220" s="338">
        <f t="shared" si="218"/>
        <v>0.98902740220109897</v>
      </c>
      <c r="DP220" s="338">
        <f t="shared" si="218"/>
        <v>0.98367485769368024</v>
      </c>
      <c r="DQ220" s="338">
        <f t="shared" si="218"/>
        <v>0.97574313003145141</v>
      </c>
      <c r="DR220" s="338">
        <f t="shared" si="218"/>
        <v>0.9640275800758169</v>
      </c>
      <c r="DS220" s="338">
        <f t="shared" si="218"/>
        <v>0.94680601284626809</v>
      </c>
      <c r="DT220" s="338">
        <f t="shared" si="218"/>
        <v>0.92166855440647133</v>
      </c>
      <c r="DU220" s="338">
        <f t="shared" si="218"/>
        <v>0.88535164820226253</v>
      </c>
      <c r="DV220" s="338">
        <f t="shared" si="219"/>
        <v>0.83365460701215532</v>
      </c>
      <c r="DW220" s="338">
        <f t="shared" si="219"/>
        <v>0.88535164820226253</v>
      </c>
      <c r="DX220" s="338">
        <f t="shared" si="219"/>
        <v>0.92166855440647133</v>
      </c>
      <c r="DY220" s="338">
        <f t="shared" si="219"/>
        <v>0.94680601284626809</v>
      </c>
      <c r="DZ220" s="338">
        <f t="shared" si="219"/>
        <v>0.9640275800758169</v>
      </c>
      <c r="EA220" s="338">
        <f t="shared" si="219"/>
        <v>0.97574313003145141</v>
      </c>
      <c r="EB220" s="338">
        <f t="shared" si="219"/>
        <v>0.98367485769368024</v>
      </c>
      <c r="EC220" s="338">
        <f t="shared" si="219"/>
        <v>0.98902740220109897</v>
      </c>
      <c r="ED220" s="338">
        <f t="shared" si="219"/>
        <v>0.99263152020112821</v>
      </c>
      <c r="EE220" s="338">
        <f t="shared" si="219"/>
        <v>0.99505475368673069</v>
      </c>
      <c r="EF220" s="338">
        <f t="shared" si="219"/>
        <v>0.99668239783965107</v>
      </c>
      <c r="EG220"/>
      <c r="EH220"/>
      <c r="EI220"/>
      <c r="EJ220" s="824">
        <v>0.6</v>
      </c>
      <c r="EK220" s="338">
        <f t="shared" si="220"/>
        <v>0.98133288248609807</v>
      </c>
      <c r="EL220" s="338">
        <f t="shared" si="220"/>
        <v>0.97392137898758402</v>
      </c>
      <c r="EM220" s="338">
        <f t="shared" si="220"/>
        <v>0.9640275800758169</v>
      </c>
      <c r="EN220" s="338">
        <f t="shared" si="220"/>
        <v>0.95116896097802295</v>
      </c>
      <c r="EO220" s="338">
        <f t="shared" si="220"/>
        <v>0.93504006086803115</v>
      </c>
      <c r="EP220" s="338">
        <f t="shared" si="220"/>
        <v>0.91575193436038127</v>
      </c>
      <c r="EQ220" s="338">
        <f t="shared" si="220"/>
        <v>0.8941438395855954</v>
      </c>
      <c r="ER220" s="338">
        <f t="shared" si="220"/>
        <v>0.87206578039101212</v>
      </c>
      <c r="ES220" s="338">
        <f t="shared" si="220"/>
        <v>0.85241239416703474</v>
      </c>
      <c r="ET220" s="338">
        <f t="shared" si="220"/>
        <v>0.8386342826622768</v>
      </c>
      <c r="EU220" s="338">
        <f t="shared" si="221"/>
        <v>0.83365460701215532</v>
      </c>
      <c r="EV220" s="338">
        <f t="shared" si="221"/>
        <v>0.8386342826622768</v>
      </c>
      <c r="EW220" s="338">
        <f t="shared" si="221"/>
        <v>0.85241239416703474</v>
      </c>
      <c r="EX220" s="338">
        <f t="shared" si="221"/>
        <v>0.87206578039101212</v>
      </c>
      <c r="EY220" s="338">
        <f t="shared" si="221"/>
        <v>0.8941438395855954</v>
      </c>
      <c r="EZ220" s="338">
        <f t="shared" si="221"/>
        <v>0.91575193436038127</v>
      </c>
      <c r="FA220" s="338">
        <f t="shared" si="221"/>
        <v>0.93504006086803115</v>
      </c>
      <c r="FB220" s="338">
        <f t="shared" si="221"/>
        <v>0.95116896097802295</v>
      </c>
      <c r="FC220" s="338">
        <f t="shared" si="221"/>
        <v>0.9640275800758169</v>
      </c>
      <c r="FD220" s="338">
        <f t="shared" si="221"/>
        <v>0.97392137898758402</v>
      </c>
      <c r="FE220" s="338">
        <f t="shared" si="221"/>
        <v>0.98133288248609807</v>
      </c>
      <c r="FF220"/>
      <c r="FG220"/>
      <c r="FH220" s="822"/>
      <c r="FI220" s="458">
        <v>0.6</v>
      </c>
      <c r="FJ220" s="338">
        <f t="shared" si="222"/>
        <v>0.9640275800758169</v>
      </c>
      <c r="FK220" s="338">
        <f t="shared" si="222"/>
        <v>0.94680601284626809</v>
      </c>
      <c r="FL220" s="338">
        <f t="shared" si="222"/>
        <v>0.92166855440647133</v>
      </c>
      <c r="FM220" s="338">
        <f t="shared" si="222"/>
        <v>0.88535164820226253</v>
      </c>
      <c r="FN220" s="338">
        <f t="shared" si="222"/>
        <v>0.83365460701215532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3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0.88535164820226253</v>
      </c>
      <c r="GB220" s="338">
        <f t="shared" si="223"/>
        <v>0.92166855440647133</v>
      </c>
      <c r="GC220" s="338">
        <f t="shared" si="223"/>
        <v>0.94680601284626809</v>
      </c>
      <c r="GD220" s="338">
        <f t="shared" si="223"/>
        <v>0.9640275800758169</v>
      </c>
      <c r="GE220"/>
      <c r="GF220"/>
      <c r="GG220"/>
    </row>
    <row r="221" spans="1:189" ht="42" customHeight="1">
      <c r="A221"/>
      <c r="B221" s="256"/>
      <c r="C221" s="227"/>
      <c r="D221" s="204">
        <v>1.1000000000000001</v>
      </c>
      <c r="E221" s="209">
        <f t="shared" si="259"/>
        <v>1.9970968131026161</v>
      </c>
      <c r="F221" s="337">
        <f t="shared" si="224"/>
        <v>0.49843337497983869</v>
      </c>
      <c r="G221" s="338">
        <f t="shared" si="225"/>
        <v>0.49855593960514649</v>
      </c>
      <c r="H221" s="338">
        <f t="shared" si="226"/>
        <v>0.49868528256343547</v>
      </c>
      <c r="I221" s="338">
        <f t="shared" si="227"/>
        <v>0.49896152334643623</v>
      </c>
      <c r="J221" s="338">
        <f t="shared" si="228"/>
        <v>0.49940716721220646</v>
      </c>
      <c r="K221" s="338">
        <f t="shared" si="229"/>
        <v>0.50066955749353503</v>
      </c>
      <c r="L221" s="338">
        <f t="shared" si="230"/>
        <v>0.50296554055657694</v>
      </c>
      <c r="M221" s="338">
        <f t="shared" si="231"/>
        <v>0.50756945077678084</v>
      </c>
      <c r="N221" s="338">
        <f t="shared" si="232"/>
        <v>0.51675672819801133</v>
      </c>
      <c r="O221" s="338">
        <f t="shared" si="233"/>
        <v>0.53491793313467018</v>
      </c>
      <c r="P221" s="338">
        <f t="shared" si="234"/>
        <v>0.57016828709948708</v>
      </c>
      <c r="Q221" s="338">
        <f t="shared" si="235"/>
        <v>0.63623353469102473</v>
      </c>
      <c r="R221" s="338">
        <f t="shared" si="236"/>
        <v>0.75230141084755386</v>
      </c>
      <c r="S221" s="338">
        <f t="shared" si="237"/>
        <v>0.93480214113421833</v>
      </c>
      <c r="T221" s="338">
        <f t="shared" si="238"/>
        <v>1.1770525453353839</v>
      </c>
      <c r="U221" s="338">
        <f t="shared" si="239"/>
        <v>1.4353368523184153</v>
      </c>
      <c r="V221" s="338">
        <f t="shared" si="240"/>
        <v>1.6536817549419498</v>
      </c>
      <c r="W221" s="338">
        <f t="shared" si="241"/>
        <v>1.8048764787855263</v>
      </c>
      <c r="X221" s="338">
        <f t="shared" si="242"/>
        <v>1.8956870203228509</v>
      </c>
      <c r="Y221" s="338">
        <f t="shared" si="243"/>
        <v>1.9456418853213415</v>
      </c>
      <c r="Z221" s="338">
        <f t="shared" si="244"/>
        <v>1.9718004959386897</v>
      </c>
      <c r="AA221" s="338">
        <f t="shared" si="245"/>
        <v>1.9851452602505919</v>
      </c>
      <c r="AB221" s="338">
        <f t="shared" si="246"/>
        <v>1.9918623910230433</v>
      </c>
      <c r="AC221" s="338">
        <f t="shared" si="247"/>
        <v>1.9952206548676146</v>
      </c>
      <c r="AD221" s="338">
        <f t="shared" si="248"/>
        <v>1.9968939467381568</v>
      </c>
      <c r="AE221" s="338">
        <f t="shared" si="249"/>
        <v>1.9979875229008839</v>
      </c>
      <c r="AF221" s="338">
        <f t="shared" si="250"/>
        <v>1.9988197451031413</v>
      </c>
      <c r="AG221" s="338">
        <f t="shared" si="251"/>
        <v>1.9992333578591699</v>
      </c>
      <c r="AH221" s="338">
        <f t="shared" si="252"/>
        <v>1.9995916033716588</v>
      </c>
      <c r="AI221" s="338">
        <f t="shared" si="253"/>
        <v>1.9997970731914725</v>
      </c>
      <c r="AJ221" s="339">
        <f t="shared" si="254"/>
        <v>1.9998991319834205</v>
      </c>
      <c r="AK221" s="258"/>
      <c r="AL221" s="172"/>
      <c r="AM221" s="256"/>
      <c r="AN221" s="227"/>
      <c r="AO221" s="204">
        <v>1.1000000000000001</v>
      </c>
      <c r="AP221" s="209">
        <f t="shared" si="260"/>
        <v>1.9970968131026161</v>
      </c>
      <c r="AQ221" s="338">
        <f t="shared" si="255"/>
        <v>0.99976926699602731</v>
      </c>
      <c r="AR221" s="338">
        <f t="shared" si="255"/>
        <v>0.999737649109952</v>
      </c>
      <c r="AS221" s="338">
        <f t="shared" si="255"/>
        <v>0.99971587593476052</v>
      </c>
      <c r="AT221" s="338">
        <f t="shared" si="255"/>
        <v>0.99970383504343918</v>
      </c>
      <c r="AU221" s="338">
        <f t="shared" si="255"/>
        <v>0.99969924129150745</v>
      </c>
      <c r="AV221" s="338">
        <f t="shared" si="255"/>
        <v>0.99969857718559263</v>
      </c>
      <c r="AW221" s="338">
        <f t="shared" si="255"/>
        <v>0.99969923923102499</v>
      </c>
      <c r="AX221" s="338">
        <f t="shared" si="255"/>
        <v>0.99970383062490409</v>
      </c>
      <c r="AY221" s="338">
        <f t="shared" si="255"/>
        <v>0.9997158685719284</v>
      </c>
      <c r="AZ221" s="338">
        <f t="shared" si="255"/>
        <v>0.99973763795195814</v>
      </c>
      <c r="BA221" s="338">
        <f t="shared" si="256"/>
        <v>0.9997692509765036</v>
      </c>
      <c r="BB221" s="338">
        <f t="shared" si="256"/>
        <v>0.99980822972147221</v>
      </c>
      <c r="BC221" s="338">
        <f t="shared" si="256"/>
        <v>0.9998501193827054</v>
      </c>
      <c r="BD221" s="338">
        <f t="shared" si="256"/>
        <v>0.99988999345969742</v>
      </c>
      <c r="BE221" s="338">
        <f t="shared" si="256"/>
        <v>0.99992405067050649</v>
      </c>
      <c r="BF221" s="338">
        <f t="shared" si="256"/>
        <v>0.99995047433232886</v>
      </c>
      <c r="BG221" s="338">
        <f t="shared" si="256"/>
        <v>0.99996932387828152</v>
      </c>
      <c r="BH221" s="338">
        <f t="shared" si="256"/>
        <v>0.99998183275607055</v>
      </c>
      <c r="BI221" s="338">
        <f t="shared" si="256"/>
        <v>0.9999896397430259</v>
      </c>
      <c r="BJ221" s="338">
        <f t="shared" si="256"/>
        <v>0.99999426730813634</v>
      </c>
      <c r="BK221" s="338">
        <f t="shared" si="257"/>
        <v>0.99999689479505371</v>
      </c>
      <c r="BL221" s="338">
        <f t="shared" si="257"/>
        <v>0.99999833435859897</v>
      </c>
      <c r="BM221" s="338">
        <f t="shared" si="257"/>
        <v>0.9999991001919547</v>
      </c>
      <c r="BN221" s="338">
        <f t="shared" si="257"/>
        <v>0.99999949790463027</v>
      </c>
      <c r="BO221" s="338">
        <f t="shared" si="257"/>
        <v>0.99999970044106912</v>
      </c>
      <c r="BP221" s="338">
        <f t="shared" si="257"/>
        <v>0.9999998019198002</v>
      </c>
      <c r="BQ221" s="338">
        <f t="shared" si="257"/>
        <v>0.99999985206316599</v>
      </c>
      <c r="BR221" s="338">
        <f t="shared" si="257"/>
        <v>0.99999987689863801</v>
      </c>
      <c r="BS221" s="338">
        <f t="shared" si="257"/>
        <v>0.99999988982371213</v>
      </c>
      <c r="BT221" s="338">
        <f t="shared" si="257"/>
        <v>0.99999989765172592</v>
      </c>
      <c r="BU221" s="338">
        <f t="shared" si="257"/>
        <v>0.99999990382756399</v>
      </c>
      <c r="BV221" s="258"/>
      <c r="BW221" s="172"/>
      <c r="BX221" s="256"/>
      <c r="BY221" s="227"/>
      <c r="BZ221" s="204">
        <v>1.1000000000000001</v>
      </c>
      <c r="CA221" s="209">
        <f t="shared" si="261"/>
        <v>1.9970968131026161</v>
      </c>
      <c r="CB221" s="337">
        <f t="shared" si="262"/>
        <v>0.49854840655130805</v>
      </c>
      <c r="CC221" s="338">
        <f t="shared" si="264"/>
        <v>0.49868677052324845</v>
      </c>
      <c r="CD221" s="338">
        <f t="shared" si="265"/>
        <v>0.49882701132174345</v>
      </c>
      <c r="CE221" s="338">
        <f t="shared" si="266"/>
        <v>0.49910934204304153</v>
      </c>
      <c r="CF221" s="338">
        <f t="shared" si="267"/>
        <v>0.49955741345469495</v>
      </c>
      <c r="CG221" s="338">
        <f t="shared" si="268"/>
        <v>0.50082051622304791</v>
      </c>
      <c r="CH221" s="338">
        <f t="shared" si="269"/>
        <v>0.50311685836978448</v>
      </c>
      <c r="CI221" s="338">
        <f t="shared" si="270"/>
        <v>0.50771982183913877</v>
      </c>
      <c r="CJ221" s="338">
        <f t="shared" si="271"/>
        <v>0.51690359675513275</v>
      </c>
      <c r="CK221" s="338">
        <f t="shared" si="272"/>
        <v>0.53505831212926225</v>
      </c>
      <c r="CL221" s="338">
        <f t="shared" si="273"/>
        <v>0.57029988324064496</v>
      </c>
      <c r="CM221" s="338">
        <f t="shared" si="274"/>
        <v>0.63635556877569155</v>
      </c>
      <c r="CN221" s="338">
        <f t="shared" si="275"/>
        <v>0.75241418314978559</v>
      </c>
      <c r="CO221" s="338">
        <f t="shared" si="276"/>
        <v>0.93490498679732759</v>
      </c>
      <c r="CP221" s="338">
        <f t="shared" si="277"/>
        <v>1.1771419484770895</v>
      </c>
      <c r="CQ221" s="338">
        <f t="shared" si="278"/>
        <v>1.4354079418551162</v>
      </c>
      <c r="CR221" s="338">
        <f t="shared" si="279"/>
        <v>1.6537324850409507</v>
      </c>
      <c r="CS221" s="338">
        <f t="shared" si="280"/>
        <v>1.8049092690124868</v>
      </c>
      <c r="CT221" s="338">
        <f t="shared" si="281"/>
        <v>1.8957066603309993</v>
      </c>
      <c r="CU221" s="338">
        <f t="shared" si="282"/>
        <v>1.9456530391506885</v>
      </c>
      <c r="CV221" s="338">
        <f t="shared" si="283"/>
        <v>1.9718066188023555</v>
      </c>
      <c r="CW221" s="338">
        <f t="shared" si="284"/>
        <v>1.9851485667962319</v>
      </c>
      <c r="CX221" s="338">
        <f t="shared" si="285"/>
        <v>1.9918641833184605</v>
      </c>
      <c r="CY221" s="338">
        <f t="shared" si="286"/>
        <v>1.9952216566591701</v>
      </c>
      <c r="CZ221" s="338">
        <f t="shared" si="287"/>
        <v>1.9968945449257518</v>
      </c>
      <c r="DA221" s="338">
        <f t="shared" si="288"/>
        <v>1.9979879186627301</v>
      </c>
      <c r="DB221" s="338">
        <f t="shared" si="289"/>
        <v>1.9988200408022498</v>
      </c>
      <c r="DC221" s="338">
        <f t="shared" si="290"/>
        <v>1.9992336039675496</v>
      </c>
      <c r="DD221" s="338">
        <f t="shared" si="291"/>
        <v>1.9995918236792631</v>
      </c>
      <c r="DE221" s="338">
        <f t="shared" si="292"/>
        <v>1.9997972778672723</v>
      </c>
      <c r="DF221" s="339">
        <f t="shared" si="293"/>
        <v>1.9998993243186103</v>
      </c>
      <c r="DG221" s="258"/>
      <c r="DH221"/>
      <c r="DI221"/>
      <c r="DJ221"/>
      <c r="DK221" s="824">
        <v>0.5</v>
      </c>
      <c r="DL221" s="338">
        <f t="shared" si="218"/>
        <v>0.99505475368673069</v>
      </c>
      <c r="DM221" s="338">
        <f t="shared" si="218"/>
        <v>0.99263152020112821</v>
      </c>
      <c r="DN221" s="338">
        <f t="shared" si="218"/>
        <v>0.98902740220109897</v>
      </c>
      <c r="DO221" s="338">
        <f t="shared" si="218"/>
        <v>0.98367485769368024</v>
      </c>
      <c r="DP221" s="338">
        <f t="shared" si="218"/>
        <v>0.97574313003145141</v>
      </c>
      <c r="DQ221" s="338">
        <f t="shared" si="218"/>
        <v>0.9640275800758169</v>
      </c>
      <c r="DR221" s="338">
        <f t="shared" si="218"/>
        <v>0.94680601284626809</v>
      </c>
      <c r="DS221" s="338">
        <f t="shared" si="218"/>
        <v>0.92166855440647133</v>
      </c>
      <c r="DT221" s="338">
        <f t="shared" si="218"/>
        <v>0.88535164820226253</v>
      </c>
      <c r="DU221" s="338">
        <f t="shared" si="218"/>
        <v>0.83365460701215532</v>
      </c>
      <c r="DV221" s="338">
        <f t="shared" si="219"/>
        <v>0.76159415595576463</v>
      </c>
      <c r="DW221" s="338">
        <f t="shared" si="219"/>
        <v>0.83365460701215532</v>
      </c>
      <c r="DX221" s="338">
        <f t="shared" si="219"/>
        <v>0.88535164820226253</v>
      </c>
      <c r="DY221" s="338">
        <f t="shared" si="219"/>
        <v>0.92166855440647133</v>
      </c>
      <c r="DZ221" s="338">
        <f t="shared" si="219"/>
        <v>0.94680601284626809</v>
      </c>
      <c r="EA221" s="338">
        <f t="shared" si="219"/>
        <v>0.9640275800758169</v>
      </c>
      <c r="EB221" s="338">
        <f t="shared" si="219"/>
        <v>0.97574313003145141</v>
      </c>
      <c r="EC221" s="338">
        <f t="shared" si="219"/>
        <v>0.98367485769368024</v>
      </c>
      <c r="ED221" s="338">
        <f t="shared" si="219"/>
        <v>0.98902740220109897</v>
      </c>
      <c r="EE221" s="338">
        <f t="shared" si="219"/>
        <v>0.99263152020112821</v>
      </c>
      <c r="EF221" s="338">
        <f t="shared" si="219"/>
        <v>0.99505475368673069</v>
      </c>
      <c r="EG221"/>
      <c r="EH221"/>
      <c r="EI221"/>
      <c r="EJ221" s="824">
        <v>0.5</v>
      </c>
      <c r="EK221" s="338">
        <f t="shared" si="220"/>
        <v>0.97741223558377843</v>
      </c>
      <c r="EL221" s="338">
        <f t="shared" si="220"/>
        <v>0.96797526879474338</v>
      </c>
      <c r="EM221" s="338">
        <f t="shared" si="220"/>
        <v>0.95509269691387622</v>
      </c>
      <c r="EN221" s="338">
        <f t="shared" si="220"/>
        <v>0.93791900570849696</v>
      </c>
      <c r="EO221" s="338">
        <f t="shared" si="220"/>
        <v>0.91575193436038127</v>
      </c>
      <c r="EP221" s="338">
        <f t="shared" si="220"/>
        <v>0.88838556158566062</v>
      </c>
      <c r="EQ221" s="338">
        <f t="shared" si="220"/>
        <v>0.85665130676158863</v>
      </c>
      <c r="ER221" s="338">
        <f t="shared" si="220"/>
        <v>0.82304705847053827</v>
      </c>
      <c r="ES221" s="338">
        <f t="shared" si="220"/>
        <v>0.79209622243685329</v>
      </c>
      <c r="ET221" s="338">
        <f t="shared" si="220"/>
        <v>0.76978665234542532</v>
      </c>
      <c r="EU221" s="338">
        <f t="shared" si="221"/>
        <v>0.76159415595576463</v>
      </c>
      <c r="EV221" s="338">
        <f t="shared" si="221"/>
        <v>0.76978665234542532</v>
      </c>
      <c r="EW221" s="338">
        <f t="shared" si="221"/>
        <v>0.79209622243685329</v>
      </c>
      <c r="EX221" s="338">
        <f t="shared" si="221"/>
        <v>0.82304705847053827</v>
      </c>
      <c r="EY221" s="338">
        <f t="shared" si="221"/>
        <v>0.85665130676158863</v>
      </c>
      <c r="EZ221" s="338">
        <f t="shared" si="221"/>
        <v>0.88838556158566062</v>
      </c>
      <c r="FA221" s="338">
        <f t="shared" si="221"/>
        <v>0.91575193436038127</v>
      </c>
      <c r="FB221" s="338">
        <f t="shared" si="221"/>
        <v>0.93791900570849696</v>
      </c>
      <c r="FC221" s="338">
        <f t="shared" si="221"/>
        <v>0.95509269691387622</v>
      </c>
      <c r="FD221" s="338">
        <f t="shared" si="221"/>
        <v>0.96797526879474338</v>
      </c>
      <c r="FE221" s="338">
        <f t="shared" si="221"/>
        <v>0.97741223558377843</v>
      </c>
      <c r="FF221"/>
      <c r="FG221"/>
      <c r="FH221" s="822"/>
      <c r="FI221" s="458">
        <v>0.5</v>
      </c>
      <c r="FJ221" s="338">
        <f t="shared" si="222"/>
        <v>0.9640275800758169</v>
      </c>
      <c r="FK221" s="338">
        <f t="shared" si="222"/>
        <v>0.94680601284626809</v>
      </c>
      <c r="FL221" s="338">
        <f t="shared" si="222"/>
        <v>0.92166855440647133</v>
      </c>
      <c r="FM221" s="338">
        <f t="shared" si="222"/>
        <v>0.88535164820226253</v>
      </c>
      <c r="FN221" s="338">
        <f t="shared" si="222"/>
        <v>0.83365460701215532</v>
      </c>
      <c r="FO221" s="338">
        <f t="shared" si="222"/>
        <v>0.76159415595576463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3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0.83365460701215532</v>
      </c>
      <c r="GA221" s="338">
        <f t="shared" si="223"/>
        <v>0.88535164820226253</v>
      </c>
      <c r="GB221" s="338">
        <f t="shared" si="223"/>
        <v>0.92166855440647133</v>
      </c>
      <c r="GC221" s="338">
        <f t="shared" si="223"/>
        <v>0.94680601284626809</v>
      </c>
      <c r="GD221" s="338">
        <f t="shared" si="223"/>
        <v>0.9640275800758169</v>
      </c>
      <c r="GE221"/>
      <c r="GF221"/>
      <c r="GG221"/>
    </row>
    <row r="222" spans="1:189" ht="42" customHeight="1">
      <c r="A222"/>
      <c r="B222" s="256"/>
      <c r="C222" s="227"/>
      <c r="D222" s="204">
        <v>1</v>
      </c>
      <c r="E222" s="209">
        <f t="shared" si="259"/>
        <v>1.994159429346031</v>
      </c>
      <c r="F222" s="337">
        <f t="shared" si="224"/>
        <v>0.49683768156462532</v>
      </c>
      <c r="G222" s="338">
        <f t="shared" si="225"/>
        <v>0.49693591191796554</v>
      </c>
      <c r="H222" s="338">
        <f t="shared" si="226"/>
        <v>0.49704770871520354</v>
      </c>
      <c r="I222" s="338">
        <f t="shared" si="227"/>
        <v>0.49731390599472874</v>
      </c>
      <c r="J222" s="338">
        <f t="shared" si="228"/>
        <v>0.49787561139223735</v>
      </c>
      <c r="K222" s="338">
        <f t="shared" si="229"/>
        <v>0.49877458752279008</v>
      </c>
      <c r="L222" s="338">
        <f t="shared" si="230"/>
        <v>0.5013126034760359</v>
      </c>
      <c r="M222" s="338">
        <f t="shared" si="231"/>
        <v>0.50591872826013706</v>
      </c>
      <c r="N222" s="338">
        <f t="shared" si="232"/>
        <v>0.51511299802572252</v>
      </c>
      <c r="O222" s="338">
        <f t="shared" si="233"/>
        <v>0.53328680192783851</v>
      </c>
      <c r="P222" s="338">
        <f t="shared" si="234"/>
        <v>0.56855420439961812</v>
      </c>
      <c r="Q222" s="338">
        <f t="shared" si="235"/>
        <v>0.63463839290333335</v>
      </c>
      <c r="R222" s="338">
        <f t="shared" si="236"/>
        <v>0.75072498621885875</v>
      </c>
      <c r="S222" s="338">
        <f t="shared" si="237"/>
        <v>0.93324420283320442</v>
      </c>
      <c r="T222" s="338">
        <f t="shared" si="238"/>
        <v>1.1755141942348843</v>
      </c>
      <c r="U222" s="338">
        <f t="shared" si="239"/>
        <v>1.4338188179180105</v>
      </c>
      <c r="V222" s="338">
        <f t="shared" si="240"/>
        <v>1.6521818248993572</v>
      </c>
      <c r="W222" s="338">
        <f t="shared" si="241"/>
        <v>1.8033898785171205</v>
      </c>
      <c r="X222" s="338">
        <f t="shared" si="242"/>
        <v>1.8942087741101254</v>
      </c>
      <c r="Y222" s="338">
        <f t="shared" si="243"/>
        <v>1.9441683065066164</v>
      </c>
      <c r="Z222" s="338">
        <f t="shared" si="244"/>
        <v>1.9703293313504171</v>
      </c>
      <c r="AA222" s="338">
        <f t="shared" si="245"/>
        <v>1.983675281676075</v>
      </c>
      <c r="AB222" s="338">
        <f t="shared" si="246"/>
        <v>1.9903929750555398</v>
      </c>
      <c r="AC222" s="338">
        <f t="shared" si="247"/>
        <v>1.9937514996105405</v>
      </c>
      <c r="AD222" s="338">
        <f t="shared" si="248"/>
        <v>1.9959511160811905</v>
      </c>
      <c r="AE222" s="338">
        <f t="shared" si="249"/>
        <v>1.9976242605376866</v>
      </c>
      <c r="AF222" s="338">
        <f t="shared" si="250"/>
        <v>1.9984565070137714</v>
      </c>
      <c r="AG222" s="338">
        <f t="shared" si="251"/>
        <v>1.9989998517345307</v>
      </c>
      <c r="AH222" s="338">
        <f t="shared" si="252"/>
        <v>1.9994134486687527</v>
      </c>
      <c r="AI222" s="338">
        <f t="shared" si="253"/>
        <v>1.9996189268576594</v>
      </c>
      <c r="AJ222" s="339">
        <f t="shared" si="254"/>
        <v>1.999796858153559</v>
      </c>
      <c r="AK222" s="258"/>
      <c r="AL222" s="172"/>
      <c r="AM222" s="256"/>
      <c r="AN222" s="227"/>
      <c r="AO222" s="204">
        <v>1</v>
      </c>
      <c r="AP222" s="209">
        <f t="shared" si="260"/>
        <v>1.994159429346031</v>
      </c>
      <c r="AQ222" s="338">
        <f t="shared" si="255"/>
        <v>0.99951308995067445</v>
      </c>
      <c r="AR222" s="338">
        <f t="shared" si="255"/>
        <v>0.99943250911600134</v>
      </c>
      <c r="AS222" s="338">
        <f t="shared" si="255"/>
        <v>0.99937547897339907</v>
      </c>
      <c r="AT222" s="338">
        <f t="shared" si="255"/>
        <v>0.99934341342510502</v>
      </c>
      <c r="AU222" s="338">
        <f t="shared" si="255"/>
        <v>0.99933108260153225</v>
      </c>
      <c r="AV222" s="338">
        <f t="shared" si="255"/>
        <v>0.99932929622418776</v>
      </c>
      <c r="AW222" s="338">
        <f t="shared" si="255"/>
        <v>0.99933107895558937</v>
      </c>
      <c r="AX222" s="338">
        <f t="shared" si="255"/>
        <v>0.99934340551351497</v>
      </c>
      <c r="AY222" s="338">
        <f t="shared" si="255"/>
        <v>0.99937546555719881</v>
      </c>
      <c r="AZ222" s="338">
        <f t="shared" si="255"/>
        <v>0.9994324883550233</v>
      </c>
      <c r="BA222" s="338">
        <f t="shared" si="256"/>
        <v>0.99951305946836222</v>
      </c>
      <c r="BB222" s="338">
        <f t="shared" si="256"/>
        <v>0.99960861689994296</v>
      </c>
      <c r="BC222" s="338">
        <f t="shared" si="256"/>
        <v>0.99970636343756336</v>
      </c>
      <c r="BD222" s="338">
        <f t="shared" si="256"/>
        <v>0.99979420975284949</v>
      </c>
      <c r="BE222" s="338">
        <f t="shared" si="256"/>
        <v>0.99986470529713956</v>
      </c>
      <c r="BF222" s="338">
        <f t="shared" si="256"/>
        <v>0.99991601313736622</v>
      </c>
      <c r="BG222" s="338">
        <f t="shared" si="256"/>
        <v>0.99995039032892929</v>
      </c>
      <c r="BH222" s="338">
        <f t="shared" si="256"/>
        <v>0.99997188783610813</v>
      </c>
      <c r="BI222" s="338">
        <f t="shared" si="256"/>
        <v>0.99998458781680688</v>
      </c>
      <c r="BJ222" s="338">
        <f t="shared" si="256"/>
        <v>0.99999174935967261</v>
      </c>
      <c r="BK222" s="338">
        <f t="shared" si="257"/>
        <v>0.9999956375129726</v>
      </c>
      <c r="BL222" s="338">
        <f t="shared" si="257"/>
        <v>0.99999768448431503</v>
      </c>
      <c r="BM222" s="338">
        <f t="shared" si="257"/>
        <v>0.99999873573637055</v>
      </c>
      <c r="BN222" s="338">
        <f t="shared" si="257"/>
        <v>0.99999926511941917</v>
      </c>
      <c r="BO222" s="338">
        <f t="shared" si="257"/>
        <v>0.99999952768859013</v>
      </c>
      <c r="BP222" s="338">
        <f t="shared" si="257"/>
        <v>0.99999965633137622</v>
      </c>
      <c r="BQ222" s="338">
        <f t="shared" si="257"/>
        <v>0.99999971869075388</v>
      </c>
      <c r="BR222" s="338">
        <f t="shared" si="257"/>
        <v>0.99999974950149495</v>
      </c>
      <c r="BS222" s="338">
        <f t="shared" si="257"/>
        <v>0.99999976644271904</v>
      </c>
      <c r="BT222" s="338">
        <f t="shared" si="257"/>
        <v>0.99999977846944932</v>
      </c>
      <c r="BU222" s="338">
        <f t="shared" si="257"/>
        <v>0.9999997901218699</v>
      </c>
      <c r="BV222" s="258"/>
      <c r="BW222" s="172"/>
      <c r="BX222" s="256"/>
      <c r="BY222" s="227"/>
      <c r="BZ222" s="204">
        <v>1</v>
      </c>
      <c r="CA222" s="209">
        <f t="shared" si="261"/>
        <v>1.994159429346031</v>
      </c>
      <c r="CB222" s="337">
        <f t="shared" si="262"/>
        <v>0.49707971467301548</v>
      </c>
      <c r="CC222" s="338">
        <f t="shared" si="264"/>
        <v>0.49721807864495587</v>
      </c>
      <c r="CD222" s="338">
        <f t="shared" si="265"/>
        <v>0.49735831944345088</v>
      </c>
      <c r="CE222" s="338">
        <f t="shared" si="266"/>
        <v>0.49764065016474895</v>
      </c>
      <c r="CF222" s="338">
        <f t="shared" si="267"/>
        <v>0.49820887197477226</v>
      </c>
      <c r="CG222" s="338">
        <f t="shared" si="268"/>
        <v>0.49910934204304153</v>
      </c>
      <c r="CH222" s="338">
        <f t="shared" si="269"/>
        <v>0.50164816649149202</v>
      </c>
      <c r="CI222" s="338">
        <f t="shared" si="270"/>
        <v>0.5062511299608462</v>
      </c>
      <c r="CJ222" s="338">
        <f t="shared" si="271"/>
        <v>0.51543490487684007</v>
      </c>
      <c r="CK222" s="338">
        <f t="shared" si="272"/>
        <v>0.53358962025096968</v>
      </c>
      <c r="CL222" s="338">
        <f t="shared" si="273"/>
        <v>0.56883119136235227</v>
      </c>
      <c r="CM222" s="338">
        <f t="shared" si="274"/>
        <v>0.63488687689739898</v>
      </c>
      <c r="CN222" s="338">
        <f t="shared" si="275"/>
        <v>0.75094549127149302</v>
      </c>
      <c r="CO222" s="338">
        <f t="shared" si="276"/>
        <v>0.93343629491903501</v>
      </c>
      <c r="CP222" s="338">
        <f t="shared" si="277"/>
        <v>1.1756732565987968</v>
      </c>
      <c r="CQ222" s="338">
        <f t="shared" si="278"/>
        <v>1.4339392499768235</v>
      </c>
      <c r="CR222" s="338">
        <f t="shared" si="279"/>
        <v>1.652263793162658</v>
      </c>
      <c r="CS222" s="338">
        <f t="shared" si="280"/>
        <v>1.8034405771341941</v>
      </c>
      <c r="CT222" s="338">
        <f t="shared" si="281"/>
        <v>1.8942379684527066</v>
      </c>
      <c r="CU222" s="338">
        <f t="shared" si="282"/>
        <v>1.9441843472723959</v>
      </c>
      <c r="CV222" s="338">
        <f t="shared" si="283"/>
        <v>1.9703379269240628</v>
      </c>
      <c r="CW222" s="338">
        <f t="shared" si="284"/>
        <v>1.9836798749179394</v>
      </c>
      <c r="CX222" s="338">
        <f t="shared" si="285"/>
        <v>1.9903954914401678</v>
      </c>
      <c r="CY222" s="338">
        <f t="shared" si="286"/>
        <v>1.9937529647808774</v>
      </c>
      <c r="CZ222" s="338">
        <f t="shared" si="287"/>
        <v>1.9959520587921213</v>
      </c>
      <c r="DA222" s="338">
        <f t="shared" si="288"/>
        <v>1.9976249470587031</v>
      </c>
      <c r="DB222" s="338">
        <f t="shared" si="289"/>
        <v>1.9984570691982229</v>
      </c>
      <c r="DC222" s="338">
        <f t="shared" si="290"/>
        <v>1.9990003524811306</v>
      </c>
      <c r="DD222" s="338">
        <f t="shared" si="291"/>
        <v>1.9994139156464303</v>
      </c>
      <c r="DE222" s="338">
        <f t="shared" si="292"/>
        <v>1.9996193698344396</v>
      </c>
      <c r="DF222" s="339">
        <f t="shared" si="293"/>
        <v>1.9997972778672723</v>
      </c>
      <c r="DG222" s="258"/>
      <c r="DH222"/>
      <c r="DI222"/>
      <c r="DJ222"/>
      <c r="DK222" s="824">
        <v>0.4</v>
      </c>
      <c r="DL222" s="338">
        <f t="shared" si="218"/>
        <v>0.99263152020112821</v>
      </c>
      <c r="DM222" s="338">
        <f t="shared" si="218"/>
        <v>0.98902740220109897</v>
      </c>
      <c r="DN222" s="338">
        <f t="shared" si="218"/>
        <v>0.98367485769368024</v>
      </c>
      <c r="DO222" s="338">
        <f t="shared" si="218"/>
        <v>0.97574313003145141</v>
      </c>
      <c r="DP222" s="338">
        <f t="shared" si="218"/>
        <v>0.9640275800758169</v>
      </c>
      <c r="DQ222" s="338">
        <f t="shared" si="218"/>
        <v>0.94680601284626809</v>
      </c>
      <c r="DR222" s="338">
        <f t="shared" si="218"/>
        <v>0.92166855440647133</v>
      </c>
      <c r="DS222" s="338">
        <f t="shared" si="218"/>
        <v>0.88535164820226253</v>
      </c>
      <c r="DT222" s="338">
        <f t="shared" si="218"/>
        <v>0.83365460701215532</v>
      </c>
      <c r="DU222" s="338">
        <f t="shared" si="218"/>
        <v>0.76159415595576463</v>
      </c>
      <c r="DV222" s="338">
        <f t="shared" si="219"/>
        <v>0.66403677026784891</v>
      </c>
      <c r="DW222" s="338">
        <f t="shared" si="219"/>
        <v>0.76159415595576463</v>
      </c>
      <c r="DX222" s="338">
        <f t="shared" si="219"/>
        <v>0.83365460701215532</v>
      </c>
      <c r="DY222" s="338">
        <f t="shared" si="219"/>
        <v>0.88535164820226253</v>
      </c>
      <c r="DZ222" s="338">
        <f t="shared" si="219"/>
        <v>0.92166855440647133</v>
      </c>
      <c r="EA222" s="338">
        <f t="shared" si="219"/>
        <v>0.94680601284626809</v>
      </c>
      <c r="EB222" s="338">
        <f t="shared" si="219"/>
        <v>0.9640275800758169</v>
      </c>
      <c r="EC222" s="338">
        <f t="shared" si="219"/>
        <v>0.97574313003145141</v>
      </c>
      <c r="ED222" s="338">
        <f t="shared" si="219"/>
        <v>0.98367485769368024</v>
      </c>
      <c r="EE222" s="338">
        <f t="shared" si="219"/>
        <v>0.98902740220109897</v>
      </c>
      <c r="EF222" s="338">
        <f t="shared" si="219"/>
        <v>0.99263152020112821</v>
      </c>
      <c r="EG222"/>
      <c r="EH222"/>
      <c r="EI222"/>
      <c r="EJ222" s="824">
        <v>0.4</v>
      </c>
      <c r="EK222" s="338">
        <f t="shared" si="220"/>
        <v>0.97344012261082846</v>
      </c>
      <c r="EL222" s="338">
        <f t="shared" si="220"/>
        <v>0.96182850221220129</v>
      </c>
      <c r="EM222" s="338">
        <f t="shared" si="220"/>
        <v>0.94563952947663132</v>
      </c>
      <c r="EN222" s="338">
        <f t="shared" si="220"/>
        <v>0.92352148935148781</v>
      </c>
      <c r="EO222" s="338">
        <f t="shared" si="220"/>
        <v>0.8941438395855954</v>
      </c>
      <c r="EP222" s="338">
        <f t="shared" si="220"/>
        <v>0.85665130676158863</v>
      </c>
      <c r="EQ222" s="338">
        <f t="shared" si="220"/>
        <v>0.81148791107115925</v>
      </c>
      <c r="ER222" s="338">
        <f t="shared" si="220"/>
        <v>0.76159415595576463</v>
      </c>
      <c r="ES222" s="338">
        <f t="shared" si="220"/>
        <v>0.71357352593554979</v>
      </c>
      <c r="ET222" s="338">
        <f t="shared" si="220"/>
        <v>0.67757722415900501</v>
      </c>
      <c r="EU222" s="338">
        <f t="shared" si="221"/>
        <v>0.66403677026784891</v>
      </c>
      <c r="EV222" s="338">
        <f t="shared" si="221"/>
        <v>0.67757722415900501</v>
      </c>
      <c r="EW222" s="338">
        <f t="shared" si="221"/>
        <v>0.71357352593554979</v>
      </c>
      <c r="EX222" s="338">
        <f t="shared" si="221"/>
        <v>0.76159415595576463</v>
      </c>
      <c r="EY222" s="338">
        <f t="shared" si="221"/>
        <v>0.81148791107115925</v>
      </c>
      <c r="EZ222" s="338">
        <f t="shared" si="221"/>
        <v>0.85665130676158863</v>
      </c>
      <c r="FA222" s="338">
        <f t="shared" si="221"/>
        <v>0.8941438395855954</v>
      </c>
      <c r="FB222" s="338">
        <f t="shared" si="221"/>
        <v>0.92352148935148781</v>
      </c>
      <c r="FC222" s="338">
        <f t="shared" si="221"/>
        <v>0.94563952947663132</v>
      </c>
      <c r="FD222" s="338">
        <f t="shared" si="221"/>
        <v>0.96182850221220129</v>
      </c>
      <c r="FE222" s="338">
        <f t="shared" si="221"/>
        <v>0.97344012261082846</v>
      </c>
      <c r="FF222"/>
      <c r="FG222"/>
      <c r="FH222" s="822"/>
      <c r="FI222" s="458">
        <v>0.4</v>
      </c>
      <c r="FJ222" s="338">
        <f t="shared" si="222"/>
        <v>0.9640275800758169</v>
      </c>
      <c r="FK222" s="338">
        <f t="shared" si="222"/>
        <v>0.94680601284626809</v>
      </c>
      <c r="FL222" s="338">
        <f t="shared" si="222"/>
        <v>0.92166855440647133</v>
      </c>
      <c r="FM222" s="338">
        <f t="shared" si="222"/>
        <v>0.88535164820226253</v>
      </c>
      <c r="FN222" s="338">
        <f t="shared" si="222"/>
        <v>0.83365460701215532</v>
      </c>
      <c r="FO222" s="338">
        <f t="shared" si="222"/>
        <v>0.76159415595576463</v>
      </c>
      <c r="FP222" s="338">
        <f t="shared" si="222"/>
        <v>0.66403677026784891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3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0.76159415595576463</v>
      </c>
      <c r="FZ222" s="338">
        <f t="shared" si="223"/>
        <v>0.83365460701215532</v>
      </c>
      <c r="GA222" s="338">
        <f t="shared" si="223"/>
        <v>0.88535164820226253</v>
      </c>
      <c r="GB222" s="338">
        <f t="shared" si="223"/>
        <v>0.92166855440647133</v>
      </c>
      <c r="GC222" s="338">
        <f t="shared" si="223"/>
        <v>0.94680601284626809</v>
      </c>
      <c r="GD222" s="338">
        <f t="shared" si="223"/>
        <v>0.9640275800758169</v>
      </c>
      <c r="GE222"/>
      <c r="GF222"/>
      <c r="GG222"/>
    </row>
    <row r="223" spans="1:189" ht="42" customHeight="1">
      <c r="A223"/>
      <c r="B223" s="257"/>
      <c r="C223" s="256"/>
      <c r="D223" s="204">
        <v>0.9</v>
      </c>
      <c r="E223" s="209">
        <f t="shared" si="259"/>
        <v>1.9882617021061479</v>
      </c>
      <c r="F223" s="337">
        <f t="shared" si="224"/>
        <v>0.49363156299579436</v>
      </c>
      <c r="G223" s="338">
        <f t="shared" si="225"/>
        <v>0.49366823767580131</v>
      </c>
      <c r="H223" s="338">
        <f t="shared" si="226"/>
        <v>0.49373374166347284</v>
      </c>
      <c r="I223" s="338">
        <f t="shared" si="227"/>
        <v>0.49397278032524389</v>
      </c>
      <c r="J223" s="338">
        <f t="shared" si="228"/>
        <v>0.49452347607314018</v>
      </c>
      <c r="K223" s="338">
        <f t="shared" si="229"/>
        <v>0.49566229603228673</v>
      </c>
      <c r="L223" s="338">
        <f t="shared" si="230"/>
        <v>0.4974679511224927</v>
      </c>
      <c r="M223" s="338">
        <f t="shared" si="231"/>
        <v>0.50257073832941412</v>
      </c>
      <c r="N223" s="338">
        <f t="shared" si="232"/>
        <v>0.51178560941684759</v>
      </c>
      <c r="O223" s="338">
        <f t="shared" si="233"/>
        <v>0.52999553540159539</v>
      </c>
      <c r="P223" s="338">
        <f t="shared" si="234"/>
        <v>0.56531050715292042</v>
      </c>
      <c r="Q223" s="338">
        <f t="shared" si="235"/>
        <v>0.63144583010869559</v>
      </c>
      <c r="R223" s="338">
        <f t="shared" si="236"/>
        <v>0.74758063778402384</v>
      </c>
      <c r="S223" s="338">
        <f t="shared" si="237"/>
        <v>0.93014370841992322</v>
      </c>
      <c r="T223" s="338">
        <f t="shared" si="238"/>
        <v>1.1724546946242829</v>
      </c>
      <c r="U223" s="338">
        <f t="shared" si="239"/>
        <v>1.4307965656864654</v>
      </c>
      <c r="V223" s="338">
        <f t="shared" si="240"/>
        <v>1.6491892515836315</v>
      </c>
      <c r="W223" s="338">
        <f t="shared" si="241"/>
        <v>1.8004172694872551</v>
      </c>
      <c r="X223" s="338">
        <f t="shared" si="242"/>
        <v>1.8912477746266676</v>
      </c>
      <c r="Y223" s="338">
        <f t="shared" si="243"/>
        <v>1.9412133910373097</v>
      </c>
      <c r="Z223" s="338">
        <f t="shared" si="244"/>
        <v>1.9673773913511219</v>
      </c>
      <c r="AA223" s="338">
        <f t="shared" si="245"/>
        <v>1.9807247323671244</v>
      </c>
      <c r="AB223" s="338">
        <f t="shared" si="246"/>
        <v>1.9874430568596613</v>
      </c>
      <c r="AC223" s="338">
        <f t="shared" si="247"/>
        <v>1.9918619439852756</v>
      </c>
      <c r="AD223" s="338">
        <f t="shared" si="248"/>
        <v>1.9952200640973363</v>
      </c>
      <c r="AE223" s="338">
        <f t="shared" si="249"/>
        <v>1.9968932643181601</v>
      </c>
      <c r="AF223" s="338">
        <f t="shared" si="250"/>
        <v>1.9979867871274772</v>
      </c>
      <c r="AG223" s="338">
        <f t="shared" si="251"/>
        <v>1.9988189841612991</v>
      </c>
      <c r="AH223" s="338">
        <f t="shared" si="252"/>
        <v>1.9992325938261997</v>
      </c>
      <c r="AI223" s="338">
        <f t="shared" si="253"/>
        <v>1.9995908550218193</v>
      </c>
      <c r="AJ223" s="339">
        <f t="shared" si="254"/>
        <v>1.9997963579382507</v>
      </c>
      <c r="AK223" s="258"/>
      <c r="AL223" s="172"/>
      <c r="AM223" s="257"/>
      <c r="AN223" s="256"/>
      <c r="AO223" s="204">
        <v>0.9</v>
      </c>
      <c r="AP223" s="209">
        <f t="shared" si="260"/>
        <v>1.9882617021061479</v>
      </c>
      <c r="AQ223" s="338">
        <f t="shared" si="255"/>
        <v>0.99898956307582187</v>
      </c>
      <c r="AR223" s="338">
        <f t="shared" si="255"/>
        <v>0.99878410928509342</v>
      </c>
      <c r="AS223" s="338">
        <f t="shared" si="255"/>
        <v>0.99863329037890058</v>
      </c>
      <c r="AT223" s="338">
        <f t="shared" si="255"/>
        <v>0.99854655719152829</v>
      </c>
      <c r="AU223" s="338">
        <f t="shared" si="255"/>
        <v>0.9985128371577241</v>
      </c>
      <c r="AV223" s="338">
        <f t="shared" si="255"/>
        <v>0.99850793659359804</v>
      </c>
      <c r="AW223" s="338">
        <f t="shared" si="255"/>
        <v>0.99851283087484421</v>
      </c>
      <c r="AX223" s="338">
        <f t="shared" si="255"/>
        <v>0.99854654337877535</v>
      </c>
      <c r="AY223" s="338">
        <f t="shared" si="255"/>
        <v>0.99863326650159467</v>
      </c>
      <c r="AZ223" s="338">
        <f t="shared" si="255"/>
        <v>0.99878407148080894</v>
      </c>
      <c r="BA223" s="338">
        <f t="shared" si="256"/>
        <v>0.99898950618979099</v>
      </c>
      <c r="BB223" s="338">
        <f t="shared" si="256"/>
        <v>0.99922115277381529</v>
      </c>
      <c r="BC223" s="338">
        <f t="shared" si="256"/>
        <v>0.99944386130612151</v>
      </c>
      <c r="BD223" s="338">
        <f t="shared" si="256"/>
        <v>0.99963059911654006</v>
      </c>
      <c r="BE223" s="338">
        <f t="shared" si="256"/>
        <v>0.99977002409416293</v>
      </c>
      <c r="BF223" s="338">
        <f t="shared" si="256"/>
        <v>0.99986455487593451</v>
      </c>
      <c r="BG223" s="338">
        <f t="shared" si="256"/>
        <v>0.99992379990210856</v>
      </c>
      <c r="BH223" s="338">
        <f t="shared" si="256"/>
        <v>0.99995865350201907</v>
      </c>
      <c r="BI223" s="338">
        <f t="shared" si="256"/>
        <v>0.99997814707122679</v>
      </c>
      <c r="BJ223" s="338">
        <f t="shared" si="256"/>
        <v>0.99998861930181548</v>
      </c>
      <c r="BK223" s="338">
        <f t="shared" si="257"/>
        <v>0.99999406728785012</v>
      </c>
      <c r="BL223" s="338">
        <f t="shared" si="257"/>
        <v>0.9999968299931502</v>
      </c>
      <c r="BM223" s="338">
        <f t="shared" si="257"/>
        <v>0.9999982032420317</v>
      </c>
      <c r="BN223" s="338">
        <f t="shared" si="257"/>
        <v>0.99999887576010271</v>
      </c>
      <c r="BO223" s="338">
        <f t="shared" si="257"/>
        <v>0.99999920181207513</v>
      </c>
      <c r="BP223" s="338">
        <f t="shared" si="257"/>
        <v>0.99999935870044065</v>
      </c>
      <c r="BQ223" s="338">
        <f t="shared" si="257"/>
        <v>0.99999943366261512</v>
      </c>
      <c r="BR223" s="338">
        <f t="shared" si="257"/>
        <v>0.99999947136764233</v>
      </c>
      <c r="BS223" s="338">
        <f t="shared" si="257"/>
        <v>0.99999949473570882</v>
      </c>
      <c r="BT223" s="338">
        <f t="shared" si="257"/>
        <v>0.99999951557241218</v>
      </c>
      <c r="BU223" s="338">
        <f t="shared" si="257"/>
        <v>0.99999953998886193</v>
      </c>
      <c r="BV223" s="258"/>
      <c r="BW223" s="172"/>
      <c r="BX223" s="257"/>
      <c r="BY223" s="256"/>
      <c r="BZ223" s="204">
        <v>0.9</v>
      </c>
      <c r="CA223" s="209">
        <f t="shared" si="261"/>
        <v>1.9882617021061479</v>
      </c>
      <c r="CB223" s="337">
        <f t="shared" si="262"/>
        <v>0.49413085105307397</v>
      </c>
      <c r="CC223" s="338">
        <f t="shared" si="264"/>
        <v>0.49426921502501436</v>
      </c>
      <c r="CD223" s="338">
        <f t="shared" si="265"/>
        <v>0.49440945582350937</v>
      </c>
      <c r="CE223" s="338">
        <f t="shared" si="266"/>
        <v>0.49469178654480744</v>
      </c>
      <c r="CF223" s="338">
        <f t="shared" si="267"/>
        <v>0.49526000835483075</v>
      </c>
      <c r="CG223" s="338">
        <f t="shared" si="268"/>
        <v>0.49640296072481382</v>
      </c>
      <c r="CH223" s="338">
        <f t="shared" si="269"/>
        <v>0.49820887197477226</v>
      </c>
      <c r="CI223" s="338">
        <f t="shared" si="270"/>
        <v>0.50330226634090469</v>
      </c>
      <c r="CJ223" s="338">
        <f t="shared" si="271"/>
        <v>0.51248604125689856</v>
      </c>
      <c r="CK223" s="338">
        <f t="shared" si="272"/>
        <v>0.53064075663102817</v>
      </c>
      <c r="CL223" s="338">
        <f t="shared" si="273"/>
        <v>0.56588232774241076</v>
      </c>
      <c r="CM223" s="338">
        <f t="shared" si="274"/>
        <v>0.63193801327745747</v>
      </c>
      <c r="CN223" s="338">
        <f t="shared" si="275"/>
        <v>0.7479966276515515</v>
      </c>
      <c r="CO223" s="338">
        <f t="shared" si="276"/>
        <v>0.9304874312990935</v>
      </c>
      <c r="CP223" s="338">
        <f t="shared" si="277"/>
        <v>1.1727243929788553</v>
      </c>
      <c r="CQ223" s="338">
        <f t="shared" si="278"/>
        <v>1.430990386356882</v>
      </c>
      <c r="CR223" s="338">
        <f t="shared" si="279"/>
        <v>1.6493149295427165</v>
      </c>
      <c r="CS223" s="338">
        <f t="shared" si="280"/>
        <v>1.8004917135142526</v>
      </c>
      <c r="CT223" s="338">
        <f t="shared" si="281"/>
        <v>1.8912891048327651</v>
      </c>
      <c r="CU223" s="338">
        <f t="shared" si="282"/>
        <v>1.9412354836524544</v>
      </c>
      <c r="CV223" s="338">
        <f t="shared" si="283"/>
        <v>1.9673890633041213</v>
      </c>
      <c r="CW223" s="338">
        <f t="shared" si="284"/>
        <v>1.9807310112979979</v>
      </c>
      <c r="CX223" s="338">
        <f t="shared" si="285"/>
        <v>1.9874466278202263</v>
      </c>
      <c r="CY223" s="338">
        <f t="shared" si="286"/>
        <v>1.9918641833184605</v>
      </c>
      <c r="CZ223" s="338">
        <f t="shared" si="287"/>
        <v>1.9952216566591701</v>
      </c>
      <c r="DA223" s="338">
        <f t="shared" si="288"/>
        <v>1.9968945449257518</v>
      </c>
      <c r="DB223" s="338">
        <f t="shared" si="289"/>
        <v>1.9979879186627301</v>
      </c>
      <c r="DC223" s="338">
        <f t="shared" si="290"/>
        <v>1.9988200408022498</v>
      </c>
      <c r="DD223" s="338">
        <f t="shared" si="291"/>
        <v>1.9992336039675496</v>
      </c>
      <c r="DE223" s="338">
        <f t="shared" si="292"/>
        <v>1.9995918236792631</v>
      </c>
      <c r="DF223" s="339">
        <f t="shared" si="293"/>
        <v>1.9997972778672723</v>
      </c>
      <c r="DG223" s="258"/>
      <c r="DH223"/>
      <c r="DI223"/>
      <c r="DJ223"/>
      <c r="DK223" s="824">
        <v>0.3</v>
      </c>
      <c r="DL223" s="338">
        <f t="shared" si="218"/>
        <v>0.98902740220109897</v>
      </c>
      <c r="DM223" s="338">
        <f t="shared" si="218"/>
        <v>0.98367485769368024</v>
      </c>
      <c r="DN223" s="338">
        <f t="shared" si="218"/>
        <v>0.97574313003145141</v>
      </c>
      <c r="DO223" s="338">
        <f t="shared" si="218"/>
        <v>0.9640275800758169</v>
      </c>
      <c r="DP223" s="338">
        <f t="shared" si="218"/>
        <v>0.94680601284626809</v>
      </c>
      <c r="DQ223" s="338">
        <f t="shared" si="218"/>
        <v>0.92166855440647133</v>
      </c>
      <c r="DR223" s="338">
        <f t="shared" si="218"/>
        <v>0.88535164820226253</v>
      </c>
      <c r="DS223" s="338">
        <f t="shared" si="218"/>
        <v>0.83365460701215532</v>
      </c>
      <c r="DT223" s="338">
        <f t="shared" si="218"/>
        <v>0.76159415595576463</v>
      </c>
      <c r="DU223" s="338">
        <f t="shared" si="218"/>
        <v>0.66403677026784891</v>
      </c>
      <c r="DV223" s="338">
        <f t="shared" si="219"/>
        <v>0.53704956699803508</v>
      </c>
      <c r="DW223" s="338">
        <f t="shared" si="219"/>
        <v>0.66403677026784891</v>
      </c>
      <c r="DX223" s="338">
        <f t="shared" si="219"/>
        <v>0.76159415595576463</v>
      </c>
      <c r="DY223" s="338">
        <f t="shared" si="219"/>
        <v>0.83365460701215532</v>
      </c>
      <c r="DZ223" s="338">
        <f t="shared" si="219"/>
        <v>0.88535164820226253</v>
      </c>
      <c r="EA223" s="338">
        <f t="shared" si="219"/>
        <v>0.92166855440647133</v>
      </c>
      <c r="EB223" s="338">
        <f t="shared" si="219"/>
        <v>0.94680601284626809</v>
      </c>
      <c r="EC223" s="338">
        <f t="shared" si="219"/>
        <v>0.9640275800758169</v>
      </c>
      <c r="ED223" s="338">
        <f t="shared" si="219"/>
        <v>0.97574313003145141</v>
      </c>
      <c r="EE223" s="338">
        <f t="shared" si="219"/>
        <v>0.98367485769368024</v>
      </c>
      <c r="EF223" s="338">
        <f t="shared" si="219"/>
        <v>0.98902740220109897</v>
      </c>
      <c r="EG223"/>
      <c r="EH223"/>
      <c r="EI223"/>
      <c r="EJ223" s="824">
        <v>0.3</v>
      </c>
      <c r="EK223" s="338">
        <f t="shared" si="220"/>
        <v>0.96974871525977591</v>
      </c>
      <c r="EL223" s="338">
        <f t="shared" si="220"/>
        <v>0.95601144400379967</v>
      </c>
      <c r="EM223" s="338">
        <f t="shared" si="220"/>
        <v>0.93650024009844923</v>
      </c>
      <c r="EN223" s="338">
        <f t="shared" si="220"/>
        <v>0.90924583651378499</v>
      </c>
      <c r="EO223" s="338">
        <f t="shared" si="220"/>
        <v>0.87206578039101212</v>
      </c>
      <c r="EP223" s="338">
        <f t="shared" si="220"/>
        <v>0.82304705847053827</v>
      </c>
      <c r="EQ223" s="338">
        <f t="shared" si="220"/>
        <v>0.76159415595576463</v>
      </c>
      <c r="ER223" s="338">
        <f t="shared" si="220"/>
        <v>0.69029975261899379</v>
      </c>
      <c r="ES223" s="338">
        <f t="shared" si="220"/>
        <v>0.6175965493239155</v>
      </c>
      <c r="ET223" s="338">
        <f t="shared" si="220"/>
        <v>0.5597407230393463</v>
      </c>
      <c r="EU223" s="338">
        <f t="shared" si="221"/>
        <v>0.53704956699803508</v>
      </c>
      <c r="EV223" s="338">
        <f t="shared" si="221"/>
        <v>0.5597407230393463</v>
      </c>
      <c r="EW223" s="338">
        <f t="shared" si="221"/>
        <v>0.6175965493239155</v>
      </c>
      <c r="EX223" s="338">
        <f t="shared" si="221"/>
        <v>0.69029975261899379</v>
      </c>
      <c r="EY223" s="338">
        <f t="shared" si="221"/>
        <v>0.76159415595576463</v>
      </c>
      <c r="EZ223" s="338">
        <f t="shared" si="221"/>
        <v>0.82304705847053827</v>
      </c>
      <c r="FA223" s="338">
        <f t="shared" si="221"/>
        <v>0.87206578039101212</v>
      </c>
      <c r="FB223" s="338">
        <f t="shared" si="221"/>
        <v>0.90924583651378499</v>
      </c>
      <c r="FC223" s="338">
        <f t="shared" si="221"/>
        <v>0.93650024009844923</v>
      </c>
      <c r="FD223" s="338">
        <f t="shared" si="221"/>
        <v>0.95601144400379967</v>
      </c>
      <c r="FE223" s="338">
        <f t="shared" si="221"/>
        <v>0.96974871525977591</v>
      </c>
      <c r="FF223"/>
      <c r="FG223"/>
      <c r="FH223" s="822"/>
      <c r="FI223" s="458">
        <v>0.3</v>
      </c>
      <c r="FJ223" s="338">
        <f t="shared" si="222"/>
        <v>0.9640275800758169</v>
      </c>
      <c r="FK223" s="338">
        <f t="shared" si="222"/>
        <v>0.94680601284626809</v>
      </c>
      <c r="FL223" s="338">
        <f t="shared" si="222"/>
        <v>0.92166855440647133</v>
      </c>
      <c r="FM223" s="338">
        <f t="shared" si="222"/>
        <v>0.88535164820226253</v>
      </c>
      <c r="FN223" s="338">
        <f t="shared" si="222"/>
        <v>0.83365460701215532</v>
      </c>
      <c r="FO223" s="338">
        <f t="shared" si="222"/>
        <v>0.76159415595576463</v>
      </c>
      <c r="FP223" s="338">
        <f t="shared" si="222"/>
        <v>0.66403677026784891</v>
      </c>
      <c r="FQ223" s="338">
        <f t="shared" si="222"/>
        <v>0.53704956699803508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3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0.66403677026784891</v>
      </c>
      <c r="FY223" s="338">
        <f t="shared" si="223"/>
        <v>0.76159415595576463</v>
      </c>
      <c r="FZ223" s="338">
        <f t="shared" si="223"/>
        <v>0.83365460701215532</v>
      </c>
      <c r="GA223" s="338">
        <f t="shared" si="223"/>
        <v>0.88535164820226253</v>
      </c>
      <c r="GB223" s="338">
        <f t="shared" si="223"/>
        <v>0.92166855440647133</v>
      </c>
      <c r="GC223" s="338">
        <f t="shared" si="223"/>
        <v>0.94680601284626809</v>
      </c>
      <c r="GD223" s="338">
        <f t="shared" si="223"/>
        <v>0.9640275800758169</v>
      </c>
      <c r="GE223"/>
      <c r="GF223"/>
      <c r="GG223"/>
    </row>
    <row r="224" spans="1:189" ht="42" customHeight="1">
      <c r="A224"/>
      <c r="B224" s="257"/>
      <c r="C224" s="256"/>
      <c r="D224" s="204">
        <v>0.8</v>
      </c>
      <c r="E224" s="209">
        <f t="shared" si="259"/>
        <v>1.9764553624550463</v>
      </c>
      <c r="F224" s="337">
        <f t="shared" si="224"/>
        <v>0.48722817793746631</v>
      </c>
      <c r="G224" s="338">
        <f t="shared" si="225"/>
        <v>0.48711164267843754</v>
      </c>
      <c r="H224" s="338">
        <f t="shared" si="226"/>
        <v>0.48705502171237419</v>
      </c>
      <c r="I224" s="338">
        <f t="shared" si="227"/>
        <v>0.4872198168544597</v>
      </c>
      <c r="J224" s="338">
        <f t="shared" si="228"/>
        <v>0.48774007964391664</v>
      </c>
      <c r="K224" s="338">
        <f t="shared" si="229"/>
        <v>0.48887250326480836</v>
      </c>
      <c r="L224" s="338">
        <f t="shared" si="230"/>
        <v>0.49116800608464978</v>
      </c>
      <c r="M224" s="338">
        <f t="shared" si="231"/>
        <v>0.49480971047202987</v>
      </c>
      <c r="N224" s="338">
        <f t="shared" si="232"/>
        <v>0.50507788389519304</v>
      </c>
      <c r="O224" s="338">
        <f t="shared" si="233"/>
        <v>0.52338972616911394</v>
      </c>
      <c r="P224" s="338">
        <f t="shared" si="234"/>
        <v>0.55883270633039328</v>
      </c>
      <c r="Q224" s="338">
        <f t="shared" si="235"/>
        <v>0.62509758734767062</v>
      </c>
      <c r="R224" s="338">
        <f t="shared" si="236"/>
        <v>0.74134567191718959</v>
      </c>
      <c r="S224" s="338">
        <f t="shared" si="237"/>
        <v>0.92400200043957692</v>
      </c>
      <c r="T224" s="338">
        <f t="shared" si="238"/>
        <v>1.1663899092565839</v>
      </c>
      <c r="U224" s="338">
        <f t="shared" si="239"/>
        <v>1.42479332854505</v>
      </c>
      <c r="V224" s="338">
        <f t="shared" si="240"/>
        <v>1.6432300065426577</v>
      </c>
      <c r="W224" s="338">
        <f t="shared" si="241"/>
        <v>1.794485111501676</v>
      </c>
      <c r="X224" s="338">
        <f t="shared" si="242"/>
        <v>1.8853302544196999</v>
      </c>
      <c r="Y224" s="338">
        <f t="shared" si="243"/>
        <v>1.935303073327332</v>
      </c>
      <c r="Z224" s="338">
        <f t="shared" si="244"/>
        <v>1.9614704031779426</v>
      </c>
      <c r="AA224" s="338">
        <f t="shared" si="245"/>
        <v>1.9748192212766282</v>
      </c>
      <c r="AB224" s="338">
        <f t="shared" si="246"/>
        <v>1.9836745956147712</v>
      </c>
      <c r="AC224" s="338">
        <f t="shared" si="247"/>
        <v>1.9903918140643471</v>
      </c>
      <c r="AD224" s="338">
        <f t="shared" si="248"/>
        <v>1.9937500536204122</v>
      </c>
      <c r="AE224" s="338">
        <f t="shared" si="249"/>
        <v>1.9959495121687207</v>
      </c>
      <c r="AF224" s="338">
        <f t="shared" si="250"/>
        <v>1.9976225729242416</v>
      </c>
      <c r="AG224" s="338">
        <f t="shared" si="251"/>
        <v>1.9984547871793448</v>
      </c>
      <c r="AH224" s="338">
        <f t="shared" si="252"/>
        <v>1.998998141293078</v>
      </c>
      <c r="AI224" s="338">
        <f t="shared" si="253"/>
        <v>1.9994117861895431</v>
      </c>
      <c r="AJ224" s="339">
        <f t="shared" si="254"/>
        <v>1.9996173505282406</v>
      </c>
      <c r="AK224" s="258"/>
      <c r="AL224" s="172"/>
      <c r="AM224" s="257"/>
      <c r="AN224" s="256"/>
      <c r="AO224" s="204">
        <v>0.8</v>
      </c>
      <c r="AP224" s="209">
        <f t="shared" si="260"/>
        <v>1.9764553624550463</v>
      </c>
      <c r="AQ224" s="338">
        <f t="shared" si="255"/>
        <v>0.99795279266520931</v>
      </c>
      <c r="AR224" s="338">
        <f t="shared" si="255"/>
        <v>0.99743142969631793</v>
      </c>
      <c r="AS224" s="338">
        <f t="shared" si="255"/>
        <v>0.99702917991603812</v>
      </c>
      <c r="AT224" s="338">
        <f t="shared" si="255"/>
        <v>0.9967904328964805</v>
      </c>
      <c r="AU224" s="338">
        <f t="shared" si="255"/>
        <v>0.99669615552891355</v>
      </c>
      <c r="AV224" s="338">
        <f t="shared" si="255"/>
        <v>0.99668238872952175</v>
      </c>
      <c r="AW224" s="338">
        <f t="shared" si="255"/>
        <v>0.99669614501378834</v>
      </c>
      <c r="AX224" s="338">
        <f t="shared" si="255"/>
        <v>0.99679040944788566</v>
      </c>
      <c r="AY224" s="338">
        <f t="shared" si="255"/>
        <v>0.99702913852593866</v>
      </c>
      <c r="AZ224" s="338">
        <f t="shared" si="255"/>
        <v>0.99743136251289155</v>
      </c>
      <c r="BA224" s="338">
        <f t="shared" si="256"/>
        <v>0.99795268882732779</v>
      </c>
      <c r="BB224" s="338">
        <f t="shared" si="256"/>
        <v>0.99850286910698438</v>
      </c>
      <c r="BC224" s="338">
        <f t="shared" si="256"/>
        <v>0.99899232919934133</v>
      </c>
      <c r="BD224" s="338">
        <f t="shared" si="256"/>
        <v>0.9993702455706549</v>
      </c>
      <c r="BE224" s="338">
        <f t="shared" si="256"/>
        <v>0.99963035134418032</v>
      </c>
      <c r="BF224" s="338">
        <f t="shared" si="256"/>
        <v>0.99979377543853321</v>
      </c>
      <c r="BG224" s="338">
        <f t="shared" si="256"/>
        <v>0.99988940496900236</v>
      </c>
      <c r="BH224" s="338">
        <f t="shared" si="256"/>
        <v>0.99994236440024686</v>
      </c>
      <c r="BI224" s="338">
        <f t="shared" si="256"/>
        <v>0.99997046727331507</v>
      </c>
      <c r="BJ224" s="338">
        <f t="shared" si="256"/>
        <v>0.99998489122546941</v>
      </c>
      <c r="BK224" s="338">
        <f t="shared" si="257"/>
        <v>0.99999210277235273</v>
      </c>
      <c r="BL224" s="338">
        <f t="shared" si="257"/>
        <v>0.99999563496339383</v>
      </c>
      <c r="BM224" s="338">
        <f t="shared" si="257"/>
        <v>0.99999733863148232</v>
      </c>
      <c r="BN224" s="338">
        <f t="shared" si="257"/>
        <v>0.99999815243963497</v>
      </c>
      <c r="BO224" s="338">
        <f t="shared" si="257"/>
        <v>0.99999853985899123</v>
      </c>
      <c r="BP224" s="338">
        <f t="shared" si="257"/>
        <v>0.99999872410592761</v>
      </c>
      <c r="BQ224" s="338">
        <f t="shared" si="257"/>
        <v>0.99999881152141945</v>
      </c>
      <c r="BR224" s="338">
        <f t="shared" si="257"/>
        <v>0.99999885810963207</v>
      </c>
      <c r="BS224" s="338">
        <f t="shared" si="257"/>
        <v>0.99999889385309515</v>
      </c>
      <c r="BT224" s="338">
        <f t="shared" si="257"/>
        <v>0.99999893495945458</v>
      </c>
      <c r="BU224" s="338">
        <f t="shared" si="257"/>
        <v>0.99999899015471172</v>
      </c>
      <c r="BV224" s="258"/>
      <c r="BW224" s="172"/>
      <c r="BX224" s="257"/>
      <c r="BY224" s="256"/>
      <c r="BZ224" s="204">
        <v>0.8</v>
      </c>
      <c r="CA224" s="209">
        <f t="shared" si="261"/>
        <v>1.9764553624550463</v>
      </c>
      <c r="CB224" s="337">
        <f t="shared" si="262"/>
        <v>0.48822768122752314</v>
      </c>
      <c r="CC224" s="338">
        <f t="shared" si="264"/>
        <v>0.48836604519946353</v>
      </c>
      <c r="CD224" s="338">
        <f t="shared" si="265"/>
        <v>0.48850628599795853</v>
      </c>
      <c r="CE224" s="338">
        <f t="shared" si="266"/>
        <v>0.48878861671925661</v>
      </c>
      <c r="CF224" s="338">
        <f t="shared" si="267"/>
        <v>0.48935683852927991</v>
      </c>
      <c r="CG224" s="338">
        <f t="shared" si="268"/>
        <v>0.49049979089926299</v>
      </c>
      <c r="CH224" s="338">
        <f t="shared" si="269"/>
        <v>0.49279613304599962</v>
      </c>
      <c r="CI224" s="338">
        <f t="shared" si="270"/>
        <v>0.49640296072481382</v>
      </c>
      <c r="CJ224" s="338">
        <f t="shared" si="271"/>
        <v>0.50658287143134784</v>
      </c>
      <c r="CK224" s="338">
        <f t="shared" si="272"/>
        <v>0.52473758680547733</v>
      </c>
      <c r="CL224" s="338">
        <f t="shared" si="273"/>
        <v>0.55997915791686004</v>
      </c>
      <c r="CM224" s="338">
        <f t="shared" si="274"/>
        <v>0.62603484345190663</v>
      </c>
      <c r="CN224" s="338">
        <f t="shared" si="275"/>
        <v>0.74209345782600067</v>
      </c>
      <c r="CO224" s="338">
        <f t="shared" si="276"/>
        <v>0.92458426147354267</v>
      </c>
      <c r="CP224" s="338">
        <f t="shared" si="277"/>
        <v>1.1668212231533044</v>
      </c>
      <c r="CQ224" s="338">
        <f t="shared" si="278"/>
        <v>1.4250872165313311</v>
      </c>
      <c r="CR224" s="338">
        <f t="shared" si="279"/>
        <v>1.6434117597171656</v>
      </c>
      <c r="CS224" s="338">
        <f t="shared" si="280"/>
        <v>1.7945885436887017</v>
      </c>
      <c r="CT224" s="338">
        <f t="shared" si="281"/>
        <v>1.8853859350072142</v>
      </c>
      <c r="CU224" s="338">
        <f t="shared" si="282"/>
        <v>1.9353323138269034</v>
      </c>
      <c r="CV224" s="338">
        <f t="shared" si="283"/>
        <v>1.9614858934785704</v>
      </c>
      <c r="CW224" s="338">
        <f t="shared" si="284"/>
        <v>1.9748278414724472</v>
      </c>
      <c r="CX224" s="338">
        <f t="shared" si="285"/>
        <v>1.9836798749179394</v>
      </c>
      <c r="CY224" s="338">
        <f t="shared" si="286"/>
        <v>1.9903954914401678</v>
      </c>
      <c r="CZ224" s="338">
        <f t="shared" si="287"/>
        <v>1.9937529647808774</v>
      </c>
      <c r="DA224" s="338">
        <f t="shared" si="288"/>
        <v>1.9959520587921213</v>
      </c>
      <c r="DB224" s="338">
        <f t="shared" si="289"/>
        <v>1.9976249470587031</v>
      </c>
      <c r="DC224" s="338">
        <f t="shared" si="290"/>
        <v>1.9984570691982229</v>
      </c>
      <c r="DD224" s="338">
        <f t="shared" si="291"/>
        <v>1.9990003524811306</v>
      </c>
      <c r="DE224" s="338">
        <f t="shared" si="292"/>
        <v>1.9994139156464303</v>
      </c>
      <c r="DF224" s="339">
        <f t="shared" si="293"/>
        <v>1.9996193698344396</v>
      </c>
      <c r="DG224" s="258"/>
      <c r="DH224"/>
      <c r="DI224"/>
      <c r="DJ224"/>
      <c r="DK224" s="824">
        <v>0.2</v>
      </c>
      <c r="DL224" s="338">
        <f t="shared" si="218"/>
        <v>0.98367485769368024</v>
      </c>
      <c r="DM224" s="338">
        <f t="shared" si="218"/>
        <v>0.97574313003145141</v>
      </c>
      <c r="DN224" s="338">
        <f t="shared" si="218"/>
        <v>0.9640275800758169</v>
      </c>
      <c r="DO224" s="338">
        <f t="shared" si="218"/>
        <v>0.94680601284626809</v>
      </c>
      <c r="DP224" s="338">
        <f t="shared" si="218"/>
        <v>0.92166855440647133</v>
      </c>
      <c r="DQ224" s="338">
        <f t="shared" si="218"/>
        <v>0.88535164820226253</v>
      </c>
      <c r="DR224" s="338">
        <f t="shared" si="218"/>
        <v>0.83365460701215532</v>
      </c>
      <c r="DS224" s="338">
        <f t="shared" si="218"/>
        <v>0.76159415595576463</v>
      </c>
      <c r="DT224" s="338">
        <f t="shared" si="218"/>
        <v>0.66403677026784891</v>
      </c>
      <c r="DU224" s="338">
        <f t="shared" si="218"/>
        <v>0.53704956699803552</v>
      </c>
      <c r="DV224" s="338">
        <f t="shared" si="219"/>
        <v>0.37994896225522501</v>
      </c>
      <c r="DW224" s="338">
        <f t="shared" si="219"/>
        <v>0.53704956699803552</v>
      </c>
      <c r="DX224" s="338">
        <f t="shared" si="219"/>
        <v>0.66403677026784891</v>
      </c>
      <c r="DY224" s="338">
        <f t="shared" si="219"/>
        <v>0.76159415595576463</v>
      </c>
      <c r="DZ224" s="338">
        <f t="shared" si="219"/>
        <v>0.83365460701215532</v>
      </c>
      <c r="EA224" s="338">
        <f t="shared" si="219"/>
        <v>0.88535164820226253</v>
      </c>
      <c r="EB224" s="338">
        <f t="shared" si="219"/>
        <v>0.92166855440647133</v>
      </c>
      <c r="EC224" s="338">
        <f t="shared" si="219"/>
        <v>0.94680601284626809</v>
      </c>
      <c r="ED224" s="338">
        <f t="shared" si="219"/>
        <v>0.9640275800758169</v>
      </c>
      <c r="EE224" s="338">
        <f t="shared" si="219"/>
        <v>0.97574313003145141</v>
      </c>
      <c r="EF224" s="338">
        <f t="shared" si="219"/>
        <v>0.98367485769368024</v>
      </c>
      <c r="EG224"/>
      <c r="EH224"/>
      <c r="EI224"/>
      <c r="EJ224" s="824">
        <v>0.2</v>
      </c>
      <c r="EK224" s="338">
        <f t="shared" si="220"/>
        <v>0.96672162865729372</v>
      </c>
      <c r="EL224" s="338">
        <f t="shared" si="220"/>
        <v>0.95116896097802295</v>
      </c>
      <c r="EM224" s="338">
        <f t="shared" si="220"/>
        <v>0.92875356714922219</v>
      </c>
      <c r="EN224" s="338">
        <f t="shared" si="220"/>
        <v>0.89687722276491311</v>
      </c>
      <c r="EO224" s="338">
        <f t="shared" si="220"/>
        <v>0.85241239416703474</v>
      </c>
      <c r="EP224" s="338">
        <f t="shared" si="220"/>
        <v>0.79209622243685329</v>
      </c>
      <c r="EQ224" s="338">
        <f t="shared" si="220"/>
        <v>0.71357352593554979</v>
      </c>
      <c r="ER224" s="338">
        <f t="shared" si="220"/>
        <v>0.6175965493239155</v>
      </c>
      <c r="ES224" s="338">
        <f t="shared" si="220"/>
        <v>0.51218359170576977</v>
      </c>
      <c r="ET224" s="338">
        <f t="shared" si="220"/>
        <v>0.4196058875137787</v>
      </c>
      <c r="EU224" s="338">
        <f t="shared" si="221"/>
        <v>0.37994896225522501</v>
      </c>
      <c r="EV224" s="338">
        <f t="shared" si="221"/>
        <v>0.4196058875137787</v>
      </c>
      <c r="EW224" s="338">
        <f t="shared" si="221"/>
        <v>0.51218359170576977</v>
      </c>
      <c r="EX224" s="338">
        <f t="shared" si="221"/>
        <v>0.6175965493239155</v>
      </c>
      <c r="EY224" s="338">
        <f t="shared" si="221"/>
        <v>0.71357352593554979</v>
      </c>
      <c r="EZ224" s="338">
        <f t="shared" si="221"/>
        <v>0.79209622243685329</v>
      </c>
      <c r="FA224" s="338">
        <f t="shared" si="221"/>
        <v>0.85241239416703474</v>
      </c>
      <c r="FB224" s="338">
        <f t="shared" si="221"/>
        <v>0.89687722276491311</v>
      </c>
      <c r="FC224" s="338">
        <f t="shared" si="221"/>
        <v>0.92875356714922219</v>
      </c>
      <c r="FD224" s="338">
        <f t="shared" si="221"/>
        <v>0.95116896097802295</v>
      </c>
      <c r="FE224" s="338">
        <f t="shared" si="221"/>
        <v>0.96672162865729372</v>
      </c>
      <c r="FF224"/>
      <c r="FG224"/>
      <c r="FH224" s="822"/>
      <c r="FI224" s="458">
        <v>0.2</v>
      </c>
      <c r="FJ224" s="338">
        <f t="shared" si="222"/>
        <v>0.9640275800758169</v>
      </c>
      <c r="FK224" s="338">
        <f t="shared" si="222"/>
        <v>0.94680601284626809</v>
      </c>
      <c r="FL224" s="338">
        <f t="shared" si="222"/>
        <v>0.92166855440647133</v>
      </c>
      <c r="FM224" s="338">
        <f t="shared" si="222"/>
        <v>0.88535164820226253</v>
      </c>
      <c r="FN224" s="338">
        <f t="shared" si="222"/>
        <v>0.83365460701215532</v>
      </c>
      <c r="FO224" s="338">
        <f t="shared" si="222"/>
        <v>0.76159415595576463</v>
      </c>
      <c r="FP224" s="338">
        <f t="shared" si="222"/>
        <v>0.66403677026784891</v>
      </c>
      <c r="FQ224" s="338">
        <f t="shared" si="222"/>
        <v>0.53704956699803508</v>
      </c>
      <c r="FR224" s="338">
        <f t="shared" si="222"/>
        <v>0.37994896225522501</v>
      </c>
      <c r="FS224" s="338">
        <f t="shared" si="222"/>
        <v>0.37994896225522501</v>
      </c>
      <c r="FT224" s="338">
        <f t="shared" si="223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0.53704956699803508</v>
      </c>
      <c r="FX224" s="338">
        <f t="shared" si="223"/>
        <v>0.66403677026784891</v>
      </c>
      <c r="FY224" s="338">
        <f t="shared" si="223"/>
        <v>0.76159415595576463</v>
      </c>
      <c r="FZ224" s="338">
        <f t="shared" si="223"/>
        <v>0.83365460701215532</v>
      </c>
      <c r="GA224" s="338">
        <f t="shared" si="223"/>
        <v>0.88535164820226253</v>
      </c>
      <c r="GB224" s="338">
        <f t="shared" si="223"/>
        <v>0.92166855440647133</v>
      </c>
      <c r="GC224" s="338">
        <f t="shared" si="223"/>
        <v>0.94680601284626809</v>
      </c>
      <c r="GD224" s="338">
        <f t="shared" si="223"/>
        <v>0.9640275800758169</v>
      </c>
      <c r="GE224"/>
      <c r="GF224"/>
      <c r="GG224"/>
    </row>
    <row r="225" spans="1:189" ht="42" customHeight="1">
      <c r="A225"/>
      <c r="B225" s="257"/>
      <c r="C225" s="256"/>
      <c r="D225" s="204">
        <v>0.7</v>
      </c>
      <c r="E225" s="209">
        <f t="shared" si="259"/>
        <v>1.9529611702270435</v>
      </c>
      <c r="F225" s="337">
        <f t="shared" si="224"/>
        <v>0.47457188864950578</v>
      </c>
      <c r="G225" s="338">
        <f t="shared" si="225"/>
        <v>0.47408806139439891</v>
      </c>
      <c r="H225" s="338">
        <f t="shared" si="226"/>
        <v>0.47371353381660802</v>
      </c>
      <c r="I225" s="338">
        <f t="shared" si="227"/>
        <v>0.47367455202346748</v>
      </c>
      <c r="J225" s="338">
        <f t="shared" si="228"/>
        <v>0.47410949297027044</v>
      </c>
      <c r="K225" s="338">
        <f t="shared" si="229"/>
        <v>0.47522500851356475</v>
      </c>
      <c r="L225" s="338">
        <f t="shared" si="230"/>
        <v>0.47752357380089777</v>
      </c>
      <c r="M225" s="338">
        <f t="shared" si="231"/>
        <v>0.4822242401484258</v>
      </c>
      <c r="N225" s="338">
        <f t="shared" si="232"/>
        <v>0.48964799468434467</v>
      </c>
      <c r="O225" s="338">
        <f t="shared" si="233"/>
        <v>0.51026640740185647</v>
      </c>
      <c r="P225" s="338">
        <f t="shared" si="234"/>
        <v>0.54603584036409158</v>
      </c>
      <c r="Q225" s="338">
        <f t="shared" si="235"/>
        <v>0.61260199531236759</v>
      </c>
      <c r="R225" s="338">
        <f t="shared" si="236"/>
        <v>0.72908714802733765</v>
      </c>
      <c r="S225" s="338">
        <f t="shared" si="237"/>
        <v>0.91191698979608671</v>
      </c>
      <c r="T225" s="338">
        <f t="shared" si="238"/>
        <v>1.1544309539936923</v>
      </c>
      <c r="U225" s="338">
        <f t="shared" si="239"/>
        <v>1.4129237207253289</v>
      </c>
      <c r="V225" s="338">
        <f t="shared" si="240"/>
        <v>1.6314180264591043</v>
      </c>
      <c r="W225" s="338">
        <f t="shared" si="241"/>
        <v>1.7827057501440149</v>
      </c>
      <c r="X225" s="338">
        <f t="shared" si="242"/>
        <v>1.8735673089804572</v>
      </c>
      <c r="Y225" s="338">
        <f t="shared" si="243"/>
        <v>1.9235477018395097</v>
      </c>
      <c r="Z225" s="338">
        <f t="shared" si="244"/>
        <v>1.9497183175178285</v>
      </c>
      <c r="AA225" s="338">
        <f t="shared" si="245"/>
        <v>1.9673767887718989</v>
      </c>
      <c r="AB225" s="338">
        <f t="shared" si="246"/>
        <v>1.9807226113959657</v>
      </c>
      <c r="AC225" s="338">
        <f t="shared" si="247"/>
        <v>1.9874400536257557</v>
      </c>
      <c r="AD225" s="338">
        <f t="shared" si="248"/>
        <v>1.9918584684798746</v>
      </c>
      <c r="AE225" s="338">
        <f t="shared" si="249"/>
        <v>1.9952163481251068</v>
      </c>
      <c r="AF225" s="338">
        <f t="shared" si="250"/>
        <v>1.9968894306931015</v>
      </c>
      <c r="AG225" s="338">
        <f t="shared" si="251"/>
        <v>1.9979829228110595</v>
      </c>
      <c r="AH225" s="338">
        <f t="shared" si="252"/>
        <v>1.9988151691697544</v>
      </c>
      <c r="AI225" s="338">
        <f t="shared" si="253"/>
        <v>1.9992289114671946</v>
      </c>
      <c r="AJ225" s="339">
        <f t="shared" si="254"/>
        <v>1.9995873917556046</v>
      </c>
      <c r="AK225" s="258"/>
      <c r="AL225" s="172"/>
      <c r="AM225" s="257"/>
      <c r="AN225" s="256"/>
      <c r="AO225" s="204">
        <v>0.7</v>
      </c>
      <c r="AP225" s="209">
        <f t="shared" si="260"/>
        <v>1.9529611702270435</v>
      </c>
      <c r="AQ225" s="338">
        <f t="shared" si="255"/>
        <v>0.99599417788751832</v>
      </c>
      <c r="AR225" s="338">
        <f t="shared" si="255"/>
        <v>0.99468991382755656</v>
      </c>
      <c r="AS225" s="338">
        <f t="shared" si="255"/>
        <v>0.99361175173552407</v>
      </c>
      <c r="AT225" s="338">
        <f t="shared" si="255"/>
        <v>0.99294198002405354</v>
      </c>
      <c r="AU225" s="338">
        <f t="shared" si="255"/>
        <v>0.99267131899925809</v>
      </c>
      <c r="AV225" s="338">
        <f t="shared" si="255"/>
        <v>0.99263150618237428</v>
      </c>
      <c r="AW225" s="338">
        <f t="shared" si="255"/>
        <v>0.99267130196625086</v>
      </c>
      <c r="AX225" s="338">
        <f t="shared" si="255"/>
        <v>0.99294194145171044</v>
      </c>
      <c r="AY225" s="338">
        <f t="shared" si="255"/>
        <v>0.99361168209215411</v>
      </c>
      <c r="AZ225" s="338">
        <f t="shared" si="255"/>
        <v>0.99468979768816457</v>
      </c>
      <c r="BA225" s="338">
        <f t="shared" si="256"/>
        <v>0.9959939930701156</v>
      </c>
      <c r="BB225" s="338">
        <f t="shared" si="256"/>
        <v>0.99725576159895246</v>
      </c>
      <c r="BC225" s="338">
        <f t="shared" si="256"/>
        <v>0.998275867792769</v>
      </c>
      <c r="BD225" s="338">
        <f t="shared" si="256"/>
        <v>0.99899196089031705</v>
      </c>
      <c r="BE225" s="338">
        <f t="shared" si="256"/>
        <v>0.99944317595680265</v>
      </c>
      <c r="BF225" s="338">
        <f t="shared" si="256"/>
        <v>0.99970537899123824</v>
      </c>
      <c r="BG225" s="338">
        <f t="shared" si="256"/>
        <v>0.99984884323993672</v>
      </c>
      <c r="BH225" s="338">
        <f t="shared" si="256"/>
        <v>0.99992388698901402</v>
      </c>
      <c r="BI225" s="338">
        <f t="shared" si="256"/>
        <v>0.99996182299850389</v>
      </c>
      <c r="BJ225" s="338">
        <f t="shared" si="256"/>
        <v>0.99998049690076274</v>
      </c>
      <c r="BK225" s="338">
        <f t="shared" si="257"/>
        <v>0.99998949610749488</v>
      </c>
      <c r="BL225" s="338">
        <f t="shared" si="257"/>
        <v>0.99999376100413928</v>
      </c>
      <c r="BM225" s="338">
        <f t="shared" si="257"/>
        <v>0.99999575919093286</v>
      </c>
      <c r="BN225" s="338">
        <f t="shared" si="257"/>
        <v>0.99999669214036813</v>
      </c>
      <c r="BO225" s="338">
        <f t="shared" si="257"/>
        <v>0.99999713090950992</v>
      </c>
      <c r="BP225" s="338">
        <f t="shared" si="257"/>
        <v>0.99999733937628155</v>
      </c>
      <c r="BQ225" s="338">
        <f t="shared" si="257"/>
        <v>0.99999743890699522</v>
      </c>
      <c r="BR225" s="338">
        <f t="shared" si="257"/>
        <v>0.99999749955861894</v>
      </c>
      <c r="BS225" s="338">
        <f t="shared" si="257"/>
        <v>0.99999756274582208</v>
      </c>
      <c r="BT225" s="338">
        <f t="shared" si="257"/>
        <v>0.99999765285039943</v>
      </c>
      <c r="BU225" s="338">
        <f t="shared" si="257"/>
        <v>0.9999977835858268</v>
      </c>
      <c r="BV225" s="258"/>
      <c r="BW225" s="172"/>
      <c r="BX225" s="257"/>
      <c r="BY225" s="256"/>
      <c r="BZ225" s="204">
        <v>0.7</v>
      </c>
      <c r="CA225" s="209">
        <f t="shared" si="261"/>
        <v>1.9529611702270435</v>
      </c>
      <c r="CB225" s="337">
        <f t="shared" si="262"/>
        <v>0.47648058511352176</v>
      </c>
      <c r="CC225" s="338">
        <f t="shared" si="264"/>
        <v>0.47661894908546215</v>
      </c>
      <c r="CD225" s="338">
        <f t="shared" si="265"/>
        <v>0.47675918988395716</v>
      </c>
      <c r="CE225" s="338">
        <f t="shared" si="266"/>
        <v>0.47704152060525523</v>
      </c>
      <c r="CF225" s="338">
        <f t="shared" si="267"/>
        <v>0.47760974241527854</v>
      </c>
      <c r="CG225" s="338">
        <f t="shared" si="268"/>
        <v>0.47875269478526161</v>
      </c>
      <c r="CH225" s="338">
        <f t="shared" si="269"/>
        <v>0.48104903693199824</v>
      </c>
      <c r="CI225" s="338">
        <f t="shared" si="270"/>
        <v>0.48565200040135248</v>
      </c>
      <c r="CJ225" s="338">
        <f t="shared" si="271"/>
        <v>0.49279613304599962</v>
      </c>
      <c r="CK225" s="338">
        <f t="shared" si="272"/>
        <v>0.51299049069147595</v>
      </c>
      <c r="CL225" s="338">
        <f t="shared" si="273"/>
        <v>0.54823206180285866</v>
      </c>
      <c r="CM225" s="338">
        <f t="shared" si="274"/>
        <v>0.61428774733790525</v>
      </c>
      <c r="CN225" s="338">
        <f t="shared" si="275"/>
        <v>0.73034636171199929</v>
      </c>
      <c r="CO225" s="338">
        <f t="shared" si="276"/>
        <v>0.91283716535954129</v>
      </c>
      <c r="CP225" s="338">
        <f t="shared" si="277"/>
        <v>1.155074127039303</v>
      </c>
      <c r="CQ225" s="338">
        <f t="shared" si="278"/>
        <v>1.4133401204173297</v>
      </c>
      <c r="CR225" s="338">
        <f t="shared" si="279"/>
        <v>1.6316646636031642</v>
      </c>
      <c r="CS225" s="338">
        <f t="shared" si="280"/>
        <v>1.7828414475747003</v>
      </c>
      <c r="CT225" s="338">
        <f t="shared" si="281"/>
        <v>1.8736388388932128</v>
      </c>
      <c r="CU225" s="338">
        <f t="shared" si="282"/>
        <v>1.923585217712902</v>
      </c>
      <c r="CV225" s="338">
        <f t="shared" si="283"/>
        <v>1.949738797364569</v>
      </c>
      <c r="CW225" s="338">
        <f t="shared" si="284"/>
        <v>1.9673890633041213</v>
      </c>
      <c r="CX225" s="338">
        <f t="shared" si="285"/>
        <v>1.9807310112979979</v>
      </c>
      <c r="CY225" s="338">
        <f t="shared" si="286"/>
        <v>1.9874466278202263</v>
      </c>
      <c r="CZ225" s="338">
        <f t="shared" si="287"/>
        <v>1.9918641833184605</v>
      </c>
      <c r="DA225" s="338">
        <f t="shared" si="288"/>
        <v>1.9952216566591701</v>
      </c>
      <c r="DB225" s="338">
        <f t="shared" si="289"/>
        <v>1.9968945449257518</v>
      </c>
      <c r="DC225" s="338">
        <f t="shared" si="290"/>
        <v>1.9979879186627301</v>
      </c>
      <c r="DD225" s="338">
        <f t="shared" si="291"/>
        <v>1.9988200408022498</v>
      </c>
      <c r="DE225" s="338">
        <f t="shared" si="292"/>
        <v>1.9992336039675496</v>
      </c>
      <c r="DF225" s="339">
        <f t="shared" si="293"/>
        <v>1.9995918236792631</v>
      </c>
      <c r="DG225" s="258"/>
      <c r="DH225"/>
      <c r="DI225"/>
      <c r="DJ225"/>
      <c r="DK225" s="824">
        <v>0.1</v>
      </c>
      <c r="DL225" s="338">
        <f t="shared" si="218"/>
        <v>0.97574313003145141</v>
      </c>
      <c r="DM225" s="338">
        <f t="shared" si="218"/>
        <v>0.9640275800758169</v>
      </c>
      <c r="DN225" s="338">
        <f t="shared" si="218"/>
        <v>0.94680601284626809</v>
      </c>
      <c r="DO225" s="338">
        <f t="shared" si="218"/>
        <v>0.92166855440647133</v>
      </c>
      <c r="DP225" s="338">
        <f t="shared" si="218"/>
        <v>0.88535164820226253</v>
      </c>
      <c r="DQ225" s="338">
        <f t="shared" si="218"/>
        <v>0.83365460701215532</v>
      </c>
      <c r="DR225" s="338">
        <f t="shared" si="218"/>
        <v>0.76159415595576463</v>
      </c>
      <c r="DS225" s="338">
        <f t="shared" si="218"/>
        <v>0.66403677026784891</v>
      </c>
      <c r="DT225" s="338">
        <f t="shared" si="218"/>
        <v>0.53704956699803552</v>
      </c>
      <c r="DU225" s="338">
        <f t="shared" si="218"/>
        <v>0.37994896225522501</v>
      </c>
      <c r="DV225" s="338">
        <f t="shared" si="219"/>
        <v>0.19737532022490401</v>
      </c>
      <c r="DW225" s="338">
        <f t="shared" si="219"/>
        <v>0.37994896225522501</v>
      </c>
      <c r="DX225" s="338">
        <f t="shared" si="219"/>
        <v>0.53704956699803552</v>
      </c>
      <c r="DY225" s="338">
        <f t="shared" si="219"/>
        <v>0.66403677026784891</v>
      </c>
      <c r="DZ225" s="338">
        <f t="shared" si="219"/>
        <v>0.76159415595576463</v>
      </c>
      <c r="EA225" s="338">
        <f t="shared" si="219"/>
        <v>0.83365460701215532</v>
      </c>
      <c r="EB225" s="338">
        <f t="shared" si="219"/>
        <v>0.88535164820226253</v>
      </c>
      <c r="EC225" s="338">
        <f t="shared" si="219"/>
        <v>0.92166855440647133</v>
      </c>
      <c r="ED225" s="338">
        <f t="shared" si="219"/>
        <v>0.94680601284626809</v>
      </c>
      <c r="EE225" s="338">
        <f t="shared" si="219"/>
        <v>0.9640275800758169</v>
      </c>
      <c r="EF225" s="338">
        <f t="shared" si="219"/>
        <v>0.97574313003145141</v>
      </c>
      <c r="EG225"/>
      <c r="EH225"/>
      <c r="EI225"/>
      <c r="EJ225" s="824">
        <v>0.1</v>
      </c>
      <c r="EK225" s="338">
        <f t="shared" si="220"/>
        <v>0.96472559535808333</v>
      </c>
      <c r="EL225" s="338">
        <f t="shared" si="220"/>
        <v>0.94794117998658045</v>
      </c>
      <c r="EM225" s="338">
        <f t="shared" si="220"/>
        <v>0.92352148935148781</v>
      </c>
      <c r="EN225" s="338">
        <f t="shared" si="220"/>
        <v>0.88838556158566062</v>
      </c>
      <c r="EO225" s="338">
        <f t="shared" si="220"/>
        <v>0.8386342826622768</v>
      </c>
      <c r="EP225" s="338">
        <f t="shared" si="220"/>
        <v>0.76978665234542532</v>
      </c>
      <c r="EQ225" s="338">
        <f t="shared" si="220"/>
        <v>0.67757722415900501</v>
      </c>
      <c r="ER225" s="338">
        <f t="shared" si="220"/>
        <v>0.5597407230393463</v>
      </c>
      <c r="ES225" s="338">
        <f t="shared" si="220"/>
        <v>0.4196058875137787</v>
      </c>
      <c r="ET225" s="338">
        <f t="shared" si="220"/>
        <v>0.2755340292251891</v>
      </c>
      <c r="EU225" s="338">
        <f t="shared" si="221"/>
        <v>0.19737532022490401</v>
      </c>
      <c r="EV225" s="338">
        <f t="shared" si="221"/>
        <v>0.2755340292251891</v>
      </c>
      <c r="EW225" s="338">
        <f t="shared" si="221"/>
        <v>0.4196058875137787</v>
      </c>
      <c r="EX225" s="338">
        <f t="shared" si="221"/>
        <v>0.5597407230393463</v>
      </c>
      <c r="EY225" s="338">
        <f t="shared" si="221"/>
        <v>0.67757722415900501</v>
      </c>
      <c r="EZ225" s="338">
        <f t="shared" si="221"/>
        <v>0.76978665234542532</v>
      </c>
      <c r="FA225" s="338">
        <f t="shared" si="221"/>
        <v>0.8386342826622768</v>
      </c>
      <c r="FB225" s="338">
        <f t="shared" si="221"/>
        <v>0.88838556158566062</v>
      </c>
      <c r="FC225" s="338">
        <f t="shared" si="221"/>
        <v>0.92352148935148781</v>
      </c>
      <c r="FD225" s="338">
        <f t="shared" si="221"/>
        <v>0.94794117998658045</v>
      </c>
      <c r="FE225" s="338">
        <f t="shared" si="221"/>
        <v>0.96472559535808333</v>
      </c>
      <c r="FF225"/>
      <c r="FG225"/>
      <c r="FH225" s="822"/>
      <c r="FI225" s="458">
        <v>0.1</v>
      </c>
      <c r="FJ225" s="338">
        <f t="shared" si="222"/>
        <v>0.9640275800758169</v>
      </c>
      <c r="FK225" s="338">
        <f t="shared" si="222"/>
        <v>0.94680601284626809</v>
      </c>
      <c r="FL225" s="338">
        <f t="shared" si="222"/>
        <v>0.92166855440647133</v>
      </c>
      <c r="FM225" s="338">
        <f t="shared" si="222"/>
        <v>0.88535164820226253</v>
      </c>
      <c r="FN225" s="338">
        <f t="shared" si="222"/>
        <v>0.83365460701215532</v>
      </c>
      <c r="FO225" s="338">
        <f t="shared" si="222"/>
        <v>0.76159415595576463</v>
      </c>
      <c r="FP225" s="338">
        <f t="shared" si="222"/>
        <v>0.66403677026784891</v>
      </c>
      <c r="FQ225" s="338">
        <f t="shared" si="222"/>
        <v>0.53704956699803508</v>
      </c>
      <c r="FR225" s="338">
        <f t="shared" si="222"/>
        <v>0.37994896225522501</v>
      </c>
      <c r="FS225" s="338">
        <f t="shared" si="222"/>
        <v>0.19737532022490401</v>
      </c>
      <c r="FT225" s="338">
        <f t="shared" si="223"/>
        <v>0.19737532022490401</v>
      </c>
      <c r="FU225" s="338">
        <f t="shared" si="223"/>
        <v>0.19737532022490401</v>
      </c>
      <c r="FV225" s="338">
        <f t="shared" si="223"/>
        <v>0.37994896225522501</v>
      </c>
      <c r="FW225" s="338">
        <f t="shared" si="223"/>
        <v>0.53704956699803508</v>
      </c>
      <c r="FX225" s="338">
        <f t="shared" si="223"/>
        <v>0.66403677026784891</v>
      </c>
      <c r="FY225" s="338">
        <f t="shared" si="223"/>
        <v>0.76159415595576463</v>
      </c>
      <c r="FZ225" s="338">
        <f t="shared" si="223"/>
        <v>0.83365460701215532</v>
      </c>
      <c r="GA225" s="338">
        <f t="shared" si="223"/>
        <v>0.88535164820226253</v>
      </c>
      <c r="GB225" s="338">
        <f t="shared" si="223"/>
        <v>0.92166855440647133</v>
      </c>
      <c r="GC225" s="338">
        <f t="shared" si="223"/>
        <v>0.94680601284626809</v>
      </c>
      <c r="GD225" s="338">
        <f t="shared" si="223"/>
        <v>0.9640275800758169</v>
      </c>
      <c r="GE225"/>
      <c r="GF225"/>
      <c r="GG225"/>
    </row>
    <row r="226" spans="1:189" ht="42" customHeight="1">
      <c r="A226"/>
      <c r="B226" s="257"/>
      <c r="C226" s="256"/>
      <c r="D226" s="204">
        <v>0.6</v>
      </c>
      <c r="E226" s="209">
        <f t="shared" si="259"/>
        <v>1.9067575411046935</v>
      </c>
      <c r="F226" s="337">
        <f t="shared" si="224"/>
        <v>0.45000156252541079</v>
      </c>
      <c r="G226" s="338">
        <f t="shared" si="225"/>
        <v>0.44870493269832556</v>
      </c>
      <c r="H226" s="338">
        <f t="shared" si="226"/>
        <v>0.44753762853354356</v>
      </c>
      <c r="I226" s="338">
        <f t="shared" si="227"/>
        <v>0.44694720865031629</v>
      </c>
      <c r="J226" s="338">
        <f t="shared" si="228"/>
        <v>0.44714224835090777</v>
      </c>
      <c r="K226" s="338">
        <f t="shared" si="229"/>
        <v>0.4482123052767284</v>
      </c>
      <c r="L226" s="338">
        <f t="shared" si="230"/>
        <v>0.45052579406502513</v>
      </c>
      <c r="M226" s="338">
        <f t="shared" si="231"/>
        <v>0.45542502411832964</v>
      </c>
      <c r="N226" s="338">
        <f t="shared" si="232"/>
        <v>0.46537031104315879</v>
      </c>
      <c r="O226" s="338">
        <f t="shared" si="233"/>
        <v>0.48049872589536063</v>
      </c>
      <c r="P226" s="338">
        <f t="shared" si="234"/>
        <v>0.52121839627479472</v>
      </c>
      <c r="Q226" s="338">
        <f t="shared" si="235"/>
        <v>0.58839771323923373</v>
      </c>
      <c r="R226" s="338">
        <f t="shared" si="236"/>
        <v>0.70530335652152387</v>
      </c>
      <c r="S226" s="338">
        <f t="shared" si="237"/>
        <v>0.88840244100515398</v>
      </c>
      <c r="T226" s="338">
        <f t="shared" si="238"/>
        <v>1.1310889982964052</v>
      </c>
      <c r="U226" s="338">
        <f t="shared" si="239"/>
        <v>1.3896913318722171</v>
      </c>
      <c r="V226" s="338">
        <f t="shared" si="240"/>
        <v>1.6082500804548865</v>
      </c>
      <c r="W226" s="338">
        <f t="shared" si="241"/>
        <v>1.759571525213848</v>
      </c>
      <c r="X226" s="338">
        <f t="shared" si="242"/>
        <v>1.850448854195379</v>
      </c>
      <c r="Y226" s="338">
        <f t="shared" si="243"/>
        <v>1.9004359641765001</v>
      </c>
      <c r="Z226" s="338">
        <f t="shared" si="244"/>
        <v>1.9353044122430212</v>
      </c>
      <c r="AA226" s="338">
        <f t="shared" si="245"/>
        <v>1.961467076558052</v>
      </c>
      <c r="AB226" s="338">
        <f t="shared" si="246"/>
        <v>1.9748132135435468</v>
      </c>
      <c r="AC226" s="338">
        <f t="shared" si="247"/>
        <v>1.9836671576326115</v>
      </c>
      <c r="AD226" s="338">
        <f t="shared" si="248"/>
        <v>1.9903836614972461</v>
      </c>
      <c r="AE226" s="338">
        <f t="shared" si="249"/>
        <v>1.9937415671661332</v>
      </c>
      <c r="AF226" s="338">
        <f t="shared" si="250"/>
        <v>1.9959408722426997</v>
      </c>
      <c r="AG226" s="338">
        <f t="shared" si="251"/>
        <v>1.9976139279347542</v>
      </c>
      <c r="AH226" s="338">
        <f t="shared" si="252"/>
        <v>1.9984463034012965</v>
      </c>
      <c r="AI226" s="338">
        <f t="shared" si="253"/>
        <v>1.9989900066254072</v>
      </c>
      <c r="AJ226" s="339">
        <f t="shared" si="254"/>
        <v>1.9994042034916986</v>
      </c>
      <c r="AK226" s="258"/>
      <c r="AL226" s="172"/>
      <c r="AM226" s="257"/>
      <c r="AN226" s="256"/>
      <c r="AO226" s="204">
        <v>0.6</v>
      </c>
      <c r="AP226" s="209">
        <f t="shared" si="260"/>
        <v>1.9067575411046935</v>
      </c>
      <c r="AQ226" s="338">
        <f t="shared" si="255"/>
        <v>0.9925510230158735</v>
      </c>
      <c r="AR226" s="338">
        <f t="shared" si="255"/>
        <v>0.9893891510162911</v>
      </c>
      <c r="AS226" s="338">
        <f t="shared" si="255"/>
        <v>0.98651020104129394</v>
      </c>
      <c r="AT226" s="338">
        <f t="shared" si="255"/>
        <v>0.98459597761407336</v>
      </c>
      <c r="AU226" s="338">
        <f t="shared" si="255"/>
        <v>0.98379416716013779</v>
      </c>
      <c r="AV226" s="338">
        <f t="shared" si="255"/>
        <v>0.98367483687576773</v>
      </c>
      <c r="AW226" s="338">
        <f t="shared" si="255"/>
        <v>0.98379414058376224</v>
      </c>
      <c r="AX226" s="338">
        <f t="shared" si="255"/>
        <v>0.98459591642168365</v>
      </c>
      <c r="AY226" s="338">
        <f t="shared" si="255"/>
        <v>0.98651008779861438</v>
      </c>
      <c r="AZ226" s="338">
        <f t="shared" si="255"/>
        <v>0.98938895649202907</v>
      </c>
      <c r="BA226" s="338">
        <f t="shared" si="256"/>
        <v>0.99255070339704021</v>
      </c>
      <c r="BB226" s="338">
        <f t="shared" si="256"/>
        <v>0.99528368423044067</v>
      </c>
      <c r="BC226" s="338">
        <f t="shared" si="256"/>
        <v>0.99725527664070279</v>
      </c>
      <c r="BD226" s="338">
        <f t="shared" si="256"/>
        <v>0.99850190307486797</v>
      </c>
      <c r="BE226" s="338">
        <f t="shared" si="256"/>
        <v>0.99921966803252538</v>
      </c>
      <c r="BF226" s="338">
        <f t="shared" si="256"/>
        <v>0.99960656098912415</v>
      </c>
      <c r="BG226" s="338">
        <f t="shared" si="256"/>
        <v>0.99980556023204881</v>
      </c>
      <c r="BH226" s="338">
        <f t="shared" si="256"/>
        <v>0.99990447007243366</v>
      </c>
      <c r="BI226" s="338">
        <f t="shared" si="256"/>
        <v>0.99995235429742846</v>
      </c>
      <c r="BJ226" s="338">
        <f t="shared" si="256"/>
        <v>0.99997503846908198</v>
      </c>
      <c r="BK226" s="338">
        <f t="shared" si="257"/>
        <v>0.99998558305274865</v>
      </c>
      <c r="BL226" s="338">
        <f t="shared" si="257"/>
        <v>0.99999040680303586</v>
      </c>
      <c r="BM226" s="338">
        <f t="shared" si="257"/>
        <v>0.99999259280804476</v>
      </c>
      <c r="BN226" s="338">
        <f t="shared" si="257"/>
        <v>0.99999358904353031</v>
      </c>
      <c r="BO226" s="338">
        <f t="shared" si="257"/>
        <v>0.99999405648627493</v>
      </c>
      <c r="BP226" s="338">
        <f t="shared" si="257"/>
        <v>0.99999428333652884</v>
      </c>
      <c r="BQ226" s="338">
        <f t="shared" si="257"/>
        <v>0.99999439538170654</v>
      </c>
      <c r="BR226" s="338">
        <f t="shared" si="257"/>
        <v>0.99999448388749601</v>
      </c>
      <c r="BS226" s="338">
        <f t="shared" si="257"/>
        <v>0.99999461294561076</v>
      </c>
      <c r="BT226" s="338">
        <f t="shared" si="257"/>
        <v>0.99999482448529309</v>
      </c>
      <c r="BU226" s="338">
        <f t="shared" si="257"/>
        <v>0.99999514249918153</v>
      </c>
      <c r="BV226" s="258"/>
      <c r="BW226" s="172"/>
      <c r="BX226" s="257"/>
      <c r="BY226" s="256"/>
      <c r="BZ226" s="204">
        <v>0.6</v>
      </c>
      <c r="CA226" s="209">
        <f t="shared" si="261"/>
        <v>1.9067575411046935</v>
      </c>
      <c r="CB226" s="337">
        <f t="shared" si="262"/>
        <v>0.45337877055234677</v>
      </c>
      <c r="CC226" s="338">
        <f t="shared" si="264"/>
        <v>0.45351713452428716</v>
      </c>
      <c r="CD226" s="338">
        <f t="shared" si="265"/>
        <v>0.45365737532278216</v>
      </c>
      <c r="CE226" s="338">
        <f t="shared" si="266"/>
        <v>0.45393970604408024</v>
      </c>
      <c r="CF226" s="338">
        <f t="shared" si="267"/>
        <v>0.45450792785410354</v>
      </c>
      <c r="CG226" s="338">
        <f t="shared" si="268"/>
        <v>0.45565088022408662</v>
      </c>
      <c r="CH226" s="338">
        <f t="shared" si="269"/>
        <v>0.45794722237082325</v>
      </c>
      <c r="CI226" s="338">
        <f t="shared" si="270"/>
        <v>0.46255018584017749</v>
      </c>
      <c r="CJ226" s="338">
        <f t="shared" si="271"/>
        <v>0.47173396075617141</v>
      </c>
      <c r="CK226" s="338">
        <f t="shared" si="272"/>
        <v>0.48565200040135248</v>
      </c>
      <c r="CL226" s="338">
        <f t="shared" si="273"/>
        <v>0.52513024724168367</v>
      </c>
      <c r="CM226" s="338">
        <f t="shared" si="274"/>
        <v>0.59118593277673026</v>
      </c>
      <c r="CN226" s="338">
        <f t="shared" si="275"/>
        <v>0.7072445471508243</v>
      </c>
      <c r="CO226" s="338">
        <f t="shared" si="276"/>
        <v>0.8897353507983663</v>
      </c>
      <c r="CP226" s="338">
        <f t="shared" si="277"/>
        <v>1.131972312478128</v>
      </c>
      <c r="CQ226" s="338">
        <f t="shared" si="278"/>
        <v>1.3902383058561547</v>
      </c>
      <c r="CR226" s="338">
        <f t="shared" si="279"/>
        <v>1.6085628490419892</v>
      </c>
      <c r="CS226" s="338">
        <f t="shared" si="280"/>
        <v>1.7597396330135253</v>
      </c>
      <c r="CT226" s="338">
        <f t="shared" si="281"/>
        <v>1.8505370243320378</v>
      </c>
      <c r="CU226" s="338">
        <f t="shared" si="282"/>
        <v>1.900483403151727</v>
      </c>
      <c r="CV226" s="338">
        <f t="shared" si="283"/>
        <v>1.9353323138269034</v>
      </c>
      <c r="CW226" s="338">
        <f t="shared" si="284"/>
        <v>1.9614858934785704</v>
      </c>
      <c r="CX226" s="338">
        <f t="shared" si="285"/>
        <v>1.9748278414724472</v>
      </c>
      <c r="CY226" s="338">
        <f t="shared" si="286"/>
        <v>1.9836798749179394</v>
      </c>
      <c r="CZ226" s="338">
        <f t="shared" si="287"/>
        <v>1.9903954914401678</v>
      </c>
      <c r="DA226" s="338">
        <f t="shared" si="288"/>
        <v>1.9937529647808774</v>
      </c>
      <c r="DB226" s="338">
        <f t="shared" si="289"/>
        <v>1.9959520587921213</v>
      </c>
      <c r="DC226" s="338">
        <f t="shared" si="290"/>
        <v>1.9976249470587031</v>
      </c>
      <c r="DD226" s="338">
        <f t="shared" si="291"/>
        <v>1.9984570691982229</v>
      </c>
      <c r="DE226" s="338">
        <f t="shared" si="292"/>
        <v>1.9990003524811306</v>
      </c>
      <c r="DF226" s="339">
        <f t="shared" si="293"/>
        <v>1.9994139156464303</v>
      </c>
      <c r="DG226" s="258"/>
      <c r="DH226"/>
      <c r="DI226"/>
      <c r="DJ226"/>
      <c r="DK226" s="824">
        <v>0</v>
      </c>
      <c r="DL226" s="338">
        <f t="shared" ref="DL226:DU236" si="294">2*(1/(1+EXP(-4*(ABS(DL$215-$DJ$213)+ABS($DK226-$DI$214))))-0.5)</f>
        <v>0.9640275800758169</v>
      </c>
      <c r="DM226" s="338">
        <f t="shared" si="294"/>
        <v>0.94680601284626809</v>
      </c>
      <c r="DN226" s="338">
        <f t="shared" si="294"/>
        <v>0.92166855440647133</v>
      </c>
      <c r="DO226" s="338">
        <f t="shared" si="294"/>
        <v>0.88535164820226253</v>
      </c>
      <c r="DP226" s="338">
        <f t="shared" si="294"/>
        <v>0.83365460701215532</v>
      </c>
      <c r="DQ226" s="338">
        <f t="shared" si="294"/>
        <v>0.76159415595576463</v>
      </c>
      <c r="DR226" s="338">
        <f t="shared" si="294"/>
        <v>0.66403677026784891</v>
      </c>
      <c r="DS226" s="338">
        <f t="shared" si="294"/>
        <v>0.53704956699803508</v>
      </c>
      <c r="DT226" s="338">
        <f t="shared" si="294"/>
        <v>0.37994896225522501</v>
      </c>
      <c r="DU226" s="338">
        <f t="shared" si="294"/>
        <v>0.19737532022490401</v>
      </c>
      <c r="DV226" s="338">
        <f t="shared" ref="DV226:EF236" si="295">2*(1/(1+EXP(-4*(ABS(DV$215-$DJ$213)+ABS($DK226-$DI$214))))-0.5)</f>
        <v>0</v>
      </c>
      <c r="DW226" s="338">
        <f t="shared" si="295"/>
        <v>0.19737532022490401</v>
      </c>
      <c r="DX226" s="338">
        <f t="shared" si="295"/>
        <v>0.37994896225522501</v>
      </c>
      <c r="DY226" s="338">
        <f t="shared" si="295"/>
        <v>0.53704956699803508</v>
      </c>
      <c r="DZ226" s="338">
        <f t="shared" si="295"/>
        <v>0.66403677026784891</v>
      </c>
      <c r="EA226" s="338">
        <f t="shared" si="295"/>
        <v>0.76159415595576463</v>
      </c>
      <c r="EB226" s="338">
        <f t="shared" si="295"/>
        <v>0.83365460701215532</v>
      </c>
      <c r="EC226" s="338">
        <f t="shared" si="295"/>
        <v>0.88535164820226253</v>
      </c>
      <c r="ED226" s="338">
        <f t="shared" si="295"/>
        <v>0.92166855440647133</v>
      </c>
      <c r="EE226" s="338">
        <f t="shared" si="295"/>
        <v>0.94680601284626809</v>
      </c>
      <c r="EF226" s="338">
        <f t="shared" si="295"/>
        <v>0.9640275800758169</v>
      </c>
      <c r="EG226"/>
      <c r="EH226"/>
      <c r="EI226"/>
      <c r="EJ226" s="824">
        <v>0</v>
      </c>
      <c r="EK226" s="338">
        <f t="shared" ref="EK226:ET236" si="296">2*(1/(1+EXP(-4*(SQRT(POWER((EK$215-$DJ$213),2)+POWER(($DK226-$DI$214),2)))))-0.5)</f>
        <v>0.9640275800758169</v>
      </c>
      <c r="EL226" s="338">
        <f t="shared" si="296"/>
        <v>0.94680601284626809</v>
      </c>
      <c r="EM226" s="338">
        <f t="shared" si="296"/>
        <v>0.92166855440647133</v>
      </c>
      <c r="EN226" s="338">
        <f t="shared" si="296"/>
        <v>0.88535164820226253</v>
      </c>
      <c r="EO226" s="338">
        <f t="shared" si="296"/>
        <v>0.83365460701215532</v>
      </c>
      <c r="EP226" s="338">
        <f t="shared" si="296"/>
        <v>0.76159415595576463</v>
      </c>
      <c r="EQ226" s="338">
        <f t="shared" si="296"/>
        <v>0.66403677026784891</v>
      </c>
      <c r="ER226" s="338">
        <f t="shared" si="296"/>
        <v>0.53704956699803508</v>
      </c>
      <c r="ES226" s="338">
        <f t="shared" si="296"/>
        <v>0.37994896225522501</v>
      </c>
      <c r="ET226" s="338">
        <f t="shared" si="296"/>
        <v>0.19737532022490401</v>
      </c>
      <c r="EU226" s="338">
        <f t="shared" ref="EU226:FE236" si="297">2*(1/(1+EXP(-4*(SQRT(POWER((EU$215-$DJ$213),2)+POWER(($DK226-$DI$214),2)))))-0.5)</f>
        <v>0</v>
      </c>
      <c r="EV226" s="338">
        <f t="shared" si="297"/>
        <v>0.19737532022490401</v>
      </c>
      <c r="EW226" s="338">
        <f t="shared" si="297"/>
        <v>0.37994896225522501</v>
      </c>
      <c r="EX226" s="338">
        <f t="shared" si="297"/>
        <v>0.53704956699803508</v>
      </c>
      <c r="EY226" s="338">
        <f t="shared" si="297"/>
        <v>0.66403677026784891</v>
      </c>
      <c r="EZ226" s="338">
        <f t="shared" si="297"/>
        <v>0.76159415595576463</v>
      </c>
      <c r="FA226" s="338">
        <f t="shared" si="297"/>
        <v>0.83365460701215532</v>
      </c>
      <c r="FB226" s="338">
        <f t="shared" si="297"/>
        <v>0.88535164820226253</v>
      </c>
      <c r="FC226" s="338">
        <f t="shared" si="297"/>
        <v>0.92166855440647133</v>
      </c>
      <c r="FD226" s="338">
        <f t="shared" si="297"/>
        <v>0.94680601284626809</v>
      </c>
      <c r="FE226" s="338">
        <f t="shared" si="297"/>
        <v>0.9640275800758169</v>
      </c>
      <c r="FF226"/>
      <c r="FG226"/>
      <c r="FH226" s="822"/>
      <c r="FI226" s="458">
        <v>0</v>
      </c>
      <c r="FJ226" s="338">
        <f t="shared" ref="FJ226:FS236" si="298">2*(1/(1+EXP(-4*(MAX(ABS(FJ$215-$DJ$213),ABS($DK226-$DI$214)))))-0.5)</f>
        <v>0.9640275800758169</v>
      </c>
      <c r="FK226" s="338">
        <f t="shared" si="298"/>
        <v>0.94680601284626809</v>
      </c>
      <c r="FL226" s="338">
        <f t="shared" si="298"/>
        <v>0.92166855440647133</v>
      </c>
      <c r="FM226" s="338">
        <f t="shared" si="298"/>
        <v>0.88535164820226253</v>
      </c>
      <c r="FN226" s="338">
        <f t="shared" si="298"/>
        <v>0.83365460701215532</v>
      </c>
      <c r="FO226" s="338">
        <f t="shared" si="298"/>
        <v>0.76159415595576463</v>
      </c>
      <c r="FP226" s="338">
        <f t="shared" si="298"/>
        <v>0.66403677026784891</v>
      </c>
      <c r="FQ226" s="338">
        <f t="shared" si="298"/>
        <v>0.53704956699803508</v>
      </c>
      <c r="FR226" s="338">
        <f t="shared" si="298"/>
        <v>0.37994896225522501</v>
      </c>
      <c r="FS226" s="338">
        <f t="shared" si="298"/>
        <v>0.19737532022490401</v>
      </c>
      <c r="FT226" s="338">
        <f t="shared" ref="FT226:GD236" si="299">2*(1/(1+EXP(-4*(MAX(ABS(FT$215-$DJ$213),ABS($DK226-$DI$214)))))-0.5)</f>
        <v>0</v>
      </c>
      <c r="FU226" s="338">
        <f t="shared" si="299"/>
        <v>0.19737532022490401</v>
      </c>
      <c r="FV226" s="338">
        <f t="shared" si="299"/>
        <v>0.37994896225522501</v>
      </c>
      <c r="FW226" s="338">
        <f t="shared" si="299"/>
        <v>0.53704956699803508</v>
      </c>
      <c r="FX226" s="338">
        <f t="shared" si="299"/>
        <v>0.66403677026784891</v>
      </c>
      <c r="FY226" s="338">
        <f t="shared" si="299"/>
        <v>0.76159415595576463</v>
      </c>
      <c r="FZ226" s="338">
        <f t="shared" si="299"/>
        <v>0.83365460701215532</v>
      </c>
      <c r="GA226" s="338">
        <f t="shared" si="299"/>
        <v>0.88535164820226253</v>
      </c>
      <c r="GB226" s="338">
        <f t="shared" si="299"/>
        <v>0.92166855440647133</v>
      </c>
      <c r="GC226" s="338">
        <f t="shared" si="299"/>
        <v>0.94680601284626809</v>
      </c>
      <c r="GD226" s="338">
        <f t="shared" si="299"/>
        <v>0.9640275800758169</v>
      </c>
      <c r="GE226"/>
      <c r="GF226"/>
      <c r="GG226"/>
    </row>
    <row r="227" spans="1:189" ht="42" customHeight="1">
      <c r="A227"/>
      <c r="B227" s="257"/>
      <c r="C227" s="256"/>
      <c r="D227" s="204">
        <v>0.5</v>
      </c>
      <c r="E227" s="209">
        <f t="shared" si="259"/>
        <v>1.8179682505576986</v>
      </c>
      <c r="F227" s="337">
        <f t="shared" si="224"/>
        <v>0.40372121325750043</v>
      </c>
      <c r="G227" s="338">
        <f t="shared" si="225"/>
        <v>0.40090688113215711</v>
      </c>
      <c r="H227" s="338">
        <f t="shared" si="226"/>
        <v>0.39796988450591753</v>
      </c>
      <c r="I227" s="338">
        <f t="shared" si="227"/>
        <v>0.39597436707849698</v>
      </c>
      <c r="J227" s="338">
        <f t="shared" si="228"/>
        <v>0.39551384347363178</v>
      </c>
      <c r="K227" s="338">
        <f t="shared" si="229"/>
        <v>0.39646234079443216</v>
      </c>
      <c r="L227" s="338">
        <f t="shared" si="230"/>
        <v>0.39883068769726437</v>
      </c>
      <c r="M227" s="338">
        <f t="shared" si="231"/>
        <v>0.40429949097347506</v>
      </c>
      <c r="N227" s="338">
        <f t="shared" si="232"/>
        <v>0.41554760452149098</v>
      </c>
      <c r="O227" s="338">
        <f t="shared" si="233"/>
        <v>0.43654790409025823</v>
      </c>
      <c r="P227" s="338">
        <f t="shared" si="234"/>
        <v>0.46566331543000422</v>
      </c>
      <c r="Q227" s="338">
        <f t="shared" si="235"/>
        <v>0.54414781344592222</v>
      </c>
      <c r="R227" s="338">
        <f t="shared" si="236"/>
        <v>0.66019372892528705</v>
      </c>
      <c r="S227" s="338">
        <f t="shared" si="237"/>
        <v>0.84360835790048672</v>
      </c>
      <c r="T227" s="338">
        <f t="shared" si="238"/>
        <v>1.0864754670835499</v>
      </c>
      <c r="U227" s="338">
        <f t="shared" si="239"/>
        <v>1.3451827663746865</v>
      </c>
      <c r="V227" s="338">
        <f t="shared" si="240"/>
        <v>1.5637987357655461</v>
      </c>
      <c r="W227" s="338">
        <f t="shared" si="241"/>
        <v>1.7151478453670768</v>
      </c>
      <c r="X227" s="338">
        <f t="shared" si="242"/>
        <v>1.8060368267288307</v>
      </c>
      <c r="Y227" s="338">
        <f t="shared" si="243"/>
        <v>1.8735775854024719</v>
      </c>
      <c r="Z227" s="338">
        <f t="shared" si="244"/>
        <v>1.9235443790537137</v>
      </c>
      <c r="AA227" s="338">
        <f t="shared" si="245"/>
        <v>1.9497071144521143</v>
      </c>
      <c r="AB227" s="338">
        <f t="shared" si="246"/>
        <v>1.9673612932464697</v>
      </c>
      <c r="AC227" s="338">
        <f t="shared" si="247"/>
        <v>1.9807049072603398</v>
      </c>
      <c r="AD227" s="338">
        <f t="shared" si="248"/>
        <v>1.9874213261016922</v>
      </c>
      <c r="AE227" s="338">
        <f t="shared" si="249"/>
        <v>1.9918392939586864</v>
      </c>
      <c r="AF227" s="338">
        <f t="shared" si="250"/>
        <v>1.9951969805673331</v>
      </c>
      <c r="AG227" s="338">
        <f t="shared" si="251"/>
        <v>1.9968701530438171</v>
      </c>
      <c r="AH227" s="338">
        <f t="shared" si="252"/>
        <v>1.9979640995789305</v>
      </c>
      <c r="AI227" s="338">
        <f t="shared" si="253"/>
        <v>1.9987972446605882</v>
      </c>
      <c r="AJ227" s="339">
        <f t="shared" si="254"/>
        <v>1.9992123736846614</v>
      </c>
      <c r="AK227" s="258"/>
      <c r="AL227" s="172"/>
      <c r="AM227" s="257"/>
      <c r="AN227" s="256"/>
      <c r="AO227" s="204">
        <v>0.5</v>
      </c>
      <c r="AP227" s="209">
        <f t="shared" si="260"/>
        <v>1.8179682505576986</v>
      </c>
      <c r="AQ227" s="33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38">
        <f t="shared" si="300"/>
        <v>0.97991895255213779</v>
      </c>
      <c r="AS227" s="338">
        <f t="shared" si="300"/>
        <v>0.97240685575740737</v>
      </c>
      <c r="AT227" s="338">
        <f t="shared" si="300"/>
        <v>0.96686397910268596</v>
      </c>
      <c r="AU227" s="338">
        <f t="shared" si="300"/>
        <v>0.96440144777777381</v>
      </c>
      <c r="AV227" s="338">
        <f t="shared" si="300"/>
        <v>0.9640275504687863</v>
      </c>
      <c r="AW227" s="338">
        <f t="shared" si="300"/>
        <v>0.96440140815131048</v>
      </c>
      <c r="AX227" s="338">
        <f t="shared" si="300"/>
        <v>0.96686388616439856</v>
      </c>
      <c r="AY227" s="338">
        <f t="shared" si="300"/>
        <v>0.97240667887562748</v>
      </c>
      <c r="AZ227" s="338">
        <f t="shared" si="300"/>
        <v>0.97991863830512049</v>
      </c>
      <c r="BA227" s="33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38">
        <f t="shared" si="301"/>
        <v>0.99255014684200449</v>
      </c>
      <c r="BC227" s="338">
        <f t="shared" si="301"/>
        <v>0.99599279875501689</v>
      </c>
      <c r="BD227" s="338">
        <f t="shared" si="301"/>
        <v>0.99795071074531239</v>
      </c>
      <c r="BE227" s="338">
        <f t="shared" si="301"/>
        <v>0.99898655502561595</v>
      </c>
      <c r="BF227" s="338">
        <f t="shared" si="301"/>
        <v>0.99950893686441644</v>
      </c>
      <c r="BG227" s="338">
        <f t="shared" si="301"/>
        <v>0.99976379266497317</v>
      </c>
      <c r="BH227" s="338">
        <f t="shared" si="301"/>
        <v>0.99988507129798365</v>
      </c>
      <c r="BI227" s="338">
        <f t="shared" si="301"/>
        <v>0.99994155924198802</v>
      </c>
      <c r="BJ227" s="338">
        <f t="shared" si="301"/>
        <v>0.99996730773857301</v>
      </c>
      <c r="BK227" s="33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38">
        <f t="shared" si="302"/>
        <v>0.99998375017592223</v>
      </c>
      <c r="BM227" s="338">
        <f t="shared" si="302"/>
        <v>0.99998588481649631</v>
      </c>
      <c r="BN227" s="338">
        <f t="shared" si="302"/>
        <v>0.99998682100824932</v>
      </c>
      <c r="BO227" s="338">
        <f t="shared" si="302"/>
        <v>0.99998726923370929</v>
      </c>
      <c r="BP227" s="338">
        <f t="shared" si="302"/>
        <v>0.99998750448952167</v>
      </c>
      <c r="BQ227" s="338">
        <f t="shared" si="302"/>
        <v>0.99998763240577571</v>
      </c>
      <c r="BR227" s="338">
        <f t="shared" si="302"/>
        <v>0.99998778509260955</v>
      </c>
      <c r="BS227" s="338">
        <f t="shared" si="302"/>
        <v>0.99998807846455073</v>
      </c>
      <c r="BT227" s="338">
        <f t="shared" si="302"/>
        <v>0.99998859520057015</v>
      </c>
      <c r="BU227" s="338">
        <f t="shared" si="302"/>
        <v>0.99998938078929545</v>
      </c>
      <c r="BV227" s="258"/>
      <c r="BW227" s="172"/>
      <c r="BX227" s="257"/>
      <c r="BY227" s="256"/>
      <c r="BZ227" s="204">
        <v>0.5</v>
      </c>
      <c r="CA227" s="209">
        <f t="shared" si="261"/>
        <v>1.8179682505576986</v>
      </c>
      <c r="CB227" s="337">
        <f t="shared" si="262"/>
        <v>0.40898412527884931</v>
      </c>
      <c r="CC227" s="338">
        <f t="shared" si="264"/>
        <v>0.4091224892507897</v>
      </c>
      <c r="CD227" s="338">
        <f t="shared" si="265"/>
        <v>0.40926273004928471</v>
      </c>
      <c r="CE227" s="338">
        <f t="shared" si="266"/>
        <v>0.40954506077058278</v>
      </c>
      <c r="CF227" s="338">
        <f t="shared" si="267"/>
        <v>0.41011328258060609</v>
      </c>
      <c r="CG227" s="338">
        <f t="shared" si="268"/>
        <v>0.41125623495058916</v>
      </c>
      <c r="CH227" s="338">
        <f t="shared" si="269"/>
        <v>0.41355257709732579</v>
      </c>
      <c r="CI227" s="338">
        <f t="shared" si="270"/>
        <v>0.41815554056668003</v>
      </c>
      <c r="CJ227" s="338">
        <f t="shared" si="271"/>
        <v>0.42733931548267395</v>
      </c>
      <c r="CK227" s="338">
        <f t="shared" si="272"/>
        <v>0.4454940308568035</v>
      </c>
      <c r="CL227" s="338">
        <f t="shared" si="273"/>
        <v>0.47173396075617141</v>
      </c>
      <c r="CM227" s="338">
        <f t="shared" si="274"/>
        <v>0.54823206180285866</v>
      </c>
      <c r="CN227" s="338">
        <f t="shared" si="275"/>
        <v>0.66284990187732684</v>
      </c>
      <c r="CO227" s="338">
        <f t="shared" si="276"/>
        <v>0.84534070552486884</v>
      </c>
      <c r="CP227" s="338">
        <f t="shared" si="277"/>
        <v>1.0875776672046307</v>
      </c>
      <c r="CQ227" s="338">
        <f t="shared" si="278"/>
        <v>1.3458436605826574</v>
      </c>
      <c r="CR227" s="338">
        <f t="shared" si="279"/>
        <v>1.5641682037684919</v>
      </c>
      <c r="CS227" s="338">
        <f t="shared" si="280"/>
        <v>1.715344987740028</v>
      </c>
      <c r="CT227" s="338">
        <f t="shared" si="281"/>
        <v>1.8061423790585405</v>
      </c>
      <c r="CU227" s="338">
        <f t="shared" si="282"/>
        <v>1.8736388388932128</v>
      </c>
      <c r="CV227" s="338">
        <f t="shared" si="283"/>
        <v>1.923585217712902</v>
      </c>
      <c r="CW227" s="338">
        <f t="shared" si="284"/>
        <v>1.949738797364569</v>
      </c>
      <c r="CX227" s="338">
        <f t="shared" si="285"/>
        <v>1.9673890633041213</v>
      </c>
      <c r="CY227" s="338">
        <f t="shared" si="286"/>
        <v>1.9807310112979979</v>
      </c>
      <c r="CZ227" s="338">
        <f t="shared" si="287"/>
        <v>1.9874466278202263</v>
      </c>
      <c r="DA227" s="338">
        <f t="shared" si="288"/>
        <v>1.9918641833184605</v>
      </c>
      <c r="DB227" s="338">
        <f t="shared" si="289"/>
        <v>1.9952216566591701</v>
      </c>
      <c r="DC227" s="338">
        <f t="shared" si="290"/>
        <v>1.9968945449257518</v>
      </c>
      <c r="DD227" s="338">
        <f t="shared" si="291"/>
        <v>1.9979879186627301</v>
      </c>
      <c r="DE227" s="338">
        <f t="shared" si="292"/>
        <v>1.9988200408022498</v>
      </c>
      <c r="DF227" s="339">
        <f t="shared" si="293"/>
        <v>1.9992336039675496</v>
      </c>
      <c r="DG227" s="258"/>
      <c r="DH227"/>
      <c r="DI227"/>
      <c r="DJ227"/>
      <c r="DK227" s="824">
        <v>-0.1</v>
      </c>
      <c r="DL227" s="338">
        <f t="shared" si="294"/>
        <v>0.97574313003145141</v>
      </c>
      <c r="DM227" s="338">
        <f t="shared" si="294"/>
        <v>0.9640275800758169</v>
      </c>
      <c r="DN227" s="338">
        <f t="shared" si="294"/>
        <v>0.94680601284626809</v>
      </c>
      <c r="DO227" s="338">
        <f t="shared" si="294"/>
        <v>0.92166855440647133</v>
      </c>
      <c r="DP227" s="338">
        <f t="shared" si="294"/>
        <v>0.88535164820226253</v>
      </c>
      <c r="DQ227" s="338">
        <f t="shared" si="294"/>
        <v>0.83365460701215532</v>
      </c>
      <c r="DR227" s="338">
        <f t="shared" si="294"/>
        <v>0.76159415595576463</v>
      </c>
      <c r="DS227" s="338">
        <f t="shared" si="294"/>
        <v>0.66403677026784891</v>
      </c>
      <c r="DT227" s="338">
        <f t="shared" si="294"/>
        <v>0.53704956699803552</v>
      </c>
      <c r="DU227" s="338">
        <f t="shared" si="294"/>
        <v>0.37994896225522501</v>
      </c>
      <c r="DV227" s="338">
        <f t="shared" si="295"/>
        <v>0.19737532022490401</v>
      </c>
      <c r="DW227" s="338">
        <f t="shared" si="295"/>
        <v>0.37994896225522501</v>
      </c>
      <c r="DX227" s="338">
        <f t="shared" si="295"/>
        <v>0.53704956699803552</v>
      </c>
      <c r="DY227" s="338">
        <f t="shared" si="295"/>
        <v>0.66403677026784891</v>
      </c>
      <c r="DZ227" s="338">
        <f t="shared" si="295"/>
        <v>0.76159415595576463</v>
      </c>
      <c r="EA227" s="338">
        <f t="shared" si="295"/>
        <v>0.83365460701215532</v>
      </c>
      <c r="EB227" s="338">
        <f t="shared" si="295"/>
        <v>0.88535164820226253</v>
      </c>
      <c r="EC227" s="338">
        <f t="shared" si="295"/>
        <v>0.92166855440647133</v>
      </c>
      <c r="ED227" s="338">
        <f t="shared" si="295"/>
        <v>0.94680601284626809</v>
      </c>
      <c r="EE227" s="338">
        <f t="shared" si="295"/>
        <v>0.9640275800758169</v>
      </c>
      <c r="EF227" s="338">
        <f t="shared" si="295"/>
        <v>0.97574313003145141</v>
      </c>
      <c r="EG227"/>
      <c r="EH227"/>
      <c r="EI227"/>
      <c r="EJ227" s="824">
        <v>-0.1</v>
      </c>
      <c r="EK227" s="338">
        <f t="shared" si="296"/>
        <v>0.96472559535808333</v>
      </c>
      <c r="EL227" s="338">
        <f t="shared" si="296"/>
        <v>0.94794117998658045</v>
      </c>
      <c r="EM227" s="338">
        <f t="shared" si="296"/>
        <v>0.92352148935148781</v>
      </c>
      <c r="EN227" s="338">
        <f t="shared" si="296"/>
        <v>0.88838556158566062</v>
      </c>
      <c r="EO227" s="338">
        <f t="shared" si="296"/>
        <v>0.8386342826622768</v>
      </c>
      <c r="EP227" s="338">
        <f t="shared" si="296"/>
        <v>0.76978665234542532</v>
      </c>
      <c r="EQ227" s="338">
        <f t="shared" si="296"/>
        <v>0.67757722415900501</v>
      </c>
      <c r="ER227" s="338">
        <f t="shared" si="296"/>
        <v>0.5597407230393463</v>
      </c>
      <c r="ES227" s="338">
        <f t="shared" si="296"/>
        <v>0.4196058875137787</v>
      </c>
      <c r="ET227" s="338">
        <f t="shared" si="296"/>
        <v>0.2755340292251891</v>
      </c>
      <c r="EU227" s="338">
        <f t="shared" si="297"/>
        <v>0.19737532022490401</v>
      </c>
      <c r="EV227" s="338">
        <f t="shared" si="297"/>
        <v>0.2755340292251891</v>
      </c>
      <c r="EW227" s="338">
        <f t="shared" si="297"/>
        <v>0.4196058875137787</v>
      </c>
      <c r="EX227" s="338">
        <f t="shared" si="297"/>
        <v>0.5597407230393463</v>
      </c>
      <c r="EY227" s="338">
        <f t="shared" si="297"/>
        <v>0.67757722415900501</v>
      </c>
      <c r="EZ227" s="338">
        <f t="shared" si="297"/>
        <v>0.76978665234542532</v>
      </c>
      <c r="FA227" s="338">
        <f t="shared" si="297"/>
        <v>0.8386342826622768</v>
      </c>
      <c r="FB227" s="338">
        <f t="shared" si="297"/>
        <v>0.88838556158566062</v>
      </c>
      <c r="FC227" s="338">
        <f t="shared" si="297"/>
        <v>0.92352148935148781</v>
      </c>
      <c r="FD227" s="338">
        <f t="shared" si="297"/>
        <v>0.94794117998658045</v>
      </c>
      <c r="FE227" s="338">
        <f t="shared" si="297"/>
        <v>0.96472559535808333</v>
      </c>
      <c r="FF227"/>
      <c r="FG227"/>
      <c r="FH227" s="822"/>
      <c r="FI227" s="458">
        <v>-0.1</v>
      </c>
      <c r="FJ227" s="338">
        <f t="shared" si="298"/>
        <v>0.9640275800758169</v>
      </c>
      <c r="FK227" s="338">
        <f t="shared" si="298"/>
        <v>0.94680601284626809</v>
      </c>
      <c r="FL227" s="338">
        <f t="shared" si="298"/>
        <v>0.92166855440647133</v>
      </c>
      <c r="FM227" s="338">
        <f t="shared" si="298"/>
        <v>0.88535164820226253</v>
      </c>
      <c r="FN227" s="338">
        <f t="shared" si="298"/>
        <v>0.83365460701215532</v>
      </c>
      <c r="FO227" s="338">
        <f t="shared" si="298"/>
        <v>0.76159415595576463</v>
      </c>
      <c r="FP227" s="338">
        <f t="shared" si="298"/>
        <v>0.66403677026784891</v>
      </c>
      <c r="FQ227" s="338">
        <f t="shared" si="298"/>
        <v>0.53704956699803508</v>
      </c>
      <c r="FR227" s="338">
        <f t="shared" si="298"/>
        <v>0.37994896225522501</v>
      </c>
      <c r="FS227" s="338">
        <f t="shared" si="298"/>
        <v>0.19737532022490401</v>
      </c>
      <c r="FT227" s="338">
        <f t="shared" si="299"/>
        <v>0.19737532022490401</v>
      </c>
      <c r="FU227" s="338">
        <f t="shared" si="299"/>
        <v>0.19737532022490401</v>
      </c>
      <c r="FV227" s="338">
        <f t="shared" si="299"/>
        <v>0.37994896225522501</v>
      </c>
      <c r="FW227" s="338">
        <f t="shared" si="299"/>
        <v>0.53704956699803508</v>
      </c>
      <c r="FX227" s="338">
        <f t="shared" si="299"/>
        <v>0.66403677026784891</v>
      </c>
      <c r="FY227" s="338">
        <f t="shared" si="299"/>
        <v>0.76159415595576463</v>
      </c>
      <c r="FZ227" s="338">
        <f t="shared" si="299"/>
        <v>0.83365460701215532</v>
      </c>
      <c r="GA227" s="338">
        <f t="shared" si="299"/>
        <v>0.88535164820226253</v>
      </c>
      <c r="GB227" s="338">
        <f t="shared" si="299"/>
        <v>0.92166855440647133</v>
      </c>
      <c r="GC227" s="338">
        <f t="shared" si="299"/>
        <v>0.94680601284626809</v>
      </c>
      <c r="GD227" s="338">
        <f t="shared" si="299"/>
        <v>0.9640275800758169</v>
      </c>
      <c r="GE227"/>
      <c r="GF227"/>
      <c r="GG227"/>
    </row>
    <row r="228" spans="1:189" ht="42" customHeight="1">
      <c r="A228"/>
      <c r="B228" s="257"/>
      <c r="C228" s="256"/>
      <c r="D228" s="204">
        <v>0.4</v>
      </c>
      <c r="E228" s="209">
        <f t="shared" si="259"/>
        <v>1.6546746312739109</v>
      </c>
      <c r="F228" s="337">
        <f t="shared" si="224"/>
        <v>0.32076403972380291</v>
      </c>
      <c r="G228" s="338">
        <f t="shared" si="225"/>
        <v>0.31605728102618008</v>
      </c>
      <c r="H228" s="338">
        <f t="shared" si="226"/>
        <v>0.31016076327231046</v>
      </c>
      <c r="I228" s="338">
        <f t="shared" si="227"/>
        <v>0.30519553409214789</v>
      </c>
      <c r="J228" s="338">
        <f t="shared" si="228"/>
        <v>0.30314399335286896</v>
      </c>
      <c r="K228" s="338">
        <f t="shared" si="229"/>
        <v>0.30379062944759871</v>
      </c>
      <c r="L228" s="338">
        <f t="shared" si="230"/>
        <v>0.30631812372836037</v>
      </c>
      <c r="M228" s="338">
        <f t="shared" si="231"/>
        <v>0.31320980449428992</v>
      </c>
      <c r="N228" s="338">
        <f t="shared" si="232"/>
        <v>0.32727414926636633</v>
      </c>
      <c r="O228" s="338">
        <f t="shared" si="233"/>
        <v>0.35116044490974097</v>
      </c>
      <c r="P228" s="338">
        <f t="shared" si="234"/>
        <v>0.3910743266511657</v>
      </c>
      <c r="Q228" s="338">
        <f t="shared" si="235"/>
        <v>0.4407663057534108</v>
      </c>
      <c r="R228" s="338">
        <f t="shared" si="236"/>
        <v>0.58804526343027386</v>
      </c>
      <c r="S228" s="338">
        <f t="shared" si="237"/>
        <v>0.76172941952966022</v>
      </c>
      <c r="T228" s="338">
        <f t="shared" si="238"/>
        <v>1.0047020857314557</v>
      </c>
      <c r="U228" s="338">
        <f t="shared" si="239"/>
        <v>1.2634692532781224</v>
      </c>
      <c r="V228" s="338">
        <f t="shared" si="240"/>
        <v>1.4821162199486022</v>
      </c>
      <c r="W228" s="338">
        <f t="shared" si="241"/>
        <v>1.6334781918930299</v>
      </c>
      <c r="X228" s="338">
        <f t="shared" si="242"/>
        <v>1.7596119922028988</v>
      </c>
      <c r="Y228" s="338">
        <f t="shared" si="243"/>
        <v>1.8504526041111717</v>
      </c>
      <c r="Z228" s="338">
        <f t="shared" si="244"/>
        <v>1.900417788763145</v>
      </c>
      <c r="AA228" s="338">
        <f t="shared" si="245"/>
        <v>1.9352737675223741</v>
      </c>
      <c r="AB228" s="338">
        <f t="shared" si="246"/>
        <v>1.9614295908932731</v>
      </c>
      <c r="AC228" s="338">
        <f t="shared" si="247"/>
        <v>1.9747723290433328</v>
      </c>
      <c r="AD228" s="338">
        <f t="shared" si="248"/>
        <v>1.9836247510912988</v>
      </c>
      <c r="AE228" s="338">
        <f t="shared" si="249"/>
        <v>1.9903406287640037</v>
      </c>
      <c r="AF228" s="338">
        <f t="shared" si="250"/>
        <v>1.9936983197246332</v>
      </c>
      <c r="AG228" s="338">
        <f t="shared" si="251"/>
        <v>1.9958979762259332</v>
      </c>
      <c r="AH228" s="338">
        <f t="shared" si="252"/>
        <v>1.9975722405877903</v>
      </c>
      <c r="AI228" s="338">
        <f t="shared" si="253"/>
        <v>1.9984069216752076</v>
      </c>
      <c r="AJ228" s="339">
        <f t="shared" si="254"/>
        <v>1.9989541091259271</v>
      </c>
      <c r="AK228" s="258"/>
      <c r="AL228" s="172"/>
      <c r="AM228" s="257"/>
      <c r="AN228" s="256"/>
      <c r="AO228" s="204">
        <v>0.4</v>
      </c>
      <c r="AP228" s="209">
        <f t="shared" si="260"/>
        <v>1.6546746312739109</v>
      </c>
      <c r="AQ228" s="338">
        <f t="shared" si="300"/>
        <v>0.97991895332690127</v>
      </c>
      <c r="AR228" s="338">
        <f t="shared" si="300"/>
        <v>0.96513207149809488</v>
      </c>
      <c r="AS228" s="338">
        <f t="shared" si="300"/>
        <v>0.94672066878381589</v>
      </c>
      <c r="AT228" s="338">
        <f t="shared" si="300"/>
        <v>0.93076292124647231</v>
      </c>
      <c r="AU228" s="338">
        <f t="shared" si="300"/>
        <v>0.92290695802439437</v>
      </c>
      <c r="AV228" s="338">
        <f t="shared" si="300"/>
        <v>0.92166851467637489</v>
      </c>
      <c r="AW228" s="338">
        <f t="shared" si="300"/>
        <v>0.92290690239208495</v>
      </c>
      <c r="AX228" s="338">
        <f t="shared" si="300"/>
        <v>0.93076278773966237</v>
      </c>
      <c r="AY228" s="338">
        <f t="shared" si="300"/>
        <v>0.94672040537986979</v>
      </c>
      <c r="AZ228" s="338">
        <f t="shared" si="300"/>
        <v>0.9651315839026976</v>
      </c>
      <c r="BA228" s="338">
        <f t="shared" si="301"/>
        <v>0.97991808883328901</v>
      </c>
      <c r="BB228" s="338">
        <f t="shared" si="301"/>
        <v>0.98938768024725265</v>
      </c>
      <c r="BC228" s="338">
        <f t="shared" si="301"/>
        <v>0.99468751001617206</v>
      </c>
      <c r="BD228" s="338">
        <f t="shared" si="301"/>
        <v>0.99742766524139426</v>
      </c>
      <c r="BE228" s="338">
        <f t="shared" si="301"/>
        <v>0.9987784728721234</v>
      </c>
      <c r="BF228" s="338">
        <f t="shared" si="301"/>
        <v>0.99942445857059392</v>
      </c>
      <c r="BG228" s="338">
        <f t="shared" si="301"/>
        <v>0.99972669927084967</v>
      </c>
      <c r="BH228" s="338">
        <f t="shared" si="301"/>
        <v>0.99986534464685495</v>
      </c>
      <c r="BI228" s="338">
        <f t="shared" si="301"/>
        <v>0.99992746608178174</v>
      </c>
      <c r="BJ228" s="338">
        <f t="shared" si="301"/>
        <v>0.99995438069070974</v>
      </c>
      <c r="BK228" s="338">
        <f t="shared" si="302"/>
        <v>0.99996547489524346</v>
      </c>
      <c r="BL228" s="338">
        <f t="shared" si="302"/>
        <v>0.99996974870718014</v>
      </c>
      <c r="BM228" s="338">
        <f t="shared" si="302"/>
        <v>0.99997129595196965</v>
      </c>
      <c r="BN228" s="338">
        <f t="shared" si="302"/>
        <v>0.99997188999063691</v>
      </c>
      <c r="BO228" s="338">
        <f t="shared" si="302"/>
        <v>0.99997221132938952</v>
      </c>
      <c r="BP228" s="338">
        <f t="shared" si="302"/>
        <v>0.99997243629399279</v>
      </c>
      <c r="BQ228" s="338">
        <f t="shared" si="302"/>
        <v>0.99997259186207643</v>
      </c>
      <c r="BR228" s="338">
        <f t="shared" si="302"/>
        <v>0.99997290387514581</v>
      </c>
      <c r="BS228" s="338">
        <f t="shared" si="302"/>
        <v>0.99997361543217089</v>
      </c>
      <c r="BT228" s="338">
        <f t="shared" si="302"/>
        <v>0.99997490688001855</v>
      </c>
      <c r="BU228" s="338">
        <f t="shared" si="302"/>
        <v>0.9999768667598552</v>
      </c>
      <c r="BV228" s="258"/>
      <c r="BW228" s="172"/>
      <c r="BX228" s="257"/>
      <c r="BY228" s="256"/>
      <c r="BZ228" s="204">
        <v>0.4</v>
      </c>
      <c r="CA228" s="209">
        <f t="shared" si="261"/>
        <v>1.6546746312739109</v>
      </c>
      <c r="CB228" s="337">
        <f t="shared" si="262"/>
        <v>0.32733731563695545</v>
      </c>
      <c r="CC228" s="338">
        <f t="shared" si="264"/>
        <v>0.32747567960889584</v>
      </c>
      <c r="CD228" s="338">
        <f t="shared" si="265"/>
        <v>0.32761592040739085</v>
      </c>
      <c r="CE228" s="338">
        <f t="shared" si="266"/>
        <v>0.32789825112868892</v>
      </c>
      <c r="CF228" s="338">
        <f t="shared" si="267"/>
        <v>0.32846647293871223</v>
      </c>
      <c r="CG228" s="338">
        <f t="shared" si="268"/>
        <v>0.3296094253086953</v>
      </c>
      <c r="CH228" s="338">
        <f t="shared" si="269"/>
        <v>0.33190576745543193</v>
      </c>
      <c r="CI228" s="338">
        <f t="shared" si="270"/>
        <v>0.33650873092478617</v>
      </c>
      <c r="CJ228" s="338">
        <f t="shared" si="271"/>
        <v>0.3456925058407801</v>
      </c>
      <c r="CK228" s="338">
        <f t="shared" si="272"/>
        <v>0.36384722121490964</v>
      </c>
      <c r="CL228" s="338">
        <f t="shared" si="273"/>
        <v>0.3990887923262923</v>
      </c>
      <c r="CM228" s="338">
        <f t="shared" si="274"/>
        <v>0.4454940308568035</v>
      </c>
      <c r="CN228" s="338">
        <f t="shared" si="275"/>
        <v>0.59118593277673026</v>
      </c>
      <c r="CO228" s="338">
        <f t="shared" si="276"/>
        <v>0.76369389588297498</v>
      </c>
      <c r="CP228" s="338">
        <f t="shared" si="277"/>
        <v>1.0059308575627368</v>
      </c>
      <c r="CQ228" s="338">
        <f t="shared" si="278"/>
        <v>1.2641968509407635</v>
      </c>
      <c r="CR228" s="338">
        <f t="shared" si="279"/>
        <v>1.482521394126598</v>
      </c>
      <c r="CS228" s="338">
        <f t="shared" si="280"/>
        <v>1.6336981780981341</v>
      </c>
      <c r="CT228" s="338">
        <f t="shared" si="281"/>
        <v>1.7597396330135253</v>
      </c>
      <c r="CU228" s="338">
        <f t="shared" si="282"/>
        <v>1.8505370243320378</v>
      </c>
      <c r="CV228" s="338">
        <f t="shared" si="283"/>
        <v>1.900483403151727</v>
      </c>
      <c r="CW228" s="338">
        <f t="shared" si="284"/>
        <v>1.9353323138269034</v>
      </c>
      <c r="CX228" s="338">
        <f t="shared" si="285"/>
        <v>1.9614858934785704</v>
      </c>
      <c r="CY228" s="338">
        <f t="shared" si="286"/>
        <v>1.9748278414724472</v>
      </c>
      <c r="CZ228" s="338">
        <f t="shared" si="287"/>
        <v>1.9836798749179394</v>
      </c>
      <c r="DA228" s="338">
        <f t="shared" si="288"/>
        <v>1.9903954914401678</v>
      </c>
      <c r="DB228" s="338">
        <f t="shared" si="289"/>
        <v>1.9937529647808774</v>
      </c>
      <c r="DC228" s="338">
        <f t="shared" si="290"/>
        <v>1.9959520587921213</v>
      </c>
      <c r="DD228" s="338">
        <f t="shared" si="291"/>
        <v>1.9976249470587031</v>
      </c>
      <c r="DE228" s="338">
        <f t="shared" si="292"/>
        <v>1.9984570691982229</v>
      </c>
      <c r="DF228" s="339">
        <f t="shared" si="293"/>
        <v>1.9990003524811306</v>
      </c>
      <c r="DG228" s="258"/>
      <c r="DH228"/>
      <c r="DI228"/>
      <c r="DJ228"/>
      <c r="DK228" s="824">
        <v>-0.2</v>
      </c>
      <c r="DL228" s="338">
        <f t="shared" si="294"/>
        <v>0.98367485769368024</v>
      </c>
      <c r="DM228" s="338">
        <f t="shared" si="294"/>
        <v>0.97574313003145141</v>
      </c>
      <c r="DN228" s="338">
        <f t="shared" si="294"/>
        <v>0.9640275800758169</v>
      </c>
      <c r="DO228" s="338">
        <f t="shared" si="294"/>
        <v>0.94680601284626809</v>
      </c>
      <c r="DP228" s="338">
        <f t="shared" si="294"/>
        <v>0.92166855440647133</v>
      </c>
      <c r="DQ228" s="338">
        <f t="shared" si="294"/>
        <v>0.88535164820226253</v>
      </c>
      <c r="DR228" s="338">
        <f t="shared" si="294"/>
        <v>0.83365460701215532</v>
      </c>
      <c r="DS228" s="338">
        <f t="shared" si="294"/>
        <v>0.76159415595576463</v>
      </c>
      <c r="DT228" s="338">
        <f t="shared" si="294"/>
        <v>0.66403677026784891</v>
      </c>
      <c r="DU228" s="338">
        <f t="shared" si="294"/>
        <v>0.53704956699803552</v>
      </c>
      <c r="DV228" s="338">
        <f t="shared" si="295"/>
        <v>0.37994896225522501</v>
      </c>
      <c r="DW228" s="338">
        <f t="shared" si="295"/>
        <v>0.53704956699803552</v>
      </c>
      <c r="DX228" s="338">
        <f t="shared" si="295"/>
        <v>0.66403677026784891</v>
      </c>
      <c r="DY228" s="338">
        <f t="shared" si="295"/>
        <v>0.76159415595576463</v>
      </c>
      <c r="DZ228" s="338">
        <f t="shared" si="295"/>
        <v>0.83365460701215532</v>
      </c>
      <c r="EA228" s="338">
        <f t="shared" si="295"/>
        <v>0.88535164820226253</v>
      </c>
      <c r="EB228" s="338">
        <f t="shared" si="295"/>
        <v>0.92166855440647133</v>
      </c>
      <c r="EC228" s="338">
        <f t="shared" si="295"/>
        <v>0.94680601284626809</v>
      </c>
      <c r="ED228" s="338">
        <f t="shared" si="295"/>
        <v>0.9640275800758169</v>
      </c>
      <c r="EE228" s="338">
        <f t="shared" si="295"/>
        <v>0.97574313003145141</v>
      </c>
      <c r="EF228" s="338">
        <f t="shared" si="295"/>
        <v>0.98367485769368024</v>
      </c>
      <c r="EG228"/>
      <c r="EH228"/>
      <c r="EI228"/>
      <c r="EJ228" s="824">
        <v>-0.2</v>
      </c>
      <c r="EK228" s="338">
        <f t="shared" si="296"/>
        <v>0.96672162865729372</v>
      </c>
      <c r="EL228" s="338">
        <f t="shared" si="296"/>
        <v>0.95116896097802295</v>
      </c>
      <c r="EM228" s="338">
        <f t="shared" si="296"/>
        <v>0.92875356714922219</v>
      </c>
      <c r="EN228" s="338">
        <f t="shared" si="296"/>
        <v>0.89687722276491311</v>
      </c>
      <c r="EO228" s="338">
        <f t="shared" si="296"/>
        <v>0.85241239416703474</v>
      </c>
      <c r="EP228" s="338">
        <f t="shared" si="296"/>
        <v>0.79209622243685329</v>
      </c>
      <c r="EQ228" s="338">
        <f t="shared" si="296"/>
        <v>0.71357352593554979</v>
      </c>
      <c r="ER228" s="338">
        <f t="shared" si="296"/>
        <v>0.6175965493239155</v>
      </c>
      <c r="ES228" s="338">
        <f t="shared" si="296"/>
        <v>0.51218359170576977</v>
      </c>
      <c r="ET228" s="338">
        <f t="shared" si="296"/>
        <v>0.4196058875137787</v>
      </c>
      <c r="EU228" s="338">
        <f t="shared" si="297"/>
        <v>0.37994896225522501</v>
      </c>
      <c r="EV228" s="338">
        <f t="shared" si="297"/>
        <v>0.4196058875137787</v>
      </c>
      <c r="EW228" s="338">
        <f t="shared" si="297"/>
        <v>0.51218359170576977</v>
      </c>
      <c r="EX228" s="338">
        <f t="shared" si="297"/>
        <v>0.6175965493239155</v>
      </c>
      <c r="EY228" s="338">
        <f t="shared" si="297"/>
        <v>0.71357352593554979</v>
      </c>
      <c r="EZ228" s="338">
        <f t="shared" si="297"/>
        <v>0.79209622243685329</v>
      </c>
      <c r="FA228" s="338">
        <f t="shared" si="297"/>
        <v>0.85241239416703474</v>
      </c>
      <c r="FB228" s="338">
        <f t="shared" si="297"/>
        <v>0.89687722276491311</v>
      </c>
      <c r="FC228" s="338">
        <f t="shared" si="297"/>
        <v>0.92875356714922219</v>
      </c>
      <c r="FD228" s="338">
        <f t="shared" si="297"/>
        <v>0.95116896097802295</v>
      </c>
      <c r="FE228" s="338">
        <f t="shared" si="297"/>
        <v>0.96672162865729372</v>
      </c>
      <c r="FF228"/>
      <c r="FG228"/>
      <c r="FH228" s="822"/>
      <c r="FI228" s="458">
        <v>-0.2</v>
      </c>
      <c r="FJ228" s="338">
        <f t="shared" si="298"/>
        <v>0.9640275800758169</v>
      </c>
      <c r="FK228" s="338">
        <f t="shared" si="298"/>
        <v>0.94680601284626809</v>
      </c>
      <c r="FL228" s="338">
        <f t="shared" si="298"/>
        <v>0.92166855440647133</v>
      </c>
      <c r="FM228" s="338">
        <f t="shared" si="298"/>
        <v>0.88535164820226253</v>
      </c>
      <c r="FN228" s="338">
        <f t="shared" si="298"/>
        <v>0.83365460701215532</v>
      </c>
      <c r="FO228" s="338">
        <f t="shared" si="298"/>
        <v>0.76159415595576463</v>
      </c>
      <c r="FP228" s="338">
        <f t="shared" si="298"/>
        <v>0.66403677026784891</v>
      </c>
      <c r="FQ228" s="338">
        <f t="shared" si="298"/>
        <v>0.53704956699803508</v>
      </c>
      <c r="FR228" s="338">
        <f t="shared" si="298"/>
        <v>0.37994896225522501</v>
      </c>
      <c r="FS228" s="338">
        <f t="shared" si="298"/>
        <v>0.37994896225522501</v>
      </c>
      <c r="FT228" s="338">
        <f t="shared" si="299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0.53704956699803508</v>
      </c>
      <c r="FX228" s="338">
        <f t="shared" si="299"/>
        <v>0.66403677026784891</v>
      </c>
      <c r="FY228" s="338">
        <f t="shared" si="299"/>
        <v>0.76159415595576463</v>
      </c>
      <c r="FZ228" s="338">
        <f t="shared" si="299"/>
        <v>0.83365460701215532</v>
      </c>
      <c r="GA228" s="338">
        <f t="shared" si="299"/>
        <v>0.88535164820226253</v>
      </c>
      <c r="GB228" s="338">
        <f t="shared" si="299"/>
        <v>0.92166855440647133</v>
      </c>
      <c r="GC228" s="338">
        <f t="shared" si="299"/>
        <v>0.94680601284626809</v>
      </c>
      <c r="GD228" s="338">
        <f t="shared" si="299"/>
        <v>0.9640275800758169</v>
      </c>
      <c r="GE228"/>
      <c r="GF228"/>
      <c r="GG228"/>
    </row>
    <row r="229" spans="1:189" ht="42" customHeight="1">
      <c r="A229"/>
      <c r="B229" s="257"/>
      <c r="C229" s="256"/>
      <c r="D229" s="204">
        <v>0.3</v>
      </c>
      <c r="E229" s="209">
        <f t="shared" si="259"/>
        <v>1.3772676782073403</v>
      </c>
      <c r="F229" s="337">
        <f t="shared" si="224"/>
        <v>0.18342883884722838</v>
      </c>
      <c r="G229" s="338">
        <f t="shared" si="225"/>
        <v>0.17871454672432827</v>
      </c>
      <c r="H229" s="338">
        <f t="shared" si="226"/>
        <v>0.17139583433762987</v>
      </c>
      <c r="I229" s="338">
        <f t="shared" si="227"/>
        <v>0.16344096224888019</v>
      </c>
      <c r="J229" s="338">
        <f t="shared" si="228"/>
        <v>0.15903365117459362</v>
      </c>
      <c r="K229" s="338">
        <f t="shared" si="229"/>
        <v>0.15914961439738062</v>
      </c>
      <c r="L229" s="338">
        <f t="shared" si="230"/>
        <v>0.16191598839266322</v>
      </c>
      <c r="M229" s="338">
        <f t="shared" si="231"/>
        <v>0.17087932010503382</v>
      </c>
      <c r="N229" s="338">
        <f t="shared" si="232"/>
        <v>0.187796219813537</v>
      </c>
      <c r="O229" s="338">
        <f t="shared" si="233"/>
        <v>0.21314807358131541</v>
      </c>
      <c r="P229" s="338">
        <f t="shared" si="234"/>
        <v>0.25320011654088131</v>
      </c>
      <c r="Q229" s="338">
        <f t="shared" si="235"/>
        <v>0.32203660023240555</v>
      </c>
      <c r="R229" s="338">
        <f t="shared" si="236"/>
        <v>0.39653769805895389</v>
      </c>
      <c r="S229" s="338">
        <f t="shared" si="237"/>
        <v>0.66087632348582281</v>
      </c>
      <c r="T229" s="338">
        <f t="shared" si="238"/>
        <v>0.86603323288025802</v>
      </c>
      <c r="U229" s="338">
        <f t="shared" si="239"/>
        <v>1.1247733474892831</v>
      </c>
      <c r="V229" s="338">
        <f t="shared" si="240"/>
        <v>1.3454323975900389</v>
      </c>
      <c r="W229" s="338">
        <f t="shared" si="241"/>
        <v>1.563921753360022</v>
      </c>
      <c r="X229" s="338">
        <f t="shared" si="242"/>
        <v>1.7151825635120439</v>
      </c>
      <c r="Y229" s="338">
        <f t="shared" si="243"/>
        <v>1.8060157507332657</v>
      </c>
      <c r="Z229" s="338">
        <f t="shared" si="244"/>
        <v>1.8735225760885104</v>
      </c>
      <c r="AA229" s="338">
        <f t="shared" si="245"/>
        <v>1.9234689588145579</v>
      </c>
      <c r="AB229" s="338">
        <f t="shared" si="246"/>
        <v>1.9496203416028572</v>
      </c>
      <c r="AC229" s="338">
        <f t="shared" si="247"/>
        <v>1.9672686771048951</v>
      </c>
      <c r="AD229" s="338">
        <f t="shared" si="248"/>
        <v>1.9806096753502769</v>
      </c>
      <c r="AE229" s="338">
        <f t="shared" si="249"/>
        <v>1.9873252263121877</v>
      </c>
      <c r="AF229" s="338">
        <f t="shared" si="250"/>
        <v>1.9917429452005142</v>
      </c>
      <c r="AG229" s="338">
        <f t="shared" si="251"/>
        <v>1.9951016533331911</v>
      </c>
      <c r="AH229" s="338">
        <f t="shared" si="252"/>
        <v>1.9967780163165905</v>
      </c>
      <c r="AI229" s="338">
        <f t="shared" si="253"/>
        <v>1.9978778709332814</v>
      </c>
      <c r="AJ229" s="339">
        <f t="shared" si="254"/>
        <v>1.9987197916077579</v>
      </c>
      <c r="AK229" s="258"/>
      <c r="AL229" s="172"/>
      <c r="AM229" s="257"/>
      <c r="AN229" s="256"/>
      <c r="AO229" s="204">
        <v>0.3</v>
      </c>
      <c r="AP229" s="209">
        <f t="shared" si="260"/>
        <v>1.3772676782073403</v>
      </c>
      <c r="AQ229" s="338">
        <f t="shared" si="300"/>
        <v>0.97240685827540629</v>
      </c>
      <c r="AR229" s="338">
        <f t="shared" si="300"/>
        <v>0.9467206708010194</v>
      </c>
      <c r="AS229" s="338">
        <f t="shared" si="300"/>
        <v>0.90727657121333383</v>
      </c>
      <c r="AT229" s="338">
        <f t="shared" si="300"/>
        <v>0.86387672491696232</v>
      </c>
      <c r="AU229" s="338">
        <f t="shared" si="300"/>
        <v>0.83806460789025305</v>
      </c>
      <c r="AV229" s="338">
        <f t="shared" si="300"/>
        <v>0.83365455826948109</v>
      </c>
      <c r="AW229" s="338">
        <f t="shared" si="300"/>
        <v>0.83806453650132628</v>
      </c>
      <c r="AX229" s="338">
        <f t="shared" si="300"/>
        <v>0.86387654681217618</v>
      </c>
      <c r="AY229" s="338">
        <f t="shared" si="300"/>
        <v>0.9072761993320636</v>
      </c>
      <c r="AZ229" s="338">
        <f t="shared" si="300"/>
        <v>0.94671994499659762</v>
      </c>
      <c r="BA229" s="338">
        <f t="shared" si="301"/>
        <v>0.97240551284452026</v>
      </c>
      <c r="BB229" s="338">
        <f t="shared" si="301"/>
        <v>0.98650781893901274</v>
      </c>
      <c r="BC229" s="338">
        <f t="shared" si="301"/>
        <v>0.99360770255544373</v>
      </c>
      <c r="BD229" s="338">
        <f t="shared" si="301"/>
        <v>0.99702258628097484</v>
      </c>
      <c r="BE229" s="338">
        <f t="shared" si="301"/>
        <v>0.99862302762191846</v>
      </c>
      <c r="BF229" s="338">
        <f t="shared" si="301"/>
        <v>0.9993602566353853</v>
      </c>
      <c r="BG229" s="338">
        <f t="shared" si="301"/>
        <v>0.99969441993549202</v>
      </c>
      <c r="BH229" s="338">
        <f t="shared" si="301"/>
        <v>0.99984243995762345</v>
      </c>
      <c r="BI229" s="338">
        <f t="shared" si="301"/>
        <v>0.99990531104288349</v>
      </c>
      <c r="BJ229" s="338">
        <f t="shared" si="301"/>
        <v>0.99992989017546852</v>
      </c>
      <c r="BK229" s="338">
        <f t="shared" si="302"/>
        <v>0.9999379481241053</v>
      </c>
      <c r="BL229" s="338">
        <f t="shared" si="302"/>
        <v>0.99993956134759532</v>
      </c>
      <c r="BM229" s="338">
        <f t="shared" si="302"/>
        <v>0.9999392453174385</v>
      </c>
      <c r="BN229" s="338">
        <f t="shared" si="302"/>
        <v>0.99993880915500055</v>
      </c>
      <c r="BO229" s="338">
        <f t="shared" si="302"/>
        <v>0.99993874183469189</v>
      </c>
      <c r="BP229" s="338">
        <f t="shared" si="302"/>
        <v>0.99993891583988259</v>
      </c>
      <c r="BQ229" s="338">
        <f t="shared" si="302"/>
        <v>0.99993913334103723</v>
      </c>
      <c r="BR229" s="338">
        <f t="shared" si="302"/>
        <v>0.99993985463941892</v>
      </c>
      <c r="BS229" s="338">
        <f t="shared" si="302"/>
        <v>0.9999416450861377</v>
      </c>
      <c r="BT229" s="338">
        <f t="shared" si="302"/>
        <v>0.99994492072328334</v>
      </c>
      <c r="BU229" s="338">
        <f t="shared" si="302"/>
        <v>0.99994984581280677</v>
      </c>
      <c r="BV229" s="258"/>
      <c r="BW229" s="172"/>
      <c r="BX229" s="257"/>
      <c r="BY229" s="256"/>
      <c r="BZ229" s="204">
        <v>0.3</v>
      </c>
      <c r="CA229" s="209">
        <f t="shared" si="261"/>
        <v>1.3772676782073403</v>
      </c>
      <c r="CB229" s="337">
        <f t="shared" si="262"/>
        <v>0.18863383910367015</v>
      </c>
      <c r="CC229" s="338">
        <f t="shared" si="264"/>
        <v>0.18877220307561055</v>
      </c>
      <c r="CD229" s="338">
        <f t="shared" si="265"/>
        <v>0.18891244387410555</v>
      </c>
      <c r="CE229" s="338">
        <f t="shared" si="266"/>
        <v>0.18919477459540363</v>
      </c>
      <c r="CF229" s="338">
        <f t="shared" si="267"/>
        <v>0.18976299640542693</v>
      </c>
      <c r="CG229" s="338">
        <f t="shared" si="268"/>
        <v>0.19090594877541001</v>
      </c>
      <c r="CH229" s="338">
        <f t="shared" si="269"/>
        <v>0.19320229092214664</v>
      </c>
      <c r="CI229" s="338">
        <f t="shared" si="270"/>
        <v>0.19780525439150087</v>
      </c>
      <c r="CJ229" s="338">
        <f t="shared" si="271"/>
        <v>0.2069890293074948</v>
      </c>
      <c r="CK229" s="338">
        <f t="shared" si="272"/>
        <v>0.22514374468162435</v>
      </c>
      <c r="CL229" s="338">
        <f t="shared" si="273"/>
        <v>0.260385315793007</v>
      </c>
      <c r="CM229" s="338">
        <f t="shared" si="274"/>
        <v>0.32644100132805365</v>
      </c>
      <c r="CN229" s="338">
        <f t="shared" si="275"/>
        <v>0.3990887923262923</v>
      </c>
      <c r="CO229" s="338">
        <f t="shared" si="276"/>
        <v>0.66284990187732684</v>
      </c>
      <c r="CP229" s="338">
        <f t="shared" si="277"/>
        <v>0.86722738102945152</v>
      </c>
      <c r="CQ229" s="338">
        <f t="shared" si="278"/>
        <v>1.1254933744074782</v>
      </c>
      <c r="CR229" s="338">
        <f t="shared" si="279"/>
        <v>1.3458436605826574</v>
      </c>
      <c r="CS229" s="338">
        <f t="shared" si="280"/>
        <v>1.5641682037684919</v>
      </c>
      <c r="CT229" s="338">
        <f t="shared" si="281"/>
        <v>1.715344987740028</v>
      </c>
      <c r="CU229" s="338">
        <f t="shared" si="282"/>
        <v>1.8061423790585405</v>
      </c>
      <c r="CV229" s="338">
        <f t="shared" si="283"/>
        <v>1.8736388388932128</v>
      </c>
      <c r="CW229" s="338">
        <f t="shared" si="284"/>
        <v>1.923585217712902</v>
      </c>
      <c r="CX229" s="338">
        <f t="shared" si="285"/>
        <v>1.949738797364569</v>
      </c>
      <c r="CY229" s="338">
        <f t="shared" si="286"/>
        <v>1.9673890633041213</v>
      </c>
      <c r="CZ229" s="338">
        <f t="shared" si="287"/>
        <v>1.9807310112979979</v>
      </c>
      <c r="DA229" s="338">
        <f t="shared" si="288"/>
        <v>1.9874466278202263</v>
      </c>
      <c r="DB229" s="338">
        <f t="shared" si="289"/>
        <v>1.9918641833184605</v>
      </c>
      <c r="DC229" s="338">
        <f t="shared" si="290"/>
        <v>1.9952216566591701</v>
      </c>
      <c r="DD229" s="338">
        <f t="shared" si="291"/>
        <v>1.9968945449257518</v>
      </c>
      <c r="DE229" s="338">
        <f t="shared" si="292"/>
        <v>1.9979879186627301</v>
      </c>
      <c r="DF229" s="339">
        <f t="shared" si="293"/>
        <v>1.9988200408022498</v>
      </c>
      <c r="DG229" s="258"/>
      <c r="DH229"/>
      <c r="DI229"/>
      <c r="DJ229"/>
      <c r="DK229" s="824">
        <v>-0.3</v>
      </c>
      <c r="DL229" s="338">
        <f t="shared" si="294"/>
        <v>0.98902740220109897</v>
      </c>
      <c r="DM229" s="338">
        <f t="shared" si="294"/>
        <v>0.98367485769368024</v>
      </c>
      <c r="DN229" s="338">
        <f t="shared" si="294"/>
        <v>0.97574313003145141</v>
      </c>
      <c r="DO229" s="338">
        <f t="shared" si="294"/>
        <v>0.9640275800758169</v>
      </c>
      <c r="DP229" s="338">
        <f t="shared" si="294"/>
        <v>0.94680601284626809</v>
      </c>
      <c r="DQ229" s="338">
        <f t="shared" si="294"/>
        <v>0.92166855440647133</v>
      </c>
      <c r="DR229" s="338">
        <f t="shared" si="294"/>
        <v>0.88535164820226253</v>
      </c>
      <c r="DS229" s="338">
        <f t="shared" si="294"/>
        <v>0.83365460701215532</v>
      </c>
      <c r="DT229" s="338">
        <f t="shared" si="294"/>
        <v>0.76159415595576463</v>
      </c>
      <c r="DU229" s="338">
        <f t="shared" si="294"/>
        <v>0.66403677026784891</v>
      </c>
      <c r="DV229" s="338">
        <f t="shared" si="295"/>
        <v>0.53704956699803508</v>
      </c>
      <c r="DW229" s="338">
        <f t="shared" si="295"/>
        <v>0.66403677026784891</v>
      </c>
      <c r="DX229" s="338">
        <f t="shared" si="295"/>
        <v>0.76159415595576463</v>
      </c>
      <c r="DY229" s="338">
        <f t="shared" si="295"/>
        <v>0.83365460701215532</v>
      </c>
      <c r="DZ229" s="338">
        <f t="shared" si="295"/>
        <v>0.88535164820226253</v>
      </c>
      <c r="EA229" s="338">
        <f t="shared" si="295"/>
        <v>0.92166855440647133</v>
      </c>
      <c r="EB229" s="338">
        <f t="shared" si="295"/>
        <v>0.94680601284626809</v>
      </c>
      <c r="EC229" s="338">
        <f t="shared" si="295"/>
        <v>0.9640275800758169</v>
      </c>
      <c r="ED229" s="338">
        <f t="shared" si="295"/>
        <v>0.97574313003145141</v>
      </c>
      <c r="EE229" s="338">
        <f t="shared" si="295"/>
        <v>0.98367485769368024</v>
      </c>
      <c r="EF229" s="338">
        <f t="shared" si="295"/>
        <v>0.98902740220109897</v>
      </c>
      <c r="EG229"/>
      <c r="EH229"/>
      <c r="EI229"/>
      <c r="EJ229" s="824">
        <v>-0.3</v>
      </c>
      <c r="EK229" s="338">
        <f t="shared" si="296"/>
        <v>0.96974871525977591</v>
      </c>
      <c r="EL229" s="338">
        <f t="shared" si="296"/>
        <v>0.95601144400379967</v>
      </c>
      <c r="EM229" s="338">
        <f t="shared" si="296"/>
        <v>0.93650024009844923</v>
      </c>
      <c r="EN229" s="338">
        <f t="shared" si="296"/>
        <v>0.90924583651378499</v>
      </c>
      <c r="EO229" s="338">
        <f t="shared" si="296"/>
        <v>0.87206578039101212</v>
      </c>
      <c r="EP229" s="338">
        <f t="shared" si="296"/>
        <v>0.82304705847053827</v>
      </c>
      <c r="EQ229" s="338">
        <f t="shared" si="296"/>
        <v>0.76159415595576463</v>
      </c>
      <c r="ER229" s="338">
        <f t="shared" si="296"/>
        <v>0.69029975261899379</v>
      </c>
      <c r="ES229" s="338">
        <f t="shared" si="296"/>
        <v>0.6175965493239155</v>
      </c>
      <c r="ET229" s="338">
        <f t="shared" si="296"/>
        <v>0.5597407230393463</v>
      </c>
      <c r="EU229" s="338">
        <f t="shared" si="297"/>
        <v>0.53704956699803508</v>
      </c>
      <c r="EV229" s="338">
        <f t="shared" si="297"/>
        <v>0.5597407230393463</v>
      </c>
      <c r="EW229" s="338">
        <f t="shared" si="297"/>
        <v>0.6175965493239155</v>
      </c>
      <c r="EX229" s="338">
        <f t="shared" si="297"/>
        <v>0.69029975261899379</v>
      </c>
      <c r="EY229" s="338">
        <f t="shared" si="297"/>
        <v>0.76159415595576463</v>
      </c>
      <c r="EZ229" s="338">
        <f t="shared" si="297"/>
        <v>0.82304705847053827</v>
      </c>
      <c r="FA229" s="338">
        <f t="shared" si="297"/>
        <v>0.87206578039101212</v>
      </c>
      <c r="FB229" s="338">
        <f t="shared" si="297"/>
        <v>0.90924583651378499</v>
      </c>
      <c r="FC229" s="338">
        <f t="shared" si="297"/>
        <v>0.93650024009844923</v>
      </c>
      <c r="FD229" s="338">
        <f t="shared" si="297"/>
        <v>0.95601144400379967</v>
      </c>
      <c r="FE229" s="338">
        <f t="shared" si="297"/>
        <v>0.96974871525977591</v>
      </c>
      <c r="FF229"/>
      <c r="FG229"/>
      <c r="FH229" s="822"/>
      <c r="FI229" s="458">
        <v>-0.3</v>
      </c>
      <c r="FJ229" s="338">
        <f t="shared" si="298"/>
        <v>0.9640275800758169</v>
      </c>
      <c r="FK229" s="338">
        <f t="shared" si="298"/>
        <v>0.94680601284626809</v>
      </c>
      <c r="FL229" s="338">
        <f t="shared" si="298"/>
        <v>0.92166855440647133</v>
      </c>
      <c r="FM229" s="338">
        <f t="shared" si="298"/>
        <v>0.88535164820226253</v>
      </c>
      <c r="FN229" s="338">
        <f t="shared" si="298"/>
        <v>0.83365460701215532</v>
      </c>
      <c r="FO229" s="338">
        <f t="shared" si="298"/>
        <v>0.76159415595576463</v>
      </c>
      <c r="FP229" s="338">
        <f t="shared" si="298"/>
        <v>0.66403677026784891</v>
      </c>
      <c r="FQ229" s="338">
        <f t="shared" si="298"/>
        <v>0.53704956699803508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9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0.66403677026784891</v>
      </c>
      <c r="FY229" s="338">
        <f t="shared" si="299"/>
        <v>0.76159415595576463</v>
      </c>
      <c r="FZ229" s="338">
        <f t="shared" si="299"/>
        <v>0.83365460701215532</v>
      </c>
      <c r="GA229" s="338">
        <f t="shared" si="299"/>
        <v>0.88535164820226253</v>
      </c>
      <c r="GB229" s="338">
        <f t="shared" si="299"/>
        <v>0.92166855440647133</v>
      </c>
      <c r="GC229" s="338">
        <f t="shared" si="299"/>
        <v>0.94680601284626809</v>
      </c>
      <c r="GD229" s="338">
        <f t="shared" si="299"/>
        <v>0.9640275800758169</v>
      </c>
      <c r="GE229"/>
      <c r="GF229"/>
      <c r="GG229"/>
    </row>
    <row r="230" spans="1:189" ht="42" customHeight="1">
      <c r="A230"/>
      <c r="B230" s="258"/>
      <c r="C230" s="257"/>
      <c r="D230" s="204">
        <v>0.2</v>
      </c>
      <c r="E230" s="209">
        <f t="shared" si="259"/>
        <v>0.96398252880503787</v>
      </c>
      <c r="F230" s="337">
        <f t="shared" si="224"/>
        <v>-1.7411997868906456E-2</v>
      </c>
      <c r="G230" s="338">
        <f t="shared" si="225"/>
        <v>-1.6633079413988085E-2</v>
      </c>
      <c r="H230" s="338">
        <f t="shared" si="226"/>
        <v>-1.5316647438805642E-2</v>
      </c>
      <c r="I230" s="338">
        <f t="shared" si="227"/>
        <v>-1.334594992227538E-2</v>
      </c>
      <c r="J230" s="338">
        <f t="shared" si="228"/>
        <v>-1.1504553048629164E-2</v>
      </c>
      <c r="K230" s="338">
        <f t="shared" si="229"/>
        <v>-1.0449697454159305E-2</v>
      </c>
      <c r="L230" s="338">
        <f t="shared" si="230"/>
        <v>-9.1604444791750696E-3</v>
      </c>
      <c r="M230" s="338">
        <f t="shared" si="231"/>
        <v>-6.7597290180476674E-3</v>
      </c>
      <c r="N230" s="338">
        <f t="shared" si="232"/>
        <v>2.9929389861139136E-4</v>
      </c>
      <c r="O230" s="338">
        <f t="shared" si="233"/>
        <v>1.7220183887261233E-2</v>
      </c>
      <c r="P230" s="338">
        <f t="shared" si="234"/>
        <v>5.1961812509403807E-2</v>
      </c>
      <c r="Q230" s="338">
        <f t="shared" si="235"/>
        <v>0.11795260442309298</v>
      </c>
      <c r="R230" s="338">
        <f t="shared" si="236"/>
        <v>0.23419080913862306</v>
      </c>
      <c r="S230" s="338">
        <f t="shared" si="237"/>
        <v>0.32538963267484655</v>
      </c>
      <c r="T230" s="338">
        <f t="shared" si="238"/>
        <v>0.76257011478537529</v>
      </c>
      <c r="U230" s="338">
        <f t="shared" si="239"/>
        <v>1.005242279729619</v>
      </c>
      <c r="V230" s="338">
        <f t="shared" si="240"/>
        <v>1.2637706240884303</v>
      </c>
      <c r="W230" s="338">
        <f t="shared" si="241"/>
        <v>1.482239199767565</v>
      </c>
      <c r="X230" s="338">
        <f t="shared" si="242"/>
        <v>1.6334782199350915</v>
      </c>
      <c r="Y230" s="338">
        <f t="shared" si="243"/>
        <v>1.7595297440535416</v>
      </c>
      <c r="Z230" s="338">
        <f t="shared" si="244"/>
        <v>1.8503145714599158</v>
      </c>
      <c r="AA230" s="338">
        <f t="shared" si="245"/>
        <v>1.9002440209706559</v>
      </c>
      <c r="AB230" s="338">
        <f t="shared" si="246"/>
        <v>1.9350781301200888</v>
      </c>
      <c r="AC230" s="338">
        <f t="shared" si="247"/>
        <v>1.9612219423154993</v>
      </c>
      <c r="AD230" s="338">
        <f t="shared" si="248"/>
        <v>1.9745598659209345</v>
      </c>
      <c r="AE230" s="338">
        <f t="shared" si="249"/>
        <v>1.9834107448193583</v>
      </c>
      <c r="AF230" s="338">
        <f t="shared" si="250"/>
        <v>1.9901261941237685</v>
      </c>
      <c r="AG230" s="338">
        <f t="shared" si="251"/>
        <v>1.9934867890708692</v>
      </c>
      <c r="AH230" s="338">
        <f t="shared" si="252"/>
        <v>1.9956947876909965</v>
      </c>
      <c r="AI230" s="338">
        <f t="shared" si="253"/>
        <v>1.9973842479634076</v>
      </c>
      <c r="AJ230" s="339">
        <f t="shared" si="254"/>
        <v>1.9982411502130875</v>
      </c>
      <c r="AK230" s="258"/>
      <c r="AL230" s="172"/>
      <c r="AM230" s="258"/>
      <c r="AN230" s="257"/>
      <c r="AO230" s="204">
        <v>0.2</v>
      </c>
      <c r="AP230" s="209">
        <f t="shared" si="260"/>
        <v>0.96398252880503787</v>
      </c>
      <c r="AQ230" s="338">
        <f t="shared" si="300"/>
        <v>0.96686398523958139</v>
      </c>
      <c r="AR230" s="338">
        <f t="shared" si="300"/>
        <v>0.93076292773988967</v>
      </c>
      <c r="AS230" s="338">
        <f t="shared" si="300"/>
        <v>0.86387672985703645</v>
      </c>
      <c r="AT230" s="338">
        <f t="shared" si="300"/>
        <v>0.76490731446877402</v>
      </c>
      <c r="AU230" s="338">
        <f t="shared" si="300"/>
        <v>0.6815663784410626</v>
      </c>
      <c r="AV230" s="338">
        <f t="shared" si="300"/>
        <v>0.6640367194003256</v>
      </c>
      <c r="AW230" s="338">
        <f t="shared" si="300"/>
        <v>0.68156629947686376</v>
      </c>
      <c r="AX230" s="338">
        <f t="shared" si="300"/>
        <v>0.7649070964041047</v>
      </c>
      <c r="AY230" s="338">
        <f t="shared" si="300"/>
        <v>0.86387622831771094</v>
      </c>
      <c r="AZ230" s="338">
        <f t="shared" si="300"/>
        <v>0.93076188724475795</v>
      </c>
      <c r="BA230" s="338">
        <f t="shared" si="301"/>
        <v>0.96686196970474469</v>
      </c>
      <c r="BB230" s="338">
        <f t="shared" si="301"/>
        <v>0.98459226672852695</v>
      </c>
      <c r="BC230" s="338">
        <f t="shared" si="301"/>
        <v>0.99293541606686075</v>
      </c>
      <c r="BD230" s="338">
        <f t="shared" si="301"/>
        <v>0.99677929963169509</v>
      </c>
      <c r="BE230" s="338">
        <f t="shared" si="301"/>
        <v>0.99852849275913047</v>
      </c>
      <c r="BF230" s="338">
        <f t="shared" si="301"/>
        <v>0.99931548194595976</v>
      </c>
      <c r="BG230" s="338">
        <f t="shared" si="301"/>
        <v>0.99966284771867919</v>
      </c>
      <c r="BH230" s="338">
        <f t="shared" si="301"/>
        <v>0.99980965242042985</v>
      </c>
      <c r="BI230" s="338">
        <f t="shared" si="301"/>
        <v>0.99986536181162988</v>
      </c>
      <c r="BJ230" s="338">
        <f t="shared" si="301"/>
        <v>0.99988072726439403</v>
      </c>
      <c r="BK230" s="338">
        <f t="shared" si="302"/>
        <v>0.99987979009919981</v>
      </c>
      <c r="BL230" s="338">
        <f t="shared" si="302"/>
        <v>0.99987404142510572</v>
      </c>
      <c r="BM230" s="338">
        <f t="shared" si="302"/>
        <v>0.99986866146707798</v>
      </c>
      <c r="BN230" s="338">
        <f t="shared" si="302"/>
        <v>0.99986543305565001</v>
      </c>
      <c r="BO230" s="338">
        <f t="shared" si="302"/>
        <v>0.99986430434801199</v>
      </c>
      <c r="BP230" s="338">
        <f t="shared" si="302"/>
        <v>0.99986432785754187</v>
      </c>
      <c r="BQ230" s="338">
        <f t="shared" si="302"/>
        <v>0.99986470160450147</v>
      </c>
      <c r="BR230" s="338">
        <f t="shared" si="302"/>
        <v>0.99986649514021542</v>
      </c>
      <c r="BS230" s="338">
        <f t="shared" si="302"/>
        <v>0.99987110356684594</v>
      </c>
      <c r="BT230" s="338">
        <f t="shared" si="302"/>
        <v>0.99987950736415765</v>
      </c>
      <c r="BU230" s="338">
        <f t="shared" si="302"/>
        <v>0.99989195715611645</v>
      </c>
      <c r="BV230" s="258"/>
      <c r="BW230" s="172"/>
      <c r="BX230" s="258"/>
      <c r="BY230" s="257"/>
      <c r="BZ230" s="204">
        <v>0.2</v>
      </c>
      <c r="CA230" s="209">
        <f t="shared" si="261"/>
        <v>0.96398252880503787</v>
      </c>
      <c r="CB230" s="337">
        <f t="shared" si="262"/>
        <v>-1.8008735597481063E-2</v>
      </c>
      <c r="CC230" s="338">
        <f t="shared" si="264"/>
        <v>-1.7870371625540671E-2</v>
      </c>
      <c r="CD230" s="338">
        <f t="shared" si="265"/>
        <v>-1.7730130827045665E-2</v>
      </c>
      <c r="CE230" s="338">
        <f t="shared" si="266"/>
        <v>-1.7447800105747591E-2</v>
      </c>
      <c r="CF230" s="338">
        <f t="shared" si="267"/>
        <v>-1.6879578295724285E-2</v>
      </c>
      <c r="CG230" s="338">
        <f t="shared" si="268"/>
        <v>-1.573662592574121E-2</v>
      </c>
      <c r="CH230" s="338">
        <f t="shared" si="269"/>
        <v>-1.344028377900458E-2</v>
      </c>
      <c r="CI230" s="338">
        <f t="shared" si="270"/>
        <v>-8.8373203096503428E-3</v>
      </c>
      <c r="CJ230" s="338">
        <f t="shared" si="271"/>
        <v>3.4645460634358249E-4</v>
      </c>
      <c r="CK230" s="338">
        <f t="shared" si="272"/>
        <v>1.8501169980473131E-2</v>
      </c>
      <c r="CL230" s="338">
        <f t="shared" si="273"/>
        <v>5.3742741091855784E-2</v>
      </c>
      <c r="CM230" s="338">
        <f t="shared" si="274"/>
        <v>0.11979842662690243</v>
      </c>
      <c r="CN230" s="338">
        <f t="shared" si="275"/>
        <v>0.23585704100099647</v>
      </c>
      <c r="CO230" s="338">
        <f t="shared" si="276"/>
        <v>0.32644100132805365</v>
      </c>
      <c r="CP230" s="338">
        <f t="shared" si="277"/>
        <v>0.76369389588297498</v>
      </c>
      <c r="CQ230" s="338">
        <f t="shared" si="278"/>
        <v>1.0059308575627368</v>
      </c>
      <c r="CR230" s="338">
        <f t="shared" si="279"/>
        <v>1.2641968509407635</v>
      </c>
      <c r="CS230" s="338">
        <f t="shared" si="280"/>
        <v>1.482521394126598</v>
      </c>
      <c r="CT230" s="338">
        <f t="shared" si="281"/>
        <v>1.6336981780981341</v>
      </c>
      <c r="CU230" s="338">
        <f t="shared" si="282"/>
        <v>1.7597396330135253</v>
      </c>
      <c r="CV230" s="338">
        <f t="shared" si="283"/>
        <v>1.8505370243320378</v>
      </c>
      <c r="CW230" s="338">
        <f t="shared" si="284"/>
        <v>1.900483403151727</v>
      </c>
      <c r="CX230" s="338">
        <f t="shared" si="285"/>
        <v>1.9353323138269034</v>
      </c>
      <c r="CY230" s="338">
        <f t="shared" si="286"/>
        <v>1.9614858934785704</v>
      </c>
      <c r="CZ230" s="338">
        <f t="shared" si="287"/>
        <v>1.9748278414724472</v>
      </c>
      <c r="DA230" s="338">
        <f t="shared" si="288"/>
        <v>1.9836798749179394</v>
      </c>
      <c r="DB230" s="338">
        <f t="shared" si="289"/>
        <v>1.9903954914401678</v>
      </c>
      <c r="DC230" s="338">
        <f t="shared" si="290"/>
        <v>1.9937529647808774</v>
      </c>
      <c r="DD230" s="338">
        <f t="shared" si="291"/>
        <v>1.9959520587921213</v>
      </c>
      <c r="DE230" s="338">
        <f t="shared" si="292"/>
        <v>1.9976249470587031</v>
      </c>
      <c r="DF230" s="339">
        <f t="shared" si="293"/>
        <v>1.9984570691982229</v>
      </c>
      <c r="DG230" s="258"/>
      <c r="DH230"/>
      <c r="DI230"/>
      <c r="DJ230"/>
      <c r="DK230" s="824">
        <v>-0.4</v>
      </c>
      <c r="DL230" s="338">
        <f t="shared" si="294"/>
        <v>0.99263152020112821</v>
      </c>
      <c r="DM230" s="338">
        <f t="shared" si="294"/>
        <v>0.98902740220109897</v>
      </c>
      <c r="DN230" s="338">
        <f t="shared" si="294"/>
        <v>0.98367485769368024</v>
      </c>
      <c r="DO230" s="338">
        <f t="shared" si="294"/>
        <v>0.97574313003145141</v>
      </c>
      <c r="DP230" s="338">
        <f t="shared" si="294"/>
        <v>0.9640275800758169</v>
      </c>
      <c r="DQ230" s="338">
        <f t="shared" si="294"/>
        <v>0.94680601284626809</v>
      </c>
      <c r="DR230" s="338">
        <f t="shared" si="294"/>
        <v>0.92166855440647133</v>
      </c>
      <c r="DS230" s="338">
        <f t="shared" si="294"/>
        <v>0.88535164820226253</v>
      </c>
      <c r="DT230" s="338">
        <f t="shared" si="294"/>
        <v>0.83365460701215532</v>
      </c>
      <c r="DU230" s="338">
        <f t="shared" si="294"/>
        <v>0.76159415595576463</v>
      </c>
      <c r="DV230" s="338">
        <f t="shared" si="295"/>
        <v>0.66403677026784891</v>
      </c>
      <c r="DW230" s="338">
        <f t="shared" si="295"/>
        <v>0.76159415595576463</v>
      </c>
      <c r="DX230" s="338">
        <f t="shared" si="295"/>
        <v>0.83365460701215532</v>
      </c>
      <c r="DY230" s="338">
        <f t="shared" si="295"/>
        <v>0.88535164820226253</v>
      </c>
      <c r="DZ230" s="338">
        <f t="shared" si="295"/>
        <v>0.92166855440647133</v>
      </c>
      <c r="EA230" s="338">
        <f t="shared" si="295"/>
        <v>0.94680601284626809</v>
      </c>
      <c r="EB230" s="338">
        <f t="shared" si="295"/>
        <v>0.9640275800758169</v>
      </c>
      <c r="EC230" s="338">
        <f t="shared" si="295"/>
        <v>0.97574313003145141</v>
      </c>
      <c r="ED230" s="338">
        <f t="shared" si="295"/>
        <v>0.98367485769368024</v>
      </c>
      <c r="EE230" s="338">
        <f t="shared" si="295"/>
        <v>0.98902740220109897</v>
      </c>
      <c r="EF230" s="338">
        <f t="shared" si="295"/>
        <v>0.99263152020112821</v>
      </c>
      <c r="EG230"/>
      <c r="EH230"/>
      <c r="EI230"/>
      <c r="EJ230" s="824">
        <v>-0.4</v>
      </c>
      <c r="EK230" s="338">
        <f t="shared" si="296"/>
        <v>0.97344012261082846</v>
      </c>
      <c r="EL230" s="338">
        <f t="shared" si="296"/>
        <v>0.96182850221220129</v>
      </c>
      <c r="EM230" s="338">
        <f t="shared" si="296"/>
        <v>0.94563952947663132</v>
      </c>
      <c r="EN230" s="338">
        <f t="shared" si="296"/>
        <v>0.92352148935148781</v>
      </c>
      <c r="EO230" s="338">
        <f t="shared" si="296"/>
        <v>0.8941438395855954</v>
      </c>
      <c r="EP230" s="338">
        <f t="shared" si="296"/>
        <v>0.85665130676158863</v>
      </c>
      <c r="EQ230" s="338">
        <f t="shared" si="296"/>
        <v>0.81148791107115925</v>
      </c>
      <c r="ER230" s="338">
        <f t="shared" si="296"/>
        <v>0.76159415595576463</v>
      </c>
      <c r="ES230" s="338">
        <f t="shared" si="296"/>
        <v>0.71357352593554979</v>
      </c>
      <c r="ET230" s="338">
        <f t="shared" si="296"/>
        <v>0.67757722415900501</v>
      </c>
      <c r="EU230" s="338">
        <f t="shared" si="297"/>
        <v>0.66403677026784891</v>
      </c>
      <c r="EV230" s="338">
        <f t="shared" si="297"/>
        <v>0.67757722415900501</v>
      </c>
      <c r="EW230" s="338">
        <f t="shared" si="297"/>
        <v>0.71357352593554979</v>
      </c>
      <c r="EX230" s="338">
        <f t="shared" si="297"/>
        <v>0.76159415595576463</v>
      </c>
      <c r="EY230" s="338">
        <f t="shared" si="297"/>
        <v>0.81148791107115925</v>
      </c>
      <c r="EZ230" s="338">
        <f t="shared" si="297"/>
        <v>0.85665130676158863</v>
      </c>
      <c r="FA230" s="338">
        <f t="shared" si="297"/>
        <v>0.8941438395855954</v>
      </c>
      <c r="FB230" s="338">
        <f t="shared" si="297"/>
        <v>0.92352148935148781</v>
      </c>
      <c r="FC230" s="338">
        <f t="shared" si="297"/>
        <v>0.94563952947663132</v>
      </c>
      <c r="FD230" s="338">
        <f t="shared" si="297"/>
        <v>0.96182850221220129</v>
      </c>
      <c r="FE230" s="338">
        <f t="shared" si="297"/>
        <v>0.97344012261082846</v>
      </c>
      <c r="FF230"/>
      <c r="FG230"/>
      <c r="FH230" s="822"/>
      <c r="FI230" s="458">
        <v>-0.4</v>
      </c>
      <c r="FJ230" s="338">
        <f t="shared" si="298"/>
        <v>0.9640275800758169</v>
      </c>
      <c r="FK230" s="338">
        <f t="shared" si="298"/>
        <v>0.94680601284626809</v>
      </c>
      <c r="FL230" s="338">
        <f t="shared" si="298"/>
        <v>0.92166855440647133</v>
      </c>
      <c r="FM230" s="338">
        <f t="shared" si="298"/>
        <v>0.88535164820226253</v>
      </c>
      <c r="FN230" s="338">
        <f t="shared" si="298"/>
        <v>0.83365460701215532</v>
      </c>
      <c r="FO230" s="338">
        <f t="shared" si="298"/>
        <v>0.76159415595576463</v>
      </c>
      <c r="FP230" s="338">
        <f t="shared" si="298"/>
        <v>0.66403677026784891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9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0.76159415595576463</v>
      </c>
      <c r="FZ230" s="338">
        <f t="shared" si="299"/>
        <v>0.83365460701215532</v>
      </c>
      <c r="GA230" s="338">
        <f t="shared" si="299"/>
        <v>0.88535164820226253</v>
      </c>
      <c r="GB230" s="338">
        <f t="shared" si="299"/>
        <v>0.92166855440647133</v>
      </c>
      <c r="GC230" s="338">
        <f t="shared" si="299"/>
        <v>0.94680601284626809</v>
      </c>
      <c r="GD230" s="338">
        <f t="shared" si="299"/>
        <v>0.9640275800758169</v>
      </c>
      <c r="GE230"/>
      <c r="GF230"/>
      <c r="GG230"/>
    </row>
    <row r="231" spans="1:189" ht="42" customHeight="1">
      <c r="A231"/>
      <c r="B231" s="258"/>
      <c r="C231" s="257"/>
      <c r="D231" s="204">
        <v>0.1</v>
      </c>
      <c r="E231" s="209">
        <f t="shared" si="259"/>
        <v>0.454706503201455</v>
      </c>
      <c r="F231" s="337">
        <f t="shared" si="224"/>
        <v>-0.26294092251528861</v>
      </c>
      <c r="G231" s="338">
        <f t="shared" si="225"/>
        <v>-0.25149988841249005</v>
      </c>
      <c r="H231" s="338">
        <f t="shared" si="226"/>
        <v>-0.22826210576474279</v>
      </c>
      <c r="I231" s="338">
        <f t="shared" si="227"/>
        <v>-0.18544454496091967</v>
      </c>
      <c r="J231" s="338">
        <f t="shared" si="228"/>
        <v>-0.12631876997230854</v>
      </c>
      <c r="K231" s="338">
        <f t="shared" si="229"/>
        <v>-0.10272855344516553</v>
      </c>
      <c r="L231" s="338">
        <f t="shared" si="230"/>
        <v>-0.12471867995384278</v>
      </c>
      <c r="M231" s="338">
        <f t="shared" si="231"/>
        <v>-0.1795758632818108</v>
      </c>
      <c r="N231" s="338">
        <f t="shared" si="232"/>
        <v>-0.21311259071732605</v>
      </c>
      <c r="O231" s="338">
        <f t="shared" si="233"/>
        <v>-0.21793199832354199</v>
      </c>
      <c r="P231" s="338">
        <f t="shared" si="234"/>
        <v>-0.193743110580232</v>
      </c>
      <c r="Q231" s="338">
        <f t="shared" si="235"/>
        <v>-0.13265365121340295</v>
      </c>
      <c r="R231" s="338">
        <f t="shared" si="236"/>
        <v>-1.8643140581607754E-2</v>
      </c>
      <c r="S231" s="338">
        <f t="shared" si="237"/>
        <v>0.11940047156910975</v>
      </c>
      <c r="T231" s="338">
        <f t="shared" si="238"/>
        <v>0.23549907503862899</v>
      </c>
      <c r="U231" s="338">
        <f t="shared" si="239"/>
        <v>0.86660440694662233</v>
      </c>
      <c r="V231" s="338">
        <f t="shared" si="240"/>
        <v>1.1250694718888983</v>
      </c>
      <c r="W231" s="338">
        <f t="shared" si="241"/>
        <v>1.3455137247059445</v>
      </c>
      <c r="X231" s="338">
        <f t="shared" si="242"/>
        <v>1.5638387754195506</v>
      </c>
      <c r="Y231" s="338">
        <f t="shared" si="243"/>
        <v>1.714969235034421</v>
      </c>
      <c r="Z231" s="338">
        <f t="shared" si="244"/>
        <v>1.8057034795542122</v>
      </c>
      <c r="AA231" s="338">
        <f t="shared" si="245"/>
        <v>1.8731369566840628</v>
      </c>
      <c r="AB231" s="338">
        <f t="shared" si="246"/>
        <v>1.9230339150875848</v>
      </c>
      <c r="AC231" s="338">
        <f t="shared" si="247"/>
        <v>1.9491591834535633</v>
      </c>
      <c r="AD231" s="338">
        <f t="shared" si="248"/>
        <v>1.9667963719875439</v>
      </c>
      <c r="AE231" s="338">
        <f t="shared" si="249"/>
        <v>1.9801335325657379</v>
      </c>
      <c r="AF231" s="338">
        <f t="shared" si="250"/>
        <v>1.9868486876799405</v>
      </c>
      <c r="AG231" s="338">
        <f t="shared" si="251"/>
        <v>1.9912741740399176</v>
      </c>
      <c r="AH231" s="338">
        <f t="shared" si="252"/>
        <v>1.9946547263575982</v>
      </c>
      <c r="AI231" s="338">
        <f t="shared" si="253"/>
        <v>1.9963706400687087</v>
      </c>
      <c r="AJ231" s="339">
        <f t="shared" si="254"/>
        <v>1.9975269089644672</v>
      </c>
      <c r="AK231" s="258"/>
      <c r="AL231" s="172"/>
      <c r="AM231" s="258"/>
      <c r="AN231" s="257"/>
      <c r="AO231" s="204">
        <v>0.1</v>
      </c>
      <c r="AP231" s="209">
        <f t="shared" si="260"/>
        <v>0.454706503201455</v>
      </c>
      <c r="AQ231" s="338">
        <f t="shared" si="300"/>
        <v>0.96440146108117031</v>
      </c>
      <c r="AR231" s="338">
        <f t="shared" si="300"/>
        <v>0.9229069738203074</v>
      </c>
      <c r="AS231" s="338">
        <f t="shared" si="300"/>
        <v>0.83806462357727596</v>
      </c>
      <c r="AT231" s="338">
        <f t="shared" si="300"/>
        <v>0.68156638885077758</v>
      </c>
      <c r="AU231" s="338">
        <f t="shared" si="300"/>
        <v>0.46523236104780064</v>
      </c>
      <c r="AV231" s="338">
        <f t="shared" si="300"/>
        <v>0.37994892541932979</v>
      </c>
      <c r="AW231" s="338">
        <f t="shared" si="300"/>
        <v>0.46523229050828391</v>
      </c>
      <c r="AX231" s="338">
        <f t="shared" si="300"/>
        <v>0.68156613054116855</v>
      </c>
      <c r="AY231" s="338">
        <f t="shared" si="300"/>
        <v>0.83806396181476162</v>
      </c>
      <c r="AZ231" s="338">
        <f t="shared" si="300"/>
        <v>0.92290553104603124</v>
      </c>
      <c r="BA231" s="338">
        <f t="shared" si="301"/>
        <v>0.96439855916554196</v>
      </c>
      <c r="BB231" s="338">
        <f t="shared" si="301"/>
        <v>0.98378862600000228</v>
      </c>
      <c r="BC231" s="338">
        <f t="shared" si="301"/>
        <v>0.99266112421395702</v>
      </c>
      <c r="BD231" s="338">
        <f t="shared" si="301"/>
        <v>0.99667812784359799</v>
      </c>
      <c r="BE231" s="338">
        <f t="shared" si="301"/>
        <v>0.99848227570036385</v>
      </c>
      <c r="BF231" s="338">
        <f t="shared" si="301"/>
        <v>0.99928164850827284</v>
      </c>
      <c r="BG231" s="338">
        <f t="shared" si="301"/>
        <v>0.99962336293734011</v>
      </c>
      <c r="BH231" s="338">
        <f t="shared" si="301"/>
        <v>0.9997548482885672</v>
      </c>
      <c r="BI231" s="338">
        <f t="shared" si="301"/>
        <v>0.99978939071376882</v>
      </c>
      <c r="BJ231" s="338">
        <f t="shared" si="301"/>
        <v>0.9997809462771089</v>
      </c>
      <c r="BK231" s="338">
        <f t="shared" si="302"/>
        <v>0.99975699617626101</v>
      </c>
      <c r="BL231" s="338">
        <f t="shared" si="302"/>
        <v>0.9997321350311853</v>
      </c>
      <c r="BM231" s="338">
        <f t="shared" si="302"/>
        <v>0.99971339838742745</v>
      </c>
      <c r="BN231" s="338">
        <f t="shared" si="302"/>
        <v>0.99970272227654844</v>
      </c>
      <c r="BO231" s="338">
        <f t="shared" si="302"/>
        <v>0.99969874219205934</v>
      </c>
      <c r="BP231" s="338">
        <f t="shared" si="302"/>
        <v>0.99969835443134281</v>
      </c>
      <c r="BQ231" s="338">
        <f t="shared" si="302"/>
        <v>0.99969914153571937</v>
      </c>
      <c r="BR231" s="338">
        <f t="shared" si="302"/>
        <v>0.99970379040725565</v>
      </c>
      <c r="BS231" s="338">
        <f t="shared" si="302"/>
        <v>0.99971585598037205</v>
      </c>
      <c r="BT231" s="338">
        <f t="shared" si="302"/>
        <v>0.99973764019818956</v>
      </c>
      <c r="BU231" s="338">
        <f t="shared" si="302"/>
        <v>0.99976926302008295</v>
      </c>
      <c r="BV231" s="258"/>
      <c r="BW231" s="172"/>
      <c r="BX231" s="258"/>
      <c r="BY231" s="257"/>
      <c r="BZ231" s="204">
        <v>0.1</v>
      </c>
      <c r="CA231" s="209">
        <f t="shared" si="261"/>
        <v>0.454706503201455</v>
      </c>
      <c r="CB231" s="337">
        <f t="shared" si="262"/>
        <v>-0.2726467483992725</v>
      </c>
      <c r="CC231" s="338">
        <f t="shared" si="264"/>
        <v>-0.27250838442733211</v>
      </c>
      <c r="CD231" s="338">
        <f t="shared" si="265"/>
        <v>-0.2723681436288371</v>
      </c>
      <c r="CE231" s="338">
        <f t="shared" si="266"/>
        <v>-0.27208581290753903</v>
      </c>
      <c r="CF231" s="338">
        <f t="shared" si="267"/>
        <v>-0.27151759109751572</v>
      </c>
      <c r="CG231" s="338">
        <f t="shared" si="268"/>
        <v>-0.27037463872753265</v>
      </c>
      <c r="CH231" s="338">
        <f t="shared" si="269"/>
        <v>-0.26807829658079602</v>
      </c>
      <c r="CI231" s="338">
        <f t="shared" si="270"/>
        <v>-0.26347533311144178</v>
      </c>
      <c r="CJ231" s="338">
        <f t="shared" si="271"/>
        <v>-0.25429155819544785</v>
      </c>
      <c r="CK231" s="338">
        <f t="shared" si="272"/>
        <v>-0.2361368428213183</v>
      </c>
      <c r="CL231" s="338">
        <f t="shared" si="273"/>
        <v>-0.20089527170993565</v>
      </c>
      <c r="CM231" s="338">
        <f t="shared" si="274"/>
        <v>-0.134839586174889</v>
      </c>
      <c r="CN231" s="338">
        <f t="shared" si="275"/>
        <v>-1.8780971800794966E-2</v>
      </c>
      <c r="CO231" s="338">
        <f t="shared" si="276"/>
        <v>0.11979842662690243</v>
      </c>
      <c r="CP231" s="338">
        <f t="shared" si="277"/>
        <v>0.23585704100099647</v>
      </c>
      <c r="CQ231" s="338">
        <f t="shared" si="278"/>
        <v>0.86722738102945152</v>
      </c>
      <c r="CR231" s="338">
        <f t="shared" si="279"/>
        <v>1.1254933744074782</v>
      </c>
      <c r="CS231" s="338">
        <f t="shared" si="280"/>
        <v>1.3458436605826574</v>
      </c>
      <c r="CT231" s="338">
        <f t="shared" si="281"/>
        <v>1.5641682037684919</v>
      </c>
      <c r="CU231" s="338">
        <f t="shared" si="282"/>
        <v>1.715344987740028</v>
      </c>
      <c r="CV231" s="338">
        <f t="shared" si="283"/>
        <v>1.8061423790585405</v>
      </c>
      <c r="CW231" s="338">
        <f t="shared" si="284"/>
        <v>1.8736388388932128</v>
      </c>
      <c r="CX231" s="338">
        <f t="shared" si="285"/>
        <v>1.923585217712902</v>
      </c>
      <c r="CY231" s="338">
        <f t="shared" si="286"/>
        <v>1.949738797364569</v>
      </c>
      <c r="CZ231" s="338">
        <f t="shared" si="287"/>
        <v>1.9673890633041213</v>
      </c>
      <c r="DA231" s="338">
        <f t="shared" si="288"/>
        <v>1.9807310112979979</v>
      </c>
      <c r="DB231" s="338">
        <f t="shared" si="289"/>
        <v>1.9874466278202263</v>
      </c>
      <c r="DC231" s="338">
        <f t="shared" si="290"/>
        <v>1.9918641833184605</v>
      </c>
      <c r="DD231" s="338">
        <f t="shared" si="291"/>
        <v>1.9952216566591701</v>
      </c>
      <c r="DE231" s="338">
        <f t="shared" si="292"/>
        <v>1.9968945449257518</v>
      </c>
      <c r="DF231" s="339">
        <f t="shared" si="293"/>
        <v>1.9979879186627301</v>
      </c>
      <c r="DG231" s="258"/>
      <c r="DH231"/>
      <c r="DI231"/>
      <c r="DJ231"/>
      <c r="DK231" s="824">
        <v>-0.5</v>
      </c>
      <c r="DL231" s="338">
        <f t="shared" si="294"/>
        <v>0.99505475368673069</v>
      </c>
      <c r="DM231" s="338">
        <f t="shared" si="294"/>
        <v>0.99263152020112821</v>
      </c>
      <c r="DN231" s="338">
        <f t="shared" si="294"/>
        <v>0.98902740220109897</v>
      </c>
      <c r="DO231" s="338">
        <f t="shared" si="294"/>
        <v>0.98367485769368024</v>
      </c>
      <c r="DP231" s="338">
        <f t="shared" si="294"/>
        <v>0.97574313003145141</v>
      </c>
      <c r="DQ231" s="338">
        <f t="shared" si="294"/>
        <v>0.9640275800758169</v>
      </c>
      <c r="DR231" s="338">
        <f t="shared" si="294"/>
        <v>0.94680601284626809</v>
      </c>
      <c r="DS231" s="338">
        <f t="shared" si="294"/>
        <v>0.92166855440647133</v>
      </c>
      <c r="DT231" s="338">
        <f t="shared" si="294"/>
        <v>0.88535164820226253</v>
      </c>
      <c r="DU231" s="338">
        <f t="shared" si="294"/>
        <v>0.83365460701215532</v>
      </c>
      <c r="DV231" s="338">
        <f t="shared" si="295"/>
        <v>0.76159415595576463</v>
      </c>
      <c r="DW231" s="338">
        <f t="shared" si="295"/>
        <v>0.83365460701215532</v>
      </c>
      <c r="DX231" s="338">
        <f t="shared" si="295"/>
        <v>0.88535164820226253</v>
      </c>
      <c r="DY231" s="338">
        <f t="shared" si="295"/>
        <v>0.92166855440647133</v>
      </c>
      <c r="DZ231" s="338">
        <f t="shared" si="295"/>
        <v>0.94680601284626809</v>
      </c>
      <c r="EA231" s="338">
        <f t="shared" si="295"/>
        <v>0.9640275800758169</v>
      </c>
      <c r="EB231" s="338">
        <f t="shared" si="295"/>
        <v>0.97574313003145141</v>
      </c>
      <c r="EC231" s="338">
        <f t="shared" si="295"/>
        <v>0.98367485769368024</v>
      </c>
      <c r="ED231" s="338">
        <f t="shared" si="295"/>
        <v>0.98902740220109897</v>
      </c>
      <c r="EE231" s="338">
        <f t="shared" si="295"/>
        <v>0.99263152020112821</v>
      </c>
      <c r="EF231" s="338">
        <f t="shared" si="295"/>
        <v>0.99505475368673069</v>
      </c>
      <c r="EG231"/>
      <c r="EH231"/>
      <c r="EI231"/>
      <c r="EJ231" s="824">
        <v>-0.5</v>
      </c>
      <c r="EK231" s="338">
        <f t="shared" si="296"/>
        <v>0.97741223558377843</v>
      </c>
      <c r="EL231" s="338">
        <f t="shared" si="296"/>
        <v>0.96797526879474338</v>
      </c>
      <c r="EM231" s="338">
        <f t="shared" si="296"/>
        <v>0.95509269691387622</v>
      </c>
      <c r="EN231" s="338">
        <f t="shared" si="296"/>
        <v>0.93791900570849696</v>
      </c>
      <c r="EO231" s="338">
        <f t="shared" si="296"/>
        <v>0.91575193436038127</v>
      </c>
      <c r="EP231" s="338">
        <f t="shared" si="296"/>
        <v>0.88838556158566062</v>
      </c>
      <c r="EQ231" s="338">
        <f t="shared" si="296"/>
        <v>0.85665130676158863</v>
      </c>
      <c r="ER231" s="338">
        <f t="shared" si="296"/>
        <v>0.82304705847053827</v>
      </c>
      <c r="ES231" s="338">
        <f t="shared" si="296"/>
        <v>0.79209622243685329</v>
      </c>
      <c r="ET231" s="338">
        <f t="shared" si="296"/>
        <v>0.76978665234542532</v>
      </c>
      <c r="EU231" s="338">
        <f t="shared" si="297"/>
        <v>0.76159415595576463</v>
      </c>
      <c r="EV231" s="338">
        <f t="shared" si="297"/>
        <v>0.76978665234542532</v>
      </c>
      <c r="EW231" s="338">
        <f t="shared" si="297"/>
        <v>0.79209622243685329</v>
      </c>
      <c r="EX231" s="338">
        <f t="shared" si="297"/>
        <v>0.82304705847053827</v>
      </c>
      <c r="EY231" s="338">
        <f t="shared" si="297"/>
        <v>0.85665130676158863</v>
      </c>
      <c r="EZ231" s="338">
        <f t="shared" si="297"/>
        <v>0.88838556158566062</v>
      </c>
      <c r="FA231" s="338">
        <f t="shared" si="297"/>
        <v>0.91575193436038127</v>
      </c>
      <c r="FB231" s="338">
        <f t="shared" si="297"/>
        <v>0.93791900570849696</v>
      </c>
      <c r="FC231" s="338">
        <f t="shared" si="297"/>
        <v>0.95509269691387622</v>
      </c>
      <c r="FD231" s="338">
        <f t="shared" si="297"/>
        <v>0.96797526879474338</v>
      </c>
      <c r="FE231" s="338">
        <f t="shared" si="297"/>
        <v>0.97741223558377843</v>
      </c>
      <c r="FF231"/>
      <c r="FG231"/>
      <c r="FH231" s="822"/>
      <c r="FI231" s="458">
        <v>-0.5</v>
      </c>
      <c r="FJ231" s="338">
        <f t="shared" si="298"/>
        <v>0.9640275800758169</v>
      </c>
      <c r="FK231" s="338">
        <f t="shared" si="298"/>
        <v>0.94680601284626809</v>
      </c>
      <c r="FL231" s="338">
        <f t="shared" si="298"/>
        <v>0.92166855440647133</v>
      </c>
      <c r="FM231" s="338">
        <f t="shared" si="298"/>
        <v>0.88535164820226253</v>
      </c>
      <c r="FN231" s="338">
        <f t="shared" si="298"/>
        <v>0.83365460701215532</v>
      </c>
      <c r="FO231" s="338">
        <f t="shared" si="298"/>
        <v>0.76159415595576463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9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0.83365460701215532</v>
      </c>
      <c r="GA231" s="338">
        <f t="shared" si="299"/>
        <v>0.88535164820226253</v>
      </c>
      <c r="GB231" s="338">
        <f t="shared" si="299"/>
        <v>0.92166855440647133</v>
      </c>
      <c r="GC231" s="338">
        <f t="shared" si="299"/>
        <v>0.94680601284626809</v>
      </c>
      <c r="GD231" s="338">
        <f t="shared" si="299"/>
        <v>0.9640275800758169</v>
      </c>
      <c r="GE231"/>
      <c r="GF231"/>
      <c r="GG231"/>
    </row>
    <row r="232" spans="1:189" ht="42" customHeight="1">
      <c r="A232"/>
      <c r="B232" s="258"/>
      <c r="C232" s="257"/>
      <c r="D232" s="204">
        <v>0</v>
      </c>
      <c r="E232" s="209">
        <f t="shared" si="259"/>
        <v>-4.4328028289493115E-2</v>
      </c>
      <c r="F232" s="337">
        <f t="shared" si="224"/>
        <v>-0.5033805095923034</v>
      </c>
      <c r="G232" s="338">
        <f t="shared" si="225"/>
        <v>-0.48113462354957481</v>
      </c>
      <c r="H232" s="338">
        <f t="shared" si="226"/>
        <v>-0.43507217041999885</v>
      </c>
      <c r="I232" s="338">
        <f t="shared" si="227"/>
        <v>-0.34636361448859282</v>
      </c>
      <c r="J232" s="338">
        <f t="shared" si="228"/>
        <v>-0.19796664199316696</v>
      </c>
      <c r="K232" s="338">
        <f t="shared" si="229"/>
        <v>0</v>
      </c>
      <c r="L232" s="338">
        <f t="shared" si="230"/>
        <v>-0.19665984812186146</v>
      </c>
      <c r="M232" s="338">
        <f t="shared" si="231"/>
        <v>-0.34064577444374022</v>
      </c>
      <c r="N232" s="338">
        <f t="shared" si="232"/>
        <v>-0.42000210898335066</v>
      </c>
      <c r="O232" s="338">
        <f t="shared" si="233"/>
        <v>-0.44761118027836205</v>
      </c>
      <c r="P232" s="338">
        <f t="shared" si="234"/>
        <v>-0.4342083042352321</v>
      </c>
      <c r="Q232" s="338">
        <f t="shared" si="235"/>
        <v>-0.37807912597267906</v>
      </c>
      <c r="R232" s="338">
        <f t="shared" si="236"/>
        <v>-0.26631723065081692</v>
      </c>
      <c r="S232" s="338">
        <f t="shared" si="237"/>
        <v>-0.1343884856676443</v>
      </c>
      <c r="T232" s="338">
        <f t="shared" si="238"/>
        <v>-1.8752021812874411E-2</v>
      </c>
      <c r="U232" s="338">
        <f t="shared" si="239"/>
        <v>0.1197080372423231</v>
      </c>
      <c r="V232" s="338">
        <f t="shared" si="240"/>
        <v>1.0054916905513067</v>
      </c>
      <c r="W232" s="338">
        <f t="shared" si="241"/>
        <v>1.2637655902919784</v>
      </c>
      <c r="X232" s="338">
        <f t="shared" si="242"/>
        <v>1.4819959539177754</v>
      </c>
      <c r="Y232" s="338">
        <f t="shared" si="243"/>
        <v>1.6330141857134128</v>
      </c>
      <c r="Z232" s="338">
        <f t="shared" si="244"/>
        <v>1.758861184713516</v>
      </c>
      <c r="AA232" s="338">
        <f t="shared" si="245"/>
        <v>1.8494766501657038</v>
      </c>
      <c r="AB232" s="338">
        <f t="shared" si="246"/>
        <v>1.899291800501792</v>
      </c>
      <c r="AC232" s="338">
        <f t="shared" si="247"/>
        <v>1.9340594469249086</v>
      </c>
      <c r="AD232" s="338">
        <f t="shared" si="248"/>
        <v>1.9601728436945809</v>
      </c>
      <c r="AE232" s="338">
        <f t="shared" si="249"/>
        <v>1.9735028797468415</v>
      </c>
      <c r="AF232" s="338">
        <f t="shared" si="250"/>
        <v>1.9823527606208302</v>
      </c>
      <c r="AG232" s="338">
        <f t="shared" si="251"/>
        <v>1.9890885365297211</v>
      </c>
      <c r="AH232" s="338">
        <f t="shared" si="252"/>
        <v>1.9925077848408912</v>
      </c>
      <c r="AI232" s="338">
        <f t="shared" si="253"/>
        <v>1.9948193566719201</v>
      </c>
      <c r="AJ232" s="339">
        <f t="shared" si="254"/>
        <v>1.9966522755949576</v>
      </c>
      <c r="AK232" s="258"/>
      <c r="AL232" s="172"/>
      <c r="AM232" s="258"/>
      <c r="AN232" s="257"/>
      <c r="AO232" s="204">
        <v>0</v>
      </c>
      <c r="AP232" s="209">
        <f t="shared" si="260"/>
        <v>-4.4328028289493115E-2</v>
      </c>
      <c r="AQ232" s="338">
        <f t="shared" si="300"/>
        <v>0.96402757745914625</v>
      </c>
      <c r="AR232" s="338">
        <f t="shared" si="300"/>
        <v>0.92166854902686246</v>
      </c>
      <c r="AS232" s="338">
        <f t="shared" si="300"/>
        <v>0.83365459659354579</v>
      </c>
      <c r="AT232" s="338">
        <f t="shared" si="300"/>
        <v>0.66403675258789052</v>
      </c>
      <c r="AU232" s="338">
        <f t="shared" si="300"/>
        <v>0.37994894083031155</v>
      </c>
      <c r="AV232" s="338">
        <f t="shared" si="300"/>
        <v>0</v>
      </c>
      <c r="AW232" s="338">
        <f t="shared" si="300"/>
        <v>0.37994886825922114</v>
      </c>
      <c r="AX232" s="338">
        <f t="shared" si="300"/>
        <v>0.6640364309403094</v>
      </c>
      <c r="AY232" s="338">
        <f t="shared" si="300"/>
        <v>0.83365373734026005</v>
      </c>
      <c r="AZ232" s="338">
        <f t="shared" si="300"/>
        <v>0.9216666190661944</v>
      </c>
      <c r="BA232" s="338">
        <f t="shared" si="301"/>
        <v>0.96402357422881058</v>
      </c>
      <c r="BB232" s="338">
        <f t="shared" si="301"/>
        <v>0.98366693369373126</v>
      </c>
      <c r="BC232" s="338">
        <f t="shared" si="301"/>
        <v>0.99261639989300909</v>
      </c>
      <c r="BD232" s="338">
        <f t="shared" si="301"/>
        <v>0.9966545395158688</v>
      </c>
      <c r="BE232" s="338">
        <f t="shared" si="301"/>
        <v>0.99845854686181212</v>
      </c>
      <c r="BF232" s="338">
        <f t="shared" si="301"/>
        <v>0.99924548771528654</v>
      </c>
      <c r="BG232" s="338">
        <f t="shared" si="301"/>
        <v>0.99956342226890804</v>
      </c>
      <c r="BH232" s="338">
        <f t="shared" si="301"/>
        <v>0.99965886590489117</v>
      </c>
      <c r="BI232" s="338">
        <f t="shared" si="301"/>
        <v>0.99964557664334264</v>
      </c>
      <c r="BJ232" s="338">
        <f t="shared" si="301"/>
        <v>0.99958132267398525</v>
      </c>
      <c r="BK232" s="338">
        <f t="shared" si="302"/>
        <v>0.99950080779933059</v>
      </c>
      <c r="BL232" s="338">
        <f t="shared" si="302"/>
        <v>0.99942699110993649</v>
      </c>
      <c r="BM232" s="338">
        <f t="shared" si="302"/>
        <v>0.99937300023354114</v>
      </c>
      <c r="BN232" s="338">
        <f t="shared" si="302"/>
        <v>0.99934230059979834</v>
      </c>
      <c r="BO232" s="338">
        <f t="shared" si="302"/>
        <v>0.99933058413096165</v>
      </c>
      <c r="BP232" s="338">
        <f t="shared" si="302"/>
        <v>0.99932907481969779</v>
      </c>
      <c r="BQ232" s="338">
        <f t="shared" si="302"/>
        <v>0.99933098363607475</v>
      </c>
      <c r="BR232" s="338">
        <f t="shared" si="302"/>
        <v>0.99934336923688416</v>
      </c>
      <c r="BS232" s="338">
        <f t="shared" si="302"/>
        <v>0.99937545926602644</v>
      </c>
      <c r="BT232" s="338">
        <f t="shared" si="302"/>
        <v>0.99943250033726427</v>
      </c>
      <c r="BU232" s="338">
        <f t="shared" si="302"/>
        <v>0.99951308604491673</v>
      </c>
      <c r="BV232" s="258"/>
      <c r="BW232" s="172"/>
      <c r="BX232" s="258"/>
      <c r="BY232" s="257"/>
      <c r="BZ232" s="204">
        <v>0</v>
      </c>
      <c r="CA232" s="209">
        <f t="shared" si="261"/>
        <v>-4.4328028289493115E-2</v>
      </c>
      <c r="CB232" s="337">
        <f t="shared" si="262"/>
        <v>-0.52216401414474656</v>
      </c>
      <c r="CC232" s="338">
        <f t="shared" si="264"/>
        <v>-0.52202565017280622</v>
      </c>
      <c r="CD232" s="338">
        <f t="shared" si="265"/>
        <v>-0.52188540937431116</v>
      </c>
      <c r="CE232" s="338">
        <f t="shared" si="266"/>
        <v>-0.52160307865301303</v>
      </c>
      <c r="CF232" s="338">
        <f t="shared" si="267"/>
        <v>-0.52103485684298978</v>
      </c>
      <c r="CG232" s="338">
        <f t="shared" si="268"/>
        <v>-0.51989190447300671</v>
      </c>
      <c r="CH232" s="338">
        <f t="shared" si="269"/>
        <v>-0.51759556232627002</v>
      </c>
      <c r="CI232" s="338">
        <f t="shared" si="270"/>
        <v>-0.51299259885691584</v>
      </c>
      <c r="CJ232" s="338">
        <f t="shared" si="271"/>
        <v>-0.50380882394092197</v>
      </c>
      <c r="CK232" s="338">
        <f t="shared" si="272"/>
        <v>-0.48565410856679236</v>
      </c>
      <c r="CL232" s="338">
        <f t="shared" si="273"/>
        <v>-0.45041253745540971</v>
      </c>
      <c r="CM232" s="338">
        <f t="shared" si="274"/>
        <v>-0.38435685192036306</v>
      </c>
      <c r="CN232" s="338">
        <f t="shared" si="275"/>
        <v>-0.26829823754626902</v>
      </c>
      <c r="CO232" s="338">
        <f t="shared" si="276"/>
        <v>-0.134839586174889</v>
      </c>
      <c r="CP232" s="338">
        <f t="shared" si="277"/>
        <v>-1.8780971800794966E-2</v>
      </c>
      <c r="CQ232" s="338">
        <f t="shared" si="278"/>
        <v>0.11979842662690243</v>
      </c>
      <c r="CR232" s="338">
        <f t="shared" si="279"/>
        <v>1.0059308575627368</v>
      </c>
      <c r="CS232" s="338">
        <f t="shared" si="280"/>
        <v>1.2641968509407635</v>
      </c>
      <c r="CT232" s="338">
        <f t="shared" si="281"/>
        <v>1.482521394126598</v>
      </c>
      <c r="CU232" s="338">
        <f t="shared" si="282"/>
        <v>1.6336981780981341</v>
      </c>
      <c r="CV232" s="338">
        <f t="shared" si="283"/>
        <v>1.7597396330135253</v>
      </c>
      <c r="CW232" s="338">
        <f t="shared" si="284"/>
        <v>1.8505370243320378</v>
      </c>
      <c r="CX232" s="338">
        <f t="shared" si="285"/>
        <v>1.900483403151727</v>
      </c>
      <c r="CY232" s="338">
        <f t="shared" si="286"/>
        <v>1.9353323138269034</v>
      </c>
      <c r="CZ232" s="338">
        <f t="shared" si="287"/>
        <v>1.9614858934785704</v>
      </c>
      <c r="DA232" s="338">
        <f t="shared" si="288"/>
        <v>1.9748278414724472</v>
      </c>
      <c r="DB232" s="338">
        <f t="shared" si="289"/>
        <v>1.9836798749179394</v>
      </c>
      <c r="DC232" s="338">
        <f t="shared" si="290"/>
        <v>1.9903954914401678</v>
      </c>
      <c r="DD232" s="338">
        <f t="shared" si="291"/>
        <v>1.9937529647808774</v>
      </c>
      <c r="DE232" s="338">
        <f t="shared" si="292"/>
        <v>1.9959520587921213</v>
      </c>
      <c r="DF232" s="339">
        <f t="shared" si="293"/>
        <v>1.9976249470587031</v>
      </c>
      <c r="DG232" s="258"/>
      <c r="DH232"/>
      <c r="DI232"/>
      <c r="DJ232"/>
      <c r="DK232" s="824">
        <v>-0.6</v>
      </c>
      <c r="DL232" s="338">
        <f t="shared" si="294"/>
        <v>0.99668239783965107</v>
      </c>
      <c r="DM232" s="338">
        <f t="shared" si="294"/>
        <v>0.99505475368673069</v>
      </c>
      <c r="DN232" s="338">
        <f t="shared" si="294"/>
        <v>0.99263152020112821</v>
      </c>
      <c r="DO232" s="338">
        <f t="shared" si="294"/>
        <v>0.98902740220109897</v>
      </c>
      <c r="DP232" s="338">
        <f t="shared" si="294"/>
        <v>0.98367485769368024</v>
      </c>
      <c r="DQ232" s="338">
        <f t="shared" si="294"/>
        <v>0.97574313003145141</v>
      </c>
      <c r="DR232" s="338">
        <f t="shared" si="294"/>
        <v>0.9640275800758169</v>
      </c>
      <c r="DS232" s="338">
        <f t="shared" si="294"/>
        <v>0.94680601284626809</v>
      </c>
      <c r="DT232" s="338">
        <f t="shared" si="294"/>
        <v>0.92166855440647133</v>
      </c>
      <c r="DU232" s="338">
        <f t="shared" si="294"/>
        <v>0.88535164820226253</v>
      </c>
      <c r="DV232" s="338">
        <f t="shared" si="295"/>
        <v>0.83365460701215532</v>
      </c>
      <c r="DW232" s="338">
        <f t="shared" si="295"/>
        <v>0.88535164820226253</v>
      </c>
      <c r="DX232" s="338">
        <f t="shared" si="295"/>
        <v>0.92166855440647133</v>
      </c>
      <c r="DY232" s="338">
        <f t="shared" si="295"/>
        <v>0.94680601284626809</v>
      </c>
      <c r="DZ232" s="338">
        <f t="shared" si="295"/>
        <v>0.9640275800758169</v>
      </c>
      <c r="EA232" s="338">
        <f t="shared" si="295"/>
        <v>0.97574313003145141</v>
      </c>
      <c r="EB232" s="338">
        <f t="shared" si="295"/>
        <v>0.98367485769368024</v>
      </c>
      <c r="EC232" s="338">
        <f t="shared" si="295"/>
        <v>0.98902740220109897</v>
      </c>
      <c r="ED232" s="338">
        <f t="shared" si="295"/>
        <v>0.99263152020112821</v>
      </c>
      <c r="EE232" s="338">
        <f t="shared" si="295"/>
        <v>0.99505475368673069</v>
      </c>
      <c r="EF232" s="338">
        <f t="shared" si="295"/>
        <v>0.99668239783965107</v>
      </c>
      <c r="EG232"/>
      <c r="EH232"/>
      <c r="EI232"/>
      <c r="EJ232" s="824">
        <v>-0.6</v>
      </c>
      <c r="EK232" s="338">
        <f t="shared" si="296"/>
        <v>0.98133288248609807</v>
      </c>
      <c r="EL232" s="338">
        <f t="shared" si="296"/>
        <v>0.97392137898758402</v>
      </c>
      <c r="EM232" s="338">
        <f t="shared" si="296"/>
        <v>0.9640275800758169</v>
      </c>
      <c r="EN232" s="338">
        <f t="shared" si="296"/>
        <v>0.95116896097802295</v>
      </c>
      <c r="EO232" s="338">
        <f t="shared" si="296"/>
        <v>0.93504006086803115</v>
      </c>
      <c r="EP232" s="338">
        <f t="shared" si="296"/>
        <v>0.91575193436038127</v>
      </c>
      <c r="EQ232" s="338">
        <f t="shared" si="296"/>
        <v>0.8941438395855954</v>
      </c>
      <c r="ER232" s="338">
        <f t="shared" si="296"/>
        <v>0.87206578039101212</v>
      </c>
      <c r="ES232" s="338">
        <f t="shared" si="296"/>
        <v>0.85241239416703474</v>
      </c>
      <c r="ET232" s="338">
        <f t="shared" si="296"/>
        <v>0.8386342826622768</v>
      </c>
      <c r="EU232" s="338">
        <f t="shared" si="297"/>
        <v>0.83365460701215532</v>
      </c>
      <c r="EV232" s="338">
        <f t="shared" si="297"/>
        <v>0.8386342826622768</v>
      </c>
      <c r="EW232" s="338">
        <f t="shared" si="297"/>
        <v>0.85241239416703474</v>
      </c>
      <c r="EX232" s="338">
        <f t="shared" si="297"/>
        <v>0.87206578039101212</v>
      </c>
      <c r="EY232" s="338">
        <f t="shared" si="297"/>
        <v>0.8941438395855954</v>
      </c>
      <c r="EZ232" s="338">
        <f t="shared" si="297"/>
        <v>0.91575193436038127</v>
      </c>
      <c r="FA232" s="338">
        <f t="shared" si="297"/>
        <v>0.93504006086803115</v>
      </c>
      <c r="FB232" s="338">
        <f t="shared" si="297"/>
        <v>0.95116896097802295</v>
      </c>
      <c r="FC232" s="338">
        <f t="shared" si="297"/>
        <v>0.9640275800758169</v>
      </c>
      <c r="FD232" s="338">
        <f t="shared" si="297"/>
        <v>0.97392137898758402</v>
      </c>
      <c r="FE232" s="338">
        <f t="shared" si="297"/>
        <v>0.98133288248609807</v>
      </c>
      <c r="FF232"/>
      <c r="FG232"/>
      <c r="FH232" s="822"/>
      <c r="FI232" s="458">
        <v>-0.6</v>
      </c>
      <c r="FJ232" s="338">
        <f t="shared" si="298"/>
        <v>0.9640275800758169</v>
      </c>
      <c r="FK232" s="338">
        <f t="shared" si="298"/>
        <v>0.94680601284626809</v>
      </c>
      <c r="FL232" s="338">
        <f t="shared" si="298"/>
        <v>0.92166855440647133</v>
      </c>
      <c r="FM232" s="338">
        <f t="shared" si="298"/>
        <v>0.88535164820226253</v>
      </c>
      <c r="FN232" s="338">
        <f t="shared" si="298"/>
        <v>0.83365460701215532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9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0.88535164820226253</v>
      </c>
      <c r="GB232" s="338">
        <f t="shared" si="299"/>
        <v>0.92166855440647133</v>
      </c>
      <c r="GC232" s="338">
        <f t="shared" si="299"/>
        <v>0.94680601284626809</v>
      </c>
      <c r="GD232" s="338">
        <f t="shared" si="299"/>
        <v>0.9640275800758169</v>
      </c>
      <c r="GE232"/>
      <c r="GF232"/>
      <c r="GG232"/>
    </row>
    <row r="233" spans="1:189" ht="42" customHeight="1">
      <c r="A233"/>
      <c r="B233" s="258"/>
      <c r="C233" s="257"/>
      <c r="D233" s="204">
        <v>-0.1</v>
      </c>
      <c r="E233" s="209">
        <f t="shared" si="259"/>
        <v>-0.43478598507439559</v>
      </c>
      <c r="F233" s="337">
        <f t="shared" si="224"/>
        <v>-0.6918548497141348</v>
      </c>
      <c r="G233" s="338">
        <f t="shared" si="225"/>
        <v>-0.66195929769084438</v>
      </c>
      <c r="H233" s="338">
        <f t="shared" si="226"/>
        <v>-0.60098819730736153</v>
      </c>
      <c r="I233" s="338">
        <f t="shared" si="227"/>
        <v>-0.48856863251652466</v>
      </c>
      <c r="J233" s="338">
        <f t="shared" si="228"/>
        <v>-0.33322910888945123</v>
      </c>
      <c r="K233" s="338">
        <f t="shared" si="229"/>
        <v>-0.27170939918472231</v>
      </c>
      <c r="L233" s="338">
        <f t="shared" si="230"/>
        <v>-0.331628960922984</v>
      </c>
      <c r="M233" s="338">
        <f t="shared" si="231"/>
        <v>-0.48269973144394823</v>
      </c>
      <c r="N233" s="338">
        <f t="shared" si="232"/>
        <v>-0.58583809398691156</v>
      </c>
      <c r="O233" s="338">
        <f t="shared" si="233"/>
        <v>-0.62839006074896142</v>
      </c>
      <c r="P233" s="338">
        <f t="shared" si="234"/>
        <v>-0.62265421318546876</v>
      </c>
      <c r="Q233" s="338">
        <f t="shared" si="235"/>
        <v>-0.57018692043244923</v>
      </c>
      <c r="R233" s="338">
        <f t="shared" si="236"/>
        <v>-0.46012030086821587</v>
      </c>
      <c r="S233" s="338">
        <f t="shared" si="237"/>
        <v>-0.38307129199051948</v>
      </c>
      <c r="T233" s="338">
        <f t="shared" si="238"/>
        <v>-0.26787890106029266</v>
      </c>
      <c r="U233" s="338">
        <f t="shared" si="239"/>
        <v>-0.13473117209598542</v>
      </c>
      <c r="V233" s="338">
        <f t="shared" si="240"/>
        <v>-1.8771009137941476E-2</v>
      </c>
      <c r="W233" s="338">
        <f t="shared" si="241"/>
        <v>1.1249256809559225</v>
      </c>
      <c r="X233" s="338">
        <f t="shared" si="242"/>
        <v>1.345013601334373</v>
      </c>
      <c r="Y233" s="338">
        <f t="shared" si="243"/>
        <v>1.5629073990755524</v>
      </c>
      <c r="Z233" s="338">
        <f t="shared" si="244"/>
        <v>1.7135907078423684</v>
      </c>
      <c r="AA233" s="338">
        <f t="shared" si="245"/>
        <v>1.8039363581835774</v>
      </c>
      <c r="AB233" s="338">
        <f t="shared" si="246"/>
        <v>1.8710734828118207</v>
      </c>
      <c r="AC233" s="338">
        <f t="shared" si="247"/>
        <v>1.920787260771553</v>
      </c>
      <c r="AD233" s="338">
        <f t="shared" si="248"/>
        <v>1.9468382503269133</v>
      </c>
      <c r="AE233" s="338">
        <f t="shared" si="249"/>
        <v>1.9644531635213618</v>
      </c>
      <c r="AF233" s="338">
        <f t="shared" si="250"/>
        <v>1.9777851484589779</v>
      </c>
      <c r="AG233" s="338">
        <f t="shared" si="251"/>
        <v>1.9845579014588379</v>
      </c>
      <c r="AH233" s="338">
        <f t="shared" si="252"/>
        <v>1.9891418448925393</v>
      </c>
      <c r="AI233" s="338">
        <f t="shared" si="253"/>
        <v>1.9927956680558918</v>
      </c>
      <c r="AJ233" s="339">
        <f t="shared" si="254"/>
        <v>1.9948768013473142</v>
      </c>
      <c r="AK233" s="258"/>
      <c r="AL233" s="172"/>
      <c r="AM233" s="258"/>
      <c r="AN233" s="257"/>
      <c r="AO233" s="204">
        <v>-0.1</v>
      </c>
      <c r="AP233" s="209">
        <f t="shared" si="260"/>
        <v>-0.43478598507439559</v>
      </c>
      <c r="AQ233" s="338">
        <f t="shared" si="300"/>
        <v>0.9644014604425637</v>
      </c>
      <c r="AR233" s="338">
        <f t="shared" si="300"/>
        <v>0.92290697240250408</v>
      </c>
      <c r="AS233" s="338">
        <f t="shared" si="300"/>
        <v>0.83806462059554954</v>
      </c>
      <c r="AT233" s="338">
        <f t="shared" si="300"/>
        <v>0.68156638324775387</v>
      </c>
      <c r="AU233" s="338">
        <f t="shared" si="300"/>
        <v>0.46523235223779863</v>
      </c>
      <c r="AV233" s="338">
        <f t="shared" si="300"/>
        <v>0.37994890891172789</v>
      </c>
      <c r="AW233" s="338">
        <f t="shared" si="300"/>
        <v>0.46523224437336524</v>
      </c>
      <c r="AX233" s="338">
        <f t="shared" si="300"/>
        <v>0.68156597730146273</v>
      </c>
      <c r="AY233" s="338">
        <f t="shared" si="300"/>
        <v>0.83806353823984414</v>
      </c>
      <c r="AZ233" s="338">
        <f t="shared" si="300"/>
        <v>0.92290449386147799</v>
      </c>
      <c r="BA233" s="338">
        <f t="shared" si="301"/>
        <v>0.96439618255928738</v>
      </c>
      <c r="BB233" s="338">
        <f t="shared" si="301"/>
        <v>0.98378340292534017</v>
      </c>
      <c r="BC233" s="338">
        <f t="shared" si="301"/>
        <v>0.99265002150174764</v>
      </c>
      <c r="BD233" s="338">
        <f t="shared" si="301"/>
        <v>0.99665529592247271</v>
      </c>
      <c r="BE233" s="338">
        <f t="shared" si="301"/>
        <v>0.99843705091091384</v>
      </c>
      <c r="BF233" s="338">
        <f t="shared" si="301"/>
        <v>0.99919597736852328</v>
      </c>
      <c r="BG233" s="338">
        <f t="shared" si="301"/>
        <v>0.99946953422010532</v>
      </c>
      <c r="BH233" s="338">
        <f t="shared" si="301"/>
        <v>0.99949560480366706</v>
      </c>
      <c r="BI233" s="338">
        <f t="shared" si="301"/>
        <v>0.99938324244294086</v>
      </c>
      <c r="BJ233" s="338">
        <f t="shared" si="301"/>
        <v>0.99919394558085139</v>
      </c>
      <c r="BK233" s="338">
        <f t="shared" si="302"/>
        <v>0.99897730199452717</v>
      </c>
      <c r="BL233" s="338">
        <f t="shared" si="302"/>
        <v>0.99877860078998149</v>
      </c>
      <c r="BM233" s="338">
        <f t="shared" si="302"/>
        <v>0.99863081612734528</v>
      </c>
      <c r="BN233" s="338">
        <f t="shared" si="302"/>
        <v>0.99854544684811231</v>
      </c>
      <c r="BO233" s="338">
        <f t="shared" si="302"/>
        <v>0.99851234070862394</v>
      </c>
      <c r="BP233" s="338">
        <f t="shared" si="302"/>
        <v>0.99850771774758729</v>
      </c>
      <c r="BQ233" s="338">
        <f t="shared" si="302"/>
        <v>0.99851273957835929</v>
      </c>
      <c r="BR233" s="338">
        <f t="shared" si="302"/>
        <v>0.9985465137423305</v>
      </c>
      <c r="BS233" s="338">
        <f t="shared" si="302"/>
        <v>0.9986332710589807</v>
      </c>
      <c r="BT233" s="338">
        <f t="shared" si="302"/>
        <v>0.99878410070621404</v>
      </c>
      <c r="BU233" s="338">
        <f t="shared" si="302"/>
        <v>0.99898955927163757</v>
      </c>
      <c r="BV233" s="258"/>
      <c r="BW233" s="172"/>
      <c r="BX233" s="258"/>
      <c r="BY233" s="257"/>
      <c r="BZ233" s="204">
        <v>-0.1</v>
      </c>
      <c r="CA233" s="209">
        <f t="shared" si="261"/>
        <v>-0.43478598507439559</v>
      </c>
      <c r="CB233" s="337">
        <f t="shared" si="262"/>
        <v>-0.71739299253719779</v>
      </c>
      <c r="CC233" s="338">
        <f t="shared" si="264"/>
        <v>-0.71725462856525746</v>
      </c>
      <c r="CD233" s="338">
        <f t="shared" si="265"/>
        <v>-0.7171143877667624</v>
      </c>
      <c r="CE233" s="338">
        <f t="shared" si="266"/>
        <v>-0.71683205704546427</v>
      </c>
      <c r="CF233" s="338">
        <f t="shared" si="267"/>
        <v>-0.71626383523544102</v>
      </c>
      <c r="CG233" s="338">
        <f t="shared" si="268"/>
        <v>-0.71512088286545794</v>
      </c>
      <c r="CH233" s="338">
        <f t="shared" si="269"/>
        <v>-0.71282454071872126</v>
      </c>
      <c r="CI233" s="338">
        <f t="shared" si="270"/>
        <v>-0.70822157724936707</v>
      </c>
      <c r="CJ233" s="338">
        <f t="shared" si="271"/>
        <v>-0.6990378023333732</v>
      </c>
      <c r="CK233" s="338">
        <f t="shared" si="272"/>
        <v>-0.6808830869592436</v>
      </c>
      <c r="CL233" s="338">
        <f t="shared" si="273"/>
        <v>-0.645641515847861</v>
      </c>
      <c r="CM233" s="338">
        <f t="shared" si="274"/>
        <v>-0.5795858303128143</v>
      </c>
      <c r="CN233" s="338">
        <f t="shared" si="275"/>
        <v>-0.46352721593872026</v>
      </c>
      <c r="CO233" s="338">
        <f t="shared" si="276"/>
        <v>-0.38435685192036306</v>
      </c>
      <c r="CP233" s="338">
        <f t="shared" si="277"/>
        <v>-0.26829823754626902</v>
      </c>
      <c r="CQ233" s="338">
        <f t="shared" si="278"/>
        <v>-0.134839586174889</v>
      </c>
      <c r="CR233" s="338">
        <f t="shared" si="279"/>
        <v>-1.8780971800794966E-2</v>
      </c>
      <c r="CS233" s="338">
        <f t="shared" si="280"/>
        <v>1.1254933744074782</v>
      </c>
      <c r="CT233" s="338">
        <f t="shared" si="281"/>
        <v>1.3458436605826574</v>
      </c>
      <c r="CU233" s="338">
        <f t="shared" si="282"/>
        <v>1.5641682037684919</v>
      </c>
      <c r="CV233" s="338">
        <f t="shared" si="283"/>
        <v>1.715344987740028</v>
      </c>
      <c r="CW233" s="338">
        <f t="shared" si="284"/>
        <v>1.8061423790585405</v>
      </c>
      <c r="CX233" s="338">
        <f t="shared" si="285"/>
        <v>1.8736388388932128</v>
      </c>
      <c r="CY233" s="338">
        <f t="shared" si="286"/>
        <v>1.923585217712902</v>
      </c>
      <c r="CZ233" s="338">
        <f t="shared" si="287"/>
        <v>1.949738797364569</v>
      </c>
      <c r="DA233" s="338">
        <f t="shared" si="288"/>
        <v>1.9673890633041213</v>
      </c>
      <c r="DB233" s="338">
        <f t="shared" si="289"/>
        <v>1.9807310112979979</v>
      </c>
      <c r="DC233" s="338">
        <f t="shared" si="290"/>
        <v>1.9874466278202263</v>
      </c>
      <c r="DD233" s="338">
        <f t="shared" si="291"/>
        <v>1.9918641833184605</v>
      </c>
      <c r="DE233" s="338">
        <f t="shared" si="292"/>
        <v>1.9952216566591701</v>
      </c>
      <c r="DF233" s="339">
        <f t="shared" si="293"/>
        <v>1.9968945449257518</v>
      </c>
      <c r="DG233" s="258"/>
      <c r="DH233"/>
      <c r="DI233"/>
      <c r="DJ233"/>
      <c r="DK233" s="824">
        <v>-0.7</v>
      </c>
      <c r="DL233" s="338">
        <f t="shared" si="294"/>
        <v>0.99777492793427958</v>
      </c>
      <c r="DM233" s="338">
        <f t="shared" si="294"/>
        <v>0.99668239783965107</v>
      </c>
      <c r="DN233" s="338">
        <f t="shared" si="294"/>
        <v>0.99505475368673069</v>
      </c>
      <c r="DO233" s="338">
        <f t="shared" si="294"/>
        <v>0.99263152020112821</v>
      </c>
      <c r="DP233" s="338">
        <f t="shared" si="294"/>
        <v>0.98902740220109897</v>
      </c>
      <c r="DQ233" s="338">
        <f t="shared" si="294"/>
        <v>0.98367485769368024</v>
      </c>
      <c r="DR233" s="338">
        <f t="shared" si="294"/>
        <v>0.97574313003145141</v>
      </c>
      <c r="DS233" s="338">
        <f t="shared" si="294"/>
        <v>0.9640275800758169</v>
      </c>
      <c r="DT233" s="338">
        <f t="shared" si="294"/>
        <v>0.94680601284626809</v>
      </c>
      <c r="DU233" s="338">
        <f t="shared" si="294"/>
        <v>0.92166855440647133</v>
      </c>
      <c r="DV233" s="338">
        <f t="shared" si="295"/>
        <v>0.88535164820226253</v>
      </c>
      <c r="DW233" s="338">
        <f t="shared" si="295"/>
        <v>0.92166855440647133</v>
      </c>
      <c r="DX233" s="338">
        <f t="shared" si="295"/>
        <v>0.94680601284626809</v>
      </c>
      <c r="DY233" s="338">
        <f t="shared" si="295"/>
        <v>0.9640275800758169</v>
      </c>
      <c r="DZ233" s="338">
        <f t="shared" si="295"/>
        <v>0.97574313003145141</v>
      </c>
      <c r="EA233" s="338">
        <f t="shared" si="295"/>
        <v>0.98367485769368024</v>
      </c>
      <c r="EB233" s="338">
        <f t="shared" si="295"/>
        <v>0.98902740220109897</v>
      </c>
      <c r="EC233" s="338">
        <f t="shared" si="295"/>
        <v>0.99263152020112821</v>
      </c>
      <c r="ED233" s="338">
        <f t="shared" si="295"/>
        <v>0.99505475368673069</v>
      </c>
      <c r="EE233" s="338">
        <f t="shared" si="295"/>
        <v>0.99668239783965107</v>
      </c>
      <c r="EF233" s="338">
        <f t="shared" si="295"/>
        <v>0.99777492793427958</v>
      </c>
      <c r="EG233"/>
      <c r="EH233"/>
      <c r="EI233"/>
      <c r="EJ233" s="824">
        <v>-0.7</v>
      </c>
      <c r="EK233" s="338">
        <f t="shared" si="296"/>
        <v>0.98495972419362809</v>
      </c>
      <c r="EL233" s="338">
        <f t="shared" si="296"/>
        <v>0.97930689999723741</v>
      </c>
      <c r="EM233" s="338">
        <f t="shared" si="296"/>
        <v>0.97192976967610911</v>
      </c>
      <c r="EN233" s="338">
        <f t="shared" si="296"/>
        <v>0.96257956238231035</v>
      </c>
      <c r="EO233" s="338">
        <f t="shared" si="296"/>
        <v>0.95116896097802295</v>
      </c>
      <c r="EP233" s="338">
        <f t="shared" si="296"/>
        <v>0.93791900570849696</v>
      </c>
      <c r="EQ233" s="338">
        <f t="shared" si="296"/>
        <v>0.92352148935148781</v>
      </c>
      <c r="ER233" s="338">
        <f t="shared" si="296"/>
        <v>0.90924583651378499</v>
      </c>
      <c r="ES233" s="338">
        <f t="shared" si="296"/>
        <v>0.89687722276491311</v>
      </c>
      <c r="ET233" s="338">
        <f t="shared" si="296"/>
        <v>0.88838556158566062</v>
      </c>
      <c r="EU233" s="338">
        <f t="shared" si="297"/>
        <v>0.88535164820226253</v>
      </c>
      <c r="EV233" s="338">
        <f t="shared" si="297"/>
        <v>0.88838556158566062</v>
      </c>
      <c r="EW233" s="338">
        <f t="shared" si="297"/>
        <v>0.89687722276491311</v>
      </c>
      <c r="EX233" s="338">
        <f t="shared" si="297"/>
        <v>0.90924583651378499</v>
      </c>
      <c r="EY233" s="338">
        <f t="shared" si="297"/>
        <v>0.92352148935148781</v>
      </c>
      <c r="EZ233" s="338">
        <f t="shared" si="297"/>
        <v>0.93791900570849696</v>
      </c>
      <c r="FA233" s="338">
        <f t="shared" si="297"/>
        <v>0.95116896097802295</v>
      </c>
      <c r="FB233" s="338">
        <f t="shared" si="297"/>
        <v>0.96257956238231035</v>
      </c>
      <c r="FC233" s="338">
        <f t="shared" si="297"/>
        <v>0.97192976967610911</v>
      </c>
      <c r="FD233" s="338">
        <f t="shared" si="297"/>
        <v>0.97930689999723741</v>
      </c>
      <c r="FE233" s="338">
        <f t="shared" si="297"/>
        <v>0.98495972419362809</v>
      </c>
      <c r="FF233"/>
      <c r="FG233"/>
      <c r="FH233" s="822"/>
      <c r="FI233" s="458">
        <v>-0.7</v>
      </c>
      <c r="FJ233" s="338">
        <f t="shared" si="298"/>
        <v>0.9640275800758169</v>
      </c>
      <c r="FK233" s="338">
        <f t="shared" si="298"/>
        <v>0.94680601284626809</v>
      </c>
      <c r="FL233" s="338">
        <f t="shared" si="298"/>
        <v>0.92166855440647133</v>
      </c>
      <c r="FM233" s="338">
        <f t="shared" si="298"/>
        <v>0.88535164820226253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9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0.92166855440647133</v>
      </c>
      <c r="GC233" s="338">
        <f t="shared" si="299"/>
        <v>0.94680601284626809</v>
      </c>
      <c r="GD233" s="338">
        <f t="shared" si="299"/>
        <v>0.9640275800758169</v>
      </c>
      <c r="GE233"/>
      <c r="GF233"/>
      <c r="GG233"/>
    </row>
    <row r="234" spans="1:189" ht="42" customHeight="1">
      <c r="A234"/>
      <c r="B234" s="258"/>
      <c r="C234" s="257"/>
      <c r="D234" s="204">
        <v>-0.2</v>
      </c>
      <c r="E234" s="209">
        <f t="shared" si="259"/>
        <v>-0.68991257371882098</v>
      </c>
      <c r="F234" s="337">
        <f t="shared" si="224"/>
        <v>-0.8169578018059046</v>
      </c>
      <c r="G234" s="338">
        <f t="shared" si="225"/>
        <v>-0.78632520095011738</v>
      </c>
      <c r="H234" s="338">
        <f t="shared" si="226"/>
        <v>-0.7296973887141458</v>
      </c>
      <c r="I234" s="338">
        <f t="shared" si="227"/>
        <v>-0.64588417020732203</v>
      </c>
      <c r="J234" s="338">
        <f t="shared" si="228"/>
        <v>-0.57512417951017825</v>
      </c>
      <c r="K234" s="338">
        <f t="shared" si="229"/>
        <v>-0.55957318922035582</v>
      </c>
      <c r="L234" s="338">
        <f t="shared" si="230"/>
        <v>-0.57277991648547455</v>
      </c>
      <c r="M234" s="338">
        <f t="shared" si="231"/>
        <v>-0.639297500201918</v>
      </c>
      <c r="N234" s="338">
        <f t="shared" si="232"/>
        <v>-0.7140803367553854</v>
      </c>
      <c r="O234" s="338">
        <f t="shared" si="233"/>
        <v>-0.75246943534324484</v>
      </c>
      <c r="P234" s="338">
        <f t="shared" si="234"/>
        <v>-0.74757873429601041</v>
      </c>
      <c r="Q234" s="338">
        <f t="shared" si="235"/>
        <v>-0.69624631946751181</v>
      </c>
      <c r="R234" s="338">
        <f t="shared" si="236"/>
        <v>-0.64106617664473198</v>
      </c>
      <c r="S234" s="338">
        <f t="shared" si="237"/>
        <v>-0.57769274234711299</v>
      </c>
      <c r="T234" s="338">
        <f t="shared" si="238"/>
        <v>-0.46280260707068593</v>
      </c>
      <c r="U234" s="338">
        <f t="shared" si="239"/>
        <v>-0.38402547330143377</v>
      </c>
      <c r="V234" s="338">
        <f t="shared" si="240"/>
        <v>-0.26811973814291123</v>
      </c>
      <c r="W234" s="338">
        <f t="shared" si="241"/>
        <v>-0.13473672692955035</v>
      </c>
      <c r="X234" s="338">
        <f t="shared" si="242"/>
        <v>1.2628473330631027</v>
      </c>
      <c r="Y234" s="338">
        <f t="shared" si="243"/>
        <v>1.4802620489905307</v>
      </c>
      <c r="Z234" s="338">
        <f t="shared" si="244"/>
        <v>1.6303338144804738</v>
      </c>
      <c r="AA234" s="338">
        <f t="shared" si="245"/>
        <v>1.7552100084022781</v>
      </c>
      <c r="AB234" s="338">
        <f t="shared" si="246"/>
        <v>1.8450348707987791</v>
      </c>
      <c r="AC234" s="338">
        <f t="shared" si="247"/>
        <v>1.8943815816292864</v>
      </c>
      <c r="AD234" s="338">
        <f t="shared" si="248"/>
        <v>1.9289373263457843</v>
      </c>
      <c r="AE234" s="338">
        <f t="shared" si="249"/>
        <v>1.9549780259729184</v>
      </c>
      <c r="AF234" s="338">
        <f t="shared" si="250"/>
        <v>1.9683031295399047</v>
      </c>
      <c r="AG234" s="338">
        <f t="shared" si="251"/>
        <v>1.9773130374878953</v>
      </c>
      <c r="AH234" s="338">
        <f t="shared" si="252"/>
        <v>1.9844823472982007</v>
      </c>
      <c r="AI234" s="338">
        <f t="shared" si="253"/>
        <v>1.9886318536171981</v>
      </c>
      <c r="AJ234" s="339">
        <f t="shared" si="254"/>
        <v>1.991865923796978</v>
      </c>
      <c r="AK234" s="258"/>
      <c r="AL234" s="172"/>
      <c r="AM234" s="258"/>
      <c r="AN234" s="257"/>
      <c r="AO234" s="204">
        <v>-0.2</v>
      </c>
      <c r="AP234" s="209">
        <f t="shared" si="260"/>
        <v>-0.68991257371882098</v>
      </c>
      <c r="AQ234" s="338">
        <f t="shared" si="300"/>
        <v>0.96686398398481355</v>
      </c>
      <c r="AR234" s="338">
        <f t="shared" si="300"/>
        <v>0.93076292494194157</v>
      </c>
      <c r="AS234" s="338">
        <f t="shared" si="300"/>
        <v>0.86387672385226144</v>
      </c>
      <c r="AT234" s="338">
        <f t="shared" si="300"/>
        <v>0.76490730220290282</v>
      </c>
      <c r="AU234" s="338">
        <f t="shared" si="300"/>
        <v>0.68156635330232462</v>
      </c>
      <c r="AV234" s="338">
        <f t="shared" si="300"/>
        <v>0.66403666328213928</v>
      </c>
      <c r="AW234" s="338">
        <f t="shared" si="300"/>
        <v>0.6815661681461338</v>
      </c>
      <c r="AX234" s="338">
        <f t="shared" si="300"/>
        <v>0.76490676243015265</v>
      </c>
      <c r="AY234" s="338">
        <f t="shared" si="300"/>
        <v>0.86387538033102351</v>
      </c>
      <c r="AZ234" s="338">
        <f t="shared" si="300"/>
        <v>0.93075985342468448</v>
      </c>
      <c r="BA234" s="338">
        <f t="shared" si="301"/>
        <v>0.96685732481614206</v>
      </c>
      <c r="BB234" s="338">
        <f t="shared" si="301"/>
        <v>0.9845820283336385</v>
      </c>
      <c r="BC234" s="338">
        <f t="shared" si="301"/>
        <v>0.99291349906902959</v>
      </c>
      <c r="BD234" s="338">
        <f t="shared" si="301"/>
        <v>0.99673372282983597</v>
      </c>
      <c r="BE234" s="338">
        <f t="shared" si="301"/>
        <v>0.99843675011279143</v>
      </c>
      <c r="BF234" s="338">
        <f t="shared" si="301"/>
        <v>0.99913783605710782</v>
      </c>
      <c r="BG234" s="338">
        <f t="shared" si="301"/>
        <v>0.99933469781616802</v>
      </c>
      <c r="BH234" s="338">
        <f t="shared" si="301"/>
        <v>0.99923717323483008</v>
      </c>
      <c r="BI234" s="338">
        <f t="shared" si="301"/>
        <v>0.99893250969842518</v>
      </c>
      <c r="BJ234" s="338">
        <f t="shared" si="301"/>
        <v>0.99847601178302159</v>
      </c>
      <c r="BK234" s="338">
        <f t="shared" si="302"/>
        <v>0.99794064554716155</v>
      </c>
      <c r="BL234" s="338">
        <f t="shared" si="302"/>
        <v>0.99742596886137624</v>
      </c>
      <c r="BM234" s="338">
        <f t="shared" si="302"/>
        <v>0.99702672604713505</v>
      </c>
      <c r="BN234" s="338">
        <f t="shared" si="302"/>
        <v>0.99678933185508412</v>
      </c>
      <c r="BO234" s="338">
        <f t="shared" si="302"/>
        <v>0.99669566439033219</v>
      </c>
      <c r="BP234" s="338">
        <f t="shared" si="302"/>
        <v>0.99668217470883225</v>
      </c>
      <c r="BQ234" s="338">
        <f t="shared" si="302"/>
        <v>0.99669606038788805</v>
      </c>
      <c r="BR234" s="338">
        <f t="shared" si="302"/>
        <v>0.99679039067213027</v>
      </c>
      <c r="BS234" s="338">
        <f t="shared" si="302"/>
        <v>0.99702916120570162</v>
      </c>
      <c r="BT234" s="338">
        <f t="shared" si="302"/>
        <v>0.99743142141772712</v>
      </c>
      <c r="BU234" s="338">
        <f t="shared" si="302"/>
        <v>0.99795278900755957</v>
      </c>
      <c r="BV234" s="258"/>
      <c r="BW234" s="172"/>
      <c r="BX234" s="258"/>
      <c r="BY234" s="257"/>
      <c r="BZ234" s="204">
        <v>-0.2</v>
      </c>
      <c r="CA234" s="209">
        <f t="shared" si="261"/>
        <v>-0.68991257371882098</v>
      </c>
      <c r="CB234" s="337">
        <f t="shared" si="262"/>
        <v>-0.84495628685941049</v>
      </c>
      <c r="CC234" s="338">
        <f t="shared" si="264"/>
        <v>-0.84481792288747015</v>
      </c>
      <c r="CD234" s="338">
        <f t="shared" si="265"/>
        <v>-0.84467768208897509</v>
      </c>
      <c r="CE234" s="338">
        <f t="shared" si="266"/>
        <v>-0.84439535136767696</v>
      </c>
      <c r="CF234" s="338">
        <f t="shared" si="267"/>
        <v>-0.84382712955765371</v>
      </c>
      <c r="CG234" s="338">
        <f t="shared" si="268"/>
        <v>-0.84268417718767064</v>
      </c>
      <c r="CH234" s="338">
        <f t="shared" si="269"/>
        <v>-0.84038783504093395</v>
      </c>
      <c r="CI234" s="338">
        <f t="shared" si="270"/>
        <v>-0.83578487157157977</v>
      </c>
      <c r="CJ234" s="338">
        <f t="shared" si="271"/>
        <v>-0.8266010966555859</v>
      </c>
      <c r="CK234" s="338">
        <f t="shared" si="272"/>
        <v>-0.80844638128145629</v>
      </c>
      <c r="CL234" s="338">
        <f t="shared" si="273"/>
        <v>-0.7732048101700737</v>
      </c>
      <c r="CM234" s="338">
        <f t="shared" si="274"/>
        <v>-0.70714912463502699</v>
      </c>
      <c r="CN234" s="338">
        <f t="shared" si="275"/>
        <v>-0.645641515847861</v>
      </c>
      <c r="CO234" s="338">
        <f t="shared" si="276"/>
        <v>-0.5795858303128143</v>
      </c>
      <c r="CP234" s="338">
        <f t="shared" si="277"/>
        <v>-0.46352721593872026</v>
      </c>
      <c r="CQ234" s="338">
        <f t="shared" si="278"/>
        <v>-0.38435685192036306</v>
      </c>
      <c r="CR234" s="338">
        <f t="shared" si="279"/>
        <v>-0.26829823754626902</v>
      </c>
      <c r="CS234" s="338">
        <f t="shared" si="280"/>
        <v>-0.134839586174889</v>
      </c>
      <c r="CT234" s="338">
        <f t="shared" si="281"/>
        <v>1.2641968509407635</v>
      </c>
      <c r="CU234" s="338">
        <f t="shared" si="282"/>
        <v>1.482521394126598</v>
      </c>
      <c r="CV234" s="338">
        <f t="shared" si="283"/>
        <v>1.6336981780981341</v>
      </c>
      <c r="CW234" s="338">
        <f t="shared" si="284"/>
        <v>1.7597396330135253</v>
      </c>
      <c r="CX234" s="338">
        <f t="shared" si="285"/>
        <v>1.8505370243320378</v>
      </c>
      <c r="CY234" s="338">
        <f t="shared" si="286"/>
        <v>1.900483403151727</v>
      </c>
      <c r="CZ234" s="338">
        <f t="shared" si="287"/>
        <v>1.9353323138269034</v>
      </c>
      <c r="DA234" s="338">
        <f t="shared" si="288"/>
        <v>1.9614858934785704</v>
      </c>
      <c r="DB234" s="338">
        <f t="shared" si="289"/>
        <v>1.9748278414724472</v>
      </c>
      <c r="DC234" s="338">
        <f t="shared" si="290"/>
        <v>1.9836798749179394</v>
      </c>
      <c r="DD234" s="338">
        <f t="shared" si="291"/>
        <v>1.9903954914401678</v>
      </c>
      <c r="DE234" s="338">
        <f t="shared" si="292"/>
        <v>1.9937529647808774</v>
      </c>
      <c r="DF234" s="339">
        <f t="shared" si="293"/>
        <v>1.9959520587921213</v>
      </c>
      <c r="DG234" s="258"/>
      <c r="DH234"/>
      <c r="DI234"/>
      <c r="DJ234"/>
      <c r="DK234" s="824">
        <v>-0.8</v>
      </c>
      <c r="DL234" s="338">
        <f t="shared" si="294"/>
        <v>0.99850794233232665</v>
      </c>
      <c r="DM234" s="338">
        <f t="shared" si="294"/>
        <v>0.99777492793427958</v>
      </c>
      <c r="DN234" s="338">
        <f t="shared" si="294"/>
        <v>0.99668239783965107</v>
      </c>
      <c r="DO234" s="338">
        <f t="shared" si="294"/>
        <v>0.99505475368673069</v>
      </c>
      <c r="DP234" s="338">
        <f t="shared" si="294"/>
        <v>0.99263152020112821</v>
      </c>
      <c r="DQ234" s="338">
        <f t="shared" si="294"/>
        <v>0.98902740220109897</v>
      </c>
      <c r="DR234" s="338">
        <f t="shared" si="294"/>
        <v>0.98367485769368024</v>
      </c>
      <c r="DS234" s="338">
        <f t="shared" si="294"/>
        <v>0.97574313003145141</v>
      </c>
      <c r="DT234" s="338">
        <f t="shared" si="294"/>
        <v>0.9640275800758169</v>
      </c>
      <c r="DU234" s="338">
        <f t="shared" si="294"/>
        <v>0.94680601284626809</v>
      </c>
      <c r="DV234" s="338">
        <f t="shared" si="295"/>
        <v>0.92166855440647133</v>
      </c>
      <c r="DW234" s="338">
        <f t="shared" si="295"/>
        <v>0.94680601284626809</v>
      </c>
      <c r="DX234" s="338">
        <f t="shared" si="295"/>
        <v>0.9640275800758169</v>
      </c>
      <c r="DY234" s="338">
        <f t="shared" si="295"/>
        <v>0.97574313003145141</v>
      </c>
      <c r="DZ234" s="338">
        <f t="shared" si="295"/>
        <v>0.98367485769368024</v>
      </c>
      <c r="EA234" s="338">
        <f t="shared" si="295"/>
        <v>0.98902740220109897</v>
      </c>
      <c r="EB234" s="338">
        <f t="shared" si="295"/>
        <v>0.99263152020112821</v>
      </c>
      <c r="EC234" s="338">
        <f t="shared" si="295"/>
        <v>0.99505475368673069</v>
      </c>
      <c r="ED234" s="338">
        <f t="shared" si="295"/>
        <v>0.99668239783965107</v>
      </c>
      <c r="EE234" s="338">
        <f t="shared" si="295"/>
        <v>0.99777492793427958</v>
      </c>
      <c r="EF234" s="338">
        <f t="shared" si="295"/>
        <v>0.99850794233232665</v>
      </c>
      <c r="EG234"/>
      <c r="EH234"/>
      <c r="EI234"/>
      <c r="EJ234" s="824">
        <v>-0.8</v>
      </c>
      <c r="EK234" s="338">
        <f t="shared" si="296"/>
        <v>0.9881484381384964</v>
      </c>
      <c r="EL234" s="338">
        <f t="shared" si="296"/>
        <v>0.98394206285173436</v>
      </c>
      <c r="EM234" s="338">
        <f t="shared" si="296"/>
        <v>0.97857308588823533</v>
      </c>
      <c r="EN234" s="338">
        <f t="shared" si="296"/>
        <v>0.97192976967610911</v>
      </c>
      <c r="EO234" s="338">
        <f t="shared" si="296"/>
        <v>0.9640275800758169</v>
      </c>
      <c r="EP234" s="338">
        <f t="shared" si="296"/>
        <v>0.95509269691387622</v>
      </c>
      <c r="EQ234" s="338">
        <f t="shared" si="296"/>
        <v>0.94563952947663132</v>
      </c>
      <c r="ER234" s="338">
        <f t="shared" si="296"/>
        <v>0.93650024009844923</v>
      </c>
      <c r="ES234" s="338">
        <f t="shared" si="296"/>
        <v>0.92875356714922219</v>
      </c>
      <c r="ET234" s="338">
        <f t="shared" si="296"/>
        <v>0.92352148935148781</v>
      </c>
      <c r="EU234" s="338">
        <f t="shared" si="297"/>
        <v>0.92166855440647133</v>
      </c>
      <c r="EV234" s="338">
        <f t="shared" si="297"/>
        <v>0.92352148935148781</v>
      </c>
      <c r="EW234" s="338">
        <f t="shared" si="297"/>
        <v>0.92875356714922219</v>
      </c>
      <c r="EX234" s="338">
        <f t="shared" si="297"/>
        <v>0.93650024009844923</v>
      </c>
      <c r="EY234" s="338">
        <f t="shared" si="297"/>
        <v>0.94563952947663132</v>
      </c>
      <c r="EZ234" s="338">
        <f t="shared" si="297"/>
        <v>0.95509269691387622</v>
      </c>
      <c r="FA234" s="338">
        <f t="shared" si="297"/>
        <v>0.9640275800758169</v>
      </c>
      <c r="FB234" s="338">
        <f t="shared" si="297"/>
        <v>0.97192976967610911</v>
      </c>
      <c r="FC234" s="338">
        <f t="shared" si="297"/>
        <v>0.97857308588823533</v>
      </c>
      <c r="FD234" s="338">
        <f t="shared" si="297"/>
        <v>0.98394206285173436</v>
      </c>
      <c r="FE234" s="338">
        <f t="shared" si="297"/>
        <v>0.9881484381384964</v>
      </c>
      <c r="FF234"/>
      <c r="FG234"/>
      <c r="FH234" s="822"/>
      <c r="FI234" s="458">
        <v>-0.8</v>
      </c>
      <c r="FJ234" s="338">
        <f t="shared" si="298"/>
        <v>0.9640275800758169</v>
      </c>
      <c r="FK234" s="338">
        <f t="shared" si="298"/>
        <v>0.94680601284626809</v>
      </c>
      <c r="FL234" s="338">
        <f t="shared" si="298"/>
        <v>0.92166855440647133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9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0.94680601284626809</v>
      </c>
      <c r="GD234" s="338">
        <f t="shared" si="299"/>
        <v>0.9640275800758169</v>
      </c>
      <c r="GE234"/>
      <c r="GF234"/>
      <c r="GG234"/>
    </row>
    <row r="235" spans="1:189" ht="42" customHeight="1">
      <c r="A235"/>
      <c r="B235" s="258"/>
      <c r="C235" s="257"/>
      <c r="D235" s="204">
        <v>-0.3</v>
      </c>
      <c r="E235" s="209">
        <f t="shared" si="259"/>
        <v>-0.83756285614737402</v>
      </c>
      <c r="F235" s="337">
        <f t="shared" si="224"/>
        <v>-0.89342936023247943</v>
      </c>
      <c r="G235" s="338">
        <f t="shared" si="225"/>
        <v>-0.86969837408898965</v>
      </c>
      <c r="H235" s="338">
        <f t="shared" si="226"/>
        <v>-0.83333608381330326</v>
      </c>
      <c r="I235" s="338">
        <f t="shared" si="227"/>
        <v>-0.79322929356411953</v>
      </c>
      <c r="J235" s="338">
        <f t="shared" si="228"/>
        <v>-0.76905184972876972</v>
      </c>
      <c r="K235" s="338">
        <f t="shared" si="229"/>
        <v>-0.76405207840324318</v>
      </c>
      <c r="L235" s="338">
        <f t="shared" si="230"/>
        <v>-0.76616926289206055</v>
      </c>
      <c r="M235" s="338">
        <f t="shared" si="231"/>
        <v>-0.7857902661861883</v>
      </c>
      <c r="N235" s="338">
        <f t="shared" si="232"/>
        <v>-0.81693414813481624</v>
      </c>
      <c r="O235" s="338">
        <f t="shared" si="233"/>
        <v>-0.83526143324213431</v>
      </c>
      <c r="P235" s="338">
        <f t="shared" si="234"/>
        <v>-0.82365090627903059</v>
      </c>
      <c r="Q235" s="338">
        <f t="shared" si="235"/>
        <v>-0.79752667586429149</v>
      </c>
      <c r="R235" s="338">
        <f t="shared" si="236"/>
        <v>-0.76823745632646401</v>
      </c>
      <c r="S235" s="338">
        <f t="shared" si="237"/>
        <v>-0.70499575715524265</v>
      </c>
      <c r="T235" s="338">
        <f t="shared" si="238"/>
        <v>-0.6446624941199588</v>
      </c>
      <c r="U235" s="338">
        <f t="shared" si="239"/>
        <v>-0.57905381973076298</v>
      </c>
      <c r="V235" s="338">
        <f t="shared" si="240"/>
        <v>-0.46313785779939831</v>
      </c>
      <c r="W235" s="338">
        <f t="shared" si="241"/>
        <v>-0.3839201470024215</v>
      </c>
      <c r="X235" s="338">
        <f t="shared" si="242"/>
        <v>-0.26782014347739591</v>
      </c>
      <c r="Y235" s="338">
        <f t="shared" si="243"/>
        <v>1.3421153401578889</v>
      </c>
      <c r="Z235" s="338">
        <f t="shared" si="244"/>
        <v>1.5578838824264567</v>
      </c>
      <c r="AA235" s="338">
        <f t="shared" si="245"/>
        <v>1.7062271997337592</v>
      </c>
      <c r="AB235" s="338">
        <f t="shared" si="246"/>
        <v>1.794599954156598</v>
      </c>
      <c r="AC235" s="338">
        <f t="shared" si="247"/>
        <v>1.8604126379792452</v>
      </c>
      <c r="AD235" s="338">
        <f t="shared" si="248"/>
        <v>1.9094869525868263</v>
      </c>
      <c r="AE235" s="338">
        <f t="shared" si="249"/>
        <v>1.9353717585901804</v>
      </c>
      <c r="AF235" s="338">
        <f t="shared" si="250"/>
        <v>1.9529705174025662</v>
      </c>
      <c r="AG235" s="338">
        <f t="shared" si="251"/>
        <v>1.9667508925331523</v>
      </c>
      <c r="AH235" s="338">
        <f t="shared" si="252"/>
        <v>1.9747502900302822</v>
      </c>
      <c r="AI235" s="338">
        <f t="shared" si="253"/>
        <v>1.9812871972539388</v>
      </c>
      <c r="AJ235" s="339">
        <f t="shared" si="254"/>
        <v>1.9872291467445211</v>
      </c>
      <c r="AK235" s="258"/>
      <c r="AL235" s="172"/>
      <c r="AM235" s="258"/>
      <c r="AN235" s="257"/>
      <c r="AO235" s="204">
        <v>-0.3</v>
      </c>
      <c r="AP235" s="209">
        <f t="shared" si="260"/>
        <v>-0.83756285614737402</v>
      </c>
      <c r="AQ235" s="338">
        <f t="shared" si="300"/>
        <v>0.97240685644423552</v>
      </c>
      <c r="AR235" s="338">
        <f t="shared" si="300"/>
        <v>0.94672066668177002</v>
      </c>
      <c r="AS235" s="338">
        <f t="shared" si="300"/>
        <v>0.90727656210825836</v>
      </c>
      <c r="AT235" s="338">
        <f t="shared" si="300"/>
        <v>0.86387670496617874</v>
      </c>
      <c r="AU235" s="338">
        <f t="shared" si="300"/>
        <v>0.83806456347766933</v>
      </c>
      <c r="AV235" s="338">
        <f t="shared" si="300"/>
        <v>0.83365445725687448</v>
      </c>
      <c r="AW235" s="338">
        <f t="shared" si="300"/>
        <v>0.83806430535523024</v>
      </c>
      <c r="AX235" s="338">
        <f t="shared" si="300"/>
        <v>0.86387600745461657</v>
      </c>
      <c r="AY235" s="338">
        <f t="shared" si="300"/>
        <v>0.90727492578119073</v>
      </c>
      <c r="AZ235" s="338">
        <f t="shared" si="300"/>
        <v>0.94671698218183631</v>
      </c>
      <c r="BA235" s="338">
        <f t="shared" si="301"/>
        <v>0.9723987976256212</v>
      </c>
      <c r="BB235" s="338">
        <f t="shared" si="301"/>
        <v>0.98649297508159273</v>
      </c>
      <c r="BC235" s="338">
        <f t="shared" si="301"/>
        <v>0.99357562992589632</v>
      </c>
      <c r="BD235" s="338">
        <f t="shared" si="301"/>
        <v>0.99695486085640606</v>
      </c>
      <c r="BE235" s="338">
        <f t="shared" si="301"/>
        <v>0.99848364501992015</v>
      </c>
      <c r="BF235" s="338">
        <f t="shared" si="301"/>
        <v>0.99908208490576067</v>
      </c>
      <c r="BG235" s="338">
        <f t="shared" si="301"/>
        <v>0.99916001018724776</v>
      </c>
      <c r="BH235" s="338">
        <f t="shared" si="301"/>
        <v>0.99886380347908543</v>
      </c>
      <c r="BI235" s="338">
        <f t="shared" si="301"/>
        <v>0.9982180499087675</v>
      </c>
      <c r="BJ235" s="338">
        <f t="shared" si="301"/>
        <v>0.99722975221122312</v>
      </c>
      <c r="BK235" s="338">
        <f t="shared" si="302"/>
        <v>0.99598232381473129</v>
      </c>
      <c r="BL235" s="338">
        <f t="shared" si="302"/>
        <v>0.99468457478149541</v>
      </c>
      <c r="BM235" s="338">
        <f t="shared" si="302"/>
        <v>0.99360934938697409</v>
      </c>
      <c r="BN235" s="338">
        <f t="shared" si="302"/>
        <v>0.99294090160845483</v>
      </c>
      <c r="BO235" s="338">
        <f t="shared" si="302"/>
        <v>0.99267083932842959</v>
      </c>
      <c r="BP235" s="338">
        <f t="shared" si="302"/>
        <v>0.99263130077023221</v>
      </c>
      <c r="BQ235" s="338">
        <f t="shared" si="302"/>
        <v>0.99267122798917062</v>
      </c>
      <c r="BR235" s="338">
        <f t="shared" si="302"/>
        <v>0.99294193977622214</v>
      </c>
      <c r="BS235" s="338">
        <f t="shared" si="302"/>
        <v>0.99361173396446423</v>
      </c>
      <c r="BT235" s="338">
        <f t="shared" si="302"/>
        <v>0.99468990599203388</v>
      </c>
      <c r="BU235" s="338">
        <f t="shared" si="302"/>
        <v>0.99599417443772553</v>
      </c>
      <c r="BV235" s="258"/>
      <c r="BW235" s="172"/>
      <c r="BX235" s="258"/>
      <c r="BY235" s="257"/>
      <c r="BZ235" s="204">
        <v>-0.3</v>
      </c>
      <c r="CA235" s="209">
        <f t="shared" si="261"/>
        <v>-0.83756285614737402</v>
      </c>
      <c r="CB235" s="337">
        <f t="shared" si="262"/>
        <v>-0.91878142807368701</v>
      </c>
      <c r="CC235" s="338">
        <f t="shared" si="264"/>
        <v>-0.91864306410174668</v>
      </c>
      <c r="CD235" s="338">
        <f t="shared" si="265"/>
        <v>-0.91850282330325161</v>
      </c>
      <c r="CE235" s="338">
        <f t="shared" si="266"/>
        <v>-0.91822049258195348</v>
      </c>
      <c r="CF235" s="338">
        <f t="shared" si="267"/>
        <v>-0.91765227077193023</v>
      </c>
      <c r="CG235" s="338">
        <f t="shared" si="268"/>
        <v>-0.91650931840194716</v>
      </c>
      <c r="CH235" s="338">
        <f t="shared" si="269"/>
        <v>-0.91421297625521047</v>
      </c>
      <c r="CI235" s="338">
        <f t="shared" si="270"/>
        <v>-0.90961001278585629</v>
      </c>
      <c r="CJ235" s="338">
        <f t="shared" si="271"/>
        <v>-0.90042623786986242</v>
      </c>
      <c r="CK235" s="338">
        <f t="shared" si="272"/>
        <v>-0.88227152249573282</v>
      </c>
      <c r="CL235" s="338">
        <f t="shared" si="273"/>
        <v>-0.84702995138435022</v>
      </c>
      <c r="CM235" s="338">
        <f t="shared" si="274"/>
        <v>-0.80844638128145629</v>
      </c>
      <c r="CN235" s="338">
        <f t="shared" si="275"/>
        <v>-0.7732048101700737</v>
      </c>
      <c r="CO235" s="338">
        <f t="shared" si="276"/>
        <v>-0.70714912463502699</v>
      </c>
      <c r="CP235" s="338">
        <f t="shared" si="277"/>
        <v>-0.645641515847861</v>
      </c>
      <c r="CQ235" s="338">
        <f t="shared" si="278"/>
        <v>-0.5795858303128143</v>
      </c>
      <c r="CR235" s="338">
        <f t="shared" si="279"/>
        <v>-0.46352721593872026</v>
      </c>
      <c r="CS235" s="338">
        <f t="shared" si="280"/>
        <v>-0.38435685192036306</v>
      </c>
      <c r="CT235" s="338">
        <f t="shared" si="281"/>
        <v>-0.26829823754626902</v>
      </c>
      <c r="CU235" s="338">
        <f t="shared" si="282"/>
        <v>1.3458436605826574</v>
      </c>
      <c r="CV235" s="338">
        <f t="shared" si="283"/>
        <v>1.5641682037684919</v>
      </c>
      <c r="CW235" s="338">
        <f t="shared" si="284"/>
        <v>1.715344987740028</v>
      </c>
      <c r="CX235" s="338">
        <f t="shared" si="285"/>
        <v>1.8061423790585405</v>
      </c>
      <c r="CY235" s="338">
        <f t="shared" si="286"/>
        <v>1.8736388388932128</v>
      </c>
      <c r="CZ235" s="338">
        <f t="shared" si="287"/>
        <v>1.923585217712902</v>
      </c>
      <c r="DA235" s="338">
        <f t="shared" si="288"/>
        <v>1.949738797364569</v>
      </c>
      <c r="DB235" s="338">
        <f t="shared" si="289"/>
        <v>1.9673890633041213</v>
      </c>
      <c r="DC235" s="338">
        <f t="shared" si="290"/>
        <v>1.9807310112979979</v>
      </c>
      <c r="DD235" s="338">
        <f t="shared" si="291"/>
        <v>1.9874466278202263</v>
      </c>
      <c r="DE235" s="338">
        <f t="shared" si="292"/>
        <v>1.9918641833184605</v>
      </c>
      <c r="DF235" s="339">
        <f t="shared" si="293"/>
        <v>1.9952216566591701</v>
      </c>
      <c r="DG235" s="258"/>
      <c r="DH235"/>
      <c r="DI235"/>
      <c r="DJ235"/>
      <c r="DK235" s="824">
        <v>-0.9</v>
      </c>
      <c r="DL235" s="338">
        <f t="shared" si="294"/>
        <v>0.99899959778584102</v>
      </c>
      <c r="DM235" s="338">
        <f t="shared" si="294"/>
        <v>0.99850794233232665</v>
      </c>
      <c r="DN235" s="338">
        <f t="shared" si="294"/>
        <v>0.99777492793427958</v>
      </c>
      <c r="DO235" s="338">
        <f t="shared" si="294"/>
        <v>0.99668239783965107</v>
      </c>
      <c r="DP235" s="338">
        <f t="shared" si="294"/>
        <v>0.99505475368673069</v>
      </c>
      <c r="DQ235" s="338">
        <f t="shared" si="294"/>
        <v>0.99263152020112821</v>
      </c>
      <c r="DR235" s="338">
        <f t="shared" si="294"/>
        <v>0.98902740220109897</v>
      </c>
      <c r="DS235" s="338">
        <f t="shared" si="294"/>
        <v>0.98367485769368024</v>
      </c>
      <c r="DT235" s="338">
        <f t="shared" si="294"/>
        <v>0.97574313003145141</v>
      </c>
      <c r="DU235" s="338">
        <f t="shared" si="294"/>
        <v>0.9640275800758169</v>
      </c>
      <c r="DV235" s="338">
        <f t="shared" si="295"/>
        <v>0.94680601284626809</v>
      </c>
      <c r="DW235" s="338">
        <f t="shared" si="295"/>
        <v>0.9640275800758169</v>
      </c>
      <c r="DX235" s="338">
        <f t="shared" si="295"/>
        <v>0.97574313003145141</v>
      </c>
      <c r="DY235" s="338">
        <f t="shared" si="295"/>
        <v>0.98367485769368024</v>
      </c>
      <c r="DZ235" s="338">
        <f t="shared" si="295"/>
        <v>0.98902740220109897</v>
      </c>
      <c r="EA235" s="338">
        <f t="shared" si="295"/>
        <v>0.99263152020112821</v>
      </c>
      <c r="EB235" s="338">
        <f t="shared" si="295"/>
        <v>0.99505475368673069</v>
      </c>
      <c r="EC235" s="338">
        <f t="shared" si="295"/>
        <v>0.99668239783965107</v>
      </c>
      <c r="ED235" s="338">
        <f t="shared" si="295"/>
        <v>0.99777492793427958</v>
      </c>
      <c r="EE235" s="338">
        <f t="shared" si="295"/>
        <v>0.99850794233232665</v>
      </c>
      <c r="EF235" s="338">
        <f t="shared" si="295"/>
        <v>0.99899959778584102</v>
      </c>
      <c r="EG235"/>
      <c r="EH235"/>
      <c r="EI235"/>
      <c r="EJ235" s="824">
        <v>-0.9</v>
      </c>
      <c r="EK235" s="338">
        <f t="shared" si="296"/>
        <v>0.99083985281811171</v>
      </c>
      <c r="EL235" s="338">
        <f t="shared" si="296"/>
        <v>0.98777354987847965</v>
      </c>
      <c r="EM235" s="338">
        <f t="shared" si="296"/>
        <v>0.98394206285173436</v>
      </c>
      <c r="EN235" s="338">
        <f t="shared" si="296"/>
        <v>0.97930689999723741</v>
      </c>
      <c r="EO235" s="338">
        <f t="shared" si="296"/>
        <v>0.97392137898758402</v>
      </c>
      <c r="EP235" s="338">
        <f t="shared" si="296"/>
        <v>0.96797526879474338</v>
      </c>
      <c r="EQ235" s="338">
        <f t="shared" si="296"/>
        <v>0.96182850221220129</v>
      </c>
      <c r="ER235" s="338">
        <f t="shared" si="296"/>
        <v>0.95601144400379967</v>
      </c>
      <c r="ES235" s="338">
        <f t="shared" si="296"/>
        <v>0.95116896097802295</v>
      </c>
      <c r="ET235" s="338">
        <f t="shared" si="296"/>
        <v>0.94794117998658045</v>
      </c>
      <c r="EU235" s="338">
        <f t="shared" si="297"/>
        <v>0.94680601284626809</v>
      </c>
      <c r="EV235" s="338">
        <f t="shared" si="297"/>
        <v>0.94794117998658045</v>
      </c>
      <c r="EW235" s="338">
        <f t="shared" si="297"/>
        <v>0.95116896097802295</v>
      </c>
      <c r="EX235" s="338">
        <f t="shared" si="297"/>
        <v>0.95601144400379967</v>
      </c>
      <c r="EY235" s="338">
        <f t="shared" si="297"/>
        <v>0.96182850221220129</v>
      </c>
      <c r="EZ235" s="338">
        <f t="shared" si="297"/>
        <v>0.96797526879474338</v>
      </c>
      <c r="FA235" s="338">
        <f t="shared" si="297"/>
        <v>0.97392137898758402</v>
      </c>
      <c r="FB235" s="338">
        <f t="shared" si="297"/>
        <v>0.97930689999723741</v>
      </c>
      <c r="FC235" s="338">
        <f t="shared" si="297"/>
        <v>0.98394206285173436</v>
      </c>
      <c r="FD235" s="338">
        <f t="shared" si="297"/>
        <v>0.98777354987847965</v>
      </c>
      <c r="FE235" s="338">
        <f t="shared" si="297"/>
        <v>0.99083985281811171</v>
      </c>
      <c r="FF235"/>
      <c r="FG235"/>
      <c r="FH235" s="822"/>
      <c r="FI235" s="458">
        <v>-0.9</v>
      </c>
      <c r="FJ235" s="338">
        <f t="shared" si="298"/>
        <v>0.9640275800758169</v>
      </c>
      <c r="FK235" s="338">
        <f t="shared" si="298"/>
        <v>0.94680601284626809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9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0.9640275800758169</v>
      </c>
      <c r="GE235"/>
      <c r="GF235"/>
      <c r="GG235"/>
    </row>
    <row r="236" spans="1:189" ht="42" customHeight="1">
      <c r="A236"/>
      <c r="B236" s="258"/>
      <c r="C236" s="257"/>
      <c r="D236" s="204">
        <v>-0.4</v>
      </c>
      <c r="E236" s="209">
        <f t="shared" si="259"/>
        <v>-0.9170757738747124</v>
      </c>
      <c r="F236" s="337">
        <f t="shared" si="224"/>
        <v>-0.93928944063752851</v>
      </c>
      <c r="G236" s="338">
        <f t="shared" si="225"/>
        <v>-0.92498211180990397</v>
      </c>
      <c r="H236" s="338">
        <f t="shared" si="226"/>
        <v>-0.90720385695436723</v>
      </c>
      <c r="I236" s="338">
        <f t="shared" si="227"/>
        <v>-0.89164939982700986</v>
      </c>
      <c r="J236" s="338">
        <f t="shared" si="228"/>
        <v>-0.88359911934124025</v>
      </c>
      <c r="K236" s="338">
        <f t="shared" si="229"/>
        <v>-0.88135992457688905</v>
      </c>
      <c r="L236" s="338">
        <f t="shared" si="230"/>
        <v>-0.88042467233902366</v>
      </c>
      <c r="M236" s="338">
        <f t="shared" si="231"/>
        <v>-0.88363429401235438</v>
      </c>
      <c r="N236" s="338">
        <f t="shared" si="232"/>
        <v>-0.89008858200628582</v>
      </c>
      <c r="O236" s="338">
        <f t="shared" si="233"/>
        <v>-0.88987483948813073</v>
      </c>
      <c r="P236" s="338">
        <f t="shared" si="234"/>
        <v>-0.8823362996756815</v>
      </c>
      <c r="Q236" s="338">
        <f t="shared" si="235"/>
        <v>-0.8728919482831099</v>
      </c>
      <c r="R236" s="338">
        <f t="shared" si="236"/>
        <v>-0.84249529278526347</v>
      </c>
      <c r="S236" s="338">
        <f t="shared" si="237"/>
        <v>-0.80629546476823855</v>
      </c>
      <c r="T236" s="338">
        <f t="shared" si="238"/>
        <v>-0.77211659776950148</v>
      </c>
      <c r="U236" s="338">
        <f t="shared" si="239"/>
        <v>-0.70647124552849783</v>
      </c>
      <c r="V236" s="338">
        <f t="shared" si="240"/>
        <v>-0.6449694603807683</v>
      </c>
      <c r="W236" s="338">
        <f t="shared" si="241"/>
        <v>-0.57864847797725161</v>
      </c>
      <c r="X236" s="338">
        <f t="shared" si="242"/>
        <v>-0.46222986146104067</v>
      </c>
      <c r="Y236" s="338">
        <f t="shared" si="243"/>
        <v>-0.38253470214425034</v>
      </c>
      <c r="Z236" s="338">
        <f t="shared" si="244"/>
        <v>1.4714613584210239</v>
      </c>
      <c r="AA236" s="338">
        <f t="shared" si="245"/>
        <v>1.6163549039746765</v>
      </c>
      <c r="AB236" s="338">
        <f t="shared" si="246"/>
        <v>1.7359970435666818</v>
      </c>
      <c r="AC236" s="338">
        <f t="shared" si="247"/>
        <v>1.8220293942903913</v>
      </c>
      <c r="AD236" s="338">
        <f t="shared" si="248"/>
        <v>1.8696836147350648</v>
      </c>
      <c r="AE236" s="338">
        <f t="shared" si="249"/>
        <v>1.9037373277693534</v>
      </c>
      <c r="AF236" s="338">
        <f t="shared" si="250"/>
        <v>1.9296982152421636</v>
      </c>
      <c r="AG236" s="338">
        <f t="shared" si="251"/>
        <v>1.9444074756519527</v>
      </c>
      <c r="AH236" s="338">
        <f t="shared" si="252"/>
        <v>1.956920399683828</v>
      </c>
      <c r="AI236" s="338">
        <f t="shared" si="253"/>
        <v>1.9692756911100073</v>
      </c>
      <c r="AJ236" s="339">
        <f t="shared" si="254"/>
        <v>1.9789015385202777</v>
      </c>
      <c r="AK236" s="258"/>
      <c r="AL236" s="172"/>
      <c r="AM236" s="258"/>
      <c r="AN236" s="257"/>
      <c r="AO236" s="204">
        <v>-0.4</v>
      </c>
      <c r="AP236" s="209">
        <f t="shared" si="260"/>
        <v>-0.9170757738747124</v>
      </c>
      <c r="AQ236" s="338">
        <f t="shared" si="300"/>
        <v>0.97991895097508475</v>
      </c>
      <c r="AR236" s="338">
        <f t="shared" si="300"/>
        <v>0.96513206616368719</v>
      </c>
      <c r="AS236" s="338">
        <f t="shared" si="300"/>
        <v>0.94672065675471317</v>
      </c>
      <c r="AT236" s="338">
        <f t="shared" si="300"/>
        <v>0.93076289411919344</v>
      </c>
      <c r="AU236" s="338">
        <f t="shared" si="300"/>
        <v>0.922906896490852</v>
      </c>
      <c r="AV236" s="338">
        <f t="shared" si="300"/>
        <v>0.92166837455700235</v>
      </c>
      <c r="AW236" s="338">
        <f t="shared" si="300"/>
        <v>0.92290658372016798</v>
      </c>
      <c r="AX236" s="338">
        <f t="shared" si="300"/>
        <v>0.93076206122703975</v>
      </c>
      <c r="AY236" s="338">
        <f t="shared" si="300"/>
        <v>0.94671874423844715</v>
      </c>
      <c r="AZ236" s="338">
        <f t="shared" si="300"/>
        <v>0.96512780249481589</v>
      </c>
      <c r="BA236" s="338">
        <f t="shared" si="301"/>
        <v>0.97990958344686152</v>
      </c>
      <c r="BB236" s="338">
        <f t="shared" si="301"/>
        <v>0.98936883490686589</v>
      </c>
      <c r="BC236" s="338">
        <f t="shared" si="301"/>
        <v>0.99464640111996572</v>
      </c>
      <c r="BD236" s="338">
        <f t="shared" si="301"/>
        <v>0.997339444441809</v>
      </c>
      <c r="BE236" s="338">
        <f t="shared" si="301"/>
        <v>0.99859259489043684</v>
      </c>
      <c r="BF236" s="338">
        <f t="shared" si="301"/>
        <v>0.99904139157793759</v>
      </c>
      <c r="BG236" s="338">
        <f t="shared" si="301"/>
        <v>0.99895908882778373</v>
      </c>
      <c r="BH236" s="338">
        <f t="shared" si="301"/>
        <v>0.998382720407335</v>
      </c>
      <c r="BI236" s="338">
        <f t="shared" si="301"/>
        <v>0.99720112555839413</v>
      </c>
      <c r="BJ236" s="338">
        <f t="shared" si="301"/>
        <v>0.99525922390349308</v>
      </c>
      <c r="BK236" s="338">
        <f t="shared" si="302"/>
        <v>0.99253971258061335</v>
      </c>
      <c r="BL236" s="338">
        <f t="shared" si="302"/>
        <v>0.9893840402370726</v>
      </c>
      <c r="BM236" s="338">
        <f t="shared" si="302"/>
        <v>0.98650789639477254</v>
      </c>
      <c r="BN236" s="338">
        <f t="shared" si="302"/>
        <v>0.98459494208069875</v>
      </c>
      <c r="BO236" s="338">
        <f t="shared" si="302"/>
        <v>0.98379370829254054</v>
      </c>
      <c r="BP236" s="338">
        <f t="shared" si="302"/>
        <v>0.98367464552117434</v>
      </c>
      <c r="BQ236" s="338">
        <f t="shared" si="302"/>
        <v>0.98379408266860724</v>
      </c>
      <c r="BR236" s="338">
        <f t="shared" si="302"/>
        <v>0.98459594037432008</v>
      </c>
      <c r="BS236" s="338">
        <f t="shared" si="302"/>
        <v>0.98651018464598861</v>
      </c>
      <c r="BT236" s="338">
        <f t="shared" si="302"/>
        <v>0.98938914380534537</v>
      </c>
      <c r="BU236" s="338">
        <f t="shared" si="302"/>
        <v>0.99255101984902538</v>
      </c>
      <c r="BV236" s="258"/>
      <c r="BW236" s="172"/>
      <c r="BX236" s="258"/>
      <c r="BY236" s="257"/>
      <c r="BZ236" s="204">
        <v>-0.4</v>
      </c>
      <c r="CA236" s="209">
        <f t="shared" si="261"/>
        <v>-0.9170757738747124</v>
      </c>
      <c r="CB236" s="337">
        <f t="shared" si="262"/>
        <v>-0.9585378869373562</v>
      </c>
      <c r="CC236" s="338">
        <f t="shared" si="264"/>
        <v>-0.95839952296541586</v>
      </c>
      <c r="CD236" s="338">
        <f t="shared" si="265"/>
        <v>-0.9582592821669208</v>
      </c>
      <c r="CE236" s="338">
        <f t="shared" si="266"/>
        <v>-0.95797695144562267</v>
      </c>
      <c r="CF236" s="338">
        <f t="shared" si="267"/>
        <v>-0.95740872963559942</v>
      </c>
      <c r="CG236" s="338">
        <f t="shared" si="268"/>
        <v>-0.95626577726561635</v>
      </c>
      <c r="CH236" s="338">
        <f t="shared" si="269"/>
        <v>-0.95396943511887966</v>
      </c>
      <c r="CI236" s="338">
        <f t="shared" si="270"/>
        <v>-0.94936647164952548</v>
      </c>
      <c r="CJ236" s="338">
        <f t="shared" si="271"/>
        <v>-0.94018269673353161</v>
      </c>
      <c r="CK236" s="338">
        <f t="shared" si="272"/>
        <v>-0.922027981359402</v>
      </c>
      <c r="CL236" s="338">
        <f t="shared" si="273"/>
        <v>-0.90042623786986242</v>
      </c>
      <c r="CM236" s="338">
        <f t="shared" si="274"/>
        <v>-0.88227152249573282</v>
      </c>
      <c r="CN236" s="338">
        <f t="shared" si="275"/>
        <v>-0.84702995138435022</v>
      </c>
      <c r="CO236" s="338">
        <f t="shared" si="276"/>
        <v>-0.80844638128145629</v>
      </c>
      <c r="CP236" s="338">
        <f t="shared" si="277"/>
        <v>-0.7732048101700737</v>
      </c>
      <c r="CQ236" s="338">
        <f t="shared" si="278"/>
        <v>-0.70714912463502699</v>
      </c>
      <c r="CR236" s="338">
        <f t="shared" si="279"/>
        <v>-0.645641515847861</v>
      </c>
      <c r="CS236" s="338">
        <f t="shared" si="280"/>
        <v>-0.5795858303128143</v>
      </c>
      <c r="CT236" s="338">
        <f t="shared" si="281"/>
        <v>-0.46352721593872026</v>
      </c>
      <c r="CU236" s="338">
        <f t="shared" si="282"/>
        <v>-0.38435685192036306</v>
      </c>
      <c r="CV236" s="338">
        <f t="shared" si="283"/>
        <v>1.482521394126598</v>
      </c>
      <c r="CW236" s="338">
        <f t="shared" si="284"/>
        <v>1.6336981780981341</v>
      </c>
      <c r="CX236" s="338">
        <f t="shared" si="285"/>
        <v>1.7597396330135253</v>
      </c>
      <c r="CY236" s="338">
        <f t="shared" si="286"/>
        <v>1.8505370243320378</v>
      </c>
      <c r="CZ236" s="338">
        <f t="shared" si="287"/>
        <v>1.900483403151727</v>
      </c>
      <c r="DA236" s="338">
        <f t="shared" si="288"/>
        <v>1.9353323138269034</v>
      </c>
      <c r="DB236" s="338">
        <f t="shared" si="289"/>
        <v>1.9614858934785704</v>
      </c>
      <c r="DC236" s="338">
        <f t="shared" si="290"/>
        <v>1.9748278414724472</v>
      </c>
      <c r="DD236" s="338">
        <f t="shared" si="291"/>
        <v>1.9836798749179394</v>
      </c>
      <c r="DE236" s="338">
        <f t="shared" si="292"/>
        <v>1.9903954914401678</v>
      </c>
      <c r="DF236" s="339">
        <f t="shared" si="293"/>
        <v>1.9937529647808774</v>
      </c>
      <c r="DG236" s="258"/>
      <c r="DH236"/>
      <c r="DI236"/>
      <c r="DJ236"/>
      <c r="DK236" s="825">
        <v>-1</v>
      </c>
      <c r="DL236" s="338">
        <f t="shared" si="294"/>
        <v>0.99932929973906726</v>
      </c>
      <c r="DM236" s="338">
        <f t="shared" si="294"/>
        <v>0.99899959778584102</v>
      </c>
      <c r="DN236" s="338">
        <f t="shared" si="294"/>
        <v>0.99850794233232665</v>
      </c>
      <c r="DO236" s="338">
        <f t="shared" si="294"/>
        <v>0.99777492793427958</v>
      </c>
      <c r="DP236" s="338">
        <f t="shared" si="294"/>
        <v>0.99668239783965107</v>
      </c>
      <c r="DQ236" s="338">
        <f t="shared" si="294"/>
        <v>0.99505475368673069</v>
      </c>
      <c r="DR236" s="338">
        <f t="shared" si="294"/>
        <v>0.99263152020112821</v>
      </c>
      <c r="DS236" s="338">
        <f t="shared" si="294"/>
        <v>0.98902740220109897</v>
      </c>
      <c r="DT236" s="338">
        <f t="shared" si="294"/>
        <v>0.98367485769368024</v>
      </c>
      <c r="DU236" s="338">
        <f t="shared" si="294"/>
        <v>0.97574313003145141</v>
      </c>
      <c r="DV236" s="338">
        <f t="shared" si="295"/>
        <v>0.9640275800758169</v>
      </c>
      <c r="DW236" s="338">
        <f t="shared" si="295"/>
        <v>0.97574313003145141</v>
      </c>
      <c r="DX236" s="338">
        <f t="shared" si="295"/>
        <v>0.98367485769368024</v>
      </c>
      <c r="DY236" s="338">
        <f t="shared" si="295"/>
        <v>0.98902740220109897</v>
      </c>
      <c r="DZ236" s="338">
        <f t="shared" si="295"/>
        <v>0.99263152020112821</v>
      </c>
      <c r="EA236" s="338">
        <f t="shared" si="295"/>
        <v>0.99505475368673069</v>
      </c>
      <c r="EB236" s="338">
        <f t="shared" si="295"/>
        <v>0.99668239783965107</v>
      </c>
      <c r="EC236" s="338">
        <f t="shared" si="295"/>
        <v>0.99777492793427958</v>
      </c>
      <c r="ED236" s="338">
        <f t="shared" si="295"/>
        <v>0.99850794233232665</v>
      </c>
      <c r="EE236" s="338">
        <f t="shared" si="295"/>
        <v>0.99899959778584102</v>
      </c>
      <c r="EF236" s="338">
        <f t="shared" si="295"/>
        <v>0.99932929973906726</v>
      </c>
      <c r="EG236"/>
      <c r="EH236"/>
      <c r="EI236"/>
      <c r="EJ236" s="824">
        <v>-1</v>
      </c>
      <c r="EK236" s="338">
        <f t="shared" si="296"/>
        <v>0.99303734540586897</v>
      </c>
      <c r="EL236" s="338">
        <f t="shared" si="296"/>
        <v>0.99083985281811171</v>
      </c>
      <c r="EM236" s="338">
        <f t="shared" si="296"/>
        <v>0.9881484381384964</v>
      </c>
      <c r="EN236" s="338">
        <f t="shared" si="296"/>
        <v>0.98495972419362809</v>
      </c>
      <c r="EO236" s="338">
        <f t="shared" si="296"/>
        <v>0.98133288248609807</v>
      </c>
      <c r="EP236" s="338">
        <f t="shared" si="296"/>
        <v>0.97741223558377843</v>
      </c>
      <c r="EQ236" s="338">
        <f t="shared" si="296"/>
        <v>0.97344012261082846</v>
      </c>
      <c r="ER236" s="338">
        <f t="shared" si="296"/>
        <v>0.96974871525977591</v>
      </c>
      <c r="ES236" s="338">
        <f t="shared" si="296"/>
        <v>0.96672162865729372</v>
      </c>
      <c r="ET236" s="338">
        <f t="shared" si="296"/>
        <v>0.96472559535808333</v>
      </c>
      <c r="EU236" s="338">
        <f t="shared" si="297"/>
        <v>0.9640275800758169</v>
      </c>
      <c r="EV236" s="338">
        <f t="shared" si="297"/>
        <v>0.96472559535808333</v>
      </c>
      <c r="EW236" s="338">
        <f t="shared" si="297"/>
        <v>0.96672162865729372</v>
      </c>
      <c r="EX236" s="338">
        <f t="shared" si="297"/>
        <v>0.96974871525977591</v>
      </c>
      <c r="EY236" s="338">
        <f t="shared" si="297"/>
        <v>0.97344012261082846</v>
      </c>
      <c r="EZ236" s="338">
        <f t="shared" si="297"/>
        <v>0.97741223558377843</v>
      </c>
      <c r="FA236" s="338">
        <f t="shared" si="297"/>
        <v>0.98133288248609807</v>
      </c>
      <c r="FB236" s="338">
        <f t="shared" si="297"/>
        <v>0.98495972419362809</v>
      </c>
      <c r="FC236" s="338">
        <f t="shared" si="297"/>
        <v>0.9881484381384964</v>
      </c>
      <c r="FD236" s="338">
        <f t="shared" si="297"/>
        <v>0.99083985281811171</v>
      </c>
      <c r="FE236" s="338">
        <f t="shared" si="297"/>
        <v>0.99303734540586897</v>
      </c>
      <c r="FF236"/>
      <c r="FG236"/>
      <c r="FH236" s="822"/>
      <c r="FI236" s="458">
        <v>-1</v>
      </c>
      <c r="FJ236" s="338">
        <f t="shared" si="298"/>
        <v>0.9640275800758169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9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/>
      <c r="GF236"/>
      <c r="GG236"/>
    </row>
    <row r="237" spans="1:189" ht="42" customHeight="1">
      <c r="A237"/>
      <c r="B237" s="258"/>
      <c r="C237" s="257"/>
      <c r="D237" s="204">
        <v>-0.5</v>
      </c>
      <c r="E237" s="209">
        <f t="shared" si="259"/>
        <v>-0.95823995310991039</v>
      </c>
      <c r="F237" s="337">
        <f t="shared" si="224"/>
        <v>-0.96652040826382002</v>
      </c>
      <c r="G237" s="338">
        <f t="shared" si="225"/>
        <v>-0.95932263012647345</v>
      </c>
      <c r="H237" s="338">
        <f t="shared" si="226"/>
        <v>-0.95183204643616459</v>
      </c>
      <c r="I237" s="338">
        <f t="shared" si="227"/>
        <v>-0.94613345600635157</v>
      </c>
      <c r="J237" s="338">
        <f t="shared" si="228"/>
        <v>-0.94317568877951485</v>
      </c>
      <c r="K237" s="338">
        <f t="shared" si="229"/>
        <v>-0.9417080901257644</v>
      </c>
      <c r="L237" s="338">
        <f t="shared" si="230"/>
        <v>-0.9398584870910599</v>
      </c>
      <c r="M237" s="338">
        <f t="shared" si="231"/>
        <v>-0.93780738939489539</v>
      </c>
      <c r="N237" s="338">
        <f t="shared" si="232"/>
        <v>-0.93425220164457867</v>
      </c>
      <c r="O237" s="338">
        <f t="shared" si="233"/>
        <v>-0.93029768504366372</v>
      </c>
      <c r="P237" s="338">
        <f t="shared" si="234"/>
        <v>-0.92807433513154625</v>
      </c>
      <c r="Q237" s="338">
        <f t="shared" si="235"/>
        <v>-0.91513864995788052</v>
      </c>
      <c r="R237" s="338">
        <f t="shared" si="236"/>
        <v>-0.89677431549576203</v>
      </c>
      <c r="S237" s="338">
        <f t="shared" si="237"/>
        <v>-0.8803702057923265</v>
      </c>
      <c r="T237" s="338">
        <f t="shared" si="238"/>
        <v>-0.84597884114392174</v>
      </c>
      <c r="U237" s="338">
        <f t="shared" si="239"/>
        <v>-0.80765929196100272</v>
      </c>
      <c r="V237" s="338">
        <f t="shared" si="240"/>
        <v>-0.77224531222954629</v>
      </c>
      <c r="W237" s="338">
        <f t="shared" si="241"/>
        <v>-0.70562520098092962</v>
      </c>
      <c r="X237" s="338">
        <f t="shared" si="242"/>
        <v>-0.64302294189009757</v>
      </c>
      <c r="Y237" s="338">
        <f t="shared" si="243"/>
        <v>-0.57525520375768102</v>
      </c>
      <c r="Z237" s="338">
        <f t="shared" si="244"/>
        <v>-0.45755757284440762</v>
      </c>
      <c r="AA237" s="338">
        <f t="shared" si="245"/>
        <v>1.5327506315410764</v>
      </c>
      <c r="AB237" s="338">
        <f t="shared" si="246"/>
        <v>1.6680095421299348</v>
      </c>
      <c r="AC237" s="338">
        <f t="shared" si="247"/>
        <v>1.7462922643728711</v>
      </c>
      <c r="AD237" s="338">
        <f t="shared" si="248"/>
        <v>1.8069392123247585</v>
      </c>
      <c r="AE237" s="338">
        <f t="shared" si="249"/>
        <v>1.854388818339032</v>
      </c>
      <c r="AF237" s="338">
        <f t="shared" si="250"/>
        <v>1.8803307729910024</v>
      </c>
      <c r="AG237" s="338">
        <f t="shared" si="251"/>
        <v>1.9021975534052289</v>
      </c>
      <c r="AH237" s="338">
        <f t="shared" si="252"/>
        <v>1.926076386091268</v>
      </c>
      <c r="AI237" s="338">
        <f t="shared" si="253"/>
        <v>1.9475366051114831</v>
      </c>
      <c r="AJ237" s="339">
        <f t="shared" si="254"/>
        <v>1.9662323614730011</v>
      </c>
      <c r="AK237" s="258"/>
      <c r="AL237" s="172"/>
      <c r="AM237" s="258"/>
      <c r="AN237" s="257"/>
      <c r="AO237" s="204">
        <v>-0.5</v>
      </c>
      <c r="AP237" s="209">
        <f t="shared" si="260"/>
        <v>-0.95823995310991039</v>
      </c>
      <c r="AQ237" s="33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38">
        <f t="shared" si="303"/>
        <v>0.979918946174411</v>
      </c>
      <c r="AS237" s="338">
        <f t="shared" si="303"/>
        <v>0.97240684126467325</v>
      </c>
      <c r="AT237" s="338">
        <f t="shared" si="303"/>
        <v>0.96686394617371363</v>
      </c>
      <c r="AU237" s="338">
        <f t="shared" si="303"/>
        <v>0.96440137290831762</v>
      </c>
      <c r="AV237" s="338">
        <f t="shared" si="303"/>
        <v>0.96402738036418112</v>
      </c>
      <c r="AW237" s="338">
        <f t="shared" si="303"/>
        <v>0.96440102266034644</v>
      </c>
      <c r="AX237" s="338">
        <f t="shared" si="303"/>
        <v>0.9668630140239185</v>
      </c>
      <c r="AY237" s="338">
        <f t="shared" si="303"/>
        <v>0.97240470812086743</v>
      </c>
      <c r="AZ237" s="338">
        <f t="shared" si="303"/>
        <v>0.97991419838881633</v>
      </c>
      <c r="BA237" s="33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38">
        <f t="shared" si="304"/>
        <v>0.99252806689080719</v>
      </c>
      <c r="BC237" s="338">
        <f t="shared" si="304"/>
        <v>0.99594422927663706</v>
      </c>
      <c r="BD237" s="338">
        <f t="shared" si="304"/>
        <v>0.99784497554899199</v>
      </c>
      <c r="BE237" s="338">
        <f t="shared" si="304"/>
        <v>0.99875906366863343</v>
      </c>
      <c r="BF237" s="338">
        <f t="shared" si="304"/>
        <v>0.99902641741162113</v>
      </c>
      <c r="BG237" s="338">
        <f t="shared" si="304"/>
        <v>0.99875906366863343</v>
      </c>
      <c r="BH237" s="338">
        <f t="shared" si="304"/>
        <v>0.99784497554899199</v>
      </c>
      <c r="BI237" s="338">
        <f t="shared" si="304"/>
        <v>0.99594422927663706</v>
      </c>
      <c r="BJ237" s="338">
        <f t="shared" si="304"/>
        <v>0.99252806689080719</v>
      </c>
      <c r="BK237" s="33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38">
        <f t="shared" si="305"/>
        <v>0.97991419838881633</v>
      </c>
      <c r="BM237" s="338">
        <f t="shared" si="305"/>
        <v>0.97240470812086743</v>
      </c>
      <c r="BN237" s="338">
        <f t="shared" si="305"/>
        <v>0.9668630140239185</v>
      </c>
      <c r="BO237" s="338">
        <f t="shared" si="305"/>
        <v>0.96440102266034644</v>
      </c>
      <c r="BP237" s="338">
        <f t="shared" si="305"/>
        <v>0.96402738036418112</v>
      </c>
      <c r="BQ237" s="338">
        <f t="shared" si="305"/>
        <v>0.96440137290831762</v>
      </c>
      <c r="BR237" s="338">
        <f t="shared" si="305"/>
        <v>0.96686394617371363</v>
      </c>
      <c r="BS237" s="338">
        <f t="shared" si="305"/>
        <v>0.97240684126467325</v>
      </c>
      <c r="BT237" s="338">
        <f t="shared" si="305"/>
        <v>0.979918946174411</v>
      </c>
      <c r="BU237" s="338">
        <f t="shared" si="305"/>
        <v>0.98713174218396926</v>
      </c>
      <c r="BV237" s="258"/>
      <c r="BW237" s="181"/>
      <c r="BX237" s="258"/>
      <c r="BY237" s="257"/>
      <c r="BZ237" s="204">
        <v>-0.5</v>
      </c>
      <c r="CA237" s="209">
        <f t="shared" si="261"/>
        <v>-0.95823995310991039</v>
      </c>
      <c r="CB237" s="337">
        <f t="shared" si="262"/>
        <v>-0.9791199765549552</v>
      </c>
      <c r="CC237" s="338">
        <f t="shared" si="264"/>
        <v>-0.97898161258301486</v>
      </c>
      <c r="CD237" s="338">
        <f t="shared" si="265"/>
        <v>-0.9788413717845198</v>
      </c>
      <c r="CE237" s="338">
        <f t="shared" si="266"/>
        <v>-0.97855904106322167</v>
      </c>
      <c r="CF237" s="338">
        <f t="shared" si="267"/>
        <v>-0.97799081925319842</v>
      </c>
      <c r="CG237" s="338">
        <f t="shared" si="268"/>
        <v>-0.97684786688321534</v>
      </c>
      <c r="CH237" s="338">
        <f t="shared" si="269"/>
        <v>-0.97455152473647866</v>
      </c>
      <c r="CI237" s="338">
        <f t="shared" si="270"/>
        <v>-0.96994856126712448</v>
      </c>
      <c r="CJ237" s="338">
        <f t="shared" si="271"/>
        <v>-0.96076478635113061</v>
      </c>
      <c r="CK237" s="338">
        <f t="shared" si="272"/>
        <v>-0.94936647164952548</v>
      </c>
      <c r="CL237" s="338">
        <f t="shared" si="273"/>
        <v>-0.94018269673353161</v>
      </c>
      <c r="CM237" s="338">
        <f t="shared" si="274"/>
        <v>-0.922027981359402</v>
      </c>
      <c r="CN237" s="338">
        <f t="shared" si="275"/>
        <v>-0.90042623786986242</v>
      </c>
      <c r="CO237" s="338">
        <f t="shared" si="276"/>
        <v>-0.88227152249573282</v>
      </c>
      <c r="CP237" s="338">
        <f t="shared" si="277"/>
        <v>-0.84702995138435022</v>
      </c>
      <c r="CQ237" s="338">
        <f t="shared" si="278"/>
        <v>-0.80844638128145629</v>
      </c>
      <c r="CR237" s="338">
        <f t="shared" si="279"/>
        <v>-0.7732048101700737</v>
      </c>
      <c r="CS237" s="338">
        <f t="shared" si="280"/>
        <v>-0.70714912463502699</v>
      </c>
      <c r="CT237" s="338">
        <f t="shared" si="281"/>
        <v>-0.645641515847861</v>
      </c>
      <c r="CU237" s="338">
        <f t="shared" si="282"/>
        <v>-0.5795858303128143</v>
      </c>
      <c r="CV237" s="338">
        <f t="shared" si="283"/>
        <v>-0.46352721593872026</v>
      </c>
      <c r="CW237" s="338">
        <f t="shared" si="284"/>
        <v>1.5641682037684919</v>
      </c>
      <c r="CX237" s="338">
        <f t="shared" si="285"/>
        <v>1.715344987740028</v>
      </c>
      <c r="CY237" s="338">
        <f t="shared" si="286"/>
        <v>1.8061423790585405</v>
      </c>
      <c r="CZ237" s="338">
        <f t="shared" si="287"/>
        <v>1.8736388388932128</v>
      </c>
      <c r="DA237" s="338">
        <f t="shared" si="288"/>
        <v>1.923585217712902</v>
      </c>
      <c r="DB237" s="338">
        <f t="shared" si="289"/>
        <v>1.949738797364569</v>
      </c>
      <c r="DC237" s="338">
        <f t="shared" si="290"/>
        <v>1.9673890633041213</v>
      </c>
      <c r="DD237" s="338">
        <f t="shared" si="291"/>
        <v>1.9807310112979979</v>
      </c>
      <c r="DE237" s="338">
        <f t="shared" si="292"/>
        <v>1.9874466278202263</v>
      </c>
      <c r="DF237" s="339">
        <f t="shared" si="293"/>
        <v>1.9918641833184605</v>
      </c>
      <c r="DG237" s="25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26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58"/>
      <c r="C238" s="257"/>
      <c r="D238" s="204">
        <v>-0.6</v>
      </c>
      <c r="E238" s="209">
        <f t="shared" si="259"/>
        <v>-0.97911623056992836</v>
      </c>
      <c r="F238" s="337">
        <f t="shared" si="224"/>
        <v>-0.98218691652597068</v>
      </c>
      <c r="G238" s="338">
        <f t="shared" si="225"/>
        <v>-0.97892116061569046</v>
      </c>
      <c r="H238" s="338">
        <f t="shared" si="226"/>
        <v>-0.97593431258418106</v>
      </c>
      <c r="I238" s="338">
        <f t="shared" si="227"/>
        <v>-0.97376260826606642</v>
      </c>
      <c r="J238" s="338">
        <f t="shared" si="228"/>
        <v>-0.97241056000217685</v>
      </c>
      <c r="K238" s="338">
        <f t="shared" si="229"/>
        <v>-0.97116821159960454</v>
      </c>
      <c r="L238" s="338">
        <f t="shared" si="230"/>
        <v>-0.96902663365151742</v>
      </c>
      <c r="M238" s="338">
        <f t="shared" si="231"/>
        <v>-0.96528378610036503</v>
      </c>
      <c r="N238" s="338">
        <f t="shared" si="232"/>
        <v>-0.96140277459610168</v>
      </c>
      <c r="O238" s="338">
        <f t="shared" si="233"/>
        <v>-0.95965162636860335</v>
      </c>
      <c r="P238" s="338">
        <f t="shared" si="234"/>
        <v>-0.95359720490252553</v>
      </c>
      <c r="Q238" s="338">
        <f t="shared" si="235"/>
        <v>-0.94486573777390426</v>
      </c>
      <c r="R238" s="338">
        <f t="shared" si="236"/>
        <v>-0.93755124341320406</v>
      </c>
      <c r="S238" s="338">
        <f t="shared" si="237"/>
        <v>-0.92053680432128338</v>
      </c>
      <c r="T238" s="338">
        <f t="shared" si="238"/>
        <v>-0.899488974139107</v>
      </c>
      <c r="U238" s="338">
        <f t="shared" si="239"/>
        <v>-0.88142576958372254</v>
      </c>
      <c r="V238" s="338">
        <f t="shared" si="240"/>
        <v>-0.8458378371028189</v>
      </c>
      <c r="W238" s="338">
        <f t="shared" si="241"/>
        <v>-0.80629546476823855</v>
      </c>
      <c r="X238" s="338">
        <f t="shared" si="242"/>
        <v>-0.76906538176431005</v>
      </c>
      <c r="Y238" s="338">
        <f t="shared" si="243"/>
        <v>-0.69963130554556674</v>
      </c>
      <c r="Z238" s="338">
        <f t="shared" si="244"/>
        <v>-0.6326703088504777</v>
      </c>
      <c r="AA238" s="338">
        <f t="shared" si="245"/>
        <v>-0.55937439876693973</v>
      </c>
      <c r="AB238" s="338">
        <f t="shared" si="246"/>
        <v>1.5466526876337046</v>
      </c>
      <c r="AC238" s="338">
        <f t="shared" si="247"/>
        <v>1.6378988880465832</v>
      </c>
      <c r="AD238" s="338">
        <f t="shared" si="248"/>
        <v>1.7078728031739665</v>
      </c>
      <c r="AE238" s="338">
        <f t="shared" si="249"/>
        <v>1.7516154490554126</v>
      </c>
      <c r="AF238" s="338">
        <f t="shared" si="250"/>
        <v>1.7861315394324471</v>
      </c>
      <c r="AG238" s="338">
        <f t="shared" si="251"/>
        <v>1.8256782869880861</v>
      </c>
      <c r="AH238" s="338">
        <f t="shared" si="252"/>
        <v>1.8696103110562878</v>
      </c>
      <c r="AI238" s="338">
        <f t="shared" si="253"/>
        <v>1.9145130562868755</v>
      </c>
      <c r="AJ238" s="339">
        <f t="shared" si="254"/>
        <v>1.9504262619975876</v>
      </c>
      <c r="AK238" s="258"/>
      <c r="AL238" s="172"/>
      <c r="AM238" s="258"/>
      <c r="AN238" s="257"/>
      <c r="AO238" s="204">
        <v>-0.6</v>
      </c>
      <c r="AP238" s="209">
        <f t="shared" si="260"/>
        <v>-0.97911623056992836</v>
      </c>
      <c r="AQ238" s="338">
        <f t="shared" si="303"/>
        <v>0.99255101984902538</v>
      </c>
      <c r="AR238" s="338">
        <f t="shared" si="303"/>
        <v>0.98938914380534537</v>
      </c>
      <c r="AS238" s="338">
        <f t="shared" si="303"/>
        <v>0.98651018464598861</v>
      </c>
      <c r="AT238" s="338">
        <f t="shared" si="303"/>
        <v>0.98459594037432008</v>
      </c>
      <c r="AU238" s="338">
        <f t="shared" si="303"/>
        <v>0.98379408266860724</v>
      </c>
      <c r="AV238" s="338">
        <f t="shared" si="303"/>
        <v>0.98367464552117434</v>
      </c>
      <c r="AW238" s="338">
        <f t="shared" si="303"/>
        <v>0.98379370829254054</v>
      </c>
      <c r="AX238" s="338">
        <f t="shared" si="303"/>
        <v>0.98459494208069875</v>
      </c>
      <c r="AY238" s="338">
        <f t="shared" si="303"/>
        <v>0.98650789639477254</v>
      </c>
      <c r="AZ238" s="338">
        <f t="shared" si="303"/>
        <v>0.9893840402370726</v>
      </c>
      <c r="BA238" s="338">
        <f t="shared" si="304"/>
        <v>0.99253971258061335</v>
      </c>
      <c r="BB238" s="338">
        <f t="shared" si="304"/>
        <v>0.99525922390349308</v>
      </c>
      <c r="BC238" s="338">
        <f t="shared" si="304"/>
        <v>0.99720112555839413</v>
      </c>
      <c r="BD238" s="338">
        <f t="shared" si="304"/>
        <v>0.998382720407335</v>
      </c>
      <c r="BE238" s="338">
        <f t="shared" si="304"/>
        <v>0.99895908882778373</v>
      </c>
      <c r="BF238" s="338">
        <f t="shared" si="304"/>
        <v>0.99904139157793759</v>
      </c>
      <c r="BG238" s="338">
        <f t="shared" si="304"/>
        <v>0.99859259489043684</v>
      </c>
      <c r="BH238" s="338">
        <f t="shared" si="304"/>
        <v>0.997339444441809</v>
      </c>
      <c r="BI238" s="338">
        <f t="shared" si="304"/>
        <v>0.99464640111996572</v>
      </c>
      <c r="BJ238" s="338">
        <f t="shared" si="304"/>
        <v>0.98936883490686589</v>
      </c>
      <c r="BK238" s="338">
        <f t="shared" si="305"/>
        <v>0.97990958344686152</v>
      </c>
      <c r="BL238" s="338">
        <f t="shared" si="305"/>
        <v>0.96512780249481589</v>
      </c>
      <c r="BM238" s="338">
        <f t="shared" si="305"/>
        <v>0.94671874423844715</v>
      </c>
      <c r="BN238" s="338">
        <f t="shared" si="305"/>
        <v>0.93076206122703975</v>
      </c>
      <c r="BO238" s="338">
        <f t="shared" si="305"/>
        <v>0.92290658372016798</v>
      </c>
      <c r="BP238" s="338">
        <f t="shared" si="305"/>
        <v>0.92166837455700235</v>
      </c>
      <c r="BQ238" s="338">
        <f t="shared" si="305"/>
        <v>0.922906896490852</v>
      </c>
      <c r="BR238" s="338">
        <f t="shared" si="305"/>
        <v>0.93076289411919344</v>
      </c>
      <c r="BS238" s="338">
        <f t="shared" si="305"/>
        <v>0.94672065675471317</v>
      </c>
      <c r="BT238" s="338">
        <f t="shared" si="305"/>
        <v>0.96513206616368719</v>
      </c>
      <c r="BU238" s="338">
        <f t="shared" si="305"/>
        <v>0.97991895097508475</v>
      </c>
      <c r="BV238" s="258"/>
      <c r="BW238" s="181"/>
      <c r="BX238" s="258"/>
      <c r="BY238" s="257"/>
      <c r="BZ238" s="204">
        <v>-0.6</v>
      </c>
      <c r="CA238" s="209">
        <f t="shared" si="261"/>
        <v>-0.97911623056992836</v>
      </c>
      <c r="CB238" s="337">
        <f t="shared" si="262"/>
        <v>-0.98955811528496418</v>
      </c>
      <c r="CC238" s="338">
        <f t="shared" si="264"/>
        <v>-0.98941975131302384</v>
      </c>
      <c r="CD238" s="338">
        <f t="shared" si="265"/>
        <v>-0.98927951051452878</v>
      </c>
      <c r="CE238" s="338">
        <f t="shared" si="266"/>
        <v>-0.98899717979323065</v>
      </c>
      <c r="CF238" s="338">
        <f t="shared" si="267"/>
        <v>-0.9884289579832074</v>
      </c>
      <c r="CG238" s="338">
        <f t="shared" si="268"/>
        <v>-0.98728600561322433</v>
      </c>
      <c r="CH238" s="338">
        <f t="shared" si="269"/>
        <v>-0.98498966346648764</v>
      </c>
      <c r="CI238" s="338">
        <f t="shared" si="270"/>
        <v>-0.98038669999713346</v>
      </c>
      <c r="CJ238" s="338">
        <f t="shared" si="271"/>
        <v>-0.97455152473647866</v>
      </c>
      <c r="CK238" s="338">
        <f t="shared" si="272"/>
        <v>-0.96994856126712448</v>
      </c>
      <c r="CL238" s="338">
        <f t="shared" si="273"/>
        <v>-0.96076478635113061</v>
      </c>
      <c r="CM238" s="338">
        <f t="shared" si="274"/>
        <v>-0.94936647164952548</v>
      </c>
      <c r="CN238" s="338">
        <f t="shared" si="275"/>
        <v>-0.94018269673353161</v>
      </c>
      <c r="CO238" s="338">
        <f t="shared" si="276"/>
        <v>-0.922027981359402</v>
      </c>
      <c r="CP238" s="338">
        <f t="shared" si="277"/>
        <v>-0.90042623786986242</v>
      </c>
      <c r="CQ238" s="338">
        <f t="shared" si="278"/>
        <v>-0.88227152249573282</v>
      </c>
      <c r="CR238" s="338">
        <f t="shared" si="279"/>
        <v>-0.84702995138435022</v>
      </c>
      <c r="CS238" s="338">
        <f t="shared" si="280"/>
        <v>-0.80844638128145629</v>
      </c>
      <c r="CT238" s="338">
        <f t="shared" si="281"/>
        <v>-0.7732048101700737</v>
      </c>
      <c r="CU238" s="338">
        <f t="shared" si="282"/>
        <v>-0.70714912463502699</v>
      </c>
      <c r="CV238" s="338">
        <f t="shared" si="283"/>
        <v>-0.645641515847861</v>
      </c>
      <c r="CW238" s="338">
        <f t="shared" si="284"/>
        <v>-0.5795858303128143</v>
      </c>
      <c r="CX238" s="338">
        <f t="shared" si="285"/>
        <v>1.6336981780981341</v>
      </c>
      <c r="CY238" s="338">
        <f t="shared" si="286"/>
        <v>1.7597396330135253</v>
      </c>
      <c r="CZ238" s="338">
        <f t="shared" si="287"/>
        <v>1.8505370243320378</v>
      </c>
      <c r="DA238" s="338">
        <f t="shared" si="288"/>
        <v>1.900483403151727</v>
      </c>
      <c r="DB238" s="338">
        <f t="shared" si="289"/>
        <v>1.9353323138269034</v>
      </c>
      <c r="DC238" s="338">
        <f t="shared" si="290"/>
        <v>1.9614858934785704</v>
      </c>
      <c r="DD238" s="338">
        <f t="shared" si="291"/>
        <v>1.9748278414724472</v>
      </c>
      <c r="DE238" s="338">
        <f t="shared" si="292"/>
        <v>1.9836798749179394</v>
      </c>
      <c r="DF238" s="339">
        <f t="shared" si="293"/>
        <v>1.9903954914401678</v>
      </c>
      <c r="DG238" s="25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60"/>
      <c r="C239" s="258"/>
      <c r="D239" s="204">
        <v>-0.7</v>
      </c>
      <c r="E239" s="209">
        <f t="shared" si="259"/>
        <v>-0.98959295658264468</v>
      </c>
      <c r="F239" s="337">
        <f t="shared" si="224"/>
        <v>-0.99081149712932237</v>
      </c>
      <c r="G239" s="338">
        <f t="shared" si="225"/>
        <v>-0.98937638622655977</v>
      </c>
      <c r="H239" s="338">
        <f t="shared" si="226"/>
        <v>-0.98816462876774025</v>
      </c>
      <c r="I239" s="338">
        <f t="shared" si="227"/>
        <v>-0.98721816846188881</v>
      </c>
      <c r="J239" s="338">
        <f t="shared" si="228"/>
        <v>-0.98638495973942142</v>
      </c>
      <c r="K239" s="338">
        <f t="shared" si="229"/>
        <v>-0.98521075506900957</v>
      </c>
      <c r="L239" s="338">
        <f t="shared" si="230"/>
        <v>-0.98297048616533422</v>
      </c>
      <c r="M239" s="338">
        <f t="shared" si="231"/>
        <v>-0.98031665655900491</v>
      </c>
      <c r="N239" s="338">
        <f t="shared" si="232"/>
        <v>-0.97869493866983137</v>
      </c>
      <c r="O239" s="338">
        <f t="shared" si="233"/>
        <v>-0.97517552780808225</v>
      </c>
      <c r="P239" s="338">
        <f t="shared" si="234"/>
        <v>-0.97063609228422765</v>
      </c>
      <c r="Q239" s="338">
        <f t="shared" si="235"/>
        <v>-0.96726156341004688</v>
      </c>
      <c r="R239" s="338">
        <f t="shared" si="236"/>
        <v>-0.95905275145243929</v>
      </c>
      <c r="S239" s="338">
        <f t="shared" si="237"/>
        <v>-0.9482878047673643</v>
      </c>
      <c r="T239" s="338">
        <f t="shared" si="238"/>
        <v>-0.93939295284614954</v>
      </c>
      <c r="U239" s="338">
        <f t="shared" si="239"/>
        <v>-0.92118163795800123</v>
      </c>
      <c r="V239" s="338">
        <f t="shared" si="240"/>
        <v>-0.89906087205987395</v>
      </c>
      <c r="W239" s="338">
        <f t="shared" si="241"/>
        <v>-0.87958488294730286</v>
      </c>
      <c r="X239" s="338">
        <f t="shared" si="242"/>
        <v>-0.84158831751280716</v>
      </c>
      <c r="Y239" s="338">
        <f t="shared" si="243"/>
        <v>-0.79752667586429149</v>
      </c>
      <c r="Z239" s="338">
        <f t="shared" si="244"/>
        <v>-0.75186342772772641</v>
      </c>
      <c r="AA239" s="338">
        <f t="shared" si="245"/>
        <v>-0.66947008522700002</v>
      </c>
      <c r="AB239" s="338">
        <f t="shared" si="246"/>
        <v>-0.58577435837212388</v>
      </c>
      <c r="AC239" s="338">
        <f t="shared" si="247"/>
        <v>1.4818453794161435</v>
      </c>
      <c r="AD239" s="338">
        <f t="shared" si="248"/>
        <v>1.5136634582783386</v>
      </c>
      <c r="AE239" s="338">
        <f t="shared" si="249"/>
        <v>1.5619673693329219</v>
      </c>
      <c r="AF239" s="338">
        <f t="shared" si="250"/>
        <v>1.6120886057946608</v>
      </c>
      <c r="AG239" s="338">
        <f t="shared" si="251"/>
        <v>1.684333927812024</v>
      </c>
      <c r="AH239" s="338">
        <f t="shared" si="252"/>
        <v>1.7849659856839508</v>
      </c>
      <c r="AI239" s="338">
        <f t="shared" si="253"/>
        <v>1.8751989835332972</v>
      </c>
      <c r="AJ239" s="339">
        <f t="shared" si="254"/>
        <v>1.9326067277093628</v>
      </c>
      <c r="AK239" s="258"/>
      <c r="AL239" s="172"/>
      <c r="AM239" s="260"/>
      <c r="AN239" s="258"/>
      <c r="AO239" s="204">
        <v>-0.7</v>
      </c>
      <c r="AP239" s="209">
        <f t="shared" si="260"/>
        <v>-0.98959295658264468</v>
      </c>
      <c r="AQ239" s="338">
        <f t="shared" si="303"/>
        <v>0.99599417443772553</v>
      </c>
      <c r="AR239" s="338">
        <f t="shared" si="303"/>
        <v>0.99468990599203388</v>
      </c>
      <c r="AS239" s="338">
        <f t="shared" si="303"/>
        <v>0.99361173396446423</v>
      </c>
      <c r="AT239" s="338">
        <f t="shared" si="303"/>
        <v>0.99294193977622214</v>
      </c>
      <c r="AU239" s="338">
        <f t="shared" si="303"/>
        <v>0.99267122798917062</v>
      </c>
      <c r="AV239" s="338">
        <f t="shared" si="303"/>
        <v>0.99263130077023221</v>
      </c>
      <c r="AW239" s="338">
        <f t="shared" si="303"/>
        <v>0.99267083932842959</v>
      </c>
      <c r="AX239" s="338">
        <f t="shared" si="303"/>
        <v>0.99294090160845483</v>
      </c>
      <c r="AY239" s="338">
        <f t="shared" si="303"/>
        <v>0.99360934938697409</v>
      </c>
      <c r="AZ239" s="338">
        <f t="shared" si="303"/>
        <v>0.99468457478149541</v>
      </c>
      <c r="BA239" s="338">
        <f t="shared" si="304"/>
        <v>0.99598232381473129</v>
      </c>
      <c r="BB239" s="338">
        <f t="shared" si="304"/>
        <v>0.99722975221122312</v>
      </c>
      <c r="BC239" s="338">
        <f t="shared" si="304"/>
        <v>0.9982180499087675</v>
      </c>
      <c r="BD239" s="338">
        <f t="shared" si="304"/>
        <v>0.99886380347908543</v>
      </c>
      <c r="BE239" s="338">
        <f t="shared" si="304"/>
        <v>0.99916001018724776</v>
      </c>
      <c r="BF239" s="338">
        <f t="shared" si="304"/>
        <v>0.99908208490576067</v>
      </c>
      <c r="BG239" s="338">
        <f t="shared" si="304"/>
        <v>0.99848364501992015</v>
      </c>
      <c r="BH239" s="338">
        <f t="shared" si="304"/>
        <v>0.99695486085640606</v>
      </c>
      <c r="BI239" s="338">
        <f t="shared" si="304"/>
        <v>0.99357562992589632</v>
      </c>
      <c r="BJ239" s="338">
        <f t="shared" si="304"/>
        <v>0.98649297508159273</v>
      </c>
      <c r="BK239" s="338">
        <f t="shared" si="305"/>
        <v>0.9723987976256212</v>
      </c>
      <c r="BL239" s="338">
        <f t="shared" si="305"/>
        <v>0.94671698218183631</v>
      </c>
      <c r="BM239" s="338">
        <f t="shared" si="305"/>
        <v>0.90727492578119118</v>
      </c>
      <c r="BN239" s="338">
        <f t="shared" si="305"/>
        <v>0.86387600745461657</v>
      </c>
      <c r="BO239" s="338">
        <f t="shared" si="305"/>
        <v>0.83806430535523024</v>
      </c>
      <c r="BP239" s="338">
        <f t="shared" si="305"/>
        <v>0.83365445725687448</v>
      </c>
      <c r="BQ239" s="338">
        <f t="shared" si="305"/>
        <v>0.83806456347766933</v>
      </c>
      <c r="BR239" s="338">
        <f t="shared" si="305"/>
        <v>0.86387670496617874</v>
      </c>
      <c r="BS239" s="338">
        <f t="shared" si="305"/>
        <v>0.9072765621082588</v>
      </c>
      <c r="BT239" s="338">
        <f t="shared" si="305"/>
        <v>0.94672066668177002</v>
      </c>
      <c r="BU239" s="338">
        <f t="shared" si="305"/>
        <v>0.97240685644423552</v>
      </c>
      <c r="BV239" s="258"/>
      <c r="BW239" s="181"/>
      <c r="BX239" s="260"/>
      <c r="BY239" s="258"/>
      <c r="BZ239" s="204">
        <v>-0.7</v>
      </c>
      <c r="CA239" s="209">
        <f t="shared" si="261"/>
        <v>-0.98959295658264468</v>
      </c>
      <c r="CB239" s="337">
        <f t="shared" si="262"/>
        <v>-0.99479647829132234</v>
      </c>
      <c r="CC239" s="338">
        <f t="shared" si="264"/>
        <v>-0.994658114319382</v>
      </c>
      <c r="CD239" s="338">
        <f t="shared" si="265"/>
        <v>-0.99451787352088694</v>
      </c>
      <c r="CE239" s="338">
        <f t="shared" si="266"/>
        <v>-0.99423554279958881</v>
      </c>
      <c r="CF239" s="338">
        <f t="shared" si="267"/>
        <v>-0.99366732098956556</v>
      </c>
      <c r="CG239" s="338">
        <f t="shared" si="268"/>
        <v>-0.99252436861958249</v>
      </c>
      <c r="CH239" s="338">
        <f t="shared" si="269"/>
        <v>-0.9902280264728458</v>
      </c>
      <c r="CI239" s="338">
        <f t="shared" si="270"/>
        <v>-0.98728600561322433</v>
      </c>
      <c r="CJ239" s="338">
        <f t="shared" si="271"/>
        <v>-0.98498966346648764</v>
      </c>
      <c r="CK239" s="338">
        <f t="shared" si="272"/>
        <v>-0.98038669999713346</v>
      </c>
      <c r="CL239" s="338">
        <f t="shared" si="273"/>
        <v>-0.97455152473647866</v>
      </c>
      <c r="CM239" s="338">
        <f t="shared" si="274"/>
        <v>-0.96994856126712448</v>
      </c>
      <c r="CN239" s="338">
        <f t="shared" si="275"/>
        <v>-0.96076478635113061</v>
      </c>
      <c r="CO239" s="338">
        <f t="shared" si="276"/>
        <v>-0.94936647164952548</v>
      </c>
      <c r="CP239" s="338">
        <f t="shared" si="277"/>
        <v>-0.94018269673353161</v>
      </c>
      <c r="CQ239" s="338">
        <f t="shared" si="278"/>
        <v>-0.922027981359402</v>
      </c>
      <c r="CR239" s="338">
        <f t="shared" si="279"/>
        <v>-0.90042623786986242</v>
      </c>
      <c r="CS239" s="338">
        <f t="shared" si="280"/>
        <v>-0.88227152249573282</v>
      </c>
      <c r="CT239" s="338">
        <f t="shared" si="281"/>
        <v>-0.84702995138435022</v>
      </c>
      <c r="CU239" s="338">
        <f t="shared" si="282"/>
        <v>-0.80844638128145629</v>
      </c>
      <c r="CV239" s="338">
        <f t="shared" si="283"/>
        <v>-0.7732048101700737</v>
      </c>
      <c r="CW239" s="338">
        <f t="shared" si="284"/>
        <v>-0.70714912463502699</v>
      </c>
      <c r="CX239" s="338">
        <f t="shared" si="285"/>
        <v>-0.645641515847861</v>
      </c>
      <c r="CY239" s="338">
        <f t="shared" si="286"/>
        <v>1.715344987740028</v>
      </c>
      <c r="CZ239" s="338">
        <f t="shared" si="287"/>
        <v>1.8061423790585405</v>
      </c>
      <c r="DA239" s="338">
        <f t="shared" si="288"/>
        <v>1.8736388388932128</v>
      </c>
      <c r="DB239" s="338">
        <f t="shared" si="289"/>
        <v>1.923585217712902</v>
      </c>
      <c r="DC239" s="338">
        <f t="shared" si="290"/>
        <v>1.949738797364569</v>
      </c>
      <c r="DD239" s="338">
        <f t="shared" si="291"/>
        <v>1.9673890633041213</v>
      </c>
      <c r="DE239" s="338">
        <f t="shared" si="292"/>
        <v>1.9807310112979979</v>
      </c>
      <c r="DF239" s="339">
        <f t="shared" si="293"/>
        <v>1.9874466278202263</v>
      </c>
      <c r="DG239" s="25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58"/>
      <c r="EI239" s="458">
        <v>0</v>
      </c>
      <c r="EJ239" s="458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60"/>
      <c r="C240" s="258"/>
      <c r="D240" s="204">
        <v>-0.8</v>
      </c>
      <c r="E240" s="209">
        <f t="shared" si="259"/>
        <v>-0.994822974269296</v>
      </c>
      <c r="F240" s="337">
        <f t="shared" si="224"/>
        <v>-0.99536957537419957</v>
      </c>
      <c r="G240" s="338">
        <f t="shared" si="225"/>
        <v>-0.9947115487778756</v>
      </c>
      <c r="H240" s="338">
        <f t="shared" si="226"/>
        <v>-0.99417056131421444</v>
      </c>
      <c r="I240" s="338">
        <f t="shared" si="227"/>
        <v>-0.99365105081386929</v>
      </c>
      <c r="J240" s="338">
        <f t="shared" si="228"/>
        <v>-0.9929906731785092</v>
      </c>
      <c r="K240" s="338">
        <f t="shared" si="229"/>
        <v>-0.99183767886812479</v>
      </c>
      <c r="L240" s="338">
        <f t="shared" si="230"/>
        <v>-0.99038391067665654</v>
      </c>
      <c r="M240" s="338">
        <f t="shared" si="231"/>
        <v>-0.98933770224620288</v>
      </c>
      <c r="N240" s="338">
        <f t="shared" si="232"/>
        <v>-0.98728380727433718</v>
      </c>
      <c r="O240" s="338">
        <f t="shared" si="233"/>
        <v>-0.98474470069204845</v>
      </c>
      <c r="P240" s="338">
        <f t="shared" si="234"/>
        <v>-0.98296122061702806</v>
      </c>
      <c r="Q240" s="338">
        <f t="shared" si="235"/>
        <v>-0.97889260221825547</v>
      </c>
      <c r="R240" s="338">
        <f t="shared" si="236"/>
        <v>-0.97351120043543748</v>
      </c>
      <c r="S240" s="338">
        <f t="shared" si="237"/>
        <v>-0.96920865854375182</v>
      </c>
      <c r="T240" s="338">
        <f t="shared" si="238"/>
        <v>-0.96012558744062237</v>
      </c>
      <c r="U240" s="338">
        <f t="shared" si="239"/>
        <v>-0.94854796210907844</v>
      </c>
      <c r="V240" s="338">
        <f t="shared" si="240"/>
        <v>-0.93871295623890749</v>
      </c>
      <c r="W240" s="338">
        <f t="shared" si="241"/>
        <v>-0.91901638241363537</v>
      </c>
      <c r="X240" s="338">
        <f t="shared" si="242"/>
        <v>-0.89404536649692745</v>
      </c>
      <c r="Y240" s="338">
        <f t="shared" si="243"/>
        <v>-0.86866868515985596</v>
      </c>
      <c r="Z240" s="338">
        <f t="shared" si="244"/>
        <v>-0.81895711283461969</v>
      </c>
      <c r="AA240" s="338">
        <f t="shared" si="245"/>
        <v>-0.75246943534324484</v>
      </c>
      <c r="AB240" s="338">
        <f t="shared" si="246"/>
        <v>-0.66795259945944896</v>
      </c>
      <c r="AC240" s="338">
        <f t="shared" si="247"/>
        <v>-0.54090314747989499</v>
      </c>
      <c r="AD240" s="338">
        <f t="shared" si="248"/>
        <v>1.1993789986079122</v>
      </c>
      <c r="AE240" s="338">
        <f t="shared" si="249"/>
        <v>1.2288244309175049</v>
      </c>
      <c r="AF240" s="338">
        <f t="shared" si="250"/>
        <v>1.2953055425977138</v>
      </c>
      <c r="AG240" s="338">
        <f t="shared" si="251"/>
        <v>1.4803498190354383</v>
      </c>
      <c r="AH240" s="338">
        <f t="shared" si="252"/>
        <v>1.6944820075406923</v>
      </c>
      <c r="AI240" s="338">
        <f t="shared" si="253"/>
        <v>1.8380965379856757</v>
      </c>
      <c r="AJ240" s="339">
        <f t="shared" si="254"/>
        <v>1.9179486268136554</v>
      </c>
      <c r="AK240" s="258"/>
      <c r="AL240" s="172"/>
      <c r="AM240" s="260"/>
      <c r="AN240" s="258"/>
      <c r="AO240" s="204">
        <v>-0.8</v>
      </c>
      <c r="AP240" s="209">
        <f t="shared" si="260"/>
        <v>-0.994822974269296</v>
      </c>
      <c r="AQ240" s="338">
        <f t="shared" si="303"/>
        <v>0.99795278900755957</v>
      </c>
      <c r="AR240" s="338">
        <f t="shared" si="303"/>
        <v>0.99743142141772712</v>
      </c>
      <c r="AS240" s="338">
        <f t="shared" si="303"/>
        <v>0.99702916120570162</v>
      </c>
      <c r="AT240" s="338">
        <f t="shared" si="303"/>
        <v>0.99679039067213027</v>
      </c>
      <c r="AU240" s="338">
        <f t="shared" si="303"/>
        <v>0.99669606038788805</v>
      </c>
      <c r="AV240" s="338">
        <f t="shared" si="303"/>
        <v>0.99668217470883225</v>
      </c>
      <c r="AW240" s="338">
        <f t="shared" si="303"/>
        <v>0.99669566439033219</v>
      </c>
      <c r="AX240" s="338">
        <f t="shared" si="303"/>
        <v>0.99678933185508412</v>
      </c>
      <c r="AY240" s="338">
        <f t="shared" si="303"/>
        <v>0.99702672604713505</v>
      </c>
      <c r="AZ240" s="338">
        <f t="shared" si="303"/>
        <v>0.99742596886137624</v>
      </c>
      <c r="BA240" s="338">
        <f t="shared" si="304"/>
        <v>0.99794064554716155</v>
      </c>
      <c r="BB240" s="338">
        <f t="shared" si="304"/>
        <v>0.99847601178302159</v>
      </c>
      <c r="BC240" s="338">
        <f t="shared" si="304"/>
        <v>0.99893250969842518</v>
      </c>
      <c r="BD240" s="338">
        <f t="shared" si="304"/>
        <v>0.99923717323483008</v>
      </c>
      <c r="BE240" s="338">
        <f t="shared" si="304"/>
        <v>0.99933469781616802</v>
      </c>
      <c r="BF240" s="338">
        <f t="shared" si="304"/>
        <v>0.99913783605710782</v>
      </c>
      <c r="BG240" s="338">
        <f t="shared" si="304"/>
        <v>0.99843675011279143</v>
      </c>
      <c r="BH240" s="338">
        <f t="shared" si="304"/>
        <v>0.99673372282983597</v>
      </c>
      <c r="BI240" s="338">
        <f t="shared" si="304"/>
        <v>0.99291349906902959</v>
      </c>
      <c r="BJ240" s="338">
        <f t="shared" si="304"/>
        <v>0.9845820283336385</v>
      </c>
      <c r="BK240" s="338">
        <f t="shared" si="305"/>
        <v>0.96685732481614206</v>
      </c>
      <c r="BL240" s="338">
        <f t="shared" si="305"/>
        <v>0.93075985342468448</v>
      </c>
      <c r="BM240" s="338">
        <f t="shared" si="305"/>
        <v>0.86387538033102307</v>
      </c>
      <c r="BN240" s="338">
        <f t="shared" si="305"/>
        <v>0.76490676243015265</v>
      </c>
      <c r="BO240" s="338">
        <f t="shared" si="305"/>
        <v>0.6815661681461338</v>
      </c>
      <c r="BP240" s="338">
        <f t="shared" si="305"/>
        <v>0.66403666328213906</v>
      </c>
      <c r="BQ240" s="338">
        <f t="shared" si="305"/>
        <v>0.6815663533023244</v>
      </c>
      <c r="BR240" s="338">
        <f t="shared" si="305"/>
        <v>0.76490730220290282</v>
      </c>
      <c r="BS240" s="338">
        <f t="shared" si="305"/>
        <v>0.863876723852261</v>
      </c>
      <c r="BT240" s="338">
        <f t="shared" si="305"/>
        <v>0.93076292494194157</v>
      </c>
      <c r="BU240" s="338">
        <f t="shared" si="305"/>
        <v>0.96686398398481355</v>
      </c>
      <c r="BV240" s="258"/>
      <c r="BW240" s="181"/>
      <c r="BX240" s="260"/>
      <c r="BY240" s="258"/>
      <c r="BZ240" s="204">
        <v>-0.8</v>
      </c>
      <c r="CA240" s="209">
        <f t="shared" si="261"/>
        <v>-0.994822974269296</v>
      </c>
      <c r="CB240" s="337">
        <f t="shared" si="262"/>
        <v>-0.997411487134648</v>
      </c>
      <c r="CC240" s="338">
        <f t="shared" si="264"/>
        <v>-0.99727312316270766</v>
      </c>
      <c r="CD240" s="338">
        <f t="shared" si="265"/>
        <v>-0.9971328823642126</v>
      </c>
      <c r="CE240" s="338">
        <f t="shared" si="266"/>
        <v>-0.99685055164291447</v>
      </c>
      <c r="CF240" s="338">
        <f t="shared" si="267"/>
        <v>-0.99628232983289122</v>
      </c>
      <c r="CG240" s="338">
        <f t="shared" si="268"/>
        <v>-0.99513937746290815</v>
      </c>
      <c r="CH240" s="338">
        <f t="shared" si="269"/>
        <v>-0.99366732098956556</v>
      </c>
      <c r="CI240" s="338">
        <f t="shared" si="270"/>
        <v>-0.99252436861958249</v>
      </c>
      <c r="CJ240" s="338">
        <f t="shared" si="271"/>
        <v>-0.9902280264728458</v>
      </c>
      <c r="CK240" s="338">
        <f t="shared" si="272"/>
        <v>-0.98728600561322433</v>
      </c>
      <c r="CL240" s="338">
        <f t="shared" si="273"/>
        <v>-0.98498966346648764</v>
      </c>
      <c r="CM240" s="338">
        <f t="shared" si="274"/>
        <v>-0.98038669999713346</v>
      </c>
      <c r="CN240" s="338">
        <f t="shared" si="275"/>
        <v>-0.97455152473647866</v>
      </c>
      <c r="CO240" s="338">
        <f t="shared" si="276"/>
        <v>-0.96994856126712448</v>
      </c>
      <c r="CP240" s="338">
        <f t="shared" si="277"/>
        <v>-0.96076478635113061</v>
      </c>
      <c r="CQ240" s="338">
        <f t="shared" si="278"/>
        <v>-0.94936647164952548</v>
      </c>
      <c r="CR240" s="338">
        <f t="shared" si="279"/>
        <v>-0.94018269673353161</v>
      </c>
      <c r="CS240" s="338">
        <f t="shared" si="280"/>
        <v>-0.922027981359402</v>
      </c>
      <c r="CT240" s="338">
        <f t="shared" si="281"/>
        <v>-0.90042623786986242</v>
      </c>
      <c r="CU240" s="338">
        <f t="shared" si="282"/>
        <v>-0.88227152249573282</v>
      </c>
      <c r="CV240" s="338">
        <f t="shared" si="283"/>
        <v>-0.84702995138435022</v>
      </c>
      <c r="CW240" s="338">
        <f t="shared" si="284"/>
        <v>-0.80844638128145629</v>
      </c>
      <c r="CX240" s="338">
        <f t="shared" si="285"/>
        <v>-0.7732048101700737</v>
      </c>
      <c r="CY240" s="338">
        <f t="shared" si="286"/>
        <v>-0.70714912463502699</v>
      </c>
      <c r="CZ240" s="338">
        <f t="shared" si="287"/>
        <v>1.7597396330135253</v>
      </c>
      <c r="DA240" s="338">
        <f t="shared" si="288"/>
        <v>1.8505370243320378</v>
      </c>
      <c r="DB240" s="338">
        <f t="shared" si="289"/>
        <v>1.900483403151727</v>
      </c>
      <c r="DC240" s="338">
        <f t="shared" si="290"/>
        <v>1.9353323138269034</v>
      </c>
      <c r="DD240" s="338">
        <f t="shared" si="291"/>
        <v>1.9614858934785704</v>
      </c>
      <c r="DE240" s="338">
        <f t="shared" si="292"/>
        <v>1.9748278414724472</v>
      </c>
      <c r="DF240" s="339">
        <f t="shared" si="293"/>
        <v>1.9836798749179394</v>
      </c>
      <c r="DG240" s="25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58">
        <v>0</v>
      </c>
      <c r="EI240" s="458"/>
      <c r="EJ240" s="458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60"/>
      <c r="C241" s="258"/>
      <c r="D241" s="204">
        <v>-0.9</v>
      </c>
      <c r="E241" s="209">
        <f t="shared" si="259"/>
        <v>-0.9974269298007914</v>
      </c>
      <c r="F241" s="337">
        <f t="shared" si="224"/>
        <v>-0.99770432413949639</v>
      </c>
      <c r="G241" s="338">
        <f t="shared" si="225"/>
        <v>-0.99736093416844418</v>
      </c>
      <c r="H241" s="338">
        <f t="shared" si="226"/>
        <v>-0.99707027031089812</v>
      </c>
      <c r="I241" s="338">
        <f t="shared" si="227"/>
        <v>-0.99670172842410865</v>
      </c>
      <c r="J241" s="338">
        <f t="shared" si="228"/>
        <v>-0.99610063994069764</v>
      </c>
      <c r="K241" s="338">
        <f t="shared" si="229"/>
        <v>-0.9953629692563899</v>
      </c>
      <c r="L241" s="338">
        <f t="shared" si="230"/>
        <v>-0.99480020116808154</v>
      </c>
      <c r="M241" s="338">
        <f t="shared" si="231"/>
        <v>-0.99369189434485194</v>
      </c>
      <c r="N241" s="338">
        <f t="shared" si="232"/>
        <v>-0.99230680771888258</v>
      </c>
      <c r="O241" s="338">
        <f t="shared" si="233"/>
        <v>-0.9913121001398264</v>
      </c>
      <c r="P241" s="338">
        <f t="shared" si="234"/>
        <v>-0.98921532224520869</v>
      </c>
      <c r="Q241" s="338">
        <f t="shared" si="235"/>
        <v>-0.98649019936543625</v>
      </c>
      <c r="R241" s="338">
        <f t="shared" si="236"/>
        <v>-0.98438216364791953</v>
      </c>
      <c r="S241" s="338">
        <f t="shared" si="237"/>
        <v>-0.97989219765510616</v>
      </c>
      <c r="T241" s="338">
        <f t="shared" si="238"/>
        <v>-0.97403455850186171</v>
      </c>
      <c r="U241" s="338">
        <f t="shared" si="239"/>
        <v>-0.96916870067249739</v>
      </c>
      <c r="V241" s="338">
        <f t="shared" si="240"/>
        <v>-0.95926315990347699</v>
      </c>
      <c r="W241" s="338">
        <f t="shared" si="241"/>
        <v>-0.94619112174073161</v>
      </c>
      <c r="X241" s="338">
        <f t="shared" si="242"/>
        <v>-0.93327237412811126</v>
      </c>
      <c r="Y241" s="338">
        <f t="shared" si="243"/>
        <v>-0.90707582509413465</v>
      </c>
      <c r="Z241" s="338">
        <f t="shared" si="244"/>
        <v>-0.86836762647791621</v>
      </c>
      <c r="AA241" s="338">
        <f t="shared" si="245"/>
        <v>-0.8142523529173199</v>
      </c>
      <c r="AB241" s="338">
        <f t="shared" si="246"/>
        <v>-0.70986491805229168</v>
      </c>
      <c r="AC241" s="338">
        <f t="shared" si="247"/>
        <v>-0.55100954795392676</v>
      </c>
      <c r="AD241" s="338">
        <f t="shared" si="248"/>
        <v>-0.35971980919570523</v>
      </c>
      <c r="AE241" s="338">
        <f t="shared" si="249"/>
        <v>0.68624182626252495</v>
      </c>
      <c r="AF241" s="338">
        <f t="shared" si="250"/>
        <v>0.87167740426238727</v>
      </c>
      <c r="AG241" s="338">
        <f t="shared" si="251"/>
        <v>1.3110510197054259</v>
      </c>
      <c r="AH241" s="338">
        <f t="shared" si="252"/>
        <v>1.6340071054737606</v>
      </c>
      <c r="AI241" s="338">
        <f t="shared" si="253"/>
        <v>1.8157170839518051</v>
      </c>
      <c r="AJ241" s="339">
        <f t="shared" si="254"/>
        <v>1.9102198800396653</v>
      </c>
      <c r="AK241" s="258"/>
      <c r="AL241" s="172"/>
      <c r="AM241" s="260"/>
      <c r="AN241" s="258"/>
      <c r="AO241" s="204">
        <v>-0.9</v>
      </c>
      <c r="AP241" s="209">
        <f t="shared" si="260"/>
        <v>-0.9974269298007914</v>
      </c>
      <c r="AQ241" s="338">
        <f t="shared" si="303"/>
        <v>0.99898955927163757</v>
      </c>
      <c r="AR241" s="338">
        <f t="shared" si="303"/>
        <v>0.99878410070621404</v>
      </c>
      <c r="AS241" s="338">
        <f t="shared" si="303"/>
        <v>0.9986332710589807</v>
      </c>
      <c r="AT241" s="338">
        <f t="shared" si="303"/>
        <v>0.9985465137423305</v>
      </c>
      <c r="AU241" s="338">
        <f t="shared" si="303"/>
        <v>0.99851273957835929</v>
      </c>
      <c r="AV241" s="338">
        <f t="shared" si="303"/>
        <v>0.99850771774758729</v>
      </c>
      <c r="AW241" s="338">
        <f t="shared" si="303"/>
        <v>0.99851234070862394</v>
      </c>
      <c r="AX241" s="338">
        <f t="shared" si="303"/>
        <v>0.99854544684811231</v>
      </c>
      <c r="AY241" s="338">
        <f t="shared" si="303"/>
        <v>0.99863081612734528</v>
      </c>
      <c r="AZ241" s="338">
        <f t="shared" si="303"/>
        <v>0.99877860078998149</v>
      </c>
      <c r="BA241" s="338">
        <f t="shared" si="304"/>
        <v>0.99897730199452717</v>
      </c>
      <c r="BB241" s="338">
        <f t="shared" si="304"/>
        <v>0.99919394558085139</v>
      </c>
      <c r="BC241" s="338">
        <f t="shared" si="304"/>
        <v>0.99938324244294086</v>
      </c>
      <c r="BD241" s="338">
        <f t="shared" si="304"/>
        <v>0.99949560480366706</v>
      </c>
      <c r="BE241" s="338">
        <f t="shared" si="304"/>
        <v>0.99946953422010532</v>
      </c>
      <c r="BF241" s="338">
        <f t="shared" si="304"/>
        <v>0.99919597736852328</v>
      </c>
      <c r="BG241" s="338">
        <f t="shared" si="304"/>
        <v>0.99843705091091384</v>
      </c>
      <c r="BH241" s="338">
        <f t="shared" si="304"/>
        <v>0.99665529592247271</v>
      </c>
      <c r="BI241" s="338">
        <f t="shared" si="304"/>
        <v>0.99265002150174764</v>
      </c>
      <c r="BJ241" s="338">
        <f t="shared" si="304"/>
        <v>0.98378340292534017</v>
      </c>
      <c r="BK241" s="338">
        <f t="shared" si="305"/>
        <v>0.96439618255928738</v>
      </c>
      <c r="BL241" s="338">
        <f t="shared" si="305"/>
        <v>0.92290449386147799</v>
      </c>
      <c r="BM241" s="338">
        <f t="shared" si="305"/>
        <v>0.83806353823984414</v>
      </c>
      <c r="BN241" s="338">
        <f t="shared" si="305"/>
        <v>0.68156597730146273</v>
      </c>
      <c r="BO241" s="338">
        <f t="shared" si="305"/>
        <v>0.46523224437336524</v>
      </c>
      <c r="BP241" s="338">
        <f t="shared" si="305"/>
        <v>0.37994890891172789</v>
      </c>
      <c r="BQ241" s="338">
        <f t="shared" si="305"/>
        <v>0.46523235223779863</v>
      </c>
      <c r="BR241" s="338">
        <f t="shared" si="305"/>
        <v>0.68156638324775387</v>
      </c>
      <c r="BS241" s="338">
        <f t="shared" si="305"/>
        <v>0.83806462059554954</v>
      </c>
      <c r="BT241" s="338">
        <f t="shared" si="305"/>
        <v>0.92290697240250408</v>
      </c>
      <c r="BU241" s="338">
        <f t="shared" si="305"/>
        <v>0.9644014604425637</v>
      </c>
      <c r="BV241" s="258"/>
      <c r="BW241" s="181"/>
      <c r="BX241" s="260"/>
      <c r="BY241" s="258"/>
      <c r="BZ241" s="204">
        <v>-0.9</v>
      </c>
      <c r="CA241" s="209">
        <f t="shared" si="261"/>
        <v>-0.9974269298007914</v>
      </c>
      <c r="CB241" s="337">
        <f t="shared" si="262"/>
        <v>-0.9987134649003957</v>
      </c>
      <c r="CC241" s="338">
        <f t="shared" si="264"/>
        <v>-0.99857510092845536</v>
      </c>
      <c r="CD241" s="338">
        <f t="shared" si="265"/>
        <v>-0.9984348601299603</v>
      </c>
      <c r="CE241" s="338">
        <f t="shared" si="266"/>
        <v>-0.99815252940866217</v>
      </c>
      <c r="CF241" s="338">
        <f t="shared" si="267"/>
        <v>-0.99758430759863892</v>
      </c>
      <c r="CG241" s="338">
        <f t="shared" si="268"/>
        <v>-0.99685055164291447</v>
      </c>
      <c r="CH241" s="338">
        <f t="shared" si="269"/>
        <v>-0.99628232983289122</v>
      </c>
      <c r="CI241" s="338">
        <f t="shared" si="270"/>
        <v>-0.99513937746290815</v>
      </c>
      <c r="CJ241" s="338">
        <f t="shared" si="271"/>
        <v>-0.99366732098956556</v>
      </c>
      <c r="CK241" s="338">
        <f t="shared" si="272"/>
        <v>-0.99252436861958249</v>
      </c>
      <c r="CL241" s="338">
        <f t="shared" si="273"/>
        <v>-0.9902280264728458</v>
      </c>
      <c r="CM241" s="338">
        <f t="shared" si="274"/>
        <v>-0.98728600561322433</v>
      </c>
      <c r="CN241" s="338">
        <f t="shared" si="275"/>
        <v>-0.98498966346648764</v>
      </c>
      <c r="CO241" s="338">
        <f t="shared" si="276"/>
        <v>-0.98038669999713346</v>
      </c>
      <c r="CP241" s="338">
        <f t="shared" si="277"/>
        <v>-0.97455152473647866</v>
      </c>
      <c r="CQ241" s="338">
        <f t="shared" si="278"/>
        <v>-0.96994856126712448</v>
      </c>
      <c r="CR241" s="338">
        <f t="shared" si="279"/>
        <v>-0.96076478635113061</v>
      </c>
      <c r="CS241" s="338">
        <f t="shared" si="280"/>
        <v>-0.94936647164952548</v>
      </c>
      <c r="CT241" s="338">
        <f t="shared" si="281"/>
        <v>-0.94018269673353161</v>
      </c>
      <c r="CU241" s="338">
        <f t="shared" si="282"/>
        <v>-0.922027981359402</v>
      </c>
      <c r="CV241" s="338">
        <f t="shared" si="283"/>
        <v>-0.90042623786986242</v>
      </c>
      <c r="CW241" s="338">
        <f t="shared" si="284"/>
        <v>-0.88227152249573282</v>
      </c>
      <c r="CX241" s="338">
        <f t="shared" si="285"/>
        <v>-0.84702995138435022</v>
      </c>
      <c r="CY241" s="338">
        <f t="shared" si="286"/>
        <v>-0.80844638128145629</v>
      </c>
      <c r="CZ241" s="338">
        <f t="shared" si="287"/>
        <v>-0.7732048101700737</v>
      </c>
      <c r="DA241" s="338">
        <f t="shared" si="288"/>
        <v>1.8061423790585405</v>
      </c>
      <c r="DB241" s="338">
        <f t="shared" si="289"/>
        <v>1.8736388388932128</v>
      </c>
      <c r="DC241" s="338">
        <f t="shared" si="290"/>
        <v>1.923585217712902</v>
      </c>
      <c r="DD241" s="338">
        <f t="shared" si="291"/>
        <v>1.949738797364569</v>
      </c>
      <c r="DE241" s="338">
        <f t="shared" si="292"/>
        <v>1.9673890633041213</v>
      </c>
      <c r="DF241" s="339">
        <f t="shared" si="293"/>
        <v>1.9807310112979979</v>
      </c>
      <c r="DG241" s="25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58"/>
      <c r="EI241" s="458"/>
      <c r="EJ241" s="458"/>
      <c r="EK241" s="457">
        <v>-1</v>
      </c>
      <c r="EL241" s="458">
        <v>-0.9</v>
      </c>
      <c r="EM241" s="458">
        <v>-0.8</v>
      </c>
      <c r="EN241" s="458">
        <v>-0.7</v>
      </c>
      <c r="EO241" s="458">
        <v>-0.6</v>
      </c>
      <c r="EP241" s="458">
        <v>-0.5</v>
      </c>
      <c r="EQ241" s="458">
        <v>-0.4</v>
      </c>
      <c r="ER241" s="458">
        <v>-0.3</v>
      </c>
      <c r="ES241" s="458">
        <v>-0.2</v>
      </c>
      <c r="ET241" s="458">
        <v>-0.1</v>
      </c>
      <c r="EU241" s="458">
        <v>0</v>
      </c>
      <c r="EV241" s="458">
        <v>0.1</v>
      </c>
      <c r="EW241" s="458">
        <v>0.2</v>
      </c>
      <c r="EX241" s="458">
        <v>0.3</v>
      </c>
      <c r="EY241" s="458">
        <v>0.4</v>
      </c>
      <c r="EZ241" s="458">
        <v>0.5</v>
      </c>
      <c r="FA241" s="458">
        <v>0.6</v>
      </c>
      <c r="FB241" s="458">
        <v>0.7</v>
      </c>
      <c r="FC241" s="458">
        <v>0.8</v>
      </c>
      <c r="FD241" s="458">
        <v>0.9</v>
      </c>
      <c r="FE241" s="458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60"/>
      <c r="C242" s="258"/>
      <c r="D242" s="204">
        <v>-1</v>
      </c>
      <c r="E242" s="209">
        <f t="shared" si="259"/>
        <v>-0.99872169921668297</v>
      </c>
      <c r="F242" s="337">
        <f t="shared" si="224"/>
        <v>-0.99887424686450332</v>
      </c>
      <c r="G242" s="338">
        <f t="shared" si="225"/>
        <v>-0.99865542721280454</v>
      </c>
      <c r="H242" s="338">
        <f t="shared" si="226"/>
        <v>-0.99845827727941505</v>
      </c>
      <c r="I242" s="338">
        <f t="shared" si="227"/>
        <v>-0.9981440713668015</v>
      </c>
      <c r="J242" s="338">
        <f t="shared" si="228"/>
        <v>-0.99776689087021997</v>
      </c>
      <c r="K242" s="338">
        <f t="shared" si="229"/>
        <v>-0.99748284374289953</v>
      </c>
      <c r="L242" s="338">
        <f t="shared" si="230"/>
        <v>-0.99691650883242877</v>
      </c>
      <c r="M242" s="338">
        <f t="shared" si="231"/>
        <v>-0.99619492363300821</v>
      </c>
      <c r="N242" s="338">
        <f t="shared" si="232"/>
        <v>-0.99565766104475895</v>
      </c>
      <c r="O242" s="338">
        <f t="shared" si="233"/>
        <v>-0.99456915375276966</v>
      </c>
      <c r="P242" s="338">
        <f t="shared" si="234"/>
        <v>-0.99317129001286752</v>
      </c>
      <c r="Q242" s="338">
        <f t="shared" si="235"/>
        <v>-0.99210882117092436</v>
      </c>
      <c r="R242" s="338">
        <f t="shared" si="236"/>
        <v>-0.98987706653184715</v>
      </c>
      <c r="S242" s="338">
        <f t="shared" si="237"/>
        <v>-0.98694920869508584</v>
      </c>
      <c r="T242" s="338">
        <f t="shared" si="238"/>
        <v>-0.9845596389140624</v>
      </c>
      <c r="U242" s="338">
        <f t="shared" si="239"/>
        <v>-0.97964698618821588</v>
      </c>
      <c r="V242" s="338">
        <f t="shared" si="240"/>
        <v>-0.97304929923034789</v>
      </c>
      <c r="W242" s="338">
        <f t="shared" si="241"/>
        <v>-0.96670363668376535</v>
      </c>
      <c r="X242" s="338">
        <f t="shared" si="242"/>
        <v>-0.95367088337183525</v>
      </c>
      <c r="Y242" s="338">
        <f t="shared" si="243"/>
        <v>-0.93386040611912535</v>
      </c>
      <c r="Z242" s="338">
        <f t="shared" si="244"/>
        <v>-0.90635828373314098</v>
      </c>
      <c r="AA242" s="338">
        <f t="shared" si="245"/>
        <v>-0.84980241226394815</v>
      </c>
      <c r="AB242" s="338">
        <f t="shared" si="246"/>
        <v>-0.75064369839944078</v>
      </c>
      <c r="AC242" s="338">
        <f t="shared" si="247"/>
        <v>-0.58586043291833934</v>
      </c>
      <c r="AD242" s="338">
        <f t="shared" si="248"/>
        <v>-0.32182807141014697</v>
      </c>
      <c r="AE242" s="338">
        <f t="shared" si="249"/>
        <v>0</v>
      </c>
      <c r="AF242" s="338">
        <f t="shared" si="250"/>
        <v>0.7031095823622342</v>
      </c>
      <c r="AG242" s="338">
        <f t="shared" si="251"/>
        <v>1.2619908273760556</v>
      </c>
      <c r="AH242" s="338">
        <f t="shared" si="252"/>
        <v>1.6133986793578208</v>
      </c>
      <c r="AI242" s="338">
        <f t="shared" si="253"/>
        <v>1.8078398573790528</v>
      </c>
      <c r="AJ242" s="339">
        <f t="shared" si="254"/>
        <v>1.9037884999135581</v>
      </c>
      <c r="AK242" s="258"/>
      <c r="AL242" s="172"/>
      <c r="AM242" s="260"/>
      <c r="AN242" s="258"/>
      <c r="AO242" s="204">
        <v>-1</v>
      </c>
      <c r="AP242" s="209">
        <f t="shared" si="260"/>
        <v>-0.99872169921668297</v>
      </c>
      <c r="AQ242" s="338">
        <f t="shared" si="303"/>
        <v>0.99951308604491673</v>
      </c>
      <c r="AR242" s="338">
        <f t="shared" si="303"/>
        <v>0.99943250033726427</v>
      </c>
      <c r="AS242" s="338">
        <f t="shared" si="303"/>
        <v>0.99937545926602644</v>
      </c>
      <c r="AT242" s="338">
        <f t="shared" si="303"/>
        <v>0.99934336923688416</v>
      </c>
      <c r="AU242" s="338">
        <f t="shared" si="303"/>
        <v>0.99933098363607475</v>
      </c>
      <c r="AV242" s="338">
        <f t="shared" si="303"/>
        <v>0.99932907481969779</v>
      </c>
      <c r="AW242" s="338">
        <f t="shared" si="303"/>
        <v>0.99933058413096165</v>
      </c>
      <c r="AX242" s="338">
        <f t="shared" si="303"/>
        <v>0.99934230059979834</v>
      </c>
      <c r="AY242" s="338">
        <f t="shared" si="303"/>
        <v>0.99937300023354114</v>
      </c>
      <c r="AZ242" s="338">
        <f t="shared" si="303"/>
        <v>0.99942699110993649</v>
      </c>
      <c r="BA242" s="338">
        <f t="shared" si="304"/>
        <v>0.99950080779933059</v>
      </c>
      <c r="BB242" s="338">
        <f t="shared" si="304"/>
        <v>0.99958132267398525</v>
      </c>
      <c r="BC242" s="338">
        <f t="shared" si="304"/>
        <v>0.99964557664334264</v>
      </c>
      <c r="BD242" s="338">
        <f t="shared" si="304"/>
        <v>0.99965886590489117</v>
      </c>
      <c r="BE242" s="338">
        <f t="shared" si="304"/>
        <v>0.99956342226890804</v>
      </c>
      <c r="BF242" s="338">
        <f t="shared" si="304"/>
        <v>0.99924548771528654</v>
      </c>
      <c r="BG242" s="338">
        <f t="shared" si="304"/>
        <v>0.99845854686181212</v>
      </c>
      <c r="BH242" s="338">
        <f t="shared" si="304"/>
        <v>0.9966545395158688</v>
      </c>
      <c r="BI242" s="338">
        <f t="shared" si="304"/>
        <v>0.99261639989300909</v>
      </c>
      <c r="BJ242" s="338">
        <f t="shared" si="304"/>
        <v>0.98366693369373126</v>
      </c>
      <c r="BK242" s="338">
        <f t="shared" si="305"/>
        <v>0.96402357422881058</v>
      </c>
      <c r="BL242" s="338">
        <f t="shared" si="305"/>
        <v>0.9216666190661944</v>
      </c>
      <c r="BM242" s="338">
        <f t="shared" si="305"/>
        <v>0.83365373734026005</v>
      </c>
      <c r="BN242" s="338">
        <f t="shared" si="305"/>
        <v>0.6640364309403094</v>
      </c>
      <c r="BO242" s="338">
        <f t="shared" si="305"/>
        <v>0.37994886825922114</v>
      </c>
      <c r="BP242" s="338">
        <f t="shared" si="305"/>
        <v>0</v>
      </c>
      <c r="BQ242" s="338">
        <f t="shared" si="305"/>
        <v>0.37994894083031155</v>
      </c>
      <c r="BR242" s="338">
        <f t="shared" si="305"/>
        <v>0.66403675258789052</v>
      </c>
      <c r="BS242" s="338">
        <f t="shared" si="305"/>
        <v>0.83365459659354579</v>
      </c>
      <c r="BT242" s="338">
        <f t="shared" si="305"/>
        <v>0.92166854902686246</v>
      </c>
      <c r="BU242" s="338">
        <f t="shared" si="305"/>
        <v>0.96402757745914625</v>
      </c>
      <c r="BV242" s="258"/>
      <c r="BW242" s="181"/>
      <c r="BX242" s="260"/>
      <c r="BY242" s="258"/>
      <c r="BZ242" s="204">
        <v>-1</v>
      </c>
      <c r="CA242" s="209">
        <f t="shared" si="261"/>
        <v>-0.99872169921668297</v>
      </c>
      <c r="CB242" s="337">
        <f t="shared" si="262"/>
        <v>-0.99936084960834148</v>
      </c>
      <c r="CC242" s="338">
        <f t="shared" si="264"/>
        <v>-0.99922248563640115</v>
      </c>
      <c r="CD242" s="338">
        <f t="shared" si="265"/>
        <v>-0.99908224483790609</v>
      </c>
      <c r="CE242" s="338">
        <f t="shared" si="266"/>
        <v>-0.99879991411660796</v>
      </c>
      <c r="CF242" s="338">
        <f t="shared" si="267"/>
        <v>-0.9984348601299603</v>
      </c>
      <c r="CG242" s="338">
        <f t="shared" si="268"/>
        <v>-0.99815252940866217</v>
      </c>
      <c r="CH242" s="338">
        <f t="shared" si="269"/>
        <v>-0.99758430759863892</v>
      </c>
      <c r="CI242" s="338">
        <f t="shared" si="270"/>
        <v>-0.99685055164291447</v>
      </c>
      <c r="CJ242" s="338">
        <f t="shared" si="271"/>
        <v>-0.99628232983289122</v>
      </c>
      <c r="CK242" s="338">
        <f t="shared" si="272"/>
        <v>-0.99513937746290815</v>
      </c>
      <c r="CL242" s="338">
        <f t="shared" si="273"/>
        <v>-0.99366732098956556</v>
      </c>
      <c r="CM242" s="338">
        <f t="shared" si="274"/>
        <v>-0.99252436861958249</v>
      </c>
      <c r="CN242" s="338">
        <f t="shared" si="275"/>
        <v>-0.9902280264728458</v>
      </c>
      <c r="CO242" s="338">
        <f t="shared" si="276"/>
        <v>-0.98728600561322433</v>
      </c>
      <c r="CP242" s="338">
        <f t="shared" si="277"/>
        <v>-0.98498966346648764</v>
      </c>
      <c r="CQ242" s="338">
        <f t="shared" si="278"/>
        <v>-0.98038669999713346</v>
      </c>
      <c r="CR242" s="338">
        <f t="shared" si="279"/>
        <v>-0.97455152473647866</v>
      </c>
      <c r="CS242" s="338">
        <f t="shared" si="280"/>
        <v>-0.96994856126712448</v>
      </c>
      <c r="CT242" s="338">
        <f t="shared" si="281"/>
        <v>-0.96076478635113061</v>
      </c>
      <c r="CU242" s="338">
        <f t="shared" si="282"/>
        <v>-0.94936647164952548</v>
      </c>
      <c r="CV242" s="338">
        <f t="shared" si="283"/>
        <v>-0.94018269673353161</v>
      </c>
      <c r="CW242" s="338">
        <f t="shared" si="284"/>
        <v>-0.922027981359402</v>
      </c>
      <c r="CX242" s="338">
        <f t="shared" si="285"/>
        <v>-0.90042623786986242</v>
      </c>
      <c r="CY242" s="338">
        <f t="shared" si="286"/>
        <v>-0.88227152249573282</v>
      </c>
      <c r="CZ242" s="338">
        <f t="shared" si="287"/>
        <v>-0.84702995138435022</v>
      </c>
      <c r="DA242" s="338">
        <f t="shared" si="288"/>
        <v>-0.80844638128145629</v>
      </c>
      <c r="DB242" s="338">
        <f t="shared" si="289"/>
        <v>1.8505370243320378</v>
      </c>
      <c r="DC242" s="338">
        <f t="shared" si="290"/>
        <v>1.900483403151727</v>
      </c>
      <c r="DD242" s="338">
        <f t="shared" si="291"/>
        <v>1.9353323138269034</v>
      </c>
      <c r="DE242" s="338">
        <f t="shared" si="292"/>
        <v>1.9614858934785704</v>
      </c>
      <c r="DF242" s="339">
        <f t="shared" si="293"/>
        <v>1.9748278414724472</v>
      </c>
      <c r="DG242" s="25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27"/>
      <c r="EJ242" s="458">
        <v>1</v>
      </c>
      <c r="EK242" s="338">
        <f t="shared" ref="EK242:FE242" si="306">2*(1/(1+EXP(-4/0.5*(POWER(POWER((ABS(EK$241-$DJ$213)),3)+POWER(ABS($DK216-$DI$214),3),1/3))))-0.5)</f>
        <v>0.99991613172574589</v>
      </c>
      <c r="EL242" s="338">
        <f t="shared" si="306"/>
        <v>0.99986480223361984</v>
      </c>
      <c r="EM242" s="338">
        <f t="shared" si="306"/>
        <v>0.99979428634056511</v>
      </c>
      <c r="EN242" s="338">
        <f t="shared" si="306"/>
        <v>0.99970642188906589</v>
      </c>
      <c r="EO242" s="338">
        <f t="shared" si="306"/>
        <v>0.99960865998978066</v>
      </c>
      <c r="EP242" s="338">
        <f t="shared" si="306"/>
        <v>0.99951309016521694</v>
      </c>
      <c r="EQ242" s="338">
        <f t="shared" si="306"/>
        <v>0.99943250950642137</v>
      </c>
      <c r="ER242" s="338">
        <f t="shared" si="306"/>
        <v>0.99937547967119644</v>
      </c>
      <c r="ES242" s="338">
        <f t="shared" si="306"/>
        <v>0.99934341464796717</v>
      </c>
      <c r="ET242" s="338">
        <f t="shared" si="306"/>
        <v>0.99933108469904885</v>
      </c>
      <c r="EU242" s="338">
        <f t="shared" si="306"/>
        <v>0.99932929973906726</v>
      </c>
      <c r="EV242" s="338">
        <f t="shared" si="306"/>
        <v>0.99933108469904885</v>
      </c>
      <c r="EW242" s="338">
        <f t="shared" si="306"/>
        <v>0.99934341464796717</v>
      </c>
      <c r="EX242" s="338">
        <f t="shared" si="306"/>
        <v>0.99937547967119644</v>
      </c>
      <c r="EY242" s="338">
        <f t="shared" si="306"/>
        <v>0.99943250950642137</v>
      </c>
      <c r="EZ242" s="338">
        <f t="shared" si="306"/>
        <v>0.99951309016521694</v>
      </c>
      <c r="FA242" s="338">
        <f t="shared" si="306"/>
        <v>0.99960865998978066</v>
      </c>
      <c r="FB242" s="338">
        <f t="shared" si="306"/>
        <v>0.99970642188906589</v>
      </c>
      <c r="FC242" s="338">
        <f t="shared" si="306"/>
        <v>0.99979428634056511</v>
      </c>
      <c r="FD242" s="338">
        <f t="shared" si="306"/>
        <v>0.99986480223361984</v>
      </c>
      <c r="FE242" s="33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60"/>
      <c r="C243" s="258"/>
      <c r="D243" s="204">
        <v>-1.1000000000000001</v>
      </c>
      <c r="E243" s="209">
        <f t="shared" si="259"/>
        <v>-0.99936507842324218</v>
      </c>
      <c r="F243" s="337">
        <f t="shared" si="224"/>
        <v>-0.9994518754816476</v>
      </c>
      <c r="G243" s="338">
        <f t="shared" si="225"/>
        <v>-0.99928193502796414</v>
      </c>
      <c r="H243" s="338">
        <f t="shared" si="226"/>
        <v>-0.99911995979002155</v>
      </c>
      <c r="I243" s="338">
        <f t="shared" si="227"/>
        <v>-0.99892650635086977</v>
      </c>
      <c r="J243" s="338">
        <f t="shared" si="228"/>
        <v>-0.99878166248803413</v>
      </c>
      <c r="K243" s="338">
        <f t="shared" si="229"/>
        <v>-0.99849863054853949</v>
      </c>
      <c r="L243" s="338">
        <f t="shared" si="230"/>
        <v>-0.99813407383262598</v>
      </c>
      <c r="M243" s="338">
        <f t="shared" si="231"/>
        <v>-0.99785580089706216</v>
      </c>
      <c r="N243" s="338">
        <f t="shared" si="232"/>
        <v>-0.99729839832740408</v>
      </c>
      <c r="O243" s="338">
        <f t="shared" si="233"/>
        <v>-0.99658353030098568</v>
      </c>
      <c r="P243" s="338">
        <f t="shared" si="234"/>
        <v>-0.99604022941721826</v>
      </c>
      <c r="Q243" s="338">
        <f t="shared" si="235"/>
        <v>-0.99492138847747935</v>
      </c>
      <c r="R243" s="338">
        <f t="shared" si="236"/>
        <v>-0.99345804542434069</v>
      </c>
      <c r="S243" s="338">
        <f t="shared" si="237"/>
        <v>-0.9922810495719766</v>
      </c>
      <c r="T243" s="338">
        <f t="shared" si="238"/>
        <v>-0.98985506989759153</v>
      </c>
      <c r="U243" s="338">
        <f t="shared" si="239"/>
        <v>-0.98657678723833075</v>
      </c>
      <c r="V243" s="338">
        <f t="shared" si="240"/>
        <v>-0.98349472071935418</v>
      </c>
      <c r="W243" s="338">
        <f t="shared" si="241"/>
        <v>-0.97712998071590618</v>
      </c>
      <c r="X243" s="338">
        <f t="shared" si="242"/>
        <v>-0.96739941214933889</v>
      </c>
      <c r="Y243" s="338">
        <f t="shared" si="243"/>
        <v>-0.95422436237966346</v>
      </c>
      <c r="Z243" s="338">
        <f t="shared" si="244"/>
        <v>-0.92656017565402016</v>
      </c>
      <c r="AA243" s="338">
        <f t="shared" si="245"/>
        <v>-0.87617556767500226</v>
      </c>
      <c r="AB243" s="338">
        <f t="shared" si="246"/>
        <v>-0.78793323565419005</v>
      </c>
      <c r="AC243" s="338">
        <f t="shared" si="247"/>
        <v>-0.62842304350581235</v>
      </c>
      <c r="AD243" s="338">
        <f t="shared" si="248"/>
        <v>-0.41890736107795318</v>
      </c>
      <c r="AE243" s="338">
        <f t="shared" si="249"/>
        <v>-0.33521811690032993</v>
      </c>
      <c r="AF243" s="338">
        <f t="shared" si="250"/>
        <v>-0.39406574416074525</v>
      </c>
      <c r="AG243" s="338">
        <f t="shared" si="251"/>
        <v>1.2770092574350109</v>
      </c>
      <c r="AH243" s="338">
        <f t="shared" si="252"/>
        <v>1.6120887214013757</v>
      </c>
      <c r="AI243" s="338">
        <f t="shared" si="253"/>
        <v>1.7994275332157799</v>
      </c>
      <c r="AJ243" s="339">
        <f t="shared" si="254"/>
        <v>1.8973528871656096</v>
      </c>
      <c r="AK243" s="258"/>
      <c r="AL243" s="172"/>
      <c r="AM243" s="260"/>
      <c r="AN243" s="258"/>
      <c r="AO243" s="204">
        <v>-1.1000000000000001</v>
      </c>
      <c r="AP243" s="209">
        <f t="shared" si="260"/>
        <v>-0.99936507842324218</v>
      </c>
      <c r="AQ243" s="338">
        <f t="shared" si="303"/>
        <v>0.99976926302008295</v>
      </c>
      <c r="AR243" s="338">
        <f t="shared" si="303"/>
        <v>0.99973764019818956</v>
      </c>
      <c r="AS243" s="338">
        <f t="shared" si="303"/>
        <v>0.99971585598037205</v>
      </c>
      <c r="AT243" s="338">
        <f t="shared" si="303"/>
        <v>0.99970379040725565</v>
      </c>
      <c r="AU243" s="338">
        <f t="shared" si="303"/>
        <v>0.99969914153571937</v>
      </c>
      <c r="AV243" s="338">
        <f t="shared" si="303"/>
        <v>0.99969835443134281</v>
      </c>
      <c r="AW243" s="338">
        <f t="shared" si="303"/>
        <v>0.99969874219205934</v>
      </c>
      <c r="AX243" s="338">
        <f t="shared" si="303"/>
        <v>0.99970272227654844</v>
      </c>
      <c r="AY243" s="338">
        <f t="shared" si="303"/>
        <v>0.99971339838742745</v>
      </c>
      <c r="AZ243" s="338">
        <f t="shared" si="303"/>
        <v>0.9997321350311853</v>
      </c>
      <c r="BA243" s="338">
        <f t="shared" si="304"/>
        <v>0.99975699617626101</v>
      </c>
      <c r="BB243" s="338">
        <f t="shared" si="304"/>
        <v>0.9997809462771089</v>
      </c>
      <c r="BC243" s="338">
        <f t="shared" si="304"/>
        <v>0.99978939071376882</v>
      </c>
      <c r="BD243" s="338">
        <f t="shared" si="304"/>
        <v>0.9997548482885672</v>
      </c>
      <c r="BE243" s="338">
        <f t="shared" si="304"/>
        <v>0.99962336293734011</v>
      </c>
      <c r="BF243" s="338">
        <f t="shared" si="304"/>
        <v>0.99928164850827284</v>
      </c>
      <c r="BG243" s="338">
        <f t="shared" si="304"/>
        <v>0.99848227570036385</v>
      </c>
      <c r="BH243" s="338">
        <f t="shared" si="304"/>
        <v>0.99667812784359799</v>
      </c>
      <c r="BI243" s="338">
        <f t="shared" si="304"/>
        <v>0.99266112421395702</v>
      </c>
      <c r="BJ243" s="338">
        <f t="shared" si="304"/>
        <v>0.98378862600000228</v>
      </c>
      <c r="BK243" s="338">
        <f t="shared" si="305"/>
        <v>0.96439855916554196</v>
      </c>
      <c r="BL243" s="338">
        <f t="shared" si="305"/>
        <v>0.92290553104603124</v>
      </c>
      <c r="BM243" s="338">
        <f t="shared" si="305"/>
        <v>0.83806396181476162</v>
      </c>
      <c r="BN243" s="338">
        <f t="shared" si="305"/>
        <v>0.68156613054116855</v>
      </c>
      <c r="BO243" s="338">
        <f t="shared" si="305"/>
        <v>0.46523229050828413</v>
      </c>
      <c r="BP243" s="338">
        <f t="shared" si="305"/>
        <v>0.37994892541933001</v>
      </c>
      <c r="BQ243" s="338">
        <f t="shared" si="305"/>
        <v>0.46523236104780086</v>
      </c>
      <c r="BR243" s="338">
        <f t="shared" si="305"/>
        <v>0.68156638885077758</v>
      </c>
      <c r="BS243" s="338">
        <f t="shared" si="305"/>
        <v>0.83806462357727596</v>
      </c>
      <c r="BT243" s="338">
        <f t="shared" si="305"/>
        <v>0.9229069738203074</v>
      </c>
      <c r="BU243" s="338">
        <f t="shared" si="305"/>
        <v>0.96440146108117031</v>
      </c>
      <c r="BV243" s="258"/>
      <c r="BW243" s="181"/>
      <c r="BX243" s="260"/>
      <c r="BY243" s="258"/>
      <c r="BZ243" s="204">
        <v>-1.1000000000000001</v>
      </c>
      <c r="CA243" s="209">
        <f t="shared" si="261"/>
        <v>-0.99936507842324218</v>
      </c>
      <c r="CB243" s="337">
        <f t="shared" si="262"/>
        <v>-0.99968253921162109</v>
      </c>
      <c r="CC243" s="338">
        <f t="shared" si="264"/>
        <v>-0.99954417523968075</v>
      </c>
      <c r="CD243" s="338">
        <f t="shared" si="265"/>
        <v>-0.99940393444118569</v>
      </c>
      <c r="CE243" s="338">
        <f t="shared" si="266"/>
        <v>-0.99922248563640115</v>
      </c>
      <c r="CF243" s="338">
        <f t="shared" si="267"/>
        <v>-0.99908224483790609</v>
      </c>
      <c r="CG243" s="338">
        <f t="shared" si="268"/>
        <v>-0.99879991411660796</v>
      </c>
      <c r="CH243" s="338">
        <f t="shared" si="269"/>
        <v>-0.9984348601299603</v>
      </c>
      <c r="CI243" s="338">
        <f t="shared" si="270"/>
        <v>-0.99815252940866217</v>
      </c>
      <c r="CJ243" s="338">
        <f t="shared" si="271"/>
        <v>-0.99758430759863892</v>
      </c>
      <c r="CK243" s="338">
        <f t="shared" si="272"/>
        <v>-0.99685055164291447</v>
      </c>
      <c r="CL243" s="338">
        <f t="shared" si="273"/>
        <v>-0.99628232983289122</v>
      </c>
      <c r="CM243" s="338">
        <f t="shared" si="274"/>
        <v>-0.99513937746290815</v>
      </c>
      <c r="CN243" s="338">
        <f t="shared" si="275"/>
        <v>-0.99366732098956556</v>
      </c>
      <c r="CO243" s="338">
        <f t="shared" si="276"/>
        <v>-0.99252436861958249</v>
      </c>
      <c r="CP243" s="338">
        <f t="shared" si="277"/>
        <v>-0.9902280264728458</v>
      </c>
      <c r="CQ243" s="338">
        <f t="shared" si="278"/>
        <v>-0.98728600561322433</v>
      </c>
      <c r="CR243" s="338">
        <f t="shared" si="279"/>
        <v>-0.98498966346648764</v>
      </c>
      <c r="CS243" s="338">
        <f t="shared" si="280"/>
        <v>-0.98038669999713346</v>
      </c>
      <c r="CT243" s="338">
        <f t="shared" si="281"/>
        <v>-0.97455152473647866</v>
      </c>
      <c r="CU243" s="338">
        <f t="shared" si="282"/>
        <v>-0.96994856126712448</v>
      </c>
      <c r="CV243" s="338">
        <f t="shared" si="283"/>
        <v>-0.96076478635113061</v>
      </c>
      <c r="CW243" s="338">
        <f t="shared" si="284"/>
        <v>-0.94936647164952548</v>
      </c>
      <c r="CX243" s="338">
        <f t="shared" si="285"/>
        <v>-0.94018269673353161</v>
      </c>
      <c r="CY243" s="338">
        <f t="shared" si="286"/>
        <v>-0.922027981359402</v>
      </c>
      <c r="CZ243" s="338">
        <f t="shared" si="287"/>
        <v>-0.90042623786986242</v>
      </c>
      <c r="DA243" s="338">
        <f t="shared" si="288"/>
        <v>-0.88227152249573282</v>
      </c>
      <c r="DB243" s="338">
        <f t="shared" si="289"/>
        <v>-0.84702995138435022</v>
      </c>
      <c r="DC243" s="338">
        <f t="shared" si="290"/>
        <v>1.8736388388932128</v>
      </c>
      <c r="DD243" s="338">
        <f t="shared" si="291"/>
        <v>1.923585217712902</v>
      </c>
      <c r="DE243" s="338">
        <f t="shared" si="292"/>
        <v>1.949738797364569</v>
      </c>
      <c r="DF243" s="339">
        <f t="shared" si="293"/>
        <v>1.9673890633041213</v>
      </c>
      <c r="DG243" s="25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28"/>
      <c r="EJ243" s="458">
        <v>0.9</v>
      </c>
      <c r="EK243" s="338">
        <f t="shared" ref="EK243:FE243" si="307">2*(1/(1+EXP(-4/0.5*(POWER(POWER((ABS(EK$241-$DJ$213)),3)+POWER(ABS($DK217-$DI$214),3),1/3))))-0.5)</f>
        <v>0.99986480223361984</v>
      </c>
      <c r="EL243" s="338">
        <f t="shared" si="307"/>
        <v>0.99977022253801517</v>
      </c>
      <c r="EM243" s="338">
        <f t="shared" si="307"/>
        <v>0.99963075264863011</v>
      </c>
      <c r="EN243" s="338">
        <f t="shared" si="307"/>
        <v>0.99944397582544253</v>
      </c>
      <c r="EO243" s="338">
        <f t="shared" si="307"/>
        <v>0.99922123515243122</v>
      </c>
      <c r="EP243" s="338">
        <f t="shared" si="307"/>
        <v>0.99898956338802281</v>
      </c>
      <c r="EQ243" s="338">
        <f t="shared" si="307"/>
        <v>0.99878410986518129</v>
      </c>
      <c r="ER243" s="338">
        <f t="shared" si="307"/>
        <v>0.99863329143872082</v>
      </c>
      <c r="ES243" s="338">
        <f t="shared" si="307"/>
        <v>0.99854655909221113</v>
      </c>
      <c r="ET243" s="338">
        <f t="shared" si="307"/>
        <v>0.99851284049754319</v>
      </c>
      <c r="EU243" s="338">
        <f t="shared" si="307"/>
        <v>0.99850794233232665</v>
      </c>
      <c r="EV243" s="338">
        <f t="shared" si="307"/>
        <v>0.99851284049754319</v>
      </c>
      <c r="EW243" s="338">
        <f t="shared" si="307"/>
        <v>0.99854655909221113</v>
      </c>
      <c r="EX243" s="338">
        <f t="shared" si="307"/>
        <v>0.99863329143872082</v>
      </c>
      <c r="EY243" s="338">
        <f t="shared" si="307"/>
        <v>0.99878410986518129</v>
      </c>
      <c r="EZ243" s="338">
        <f t="shared" si="307"/>
        <v>0.99898956338802281</v>
      </c>
      <c r="FA243" s="338">
        <f t="shared" si="307"/>
        <v>0.99922123515243122</v>
      </c>
      <c r="FB243" s="338">
        <f t="shared" si="307"/>
        <v>0.99944397582544253</v>
      </c>
      <c r="FC243" s="338">
        <f t="shared" si="307"/>
        <v>0.99963075264863011</v>
      </c>
      <c r="FD243" s="338">
        <f t="shared" si="307"/>
        <v>0.99977022253801517</v>
      </c>
      <c r="FE243" s="33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60"/>
      <c r="C244" s="258"/>
      <c r="D244" s="204">
        <v>-1.2</v>
      </c>
      <c r="E244" s="209">
        <f t="shared" si="259"/>
        <v>-0.99968467368012526</v>
      </c>
      <c r="F244" s="337">
        <f t="shared" si="224"/>
        <v>-0.99973431103055521</v>
      </c>
      <c r="G244" s="338">
        <f t="shared" si="225"/>
        <v>-0.99958351590136929</v>
      </c>
      <c r="H244" s="338">
        <f t="shared" si="226"/>
        <v>-0.99955368369803033</v>
      </c>
      <c r="I244" s="338">
        <f t="shared" si="227"/>
        <v>-0.99941073123471691</v>
      </c>
      <c r="J244" s="338">
        <f t="shared" si="228"/>
        <v>-0.99926871669240092</v>
      </c>
      <c r="K244" s="338">
        <f t="shared" si="229"/>
        <v>-0.99908691898098256</v>
      </c>
      <c r="L244" s="338">
        <f t="shared" si="230"/>
        <v>-0.99894667372130319</v>
      </c>
      <c r="M244" s="338">
        <f t="shared" si="231"/>
        <v>-0.99866550866414827</v>
      </c>
      <c r="N244" s="338">
        <f t="shared" si="232"/>
        <v>-0.99830372716021265</v>
      </c>
      <c r="O244" s="338">
        <f t="shared" si="233"/>
        <v>-0.99802680353853068</v>
      </c>
      <c r="P244" s="338">
        <f t="shared" si="234"/>
        <v>-0.99746438808798266</v>
      </c>
      <c r="Q244" s="338">
        <f t="shared" si="235"/>
        <v>-0.99673165455062973</v>
      </c>
      <c r="R244" s="338">
        <f t="shared" si="236"/>
        <v>-0.99614819218489736</v>
      </c>
      <c r="S244" s="338">
        <f t="shared" si="237"/>
        <v>-0.99494995509107309</v>
      </c>
      <c r="T244" s="338">
        <f t="shared" si="238"/>
        <v>-0.99333230378542003</v>
      </c>
      <c r="U244" s="338">
        <f t="shared" si="239"/>
        <v>-0.99184496777018749</v>
      </c>
      <c r="V244" s="338">
        <f t="shared" si="240"/>
        <v>-0.98877089876177904</v>
      </c>
      <c r="W244" s="338">
        <f t="shared" si="241"/>
        <v>-0.9841062532113235</v>
      </c>
      <c r="X244" s="338">
        <f t="shared" si="242"/>
        <v>-0.97803112131565406</v>
      </c>
      <c r="Y244" s="338">
        <f t="shared" si="243"/>
        <v>-0.96528116322067792</v>
      </c>
      <c r="Z244" s="338">
        <f t="shared" si="244"/>
        <v>-0.94225680678547397</v>
      </c>
      <c r="AA244" s="338">
        <f t="shared" si="245"/>
        <v>-0.90279115341532645</v>
      </c>
      <c r="AB244" s="338">
        <f t="shared" si="246"/>
        <v>-0.82998185993348561</v>
      </c>
      <c r="AC244" s="338">
        <f t="shared" si="247"/>
        <v>-0.72617715125284832</v>
      </c>
      <c r="AD244" s="338">
        <f t="shared" si="248"/>
        <v>-0.64079684144485161</v>
      </c>
      <c r="AE244" s="338">
        <f t="shared" si="249"/>
        <v>-0.6122604359372017</v>
      </c>
      <c r="AF244" s="338">
        <f t="shared" si="250"/>
        <v>-0.61370024999827266</v>
      </c>
      <c r="AG244" s="338">
        <f t="shared" si="251"/>
        <v>-0.67485594090448753</v>
      </c>
      <c r="AH244" s="338">
        <f t="shared" si="252"/>
        <v>1.6417833874622849</v>
      </c>
      <c r="AI244" s="338">
        <f t="shared" si="253"/>
        <v>1.8013355705671437</v>
      </c>
      <c r="AJ244" s="339">
        <f t="shared" si="254"/>
        <v>1.8964900679599115</v>
      </c>
      <c r="AK244" s="258"/>
      <c r="AL244" s="172"/>
      <c r="AM244" s="260"/>
      <c r="AN244" s="258"/>
      <c r="AO244" s="204">
        <v>-1.2</v>
      </c>
      <c r="AP244" s="209">
        <f t="shared" si="260"/>
        <v>-0.99968467368012526</v>
      </c>
      <c r="AQ244" s="338">
        <f t="shared" si="303"/>
        <v>0.99989195715611645</v>
      </c>
      <c r="AR244" s="338">
        <f t="shared" si="303"/>
        <v>0.99987950736415765</v>
      </c>
      <c r="AS244" s="338">
        <f t="shared" si="303"/>
        <v>0.99987110356684594</v>
      </c>
      <c r="AT244" s="338">
        <f t="shared" si="303"/>
        <v>0.99986649514021542</v>
      </c>
      <c r="AU244" s="338">
        <f t="shared" si="303"/>
        <v>0.99986470160450147</v>
      </c>
      <c r="AV244" s="338">
        <f t="shared" si="303"/>
        <v>0.99986432785754187</v>
      </c>
      <c r="AW244" s="338">
        <f t="shared" si="303"/>
        <v>0.99986430434801199</v>
      </c>
      <c r="AX244" s="338">
        <f t="shared" si="303"/>
        <v>0.99986543305565001</v>
      </c>
      <c r="AY244" s="338">
        <f t="shared" si="303"/>
        <v>0.99986866146707798</v>
      </c>
      <c r="AZ244" s="338">
        <f t="shared" si="303"/>
        <v>0.99987404142510572</v>
      </c>
      <c r="BA244" s="338">
        <f t="shared" si="304"/>
        <v>0.99987979009919981</v>
      </c>
      <c r="BB244" s="338">
        <f t="shared" si="304"/>
        <v>0.99988072726439403</v>
      </c>
      <c r="BC244" s="338">
        <f t="shared" si="304"/>
        <v>0.99986536181162988</v>
      </c>
      <c r="BD244" s="338">
        <f t="shared" si="304"/>
        <v>0.99980965242042985</v>
      </c>
      <c r="BE244" s="338">
        <f t="shared" si="304"/>
        <v>0.99966284771867919</v>
      </c>
      <c r="BF244" s="338">
        <f t="shared" si="304"/>
        <v>0.99931548194595976</v>
      </c>
      <c r="BG244" s="338">
        <f t="shared" si="304"/>
        <v>0.99852849275913047</v>
      </c>
      <c r="BH244" s="338">
        <f t="shared" si="304"/>
        <v>0.99677929963169509</v>
      </c>
      <c r="BI244" s="338">
        <f t="shared" si="304"/>
        <v>0.99293541606686075</v>
      </c>
      <c r="BJ244" s="338">
        <f t="shared" si="304"/>
        <v>0.98459226672852695</v>
      </c>
      <c r="BK244" s="338">
        <f t="shared" si="305"/>
        <v>0.96686196970474469</v>
      </c>
      <c r="BL244" s="338">
        <f t="shared" si="305"/>
        <v>0.93076188724475795</v>
      </c>
      <c r="BM244" s="338">
        <f t="shared" si="305"/>
        <v>0.86387622831771049</v>
      </c>
      <c r="BN244" s="338">
        <f t="shared" si="305"/>
        <v>0.7649070964041047</v>
      </c>
      <c r="BO244" s="338">
        <f t="shared" si="305"/>
        <v>0.68156629947686376</v>
      </c>
      <c r="BP244" s="338">
        <f t="shared" si="305"/>
        <v>0.66403671940032538</v>
      </c>
      <c r="BQ244" s="338">
        <f t="shared" si="305"/>
        <v>0.68156637844106238</v>
      </c>
      <c r="BR244" s="338">
        <f t="shared" si="305"/>
        <v>0.76490731446877402</v>
      </c>
      <c r="BS244" s="338">
        <f t="shared" si="305"/>
        <v>0.86387672985703601</v>
      </c>
      <c r="BT244" s="338">
        <f t="shared" si="305"/>
        <v>0.93076292773988967</v>
      </c>
      <c r="BU244" s="338">
        <f t="shared" si="305"/>
        <v>0.96686398523958139</v>
      </c>
      <c r="BV244" s="258"/>
      <c r="BW244" s="181"/>
      <c r="BX244" s="260"/>
      <c r="BY244" s="258"/>
      <c r="BZ244" s="204">
        <v>-1.2</v>
      </c>
      <c r="CA244" s="209">
        <f t="shared" si="261"/>
        <v>-0.99968467368012526</v>
      </c>
      <c r="CB244" s="337">
        <f t="shared" si="262"/>
        <v>-0.99984233684006263</v>
      </c>
      <c r="CC244" s="338">
        <f t="shared" si="264"/>
        <v>-0.99970397286812229</v>
      </c>
      <c r="CD244" s="338">
        <f t="shared" si="265"/>
        <v>-0.99968253921162109</v>
      </c>
      <c r="CE244" s="338">
        <f t="shared" si="266"/>
        <v>-0.99954417523968075</v>
      </c>
      <c r="CF244" s="338">
        <f t="shared" si="267"/>
        <v>-0.99940393444118569</v>
      </c>
      <c r="CG244" s="338">
        <f t="shared" si="268"/>
        <v>-0.99922248563640115</v>
      </c>
      <c r="CH244" s="338">
        <f t="shared" si="269"/>
        <v>-0.99908224483790609</v>
      </c>
      <c r="CI244" s="338">
        <f t="shared" si="270"/>
        <v>-0.99879991411660796</v>
      </c>
      <c r="CJ244" s="338">
        <f t="shared" si="271"/>
        <v>-0.9984348601299603</v>
      </c>
      <c r="CK244" s="338">
        <f t="shared" si="272"/>
        <v>-0.99815252940866217</v>
      </c>
      <c r="CL244" s="338">
        <f t="shared" si="273"/>
        <v>-0.99758430759863892</v>
      </c>
      <c r="CM244" s="338">
        <f t="shared" si="274"/>
        <v>-0.99685055164291447</v>
      </c>
      <c r="CN244" s="338">
        <f t="shared" si="275"/>
        <v>-0.99628232983289122</v>
      </c>
      <c r="CO244" s="338">
        <f t="shared" si="276"/>
        <v>-0.99513937746290815</v>
      </c>
      <c r="CP244" s="338">
        <f t="shared" si="277"/>
        <v>-0.99366732098956556</v>
      </c>
      <c r="CQ244" s="338">
        <f t="shared" si="278"/>
        <v>-0.99252436861958249</v>
      </c>
      <c r="CR244" s="338">
        <f t="shared" si="279"/>
        <v>-0.9902280264728458</v>
      </c>
      <c r="CS244" s="338">
        <f t="shared" si="280"/>
        <v>-0.98728600561322433</v>
      </c>
      <c r="CT244" s="338">
        <f t="shared" si="281"/>
        <v>-0.98498966346648764</v>
      </c>
      <c r="CU244" s="338">
        <f t="shared" si="282"/>
        <v>-0.98038669999713346</v>
      </c>
      <c r="CV244" s="338">
        <f t="shared" si="283"/>
        <v>-0.97455152473647866</v>
      </c>
      <c r="CW244" s="338">
        <f t="shared" si="284"/>
        <v>-0.96994856126712448</v>
      </c>
      <c r="CX244" s="338">
        <f t="shared" si="285"/>
        <v>-0.96076478635113061</v>
      </c>
      <c r="CY244" s="338">
        <f t="shared" si="286"/>
        <v>-0.94936647164952548</v>
      </c>
      <c r="CZ244" s="338">
        <f t="shared" si="287"/>
        <v>-0.94018269673353161</v>
      </c>
      <c r="DA244" s="338">
        <f t="shared" si="288"/>
        <v>-0.922027981359402</v>
      </c>
      <c r="DB244" s="338">
        <f t="shared" si="289"/>
        <v>-0.90042623786986242</v>
      </c>
      <c r="DC244" s="338">
        <f t="shared" si="290"/>
        <v>-0.88227152249573282</v>
      </c>
      <c r="DD244" s="338">
        <f t="shared" si="291"/>
        <v>1.900483403151727</v>
      </c>
      <c r="DE244" s="338">
        <f t="shared" si="292"/>
        <v>1.9353323138269034</v>
      </c>
      <c r="DF244" s="339">
        <f t="shared" si="293"/>
        <v>1.9614858934785704</v>
      </c>
      <c r="DG244" s="25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28"/>
      <c r="EJ244" s="458">
        <v>0.8</v>
      </c>
      <c r="EK244" s="338">
        <f t="shared" ref="EK244:FE244" si="308">2*(1/(1+EXP(-4/0.5*(POWER(POWER((ABS(EK$241-$DJ$213)),3)+POWER(ABS($DK218-$DI$214),3),1/3))))-0.5)</f>
        <v>0.99979428634056511</v>
      </c>
      <c r="EL244" s="338">
        <f t="shared" si="308"/>
        <v>0.99963075264863011</v>
      </c>
      <c r="EM244" s="338">
        <f t="shared" si="308"/>
        <v>0.99937054885321963</v>
      </c>
      <c r="EN244" s="338">
        <f t="shared" si="308"/>
        <v>0.9989925497428358</v>
      </c>
      <c r="EO244" s="338">
        <f t="shared" si="308"/>
        <v>0.99850302354286713</v>
      </c>
      <c r="EP244" s="338">
        <f t="shared" si="308"/>
        <v>0.9979527931074117</v>
      </c>
      <c r="EQ244" s="338">
        <f t="shared" si="308"/>
        <v>0.99743143053470296</v>
      </c>
      <c r="ER244" s="338">
        <f t="shared" si="308"/>
        <v>0.99702918148105213</v>
      </c>
      <c r="ES244" s="338">
        <f t="shared" si="308"/>
        <v>0.99679043576804505</v>
      </c>
      <c r="ET244" s="338">
        <f t="shared" si="308"/>
        <v>0.99669616069810574</v>
      </c>
      <c r="EU244" s="338">
        <f t="shared" si="308"/>
        <v>0.99668239783965107</v>
      </c>
      <c r="EV244" s="338">
        <f t="shared" si="308"/>
        <v>0.99669616069810574</v>
      </c>
      <c r="EW244" s="338">
        <f t="shared" si="308"/>
        <v>0.99679043576804505</v>
      </c>
      <c r="EX244" s="338">
        <f t="shared" si="308"/>
        <v>0.99702918148105213</v>
      </c>
      <c r="EY244" s="338">
        <f t="shared" si="308"/>
        <v>0.99743143053470296</v>
      </c>
      <c r="EZ244" s="338">
        <f t="shared" si="308"/>
        <v>0.9979527931074117</v>
      </c>
      <c r="FA244" s="338">
        <f t="shared" si="308"/>
        <v>0.99850302354286713</v>
      </c>
      <c r="FB244" s="338">
        <f t="shared" si="308"/>
        <v>0.9989925497428358</v>
      </c>
      <c r="FC244" s="338">
        <f t="shared" si="308"/>
        <v>0.99937054885321963</v>
      </c>
      <c r="FD244" s="338">
        <f t="shared" si="308"/>
        <v>0.99963075264863011</v>
      </c>
      <c r="FE244" s="33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60"/>
      <c r="C245" s="258"/>
      <c r="D245" s="204">
        <v>-1.3</v>
      </c>
      <c r="E245" s="209">
        <f t="shared" si="259"/>
        <v>-0.99984340529770943</v>
      </c>
      <c r="F245" s="337">
        <f t="shared" si="224"/>
        <v>-0.99987155238860148</v>
      </c>
      <c r="G245" s="338">
        <f t="shared" si="225"/>
        <v>-0.99978726624731873</v>
      </c>
      <c r="H245" s="338">
        <f t="shared" si="226"/>
        <v>-0.99978399112662042</v>
      </c>
      <c r="I245" s="338">
        <f t="shared" si="227"/>
        <v>-0.99964384531219985</v>
      </c>
      <c r="J245" s="338">
        <f t="shared" si="228"/>
        <v>-0.99962169187543581</v>
      </c>
      <c r="K245" s="338">
        <f t="shared" si="229"/>
        <v>-0.99948311892323594</v>
      </c>
      <c r="L245" s="338">
        <f t="shared" si="230"/>
        <v>-0.99934271278976017</v>
      </c>
      <c r="M245" s="338">
        <f t="shared" si="231"/>
        <v>-0.99916134236816256</v>
      </c>
      <c r="N245" s="338">
        <f t="shared" si="232"/>
        <v>-0.99902154591326808</v>
      </c>
      <c r="O245" s="338">
        <f t="shared" si="233"/>
        <v>-0.9987395479957768</v>
      </c>
      <c r="P245" s="338">
        <f t="shared" si="234"/>
        <v>-0.99837290537393053</v>
      </c>
      <c r="Q245" s="338">
        <f t="shared" si="235"/>
        <v>-0.99808254910996963</v>
      </c>
      <c r="R245" s="338">
        <f t="shared" si="236"/>
        <v>-0.99748984738091662</v>
      </c>
      <c r="S245" s="338">
        <f t="shared" si="237"/>
        <v>-0.99669348782775458</v>
      </c>
      <c r="T245" s="338">
        <f t="shared" si="238"/>
        <v>-0.99597788581427271</v>
      </c>
      <c r="U245" s="338">
        <f t="shared" si="239"/>
        <v>-0.99450274364930946</v>
      </c>
      <c r="V245" s="338">
        <f t="shared" si="240"/>
        <v>-0.9922990685355606</v>
      </c>
      <c r="W245" s="338">
        <f t="shared" si="241"/>
        <v>-0.98956921294798772</v>
      </c>
      <c r="X245" s="338">
        <f t="shared" si="242"/>
        <v>-0.98389819438969539</v>
      </c>
      <c r="Y245" s="338">
        <f t="shared" si="243"/>
        <v>-0.9739653640665118</v>
      </c>
      <c r="Z245" s="338">
        <f t="shared" si="244"/>
        <v>-0.95780937884968131</v>
      </c>
      <c r="AA245" s="338">
        <f t="shared" si="245"/>
        <v>-0.92815164269668204</v>
      </c>
      <c r="AB245" s="338">
        <f t="shared" si="246"/>
        <v>-0.88418740341618041</v>
      </c>
      <c r="AC245" s="338">
        <f t="shared" si="247"/>
        <v>-0.83791581369288204</v>
      </c>
      <c r="AD245" s="338">
        <f t="shared" si="248"/>
        <v>-0.80518289536015608</v>
      </c>
      <c r="AE245" s="338">
        <f t="shared" si="249"/>
        <v>-0.79144368655884101</v>
      </c>
      <c r="AF245" s="338">
        <f t="shared" si="250"/>
        <v>-0.78793384308318792</v>
      </c>
      <c r="AG245" s="338">
        <f t="shared" si="251"/>
        <v>-0.79651851281855823</v>
      </c>
      <c r="AH245" s="338">
        <f t="shared" si="252"/>
        <v>-0.81693562972509093</v>
      </c>
      <c r="AI245" s="338">
        <f t="shared" si="253"/>
        <v>1.8210978876560835</v>
      </c>
      <c r="AJ245" s="339">
        <f t="shared" si="254"/>
        <v>1.8959393784029495</v>
      </c>
      <c r="AK245" s="258"/>
      <c r="AL245" s="172"/>
      <c r="AM245" s="260"/>
      <c r="AN245" s="258"/>
      <c r="AO245" s="204">
        <v>-1.3</v>
      </c>
      <c r="AP245" s="209">
        <f t="shared" si="260"/>
        <v>-0.99984340529770943</v>
      </c>
      <c r="AQ245" s="338">
        <f t="shared" si="303"/>
        <v>0.99994984581280677</v>
      </c>
      <c r="AR245" s="338">
        <f t="shared" si="303"/>
        <v>0.99994492072328334</v>
      </c>
      <c r="AS245" s="338">
        <f t="shared" si="303"/>
        <v>0.9999416450861377</v>
      </c>
      <c r="AT245" s="338">
        <f t="shared" si="303"/>
        <v>0.99993985463941892</v>
      </c>
      <c r="AU245" s="338">
        <f t="shared" si="303"/>
        <v>0.99993913334103723</v>
      </c>
      <c r="AV245" s="338">
        <f t="shared" si="303"/>
        <v>0.99993891583988259</v>
      </c>
      <c r="AW245" s="338">
        <f t="shared" si="303"/>
        <v>0.99993874183469189</v>
      </c>
      <c r="AX245" s="338">
        <f t="shared" si="303"/>
        <v>0.99993880915500055</v>
      </c>
      <c r="AY245" s="338">
        <f t="shared" si="303"/>
        <v>0.9999392453174385</v>
      </c>
      <c r="AZ245" s="338">
        <f t="shared" si="303"/>
        <v>0.99993956134759532</v>
      </c>
      <c r="BA245" s="338">
        <f t="shared" si="304"/>
        <v>0.9999379481241053</v>
      </c>
      <c r="BB245" s="338">
        <f t="shared" si="304"/>
        <v>0.99992989017546852</v>
      </c>
      <c r="BC245" s="338">
        <f t="shared" si="304"/>
        <v>0.99990531104288349</v>
      </c>
      <c r="BD245" s="338">
        <f t="shared" si="304"/>
        <v>0.99984243995762345</v>
      </c>
      <c r="BE245" s="338">
        <f t="shared" si="304"/>
        <v>0.99969441993549202</v>
      </c>
      <c r="BF245" s="338">
        <f t="shared" si="304"/>
        <v>0.9993602566353853</v>
      </c>
      <c r="BG245" s="338">
        <f t="shared" si="304"/>
        <v>0.99862302762191846</v>
      </c>
      <c r="BH245" s="338">
        <f t="shared" si="304"/>
        <v>0.99702258628097484</v>
      </c>
      <c r="BI245" s="338">
        <f t="shared" si="304"/>
        <v>0.99360770255544373</v>
      </c>
      <c r="BJ245" s="338">
        <f t="shared" si="304"/>
        <v>0.98650781893901274</v>
      </c>
      <c r="BK245" s="338">
        <f t="shared" si="305"/>
        <v>0.97240551284452026</v>
      </c>
      <c r="BL245" s="338">
        <f t="shared" si="305"/>
        <v>0.94671994499659762</v>
      </c>
      <c r="BM245" s="338">
        <f t="shared" si="305"/>
        <v>0.90727619933206405</v>
      </c>
      <c r="BN245" s="338">
        <f t="shared" si="305"/>
        <v>0.86387654681217618</v>
      </c>
      <c r="BO245" s="338">
        <f t="shared" si="305"/>
        <v>0.83806453650132628</v>
      </c>
      <c r="BP245" s="338">
        <f t="shared" si="305"/>
        <v>0.83365455826948109</v>
      </c>
      <c r="BQ245" s="338">
        <f t="shared" si="305"/>
        <v>0.83806460789025305</v>
      </c>
      <c r="BR245" s="338">
        <f t="shared" si="305"/>
        <v>0.86387672491696232</v>
      </c>
      <c r="BS245" s="338">
        <f t="shared" si="305"/>
        <v>0.90727657121333427</v>
      </c>
      <c r="BT245" s="338">
        <f t="shared" si="305"/>
        <v>0.9467206708010194</v>
      </c>
      <c r="BU245" s="338">
        <f t="shared" si="305"/>
        <v>0.97240685827540629</v>
      </c>
      <c r="BV245" s="258"/>
      <c r="BW245" s="181"/>
      <c r="BX245" s="260"/>
      <c r="BY245" s="258"/>
      <c r="BZ245" s="204">
        <v>-1.3</v>
      </c>
      <c r="CA245" s="209">
        <f t="shared" si="261"/>
        <v>-0.99984340529770943</v>
      </c>
      <c r="CB245" s="337">
        <f t="shared" si="262"/>
        <v>-0.99992170264885472</v>
      </c>
      <c r="CC245" s="338">
        <f t="shared" si="264"/>
        <v>-0.99984233684006263</v>
      </c>
      <c r="CD245" s="338">
        <f t="shared" si="265"/>
        <v>-0.99984233684006263</v>
      </c>
      <c r="CE245" s="338">
        <f t="shared" si="266"/>
        <v>-0.99970397286812229</v>
      </c>
      <c r="CF245" s="338">
        <f t="shared" si="267"/>
        <v>-0.99968253921162109</v>
      </c>
      <c r="CG245" s="338">
        <f t="shared" si="268"/>
        <v>-0.99954417523968075</v>
      </c>
      <c r="CH245" s="338">
        <f t="shared" si="269"/>
        <v>-0.99940393444118569</v>
      </c>
      <c r="CI245" s="338">
        <f t="shared" si="270"/>
        <v>-0.99922248563640115</v>
      </c>
      <c r="CJ245" s="338">
        <f t="shared" si="271"/>
        <v>-0.99908224483790609</v>
      </c>
      <c r="CK245" s="338">
        <f t="shared" si="272"/>
        <v>-0.99879991411660796</v>
      </c>
      <c r="CL245" s="338">
        <f t="shared" si="273"/>
        <v>-0.9984348601299603</v>
      </c>
      <c r="CM245" s="338">
        <f t="shared" si="274"/>
        <v>-0.99815252940866217</v>
      </c>
      <c r="CN245" s="338">
        <f t="shared" si="275"/>
        <v>-0.99758430759863892</v>
      </c>
      <c r="CO245" s="338">
        <f t="shared" si="276"/>
        <v>-0.99685055164291447</v>
      </c>
      <c r="CP245" s="338">
        <f t="shared" si="277"/>
        <v>-0.99628232983289122</v>
      </c>
      <c r="CQ245" s="338">
        <f t="shared" si="278"/>
        <v>-0.99513937746290815</v>
      </c>
      <c r="CR245" s="338">
        <f t="shared" si="279"/>
        <v>-0.99366732098956556</v>
      </c>
      <c r="CS245" s="338">
        <f t="shared" si="280"/>
        <v>-0.99252436861958249</v>
      </c>
      <c r="CT245" s="338">
        <f t="shared" si="281"/>
        <v>-0.9902280264728458</v>
      </c>
      <c r="CU245" s="338">
        <f t="shared" si="282"/>
        <v>-0.98728600561322433</v>
      </c>
      <c r="CV245" s="338">
        <f t="shared" si="283"/>
        <v>-0.98498966346648764</v>
      </c>
      <c r="CW245" s="338">
        <f t="shared" si="284"/>
        <v>-0.98038669999713346</v>
      </c>
      <c r="CX245" s="338">
        <f t="shared" si="285"/>
        <v>-0.97455152473647866</v>
      </c>
      <c r="CY245" s="338">
        <f t="shared" si="286"/>
        <v>-0.96994856126712448</v>
      </c>
      <c r="CZ245" s="338">
        <f t="shared" si="287"/>
        <v>-0.96076478635113061</v>
      </c>
      <c r="DA245" s="338">
        <f t="shared" si="288"/>
        <v>-0.94936647164952548</v>
      </c>
      <c r="DB245" s="338">
        <f t="shared" si="289"/>
        <v>-0.94018269673353161</v>
      </c>
      <c r="DC245" s="338">
        <f t="shared" si="290"/>
        <v>-0.922027981359402</v>
      </c>
      <c r="DD245" s="338">
        <f t="shared" si="291"/>
        <v>-0.90042623786986242</v>
      </c>
      <c r="DE245" s="338">
        <f t="shared" si="292"/>
        <v>1.923585217712902</v>
      </c>
      <c r="DF245" s="339">
        <f t="shared" si="293"/>
        <v>1.949738797364569</v>
      </c>
      <c r="DG245" s="25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28"/>
      <c r="EJ245" s="458">
        <v>0.7</v>
      </c>
      <c r="EK245" s="338">
        <f t="shared" ref="EK245:FE245" si="309">2*(1/(1+EXP(-4/0.5*(POWER(POWER((ABS(EK$241-$DJ$213)),3)+POWER(ABS($DK219-$DI$214),3),1/3))))-0.5)</f>
        <v>0.99970642188906589</v>
      </c>
      <c r="EL245" s="338">
        <f t="shared" si="309"/>
        <v>0.99944397582544253</v>
      </c>
      <c r="EM245" s="338">
        <f t="shared" si="309"/>
        <v>0.9989925497428358</v>
      </c>
      <c r="EN245" s="338">
        <f t="shared" si="309"/>
        <v>0.99827628412912439</v>
      </c>
      <c r="EO245" s="338">
        <f t="shared" si="309"/>
        <v>0.99725604466492324</v>
      </c>
      <c r="EP245" s="338">
        <f t="shared" si="309"/>
        <v>0.99599417849651894</v>
      </c>
      <c r="EQ245" s="338">
        <f t="shared" si="309"/>
        <v>0.99468991500439352</v>
      </c>
      <c r="ER245" s="338">
        <f t="shared" si="309"/>
        <v>0.99361175397789792</v>
      </c>
      <c r="ES245" s="338">
        <f t="shared" si="309"/>
        <v>0.99294198423073476</v>
      </c>
      <c r="ET245" s="338">
        <f t="shared" si="309"/>
        <v>0.99267132675449932</v>
      </c>
      <c r="EU245" s="338">
        <f t="shared" si="309"/>
        <v>0.99263152020112821</v>
      </c>
      <c r="EV245" s="338">
        <f t="shared" si="309"/>
        <v>0.99267132675449932</v>
      </c>
      <c r="EW245" s="338">
        <f t="shared" si="309"/>
        <v>0.99294198423073476</v>
      </c>
      <c r="EX245" s="338">
        <f t="shared" si="309"/>
        <v>0.99361175397789792</v>
      </c>
      <c r="EY245" s="338">
        <f t="shared" si="309"/>
        <v>0.99468991500439352</v>
      </c>
      <c r="EZ245" s="338">
        <f t="shared" si="309"/>
        <v>0.99599417849651894</v>
      </c>
      <c r="FA245" s="338">
        <f t="shared" si="309"/>
        <v>0.99725604466492324</v>
      </c>
      <c r="FB245" s="338">
        <f t="shared" si="309"/>
        <v>0.99827628412912439</v>
      </c>
      <c r="FC245" s="338">
        <f t="shared" si="309"/>
        <v>0.9989925497428358</v>
      </c>
      <c r="FD245" s="338">
        <f t="shared" si="309"/>
        <v>0.99944397582544253</v>
      </c>
      <c r="FE245" s="33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60"/>
      <c r="C246" s="258"/>
      <c r="D246" s="204">
        <v>-1.4</v>
      </c>
      <c r="E246" s="209">
        <f t="shared" si="259"/>
        <v>-0.99992223532874025</v>
      </c>
      <c r="F246" s="337">
        <f t="shared" si="224"/>
        <v>-0.99993798532369971</v>
      </c>
      <c r="G246" s="338">
        <f t="shared" si="225"/>
        <v>-0.9998966114935981</v>
      </c>
      <c r="H246" s="338">
        <f t="shared" si="226"/>
        <v>-0.99989532014686733</v>
      </c>
      <c r="I246" s="338">
        <f t="shared" si="227"/>
        <v>-0.99981524498726915</v>
      </c>
      <c r="J246" s="338">
        <f t="shared" si="228"/>
        <v>-0.99981493302339275</v>
      </c>
      <c r="K246" s="338">
        <f t="shared" si="229"/>
        <v>-0.99967641732171997</v>
      </c>
      <c r="L246" s="338">
        <f t="shared" si="230"/>
        <v>-0.99965475936282389</v>
      </c>
      <c r="M246" s="338">
        <f t="shared" si="231"/>
        <v>-0.99951607804355591</v>
      </c>
      <c r="N246" s="338">
        <f t="shared" si="232"/>
        <v>-0.99937524750264972</v>
      </c>
      <c r="O246" s="338">
        <f t="shared" si="233"/>
        <v>-0.99919225786439603</v>
      </c>
      <c r="P246" s="338">
        <f t="shared" si="234"/>
        <v>-0.99904775141874269</v>
      </c>
      <c r="Q246" s="338">
        <f t="shared" si="235"/>
        <v>-0.99875434955440678</v>
      </c>
      <c r="R246" s="338">
        <f t="shared" si="236"/>
        <v>-0.99836243973746941</v>
      </c>
      <c r="S246" s="338">
        <f t="shared" si="237"/>
        <v>-0.99801812282732205</v>
      </c>
      <c r="T246" s="338">
        <f t="shared" si="238"/>
        <v>-0.99731166707998331</v>
      </c>
      <c r="U246" s="338">
        <f t="shared" si="239"/>
        <v>-0.99627682285151764</v>
      </c>
      <c r="V246" s="338">
        <f t="shared" si="240"/>
        <v>-0.99506534393997625</v>
      </c>
      <c r="W246" s="338">
        <f t="shared" si="241"/>
        <v>-0.992579545852603</v>
      </c>
      <c r="X246" s="338">
        <f t="shared" si="242"/>
        <v>-0.98838847329955137</v>
      </c>
      <c r="Y246" s="338">
        <f t="shared" si="243"/>
        <v>-0.98199138265739783</v>
      </c>
      <c r="Z246" s="338">
        <f t="shared" si="244"/>
        <v>-0.97034235521043055</v>
      </c>
      <c r="AA246" s="338">
        <f t="shared" si="245"/>
        <v>-0.95286090636245879</v>
      </c>
      <c r="AB246" s="338">
        <f t="shared" si="246"/>
        <v>-0.93250981349197426</v>
      </c>
      <c r="AC246" s="338">
        <f t="shared" si="247"/>
        <v>-0.91250745795221999</v>
      </c>
      <c r="AD246" s="338">
        <f t="shared" si="248"/>
        <v>-0.89942032891602641</v>
      </c>
      <c r="AE246" s="338">
        <f t="shared" si="249"/>
        <v>-0.89397104977555741</v>
      </c>
      <c r="AF246" s="338">
        <f t="shared" si="250"/>
        <v>-0.88669650634827868</v>
      </c>
      <c r="AG246" s="338">
        <f t="shared" si="251"/>
        <v>-0.88363511048596854</v>
      </c>
      <c r="AH246" s="338">
        <f t="shared" si="252"/>
        <v>-0.89009039143054014</v>
      </c>
      <c r="AI246" s="338">
        <f t="shared" si="253"/>
        <v>-0.88987877562860651</v>
      </c>
      <c r="AJ246" s="339">
        <f t="shared" si="254"/>
        <v>1.8964688153049891</v>
      </c>
      <c r="AK246" s="258"/>
      <c r="AL246" s="172"/>
      <c r="AM246" s="260"/>
      <c r="AN246" s="258"/>
      <c r="AO246" s="204">
        <v>-1.4</v>
      </c>
      <c r="AP246" s="209">
        <f t="shared" si="260"/>
        <v>-0.99992223532874025</v>
      </c>
      <c r="AQ246" s="338">
        <f t="shared" si="303"/>
        <v>0.9999768667598552</v>
      </c>
      <c r="AR246" s="338">
        <f t="shared" si="303"/>
        <v>0.99997490688001855</v>
      </c>
      <c r="AS246" s="338">
        <f t="shared" si="303"/>
        <v>0.99997361543217089</v>
      </c>
      <c r="AT246" s="338">
        <f t="shared" si="303"/>
        <v>0.99997290387514581</v>
      </c>
      <c r="AU246" s="338">
        <f t="shared" si="303"/>
        <v>0.99997259186207643</v>
      </c>
      <c r="AV246" s="338">
        <f t="shared" si="303"/>
        <v>0.99997243629399279</v>
      </c>
      <c r="AW246" s="338">
        <f t="shared" si="303"/>
        <v>0.99997221132938952</v>
      </c>
      <c r="AX246" s="338">
        <f t="shared" si="303"/>
        <v>0.99997188999063691</v>
      </c>
      <c r="AY246" s="338">
        <f t="shared" si="303"/>
        <v>0.99997129595196965</v>
      </c>
      <c r="AZ246" s="338">
        <f t="shared" si="303"/>
        <v>0.99996974870718014</v>
      </c>
      <c r="BA246" s="338">
        <f t="shared" si="304"/>
        <v>0.99996547489524346</v>
      </c>
      <c r="BB246" s="338">
        <f t="shared" si="304"/>
        <v>0.99995438069070974</v>
      </c>
      <c r="BC246" s="338">
        <f t="shared" si="304"/>
        <v>0.99992746608178174</v>
      </c>
      <c r="BD246" s="338">
        <f t="shared" si="304"/>
        <v>0.99986534464685495</v>
      </c>
      <c r="BE246" s="338">
        <f t="shared" si="304"/>
        <v>0.99972669927084967</v>
      </c>
      <c r="BF246" s="338">
        <f t="shared" si="304"/>
        <v>0.99942445857059392</v>
      </c>
      <c r="BG246" s="338">
        <f t="shared" si="304"/>
        <v>0.9987784728721234</v>
      </c>
      <c r="BH246" s="338">
        <f t="shared" si="304"/>
        <v>0.99742766524139426</v>
      </c>
      <c r="BI246" s="338">
        <f t="shared" si="304"/>
        <v>0.99468751001617206</v>
      </c>
      <c r="BJ246" s="338">
        <f t="shared" si="304"/>
        <v>0.98938768024725265</v>
      </c>
      <c r="BK246" s="338">
        <f t="shared" si="305"/>
        <v>0.97991808883328901</v>
      </c>
      <c r="BL246" s="338">
        <f t="shared" si="305"/>
        <v>0.9651315839026976</v>
      </c>
      <c r="BM246" s="338">
        <f t="shared" si="305"/>
        <v>0.94672040537986935</v>
      </c>
      <c r="BN246" s="338">
        <f t="shared" si="305"/>
        <v>0.93076278773966237</v>
      </c>
      <c r="BO246" s="338">
        <f t="shared" si="305"/>
        <v>0.9229069023920845</v>
      </c>
      <c r="BP246" s="338">
        <f t="shared" si="305"/>
        <v>0.92166851467637489</v>
      </c>
      <c r="BQ246" s="338">
        <f t="shared" si="305"/>
        <v>0.92290695802439393</v>
      </c>
      <c r="BR246" s="338">
        <f t="shared" si="305"/>
        <v>0.93076292124647231</v>
      </c>
      <c r="BS246" s="338">
        <f t="shared" si="305"/>
        <v>0.94672066878381544</v>
      </c>
      <c r="BT246" s="338">
        <f t="shared" si="305"/>
        <v>0.96513207149809488</v>
      </c>
      <c r="BU246" s="338">
        <f t="shared" si="305"/>
        <v>0.97991895332690127</v>
      </c>
      <c r="BV246" s="258"/>
      <c r="BW246" s="181"/>
      <c r="BX246" s="260"/>
      <c r="BY246" s="258"/>
      <c r="BZ246" s="204">
        <v>-1.4</v>
      </c>
      <c r="CA246" s="209">
        <f t="shared" si="261"/>
        <v>-0.99992223532874025</v>
      </c>
      <c r="CB246" s="337">
        <f t="shared" si="262"/>
        <v>-0.99996111766437012</v>
      </c>
      <c r="CC246" s="338">
        <f t="shared" si="264"/>
        <v>-0.99992170264885472</v>
      </c>
      <c r="CD246" s="338">
        <f t="shared" si="265"/>
        <v>-0.99992170264885472</v>
      </c>
      <c r="CE246" s="338">
        <f t="shared" si="266"/>
        <v>-0.99984233684006263</v>
      </c>
      <c r="CF246" s="338">
        <f t="shared" si="267"/>
        <v>-0.99984233684006263</v>
      </c>
      <c r="CG246" s="338">
        <f t="shared" si="268"/>
        <v>-0.99970397286812229</v>
      </c>
      <c r="CH246" s="338">
        <f t="shared" si="269"/>
        <v>-0.99968253921162109</v>
      </c>
      <c r="CI246" s="338">
        <f t="shared" si="270"/>
        <v>-0.99954417523968075</v>
      </c>
      <c r="CJ246" s="338">
        <f t="shared" si="271"/>
        <v>-0.99940393444118569</v>
      </c>
      <c r="CK246" s="338">
        <f t="shared" si="272"/>
        <v>-0.99922248563640115</v>
      </c>
      <c r="CL246" s="338">
        <f t="shared" si="273"/>
        <v>-0.99908224483790609</v>
      </c>
      <c r="CM246" s="338">
        <f t="shared" si="274"/>
        <v>-0.99879991411660796</v>
      </c>
      <c r="CN246" s="338">
        <f t="shared" si="275"/>
        <v>-0.9984348601299603</v>
      </c>
      <c r="CO246" s="338">
        <f t="shared" si="276"/>
        <v>-0.99815252940866217</v>
      </c>
      <c r="CP246" s="338">
        <f t="shared" si="277"/>
        <v>-0.99758430759863892</v>
      </c>
      <c r="CQ246" s="338">
        <f t="shared" si="278"/>
        <v>-0.99685055164291447</v>
      </c>
      <c r="CR246" s="338">
        <f t="shared" si="279"/>
        <v>-0.99628232983289122</v>
      </c>
      <c r="CS246" s="338">
        <f t="shared" si="280"/>
        <v>-0.99513937746290815</v>
      </c>
      <c r="CT246" s="338">
        <f t="shared" si="281"/>
        <v>-0.99366732098956556</v>
      </c>
      <c r="CU246" s="338">
        <f t="shared" si="282"/>
        <v>-0.99252436861958249</v>
      </c>
      <c r="CV246" s="338">
        <f t="shared" si="283"/>
        <v>-0.9902280264728458</v>
      </c>
      <c r="CW246" s="338">
        <f t="shared" si="284"/>
        <v>-0.98728600561322433</v>
      </c>
      <c r="CX246" s="338">
        <f t="shared" si="285"/>
        <v>-0.98498966346648764</v>
      </c>
      <c r="CY246" s="338">
        <f t="shared" si="286"/>
        <v>-0.98038669999713346</v>
      </c>
      <c r="CZ246" s="338">
        <f t="shared" si="287"/>
        <v>-0.97455152473647866</v>
      </c>
      <c r="DA246" s="338">
        <f t="shared" si="288"/>
        <v>-0.96994856126712448</v>
      </c>
      <c r="DB246" s="338">
        <f t="shared" si="289"/>
        <v>-0.96076478635113061</v>
      </c>
      <c r="DC246" s="338">
        <f t="shared" si="290"/>
        <v>-0.94936647164952548</v>
      </c>
      <c r="DD246" s="338">
        <f t="shared" si="291"/>
        <v>-0.94018269673353161</v>
      </c>
      <c r="DE246" s="338">
        <f t="shared" si="292"/>
        <v>-0.922027981359402</v>
      </c>
      <c r="DF246" s="339">
        <f t="shared" si="293"/>
        <v>1.9353323138269034</v>
      </c>
      <c r="DG246" s="25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28"/>
      <c r="EJ246" s="458">
        <v>0.6</v>
      </c>
      <c r="EK246" s="338">
        <f t="shared" ref="EK246:FE246" si="310">2*(1/(1+EXP(-4/0.5*(POWER(POWER((ABS(EK$241-$DJ$213)),3)+POWER(ABS($DK220-$DI$214),3),1/3))))-0.5)</f>
        <v>0.99960865998978066</v>
      </c>
      <c r="EL246" s="338">
        <f t="shared" si="310"/>
        <v>0.99922123515243122</v>
      </c>
      <c r="EM246" s="338">
        <f t="shared" si="310"/>
        <v>0.99850302354286713</v>
      </c>
      <c r="EN246" s="338">
        <f t="shared" si="310"/>
        <v>0.99725604466492324</v>
      </c>
      <c r="EO246" s="338">
        <f t="shared" si="310"/>
        <v>0.99528418982438516</v>
      </c>
      <c r="EP246" s="338">
        <f t="shared" si="310"/>
        <v>0.99255102383055749</v>
      </c>
      <c r="EQ246" s="338">
        <f t="shared" si="310"/>
        <v>0.98938915261775984</v>
      </c>
      <c r="ER246" s="338">
        <f t="shared" si="310"/>
        <v>0.98651020415010771</v>
      </c>
      <c r="ES246" s="338">
        <f t="shared" si="310"/>
        <v>0.98459598356815636</v>
      </c>
      <c r="ET246" s="338">
        <f t="shared" si="310"/>
        <v>0.98379417839205496</v>
      </c>
      <c r="EU246" s="338">
        <f t="shared" si="310"/>
        <v>0.98367485769368024</v>
      </c>
      <c r="EV246" s="338">
        <f t="shared" si="310"/>
        <v>0.98379417839205496</v>
      </c>
      <c r="EW246" s="338">
        <f t="shared" si="310"/>
        <v>0.98459598356815636</v>
      </c>
      <c r="EX246" s="338">
        <f t="shared" si="310"/>
        <v>0.98651020415010771</v>
      </c>
      <c r="EY246" s="338">
        <f t="shared" si="310"/>
        <v>0.98938915261775984</v>
      </c>
      <c r="EZ246" s="338">
        <f t="shared" si="310"/>
        <v>0.99255102383055749</v>
      </c>
      <c r="FA246" s="338">
        <f t="shared" si="310"/>
        <v>0.99528418982438516</v>
      </c>
      <c r="FB246" s="338">
        <f t="shared" si="310"/>
        <v>0.99725604466492324</v>
      </c>
      <c r="FC246" s="338">
        <f t="shared" si="310"/>
        <v>0.99850302354286713</v>
      </c>
      <c r="FD246" s="338">
        <f t="shared" si="310"/>
        <v>0.99922123515243122</v>
      </c>
      <c r="FE246" s="33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60"/>
      <c r="C247" s="258"/>
      <c r="D247" s="204">
        <v>-1.5</v>
      </c>
      <c r="E247" s="210">
        <f>C216</f>
        <v>-1</v>
      </c>
      <c r="F247" s="340">
        <f t="shared" si="224"/>
        <v>-0.99998938078929545</v>
      </c>
      <c r="G247" s="341">
        <f t="shared" si="225"/>
        <v>-0.99994971330838556</v>
      </c>
      <c r="H247" s="341">
        <f t="shared" si="226"/>
        <v>-0.99994919659245796</v>
      </c>
      <c r="I247" s="341">
        <f t="shared" si="227"/>
        <v>-0.99990948869785912</v>
      </c>
      <c r="J247" s="341">
        <f t="shared" si="228"/>
        <v>-0.99990933602298027</v>
      </c>
      <c r="K247" s="341">
        <f t="shared" si="229"/>
        <v>-0.99982984329966595</v>
      </c>
      <c r="L247" s="341">
        <f t="shared" si="230"/>
        <v>-0.99982960808094479</v>
      </c>
      <c r="M247" s="341">
        <f t="shared" si="231"/>
        <v>-0.99969079777771075</v>
      </c>
      <c r="N247" s="341">
        <f t="shared" si="232"/>
        <v>-0.99966842850913473</v>
      </c>
      <c r="O247" s="341">
        <f t="shared" si="233"/>
        <v>-0.99952793282267516</v>
      </c>
      <c r="P247" s="341">
        <f t="shared" si="234"/>
        <v>-0.99938271660467171</v>
      </c>
      <c r="Q247" s="341">
        <f t="shared" si="235"/>
        <v>-0.99918981879367696</v>
      </c>
      <c r="R247" s="341">
        <f t="shared" si="236"/>
        <v>-0.99902385771420144</v>
      </c>
      <c r="S247" s="341">
        <f t="shared" si="237"/>
        <v>-0.99868512333890447</v>
      </c>
      <c r="T247" s="341">
        <f t="shared" si="238"/>
        <v>-0.99819902249245107</v>
      </c>
      <c r="U247" s="341">
        <f t="shared" si="239"/>
        <v>-0.99766237349778009</v>
      </c>
      <c r="V247" s="341">
        <f t="shared" si="240"/>
        <v>-0.99657331079557865</v>
      </c>
      <c r="W247" s="341">
        <f t="shared" si="241"/>
        <v>-0.99480771651890321</v>
      </c>
      <c r="X247" s="341">
        <f t="shared" si="242"/>
        <v>-0.99229002604043015</v>
      </c>
      <c r="Y247" s="341">
        <f t="shared" si="243"/>
        <v>-0.98772573522907037</v>
      </c>
      <c r="Z247" s="341">
        <f t="shared" si="244"/>
        <v>-0.98088002480198344</v>
      </c>
      <c r="AA247" s="341">
        <f t="shared" si="245"/>
        <v>-0.97259312778235074</v>
      </c>
      <c r="AB247" s="341">
        <f t="shared" si="246"/>
        <v>-0.96290434655202695</v>
      </c>
      <c r="AC247" s="341">
        <f t="shared" si="247"/>
        <v>-0.9545711841429283</v>
      </c>
      <c r="AD247" s="341">
        <f t="shared" si="248"/>
        <v>-0.94992541846156608</v>
      </c>
      <c r="AE247" s="341">
        <f t="shared" si="249"/>
        <v>-0.94511978891041348</v>
      </c>
      <c r="AF247" s="341">
        <f t="shared" si="250"/>
        <v>-0.93985890138989692</v>
      </c>
      <c r="AG247" s="341">
        <f t="shared" si="251"/>
        <v>-0.93780832547165738</v>
      </c>
      <c r="AH247" s="341">
        <f t="shared" si="252"/>
        <v>-0.93425426501814013</v>
      </c>
      <c r="AI247" s="341">
        <f t="shared" si="253"/>
        <v>-0.93030219848692186</v>
      </c>
      <c r="AJ247" s="342">
        <f t="shared" si="254"/>
        <v>-0.92808418603087428</v>
      </c>
      <c r="AK247" s="258"/>
      <c r="AL247" s="172"/>
      <c r="AM247" s="260"/>
      <c r="AN247" s="258"/>
      <c r="AO247" s="204">
        <v>-1.5</v>
      </c>
      <c r="AP247" s="210">
        <f>AN216</f>
        <v>-1</v>
      </c>
      <c r="AQ247" s="338">
        <f t="shared" si="303"/>
        <v>0.99998938078929545</v>
      </c>
      <c r="AR247" s="338">
        <f t="shared" si="303"/>
        <v>0.99998859520057015</v>
      </c>
      <c r="AS247" s="338">
        <f t="shared" si="303"/>
        <v>0.99998807846455073</v>
      </c>
      <c r="AT247" s="338">
        <f t="shared" si="303"/>
        <v>0.99998778509260955</v>
      </c>
      <c r="AU247" s="338">
        <f t="shared" si="303"/>
        <v>0.99998763240577571</v>
      </c>
      <c r="AV247" s="338">
        <f t="shared" si="303"/>
        <v>0.99998750448952167</v>
      </c>
      <c r="AW247" s="338">
        <f t="shared" si="303"/>
        <v>0.99998726923370929</v>
      </c>
      <c r="AX247" s="338">
        <f t="shared" si="303"/>
        <v>0.99998682100824932</v>
      </c>
      <c r="AY247" s="338">
        <f t="shared" si="303"/>
        <v>0.99998588481649631</v>
      </c>
      <c r="AZ247" s="338">
        <f t="shared" si="303"/>
        <v>0.99998375017592223</v>
      </c>
      <c r="BA247" s="338">
        <f t="shared" si="304"/>
        <v>0.99997876950872133</v>
      </c>
      <c r="BB247" s="338">
        <f t="shared" si="304"/>
        <v>0.99996730773857301</v>
      </c>
      <c r="BC247" s="338">
        <f t="shared" si="304"/>
        <v>0.99994155924198802</v>
      </c>
      <c r="BD247" s="338">
        <f t="shared" si="304"/>
        <v>0.99988507129798365</v>
      </c>
      <c r="BE247" s="338">
        <f t="shared" si="304"/>
        <v>0.99976379266497317</v>
      </c>
      <c r="BF247" s="338">
        <f t="shared" si="304"/>
        <v>0.99950893686441644</v>
      </c>
      <c r="BG247" s="338">
        <f t="shared" si="304"/>
        <v>0.99898655502561595</v>
      </c>
      <c r="BH247" s="338">
        <f t="shared" si="304"/>
        <v>0.99795071074531239</v>
      </c>
      <c r="BI247" s="338">
        <f t="shared" si="304"/>
        <v>0.99599279875501689</v>
      </c>
      <c r="BJ247" s="338">
        <f t="shared" si="304"/>
        <v>0.99255014684200449</v>
      </c>
      <c r="BK247" s="338">
        <f t="shared" si="305"/>
        <v>0.98713120989543301</v>
      </c>
      <c r="BL247" s="338">
        <f t="shared" si="305"/>
        <v>0.97991863830512049</v>
      </c>
      <c r="BM247" s="338">
        <f t="shared" si="305"/>
        <v>0.97240667887562748</v>
      </c>
      <c r="BN247" s="338">
        <f t="shared" si="305"/>
        <v>0.96686388616439856</v>
      </c>
      <c r="BO247" s="338">
        <f t="shared" si="305"/>
        <v>0.96440140815131048</v>
      </c>
      <c r="BP247" s="338">
        <f t="shared" si="305"/>
        <v>0.9640275504687863</v>
      </c>
      <c r="BQ247" s="338">
        <f t="shared" si="305"/>
        <v>0.96440144777777381</v>
      </c>
      <c r="BR247" s="338">
        <f t="shared" si="305"/>
        <v>0.96686397910268596</v>
      </c>
      <c r="BS247" s="338">
        <f t="shared" si="305"/>
        <v>0.97240685575740737</v>
      </c>
      <c r="BT247" s="338">
        <f t="shared" si="305"/>
        <v>0.97991895255213779</v>
      </c>
      <c r="BU247" s="338">
        <f t="shared" si="305"/>
        <v>0.98713174498457468</v>
      </c>
      <c r="BV247" s="258"/>
      <c r="BW247" s="181"/>
      <c r="BX247" s="260"/>
      <c r="BY247" s="258"/>
      <c r="BZ247" s="204">
        <v>-1.5</v>
      </c>
      <c r="CA247" s="210">
        <f>BY216</f>
        <v>-1</v>
      </c>
      <c r="CB247" s="340">
        <f t="shared" si="262"/>
        <v>-1</v>
      </c>
      <c r="CC247" s="341">
        <f t="shared" si="264"/>
        <v>-0.99996111766437012</v>
      </c>
      <c r="CD247" s="341">
        <f t="shared" si="265"/>
        <v>-0.99996111766437012</v>
      </c>
      <c r="CE247" s="341">
        <f t="shared" si="266"/>
        <v>-0.99992170264885472</v>
      </c>
      <c r="CF247" s="341">
        <f t="shared" si="267"/>
        <v>-0.99992170264885472</v>
      </c>
      <c r="CG247" s="341">
        <f t="shared" si="268"/>
        <v>-0.99984233684006263</v>
      </c>
      <c r="CH247" s="341">
        <f t="shared" si="269"/>
        <v>-0.99984233684006263</v>
      </c>
      <c r="CI247" s="341">
        <f t="shared" si="270"/>
        <v>-0.99970397286812229</v>
      </c>
      <c r="CJ247" s="341">
        <f t="shared" si="271"/>
        <v>-0.99968253921162109</v>
      </c>
      <c r="CK247" s="341">
        <f t="shared" si="272"/>
        <v>-0.99954417523968075</v>
      </c>
      <c r="CL247" s="341">
        <f t="shared" si="273"/>
        <v>-0.99940393444118569</v>
      </c>
      <c r="CM247" s="341">
        <f t="shared" si="274"/>
        <v>-0.99922248563640115</v>
      </c>
      <c r="CN247" s="341">
        <f t="shared" si="275"/>
        <v>-0.99908224483790609</v>
      </c>
      <c r="CO247" s="341">
        <f t="shared" si="276"/>
        <v>-0.99879991411660796</v>
      </c>
      <c r="CP247" s="341">
        <f t="shared" si="277"/>
        <v>-0.9984348601299603</v>
      </c>
      <c r="CQ247" s="341">
        <f t="shared" si="278"/>
        <v>-0.99815252940866217</v>
      </c>
      <c r="CR247" s="341">
        <f t="shared" si="279"/>
        <v>-0.99758430759863892</v>
      </c>
      <c r="CS247" s="341">
        <f t="shared" si="280"/>
        <v>-0.99685055164291447</v>
      </c>
      <c r="CT247" s="341">
        <f t="shared" si="281"/>
        <v>-0.99628232983289122</v>
      </c>
      <c r="CU247" s="341">
        <f t="shared" si="282"/>
        <v>-0.99513937746290815</v>
      </c>
      <c r="CV247" s="341">
        <f t="shared" si="283"/>
        <v>-0.99366732098956556</v>
      </c>
      <c r="CW247" s="341">
        <f t="shared" si="284"/>
        <v>-0.99252436861958249</v>
      </c>
      <c r="CX247" s="341">
        <f t="shared" si="285"/>
        <v>-0.9902280264728458</v>
      </c>
      <c r="CY247" s="341">
        <f t="shared" si="286"/>
        <v>-0.98728600561322433</v>
      </c>
      <c r="CZ247" s="341">
        <f t="shared" si="287"/>
        <v>-0.98498966346648764</v>
      </c>
      <c r="DA247" s="341">
        <f t="shared" si="288"/>
        <v>-0.98038669999713346</v>
      </c>
      <c r="DB247" s="341">
        <f t="shared" si="289"/>
        <v>-0.97455152473647866</v>
      </c>
      <c r="DC247" s="341">
        <f t="shared" si="290"/>
        <v>-0.96994856126712448</v>
      </c>
      <c r="DD247" s="341">
        <f t="shared" si="291"/>
        <v>-0.96076478635113061</v>
      </c>
      <c r="DE247" s="341">
        <f t="shared" si="292"/>
        <v>-0.94936647164952548</v>
      </c>
      <c r="DF247" s="342">
        <f t="shared" si="293"/>
        <v>-0.94018269673353161</v>
      </c>
      <c r="DG247" s="25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28"/>
      <c r="EJ247" s="458">
        <v>0.5</v>
      </c>
      <c r="EK247" s="338">
        <f t="shared" ref="EK247:FE247" si="311">2*(1/(1+EXP(-4/0.5*(POWER(POWER((ABS(EK$241-$DJ$213)),3)+POWER(ABS($DK221-$DI$214),3),1/3))))-0.5)</f>
        <v>0.99951309016521694</v>
      </c>
      <c r="EL247" s="338">
        <f t="shared" si="311"/>
        <v>0.99898956338802281</v>
      </c>
      <c r="EM247" s="338">
        <f t="shared" si="311"/>
        <v>0.9979527931074117</v>
      </c>
      <c r="EN247" s="338">
        <f t="shared" si="311"/>
        <v>0.99599417849651894</v>
      </c>
      <c r="EO247" s="338">
        <f t="shared" si="311"/>
        <v>0.99255102383055749</v>
      </c>
      <c r="EP247" s="338">
        <f t="shared" si="311"/>
        <v>0.9871317460424347</v>
      </c>
      <c r="EQ247" s="338">
        <f t="shared" si="311"/>
        <v>0.97991895466052159</v>
      </c>
      <c r="ER247" s="338">
        <f t="shared" si="311"/>
        <v>0.9724068599107285</v>
      </c>
      <c r="ES247" s="338">
        <f t="shared" si="311"/>
        <v>0.96686398719588862</v>
      </c>
      <c r="ET247" s="338">
        <f t="shared" si="311"/>
        <v>0.9644014633691631</v>
      </c>
      <c r="EU247" s="338">
        <f t="shared" si="311"/>
        <v>0.9640275800758169</v>
      </c>
      <c r="EV247" s="338">
        <f t="shared" si="311"/>
        <v>0.9644014633691631</v>
      </c>
      <c r="EW247" s="338">
        <f t="shared" si="311"/>
        <v>0.96686398719588862</v>
      </c>
      <c r="EX247" s="338">
        <f t="shared" si="311"/>
        <v>0.9724068599107285</v>
      </c>
      <c r="EY247" s="338">
        <f t="shared" si="311"/>
        <v>0.97991895466052159</v>
      </c>
      <c r="EZ247" s="338">
        <f t="shared" si="311"/>
        <v>0.9871317460424347</v>
      </c>
      <c r="FA247" s="338">
        <f t="shared" si="311"/>
        <v>0.99255102383055749</v>
      </c>
      <c r="FB247" s="338">
        <f t="shared" si="311"/>
        <v>0.99599417849651894</v>
      </c>
      <c r="FC247" s="338">
        <f t="shared" si="311"/>
        <v>0.9979527931074117</v>
      </c>
      <c r="FD247" s="338">
        <f t="shared" si="311"/>
        <v>0.99898956338802281</v>
      </c>
      <c r="FE247" s="33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58"/>
      <c r="C248" s="260"/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60"/>
      <c r="AL248" s="172"/>
      <c r="AM248" s="258"/>
      <c r="AN248" s="260"/>
      <c r="AO248" s="258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60"/>
      <c r="BW248" s="181"/>
      <c r="BX248" s="258"/>
      <c r="BY248" s="260"/>
      <c r="BZ248" s="258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6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28"/>
      <c r="EJ248" s="458">
        <v>0.4</v>
      </c>
      <c r="EK248" s="338">
        <f t="shared" ref="EK248:FE248" si="312">2*(1/(1+EXP(-4/0.5*(POWER(POWER((ABS(EK$241-$DJ$213)),3)+POWER(ABS($DK222-$DI$214),3),1/3))))-0.5)</f>
        <v>0.99943250950642137</v>
      </c>
      <c r="EL248" s="338">
        <f t="shared" si="312"/>
        <v>0.99878410986518129</v>
      </c>
      <c r="EM248" s="338">
        <f t="shared" si="312"/>
        <v>0.99743143053470296</v>
      </c>
      <c r="EN248" s="338">
        <f t="shared" si="312"/>
        <v>0.99468991500439352</v>
      </c>
      <c r="EO248" s="338">
        <f t="shared" si="312"/>
        <v>0.98938915261775984</v>
      </c>
      <c r="EP248" s="338">
        <f t="shared" si="312"/>
        <v>0.97991895466052159</v>
      </c>
      <c r="EQ248" s="338">
        <f t="shared" si="312"/>
        <v>0.96513207417968316</v>
      </c>
      <c r="ER248" s="338">
        <f t="shared" si="312"/>
        <v>0.94672067410163696</v>
      </c>
      <c r="ES248" s="338">
        <f t="shared" si="312"/>
        <v>0.93076293169836011</v>
      </c>
      <c r="ET248" s="338">
        <f t="shared" si="312"/>
        <v>0.92290697847913838</v>
      </c>
      <c r="EU248" s="338">
        <f t="shared" si="312"/>
        <v>0.92166855440647133</v>
      </c>
      <c r="EV248" s="338">
        <f t="shared" si="312"/>
        <v>0.92290697847913838</v>
      </c>
      <c r="EW248" s="338">
        <f t="shared" si="312"/>
        <v>0.93076293169836011</v>
      </c>
      <c r="EX248" s="338">
        <f t="shared" si="312"/>
        <v>0.94672067410163696</v>
      </c>
      <c r="EY248" s="338">
        <f t="shared" si="312"/>
        <v>0.96513207417968316</v>
      </c>
      <c r="EZ248" s="338">
        <f t="shared" si="312"/>
        <v>0.97991895466052159</v>
      </c>
      <c r="FA248" s="338">
        <f t="shared" si="312"/>
        <v>0.98938915261775984</v>
      </c>
      <c r="FB248" s="338">
        <f t="shared" si="312"/>
        <v>0.99468991500439352</v>
      </c>
      <c r="FC248" s="338">
        <f t="shared" si="312"/>
        <v>0.99743143053470296</v>
      </c>
      <c r="FD248" s="338">
        <f t="shared" si="312"/>
        <v>0.99878410986518129</v>
      </c>
      <c r="FE248" s="33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72"/>
      <c r="AL249" s="172"/>
      <c r="AM249" s="181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72"/>
      <c r="BI249" s="172"/>
      <c r="BJ249" s="181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72"/>
      <c r="CF249" s="17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28"/>
      <c r="EJ249" s="458">
        <v>0.3</v>
      </c>
      <c r="EK249" s="338">
        <f t="shared" ref="EK249:FE249" si="313">2*(1/(1+EXP(-4/0.5*(POWER(POWER((ABS(EK$241-$DJ$213)),3)+POWER(ABS($DK223-$DI$214),3),1/3))))-0.5)</f>
        <v>0.99937547967119644</v>
      </c>
      <c r="EL249" s="338">
        <f t="shared" si="313"/>
        <v>0.99863329143872082</v>
      </c>
      <c r="EM249" s="338">
        <f t="shared" si="313"/>
        <v>0.99702918148105213</v>
      </c>
      <c r="EN249" s="338">
        <f t="shared" si="313"/>
        <v>0.99361175397789792</v>
      </c>
      <c r="EO249" s="338">
        <f t="shared" si="313"/>
        <v>0.98651020415010771</v>
      </c>
      <c r="EP249" s="338">
        <f t="shared" si="313"/>
        <v>0.9724068599107285</v>
      </c>
      <c r="EQ249" s="338">
        <f t="shared" si="313"/>
        <v>0.94672067410163696</v>
      </c>
      <c r="ER249" s="338">
        <f t="shared" si="313"/>
        <v>0.9072765777165146</v>
      </c>
      <c r="ES249" s="338">
        <f t="shared" si="313"/>
        <v>0.86387673752670602</v>
      </c>
      <c r="ET249" s="338">
        <f t="shared" si="313"/>
        <v>0.83806463252931285</v>
      </c>
      <c r="EU249" s="338">
        <f t="shared" si="313"/>
        <v>0.83365460701215532</v>
      </c>
      <c r="EV249" s="338">
        <f t="shared" si="313"/>
        <v>0.83806463252931285</v>
      </c>
      <c r="EW249" s="338">
        <f t="shared" si="313"/>
        <v>0.86387673752670602</v>
      </c>
      <c r="EX249" s="338">
        <f t="shared" si="313"/>
        <v>0.9072765777165146</v>
      </c>
      <c r="EY249" s="338">
        <f t="shared" si="313"/>
        <v>0.94672067410163696</v>
      </c>
      <c r="EZ249" s="338">
        <f t="shared" si="313"/>
        <v>0.9724068599107285</v>
      </c>
      <c r="FA249" s="338">
        <f t="shared" si="313"/>
        <v>0.98651020415010771</v>
      </c>
      <c r="FB249" s="338">
        <f t="shared" si="313"/>
        <v>0.99361175397789792</v>
      </c>
      <c r="FC249" s="338">
        <f t="shared" si="313"/>
        <v>0.99702918148105213</v>
      </c>
      <c r="FD249" s="338">
        <f t="shared" si="313"/>
        <v>0.99863329143872082</v>
      </c>
      <c r="FE249" s="33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72"/>
      <c r="AL250" s="172"/>
      <c r="AM250" s="181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72"/>
      <c r="BI250" s="172"/>
      <c r="BJ250" s="181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72"/>
      <c r="CF250" s="17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28"/>
      <c r="EJ250" s="458">
        <v>0.2</v>
      </c>
      <c r="EK250" s="338">
        <f t="shared" ref="EK250:EP262" si="314">2*(1/(1+EXP(-4/0.5*(POWER(POWER((ABS(EK$241-$DJ$213)),3)+POWER(ABS($DK224-$DI$214),3),1/3))))-0.5)</f>
        <v>0.99934341464796717</v>
      </c>
      <c r="EL250" s="338">
        <f t="shared" si="314"/>
        <v>0.99854655909221113</v>
      </c>
      <c r="EM250" s="338">
        <f t="shared" si="314"/>
        <v>0.99679043576804505</v>
      </c>
      <c r="EN250" s="338">
        <f t="shared" si="314"/>
        <v>0.99294198423073476</v>
      </c>
      <c r="EO250" s="338">
        <f t="shared" si="314"/>
        <v>0.98459598356815636</v>
      </c>
      <c r="EP250" s="338">
        <f t="shared" si="314"/>
        <v>0.96686398719588862</v>
      </c>
      <c r="EQ250" s="338">
        <f t="shared" ref="EQ250:FE250" si="315">2*(1/(1+EXP(-4/0.5*(POWER(POWER((ABS(EQ$241-$DJ$213)),3)+POWER(ABS($DK224-$DI$214),3),1/3))))-0.5)</f>
        <v>0.93076293169836011</v>
      </c>
      <c r="ER250" s="338">
        <f t="shared" si="315"/>
        <v>0.86387673752670602</v>
      </c>
      <c r="ES250" s="338">
        <f t="shared" si="315"/>
        <v>0.76490732853327503</v>
      </c>
      <c r="ET250" s="338">
        <f t="shared" si="315"/>
        <v>0.68156640415783154</v>
      </c>
      <c r="EU250" s="338">
        <f t="shared" si="315"/>
        <v>0.66403677026784913</v>
      </c>
      <c r="EV250" s="338">
        <f t="shared" si="315"/>
        <v>0.68156640415783154</v>
      </c>
      <c r="EW250" s="338">
        <f t="shared" si="315"/>
        <v>0.76490732853327503</v>
      </c>
      <c r="EX250" s="338">
        <f t="shared" si="315"/>
        <v>0.86387673752670602</v>
      </c>
      <c r="EY250" s="338">
        <f t="shared" si="315"/>
        <v>0.93076293169836011</v>
      </c>
      <c r="EZ250" s="338">
        <f t="shared" si="315"/>
        <v>0.96686398719588862</v>
      </c>
      <c r="FA250" s="338">
        <f t="shared" si="315"/>
        <v>0.98459598356815636</v>
      </c>
      <c r="FB250" s="338">
        <f t="shared" si="315"/>
        <v>0.99294198423073476</v>
      </c>
      <c r="FC250" s="338">
        <f t="shared" si="315"/>
        <v>0.99679043576804505</v>
      </c>
      <c r="FD250" s="338">
        <f t="shared" si="315"/>
        <v>0.99854655909221113</v>
      </c>
      <c r="FE250" s="33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72"/>
      <c r="AL251" s="172"/>
      <c r="AM251" s="181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72"/>
      <c r="BI251" s="172"/>
      <c r="BJ251" s="181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72"/>
      <c r="CF251" s="17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28"/>
      <c r="EJ251" s="458">
        <v>0.1</v>
      </c>
      <c r="EK251" s="338">
        <f t="shared" si="314"/>
        <v>0.99933108469904885</v>
      </c>
      <c r="EL251" s="338">
        <f t="shared" si="314"/>
        <v>0.99851284049754319</v>
      </c>
      <c r="EM251" s="338">
        <f t="shared" si="314"/>
        <v>0.99669616069810574</v>
      </c>
      <c r="EN251" s="338">
        <f t="shared" si="314"/>
        <v>0.99267132675449932</v>
      </c>
      <c r="EO251" s="338">
        <f t="shared" si="314"/>
        <v>0.98379417839205496</v>
      </c>
      <c r="EP251" s="338">
        <f t="shared" si="314"/>
        <v>0.9644014633691631</v>
      </c>
      <c r="EQ251" s="338">
        <f t="shared" ref="EQ251:EQ262" si="316">2*(1/(1+EXP(-4/0.5*(POWER(POWER((ABS(EQ$241-$DJ$213)),3)+POWER(ABS($DK225-$DI$214),3),1/3))))-0.5)</f>
        <v>0.92290697847913838</v>
      </c>
      <c r="ER251" s="338">
        <f t="shared" ref="ER251:FE251" si="317">2*(1/(1+EXP(-4/0.5*(POWER(POWER((ABS(ER$241-$DJ$213)),3)+POWER(ABS($DK225-$DI$214),3),1/3))))-0.5)</f>
        <v>0.83806463252931285</v>
      </c>
      <c r="ES251" s="338">
        <f t="shared" si="317"/>
        <v>0.68156640415783154</v>
      </c>
      <c r="ET251" s="338">
        <f t="shared" si="317"/>
        <v>0.46523238285200885</v>
      </c>
      <c r="EU251" s="338">
        <f t="shared" si="317"/>
        <v>0.37994896225522501</v>
      </c>
      <c r="EV251" s="338">
        <f t="shared" si="317"/>
        <v>0.46523238285200885</v>
      </c>
      <c r="EW251" s="338">
        <f t="shared" si="317"/>
        <v>0.68156640415783154</v>
      </c>
      <c r="EX251" s="338">
        <f t="shared" si="317"/>
        <v>0.83806463252931285</v>
      </c>
      <c r="EY251" s="338">
        <f t="shared" si="317"/>
        <v>0.92290697847913838</v>
      </c>
      <c r="EZ251" s="338">
        <f t="shared" si="317"/>
        <v>0.9644014633691631</v>
      </c>
      <c r="FA251" s="338">
        <f t="shared" si="317"/>
        <v>0.98379417839205496</v>
      </c>
      <c r="FB251" s="338">
        <f t="shared" si="317"/>
        <v>0.99267132675449932</v>
      </c>
      <c r="FC251" s="338">
        <f t="shared" si="317"/>
        <v>0.99669616069810574</v>
      </c>
      <c r="FD251" s="338">
        <f t="shared" si="317"/>
        <v>0.99851284049754319</v>
      </c>
      <c r="FE251" s="33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72"/>
      <c r="AL252" s="172"/>
      <c r="AM252" s="181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72"/>
      <c r="BI252" s="172"/>
      <c r="BJ252" s="181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72"/>
      <c r="CF252" s="17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28"/>
      <c r="EJ252" s="458">
        <v>0</v>
      </c>
      <c r="EK252" s="338">
        <f t="shared" si="314"/>
        <v>0.99932929973906726</v>
      </c>
      <c r="EL252" s="338">
        <f t="shared" si="314"/>
        <v>0.99850794233232665</v>
      </c>
      <c r="EM252" s="338">
        <f t="shared" si="314"/>
        <v>0.99668239783965107</v>
      </c>
      <c r="EN252" s="338">
        <f t="shared" si="314"/>
        <v>0.99263152020112821</v>
      </c>
      <c r="EO252" s="338">
        <f t="shared" si="314"/>
        <v>0.98367485769368024</v>
      </c>
      <c r="EP252" s="338">
        <f t="shared" si="314"/>
        <v>0.9640275800758169</v>
      </c>
      <c r="EQ252" s="338">
        <f t="shared" si="316"/>
        <v>0.92166855440647133</v>
      </c>
      <c r="ER252" s="338">
        <f t="shared" ref="ER252:FE252" si="318">2*(1/(1+EXP(-4/0.5*(POWER(POWER((ABS(ER$241-$DJ$213)),3)+POWER(ABS($DK226-$DI$214),3),1/3))))-0.5)</f>
        <v>0.83365460701215532</v>
      </c>
      <c r="ES252" s="338">
        <f t="shared" si="318"/>
        <v>0.66403677026784913</v>
      </c>
      <c r="ET252" s="338">
        <f t="shared" si="318"/>
        <v>0.37994896225522501</v>
      </c>
      <c r="EU252" s="338">
        <f t="shared" si="318"/>
        <v>0</v>
      </c>
      <c r="EV252" s="338">
        <f t="shared" si="318"/>
        <v>0.37994896225522501</v>
      </c>
      <c r="EW252" s="338">
        <f t="shared" si="318"/>
        <v>0.66403677026784913</v>
      </c>
      <c r="EX252" s="338">
        <f t="shared" si="318"/>
        <v>0.83365460701215532</v>
      </c>
      <c r="EY252" s="338">
        <f t="shared" si="318"/>
        <v>0.92166855440647133</v>
      </c>
      <c r="EZ252" s="338">
        <f t="shared" si="318"/>
        <v>0.9640275800758169</v>
      </c>
      <c r="FA252" s="338">
        <f t="shared" si="318"/>
        <v>0.98367485769368024</v>
      </c>
      <c r="FB252" s="338">
        <f t="shared" si="318"/>
        <v>0.99263152020112821</v>
      </c>
      <c r="FC252" s="338">
        <f t="shared" si="318"/>
        <v>0.99668239783965107</v>
      </c>
      <c r="FD252" s="338">
        <f t="shared" si="318"/>
        <v>0.99850794233232665</v>
      </c>
      <c r="FE252" s="33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72"/>
      <c r="AL253" s="172"/>
      <c r="AM253" s="181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72"/>
      <c r="BI253" s="172"/>
      <c r="BJ253" s="181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72"/>
      <c r="CF253" s="17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28"/>
      <c r="EJ253" s="458">
        <v>-0.1</v>
      </c>
      <c r="EK253" s="338">
        <f t="shared" si="314"/>
        <v>0.99933108469904885</v>
      </c>
      <c r="EL253" s="338">
        <f t="shared" si="314"/>
        <v>0.99851284049754319</v>
      </c>
      <c r="EM253" s="338">
        <f t="shared" si="314"/>
        <v>0.99669616069810574</v>
      </c>
      <c r="EN253" s="338">
        <f t="shared" si="314"/>
        <v>0.99267132675449932</v>
      </c>
      <c r="EO253" s="338">
        <f t="shared" si="314"/>
        <v>0.98379417839205496</v>
      </c>
      <c r="EP253" s="338">
        <f t="shared" si="314"/>
        <v>0.9644014633691631</v>
      </c>
      <c r="EQ253" s="338">
        <f t="shared" si="316"/>
        <v>0.92290697847913838</v>
      </c>
      <c r="ER253" s="338">
        <f t="shared" ref="ER253:FE253" si="319">2*(1/(1+EXP(-4/0.5*(POWER(POWER((ABS(ER$241-$DJ$213)),3)+POWER(ABS($DK227-$DI$214),3),1/3))))-0.5)</f>
        <v>0.83806463252931285</v>
      </c>
      <c r="ES253" s="338">
        <f t="shared" si="319"/>
        <v>0.68156640415783154</v>
      </c>
      <c r="ET253" s="338">
        <f t="shared" si="319"/>
        <v>0.46523238285200885</v>
      </c>
      <c r="EU253" s="338">
        <f t="shared" si="319"/>
        <v>0.37994896225522501</v>
      </c>
      <c r="EV253" s="338">
        <f t="shared" si="319"/>
        <v>0.46523238285200885</v>
      </c>
      <c r="EW253" s="338">
        <f t="shared" si="319"/>
        <v>0.68156640415783154</v>
      </c>
      <c r="EX253" s="338">
        <f t="shared" si="319"/>
        <v>0.83806463252931285</v>
      </c>
      <c r="EY253" s="338">
        <f t="shared" si="319"/>
        <v>0.92290697847913838</v>
      </c>
      <c r="EZ253" s="338">
        <f t="shared" si="319"/>
        <v>0.9644014633691631</v>
      </c>
      <c r="FA253" s="338">
        <f t="shared" si="319"/>
        <v>0.98379417839205496</v>
      </c>
      <c r="FB253" s="338">
        <f t="shared" si="319"/>
        <v>0.99267132675449932</v>
      </c>
      <c r="FC253" s="338">
        <f t="shared" si="319"/>
        <v>0.99669616069810574</v>
      </c>
      <c r="FD253" s="338">
        <f t="shared" si="319"/>
        <v>0.99851284049754319</v>
      </c>
      <c r="FE253" s="33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72"/>
      <c r="AL254" s="172"/>
      <c r="AM254" s="181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72"/>
      <c r="BI254" s="172"/>
      <c r="BJ254" s="181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72"/>
      <c r="CF254" s="17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28"/>
      <c r="EJ254" s="458">
        <v>-0.2</v>
      </c>
      <c r="EK254" s="338">
        <f t="shared" si="314"/>
        <v>0.99934341464796717</v>
      </c>
      <c r="EL254" s="338">
        <f t="shared" si="314"/>
        <v>0.99854655909221113</v>
      </c>
      <c r="EM254" s="338">
        <f t="shared" si="314"/>
        <v>0.99679043576804505</v>
      </c>
      <c r="EN254" s="338">
        <f t="shared" si="314"/>
        <v>0.99294198423073476</v>
      </c>
      <c r="EO254" s="338">
        <f t="shared" si="314"/>
        <v>0.98459598356815636</v>
      </c>
      <c r="EP254" s="338">
        <f t="shared" si="314"/>
        <v>0.96686398719588862</v>
      </c>
      <c r="EQ254" s="338">
        <f t="shared" si="316"/>
        <v>0.93076293169836011</v>
      </c>
      <c r="ER254" s="338">
        <f t="shared" ref="ER254:FE254" si="320">2*(1/(1+EXP(-4/0.5*(POWER(POWER((ABS(ER$241-$DJ$213)),3)+POWER(ABS($DK228-$DI$214),3),1/3))))-0.5)</f>
        <v>0.86387673752670602</v>
      </c>
      <c r="ES254" s="338">
        <f t="shared" si="320"/>
        <v>0.76490732853327503</v>
      </c>
      <c r="ET254" s="338">
        <f t="shared" si="320"/>
        <v>0.68156640415783154</v>
      </c>
      <c r="EU254" s="338">
        <f t="shared" si="320"/>
        <v>0.66403677026784913</v>
      </c>
      <c r="EV254" s="338">
        <f t="shared" si="320"/>
        <v>0.68156640415783154</v>
      </c>
      <c r="EW254" s="338">
        <f t="shared" si="320"/>
        <v>0.76490732853327503</v>
      </c>
      <c r="EX254" s="338">
        <f t="shared" si="320"/>
        <v>0.86387673752670602</v>
      </c>
      <c r="EY254" s="338">
        <f t="shared" si="320"/>
        <v>0.93076293169836011</v>
      </c>
      <c r="EZ254" s="338">
        <f t="shared" si="320"/>
        <v>0.96686398719588862</v>
      </c>
      <c r="FA254" s="338">
        <f t="shared" si="320"/>
        <v>0.98459598356815636</v>
      </c>
      <c r="FB254" s="338">
        <f t="shared" si="320"/>
        <v>0.99294198423073476</v>
      </c>
      <c r="FC254" s="338">
        <f t="shared" si="320"/>
        <v>0.99679043576804505</v>
      </c>
      <c r="FD254" s="338">
        <f t="shared" si="320"/>
        <v>0.99854655909221113</v>
      </c>
      <c r="FE254" s="33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72"/>
      <c r="AL255" s="172"/>
      <c r="AM255" s="181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72"/>
      <c r="BI255" s="172"/>
      <c r="BJ255" s="181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72"/>
      <c r="CF255" s="17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28"/>
      <c r="EJ255" s="458">
        <v>-0.3</v>
      </c>
      <c r="EK255" s="338">
        <f t="shared" si="314"/>
        <v>0.99937547967119644</v>
      </c>
      <c r="EL255" s="338">
        <f t="shared" si="314"/>
        <v>0.99863329143872082</v>
      </c>
      <c r="EM255" s="338">
        <f t="shared" si="314"/>
        <v>0.99702918148105213</v>
      </c>
      <c r="EN255" s="338">
        <f t="shared" si="314"/>
        <v>0.99361175397789792</v>
      </c>
      <c r="EO255" s="338">
        <f t="shared" si="314"/>
        <v>0.98651020415010771</v>
      </c>
      <c r="EP255" s="338">
        <f t="shared" si="314"/>
        <v>0.9724068599107285</v>
      </c>
      <c r="EQ255" s="338">
        <f t="shared" si="316"/>
        <v>0.94672067410163696</v>
      </c>
      <c r="ER255" s="338">
        <f t="shared" ref="ER255:FE255" si="321">2*(1/(1+EXP(-4/0.5*(POWER(POWER((ABS(ER$241-$DJ$213)),3)+POWER(ABS($DK229-$DI$214),3),1/3))))-0.5)</f>
        <v>0.9072765777165146</v>
      </c>
      <c r="ES255" s="338">
        <f t="shared" si="321"/>
        <v>0.86387673752670602</v>
      </c>
      <c r="ET255" s="338">
        <f t="shared" si="321"/>
        <v>0.83806463252931285</v>
      </c>
      <c r="EU255" s="338">
        <f t="shared" si="321"/>
        <v>0.83365460701215532</v>
      </c>
      <c r="EV255" s="338">
        <f t="shared" si="321"/>
        <v>0.83806463252931285</v>
      </c>
      <c r="EW255" s="338">
        <f t="shared" si="321"/>
        <v>0.86387673752670602</v>
      </c>
      <c r="EX255" s="338">
        <f t="shared" si="321"/>
        <v>0.9072765777165146</v>
      </c>
      <c r="EY255" s="338">
        <f t="shared" si="321"/>
        <v>0.94672067410163696</v>
      </c>
      <c r="EZ255" s="338">
        <f t="shared" si="321"/>
        <v>0.9724068599107285</v>
      </c>
      <c r="FA255" s="338">
        <f t="shared" si="321"/>
        <v>0.98651020415010771</v>
      </c>
      <c r="FB255" s="338">
        <f t="shared" si="321"/>
        <v>0.99361175397789792</v>
      </c>
      <c r="FC255" s="338">
        <f t="shared" si="321"/>
        <v>0.99702918148105213</v>
      </c>
      <c r="FD255" s="338">
        <f t="shared" si="321"/>
        <v>0.99863329143872082</v>
      </c>
      <c r="FE255" s="33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72"/>
      <c r="AL256" s="172"/>
      <c r="AM256" s="181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72"/>
      <c r="BI256" s="172"/>
      <c r="BJ256" s="181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72"/>
      <c r="CF256" s="17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28"/>
      <c r="EJ256" s="458">
        <v>-0.4</v>
      </c>
      <c r="EK256" s="338">
        <f t="shared" si="314"/>
        <v>0.99943250950642137</v>
      </c>
      <c r="EL256" s="338">
        <f t="shared" si="314"/>
        <v>0.99878410986518129</v>
      </c>
      <c r="EM256" s="338">
        <f t="shared" si="314"/>
        <v>0.99743143053470296</v>
      </c>
      <c r="EN256" s="338">
        <f t="shared" si="314"/>
        <v>0.99468991500439352</v>
      </c>
      <c r="EO256" s="338">
        <f t="shared" si="314"/>
        <v>0.98938915261775984</v>
      </c>
      <c r="EP256" s="338">
        <f t="shared" si="314"/>
        <v>0.97991895466052159</v>
      </c>
      <c r="EQ256" s="338">
        <f t="shared" si="316"/>
        <v>0.96513207417968316</v>
      </c>
      <c r="ER256" s="338">
        <f t="shared" ref="ER256:FE256" si="322">2*(1/(1+EXP(-4/0.5*(POWER(POWER((ABS(ER$241-$DJ$213)),3)+POWER(ABS($DK230-$DI$214),3),1/3))))-0.5)</f>
        <v>0.94672067410163696</v>
      </c>
      <c r="ES256" s="338">
        <f t="shared" si="322"/>
        <v>0.93076293169836011</v>
      </c>
      <c r="ET256" s="338">
        <f t="shared" si="322"/>
        <v>0.92290697847913838</v>
      </c>
      <c r="EU256" s="338">
        <f t="shared" si="322"/>
        <v>0.92166855440647133</v>
      </c>
      <c r="EV256" s="338">
        <f t="shared" si="322"/>
        <v>0.92290697847913838</v>
      </c>
      <c r="EW256" s="338">
        <f t="shared" si="322"/>
        <v>0.93076293169836011</v>
      </c>
      <c r="EX256" s="338">
        <f t="shared" si="322"/>
        <v>0.94672067410163696</v>
      </c>
      <c r="EY256" s="338">
        <f t="shared" si="322"/>
        <v>0.96513207417968316</v>
      </c>
      <c r="EZ256" s="338">
        <f t="shared" si="322"/>
        <v>0.97991895466052159</v>
      </c>
      <c r="FA256" s="338">
        <f t="shared" si="322"/>
        <v>0.98938915261775984</v>
      </c>
      <c r="FB256" s="338">
        <f t="shared" si="322"/>
        <v>0.99468991500439352</v>
      </c>
      <c r="FC256" s="338">
        <f t="shared" si="322"/>
        <v>0.99743143053470296</v>
      </c>
      <c r="FD256" s="338">
        <f t="shared" si="322"/>
        <v>0.99878410986518129</v>
      </c>
      <c r="FE256" s="33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72"/>
      <c r="AL257" s="172"/>
      <c r="AM257" s="181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72"/>
      <c r="BI257" s="172"/>
      <c r="BJ257" s="181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72"/>
      <c r="CF257" s="17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28"/>
      <c r="EJ257" s="458">
        <v>-0.5</v>
      </c>
      <c r="EK257" s="338">
        <f t="shared" si="314"/>
        <v>0.99951309016521694</v>
      </c>
      <c r="EL257" s="338">
        <f t="shared" si="314"/>
        <v>0.99898956338802281</v>
      </c>
      <c r="EM257" s="338">
        <f t="shared" si="314"/>
        <v>0.9979527931074117</v>
      </c>
      <c r="EN257" s="338">
        <f t="shared" si="314"/>
        <v>0.99599417849651894</v>
      </c>
      <c r="EO257" s="338">
        <f t="shared" si="314"/>
        <v>0.99255102383055749</v>
      </c>
      <c r="EP257" s="338">
        <f t="shared" si="314"/>
        <v>0.9871317460424347</v>
      </c>
      <c r="EQ257" s="338">
        <f t="shared" si="316"/>
        <v>0.97991895466052159</v>
      </c>
      <c r="ER257" s="338">
        <f t="shared" ref="ER257:FE257" si="323">2*(1/(1+EXP(-4/0.5*(POWER(POWER((ABS(ER$241-$DJ$213)),3)+POWER(ABS($DK231-$DI$214),3),1/3))))-0.5)</f>
        <v>0.9724068599107285</v>
      </c>
      <c r="ES257" s="338">
        <f t="shared" si="323"/>
        <v>0.96686398719588862</v>
      </c>
      <c r="ET257" s="338">
        <f t="shared" si="323"/>
        <v>0.9644014633691631</v>
      </c>
      <c r="EU257" s="338">
        <f t="shared" si="323"/>
        <v>0.9640275800758169</v>
      </c>
      <c r="EV257" s="338">
        <f t="shared" si="323"/>
        <v>0.9644014633691631</v>
      </c>
      <c r="EW257" s="338">
        <f t="shared" si="323"/>
        <v>0.96686398719588862</v>
      </c>
      <c r="EX257" s="338">
        <f t="shared" si="323"/>
        <v>0.9724068599107285</v>
      </c>
      <c r="EY257" s="338">
        <f t="shared" si="323"/>
        <v>0.97991895466052159</v>
      </c>
      <c r="EZ257" s="338">
        <f t="shared" si="323"/>
        <v>0.9871317460424347</v>
      </c>
      <c r="FA257" s="338">
        <f t="shared" si="323"/>
        <v>0.99255102383055749</v>
      </c>
      <c r="FB257" s="338">
        <f t="shared" si="323"/>
        <v>0.99599417849651894</v>
      </c>
      <c r="FC257" s="338">
        <f t="shared" si="323"/>
        <v>0.9979527931074117</v>
      </c>
      <c r="FD257" s="338">
        <f t="shared" si="323"/>
        <v>0.99898956338802281</v>
      </c>
      <c r="FE257" s="33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72"/>
      <c r="AL258" s="172"/>
      <c r="AM258" s="181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72"/>
      <c r="BI258" s="172"/>
      <c r="BJ258" s="181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72"/>
      <c r="CF258" s="17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28"/>
      <c r="EJ258" s="458">
        <v>-0.6</v>
      </c>
      <c r="EK258" s="338">
        <f t="shared" si="314"/>
        <v>0.99960865998978066</v>
      </c>
      <c r="EL258" s="338">
        <f t="shared" si="314"/>
        <v>0.99922123515243122</v>
      </c>
      <c r="EM258" s="338">
        <f t="shared" si="314"/>
        <v>0.99850302354286713</v>
      </c>
      <c r="EN258" s="338">
        <f t="shared" si="314"/>
        <v>0.99725604466492324</v>
      </c>
      <c r="EO258" s="338">
        <f t="shared" si="314"/>
        <v>0.99528418982438516</v>
      </c>
      <c r="EP258" s="338">
        <f t="shared" si="314"/>
        <v>0.99255102383055749</v>
      </c>
      <c r="EQ258" s="338">
        <f t="shared" si="316"/>
        <v>0.98938915261775984</v>
      </c>
      <c r="ER258" s="338">
        <f t="shared" ref="ER258:FE258" si="324">2*(1/(1+EXP(-4/0.5*(POWER(POWER((ABS(ER$241-$DJ$213)),3)+POWER(ABS($DK232-$DI$214),3),1/3))))-0.5)</f>
        <v>0.98651020415010771</v>
      </c>
      <c r="ES258" s="338">
        <f t="shared" si="324"/>
        <v>0.98459598356815636</v>
      </c>
      <c r="ET258" s="338">
        <f t="shared" si="324"/>
        <v>0.98379417839205496</v>
      </c>
      <c r="EU258" s="338">
        <f t="shared" si="324"/>
        <v>0.98367485769368024</v>
      </c>
      <c r="EV258" s="338">
        <f t="shared" si="324"/>
        <v>0.98379417839205496</v>
      </c>
      <c r="EW258" s="338">
        <f t="shared" si="324"/>
        <v>0.98459598356815636</v>
      </c>
      <c r="EX258" s="338">
        <f t="shared" si="324"/>
        <v>0.98651020415010771</v>
      </c>
      <c r="EY258" s="338">
        <f t="shared" si="324"/>
        <v>0.98938915261775984</v>
      </c>
      <c r="EZ258" s="338">
        <f t="shared" si="324"/>
        <v>0.99255102383055749</v>
      </c>
      <c r="FA258" s="338">
        <f t="shared" si="324"/>
        <v>0.99528418982438516</v>
      </c>
      <c r="FB258" s="338">
        <f t="shared" si="324"/>
        <v>0.99725604466492324</v>
      </c>
      <c r="FC258" s="338">
        <f t="shared" si="324"/>
        <v>0.99850302354286713</v>
      </c>
      <c r="FD258" s="338">
        <f t="shared" si="324"/>
        <v>0.99922123515243122</v>
      </c>
      <c r="FE258" s="33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81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28"/>
      <c r="EJ259" s="458">
        <v>-0.7</v>
      </c>
      <c r="EK259" s="338">
        <f t="shared" si="314"/>
        <v>0.99970642188906589</v>
      </c>
      <c r="EL259" s="338">
        <f t="shared" si="314"/>
        <v>0.99944397582544253</v>
      </c>
      <c r="EM259" s="338">
        <f t="shared" si="314"/>
        <v>0.9989925497428358</v>
      </c>
      <c r="EN259" s="338">
        <f t="shared" si="314"/>
        <v>0.99827628412912439</v>
      </c>
      <c r="EO259" s="338">
        <f t="shared" si="314"/>
        <v>0.99725604466492324</v>
      </c>
      <c r="EP259" s="338">
        <f t="shared" si="314"/>
        <v>0.99599417849651894</v>
      </c>
      <c r="EQ259" s="338">
        <f t="shared" si="316"/>
        <v>0.99468991500439352</v>
      </c>
      <c r="ER259" s="338">
        <f t="shared" ref="ER259:FE259" si="325">2*(1/(1+EXP(-4/0.5*(POWER(POWER((ABS(ER$241-$DJ$213)),3)+POWER(ABS($DK233-$DI$214),3),1/3))))-0.5)</f>
        <v>0.99361175397789792</v>
      </c>
      <c r="ES259" s="338">
        <f t="shared" si="325"/>
        <v>0.99294198423073476</v>
      </c>
      <c r="ET259" s="338">
        <f t="shared" si="325"/>
        <v>0.99267132675449932</v>
      </c>
      <c r="EU259" s="338">
        <f t="shared" si="325"/>
        <v>0.99263152020112821</v>
      </c>
      <c r="EV259" s="338">
        <f t="shared" si="325"/>
        <v>0.99267132675449932</v>
      </c>
      <c r="EW259" s="338">
        <f t="shared" si="325"/>
        <v>0.99294198423073476</v>
      </c>
      <c r="EX259" s="338">
        <f t="shared" si="325"/>
        <v>0.99361175397789792</v>
      </c>
      <c r="EY259" s="338">
        <f t="shared" si="325"/>
        <v>0.99468991500439352</v>
      </c>
      <c r="EZ259" s="338">
        <f t="shared" si="325"/>
        <v>0.99599417849651894</v>
      </c>
      <c r="FA259" s="338">
        <f t="shared" si="325"/>
        <v>0.99725604466492324</v>
      </c>
      <c r="FB259" s="338">
        <f t="shared" si="325"/>
        <v>0.99827628412912439</v>
      </c>
      <c r="FC259" s="338">
        <f t="shared" si="325"/>
        <v>0.9989925497428358</v>
      </c>
      <c r="FD259" s="338">
        <f t="shared" si="325"/>
        <v>0.99944397582544253</v>
      </c>
      <c r="FE259" s="33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81"/>
      <c r="AL260" s="172"/>
      <c r="AM260" s="172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28"/>
      <c r="EJ260" s="458">
        <v>-0.8</v>
      </c>
      <c r="EK260" s="338">
        <f t="shared" si="314"/>
        <v>0.99979428634056511</v>
      </c>
      <c r="EL260" s="338">
        <f t="shared" si="314"/>
        <v>0.99963075264863011</v>
      </c>
      <c r="EM260" s="338">
        <f t="shared" si="314"/>
        <v>0.99937054885321963</v>
      </c>
      <c r="EN260" s="338">
        <f t="shared" si="314"/>
        <v>0.9989925497428358</v>
      </c>
      <c r="EO260" s="338">
        <f t="shared" si="314"/>
        <v>0.99850302354286713</v>
      </c>
      <c r="EP260" s="338">
        <f t="shared" si="314"/>
        <v>0.9979527931074117</v>
      </c>
      <c r="EQ260" s="338">
        <f t="shared" si="316"/>
        <v>0.99743143053470296</v>
      </c>
      <c r="ER260" s="338">
        <f t="shared" ref="ER260:FE260" si="326">2*(1/(1+EXP(-4/0.5*(POWER(POWER((ABS(ER$241-$DJ$213)),3)+POWER(ABS($DK234-$DI$214),3),1/3))))-0.5)</f>
        <v>0.99702918148105213</v>
      </c>
      <c r="ES260" s="338">
        <f t="shared" si="326"/>
        <v>0.99679043576804505</v>
      </c>
      <c r="ET260" s="338">
        <f t="shared" si="326"/>
        <v>0.99669616069810574</v>
      </c>
      <c r="EU260" s="338">
        <f t="shared" si="326"/>
        <v>0.99668239783965107</v>
      </c>
      <c r="EV260" s="338">
        <f t="shared" si="326"/>
        <v>0.99669616069810574</v>
      </c>
      <c r="EW260" s="338">
        <f t="shared" si="326"/>
        <v>0.99679043576804505</v>
      </c>
      <c r="EX260" s="338">
        <f t="shared" si="326"/>
        <v>0.99702918148105213</v>
      </c>
      <c r="EY260" s="338">
        <f t="shared" si="326"/>
        <v>0.99743143053470296</v>
      </c>
      <c r="EZ260" s="338">
        <f t="shared" si="326"/>
        <v>0.9979527931074117</v>
      </c>
      <c r="FA260" s="338">
        <f t="shared" si="326"/>
        <v>0.99850302354286713</v>
      </c>
      <c r="FB260" s="338">
        <f t="shared" si="326"/>
        <v>0.9989925497428358</v>
      </c>
      <c r="FC260" s="338">
        <f t="shared" si="326"/>
        <v>0.99937054885321963</v>
      </c>
      <c r="FD260" s="338">
        <f t="shared" si="326"/>
        <v>0.99963075264863011</v>
      </c>
      <c r="FE260" s="33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81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28"/>
      <c r="EJ261" s="458">
        <v>-0.9</v>
      </c>
      <c r="EK261" s="338">
        <f t="shared" si="314"/>
        <v>0.99986480223361984</v>
      </c>
      <c r="EL261" s="338">
        <f t="shared" si="314"/>
        <v>0.99977022253801517</v>
      </c>
      <c r="EM261" s="338">
        <f t="shared" si="314"/>
        <v>0.99963075264863011</v>
      </c>
      <c r="EN261" s="338">
        <f t="shared" si="314"/>
        <v>0.99944397582544253</v>
      </c>
      <c r="EO261" s="338">
        <f t="shared" si="314"/>
        <v>0.99922123515243122</v>
      </c>
      <c r="EP261" s="338">
        <f t="shared" si="314"/>
        <v>0.99898956338802281</v>
      </c>
      <c r="EQ261" s="338">
        <f t="shared" si="316"/>
        <v>0.99878410986518129</v>
      </c>
      <c r="ER261" s="338">
        <f t="shared" ref="ER261:FE261" si="327">2*(1/(1+EXP(-4/0.5*(POWER(POWER((ABS(ER$241-$DJ$213)),3)+POWER(ABS($DK235-$DI$214),3),1/3))))-0.5)</f>
        <v>0.99863329143872082</v>
      </c>
      <c r="ES261" s="338">
        <f t="shared" si="327"/>
        <v>0.99854655909221113</v>
      </c>
      <c r="ET261" s="338">
        <f t="shared" si="327"/>
        <v>0.99851284049754319</v>
      </c>
      <c r="EU261" s="338">
        <f t="shared" si="327"/>
        <v>0.99850794233232665</v>
      </c>
      <c r="EV261" s="338">
        <f t="shared" si="327"/>
        <v>0.99851284049754319</v>
      </c>
      <c r="EW261" s="338">
        <f t="shared" si="327"/>
        <v>0.99854655909221113</v>
      </c>
      <c r="EX261" s="338">
        <f t="shared" si="327"/>
        <v>0.99863329143872082</v>
      </c>
      <c r="EY261" s="338">
        <f t="shared" si="327"/>
        <v>0.99878410986518129</v>
      </c>
      <c r="EZ261" s="338">
        <f t="shared" si="327"/>
        <v>0.99898956338802281</v>
      </c>
      <c r="FA261" s="338">
        <f t="shared" si="327"/>
        <v>0.99922123515243122</v>
      </c>
      <c r="FB261" s="338">
        <f t="shared" si="327"/>
        <v>0.99944397582544253</v>
      </c>
      <c r="FC261" s="338">
        <f t="shared" si="327"/>
        <v>0.99963075264863011</v>
      </c>
      <c r="FD261" s="338">
        <f t="shared" si="327"/>
        <v>0.99977022253801517</v>
      </c>
      <c r="FE261" s="33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72"/>
      <c r="AL262" s="172"/>
      <c r="AM262" s="172"/>
      <c r="AN262" s="181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26"/>
      <c r="EJ262" s="458">
        <v>-1</v>
      </c>
      <c r="EK262" s="338">
        <f t="shared" si="314"/>
        <v>0.99991613172574589</v>
      </c>
      <c r="EL262" s="338">
        <f t="shared" si="314"/>
        <v>0.99986480223361984</v>
      </c>
      <c r="EM262" s="338">
        <f t="shared" si="314"/>
        <v>0.99979428634056511</v>
      </c>
      <c r="EN262" s="338">
        <f t="shared" si="314"/>
        <v>0.99970642188906589</v>
      </c>
      <c r="EO262" s="338">
        <f t="shared" si="314"/>
        <v>0.99960865998978066</v>
      </c>
      <c r="EP262" s="338">
        <f t="shared" si="314"/>
        <v>0.99951309016521694</v>
      </c>
      <c r="EQ262" s="338">
        <f t="shared" si="316"/>
        <v>0.99943250950642137</v>
      </c>
      <c r="ER262" s="338">
        <f t="shared" ref="ER262:FE262" si="328">2*(1/(1+EXP(-4/0.5*(POWER(POWER((ABS(ER$241-$DJ$213)),3)+POWER(ABS($DK236-$DI$214),3),1/3))))-0.5)</f>
        <v>0.99937547967119644</v>
      </c>
      <c r="ES262" s="338">
        <f t="shared" si="328"/>
        <v>0.99934341464796717</v>
      </c>
      <c r="ET262" s="338">
        <f t="shared" si="328"/>
        <v>0.99933108469904885</v>
      </c>
      <c r="EU262" s="338">
        <f t="shared" si="328"/>
        <v>0.99932929973906726</v>
      </c>
      <c r="EV262" s="338">
        <f t="shared" si="328"/>
        <v>0.99933108469904885</v>
      </c>
      <c r="EW262" s="338">
        <f t="shared" si="328"/>
        <v>0.99934341464796717</v>
      </c>
      <c r="EX262" s="338">
        <f t="shared" si="328"/>
        <v>0.99937547967119644</v>
      </c>
      <c r="EY262" s="338">
        <f t="shared" si="328"/>
        <v>0.99943250950642137</v>
      </c>
      <c r="EZ262" s="338">
        <f t="shared" si="328"/>
        <v>0.99951309016521694</v>
      </c>
      <c r="FA262" s="338">
        <f t="shared" si="328"/>
        <v>0.99960865998978066</v>
      </c>
      <c r="FB262" s="338">
        <f t="shared" si="328"/>
        <v>0.99970642188906589</v>
      </c>
      <c r="FC262" s="338">
        <f t="shared" si="328"/>
        <v>0.99979428634056511</v>
      </c>
      <c r="FD262" s="338">
        <f t="shared" si="328"/>
        <v>0.99986480223361984</v>
      </c>
      <c r="FE262" s="33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72"/>
      <c r="AL263" s="172"/>
      <c r="AM263" s="172"/>
      <c r="AN263" s="181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72"/>
      <c r="AL264" s="172"/>
      <c r="AM264" s="172"/>
      <c r="AN264" s="181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232" t="s">
        <v>451</v>
      </c>
      <c r="U3" s="1232"/>
      <c r="V3" s="1232"/>
      <c r="W3" s="1232"/>
      <c r="X3" s="1232"/>
      <c r="Y3" s="1232"/>
      <c r="Z3" s="1232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233" t="s">
        <v>210</v>
      </c>
      <c r="O4" s="1234"/>
      <c r="P4" s="1235"/>
      <c r="Q4" s="262"/>
      <c r="S4" s="262"/>
      <c r="T4" s="1232"/>
      <c r="U4" s="1232"/>
      <c r="V4" s="1232"/>
      <c r="W4" s="1232"/>
      <c r="X4" s="1232"/>
      <c r="Y4" s="1232"/>
      <c r="Z4" s="1232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236"/>
      <c r="O5" s="1237"/>
      <c r="P5" s="1238"/>
      <c r="Q5" s="262"/>
      <c r="S5" s="262"/>
      <c r="T5" s="1232"/>
      <c r="U5" s="1232"/>
      <c r="V5" s="1232"/>
      <c r="W5" s="1232"/>
      <c r="X5" s="1232"/>
      <c r="Y5" s="1232"/>
      <c r="Z5" s="1232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236"/>
      <c r="O6" s="1237"/>
      <c r="P6" s="1238"/>
      <c r="Q6" s="262"/>
      <c r="S6" s="262"/>
      <c r="T6" s="1232"/>
      <c r="U6" s="1232"/>
      <c r="V6" s="1232"/>
      <c r="W6" s="1232"/>
      <c r="X6" s="1232"/>
      <c r="Y6" s="1232"/>
      <c r="Z6" s="1232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239"/>
      <c r="O7" s="1240"/>
      <c r="P7" s="1241"/>
      <c r="Q7" s="262"/>
      <c r="S7" s="262"/>
      <c r="T7" s="1232"/>
      <c r="U7" s="1232"/>
      <c r="V7" s="1232"/>
      <c r="W7" s="1232"/>
      <c r="X7" s="1232"/>
      <c r="Y7" s="1232"/>
      <c r="Z7" s="1232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231" t="s">
        <v>452</v>
      </c>
      <c r="U9" s="1231"/>
      <c r="V9" s="1231"/>
      <c r="W9" s="1231"/>
      <c r="X9" s="1231"/>
      <c r="Y9" s="1231"/>
      <c r="Z9" s="1231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251" t="s">
        <v>223</v>
      </c>
      <c r="O10" s="1252"/>
      <c r="P10" s="1253"/>
      <c r="Q10" s="262"/>
      <c r="S10" s="262"/>
      <c r="T10" s="1231"/>
      <c r="U10" s="1231"/>
      <c r="V10" s="1231"/>
      <c r="W10" s="1231"/>
      <c r="X10" s="1231"/>
      <c r="Y10" s="1231"/>
      <c r="Z10" s="1231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254"/>
      <c r="O11" s="1255"/>
      <c r="P11" s="1256"/>
      <c r="Q11" s="262"/>
      <c r="S11" s="262"/>
      <c r="T11" s="1231"/>
      <c r="U11" s="1231"/>
      <c r="V11" s="1231"/>
      <c r="W11" s="1231"/>
      <c r="X11" s="1231"/>
      <c r="Y11" s="1231"/>
      <c r="Z11" s="1231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254"/>
      <c r="O12" s="1255"/>
      <c r="P12" s="1256"/>
      <c r="Q12" s="262"/>
      <c r="S12" s="262"/>
      <c r="T12" s="1231"/>
      <c r="U12" s="1231"/>
      <c r="V12" s="1231"/>
      <c r="W12" s="1231"/>
      <c r="X12" s="1231"/>
      <c r="Y12" s="1231"/>
      <c r="Z12" s="1231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254"/>
      <c r="O13" s="1255"/>
      <c r="P13" s="1256"/>
      <c r="Q13" s="262"/>
      <c r="S13" s="262"/>
      <c r="T13" s="1231"/>
      <c r="U13" s="1231"/>
      <c r="V13" s="1231"/>
      <c r="W13" s="1231"/>
      <c r="X13" s="1231"/>
      <c r="Y13" s="1231"/>
      <c r="Z13" s="1231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5"/>
      <c r="N14" s="1254"/>
      <c r="O14" s="1255"/>
      <c r="P14" s="1256"/>
      <c r="Q14" s="105"/>
      <c r="S14" s="105"/>
      <c r="T14" s="1231"/>
      <c r="U14" s="1231"/>
      <c r="V14" s="1231"/>
      <c r="W14" s="1231"/>
      <c r="X14" s="1231"/>
      <c r="Y14" s="1231"/>
      <c r="Z14" s="1231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5"/>
      <c r="N15" s="1257"/>
      <c r="O15" s="1258"/>
      <c r="P15" s="1259"/>
      <c r="Q15" s="105"/>
      <c r="S15" s="105"/>
      <c r="T15" s="1231"/>
      <c r="U15" s="1231"/>
      <c r="V15" s="1231"/>
      <c r="W15" s="1231"/>
      <c r="X15" s="1231"/>
      <c r="Y15" s="1231"/>
      <c r="Z15" s="1231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5"/>
      <c r="N16" s="116"/>
      <c r="O16" s="275"/>
      <c r="P16" s="275"/>
      <c r="Q16" s="105"/>
      <c r="S16" s="105"/>
      <c r="T16" s="1231"/>
      <c r="U16" s="1231"/>
      <c r="V16" s="1231"/>
      <c r="W16" s="1231"/>
      <c r="X16" s="1231"/>
      <c r="Y16" s="1231"/>
      <c r="Z16" s="1231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5"/>
      <c r="N17" s="116"/>
      <c r="O17" s="275"/>
      <c r="P17" s="275"/>
      <c r="Q17" s="105"/>
      <c r="S17" s="105"/>
      <c r="T17" s="1231"/>
      <c r="U17" s="1231"/>
      <c r="V17" s="1231"/>
      <c r="W17" s="1231"/>
      <c r="X17" s="1231"/>
      <c r="Y17" s="1231"/>
      <c r="Z17" s="1231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231"/>
      <c r="U18" s="1231"/>
      <c r="V18" s="1231"/>
      <c r="W18" s="1231"/>
      <c r="X18" s="1231"/>
      <c r="Y18" s="1231"/>
      <c r="Z18" s="1231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231"/>
      <c r="U19" s="1231"/>
      <c r="V19" s="1231"/>
      <c r="W19" s="1231"/>
      <c r="X19" s="1231"/>
      <c r="Y19" s="1231"/>
      <c r="Z19" s="1231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6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231"/>
      <c r="U20" s="1231"/>
      <c r="V20" s="1231"/>
      <c r="W20" s="1231"/>
      <c r="X20" s="1231"/>
      <c r="Y20" s="1231"/>
      <c r="Z20" s="1231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242" t="s">
        <v>260</v>
      </c>
      <c r="O21" s="1243"/>
      <c r="P21" s="1244"/>
      <c r="Q21" s="262"/>
      <c r="R21" s="172"/>
      <c r="S21" s="262"/>
      <c r="T21" s="1231"/>
      <c r="U21" s="1231"/>
      <c r="V21" s="1231"/>
      <c r="W21" s="1231"/>
      <c r="X21" s="1231"/>
      <c r="Y21" s="1231"/>
      <c r="Z21" s="1231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245"/>
      <c r="O22" s="1246"/>
      <c r="P22" s="1247"/>
      <c r="Q22" s="262"/>
      <c r="R22" s="172"/>
      <c r="S22" s="262"/>
      <c r="T22" s="1231"/>
      <c r="U22" s="1231"/>
      <c r="V22" s="1231"/>
      <c r="W22" s="1231"/>
      <c r="X22" s="1231"/>
      <c r="Y22" s="1231"/>
      <c r="Z22" s="1231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245"/>
      <c r="O23" s="1246"/>
      <c r="P23" s="1247"/>
      <c r="Q23" s="262"/>
      <c r="R23" s="172"/>
      <c r="S23" s="262"/>
      <c r="T23" s="1231"/>
      <c r="U23" s="1231"/>
      <c r="V23" s="1231"/>
      <c r="W23" s="1231"/>
      <c r="X23" s="1231"/>
      <c r="Y23" s="1231"/>
      <c r="Z23" s="1231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245"/>
      <c r="O24" s="1246"/>
      <c r="P24" s="1247"/>
      <c r="Q24" s="262"/>
      <c r="R24" s="172"/>
      <c r="S24" s="262"/>
      <c r="T24" s="1231"/>
      <c r="U24" s="1231"/>
      <c r="V24" s="1231"/>
      <c r="W24" s="1231"/>
      <c r="X24" s="1231"/>
      <c r="Y24" s="1231"/>
      <c r="Z24" s="1231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245"/>
      <c r="O25" s="1246"/>
      <c r="P25" s="1247"/>
      <c r="Q25" s="262"/>
      <c r="R25" s="172"/>
      <c r="S25" s="262"/>
      <c r="T25" s="1231"/>
      <c r="U25" s="1231"/>
      <c r="V25" s="1231"/>
      <c r="W25" s="1231"/>
      <c r="X25" s="1231"/>
      <c r="Y25" s="1231"/>
      <c r="Z25" s="1231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245"/>
      <c r="O26" s="1246"/>
      <c r="P26" s="1247"/>
      <c r="Q26" s="262"/>
      <c r="R26" s="172"/>
      <c r="S26" s="262"/>
      <c r="T26" s="1231"/>
      <c r="U26" s="1231"/>
      <c r="V26" s="1231"/>
      <c r="W26" s="1231"/>
      <c r="X26" s="1231"/>
      <c r="Y26" s="1231"/>
      <c r="Z26" s="1231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245"/>
      <c r="O27" s="1246"/>
      <c r="P27" s="1247"/>
      <c r="Q27" s="262"/>
      <c r="R27" s="172"/>
      <c r="S27" s="262"/>
      <c r="T27" s="1231"/>
      <c r="U27" s="1231"/>
      <c r="V27" s="1231"/>
      <c r="W27" s="1231"/>
      <c r="X27" s="1231"/>
      <c r="Y27" s="1231"/>
      <c r="Z27" s="1231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245"/>
      <c r="O28" s="1246"/>
      <c r="P28" s="1247"/>
      <c r="Q28" s="262"/>
      <c r="R28" s="172"/>
      <c r="S28" s="262"/>
      <c r="T28" s="1231"/>
      <c r="U28" s="1231"/>
      <c r="V28" s="1231"/>
      <c r="W28" s="1231"/>
      <c r="X28" s="1231"/>
      <c r="Y28" s="1231"/>
      <c r="Z28" s="1231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245"/>
      <c r="O29" s="1246"/>
      <c r="P29" s="1247"/>
      <c r="Q29" s="262"/>
      <c r="R29" s="172"/>
      <c r="S29" s="262"/>
      <c r="T29" s="1231"/>
      <c r="U29" s="1231"/>
      <c r="V29" s="1231"/>
      <c r="W29" s="1231"/>
      <c r="X29" s="1231"/>
      <c r="Y29" s="1231"/>
      <c r="Z29" s="1231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5"/>
      <c r="N30" s="1245"/>
      <c r="O30" s="1246"/>
      <c r="P30" s="1247"/>
      <c r="Q30" s="105"/>
      <c r="S30" s="105"/>
      <c r="T30" s="1231"/>
      <c r="U30" s="1231"/>
      <c r="V30" s="1231"/>
      <c r="W30" s="1231"/>
      <c r="X30" s="1231"/>
      <c r="Y30" s="1231"/>
      <c r="Z30" s="1231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5"/>
      <c r="N31" s="1245"/>
      <c r="O31" s="1246"/>
      <c r="P31" s="1247"/>
      <c r="Q31" s="105"/>
      <c r="S31" s="105"/>
      <c r="T31" s="1231"/>
      <c r="U31" s="1231"/>
      <c r="V31" s="1231"/>
      <c r="W31" s="1231"/>
      <c r="X31" s="1231"/>
      <c r="Y31" s="1231"/>
      <c r="Z31" s="1231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5"/>
      <c r="N32" s="1245"/>
      <c r="O32" s="1246"/>
      <c r="P32" s="1247"/>
      <c r="Q32" s="105"/>
      <c r="S32" s="105"/>
      <c r="T32" s="1231"/>
      <c r="U32" s="1231"/>
      <c r="V32" s="1231"/>
      <c r="W32" s="1231"/>
      <c r="X32" s="1231"/>
      <c r="Y32" s="1231"/>
      <c r="Z32" s="1231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5"/>
      <c r="N33" s="1245"/>
      <c r="O33" s="1246"/>
      <c r="P33" s="1247"/>
      <c r="Q33" s="105"/>
      <c r="S33" s="105"/>
      <c r="T33" s="1231"/>
      <c r="U33" s="1231"/>
      <c r="V33" s="1231"/>
      <c r="W33" s="1231"/>
      <c r="X33" s="1231"/>
      <c r="Y33" s="1231"/>
      <c r="Z33" s="1231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245"/>
      <c r="O34" s="1246"/>
      <c r="P34" s="1247"/>
      <c r="Q34" s="262"/>
      <c r="S34" s="262"/>
      <c r="T34" s="1231"/>
      <c r="U34" s="1231"/>
      <c r="V34" s="1231"/>
      <c r="W34" s="1231"/>
      <c r="X34" s="1231"/>
      <c r="Y34" s="1231"/>
      <c r="Z34" s="1231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245"/>
      <c r="O35" s="1246"/>
      <c r="P35" s="1247"/>
      <c r="Q35" s="262"/>
      <c r="S35" s="262"/>
      <c r="T35" s="1231"/>
      <c r="U35" s="1231"/>
      <c r="V35" s="1231"/>
      <c r="W35" s="1231"/>
      <c r="X35" s="1231"/>
      <c r="Y35" s="1231"/>
      <c r="Z35" s="1231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245"/>
      <c r="O36" s="1246"/>
      <c r="P36" s="1247"/>
      <c r="Q36" s="262"/>
      <c r="S36" s="262"/>
      <c r="T36" s="1231"/>
      <c r="U36" s="1231"/>
      <c r="V36" s="1231"/>
      <c r="W36" s="1231"/>
      <c r="X36" s="1231"/>
      <c r="Y36" s="1231"/>
      <c r="Z36" s="1231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245"/>
      <c r="O37" s="1246"/>
      <c r="P37" s="1247"/>
      <c r="Q37" s="262"/>
      <c r="S37" s="262"/>
      <c r="T37" s="1231"/>
      <c r="U37" s="1231"/>
      <c r="V37" s="1231"/>
      <c r="W37" s="1231"/>
      <c r="X37" s="1231"/>
      <c r="Y37" s="1231"/>
      <c r="Z37" s="1231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245"/>
      <c r="O38" s="1246"/>
      <c r="P38" s="1247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245"/>
      <c r="O39" s="1246"/>
      <c r="P39" s="1247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245"/>
      <c r="O40" s="1246"/>
      <c r="P40" s="1247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245"/>
      <c r="O41" s="1246"/>
      <c r="P41" s="1247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245"/>
      <c r="O42" s="1246"/>
      <c r="P42" s="1247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245"/>
      <c r="O43" s="1246"/>
      <c r="P43" s="1247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248"/>
      <c r="O44" s="1249"/>
      <c r="P44" s="1250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5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5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5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5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A3" zoomScale="43" workbookViewId="0">
      <selection activeCell="R3" sqref="R3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275" t="s">
        <v>450</v>
      </c>
      <c r="D3" s="1275"/>
      <c r="E3" s="1275"/>
      <c r="F3" s="1275"/>
      <c r="G3" s="1275"/>
      <c r="H3" s="1275"/>
      <c r="I3" s="1275"/>
      <c r="J3" s="1275"/>
      <c r="K3" s="1275"/>
      <c r="L3" s="1275"/>
      <c r="M3" s="1275"/>
      <c r="N3" s="1275"/>
      <c r="O3" s="1275"/>
      <c r="P3" s="1275"/>
      <c r="Q3" s="259"/>
      <c r="R3" s="651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276" t="s">
        <v>201</v>
      </c>
      <c r="D5" s="652"/>
      <c r="E5" s="1277" t="s">
        <v>350</v>
      </c>
      <c r="F5" s="34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259"/>
      <c r="W5" t="s">
        <v>351</v>
      </c>
    </row>
    <row r="6" spans="2:50" ht="16" customHeight="1">
      <c r="B6" s="259"/>
      <c r="C6" s="1276"/>
      <c r="D6" s="652"/>
      <c r="E6" s="1277"/>
      <c r="F6" s="34"/>
      <c r="G6" s="653"/>
      <c r="H6" s="654" t="s">
        <v>352</v>
      </c>
      <c r="I6" s="534" t="s">
        <v>353</v>
      </c>
      <c r="J6" s="655" t="s">
        <v>354</v>
      </c>
      <c r="K6" s="655" t="s">
        <v>355</v>
      </c>
      <c r="L6" s="655"/>
      <c r="M6" s="655" t="s">
        <v>356</v>
      </c>
      <c r="N6" s="655"/>
      <c r="O6" s="655" t="s">
        <v>357</v>
      </c>
      <c r="P6" s="655" t="s">
        <v>358</v>
      </c>
      <c r="Q6" s="535" t="s">
        <v>359</v>
      </c>
      <c r="R6" s="656" t="s">
        <v>360</v>
      </c>
      <c r="S6" s="653"/>
      <c r="T6" s="259"/>
      <c r="V6" s="1278" t="s">
        <v>361</v>
      </c>
      <c r="W6" s="1278"/>
      <c r="X6" s="1278"/>
      <c r="Y6" s="1278"/>
      <c r="Z6" s="1278"/>
      <c r="AA6" s="1278"/>
      <c r="AB6" s="1278"/>
      <c r="AC6" s="1278"/>
      <c r="AD6" s="657"/>
      <c r="AE6" s="657"/>
      <c r="AF6" s="657"/>
      <c r="AG6" s="657"/>
      <c r="AH6" s="657"/>
      <c r="AI6" s="657"/>
      <c r="AJ6" s="657"/>
    </row>
    <row r="7" spans="2:50" ht="17" customHeight="1" thickBot="1">
      <c r="B7" s="259"/>
      <c r="C7" s="1276"/>
      <c r="D7" s="652"/>
      <c r="E7" s="1277"/>
      <c r="F7" s="34"/>
      <c r="G7" s="653"/>
      <c r="H7" s="658">
        <v>0</v>
      </c>
      <c r="I7" s="659">
        <v>0</v>
      </c>
      <c r="J7" s="660">
        <f>430000/6.4</f>
        <v>67187.5</v>
      </c>
      <c r="K7" s="660">
        <v>0</v>
      </c>
      <c r="L7" s="105"/>
      <c r="M7" s="660">
        <v>0</v>
      </c>
      <c r="N7" s="105"/>
      <c r="O7" s="660">
        <v>0</v>
      </c>
      <c r="P7" s="660">
        <v>0</v>
      </c>
      <c r="Q7" s="661">
        <v>0</v>
      </c>
      <c r="R7" s="662">
        <f>I7+J7+K7+J9+M7/2</f>
        <v>67187.5</v>
      </c>
      <c r="S7" s="653"/>
      <c r="T7" s="259"/>
      <c r="V7" s="1278"/>
      <c r="W7" s="1278"/>
      <c r="X7" s="1278"/>
      <c r="Y7" s="1278"/>
      <c r="Z7" s="1278"/>
      <c r="AA7" s="1278"/>
      <c r="AB7" s="1278"/>
      <c r="AC7" s="1278"/>
      <c r="AD7" s="657"/>
      <c r="AE7" s="657"/>
      <c r="AF7" s="657"/>
      <c r="AG7" s="657"/>
      <c r="AH7" s="657"/>
      <c r="AI7" s="657"/>
      <c r="AJ7" s="657"/>
    </row>
    <row r="8" spans="2:50" ht="16" customHeight="1">
      <c r="B8" s="259"/>
      <c r="C8" s="1276"/>
      <c r="D8" s="652"/>
      <c r="E8" s="1277"/>
      <c r="F8" s="34"/>
      <c r="G8" s="653"/>
      <c r="H8" s="654" t="s">
        <v>362</v>
      </c>
      <c r="I8" s="663"/>
      <c r="J8" s="653" t="s">
        <v>363</v>
      </c>
      <c r="K8" s="653"/>
      <c r="L8" s="653"/>
      <c r="M8" s="653"/>
      <c r="N8" s="653"/>
      <c r="O8" s="653"/>
      <c r="P8" s="653" t="s">
        <v>364</v>
      </c>
      <c r="Q8" s="343"/>
      <c r="R8" s="656" t="s">
        <v>365</v>
      </c>
      <c r="S8" s="653"/>
      <c r="T8" s="259"/>
      <c r="V8" s="1278"/>
      <c r="W8" s="1278"/>
      <c r="X8" s="1278"/>
      <c r="Y8" s="1278"/>
      <c r="Z8" s="1278"/>
      <c r="AA8" s="1278"/>
      <c r="AB8" s="1278"/>
      <c r="AC8" s="1278"/>
      <c r="AD8" s="657"/>
      <c r="AE8" s="657"/>
      <c r="AF8" s="657"/>
      <c r="AG8" s="657"/>
      <c r="AH8" s="657"/>
      <c r="AI8" s="657"/>
      <c r="AJ8" s="657"/>
    </row>
    <row r="9" spans="2:50" ht="17" customHeight="1" thickBot="1">
      <c r="B9" s="259"/>
      <c r="C9" s="1276"/>
      <c r="D9" s="652"/>
      <c r="E9" s="1277"/>
      <c r="F9" s="34"/>
      <c r="G9" s="653"/>
      <c r="H9" s="658">
        <v>0</v>
      </c>
      <c r="I9" s="664"/>
      <c r="J9" s="665">
        <v>0</v>
      </c>
      <c r="K9" s="268"/>
      <c r="L9" s="268"/>
      <c r="M9" s="268"/>
      <c r="N9" s="268"/>
      <c r="O9" s="268"/>
      <c r="P9" s="665">
        <v>0.1</v>
      </c>
      <c r="Q9" s="666"/>
      <c r="R9" s="667">
        <f>M7/2+O7+P7+Q7+P9</f>
        <v>0.1</v>
      </c>
      <c r="S9" s="653"/>
      <c r="T9" s="259"/>
      <c r="V9" s="1278"/>
      <c r="W9" s="1278"/>
      <c r="X9" s="1278"/>
      <c r="Y9" s="1278"/>
      <c r="Z9" s="1278"/>
      <c r="AA9" s="1278"/>
      <c r="AB9" s="1278"/>
      <c r="AC9" s="1278"/>
      <c r="AD9" s="657"/>
      <c r="AE9" s="657"/>
      <c r="AF9" s="657"/>
      <c r="AG9" s="657"/>
      <c r="AH9" s="657"/>
      <c r="AI9" s="657"/>
      <c r="AJ9" s="657"/>
    </row>
    <row r="10" spans="2:50" ht="16" customHeight="1">
      <c r="B10" s="259"/>
      <c r="C10" s="1276"/>
      <c r="D10" s="652"/>
      <c r="E10" s="1277"/>
      <c r="F10" s="34"/>
      <c r="G10" s="653"/>
      <c r="H10" s="653"/>
      <c r="I10" s="653"/>
      <c r="J10" s="653"/>
      <c r="K10" s="653"/>
      <c r="L10" s="653"/>
      <c r="M10" s="653"/>
      <c r="N10" s="653"/>
      <c r="O10" s="653"/>
      <c r="P10" s="653"/>
      <c r="Q10" s="653"/>
      <c r="R10" s="653"/>
      <c r="S10" s="653"/>
      <c r="T10" s="259"/>
    </row>
    <row r="11" spans="2:50" ht="15" customHeight="1">
      <c r="B11" s="259"/>
      <c r="C11" s="1276"/>
      <c r="D11" s="652"/>
      <c r="E11" s="1277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276"/>
      <c r="D12" s="652"/>
      <c r="E12" s="1277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276"/>
      <c r="D13" s="652"/>
      <c r="E13" s="1277"/>
      <c r="F13" s="34"/>
      <c r="G13" s="105"/>
      <c r="H13" s="105"/>
      <c r="I13" s="668" t="s">
        <v>366</v>
      </c>
      <c r="J13" s="668" t="s">
        <v>367</v>
      </c>
      <c r="K13" s="668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276"/>
      <c r="D14" s="652"/>
      <c r="E14" s="1277"/>
      <c r="F14" s="34"/>
      <c r="G14" s="105"/>
      <c r="H14" s="105"/>
      <c r="I14" s="669">
        <v>312.83999999999997</v>
      </c>
      <c r="J14" s="669">
        <v>2383.94</v>
      </c>
      <c r="K14" s="669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276"/>
      <c r="D15" s="652"/>
      <c r="E15" s="1277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276"/>
      <c r="D16" s="652"/>
      <c r="E16" s="1277"/>
      <c r="F16" s="34"/>
      <c r="G16" s="653"/>
      <c r="H16" s="534"/>
      <c r="I16" s="670" t="s">
        <v>369</v>
      </c>
      <c r="J16" s="670" t="s">
        <v>370</v>
      </c>
      <c r="K16" s="670" t="s">
        <v>371</v>
      </c>
      <c r="L16" s="655"/>
      <c r="M16" s="655"/>
      <c r="N16" s="655"/>
      <c r="O16" s="670" t="s">
        <v>372</v>
      </c>
      <c r="P16" s="670" t="s">
        <v>373</v>
      </c>
      <c r="Q16" s="670" t="s">
        <v>374</v>
      </c>
      <c r="R16" s="535"/>
      <c r="S16" s="653"/>
      <c r="T16" s="259"/>
      <c r="V16" s="1278" t="s">
        <v>375</v>
      </c>
      <c r="W16" s="1278"/>
      <c r="X16" s="1278"/>
      <c r="Y16" s="1278"/>
      <c r="Z16" s="1278"/>
      <c r="AA16" s="1278"/>
      <c r="AB16" s="1278"/>
      <c r="AC16" s="1278"/>
      <c r="AD16" s="657"/>
      <c r="AE16" s="657"/>
      <c r="AF16" s="657"/>
      <c r="AG16" s="657"/>
      <c r="AH16" s="657"/>
      <c r="AI16" s="657"/>
      <c r="AJ16" s="657"/>
      <c r="AL16" s="671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276"/>
      <c r="D17" s="652"/>
      <c r="E17" s="1277"/>
      <c r="F17" s="34"/>
      <c r="G17" s="653"/>
      <c r="H17" s="672" t="s">
        <v>376</v>
      </c>
      <c r="I17" s="673">
        <v>100000</v>
      </c>
      <c r="J17" s="673">
        <v>200000</v>
      </c>
      <c r="K17" s="673">
        <v>3000000</v>
      </c>
      <c r="L17" s="674"/>
      <c r="M17" s="674"/>
      <c r="N17" s="674"/>
      <c r="O17" s="673">
        <v>100000</v>
      </c>
      <c r="P17" s="673">
        <v>2000000</v>
      </c>
      <c r="Q17" s="673">
        <v>300000</v>
      </c>
      <c r="R17" s="675" t="s">
        <v>376</v>
      </c>
      <c r="S17" s="653"/>
      <c r="T17" s="259"/>
      <c r="V17" s="1278"/>
      <c r="W17" s="1278"/>
      <c r="X17" s="1278"/>
      <c r="Y17" s="1278"/>
      <c r="Z17" s="1278"/>
      <c r="AA17" s="1278"/>
      <c r="AB17" s="1278"/>
      <c r="AC17" s="1278"/>
      <c r="AD17" s="657"/>
      <c r="AE17" s="657"/>
      <c r="AF17" s="657"/>
      <c r="AG17" s="657"/>
      <c r="AH17" s="657"/>
      <c r="AI17" s="657"/>
      <c r="AJ17" s="657"/>
      <c r="AL17" s="671"/>
      <c r="AN17" s="179"/>
      <c r="AO17" s="179"/>
    </row>
    <row r="18" spans="2:50" ht="15" customHeight="1">
      <c r="B18" s="259"/>
      <c r="C18" s="1276"/>
      <c r="D18" s="652"/>
      <c r="E18" s="1277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278"/>
      <c r="W18" s="1278"/>
      <c r="X18" s="1278"/>
      <c r="Y18" s="1278"/>
      <c r="Z18" s="1278"/>
      <c r="AA18" s="1278"/>
      <c r="AB18" s="1278"/>
      <c r="AC18" s="1278"/>
      <c r="AD18" s="657"/>
      <c r="AE18" s="657"/>
      <c r="AF18" s="657"/>
      <c r="AG18" s="657"/>
      <c r="AH18" s="657"/>
      <c r="AI18" s="657"/>
      <c r="AJ18" s="657"/>
    </row>
    <row r="19" spans="2:50" ht="67" customHeight="1">
      <c r="B19" s="240"/>
      <c r="C19" s="1276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7"/>
      <c r="W19" s="657"/>
      <c r="X19" s="657"/>
      <c r="Y19" s="657"/>
      <c r="Z19" s="657"/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</row>
    <row r="20" spans="2:50" ht="15" customHeight="1" thickBot="1">
      <c r="B20" s="259"/>
      <c r="C20" s="1276"/>
      <c r="D20" s="652"/>
      <c r="E20" s="1279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276"/>
      <c r="D21" s="652"/>
      <c r="E21" s="1279"/>
      <c r="F21" s="34"/>
      <c r="G21" s="105"/>
      <c r="H21" s="676"/>
      <c r="I21" s="677" t="s">
        <v>369</v>
      </c>
      <c r="J21" s="677" t="s">
        <v>370</v>
      </c>
      <c r="K21" s="677" t="s">
        <v>378</v>
      </c>
      <c r="L21" s="264"/>
      <c r="M21" s="264"/>
      <c r="N21" s="264"/>
      <c r="O21" s="670" t="s">
        <v>372</v>
      </c>
      <c r="P21" s="670" t="s">
        <v>373</v>
      </c>
      <c r="Q21" s="670" t="s">
        <v>374</v>
      </c>
      <c r="R21" s="678"/>
      <c r="S21" s="105"/>
      <c r="T21" s="259"/>
      <c r="V21" s="1278" t="s">
        <v>379</v>
      </c>
      <c r="W21" s="1278"/>
      <c r="X21" s="1278"/>
      <c r="Y21" s="1278"/>
      <c r="Z21" s="1278"/>
      <c r="AA21" s="1278"/>
      <c r="AB21" s="1278"/>
      <c r="AC21" s="1278"/>
      <c r="AD21" s="657"/>
      <c r="AE21" s="657"/>
      <c r="AF21" s="657"/>
      <c r="AG21" s="657"/>
      <c r="AH21" s="657"/>
      <c r="AI21" s="657"/>
    </row>
    <row r="22" spans="2:50" ht="15" customHeight="1">
      <c r="B22" s="259"/>
      <c r="C22" s="1276"/>
      <c r="D22" s="652"/>
      <c r="E22" s="1279"/>
      <c r="F22" s="34"/>
      <c r="G22" s="105"/>
      <c r="H22" s="679" t="s">
        <v>380</v>
      </c>
      <c r="I22" s="680">
        <f>I47</f>
        <v>0</v>
      </c>
      <c r="J22" s="680">
        <f t="shared" ref="J22:K22" si="0">J47</f>
        <v>-33319.510958560044</v>
      </c>
      <c r="K22" s="680">
        <f t="shared" si="0"/>
        <v>-33319.510958560044</v>
      </c>
      <c r="L22" s="105"/>
      <c r="M22" s="105"/>
      <c r="N22" s="105"/>
      <c r="O22" s="680">
        <f t="shared" ref="O22:Q22" si="1">O47</f>
        <v>66639.021917120088</v>
      </c>
      <c r="P22" s="680">
        <f t="shared" si="1"/>
        <v>0</v>
      </c>
      <c r="Q22" s="680">
        <f t="shared" si="1"/>
        <v>0</v>
      </c>
      <c r="R22" s="681" t="s">
        <v>381</v>
      </c>
      <c r="S22" s="105"/>
      <c r="T22" s="259"/>
      <c r="V22" s="1278"/>
      <c r="W22" s="1278"/>
      <c r="X22" s="1278"/>
      <c r="Y22" s="1278"/>
      <c r="Z22" s="1278"/>
      <c r="AA22" s="1278"/>
      <c r="AB22" s="1278"/>
      <c r="AC22" s="1278"/>
      <c r="AD22" s="657"/>
      <c r="AE22" s="657"/>
      <c r="AF22" s="657"/>
      <c r="AG22" s="657"/>
      <c r="AH22" s="657"/>
      <c r="AI22" s="657"/>
    </row>
    <row r="23" spans="2:50" ht="16" customHeight="1">
      <c r="B23" s="259"/>
      <c r="C23" s="1276"/>
      <c r="D23" s="652"/>
      <c r="E23" s="1279"/>
      <c r="F23" s="34"/>
      <c r="G23" s="653"/>
      <c r="H23" s="682" t="s">
        <v>382</v>
      </c>
      <c r="I23" s="683">
        <f>I57</f>
        <v>5.3127950281479201E-2</v>
      </c>
      <c r="J23" s="683">
        <f t="shared" ref="J23:K23" si="2">J57</f>
        <v>-6.9718818284260249E-3</v>
      </c>
      <c r="K23" s="683">
        <f t="shared" si="2"/>
        <v>0</v>
      </c>
      <c r="L23" s="653"/>
      <c r="M23" s="653"/>
      <c r="N23" s="653"/>
      <c r="O23" s="683">
        <f>O57</f>
        <v>-94639.826449385844</v>
      </c>
      <c r="P23" s="683">
        <f t="shared" ref="P23:Q23" si="3">P57</f>
        <v>94639.826449385844</v>
      </c>
      <c r="Q23" s="683">
        <f t="shared" si="3"/>
        <v>0</v>
      </c>
      <c r="R23" s="684" t="s">
        <v>383</v>
      </c>
      <c r="S23" s="653"/>
      <c r="T23" s="259"/>
      <c r="V23" s="1278"/>
      <c r="W23" s="1278"/>
      <c r="X23" s="1278"/>
      <c r="Y23" s="1278"/>
      <c r="Z23" s="1278"/>
      <c r="AA23" s="1278"/>
      <c r="AB23" s="1278"/>
      <c r="AC23" s="1278"/>
      <c r="AD23" s="657"/>
      <c r="AE23" s="657"/>
      <c r="AF23" s="657"/>
      <c r="AG23" s="657"/>
      <c r="AH23" s="657"/>
      <c r="AI23" s="657"/>
      <c r="AL23" s="671"/>
      <c r="AN23" s="179"/>
      <c r="AO23" s="179"/>
    </row>
    <row r="24" spans="2:50" ht="17" customHeight="1" thickBot="1">
      <c r="B24" s="259"/>
      <c r="C24" s="1276"/>
      <c r="D24" s="652"/>
      <c r="E24" s="1279"/>
      <c r="F24" s="34"/>
      <c r="G24" s="653"/>
      <c r="H24" s="685" t="s">
        <v>384</v>
      </c>
      <c r="I24" s="270">
        <f>I58</f>
        <v>0</v>
      </c>
      <c r="J24" s="270">
        <f>J58</f>
        <v>-9.4120404683751435E-2</v>
      </c>
      <c r="K24" s="270">
        <f>K58</f>
        <v>5.607496146751819E-3</v>
      </c>
      <c r="L24" s="268"/>
      <c r="M24" s="268"/>
      <c r="N24" s="268"/>
      <c r="O24" s="270">
        <f>O58</f>
        <v>-14195.121868410361</v>
      </c>
      <c r="P24" s="270">
        <f>P58</f>
        <v>0</v>
      </c>
      <c r="Q24" s="270">
        <f>Q58</f>
        <v>14195.121868410366</v>
      </c>
      <c r="R24" s="686" t="s">
        <v>385</v>
      </c>
      <c r="S24" s="653"/>
      <c r="T24" s="259"/>
      <c r="V24" s="671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1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276"/>
      <c r="D25" s="652"/>
      <c r="E25" s="1279"/>
      <c r="F25" s="34"/>
      <c r="G25" s="653"/>
      <c r="H25" s="653"/>
      <c r="I25" s="653"/>
      <c r="J25" s="653"/>
      <c r="K25" s="653"/>
      <c r="L25" s="653"/>
      <c r="M25" s="653"/>
      <c r="N25" s="653"/>
      <c r="O25" s="653"/>
      <c r="P25" s="653"/>
      <c r="Q25" s="653"/>
      <c r="R25" s="105"/>
      <c r="S25" s="105"/>
      <c r="T25" s="259"/>
    </row>
    <row r="26" spans="2:50" ht="16" customHeight="1">
      <c r="B26" s="259"/>
      <c r="C26" s="1276"/>
      <c r="D26" s="652"/>
      <c r="E26" s="1279"/>
      <c r="F26" s="34"/>
      <c r="G26" s="653"/>
      <c r="H26" s="534"/>
      <c r="I26" s="655" t="s">
        <v>386</v>
      </c>
      <c r="J26" s="655" t="s">
        <v>387</v>
      </c>
      <c r="K26" s="655" t="s">
        <v>388</v>
      </c>
      <c r="L26" s="655"/>
      <c r="M26" s="655" t="s">
        <v>389</v>
      </c>
      <c r="N26" s="655"/>
      <c r="O26" s="655" t="s">
        <v>390</v>
      </c>
      <c r="P26" s="655" t="s">
        <v>391</v>
      </c>
      <c r="Q26" s="655" t="s">
        <v>392</v>
      </c>
      <c r="R26" s="687"/>
      <c r="S26" s="105"/>
      <c r="T26" s="259"/>
      <c r="V26" s="1280" t="s">
        <v>393</v>
      </c>
      <c r="W26" s="1280"/>
      <c r="X26" s="1280"/>
      <c r="Y26" s="1280"/>
      <c r="Z26" s="1280"/>
      <c r="AA26" s="1280"/>
      <c r="AB26" s="1280"/>
      <c r="AC26" s="1280"/>
      <c r="AD26" s="657"/>
      <c r="AE26" s="657"/>
      <c r="AF26" s="657"/>
      <c r="AG26" s="657"/>
      <c r="AH26" s="657"/>
      <c r="AI26" s="657"/>
    </row>
    <row r="27" spans="2:50" ht="16" customHeight="1">
      <c r="B27" s="259"/>
      <c r="C27" s="1276"/>
      <c r="D27" s="652"/>
      <c r="E27" s="1279"/>
      <c r="F27" s="34"/>
      <c r="G27" s="653"/>
      <c r="H27" s="688"/>
      <c r="I27" s="689">
        <f>I64</f>
        <v>0</v>
      </c>
      <c r="J27" s="690">
        <f>J64</f>
        <v>0.10176405750136142</v>
      </c>
      <c r="K27" s="691">
        <f>K64</f>
        <v>0.68690738813418883</v>
      </c>
      <c r="L27" s="105"/>
      <c r="M27" s="692">
        <f>M64</f>
        <v>0</v>
      </c>
      <c r="N27" s="105"/>
      <c r="O27" s="347">
        <f>O64</f>
        <v>0</v>
      </c>
      <c r="P27" s="693">
        <f>P64</f>
        <v>4.1666666666666631E-3</v>
      </c>
      <c r="Q27" s="694">
        <f>Q64</f>
        <v>1.2499999999999995E-2</v>
      </c>
      <c r="R27" s="343"/>
      <c r="S27" s="105"/>
      <c r="T27" s="259"/>
      <c r="V27" s="1280"/>
      <c r="W27" s="1280"/>
      <c r="X27" s="1280"/>
      <c r="Y27" s="1280"/>
      <c r="Z27" s="1280"/>
      <c r="AA27" s="1280"/>
      <c r="AB27" s="1280"/>
      <c r="AC27" s="1280"/>
      <c r="AD27" s="657"/>
      <c r="AE27" s="657"/>
      <c r="AF27" s="657"/>
      <c r="AG27" s="657"/>
      <c r="AH27" s="657"/>
      <c r="AI27" s="657"/>
    </row>
    <row r="28" spans="2:50" ht="16" customHeight="1">
      <c r="B28" s="259"/>
      <c r="C28" s="1276"/>
      <c r="D28" s="652"/>
      <c r="E28" s="1279"/>
      <c r="F28" s="34"/>
      <c r="G28" s="653"/>
      <c r="H28" s="688"/>
      <c r="I28" s="105"/>
      <c r="J28" s="653" t="s">
        <v>394</v>
      </c>
      <c r="K28" s="105"/>
      <c r="L28" s="105"/>
      <c r="M28" s="105"/>
      <c r="N28" s="105"/>
      <c r="O28" s="105"/>
      <c r="P28" s="653" t="s">
        <v>395</v>
      </c>
      <c r="Q28" s="105"/>
      <c r="R28" s="343"/>
      <c r="S28" s="105"/>
      <c r="T28" s="259"/>
      <c r="V28" s="1280"/>
      <c r="W28" s="1280"/>
      <c r="X28" s="1280"/>
      <c r="Y28" s="1280"/>
      <c r="Z28" s="1280"/>
      <c r="AA28" s="1280"/>
      <c r="AB28" s="1280"/>
      <c r="AC28" s="1280"/>
      <c r="AD28" s="657"/>
      <c r="AE28" s="657"/>
      <c r="AF28" s="657"/>
      <c r="AG28" s="657"/>
      <c r="AH28" s="657"/>
      <c r="AI28" s="657"/>
    </row>
    <row r="29" spans="2:50" ht="17" customHeight="1" thickBot="1">
      <c r="B29" s="259"/>
      <c r="C29" s="1276"/>
      <c r="D29" s="652"/>
      <c r="E29" s="1279"/>
      <c r="F29" s="34"/>
      <c r="G29" s="653"/>
      <c r="H29" s="536"/>
      <c r="I29" s="268"/>
      <c r="J29" s="695">
        <f>J66</f>
        <v>5.0882028750680708E-2</v>
      </c>
      <c r="K29" s="268"/>
      <c r="L29" s="268"/>
      <c r="M29" s="268"/>
      <c r="N29" s="268"/>
      <c r="O29" s="268"/>
      <c r="P29" s="696">
        <f>P66</f>
        <v>0</v>
      </c>
      <c r="Q29" s="268"/>
      <c r="R29" s="666"/>
      <c r="S29" s="105"/>
      <c r="T29" s="259"/>
    </row>
    <row r="30" spans="2:50" ht="16" customHeight="1">
      <c r="B30" s="259"/>
      <c r="C30" s="1276"/>
      <c r="D30" s="652"/>
      <c r="E30" s="1279"/>
      <c r="F30" s="34"/>
      <c r="G30" s="653"/>
      <c r="H30" s="653"/>
      <c r="I30" s="653"/>
      <c r="J30" s="653"/>
      <c r="K30" s="653"/>
      <c r="L30" s="653"/>
      <c r="M30" s="653"/>
      <c r="N30" s="653"/>
      <c r="O30" s="653"/>
      <c r="P30" s="653"/>
      <c r="Q30" s="653"/>
      <c r="R30" s="105"/>
      <c r="S30" s="105"/>
      <c r="T30" s="259"/>
    </row>
    <row r="31" spans="2:50" ht="67" customHeight="1">
      <c r="B31" s="113"/>
      <c r="C31" s="697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271" t="s">
        <v>350</v>
      </c>
      <c r="D34" s="1271"/>
      <c r="E34" s="1271"/>
      <c r="F34" s="34"/>
      <c r="G34" s="653"/>
      <c r="H34" s="653"/>
      <c r="I34" s="653"/>
      <c r="J34" s="653"/>
      <c r="K34" s="653"/>
      <c r="L34" s="653"/>
      <c r="M34" s="653"/>
      <c r="N34" s="653"/>
      <c r="O34" s="653"/>
      <c r="P34" s="653"/>
      <c r="Q34" s="653"/>
      <c r="R34" s="653"/>
      <c r="S34" s="653"/>
    </row>
    <row r="35" spans="2:19" ht="16" hidden="1" customHeight="1">
      <c r="B35" s="227"/>
      <c r="C35" s="1271"/>
      <c r="D35" s="1271"/>
      <c r="E35" s="1271"/>
      <c r="F35" s="34"/>
      <c r="G35" s="653"/>
      <c r="H35" s="654" t="s">
        <v>352</v>
      </c>
      <c r="I35" s="534" t="s">
        <v>396</v>
      </c>
      <c r="J35" s="655" t="s">
        <v>56</v>
      </c>
      <c r="K35" s="655" t="s">
        <v>371</v>
      </c>
      <c r="L35" s="655"/>
      <c r="M35" s="655" t="s">
        <v>397</v>
      </c>
      <c r="N35" s="655"/>
      <c r="O35" s="655" t="s">
        <v>372</v>
      </c>
      <c r="P35" s="655" t="s">
        <v>398</v>
      </c>
      <c r="Q35" s="535" t="s">
        <v>399</v>
      </c>
      <c r="R35" s="656" t="s">
        <v>360</v>
      </c>
      <c r="S35" s="653"/>
    </row>
    <row r="36" spans="2:19" ht="17" hidden="1" customHeight="1" thickBot="1">
      <c r="B36" s="227"/>
      <c r="C36" s="1271"/>
      <c r="D36" s="1271"/>
      <c r="E36" s="1271"/>
      <c r="F36" s="34"/>
      <c r="G36" s="653"/>
      <c r="H36" s="658">
        <f>H7</f>
        <v>0</v>
      </c>
      <c r="I36" s="698">
        <f>I7</f>
        <v>0</v>
      </c>
      <c r="J36" s="647">
        <f>J7</f>
        <v>67187.5</v>
      </c>
      <c r="K36" s="647">
        <f>K7</f>
        <v>0</v>
      </c>
      <c r="L36" s="105"/>
      <c r="M36" s="647">
        <f>M7</f>
        <v>0</v>
      </c>
      <c r="N36" s="105"/>
      <c r="O36" s="647">
        <f>O7</f>
        <v>0</v>
      </c>
      <c r="P36" s="647">
        <f>P7</f>
        <v>0</v>
      </c>
      <c r="Q36" s="699">
        <f>Q7</f>
        <v>0</v>
      </c>
      <c r="R36" s="700">
        <f>I36+J36+K36+J38+M36/2</f>
        <v>67187.5</v>
      </c>
      <c r="S36" s="653"/>
    </row>
    <row r="37" spans="2:19" ht="16" hidden="1" customHeight="1">
      <c r="B37" s="227"/>
      <c r="C37" s="1271"/>
      <c r="D37" s="1271"/>
      <c r="E37" s="1271"/>
      <c r="F37" s="34"/>
      <c r="G37" s="653"/>
      <c r="H37" s="654" t="s">
        <v>362</v>
      </c>
      <c r="I37" s="663"/>
      <c r="J37" s="653" t="s">
        <v>400</v>
      </c>
      <c r="K37" s="653"/>
      <c r="L37" s="653"/>
      <c r="M37" s="653"/>
      <c r="N37" s="653"/>
      <c r="O37" s="653"/>
      <c r="P37" s="653" t="s">
        <v>55</v>
      </c>
      <c r="Q37" s="343"/>
      <c r="R37" s="701" t="s">
        <v>365</v>
      </c>
      <c r="S37" s="653"/>
    </row>
    <row r="38" spans="2:19" ht="17" hidden="1" customHeight="1" thickBot="1">
      <c r="B38" s="227"/>
      <c r="C38" s="1271"/>
      <c r="D38" s="1271"/>
      <c r="E38" s="1271"/>
      <c r="F38" s="34"/>
      <c r="G38" s="653"/>
      <c r="H38" s="658">
        <f>H9</f>
        <v>0</v>
      </c>
      <c r="I38" s="664"/>
      <c r="J38" s="702">
        <f>J9</f>
        <v>0</v>
      </c>
      <c r="K38" s="268"/>
      <c r="L38" s="268"/>
      <c r="M38" s="268"/>
      <c r="N38" s="268"/>
      <c r="O38" s="268"/>
      <c r="P38" s="702">
        <f>P9</f>
        <v>0.1</v>
      </c>
      <c r="Q38" s="666"/>
      <c r="R38" s="703">
        <f>M36/2+O36+P36+Q36+P38</f>
        <v>0.1</v>
      </c>
      <c r="S38" s="653"/>
    </row>
    <row r="39" spans="2:19" ht="16" hidden="1" customHeight="1">
      <c r="B39" s="227"/>
      <c r="C39" s="1271"/>
      <c r="D39" s="1271"/>
      <c r="E39" s="1271"/>
      <c r="F39" s="34"/>
      <c r="G39" s="653"/>
      <c r="H39" s="653"/>
      <c r="I39" s="653"/>
      <c r="J39" s="653"/>
      <c r="K39" s="653"/>
      <c r="L39" s="653"/>
      <c r="M39" s="653"/>
      <c r="N39" s="653"/>
      <c r="O39" s="653"/>
      <c r="P39" s="653"/>
      <c r="Q39" s="653"/>
      <c r="R39" s="653"/>
      <c r="S39" s="653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271" t="s">
        <v>401</v>
      </c>
      <c r="D42" s="1265"/>
      <c r="E42" s="1271" t="s">
        <v>402</v>
      </c>
      <c r="F42" s="34"/>
      <c r="G42" s="653"/>
      <c r="H42" s="653"/>
      <c r="I42" s="179"/>
      <c r="J42" s="179"/>
      <c r="K42" s="179"/>
      <c r="L42" s="179"/>
      <c r="M42" s="179"/>
      <c r="N42" s="653"/>
      <c r="O42" s="179"/>
      <c r="P42" s="653"/>
      <c r="Q42" s="656" t="s">
        <v>403</v>
      </c>
      <c r="R42" s="656" t="s">
        <v>404</v>
      </c>
      <c r="S42" s="653"/>
    </row>
    <row r="43" spans="2:19" ht="15" hidden="1" customHeight="1" thickBot="1">
      <c r="B43" s="227"/>
      <c r="C43" s="1271"/>
      <c r="D43" s="1265"/>
      <c r="E43" s="1271"/>
      <c r="F43" s="34"/>
      <c r="G43" s="653"/>
      <c r="H43" s="653"/>
      <c r="I43" s="653"/>
      <c r="J43" s="653"/>
      <c r="K43" s="653"/>
      <c r="L43" s="653"/>
      <c r="M43" s="653"/>
      <c r="N43" s="653"/>
      <c r="O43" s="653"/>
      <c r="P43" s="653"/>
      <c r="Q43" s="703">
        <f>'旧驾驶舱（待拆除）'!K26</f>
        <v>548.47808287991245</v>
      </c>
      <c r="R43" s="703">
        <f>'旧驾驶舱（待拆除）'!K29</f>
        <v>113567.791739263</v>
      </c>
      <c r="S43" s="653"/>
    </row>
    <row r="44" spans="2:19" ht="15" hidden="1" customHeight="1">
      <c r="B44" s="227"/>
      <c r="C44" s="1271"/>
      <c r="D44" s="1265"/>
      <c r="E44" s="1271"/>
      <c r="F44" s="34"/>
      <c r="G44" s="653"/>
      <c r="H44" s="653"/>
      <c r="I44" s="653"/>
      <c r="J44" s="653"/>
      <c r="K44" s="653"/>
      <c r="L44" s="653"/>
      <c r="M44" s="653"/>
      <c r="N44" s="653"/>
      <c r="O44" s="653"/>
      <c r="P44" s="653"/>
      <c r="Q44" s="653"/>
      <c r="R44" s="653"/>
      <c r="S44" s="653"/>
    </row>
    <row r="45" spans="2:19" ht="15" hidden="1" customHeight="1" thickBot="1">
      <c r="B45" s="227"/>
      <c r="C45" s="1271"/>
      <c r="D45" s="1265"/>
      <c r="E45" s="1271"/>
      <c r="F45" s="34"/>
      <c r="G45" s="653"/>
      <c r="H45" s="105"/>
      <c r="I45" s="704" t="s">
        <v>369</v>
      </c>
      <c r="J45" s="704" t="s">
        <v>370</v>
      </c>
      <c r="K45" s="704" t="s">
        <v>378</v>
      </c>
      <c r="L45" s="105"/>
      <c r="M45" s="105"/>
      <c r="N45" s="105"/>
      <c r="O45" s="705" t="s">
        <v>372</v>
      </c>
      <c r="P45" s="705" t="s">
        <v>373</v>
      </c>
      <c r="Q45" s="705" t="s">
        <v>374</v>
      </c>
      <c r="R45" s="105"/>
      <c r="S45" s="653"/>
    </row>
    <row r="46" spans="2:19" ht="15" hidden="1" customHeight="1">
      <c r="B46" s="227"/>
      <c r="C46" s="1271"/>
      <c r="D46" s="1265"/>
      <c r="E46" s="1271"/>
      <c r="F46" s="34"/>
      <c r="G46" s="653"/>
      <c r="H46" s="706" t="s">
        <v>405</v>
      </c>
      <c r="I46" s="707">
        <f>(I36/2+J38/2)/R36</f>
        <v>0</v>
      </c>
      <c r="J46" s="707">
        <f>(J36/2+I36/2)/R36</f>
        <v>0.5</v>
      </c>
      <c r="K46" s="708">
        <f>(K36+J36/2+J38/2+M36/2)/R36</f>
        <v>0.5</v>
      </c>
      <c r="L46" s="709"/>
      <c r="M46" s="264"/>
      <c r="N46" s="687"/>
      <c r="O46" s="710">
        <f>(O36+P36/2+P38/2+M36/2)/R38</f>
        <v>0.5</v>
      </c>
      <c r="P46" s="707">
        <f>(P36/2+Q36/2)/R38</f>
        <v>0</v>
      </c>
      <c r="Q46" s="707">
        <f>(P38/2+Q36/2)/R38</f>
        <v>0.5</v>
      </c>
      <c r="R46" s="706" t="s">
        <v>405</v>
      </c>
      <c r="S46" s="653"/>
    </row>
    <row r="47" spans="2:19" ht="15" hidden="1" customHeight="1">
      <c r="B47" s="227"/>
      <c r="C47" s="1271"/>
      <c r="D47" s="1265"/>
      <c r="E47" s="1271"/>
      <c r="F47" s="34"/>
      <c r="G47" s="653"/>
      <c r="H47" s="679" t="s">
        <v>380</v>
      </c>
      <c r="I47" s="711">
        <f>-MAX($R$36-$Q$43,0)*I46</f>
        <v>0</v>
      </c>
      <c r="J47" s="711">
        <f>-MAX($R$36-$Q$43,0)*J46</f>
        <v>-33319.510958560044</v>
      </c>
      <c r="K47" s="711">
        <f>-MAX($R$36-$Q$43,0)*K46+MAX(R38-R43,0)</f>
        <v>-33319.510958560044</v>
      </c>
      <c r="L47" s="663"/>
      <c r="M47" s="105"/>
      <c r="N47" s="343"/>
      <c r="O47" s="712">
        <f>-MAX($R$38-$R$43,0)*O46+MAX(R36-Q43,0)</f>
        <v>66639.021917120088</v>
      </c>
      <c r="P47" s="712">
        <f>-MAX($R$38-$R$43,0)*P46</f>
        <v>0</v>
      </c>
      <c r="Q47" s="712">
        <f>-MAX($R$38-$R$43,0)*Q46</f>
        <v>0</v>
      </c>
      <c r="R47" s="679" t="s">
        <v>381</v>
      </c>
      <c r="S47" s="653"/>
    </row>
    <row r="48" spans="2:19" ht="15" hidden="1" customHeight="1" thickBot="1">
      <c r="B48" s="227"/>
      <c r="C48" s="1271"/>
      <c r="D48" s="1265"/>
      <c r="E48" s="1271"/>
      <c r="F48" s="34"/>
      <c r="G48" s="653"/>
      <c r="H48" s="672" t="s">
        <v>406</v>
      </c>
      <c r="I48" s="713">
        <f>I46+I47</f>
        <v>0</v>
      </c>
      <c r="J48" s="713">
        <f t="shared" ref="J48:K48" si="4">J46+J47</f>
        <v>-33319.010958560044</v>
      </c>
      <c r="K48" s="713">
        <f t="shared" si="4"/>
        <v>-33319.010958560044</v>
      </c>
      <c r="L48" s="664"/>
      <c r="M48" s="268"/>
      <c r="N48" s="666"/>
      <c r="O48" s="713">
        <f>O46+O47</f>
        <v>66639.521917120088</v>
      </c>
      <c r="P48" s="713">
        <f t="shared" ref="P48:Q48" si="5">P46+P47</f>
        <v>0</v>
      </c>
      <c r="Q48" s="713">
        <f t="shared" si="5"/>
        <v>0.5</v>
      </c>
      <c r="R48" s="672" t="s">
        <v>406</v>
      </c>
      <c r="S48" s="653"/>
    </row>
    <row r="49" spans="2:52" ht="15" hidden="1" customHeight="1">
      <c r="B49" s="227"/>
      <c r="C49" s="1271"/>
      <c r="D49" s="1265"/>
      <c r="E49" s="227"/>
      <c r="F49" s="34"/>
      <c r="G49" s="653"/>
      <c r="H49" s="653"/>
      <c r="I49" s="653"/>
      <c r="J49" s="653"/>
      <c r="K49" s="653"/>
      <c r="L49" s="653"/>
      <c r="M49" s="653"/>
      <c r="N49" s="653"/>
      <c r="O49" s="653"/>
      <c r="P49" s="653"/>
      <c r="Q49" s="653"/>
      <c r="R49" s="653"/>
      <c r="S49" s="653"/>
    </row>
    <row r="50" spans="2:52" ht="15" hidden="1" customHeight="1">
      <c r="B50" s="227"/>
      <c r="C50" s="1271"/>
      <c r="D50" s="1265"/>
      <c r="E50" s="1271" t="s">
        <v>407</v>
      </c>
      <c r="F50" s="34"/>
      <c r="G50" s="653"/>
      <c r="H50" s="105"/>
      <c r="I50" s="714" t="s">
        <v>366</v>
      </c>
      <c r="J50" s="714" t="s">
        <v>367</v>
      </c>
      <c r="K50" s="714" t="s">
        <v>368</v>
      </c>
      <c r="L50" s="653"/>
      <c r="M50" s="653"/>
      <c r="N50" s="653"/>
      <c r="O50" s="653"/>
      <c r="P50" s="653"/>
      <c r="Q50" s="653"/>
      <c r="R50" s="653"/>
      <c r="S50" s="653"/>
    </row>
    <row r="51" spans="2:52" ht="15" hidden="1" customHeight="1">
      <c r="B51" s="227"/>
      <c r="C51" s="1271"/>
      <c r="D51" s="1265"/>
      <c r="E51" s="1271"/>
      <c r="F51" s="34"/>
      <c r="G51" s="653"/>
      <c r="H51" s="105"/>
      <c r="I51" s="715">
        <f>I14</f>
        <v>312.83999999999997</v>
      </c>
      <c r="J51" s="715">
        <f>J14</f>
        <v>2383.94</v>
      </c>
      <c r="K51" s="715">
        <f>K14</f>
        <v>40013.83</v>
      </c>
      <c r="L51" s="653"/>
      <c r="M51" s="653"/>
      <c r="N51" s="653"/>
      <c r="O51" s="653"/>
      <c r="P51" s="653"/>
      <c r="Q51" s="653"/>
      <c r="R51" s="653"/>
      <c r="S51" s="653"/>
    </row>
    <row r="52" spans="2:52" ht="15" hidden="1" customHeight="1">
      <c r="B52" s="227"/>
      <c r="C52" s="1271"/>
      <c r="D52" s="1265"/>
      <c r="E52" s="1271"/>
      <c r="F52" s="34"/>
      <c r="G52" s="653"/>
      <c r="H52" s="653"/>
      <c r="I52" s="653"/>
      <c r="J52" s="653"/>
      <c r="K52" s="653"/>
      <c r="L52" s="653"/>
      <c r="M52" s="653"/>
      <c r="N52" s="653"/>
      <c r="O52" s="653"/>
      <c r="P52" s="653"/>
      <c r="Q52" s="653"/>
      <c r="R52" s="653"/>
      <c r="S52" s="653"/>
    </row>
    <row r="53" spans="2:52" ht="15" hidden="1" customHeight="1" thickBot="1">
      <c r="B53" s="227"/>
      <c r="C53" s="1271"/>
      <c r="D53" s="1265"/>
      <c r="E53" s="1271"/>
      <c r="F53" s="34"/>
      <c r="G53" s="653"/>
      <c r="H53" s="653"/>
      <c r="I53" s="653"/>
      <c r="J53" s="653"/>
      <c r="K53" s="653"/>
      <c r="L53" s="653"/>
      <c r="M53" s="653"/>
      <c r="N53" s="653"/>
      <c r="O53" s="653"/>
      <c r="P53" s="653"/>
      <c r="Q53" s="653"/>
      <c r="R53" s="653"/>
      <c r="S53" s="653"/>
      <c r="V53" s="1271" t="s">
        <v>408</v>
      </c>
      <c r="X53" s="653"/>
      <c r="Y53" s="653"/>
      <c r="Z53" s="653"/>
      <c r="AA53" s="653"/>
      <c r="AB53" s="653"/>
      <c r="AC53" s="653"/>
      <c r="AD53" s="653"/>
      <c r="AE53" s="653"/>
      <c r="AF53" s="653"/>
      <c r="AG53" s="653"/>
      <c r="AH53" s="653"/>
      <c r="AI53" s="105"/>
      <c r="AJ53" s="105"/>
      <c r="AL53" s="1271" t="s">
        <v>409</v>
      </c>
      <c r="AN53" s="653"/>
      <c r="AO53" s="653"/>
      <c r="AP53" s="653"/>
      <c r="AQ53" s="653"/>
      <c r="AR53" s="653"/>
      <c r="AS53" s="653"/>
      <c r="AT53" s="653"/>
      <c r="AU53" s="653"/>
      <c r="AV53" s="653"/>
      <c r="AW53" s="653"/>
      <c r="AX53" s="653"/>
      <c r="AY53" s="105"/>
      <c r="AZ53" s="105"/>
    </row>
    <row r="54" spans="2:52" ht="16" hidden="1" customHeight="1">
      <c r="B54" s="227"/>
      <c r="C54" s="1271"/>
      <c r="D54" s="1265"/>
      <c r="E54" s="1271"/>
      <c r="F54" s="34"/>
      <c r="G54" s="653"/>
      <c r="H54" s="534"/>
      <c r="I54" s="670" t="s">
        <v>369</v>
      </c>
      <c r="J54" s="670" t="s">
        <v>370</v>
      </c>
      <c r="K54" s="670" t="s">
        <v>371</v>
      </c>
      <c r="L54" s="655"/>
      <c r="M54" s="655"/>
      <c r="N54" s="655"/>
      <c r="O54" s="670" t="s">
        <v>372</v>
      </c>
      <c r="P54" s="670" t="s">
        <v>373</v>
      </c>
      <c r="Q54" s="670" t="s">
        <v>374</v>
      </c>
      <c r="R54" s="535"/>
      <c r="S54" s="653"/>
      <c r="V54" s="1271"/>
      <c r="X54" s="653"/>
      <c r="Y54" s="654" t="s">
        <v>410</v>
      </c>
      <c r="Z54" s="534" t="s">
        <v>396</v>
      </c>
      <c r="AA54" s="655" t="s">
        <v>56</v>
      </c>
      <c r="AB54" s="535" t="s">
        <v>371</v>
      </c>
      <c r="AC54" s="655"/>
      <c r="AD54" s="655" t="s">
        <v>397</v>
      </c>
      <c r="AE54" s="655"/>
      <c r="AF54" s="534" t="s">
        <v>372</v>
      </c>
      <c r="AG54" s="655" t="s">
        <v>398</v>
      </c>
      <c r="AH54" s="535" t="s">
        <v>399</v>
      </c>
      <c r="AI54" s="687" t="s">
        <v>411</v>
      </c>
      <c r="AJ54" s="105"/>
      <c r="AL54" s="1271"/>
      <c r="AN54" s="653"/>
      <c r="AO54" s="534"/>
      <c r="AP54" s="655" t="s">
        <v>396</v>
      </c>
      <c r="AQ54" s="655" t="s">
        <v>56</v>
      </c>
      <c r="AR54" s="655" t="s">
        <v>371</v>
      </c>
      <c r="AS54" s="655"/>
      <c r="AT54" s="655" t="s">
        <v>397</v>
      </c>
      <c r="AU54" s="655"/>
      <c r="AV54" s="655" t="s">
        <v>372</v>
      </c>
      <c r="AW54" s="655" t="s">
        <v>398</v>
      </c>
      <c r="AX54" s="655" t="s">
        <v>399</v>
      </c>
      <c r="AY54" s="687"/>
      <c r="AZ54" s="105"/>
    </row>
    <row r="55" spans="2:52" ht="16" hidden="1" customHeight="1" thickBot="1">
      <c r="B55" s="227"/>
      <c r="C55" s="1271"/>
      <c r="D55" s="1265"/>
      <c r="E55" s="1271"/>
      <c r="F55" s="34"/>
      <c r="G55" s="653"/>
      <c r="H55" s="679" t="s">
        <v>376</v>
      </c>
      <c r="I55" s="716">
        <f>I17</f>
        <v>100000</v>
      </c>
      <c r="J55" s="716">
        <f>J17</f>
        <v>200000</v>
      </c>
      <c r="K55" s="716">
        <f>K17</f>
        <v>3000000</v>
      </c>
      <c r="L55" s="653"/>
      <c r="M55" s="653"/>
      <c r="N55" s="653"/>
      <c r="O55" s="716">
        <f>O17</f>
        <v>100000</v>
      </c>
      <c r="P55" s="716">
        <f>P17</f>
        <v>2000000</v>
      </c>
      <c r="Q55" s="716">
        <f>Q17</f>
        <v>300000</v>
      </c>
      <c r="R55" s="717" t="s">
        <v>376</v>
      </c>
      <c r="S55" s="688"/>
      <c r="V55" s="1271"/>
      <c r="X55" s="653"/>
      <c r="Y55" s="718">
        <f>H36</f>
        <v>0</v>
      </c>
      <c r="Z55" s="719">
        <f>_xlfn.IFS($H$36=0,$Q$96,$H$36=1,$J$96,TRUE,0)</f>
        <v>0</v>
      </c>
      <c r="AA55" s="222">
        <f>_xlfn.IFS($H$36=0,$P$95,$H$36=1,$I$95,TRUE,0)</f>
        <v>0.12121212121212133</v>
      </c>
      <c r="AB55" s="720">
        <f>_xlfn.IFS($H$36=0,$P$94,$H$36=1,$I$94,TRUE,0)</f>
        <v>0.81818181818181812</v>
      </c>
      <c r="AC55" s="105"/>
      <c r="AD55" s="721"/>
      <c r="AE55" s="105"/>
      <c r="AF55" s="722">
        <f>_xlfn.IFS($H$36=0,$P$123,$H$36=1,$I$123,TRUE,0)</f>
        <v>0</v>
      </c>
      <c r="AG55" s="222">
        <f>_xlfn.IFS($H$36=0,$P$124,$H$36=1,$I$124,TRUE,0)</f>
        <v>8.3333333333333259E-2</v>
      </c>
      <c r="AH55" s="723">
        <f>_xlfn.IFS($H$36=0,$Q$125,$H$36=1,$J$125,TRUE,0)</f>
        <v>0.24999999999999989</v>
      </c>
      <c r="AI55" s="723">
        <f>$R$36/($R$36+$R$38)</f>
        <v>0.9999985116301221</v>
      </c>
      <c r="AJ55" s="105"/>
      <c r="AL55" s="1271"/>
      <c r="AN55" s="653"/>
      <c r="AO55" s="688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271"/>
      <c r="D56" s="1265"/>
      <c r="E56" s="1271"/>
      <c r="F56" s="34"/>
      <c r="G56" s="653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3"/>
      <c r="V56" s="1271"/>
      <c r="X56" s="653"/>
      <c r="Y56" s="654" t="s">
        <v>412</v>
      </c>
      <c r="Z56" s="663"/>
      <c r="AA56" s="653" t="s">
        <v>400</v>
      </c>
      <c r="AB56" s="343"/>
      <c r="AC56" s="105"/>
      <c r="AD56" s="105"/>
      <c r="AE56" s="105"/>
      <c r="AF56" s="663"/>
      <c r="AG56" s="653" t="s">
        <v>55</v>
      </c>
      <c r="AH56" s="343"/>
      <c r="AI56" s="343" t="s">
        <v>413</v>
      </c>
      <c r="AJ56" s="105"/>
      <c r="AL56" s="1271"/>
      <c r="AN56" s="653"/>
      <c r="AO56" s="688"/>
      <c r="AP56" s="105"/>
      <c r="AQ56" s="653" t="s">
        <v>400</v>
      </c>
      <c r="AR56" s="105"/>
      <c r="AS56" s="105"/>
      <c r="AT56" s="105"/>
      <c r="AU56" s="105"/>
      <c r="AV56" s="105"/>
      <c r="AW56" s="653" t="s">
        <v>55</v>
      </c>
      <c r="AX56" s="105"/>
      <c r="AY56" s="343"/>
      <c r="AZ56" s="105"/>
    </row>
    <row r="57" spans="2:52" ht="16" hidden="1" customHeight="1" thickBot="1">
      <c r="B57" s="227"/>
      <c r="C57" s="1271"/>
      <c r="D57" s="1265"/>
      <c r="E57" s="1271"/>
      <c r="F57" s="34"/>
      <c r="G57" s="653"/>
      <c r="H57" s="724" t="s">
        <v>382</v>
      </c>
      <c r="I57" s="725">
        <f>_xlfn.IFS($H$36=0,R89,$H$36=1,K89,TRUE,0)*$Q$43/$I$51</f>
        <v>5.3127950281479201E-2</v>
      </c>
      <c r="J57" s="726">
        <f>_xlfn.IFS($H$36=0,Q89,$H$36=1,J89,TRUE,0)*$Q$43/$J$51</f>
        <v>-6.9718818284260249E-3</v>
      </c>
      <c r="K57" s="727">
        <f>_xlfn.IFS($H$36=0,P89,$H$36=1,I89,TRUE,0)*$Q$43/$K$51</f>
        <v>0</v>
      </c>
      <c r="L57" s="653"/>
      <c r="M57" s="653"/>
      <c r="N57" s="653"/>
      <c r="O57" s="728">
        <f t="shared" ref="O57:Q58" si="6">_xlfn.IFS($H$38=0,P118,$H$38=1,I118,TRUE,0)*$R$43</f>
        <v>-94639.826449385844</v>
      </c>
      <c r="P57" s="726">
        <f t="shared" si="6"/>
        <v>94639.826449385844</v>
      </c>
      <c r="Q57" s="727">
        <f t="shared" si="6"/>
        <v>0</v>
      </c>
      <c r="R57" s="729" t="s">
        <v>383</v>
      </c>
      <c r="S57" s="653"/>
      <c r="V57" s="1271"/>
      <c r="X57" s="653"/>
      <c r="Y57" s="730">
        <f>H38</f>
        <v>0</v>
      </c>
      <c r="Z57" s="664"/>
      <c r="AA57" s="731">
        <f>_xlfn.IFS($H$36=0,$P$96,$H$36=1,$I$96,TRUE,0)</f>
        <v>6.0606060606060663E-2</v>
      </c>
      <c r="AB57" s="666"/>
      <c r="AC57" s="268"/>
      <c r="AD57" s="268"/>
      <c r="AE57" s="268"/>
      <c r="AF57" s="664"/>
      <c r="AG57" s="731">
        <f>_xlfn.IFS($H$36=0,$P$125,$H$36=1,$I$125,TRUE,0)</f>
        <v>0</v>
      </c>
      <c r="AH57" s="666"/>
      <c r="AI57" s="732">
        <f>$R$38/($R$36+$R$38)</f>
        <v>1.4883698777750655E-6</v>
      </c>
      <c r="AJ57" s="105"/>
      <c r="AL57" s="1271"/>
      <c r="AN57" s="653"/>
      <c r="AO57" s="536"/>
      <c r="AP57" s="268"/>
      <c r="AQ57" s="733">
        <f>$AA$57*$AI$55</f>
        <v>6.0605970401825637E-2</v>
      </c>
      <c r="AR57" s="268"/>
      <c r="AS57" s="268"/>
      <c r="AT57" s="268"/>
      <c r="AU57" s="268"/>
      <c r="AV57" s="268"/>
      <c r="AW57" s="733">
        <f>$AG$57*$AI$57</f>
        <v>0</v>
      </c>
      <c r="AX57" s="268"/>
      <c r="AY57" s="666"/>
      <c r="AZ57" s="105"/>
    </row>
    <row r="58" spans="2:52" ht="17" hidden="1" customHeight="1">
      <c r="B58" s="227"/>
      <c r="C58" s="1271"/>
      <c r="D58" s="1265"/>
      <c r="E58" s="1271"/>
      <c r="F58" s="34"/>
      <c r="G58" s="653"/>
      <c r="H58" s="734" t="s">
        <v>384</v>
      </c>
      <c r="I58" s="735">
        <f>_xlfn.IFS($H$36=0,R90,$H$36=1,K90,TRUE,0)*$Q$43/$I$51</f>
        <v>0</v>
      </c>
      <c r="J58" s="736">
        <f>_xlfn.IFS($H$36=0,Q90,$H$36=1,J90,TRUE,0)*$Q$43/$J$51</f>
        <v>-9.4120404683751435E-2</v>
      </c>
      <c r="K58" s="737">
        <f>_xlfn.IFS($H$36=0,P90,$H$36=1,I90,TRUE,0)*$Q$43/$K$51</f>
        <v>5.607496146751819E-3</v>
      </c>
      <c r="L58" s="105"/>
      <c r="M58" s="105"/>
      <c r="N58" s="105"/>
      <c r="O58" s="738">
        <f t="shared" si="6"/>
        <v>-14195.121868410361</v>
      </c>
      <c r="P58" s="736">
        <f t="shared" si="6"/>
        <v>0</v>
      </c>
      <c r="Q58" s="737">
        <f t="shared" si="6"/>
        <v>14195.121868410366</v>
      </c>
      <c r="R58" s="739" t="s">
        <v>385</v>
      </c>
      <c r="S58" s="653"/>
      <c r="V58" s="1271"/>
      <c r="X58" s="653"/>
      <c r="Y58" s="653"/>
      <c r="Z58" s="653"/>
      <c r="AA58" s="653"/>
      <c r="AB58" s="653"/>
      <c r="AC58" s="653"/>
      <c r="AD58" s="653"/>
      <c r="AE58" s="653"/>
      <c r="AF58" s="653"/>
      <c r="AG58" s="653"/>
      <c r="AH58" s="653"/>
      <c r="AI58" s="105"/>
      <c r="AJ58" s="105"/>
      <c r="AL58" s="1271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105"/>
      <c r="AZ58" s="105"/>
    </row>
    <row r="59" spans="2:52" ht="17" hidden="1" customHeight="1" thickBot="1">
      <c r="B59" s="227"/>
      <c r="C59" s="1271"/>
      <c r="D59" s="1265"/>
      <c r="E59" s="1271"/>
      <c r="F59" s="34"/>
      <c r="G59" s="653"/>
      <c r="H59" s="740" t="s">
        <v>406</v>
      </c>
      <c r="I59" s="741">
        <f>_xlfn.IFS($H$36=0,R80,$H$36=1,K80,TRUE,0)*$Q$43/$I$51</f>
        <v>5.3127950281479201E-2</v>
      </c>
      <c r="J59" s="742">
        <f>_xlfn.IFS($H$36=0,Q80,$H$36=1,J80,TRUE,0)*$Q$43/$J$51</f>
        <v>1.3943763656852062E-2</v>
      </c>
      <c r="K59" s="743">
        <f>_xlfn.IFS($H$36=0,P80,$H$36=1,I80,TRUE,0)*$Q$43/$K$51</f>
        <v>1.2461102548337375E-2</v>
      </c>
      <c r="L59" s="268"/>
      <c r="M59" s="268"/>
      <c r="N59" s="268"/>
      <c r="O59" s="744">
        <f>_xlfn.IFS($H$38=0,P109,$H$38=1,I109,TRUE,0)*$R$43</f>
        <v>4731.9913224692918</v>
      </c>
      <c r="P59" s="742">
        <f>_xlfn.IFS($H$38=0,Q109,$H$38=1,J109,TRUE,0)*$R$43</f>
        <v>94639.826449385844</v>
      </c>
      <c r="Q59" s="743">
        <f>_xlfn.IFS($H$38=0,R109,$H$38=1,K109,TRUE,0)*$R$43</f>
        <v>14195.973967407876</v>
      </c>
      <c r="R59" s="745" t="s">
        <v>406</v>
      </c>
      <c r="S59" s="653"/>
      <c r="V59" s="671"/>
      <c r="AL59" s="671"/>
    </row>
    <row r="60" spans="2:52" ht="16" hidden="1" customHeight="1">
      <c r="B60" s="227"/>
      <c r="C60" s="1271"/>
      <c r="D60" s="1265"/>
      <c r="E60" s="1271"/>
      <c r="F60" s="34"/>
      <c r="G60" s="653"/>
      <c r="H60" s="653"/>
      <c r="I60" s="653"/>
      <c r="J60" s="653"/>
      <c r="K60" s="653"/>
      <c r="L60" s="653"/>
      <c r="M60" s="653"/>
      <c r="N60" s="653"/>
      <c r="O60" s="653"/>
      <c r="P60" s="653"/>
      <c r="Q60" s="653"/>
      <c r="R60" s="653"/>
      <c r="S60" s="653"/>
    </row>
    <row r="61" spans="2:52" ht="67" hidden="1" customHeight="1">
      <c r="B61" s="227"/>
      <c r="C61" s="1271"/>
      <c r="D61" s="227"/>
      <c r="E61" s="227"/>
      <c r="F61" s="34"/>
    </row>
    <row r="62" spans="2:52" ht="17" hidden="1" customHeight="1" thickBot="1">
      <c r="B62" s="227"/>
      <c r="C62" s="1271"/>
      <c r="D62" s="1265"/>
      <c r="E62" s="1271" t="s">
        <v>414</v>
      </c>
      <c r="F62" s="34"/>
      <c r="G62" s="653"/>
      <c r="H62" s="653"/>
      <c r="I62" s="653"/>
      <c r="J62" s="653"/>
      <c r="K62" s="653"/>
      <c r="L62" s="653"/>
      <c r="M62" s="653"/>
      <c r="N62" s="653"/>
      <c r="O62" s="653"/>
      <c r="P62" s="653"/>
      <c r="Q62" s="653"/>
      <c r="R62" s="105"/>
      <c r="S62" s="105"/>
    </row>
    <row r="63" spans="2:52" ht="16" hidden="1" customHeight="1">
      <c r="B63" s="227"/>
      <c r="C63" s="1271"/>
      <c r="D63" s="1265"/>
      <c r="E63" s="1271"/>
      <c r="F63" s="34"/>
      <c r="G63" s="653"/>
      <c r="H63" s="534"/>
      <c r="I63" s="655" t="s">
        <v>386</v>
      </c>
      <c r="J63" s="655" t="s">
        <v>387</v>
      </c>
      <c r="K63" s="655" t="s">
        <v>388</v>
      </c>
      <c r="L63" s="655"/>
      <c r="M63" s="655" t="s">
        <v>389</v>
      </c>
      <c r="N63" s="655"/>
      <c r="O63" s="655" t="s">
        <v>390</v>
      </c>
      <c r="P63" s="655" t="s">
        <v>391</v>
      </c>
      <c r="Q63" s="655" t="s">
        <v>392</v>
      </c>
      <c r="R63" s="687"/>
      <c r="S63" s="105"/>
    </row>
    <row r="64" spans="2:52" ht="16" hidden="1" customHeight="1">
      <c r="B64" s="227"/>
      <c r="C64" s="1271"/>
      <c r="D64" s="1265"/>
      <c r="E64" s="1271"/>
      <c r="F64" s="34"/>
      <c r="G64" s="653"/>
      <c r="H64" s="688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271"/>
      <c r="D65" s="1265"/>
      <c r="E65" s="1271"/>
      <c r="F65" s="34"/>
      <c r="G65" s="653"/>
      <c r="H65" s="688"/>
      <c r="I65" s="105"/>
      <c r="J65" s="653" t="s">
        <v>394</v>
      </c>
      <c r="K65" s="105"/>
      <c r="L65" s="105"/>
      <c r="M65" s="105"/>
      <c r="N65" s="105"/>
      <c r="O65" s="105"/>
      <c r="P65" s="653" t="s">
        <v>395</v>
      </c>
      <c r="Q65" s="105"/>
      <c r="R65" s="343"/>
      <c r="S65" s="105"/>
    </row>
    <row r="66" spans="2:44" ht="17" hidden="1" customHeight="1" thickBot="1">
      <c r="B66" s="227"/>
      <c r="C66" s="1271"/>
      <c r="D66" s="1265"/>
      <c r="E66" s="1271"/>
      <c r="F66" s="34"/>
      <c r="G66" s="653"/>
      <c r="H66" s="536"/>
      <c r="I66" s="268"/>
      <c r="J66" s="733">
        <f>($R$36+$R$38)*AQ57/2/$K$51</f>
        <v>5.0882028750680708E-2</v>
      </c>
      <c r="K66" s="268"/>
      <c r="L66" s="268"/>
      <c r="M66" s="268"/>
      <c r="N66" s="268"/>
      <c r="O66" s="268"/>
      <c r="P66" s="733">
        <f>($R$36+$R$38)*AW57/2</f>
        <v>0</v>
      </c>
      <c r="Q66" s="268"/>
      <c r="R66" s="666"/>
      <c r="S66" s="105"/>
    </row>
    <row r="67" spans="2:44" ht="16" hidden="1" customHeight="1">
      <c r="B67" s="227"/>
      <c r="C67" s="1271"/>
      <c r="D67" s="1265"/>
      <c r="E67" s="1271"/>
      <c r="F67" s="34"/>
      <c r="G67" s="653"/>
      <c r="H67" s="653"/>
      <c r="I67" s="653"/>
      <c r="J67" s="653"/>
      <c r="K67" s="653"/>
      <c r="L67" s="653"/>
      <c r="M67" s="653"/>
      <c r="N67" s="653"/>
      <c r="O67" s="653"/>
      <c r="P67" s="653"/>
      <c r="Q67" s="653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266" t="s">
        <v>415</v>
      </c>
      <c r="D70" s="1265"/>
      <c r="E70" s="1266" t="s">
        <v>416</v>
      </c>
      <c r="G70" s="222"/>
      <c r="H70" s="222"/>
      <c r="I70" s="222"/>
      <c r="J70" s="222"/>
      <c r="K70" s="222"/>
      <c r="L70" s="222"/>
      <c r="M70" s="1265"/>
      <c r="N70" s="222"/>
      <c r="O70" s="222"/>
      <c r="P70" s="222"/>
      <c r="Q70" s="222"/>
      <c r="R70" s="222"/>
      <c r="S70" s="222"/>
    </row>
    <row r="71" spans="2:44" ht="45" hidden="1" customHeight="1">
      <c r="C71" s="1266"/>
      <c r="D71" s="1265"/>
      <c r="E71" s="1266"/>
      <c r="G71" s="222"/>
      <c r="H71" s="1260" t="s">
        <v>417</v>
      </c>
      <c r="I71" s="1260"/>
      <c r="J71" s="1260"/>
      <c r="K71" s="1260"/>
      <c r="L71" s="222"/>
      <c r="M71" s="1265"/>
      <c r="N71" s="222"/>
      <c r="O71" s="1260" t="s">
        <v>418</v>
      </c>
      <c r="P71" s="1260"/>
      <c r="Q71" s="1260"/>
      <c r="R71" s="1260"/>
      <c r="S71" s="222"/>
    </row>
    <row r="72" spans="2:44" ht="16" hidden="1" customHeight="1">
      <c r="C72" s="1266"/>
      <c r="D72" s="1265"/>
      <c r="E72" s="1266"/>
      <c r="G72" s="222"/>
      <c r="H72" s="222"/>
      <c r="I72" s="222"/>
      <c r="J72" s="222"/>
      <c r="K72" s="222"/>
      <c r="L72" s="222"/>
      <c r="M72" s="1265"/>
      <c r="N72" s="222"/>
      <c r="O72" s="222"/>
      <c r="P72" s="222"/>
      <c r="Q72" s="222"/>
      <c r="R72" s="222"/>
      <c r="S72" s="222"/>
    </row>
    <row r="73" spans="2:44" ht="46" hidden="1" customHeight="1" thickBot="1">
      <c r="C73" s="1266"/>
      <c r="D73" s="1265"/>
      <c r="E73" s="1266"/>
      <c r="G73" s="222"/>
      <c r="H73" s="1264" t="s">
        <v>419</v>
      </c>
      <c r="I73" s="1264"/>
      <c r="J73" s="1264"/>
      <c r="K73" s="1264"/>
      <c r="L73" s="222"/>
      <c r="M73" s="1265"/>
      <c r="N73" s="222"/>
      <c r="O73" s="1260" t="s">
        <v>419</v>
      </c>
      <c r="P73" s="1260"/>
      <c r="Q73" s="1260"/>
      <c r="R73" s="1260"/>
      <c r="S73" s="222"/>
      <c r="Y73" s="189"/>
      <c r="Z73" s="746"/>
      <c r="AA73" s="746"/>
      <c r="AB73" s="746"/>
      <c r="AO73" s="189"/>
      <c r="AP73" s="746"/>
      <c r="AQ73" s="746"/>
      <c r="AR73" s="746"/>
    </row>
    <row r="74" spans="2:44" ht="17" hidden="1" customHeight="1" thickBot="1">
      <c r="C74" s="1266"/>
      <c r="D74" s="1265"/>
      <c r="E74" s="1266"/>
      <c r="G74" s="222"/>
      <c r="H74" s="747"/>
      <c r="I74" s="748" t="s">
        <v>378</v>
      </c>
      <c r="J74" s="748" t="s">
        <v>370</v>
      </c>
      <c r="K74" s="749" t="s">
        <v>369</v>
      </c>
      <c r="L74" s="222"/>
      <c r="M74" s="1265"/>
      <c r="N74" s="222"/>
      <c r="O74" s="750"/>
      <c r="P74" s="751" t="s">
        <v>378</v>
      </c>
      <c r="Q74" s="751" t="s">
        <v>370</v>
      </c>
      <c r="R74" s="752" t="s">
        <v>369</v>
      </c>
      <c r="S74" s="222"/>
      <c r="V74" s="1271" t="s">
        <v>420</v>
      </c>
      <c r="X74" s="222"/>
      <c r="Y74" s="222"/>
      <c r="Z74" s="222"/>
      <c r="AA74" s="222"/>
      <c r="AB74" s="222"/>
      <c r="AC74" s="222"/>
      <c r="AL74" s="1273"/>
    </row>
    <row r="75" spans="2:44" ht="16" hidden="1" customHeight="1">
      <c r="C75" s="1266"/>
      <c r="D75" s="1265"/>
      <c r="E75" s="1266"/>
      <c r="G75" s="222"/>
      <c r="H75" s="1261" t="s">
        <v>421</v>
      </c>
      <c r="I75" s="748" t="s">
        <v>422</v>
      </c>
      <c r="J75" s="748" t="s">
        <v>423</v>
      </c>
      <c r="K75" s="749" t="s">
        <v>424</v>
      </c>
      <c r="L75" s="222"/>
      <c r="M75" s="1265"/>
      <c r="N75" s="222"/>
      <c r="O75" s="1261" t="s">
        <v>421</v>
      </c>
      <c r="P75" s="753" t="s">
        <v>422</v>
      </c>
      <c r="Q75" s="753" t="s">
        <v>423</v>
      </c>
      <c r="R75" s="754" t="s">
        <v>424</v>
      </c>
      <c r="S75" s="222"/>
      <c r="V75" s="1272"/>
      <c r="X75" s="222"/>
      <c r="Y75" s="755"/>
      <c r="Z75" s="243" t="s">
        <v>107</v>
      </c>
      <c r="AA75" s="243" t="s">
        <v>108</v>
      </c>
      <c r="AB75" s="244" t="s">
        <v>110</v>
      </c>
      <c r="AC75" s="222"/>
      <c r="AL75" s="1274"/>
      <c r="AO75" s="189"/>
      <c r="AP75" s="746"/>
      <c r="AQ75" s="746"/>
      <c r="AR75" s="746"/>
    </row>
    <row r="76" spans="2:44" ht="17" hidden="1" customHeight="1" thickBot="1">
      <c r="C76" s="1266"/>
      <c r="D76" s="1265"/>
      <c r="E76" s="1266"/>
      <c r="G76" s="222"/>
      <c r="H76" s="1262"/>
      <c r="I76" s="756">
        <f>$K$48/SUM($I$48:$K$48)</f>
        <v>0.5</v>
      </c>
      <c r="J76" s="756">
        <f>$J$48/SUM($I$48:$K$48)</f>
        <v>0.5</v>
      </c>
      <c r="K76" s="757">
        <f>$I$48/SUM($I$48:$K$48)</f>
        <v>0</v>
      </c>
      <c r="L76" s="222"/>
      <c r="M76" s="1265"/>
      <c r="N76" s="222"/>
      <c r="O76" s="1262"/>
      <c r="P76" s="756">
        <f>$K$48/SUM($I$48:$K$48)</f>
        <v>0.5</v>
      </c>
      <c r="Q76" s="756">
        <f>$J$48/SUM($I$48:$K$48)</f>
        <v>0.5</v>
      </c>
      <c r="R76" s="757">
        <f>$I$48/SUM($I$48:$K$48)</f>
        <v>0</v>
      </c>
      <c r="S76" s="222"/>
      <c r="V76" s="1272"/>
      <c r="X76" s="222"/>
      <c r="Y76" s="538" t="s">
        <v>107</v>
      </c>
      <c r="Z76" s="190" t="s">
        <v>144</v>
      </c>
      <c r="AA76" s="190">
        <v>0</v>
      </c>
      <c r="AB76" s="245">
        <v>0</v>
      </c>
      <c r="AC76" s="222"/>
      <c r="AL76" s="1274"/>
      <c r="AO76" s="746"/>
      <c r="AP76" s="758"/>
      <c r="AQ76" s="758"/>
      <c r="AR76" s="758"/>
    </row>
    <row r="77" spans="2:44" ht="24" hidden="1" customHeight="1">
      <c r="C77" s="1266"/>
      <c r="D77" s="1265"/>
      <c r="E77" s="1266"/>
      <c r="G77" s="222"/>
      <c r="H77" s="759" t="s">
        <v>376</v>
      </c>
      <c r="I77" s="760">
        <f>$K$55</f>
        <v>3000000</v>
      </c>
      <c r="J77" s="760">
        <f>$J$55</f>
        <v>200000</v>
      </c>
      <c r="K77" s="761">
        <f>$I$55</f>
        <v>100000</v>
      </c>
      <c r="L77" s="222"/>
      <c r="M77" s="1265"/>
      <c r="N77" s="222"/>
      <c r="O77" s="1261" t="s">
        <v>376</v>
      </c>
      <c r="P77" s="1267">
        <f t="shared" ref="P77" si="7">$K$55</f>
        <v>3000000</v>
      </c>
      <c r="Q77" s="1267">
        <f t="shared" ref="Q77" si="8">$J$55</f>
        <v>200000</v>
      </c>
      <c r="R77" s="1269">
        <f t="shared" ref="R77" si="9">$I$55</f>
        <v>100000</v>
      </c>
      <c r="S77" s="222"/>
      <c r="V77" s="1272"/>
      <c r="X77" s="222"/>
      <c r="Y77" s="538" t="s">
        <v>108</v>
      </c>
      <c r="Z77" s="190" t="s">
        <v>157</v>
      </c>
      <c r="AA77" s="190" t="s">
        <v>145</v>
      </c>
      <c r="AB77" s="245">
        <v>0</v>
      </c>
      <c r="AC77" s="222"/>
      <c r="AL77" s="1274"/>
      <c r="AO77" s="746"/>
      <c r="AP77" s="758"/>
      <c r="AQ77" s="758"/>
      <c r="AR77" s="758"/>
    </row>
    <row r="78" spans="2:44" ht="25" hidden="1" customHeight="1" thickBot="1">
      <c r="C78" s="1266"/>
      <c r="D78" s="1265"/>
      <c r="E78" s="1266"/>
      <c r="G78" s="222"/>
      <c r="H78" s="762" t="s">
        <v>425</v>
      </c>
      <c r="I78" s="763">
        <f>SQRT(I77)</f>
        <v>1732.0508075688772</v>
      </c>
      <c r="J78" s="763">
        <f>SQRT(J77)</f>
        <v>447.21359549995793</v>
      </c>
      <c r="K78" s="764">
        <f>SQRT(K77)</f>
        <v>316.22776601683796</v>
      </c>
      <c r="L78" s="222"/>
      <c r="M78" s="1265"/>
      <c r="N78" s="222"/>
      <c r="O78" s="1262"/>
      <c r="P78" s="1268"/>
      <c r="Q78" s="1268"/>
      <c r="R78" s="1270"/>
      <c r="S78" s="222"/>
      <c r="V78" s="1272"/>
      <c r="X78" s="222"/>
      <c r="Y78" s="539" t="s">
        <v>110</v>
      </c>
      <c r="Z78" s="246" t="s">
        <v>156</v>
      </c>
      <c r="AA78" s="246" t="s">
        <v>158</v>
      </c>
      <c r="AB78" s="247" t="s">
        <v>146</v>
      </c>
      <c r="AC78" s="222"/>
      <c r="AL78" s="1274"/>
      <c r="AO78" s="746"/>
      <c r="AP78" s="758"/>
      <c r="AQ78" s="758"/>
      <c r="AR78" s="758"/>
    </row>
    <row r="79" spans="2:44" ht="16" hidden="1" customHeight="1">
      <c r="C79" s="1266"/>
      <c r="D79" s="1265"/>
      <c r="E79" s="1266"/>
      <c r="G79" s="222"/>
      <c r="H79" s="1261" t="s">
        <v>426</v>
      </c>
      <c r="I79" s="748" t="s">
        <v>427</v>
      </c>
      <c r="J79" s="748" t="s">
        <v>428</v>
      </c>
      <c r="K79" s="749" t="s">
        <v>429</v>
      </c>
      <c r="L79" s="222"/>
      <c r="M79" s="1265"/>
      <c r="N79" s="222"/>
      <c r="O79" s="1261" t="s">
        <v>430</v>
      </c>
      <c r="P79" s="748" t="s">
        <v>427</v>
      </c>
      <c r="Q79" s="748" t="s">
        <v>428</v>
      </c>
      <c r="R79" s="749" t="s">
        <v>429</v>
      </c>
      <c r="S79" s="222"/>
      <c r="V79" s="1272"/>
      <c r="X79" s="222"/>
      <c r="Y79" s="222"/>
      <c r="Z79" s="222"/>
      <c r="AA79" s="222"/>
      <c r="AB79" s="222"/>
      <c r="AC79" s="222"/>
      <c r="AL79" s="1274"/>
    </row>
    <row r="80" spans="2:44" ht="17" hidden="1" customHeight="1" thickBot="1">
      <c r="C80" s="1266"/>
      <c r="D80" s="1265"/>
      <c r="E80" s="1266"/>
      <c r="G80" s="222"/>
      <c r="H80" s="1262"/>
      <c r="I80" s="765">
        <f>I78/SUM($I78:$K78)</f>
        <v>0.69407182640187792</v>
      </c>
      <c r="J80" s="765">
        <f>J78/SUM($I78:$K78)</f>
        <v>0.17920857498174925</v>
      </c>
      <c r="K80" s="766">
        <f>K78/SUM($I78:$K78)</f>
        <v>0.12671959861637278</v>
      </c>
      <c r="L80" s="222"/>
      <c r="M80" s="1265"/>
      <c r="N80" s="222"/>
      <c r="O80" s="1262"/>
      <c r="P80" s="765">
        <f>P77/SUM($I77:$K77)</f>
        <v>0.90909090909090906</v>
      </c>
      <c r="Q80" s="765">
        <f>Q77/SUM($I77:$K77)</f>
        <v>6.0606060606060608E-2</v>
      </c>
      <c r="R80" s="766">
        <f>R77/SUM($I77:$K77)</f>
        <v>3.0303030303030304E-2</v>
      </c>
      <c r="S80" s="222"/>
    </row>
    <row r="81" spans="3:19" ht="16" hidden="1" customHeight="1">
      <c r="C81" s="1266"/>
      <c r="D81" s="1265"/>
      <c r="E81" s="1266"/>
      <c r="G81" s="222"/>
      <c r="H81" s="767" t="s">
        <v>431</v>
      </c>
      <c r="I81" s="768" t="s">
        <v>432</v>
      </c>
      <c r="J81" s="768" t="s">
        <v>433</v>
      </c>
      <c r="K81" s="769" t="s">
        <v>434</v>
      </c>
      <c r="L81" s="222"/>
      <c r="M81" s="1265"/>
      <c r="N81" s="222"/>
      <c r="O81" s="770" t="s">
        <v>431</v>
      </c>
      <c r="P81" s="768" t="s">
        <v>432</v>
      </c>
      <c r="Q81" s="768" t="s">
        <v>433</v>
      </c>
      <c r="R81" s="768" t="s">
        <v>434</v>
      </c>
      <c r="S81" s="222"/>
    </row>
    <row r="82" spans="3:19" ht="16" hidden="1" customHeight="1">
      <c r="C82" s="1266"/>
      <c r="D82" s="1265"/>
      <c r="E82" s="1266"/>
      <c r="G82" s="222"/>
      <c r="H82" s="771" t="b">
        <f>(I80-I76)*(K80-K76)&gt;0</f>
        <v>1</v>
      </c>
      <c r="I82" s="772">
        <f>I76</f>
        <v>0.5</v>
      </c>
      <c r="J82" s="772">
        <f>1-K80-I76</f>
        <v>0.37328040138362728</v>
      </c>
      <c r="K82" s="773">
        <f>K80</f>
        <v>0.12671959861637278</v>
      </c>
      <c r="L82" s="222"/>
      <c r="M82" s="1265"/>
      <c r="N82" s="222"/>
      <c r="O82" s="240" t="b">
        <f>(P80-P76)*(R80-R76)&gt;0</f>
        <v>1</v>
      </c>
      <c r="P82" s="772">
        <f>P76</f>
        <v>0.5</v>
      </c>
      <c r="Q82" s="772">
        <f>1-R80-P76</f>
        <v>0.46969696969696972</v>
      </c>
      <c r="R82" s="772">
        <f>R80</f>
        <v>3.0303030303030304E-2</v>
      </c>
      <c r="S82" s="222"/>
    </row>
    <row r="83" spans="3:19" ht="16" hidden="1" customHeight="1">
      <c r="C83" s="1266"/>
      <c r="D83" s="1265"/>
      <c r="E83" s="1266"/>
      <c r="G83" s="222"/>
      <c r="H83" s="767" t="s">
        <v>435</v>
      </c>
      <c r="I83" s="768" t="s">
        <v>432</v>
      </c>
      <c r="J83" s="768" t="s">
        <v>433</v>
      </c>
      <c r="K83" s="769" t="s">
        <v>434</v>
      </c>
      <c r="L83" s="222"/>
      <c r="M83" s="1265"/>
      <c r="N83" s="222"/>
      <c r="O83" s="770" t="s">
        <v>435</v>
      </c>
      <c r="P83" s="768" t="s">
        <v>432</v>
      </c>
      <c r="Q83" s="768" t="s">
        <v>433</v>
      </c>
      <c r="R83" s="768" t="s">
        <v>434</v>
      </c>
      <c r="S83" s="222"/>
    </row>
    <row r="84" spans="3:19" ht="16" hidden="1" customHeight="1">
      <c r="C84" s="1266"/>
      <c r="D84" s="1265"/>
      <c r="E84" s="1266"/>
      <c r="G84" s="222"/>
      <c r="H84" s="771" t="b">
        <f>(J80-J76)*(K80-K76)&gt;0</f>
        <v>0</v>
      </c>
      <c r="I84" s="772">
        <f>1-J80-K76</f>
        <v>0.82079142501825075</v>
      </c>
      <c r="J84" s="772">
        <f>J80</f>
        <v>0.17920857498174925</v>
      </c>
      <c r="K84" s="773">
        <f>K76</f>
        <v>0</v>
      </c>
      <c r="L84" s="222"/>
      <c r="M84" s="1265"/>
      <c r="N84" s="222"/>
      <c r="O84" s="240" t="b">
        <f>(Q80-Q76)*(R80-R76)&gt;0</f>
        <v>0</v>
      </c>
      <c r="P84" s="772">
        <f>1-Q80-R76</f>
        <v>0.93939393939393945</v>
      </c>
      <c r="Q84" s="772">
        <f>Q80</f>
        <v>6.0606060606060608E-2</v>
      </c>
      <c r="R84" s="772">
        <f>R76</f>
        <v>0</v>
      </c>
      <c r="S84" s="222"/>
    </row>
    <row r="85" spans="3:19" ht="16" hidden="1" customHeight="1">
      <c r="C85" s="1266"/>
      <c r="D85" s="1265"/>
      <c r="E85" s="1266"/>
      <c r="G85" s="222"/>
      <c r="H85" s="767" t="s">
        <v>436</v>
      </c>
      <c r="I85" s="768" t="s">
        <v>432</v>
      </c>
      <c r="J85" s="768" t="s">
        <v>433</v>
      </c>
      <c r="K85" s="769" t="s">
        <v>434</v>
      </c>
      <c r="L85" s="222"/>
      <c r="M85" s="1265"/>
      <c r="N85" s="222"/>
      <c r="O85" s="770" t="s">
        <v>436</v>
      </c>
      <c r="P85" s="768" t="s">
        <v>432</v>
      </c>
      <c r="Q85" s="768" t="s">
        <v>433</v>
      </c>
      <c r="R85" s="768" t="s">
        <v>434</v>
      </c>
      <c r="S85" s="222"/>
    </row>
    <row r="86" spans="3:19" ht="17" hidden="1" customHeight="1" thickBot="1">
      <c r="C86" s="1266"/>
      <c r="D86" s="1265"/>
      <c r="E86" s="1266"/>
      <c r="G86" s="222"/>
      <c r="H86" s="771" t="b">
        <f>(I80-I76)*(J80-J76)&gt;0</f>
        <v>0</v>
      </c>
      <c r="I86" s="772">
        <f>I80</f>
        <v>0.69407182640187792</v>
      </c>
      <c r="J86" s="772">
        <f>J76</f>
        <v>0.5</v>
      </c>
      <c r="K86" s="773">
        <f>1-I80-J76</f>
        <v>-0.19407182640187792</v>
      </c>
      <c r="L86" s="222"/>
      <c r="M86" s="1265"/>
      <c r="N86" s="222"/>
      <c r="O86" s="240" t="b">
        <f>(P80-P76)*(Q80-Q76)&gt;0</f>
        <v>0</v>
      </c>
      <c r="P86" s="772">
        <f>P80</f>
        <v>0.90909090909090906</v>
      </c>
      <c r="Q86" s="772">
        <f>Q76</f>
        <v>0.5</v>
      </c>
      <c r="R86" s="772">
        <f>1-P80-Q76</f>
        <v>-0.40909090909090906</v>
      </c>
      <c r="S86" s="222"/>
    </row>
    <row r="87" spans="3:19" ht="16" hidden="1" customHeight="1">
      <c r="C87" s="1266"/>
      <c r="D87" s="1265"/>
      <c r="E87" s="1266"/>
      <c r="G87" s="222"/>
      <c r="H87" s="1261" t="s">
        <v>437</v>
      </c>
      <c r="I87" s="748" t="s">
        <v>432</v>
      </c>
      <c r="J87" s="748" t="s">
        <v>433</v>
      </c>
      <c r="K87" s="749" t="s">
        <v>434</v>
      </c>
      <c r="L87" s="222"/>
      <c r="M87" s="1265"/>
      <c r="N87" s="222"/>
      <c r="O87" s="1261" t="s">
        <v>437</v>
      </c>
      <c r="P87" s="748" t="s">
        <v>432</v>
      </c>
      <c r="Q87" s="748" t="s">
        <v>433</v>
      </c>
      <c r="R87" s="749" t="s">
        <v>434</v>
      </c>
      <c r="S87" s="222"/>
    </row>
    <row r="88" spans="3:19" ht="17" hidden="1" customHeight="1" thickBot="1">
      <c r="C88" s="1266"/>
      <c r="D88" s="1265"/>
      <c r="E88" s="1266"/>
      <c r="G88" s="222"/>
      <c r="H88" s="1262"/>
      <c r="I88" s="774">
        <f>_xlfn.IFS($H82,I82,$H84,I84,$H86,I86)</f>
        <v>0.5</v>
      </c>
      <c r="J88" s="774">
        <f>_xlfn.IFS($H82,J82,$H84,J84,$H86,J86)</f>
        <v>0.37328040138362728</v>
      </c>
      <c r="K88" s="775">
        <f>_xlfn.IFS($H82,K82,$H84,K84,$H86,K86)</f>
        <v>0.12671959861637278</v>
      </c>
      <c r="L88" s="222"/>
      <c r="M88" s="1265"/>
      <c r="N88" s="222"/>
      <c r="O88" s="1262"/>
      <c r="P88" s="774">
        <f>_xlfn.IFS($H82,P82,$H84,P84,$H86,P86)</f>
        <v>0.5</v>
      </c>
      <c r="Q88" s="774">
        <f>_xlfn.IFS($H82,Q82,$H84,Q84,$H86,Q86)</f>
        <v>0.46969696969696972</v>
      </c>
      <c r="R88" s="775">
        <f>_xlfn.IFS($H82,R82,$H84,R84,$H86,R86)</f>
        <v>3.0303030303030304E-2</v>
      </c>
      <c r="S88" s="222"/>
    </row>
    <row r="89" spans="3:19" ht="17" hidden="1" customHeight="1" thickBot="1">
      <c r="C89" s="1266"/>
      <c r="D89" s="1265"/>
      <c r="E89" s="1266"/>
      <c r="G89" s="222"/>
      <c r="H89" s="537" t="s">
        <v>383</v>
      </c>
      <c r="I89" s="776">
        <f>I88-I76</f>
        <v>0</v>
      </c>
      <c r="J89" s="776">
        <f t="shared" ref="J89:K89" si="10">J88-J76</f>
        <v>-0.12671959861637272</v>
      </c>
      <c r="K89" s="777">
        <f t="shared" si="10"/>
        <v>0.12671959861637278</v>
      </c>
      <c r="L89" s="222"/>
      <c r="M89" s="1265"/>
      <c r="N89" s="222"/>
      <c r="O89" s="537" t="s">
        <v>383</v>
      </c>
      <c r="P89" s="776">
        <f>P88-P76</f>
        <v>0</v>
      </c>
      <c r="Q89" s="776">
        <f t="shared" ref="Q89:R89" si="11">Q88-Q76</f>
        <v>-3.0303030303030276E-2</v>
      </c>
      <c r="R89" s="777">
        <f t="shared" si="11"/>
        <v>3.0303030303030304E-2</v>
      </c>
      <c r="S89" s="222"/>
    </row>
    <row r="90" spans="3:19" ht="17" hidden="1" customHeight="1" thickBot="1">
      <c r="C90" s="1266"/>
      <c r="D90" s="1265"/>
      <c r="E90" s="1266"/>
      <c r="G90" s="222"/>
      <c r="H90" s="537" t="s">
        <v>385</v>
      </c>
      <c r="I90" s="776">
        <f>I80-I88</f>
        <v>0.19407182640187792</v>
      </c>
      <c r="J90" s="776">
        <f t="shared" ref="J90:K90" si="12">J80-J88</f>
        <v>-0.19407182640187803</v>
      </c>
      <c r="K90" s="777">
        <f t="shared" si="12"/>
        <v>0</v>
      </c>
      <c r="L90" s="222"/>
      <c r="M90" s="1265"/>
      <c r="N90" s="222"/>
      <c r="O90" s="537" t="s">
        <v>385</v>
      </c>
      <c r="P90" s="776">
        <f>P80-P88</f>
        <v>0.40909090909090906</v>
      </c>
      <c r="Q90" s="776">
        <f t="shared" ref="Q90:R90" si="13">Q80-Q88</f>
        <v>-0.40909090909090912</v>
      </c>
      <c r="R90" s="777">
        <f t="shared" si="13"/>
        <v>0</v>
      </c>
      <c r="S90" s="222"/>
    </row>
    <row r="91" spans="3:19" ht="16" hidden="1" customHeight="1">
      <c r="C91" s="1266"/>
      <c r="D91" s="1265"/>
      <c r="E91" s="1266"/>
      <c r="G91" s="222"/>
      <c r="H91" s="222"/>
      <c r="I91" s="222"/>
      <c r="J91" s="222"/>
      <c r="K91" s="222"/>
      <c r="L91" s="222"/>
      <c r="M91" s="1265"/>
      <c r="N91" s="222"/>
      <c r="O91" s="222"/>
      <c r="P91" s="222"/>
      <c r="Q91" s="222"/>
      <c r="R91" s="222"/>
      <c r="S91" s="222"/>
    </row>
    <row r="92" spans="3:19" ht="46" hidden="1" customHeight="1" thickBot="1">
      <c r="C92" s="1266"/>
      <c r="D92" s="1265"/>
      <c r="E92" s="1266"/>
      <c r="G92" s="222"/>
      <c r="H92" s="1263" t="s">
        <v>438</v>
      </c>
      <c r="I92" s="1263"/>
      <c r="J92" s="1263"/>
      <c r="K92" s="1263"/>
      <c r="L92" s="222"/>
      <c r="M92" s="1265"/>
      <c r="N92" s="222"/>
      <c r="O92" s="1260" t="s">
        <v>438</v>
      </c>
      <c r="P92" s="1260"/>
      <c r="Q92" s="1260"/>
      <c r="R92" s="1260"/>
      <c r="S92" s="222"/>
    </row>
    <row r="93" spans="3:19" ht="17" hidden="1" customHeight="1">
      <c r="C93" s="1266"/>
      <c r="D93" s="1265"/>
      <c r="E93" s="1266"/>
      <c r="G93" s="222"/>
      <c r="H93" s="778"/>
      <c r="I93" s="779" t="s">
        <v>378</v>
      </c>
      <c r="J93" s="779" t="s">
        <v>370</v>
      </c>
      <c r="K93" s="780" t="s">
        <v>369</v>
      </c>
      <c r="L93" s="222"/>
      <c r="M93" s="1265"/>
      <c r="N93" s="222"/>
      <c r="O93" s="778"/>
      <c r="P93" s="779" t="s">
        <v>378</v>
      </c>
      <c r="Q93" s="779" t="s">
        <v>370</v>
      </c>
      <c r="R93" s="780" t="s">
        <v>369</v>
      </c>
      <c r="S93" s="222"/>
    </row>
    <row r="94" spans="3:19" ht="17" hidden="1" customHeight="1">
      <c r="C94" s="1266"/>
      <c r="D94" s="1265"/>
      <c r="E94" s="1266"/>
      <c r="G94" s="222"/>
      <c r="H94" s="781" t="s">
        <v>439</v>
      </c>
      <c r="I94" s="782">
        <f>MAX(2*I80-1,0)</f>
        <v>0.38814365280375585</v>
      </c>
      <c r="J94" s="783">
        <v>0</v>
      </c>
      <c r="K94" s="784">
        <v>0</v>
      </c>
      <c r="L94" s="222"/>
      <c r="M94" s="1265"/>
      <c r="N94" s="222"/>
      <c r="O94" s="781" t="s">
        <v>439</v>
      </c>
      <c r="P94" s="782">
        <f>MAX(2*P80-1,0)</f>
        <v>0.81818181818181812</v>
      </c>
      <c r="Q94" s="783">
        <v>0</v>
      </c>
      <c r="R94" s="784">
        <v>0</v>
      </c>
      <c r="S94" s="222"/>
    </row>
    <row r="95" spans="3:19" ht="17" hidden="1" customHeight="1">
      <c r="C95" s="1266"/>
      <c r="D95" s="1265"/>
      <c r="E95" s="1266"/>
      <c r="G95" s="222"/>
      <c r="H95" s="781" t="s">
        <v>370</v>
      </c>
      <c r="I95" s="782">
        <f>MAX(1-2*K80,0)-MAX(2*I80-1,0)-MAX(2*J80-1,0)</f>
        <v>0.3584171499634986</v>
      </c>
      <c r="J95" s="785">
        <f>MAX(2*J80-1,0)</f>
        <v>0</v>
      </c>
      <c r="K95" s="784">
        <v>0</v>
      </c>
      <c r="L95" s="222"/>
      <c r="M95" s="1265"/>
      <c r="N95" s="222"/>
      <c r="O95" s="781" t="s">
        <v>370</v>
      </c>
      <c r="P95" s="782">
        <f>MAX(1-2*R80,0)-MAX(2*P80-1,0)-MAX(2*Q80-1,0)</f>
        <v>0.12121212121212133</v>
      </c>
      <c r="Q95" s="785">
        <f>MAX(2*Q80-1,0)</f>
        <v>0</v>
      </c>
      <c r="R95" s="784">
        <v>0</v>
      </c>
      <c r="S95" s="222"/>
    </row>
    <row r="96" spans="3:19" ht="17" hidden="1" customHeight="1" thickBot="1">
      <c r="C96" s="1266"/>
      <c r="D96" s="1265"/>
      <c r="E96" s="1266"/>
      <c r="G96" s="222"/>
      <c r="H96" s="786" t="s">
        <v>369</v>
      </c>
      <c r="I96" s="787">
        <f>MAX(1-2*J80,0)-MAX(2*K80-1,0)-MAX(2*I80-1,0)</f>
        <v>0.25343919723274566</v>
      </c>
      <c r="J96" s="787">
        <f>MAX(1-2*I80,0)-MAX(2*K80-1,0)-MAX(2*J80-1,0)</f>
        <v>0</v>
      </c>
      <c r="K96" s="788">
        <f>MAX(2*K80-1,0)</f>
        <v>0</v>
      </c>
      <c r="L96" s="222"/>
      <c r="M96" s="1265"/>
      <c r="N96" s="222"/>
      <c r="O96" s="786" t="s">
        <v>369</v>
      </c>
      <c r="P96" s="787">
        <f>MAX(1-2*Q80,0)-MAX(2*R80-1,0)-MAX(2*P80-1,0)</f>
        <v>6.0606060606060663E-2</v>
      </c>
      <c r="Q96" s="787">
        <f>MAX(1-2*P80,0)-MAX(2*R80-1,0)-MAX(2*Q80-1,0)</f>
        <v>0</v>
      </c>
      <c r="R96" s="788">
        <f>MAX(2*R80-1,0)</f>
        <v>0</v>
      </c>
      <c r="S96" s="222"/>
    </row>
    <row r="97" spans="3:19" ht="16" hidden="1" customHeight="1">
      <c r="C97" s="1266"/>
      <c r="D97" s="1265"/>
      <c r="E97" s="1266"/>
      <c r="G97" s="222"/>
      <c r="H97" s="222"/>
      <c r="I97" s="222"/>
      <c r="J97" s="222"/>
      <c r="K97" s="222"/>
      <c r="L97" s="222"/>
      <c r="M97" s="1265"/>
      <c r="N97" s="222"/>
      <c r="O97" s="222"/>
      <c r="P97" s="222"/>
      <c r="Q97" s="222"/>
      <c r="R97" s="222"/>
      <c r="S97" s="222"/>
    </row>
    <row r="98" spans="3:19" ht="67" hidden="1" customHeight="1">
      <c r="C98" s="1266"/>
    </row>
    <row r="99" spans="3:19" ht="16" hidden="1" customHeight="1">
      <c r="C99" s="1266"/>
      <c r="D99" s="1265"/>
      <c r="E99" s="1266" t="s">
        <v>440</v>
      </c>
      <c r="G99" s="222"/>
      <c r="H99" s="222"/>
      <c r="I99" s="222"/>
      <c r="J99" s="222"/>
      <c r="K99" s="222"/>
      <c r="L99" s="222"/>
      <c r="M99" s="1265"/>
      <c r="N99" s="222"/>
      <c r="O99" s="222"/>
      <c r="P99" s="222"/>
      <c r="Q99" s="222"/>
      <c r="R99" s="222"/>
      <c r="S99" s="222"/>
    </row>
    <row r="100" spans="3:19" ht="45" hidden="1" customHeight="1">
      <c r="C100" s="1266"/>
      <c r="D100" s="1265"/>
      <c r="E100" s="1266"/>
      <c r="G100" s="222"/>
      <c r="H100" s="1260" t="s">
        <v>417</v>
      </c>
      <c r="I100" s="1260"/>
      <c r="J100" s="1260"/>
      <c r="K100" s="1260"/>
      <c r="L100" s="222"/>
      <c r="M100" s="1265"/>
      <c r="N100" s="222"/>
      <c r="O100" s="1260" t="s">
        <v>418</v>
      </c>
      <c r="P100" s="1260"/>
      <c r="Q100" s="1260"/>
      <c r="R100" s="1260"/>
      <c r="S100" s="222"/>
    </row>
    <row r="101" spans="3:19" ht="16" hidden="1" customHeight="1">
      <c r="C101" s="1266"/>
      <c r="D101" s="1265"/>
      <c r="E101" s="1266"/>
      <c r="G101" s="222"/>
      <c r="H101" s="222"/>
      <c r="I101" s="222"/>
      <c r="J101" s="222"/>
      <c r="K101" s="222"/>
      <c r="L101" s="222"/>
      <c r="M101" s="1265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266"/>
      <c r="D102" s="1265"/>
      <c r="E102" s="1266"/>
      <c r="G102" s="222"/>
      <c r="H102" s="1264" t="s">
        <v>419</v>
      </c>
      <c r="I102" s="1264"/>
      <c r="J102" s="1264"/>
      <c r="K102" s="1264"/>
      <c r="L102" s="222"/>
      <c r="M102" s="1265"/>
      <c r="N102" s="222"/>
      <c r="O102" s="1260" t="s">
        <v>419</v>
      </c>
      <c r="P102" s="1260"/>
      <c r="Q102" s="1260"/>
      <c r="R102" s="1260"/>
      <c r="S102" s="222"/>
    </row>
    <row r="103" spans="3:19" ht="17" hidden="1" customHeight="1" thickBot="1">
      <c r="C103" s="1266"/>
      <c r="D103" s="1265"/>
      <c r="E103" s="1266"/>
      <c r="G103" s="222"/>
      <c r="H103" s="747"/>
      <c r="I103" s="748" t="s">
        <v>200</v>
      </c>
      <c r="J103" s="748" t="s">
        <v>373</v>
      </c>
      <c r="K103" s="749" t="s">
        <v>374</v>
      </c>
      <c r="L103" s="222"/>
      <c r="M103" s="1265"/>
      <c r="N103" s="222"/>
      <c r="O103" s="747"/>
      <c r="P103" s="789" t="s">
        <v>441</v>
      </c>
      <c r="Q103" s="789" t="s">
        <v>442</v>
      </c>
      <c r="R103" s="790" t="s">
        <v>443</v>
      </c>
      <c r="S103" s="222"/>
    </row>
    <row r="104" spans="3:19" ht="16" hidden="1" customHeight="1">
      <c r="C104" s="1266"/>
      <c r="D104" s="1265"/>
      <c r="E104" s="1266"/>
      <c r="G104" s="222"/>
      <c r="H104" s="1261" t="s">
        <v>421</v>
      </c>
      <c r="I104" s="748" t="s">
        <v>422</v>
      </c>
      <c r="J104" s="748" t="s">
        <v>423</v>
      </c>
      <c r="K104" s="749" t="s">
        <v>424</v>
      </c>
      <c r="L104" s="222"/>
      <c r="M104" s="1265"/>
      <c r="N104" s="222"/>
      <c r="O104" s="1261" t="s">
        <v>421</v>
      </c>
      <c r="P104" s="753" t="s">
        <v>422</v>
      </c>
      <c r="Q104" s="753" t="s">
        <v>423</v>
      </c>
      <c r="R104" s="754" t="s">
        <v>424</v>
      </c>
      <c r="S104" s="222"/>
    </row>
    <row r="105" spans="3:19" ht="17" hidden="1" customHeight="1" thickBot="1">
      <c r="C105" s="1266"/>
      <c r="D105" s="1265"/>
      <c r="E105" s="1266"/>
      <c r="G105" s="222"/>
      <c r="H105" s="1262"/>
      <c r="I105" s="791">
        <f>$O$48/SUM($O$48:$Q$48)</f>
        <v>0.99999249700126713</v>
      </c>
      <c r="J105" s="791">
        <f>$P$48/SUM($O$48:$Q$48)</f>
        <v>0</v>
      </c>
      <c r="K105" s="792">
        <f>$Q$48/SUM($O$48:$Q$48)</f>
        <v>7.5029987328312689E-6</v>
      </c>
      <c r="L105" s="222"/>
      <c r="M105" s="1265"/>
      <c r="N105" s="222"/>
      <c r="O105" s="1262"/>
      <c r="P105" s="791">
        <f>$O$48/SUM($O$48:$Q$48)</f>
        <v>0.99999249700126713</v>
      </c>
      <c r="Q105" s="791">
        <f>$P$48/SUM($O$48:$Q$48)</f>
        <v>0</v>
      </c>
      <c r="R105" s="792">
        <f>$Q$48/SUM($O$48:$Q$48)</f>
        <v>7.5029987328312689E-6</v>
      </c>
      <c r="S105" s="222"/>
    </row>
    <row r="106" spans="3:19" ht="16" hidden="1" customHeight="1">
      <c r="C106" s="1266"/>
      <c r="D106" s="1265"/>
      <c r="E106" s="1266"/>
      <c r="G106" s="222"/>
      <c r="H106" s="759" t="s">
        <v>376</v>
      </c>
      <c r="I106" s="793">
        <f>$O$55</f>
        <v>100000</v>
      </c>
      <c r="J106" s="793">
        <f>$P$55</f>
        <v>2000000</v>
      </c>
      <c r="K106" s="794">
        <f>$Q$55</f>
        <v>300000</v>
      </c>
      <c r="L106" s="222"/>
      <c r="M106" s="1265"/>
      <c r="N106" s="222"/>
      <c r="O106" s="1261" t="s">
        <v>376</v>
      </c>
      <c r="P106" s="1267">
        <f>$O$55</f>
        <v>100000</v>
      </c>
      <c r="Q106" s="1267">
        <f t="shared" ref="Q106" si="14">$P$55</f>
        <v>2000000</v>
      </c>
      <c r="R106" s="1269">
        <f t="shared" ref="R106" si="15">$Q$55</f>
        <v>300000</v>
      </c>
      <c r="S106" s="222"/>
    </row>
    <row r="107" spans="3:19" ht="17" hidden="1" customHeight="1" thickBot="1">
      <c r="C107" s="1266"/>
      <c r="D107" s="1265"/>
      <c r="E107" s="1266"/>
      <c r="G107" s="222"/>
      <c r="H107" s="762" t="s">
        <v>425</v>
      </c>
      <c r="I107" s="765">
        <f>SQRT(I106)</f>
        <v>316.22776601683796</v>
      </c>
      <c r="J107" s="765">
        <f>SQRT(J106)</f>
        <v>1414.2135623730951</v>
      </c>
      <c r="K107" s="766">
        <f>SQRT(K106)</f>
        <v>547.72255750516615</v>
      </c>
      <c r="L107" s="222"/>
      <c r="M107" s="1265"/>
      <c r="N107" s="222"/>
      <c r="O107" s="1262"/>
      <c r="P107" s="1268"/>
      <c r="Q107" s="1268"/>
      <c r="R107" s="1270"/>
      <c r="S107" s="222"/>
    </row>
    <row r="108" spans="3:19" ht="16" hidden="1" customHeight="1">
      <c r="C108" s="1266"/>
      <c r="D108" s="1265"/>
      <c r="E108" s="1266"/>
      <c r="G108" s="222"/>
      <c r="H108" s="1261" t="s">
        <v>426</v>
      </c>
      <c r="I108" s="748" t="s">
        <v>427</v>
      </c>
      <c r="J108" s="748" t="s">
        <v>428</v>
      </c>
      <c r="K108" s="749" t="s">
        <v>429</v>
      </c>
      <c r="L108" s="222"/>
      <c r="M108" s="1265"/>
      <c r="N108" s="222"/>
      <c r="O108" s="1261" t="s">
        <v>430</v>
      </c>
      <c r="P108" s="748" t="s">
        <v>427</v>
      </c>
      <c r="Q108" s="748" t="s">
        <v>428</v>
      </c>
      <c r="R108" s="749" t="s">
        <v>429</v>
      </c>
      <c r="S108" s="222"/>
    </row>
    <row r="109" spans="3:19" ht="17" hidden="1" customHeight="1" thickBot="1">
      <c r="C109" s="1266"/>
      <c r="D109" s="1265"/>
      <c r="E109" s="1266"/>
      <c r="G109" s="222"/>
      <c r="H109" s="1262"/>
      <c r="I109" s="765">
        <f>I107/SUM($I107:$K107)</f>
        <v>0.13880817265812767</v>
      </c>
      <c r="J109" s="765">
        <f>J107/SUM($I107:$K107)</f>
        <v>0.62076901979220223</v>
      </c>
      <c r="K109" s="766">
        <f>K107/SUM($I107:$K107)</f>
        <v>0.24042280754967016</v>
      </c>
      <c r="L109" s="222"/>
      <c r="M109" s="1265"/>
      <c r="N109" s="222"/>
      <c r="O109" s="1262"/>
      <c r="P109" s="765">
        <f>P106/SUM($I106:$K106)</f>
        <v>4.1666666666666664E-2</v>
      </c>
      <c r="Q109" s="765">
        <f>Q106/SUM($I106:$K106)</f>
        <v>0.83333333333333337</v>
      </c>
      <c r="R109" s="766">
        <f>R106/SUM($I106:$K106)</f>
        <v>0.125</v>
      </c>
      <c r="S109" s="222"/>
    </row>
    <row r="110" spans="3:19" ht="16" hidden="1" customHeight="1">
      <c r="C110" s="1266"/>
      <c r="D110" s="1265"/>
      <c r="E110" s="1266"/>
      <c r="G110" s="222"/>
      <c r="H110" s="767" t="s">
        <v>431</v>
      </c>
      <c r="I110" s="768" t="s">
        <v>432</v>
      </c>
      <c r="J110" s="768" t="s">
        <v>433</v>
      </c>
      <c r="K110" s="769" t="s">
        <v>434</v>
      </c>
      <c r="L110" s="222"/>
      <c r="M110" s="1265"/>
      <c r="N110" s="222"/>
      <c r="O110" s="770" t="s">
        <v>431</v>
      </c>
      <c r="P110" s="768" t="s">
        <v>432</v>
      </c>
      <c r="Q110" s="768" t="s">
        <v>433</v>
      </c>
      <c r="R110" s="768" t="s">
        <v>434</v>
      </c>
      <c r="S110" s="222"/>
    </row>
    <row r="111" spans="3:19" ht="16" hidden="1" customHeight="1">
      <c r="C111" s="1266"/>
      <c r="D111" s="1265"/>
      <c r="E111" s="1266"/>
      <c r="G111" s="222"/>
      <c r="H111" s="771" t="b">
        <f>(I109-I105)*(K109-K105)&gt;0</f>
        <v>0</v>
      </c>
      <c r="I111" s="772">
        <f>I105</f>
        <v>0.99999249700126713</v>
      </c>
      <c r="J111" s="772">
        <f>1-K109-I105</f>
        <v>-0.24041530455093729</v>
      </c>
      <c r="K111" s="773">
        <f>K109</f>
        <v>0.24042280754967016</v>
      </c>
      <c r="L111" s="222"/>
      <c r="M111" s="1265"/>
      <c r="N111" s="222"/>
      <c r="O111" s="240" t="b">
        <f>(P109-P105)*(R109-R105)&gt;0</f>
        <v>0</v>
      </c>
      <c r="P111" s="772">
        <f>P105</f>
        <v>0.99999249700126713</v>
      </c>
      <c r="Q111" s="772">
        <f>1-R109-P105</f>
        <v>-0.12499249700126713</v>
      </c>
      <c r="R111" s="772">
        <f>R109</f>
        <v>0.125</v>
      </c>
      <c r="S111" s="222"/>
    </row>
    <row r="112" spans="3:19" ht="16" hidden="1" customHeight="1">
      <c r="C112" s="1266"/>
      <c r="D112" s="1265"/>
      <c r="E112" s="1266"/>
      <c r="G112" s="222"/>
      <c r="H112" s="767" t="s">
        <v>435</v>
      </c>
      <c r="I112" s="768" t="s">
        <v>432</v>
      </c>
      <c r="J112" s="768" t="s">
        <v>433</v>
      </c>
      <c r="K112" s="769" t="s">
        <v>434</v>
      </c>
      <c r="L112" s="222"/>
      <c r="M112" s="1265"/>
      <c r="N112" s="222"/>
      <c r="O112" s="770" t="s">
        <v>435</v>
      </c>
      <c r="P112" s="768" t="s">
        <v>432</v>
      </c>
      <c r="Q112" s="768" t="s">
        <v>433</v>
      </c>
      <c r="R112" s="768" t="s">
        <v>434</v>
      </c>
      <c r="S112" s="222"/>
    </row>
    <row r="113" spans="3:19" ht="16" hidden="1" customHeight="1">
      <c r="C113" s="1266"/>
      <c r="D113" s="1265"/>
      <c r="E113" s="1266"/>
      <c r="G113" s="222"/>
      <c r="H113" s="771" t="b">
        <f>(J109-J105)*(K109-K105)&gt;0</f>
        <v>1</v>
      </c>
      <c r="I113" s="772">
        <f>1-J109-K105</f>
        <v>0.37922347720906496</v>
      </c>
      <c r="J113" s="772">
        <f>J109</f>
        <v>0.62076901979220223</v>
      </c>
      <c r="K113" s="773">
        <f>K105</f>
        <v>7.5029987328312689E-6</v>
      </c>
      <c r="L113" s="222"/>
      <c r="M113" s="1265"/>
      <c r="N113" s="222"/>
      <c r="O113" s="240" t="b">
        <f>(Q109-Q105)*(R109-R105)&gt;0</f>
        <v>1</v>
      </c>
      <c r="P113" s="772">
        <f>1-Q109-R105</f>
        <v>0.16665916366793379</v>
      </c>
      <c r="Q113" s="772">
        <f>Q109</f>
        <v>0.83333333333333337</v>
      </c>
      <c r="R113" s="772">
        <f>R105</f>
        <v>7.5029987328312689E-6</v>
      </c>
      <c r="S113" s="222"/>
    </row>
    <row r="114" spans="3:19" ht="16" hidden="1" customHeight="1">
      <c r="C114" s="1266"/>
      <c r="D114" s="1265"/>
      <c r="E114" s="1266"/>
      <c r="G114" s="222"/>
      <c r="H114" s="767" t="s">
        <v>436</v>
      </c>
      <c r="I114" s="768" t="s">
        <v>432</v>
      </c>
      <c r="J114" s="768" t="s">
        <v>433</v>
      </c>
      <c r="K114" s="769" t="s">
        <v>434</v>
      </c>
      <c r="L114" s="222"/>
      <c r="M114" s="1265"/>
      <c r="N114" s="222"/>
      <c r="O114" s="770" t="s">
        <v>436</v>
      </c>
      <c r="P114" s="768" t="s">
        <v>432</v>
      </c>
      <c r="Q114" s="768" t="s">
        <v>433</v>
      </c>
      <c r="R114" s="768" t="s">
        <v>434</v>
      </c>
      <c r="S114" s="222"/>
    </row>
    <row r="115" spans="3:19" ht="17" hidden="1" customHeight="1" thickBot="1">
      <c r="C115" s="1266"/>
      <c r="D115" s="1265"/>
      <c r="E115" s="1266"/>
      <c r="G115" s="222"/>
      <c r="H115" s="771" t="b">
        <f>(I109-I105)*(J109-J105)&gt;0</f>
        <v>0</v>
      </c>
      <c r="I115" s="772">
        <f>I109</f>
        <v>0.13880817265812767</v>
      </c>
      <c r="J115" s="772">
        <f>J105</f>
        <v>0</v>
      </c>
      <c r="K115" s="773">
        <f>1-I109-J105</f>
        <v>0.86119182734187238</v>
      </c>
      <c r="L115" s="222"/>
      <c r="M115" s="1265"/>
      <c r="N115" s="222"/>
      <c r="O115" s="240" t="b">
        <f>(P109-P105)*(Q109-Q105)&gt;0</f>
        <v>0</v>
      </c>
      <c r="P115" s="772">
        <f>P109</f>
        <v>4.1666666666666664E-2</v>
      </c>
      <c r="Q115" s="772">
        <f>Q105</f>
        <v>0</v>
      </c>
      <c r="R115" s="772">
        <f>1-P109-Q105</f>
        <v>0.95833333333333337</v>
      </c>
      <c r="S115" s="222"/>
    </row>
    <row r="116" spans="3:19" ht="16" hidden="1" customHeight="1">
      <c r="C116" s="1266"/>
      <c r="D116" s="1265"/>
      <c r="E116" s="1266"/>
      <c r="G116" s="222"/>
      <c r="H116" s="1261" t="s">
        <v>437</v>
      </c>
      <c r="I116" s="748" t="s">
        <v>432</v>
      </c>
      <c r="J116" s="748" t="s">
        <v>433</v>
      </c>
      <c r="K116" s="749" t="s">
        <v>434</v>
      </c>
      <c r="L116" s="222"/>
      <c r="M116" s="1265"/>
      <c r="N116" s="222"/>
      <c r="O116" s="1261" t="s">
        <v>437</v>
      </c>
      <c r="P116" s="748" t="s">
        <v>432</v>
      </c>
      <c r="Q116" s="748" t="s">
        <v>433</v>
      </c>
      <c r="R116" s="749" t="s">
        <v>434</v>
      </c>
      <c r="S116" s="222"/>
    </row>
    <row r="117" spans="3:19" ht="17" hidden="1" customHeight="1" thickBot="1">
      <c r="C117" s="1266"/>
      <c r="D117" s="1265"/>
      <c r="E117" s="1266"/>
      <c r="G117" s="222"/>
      <c r="H117" s="1262"/>
      <c r="I117" s="774">
        <f>_xlfn.IFS($H111,I111,$H113,I113,$H115,I115)</f>
        <v>0.37922347720906496</v>
      </c>
      <c r="J117" s="774">
        <f>_xlfn.IFS($H111,J111,$H113,J113,$H115,J115)</f>
        <v>0.62076901979220223</v>
      </c>
      <c r="K117" s="775">
        <f>_xlfn.IFS($H111,K111,$H113,K113,$H115,K115)</f>
        <v>7.5029987328312689E-6</v>
      </c>
      <c r="L117" s="222"/>
      <c r="M117" s="1265"/>
      <c r="N117" s="222"/>
      <c r="O117" s="1262"/>
      <c r="P117" s="774">
        <f>_xlfn.IFS($H111,P111,$H113,P113,$H115,P115)</f>
        <v>0.16665916366793379</v>
      </c>
      <c r="Q117" s="774">
        <f>_xlfn.IFS($H111,Q111,$H113,Q113,$H115,Q115)</f>
        <v>0.83333333333333337</v>
      </c>
      <c r="R117" s="775">
        <f>_xlfn.IFS($H111,R111,$H113,R113,$H115,R115)</f>
        <v>7.5029987328312689E-6</v>
      </c>
      <c r="S117" s="222"/>
    </row>
    <row r="118" spans="3:19" ht="17" hidden="1" customHeight="1" thickBot="1">
      <c r="C118" s="1266"/>
      <c r="D118" s="1265"/>
      <c r="E118" s="1266"/>
      <c r="G118" s="222"/>
      <c r="H118" s="537" t="s">
        <v>383</v>
      </c>
      <c r="I118" s="776">
        <f>I117-I105</f>
        <v>-0.62076901979220223</v>
      </c>
      <c r="J118" s="776">
        <f t="shared" ref="J118:K118" si="16">J117-J105</f>
        <v>0.62076901979220223</v>
      </c>
      <c r="K118" s="777">
        <f t="shared" si="16"/>
        <v>0</v>
      </c>
      <c r="L118" s="222"/>
      <c r="M118" s="1265"/>
      <c r="N118" s="222"/>
      <c r="O118" s="537" t="s">
        <v>383</v>
      </c>
      <c r="P118" s="776">
        <f>P117-P105</f>
        <v>-0.83333333333333337</v>
      </c>
      <c r="Q118" s="776">
        <f t="shared" ref="Q118:R118" si="17">Q117-Q105</f>
        <v>0.83333333333333337</v>
      </c>
      <c r="R118" s="777">
        <f t="shared" si="17"/>
        <v>0</v>
      </c>
      <c r="S118" s="222"/>
    </row>
    <row r="119" spans="3:19" ht="17" hidden="1" customHeight="1" thickBot="1">
      <c r="C119" s="1266"/>
      <c r="D119" s="1265"/>
      <c r="E119" s="1266"/>
      <c r="G119" s="222"/>
      <c r="H119" s="537" t="s">
        <v>385</v>
      </c>
      <c r="I119" s="776">
        <f>I109-I117</f>
        <v>-0.24041530455093729</v>
      </c>
      <c r="J119" s="776">
        <f t="shared" ref="J119:K119" si="18">J109-J117</f>
        <v>0</v>
      </c>
      <c r="K119" s="777">
        <f t="shared" si="18"/>
        <v>0.24041530455093732</v>
      </c>
      <c r="L119" s="222"/>
      <c r="M119" s="1265"/>
      <c r="N119" s="222"/>
      <c r="O119" s="537" t="s">
        <v>385</v>
      </c>
      <c r="P119" s="776">
        <f>P109-P117</f>
        <v>-0.12499249700126713</v>
      </c>
      <c r="Q119" s="776">
        <f t="shared" ref="Q119:R119" si="19">Q109-Q117</f>
        <v>0</v>
      </c>
      <c r="R119" s="777">
        <f t="shared" si="19"/>
        <v>0.12499249700126717</v>
      </c>
      <c r="S119" s="222"/>
    </row>
    <row r="120" spans="3:19" ht="16" hidden="1" customHeight="1">
      <c r="C120" s="1266"/>
      <c r="D120" s="1265"/>
      <c r="E120" s="1266"/>
      <c r="G120" s="222"/>
      <c r="H120" s="222"/>
      <c r="I120" s="222"/>
      <c r="J120" s="222"/>
      <c r="K120" s="222"/>
      <c r="L120" s="222"/>
      <c r="M120" s="1265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266"/>
      <c r="D121" s="1265"/>
      <c r="E121" s="1266"/>
      <c r="G121" s="222"/>
      <c r="H121" s="1260" t="s">
        <v>438</v>
      </c>
      <c r="I121" s="1260"/>
      <c r="J121" s="1260"/>
      <c r="K121" s="1260"/>
      <c r="L121" s="222"/>
      <c r="M121" s="1265"/>
      <c r="N121" s="222"/>
      <c r="O121" s="1260" t="s">
        <v>438</v>
      </c>
      <c r="P121" s="1260"/>
      <c r="Q121" s="1260"/>
      <c r="R121" s="1260"/>
      <c r="S121" s="222"/>
    </row>
    <row r="122" spans="3:19" ht="17" hidden="1" customHeight="1">
      <c r="C122" s="1266"/>
      <c r="D122" s="1265"/>
      <c r="E122" s="1266"/>
      <c r="G122" s="222"/>
      <c r="H122" s="778"/>
      <c r="I122" s="779" t="s">
        <v>200</v>
      </c>
      <c r="J122" s="779" t="s">
        <v>373</v>
      </c>
      <c r="K122" s="780" t="s">
        <v>374</v>
      </c>
      <c r="L122" s="222"/>
      <c r="M122" s="1265"/>
      <c r="N122" s="222"/>
      <c r="O122" s="778"/>
      <c r="P122" s="795" t="s">
        <v>441</v>
      </c>
      <c r="Q122" s="795" t="s">
        <v>442</v>
      </c>
      <c r="R122" s="796" t="s">
        <v>443</v>
      </c>
      <c r="S122" s="222"/>
    </row>
    <row r="123" spans="3:19" ht="17" hidden="1" customHeight="1">
      <c r="C123" s="1266"/>
      <c r="D123" s="1265"/>
      <c r="E123" s="1266"/>
      <c r="G123" s="222"/>
      <c r="H123" s="781" t="s">
        <v>444</v>
      </c>
      <c r="I123" s="782">
        <f>MAX(2*I109-1,0)</f>
        <v>0</v>
      </c>
      <c r="J123" s="783">
        <v>0</v>
      </c>
      <c r="K123" s="784">
        <v>0</v>
      </c>
      <c r="L123" s="222"/>
      <c r="M123" s="1265"/>
      <c r="N123" s="222"/>
      <c r="O123" s="781" t="s">
        <v>444</v>
      </c>
      <c r="P123" s="782">
        <f>MAX(2*P109-1,0)</f>
        <v>0</v>
      </c>
      <c r="Q123" s="783">
        <v>0</v>
      </c>
      <c r="R123" s="784">
        <v>0</v>
      </c>
      <c r="S123" s="222"/>
    </row>
    <row r="124" spans="3:19" ht="17" hidden="1" customHeight="1">
      <c r="C124" s="1266"/>
      <c r="D124" s="1265"/>
      <c r="E124" s="1266"/>
      <c r="G124" s="222"/>
      <c r="H124" s="781" t="s">
        <v>373</v>
      </c>
      <c r="I124" s="782">
        <f>MAX(1-2*K109,0)-MAX(2*I109-1,0)-MAX(2*J109-1,0)</f>
        <v>0.27761634531625523</v>
      </c>
      <c r="J124" s="785">
        <f>MAX(2*J109-1,0)</f>
        <v>0.24153803958440445</v>
      </c>
      <c r="K124" s="784">
        <v>0</v>
      </c>
      <c r="L124" s="222"/>
      <c r="M124" s="1265"/>
      <c r="N124" s="222"/>
      <c r="O124" s="781" t="s">
        <v>373</v>
      </c>
      <c r="P124" s="782">
        <f>MAX(1-2*R109,0)-MAX(2*P109-1,0)-MAX(2*Q109-1,0)</f>
        <v>8.3333333333333259E-2</v>
      </c>
      <c r="Q124" s="785">
        <f>MAX(2*Q109-1,0)</f>
        <v>0.66666666666666674</v>
      </c>
      <c r="R124" s="784">
        <v>0</v>
      </c>
      <c r="S124" s="222"/>
    </row>
    <row r="125" spans="3:19" ht="17" hidden="1" customHeight="1" thickBot="1">
      <c r="C125" s="1266"/>
      <c r="D125" s="1265"/>
      <c r="E125" s="1266"/>
      <c r="G125" s="222"/>
      <c r="H125" s="786" t="s">
        <v>374</v>
      </c>
      <c r="I125" s="787">
        <f>MAX(1-2*J109,0)-MAX(2*K109-1,0)-MAX(2*I109-1,0)</f>
        <v>0</v>
      </c>
      <c r="J125" s="787">
        <f>MAX(1-2*I109,0)-MAX(2*K109-1,0)-MAX(2*J109-1,0)</f>
        <v>0.48084561509934021</v>
      </c>
      <c r="K125" s="788">
        <f>MAX(2*K109-1,0)</f>
        <v>0</v>
      </c>
      <c r="L125" s="222"/>
      <c r="M125" s="1265"/>
      <c r="N125" s="222"/>
      <c r="O125" s="786" t="s">
        <v>374</v>
      </c>
      <c r="P125" s="787">
        <f>MAX(1-2*Q109,0)-MAX(2*R109-1,0)-MAX(2*P109-1,0)</f>
        <v>0</v>
      </c>
      <c r="Q125" s="787">
        <f>MAX(1-2*P109,0)-MAX(2*R109-1,0)-MAX(2*Q109-1,0)</f>
        <v>0.24999999999999989</v>
      </c>
      <c r="R125" s="788">
        <f>MAX(2*R109-1,0)</f>
        <v>0</v>
      </c>
      <c r="S125" s="222"/>
    </row>
    <row r="126" spans="3:19" ht="16" hidden="1" customHeight="1">
      <c r="C126" s="1266"/>
      <c r="D126" s="1265"/>
      <c r="E126" s="1266"/>
      <c r="G126" s="222"/>
      <c r="H126" s="222"/>
      <c r="I126" s="222"/>
      <c r="J126" s="222"/>
      <c r="K126" s="222"/>
      <c r="L126" s="222"/>
      <c r="M126" s="1265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C3:P3"/>
    <mergeCell ref="C5:C30"/>
    <mergeCell ref="E5:E18"/>
    <mergeCell ref="V6:AC9"/>
    <mergeCell ref="V16:AC18"/>
    <mergeCell ref="E20:E30"/>
    <mergeCell ref="V21:AC23"/>
    <mergeCell ref="V26:AC28"/>
    <mergeCell ref="C34:E39"/>
    <mergeCell ref="C42:C67"/>
    <mergeCell ref="D42:D60"/>
    <mergeCell ref="E42:E48"/>
    <mergeCell ref="E50:E6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121:R121"/>
    <mergeCell ref="H87:H88"/>
    <mergeCell ref="O87:O88"/>
    <mergeCell ref="H92:K92"/>
    <mergeCell ref="O92:R92"/>
    <mergeCell ref="H102:K102"/>
    <mergeCell ref="O102:R102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285"/>
      <c r="E11" s="1286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281" t="s">
        <v>107</v>
      </c>
      <c r="E12" s="1282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281" t="s">
        <v>108</v>
      </c>
      <c r="E13" s="1282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283" t="s">
        <v>110</v>
      </c>
      <c r="E14" s="1284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J18" sqref="J18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1" t="s">
        <v>274</v>
      </c>
      <c r="E4" s="521" t="s">
        <v>273</v>
      </c>
      <c r="F4" s="522" t="s">
        <v>309</v>
      </c>
      <c r="G4" s="599" t="s">
        <v>310</v>
      </c>
      <c r="H4" s="599" t="s">
        <v>311</v>
      </c>
    </row>
    <row r="5" spans="2:8">
      <c r="D5" s="521" t="s">
        <v>314</v>
      </c>
      <c r="E5" s="521" t="s">
        <v>308</v>
      </c>
      <c r="F5" s="522">
        <f>2%</f>
        <v>0.02</v>
      </c>
      <c r="G5" s="599">
        <f>2%/365*7*4</f>
        <v>1.5342465753424659E-3</v>
      </c>
      <c r="H5" s="600">
        <f t="shared" ref="H5" si="0">2%/365*7</f>
        <v>3.8356164383561648E-4</v>
      </c>
    </row>
    <row r="6" spans="2:8">
      <c r="D6" s="521" t="s">
        <v>313</v>
      </c>
      <c r="E6" s="521" t="s">
        <v>312</v>
      </c>
      <c r="F6" s="522"/>
      <c r="G6" s="599"/>
      <c r="H6" s="599">
        <f>20%</f>
        <v>0.2</v>
      </c>
    </row>
    <row r="7" spans="2:8">
      <c r="F7" s="524"/>
    </row>
    <row r="8" spans="2:8">
      <c r="D8" s="521" t="s">
        <v>263</v>
      </c>
      <c r="E8" s="521"/>
      <c r="F8" s="522"/>
      <c r="G8" s="599"/>
      <c r="H8" s="599"/>
    </row>
    <row r="9" spans="2:8">
      <c r="D9" s="521" t="s">
        <v>264</v>
      </c>
      <c r="E9" s="521" t="s">
        <v>265</v>
      </c>
      <c r="F9" s="522"/>
      <c r="G9" s="599"/>
      <c r="H9" s="599" t="s">
        <v>200</v>
      </c>
    </row>
    <row r="10" spans="2:8">
      <c r="D10" s="521" t="s">
        <v>266</v>
      </c>
      <c r="E10" s="521" t="s">
        <v>267</v>
      </c>
      <c r="F10" s="522"/>
      <c r="G10" s="599"/>
      <c r="H10" s="599">
        <v>1.0999999999999999E-2</v>
      </c>
    </row>
    <row r="11" spans="2:8">
      <c r="D11" s="521" t="s">
        <v>268</v>
      </c>
      <c r="E11" s="521" t="s">
        <v>267</v>
      </c>
      <c r="F11" s="522"/>
      <c r="G11" s="599"/>
      <c r="H11" s="599">
        <v>6.0000000000000001E-3</v>
      </c>
    </row>
    <row r="12" spans="2:8">
      <c r="D12" s="521" t="s">
        <v>269</v>
      </c>
      <c r="E12" s="521" t="s">
        <v>267</v>
      </c>
      <c r="F12" s="522"/>
      <c r="G12" s="599"/>
      <c r="H12" s="599">
        <v>2E-3</v>
      </c>
    </row>
    <row r="13" spans="2:8">
      <c r="D13" s="521" t="s">
        <v>270</v>
      </c>
      <c r="E13" s="521" t="s">
        <v>267</v>
      </c>
      <c r="F13" s="522" t="s">
        <v>315</v>
      </c>
      <c r="G13" s="601"/>
      <c r="H13" s="602">
        <v>160</v>
      </c>
    </row>
    <row r="14" spans="2:8">
      <c r="F14" s="524"/>
    </row>
    <row r="15" spans="2:8">
      <c r="D15" s="521" t="s">
        <v>271</v>
      </c>
      <c r="E15" s="521"/>
      <c r="F15" s="522"/>
      <c r="G15" s="599"/>
      <c r="H15" s="599"/>
    </row>
    <row r="16" spans="2:8">
      <c r="D16" s="521" t="s">
        <v>264</v>
      </c>
      <c r="E16" s="521" t="s">
        <v>265</v>
      </c>
      <c r="F16" s="522"/>
      <c r="G16" s="599"/>
      <c r="H16" s="599" t="s">
        <v>200</v>
      </c>
    </row>
    <row r="17" spans="4:9">
      <c r="D17" s="521" t="s">
        <v>332</v>
      </c>
      <c r="E17" s="521" t="s">
        <v>267</v>
      </c>
      <c r="F17" s="522"/>
      <c r="G17" s="599"/>
      <c r="H17" s="599">
        <v>1.2999999999999999E-2</v>
      </c>
    </row>
    <row r="18" spans="4:9">
      <c r="D18" s="521" t="s">
        <v>333</v>
      </c>
      <c r="E18" s="521" t="s">
        <v>267</v>
      </c>
      <c r="F18" s="522"/>
      <c r="G18" s="599"/>
      <c r="H18" s="599">
        <v>7.0000000000000001E-3</v>
      </c>
    </row>
    <row r="19" spans="4:9">
      <c r="D19" s="521" t="s">
        <v>334</v>
      </c>
      <c r="E19" s="521" t="s">
        <v>267</v>
      </c>
      <c r="F19" s="522"/>
      <c r="G19" s="599"/>
      <c r="H19" s="599">
        <v>2E-3</v>
      </c>
    </row>
    <row r="20" spans="4:9">
      <c r="D20" s="521" t="s">
        <v>335</v>
      </c>
      <c r="E20" s="521" t="s">
        <v>267</v>
      </c>
      <c r="F20" s="522" t="s">
        <v>315</v>
      </c>
      <c r="G20" s="601"/>
      <c r="H20" s="602">
        <v>160</v>
      </c>
    </row>
    <row r="21" spans="4:9">
      <c r="F21" s="524"/>
    </row>
    <row r="22" spans="4:9">
      <c r="D22" s="521" t="s">
        <v>321</v>
      </c>
      <c r="E22" s="521"/>
      <c r="F22" s="522"/>
      <c r="G22" s="599"/>
      <c r="H22" s="599"/>
    </row>
    <row r="23" spans="4:9">
      <c r="D23" s="521" t="s">
        <v>264</v>
      </c>
      <c r="E23" s="521" t="s">
        <v>265</v>
      </c>
      <c r="F23" s="522"/>
      <c r="G23" s="599"/>
      <c r="H23" s="599" t="s">
        <v>200</v>
      </c>
    </row>
    <row r="24" spans="4:9">
      <c r="D24" s="521" t="s">
        <v>267</v>
      </c>
      <c r="E24" s="521" t="s">
        <v>272</v>
      </c>
      <c r="F24" s="522"/>
      <c r="G24" s="599"/>
      <c r="H24" s="603" t="s">
        <v>320</v>
      </c>
      <c r="I24" s="604"/>
    </row>
    <row r="25" spans="4:9">
      <c r="D25" s="521" t="s">
        <v>267</v>
      </c>
      <c r="E25" s="521" t="s">
        <v>330</v>
      </c>
      <c r="F25" s="522"/>
      <c r="G25" s="599"/>
      <c r="H25" s="599">
        <v>5.0000000000000001E-3</v>
      </c>
      <c r="I25" s="604"/>
    </row>
    <row r="26" spans="4:9">
      <c r="D26" s="521" t="s">
        <v>267</v>
      </c>
      <c r="E26" s="521" t="s">
        <v>329</v>
      </c>
      <c r="F26" s="522"/>
      <c r="G26" s="599"/>
      <c r="H26" s="599">
        <v>3.0000000000000001E-3</v>
      </c>
      <c r="I26" s="604"/>
    </row>
    <row r="27" spans="4:9">
      <c r="D27" s="521" t="s">
        <v>267</v>
      </c>
      <c r="E27" s="521" t="s">
        <v>328</v>
      </c>
      <c r="F27" s="522"/>
      <c r="G27" s="599"/>
      <c r="H27" s="599">
        <v>0</v>
      </c>
      <c r="I27" s="604"/>
    </row>
    <row r="28" spans="4:9">
      <c r="F28" s="525"/>
    </row>
    <row r="29" spans="4:9">
      <c r="D29" s="521" t="s">
        <v>289</v>
      </c>
      <c r="E29" s="521" t="s">
        <v>290</v>
      </c>
      <c r="F29" s="523"/>
      <c r="G29" s="599">
        <f>25%</f>
        <v>0.25</v>
      </c>
      <c r="H29" s="521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H10" sqref="H10"/>
    </sheetView>
  </sheetViews>
  <sheetFormatPr baseColWidth="10" defaultRowHeight="16"/>
  <cols>
    <col min="1" max="1" width="20.83203125" style="552" bestFit="1" customWidth="1"/>
    <col min="2" max="2" width="21" style="552" customWidth="1"/>
    <col min="3" max="3" width="38.83203125" style="552" bestFit="1" customWidth="1"/>
    <col min="4" max="4" width="41.6640625" style="564" bestFit="1" customWidth="1"/>
    <col min="5" max="5" width="8.6640625" style="552" customWidth="1"/>
    <col min="6" max="6" width="20.6640625" style="552" bestFit="1" customWidth="1"/>
    <col min="7" max="7" width="8.33203125" style="552" customWidth="1"/>
    <col min="8" max="8" width="13.6640625" style="579" bestFit="1" customWidth="1"/>
    <col min="9" max="16" width="13.6640625" style="552" bestFit="1" customWidth="1"/>
    <col min="17" max="20" width="20.6640625" style="552" bestFit="1" customWidth="1"/>
    <col min="21" max="21" width="20.6640625" style="579" bestFit="1" customWidth="1"/>
    <col min="22" max="33" width="20.6640625" style="552" bestFit="1" customWidth="1"/>
    <col min="34" max="34" width="10.83203125" style="579"/>
    <col min="35" max="16384" width="10.83203125" style="552"/>
  </cols>
  <sheetData>
    <row r="1" spans="2:34" s="557" customFormat="1" ht="17" thickBot="1">
      <c r="D1" s="564"/>
      <c r="H1" s="578"/>
      <c r="U1" s="578"/>
      <c r="AH1" s="578"/>
    </row>
    <row r="2" spans="2:34" ht="61" thickBot="1">
      <c r="D2" s="570" t="s">
        <v>211</v>
      </c>
      <c r="H2" s="1287" t="s">
        <v>336</v>
      </c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8" t="s">
        <v>316</v>
      </c>
      <c r="V2" s="1289"/>
      <c r="W2" s="1289"/>
      <c r="X2" s="1289"/>
      <c r="Y2" s="1289"/>
      <c r="Z2" s="1289"/>
      <c r="AA2" s="1289"/>
      <c r="AB2" s="1289"/>
      <c r="AC2" s="1289"/>
      <c r="AD2" s="1289"/>
      <c r="AE2" s="1289"/>
      <c r="AF2" s="1289"/>
      <c r="AG2" s="1289"/>
      <c r="AH2" s="578"/>
    </row>
    <row r="3" spans="2:34">
      <c r="Q3" s="605"/>
    </row>
    <row r="4" spans="2:34" customFormat="1" ht="17" thickBot="1">
      <c r="B4" s="520"/>
      <c r="C4" s="520"/>
      <c r="D4" s="540"/>
      <c r="E4" s="520"/>
      <c r="F4" s="520"/>
      <c r="G4" s="520"/>
      <c r="H4" s="533"/>
      <c r="I4" s="520"/>
      <c r="J4" s="520"/>
      <c r="K4" s="520"/>
      <c r="L4" s="520"/>
      <c r="M4" s="520"/>
      <c r="N4" s="520"/>
      <c r="O4" s="520"/>
      <c r="P4" s="520"/>
      <c r="Q4" s="606"/>
      <c r="R4" s="520"/>
      <c r="S4" s="520"/>
      <c r="T4" s="520"/>
      <c r="U4" s="533"/>
      <c r="V4" s="520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5"/>
    </row>
    <row r="5" spans="2:34" customFormat="1" ht="16" customHeight="1">
      <c r="B5" s="520"/>
      <c r="C5" s="830" t="s">
        <v>323</v>
      </c>
      <c r="D5" s="541" t="s">
        <v>90</v>
      </c>
      <c r="E5" s="369"/>
      <c r="F5" s="366" t="s">
        <v>105</v>
      </c>
      <c r="G5" s="520"/>
      <c r="H5" s="580">
        <v>44374</v>
      </c>
      <c r="I5" s="580">
        <v>44381</v>
      </c>
      <c r="J5" s="542">
        <v>44388</v>
      </c>
      <c r="K5" s="580">
        <v>44395</v>
      </c>
      <c r="L5" s="542">
        <v>44402</v>
      </c>
      <c r="M5" s="580">
        <v>44409</v>
      </c>
      <c r="N5" s="542">
        <v>44416</v>
      </c>
      <c r="O5" s="580">
        <v>44423</v>
      </c>
      <c r="P5" s="542">
        <v>44430</v>
      </c>
      <c r="Q5" s="580">
        <v>44437</v>
      </c>
      <c r="R5" s="542">
        <v>44444</v>
      </c>
      <c r="S5" s="580">
        <v>44451</v>
      </c>
      <c r="T5" s="834">
        <v>44458</v>
      </c>
      <c r="U5" s="580">
        <v>44465</v>
      </c>
      <c r="V5" s="542">
        <v>44472</v>
      </c>
      <c r="W5" s="580">
        <v>44479</v>
      </c>
      <c r="X5" s="542">
        <v>44486</v>
      </c>
      <c r="Y5" s="580">
        <v>44493</v>
      </c>
      <c r="Z5" s="542">
        <v>44500</v>
      </c>
      <c r="AA5" s="580">
        <v>44507</v>
      </c>
      <c r="AB5" s="542">
        <v>44514</v>
      </c>
      <c r="AC5" s="580">
        <v>44521</v>
      </c>
      <c r="AD5" s="542">
        <v>44528</v>
      </c>
      <c r="AE5" s="580">
        <v>44535</v>
      </c>
      <c r="AF5" s="542">
        <v>44542</v>
      </c>
      <c r="AG5" s="838">
        <v>44549</v>
      </c>
      <c r="AH5" s="525"/>
    </row>
    <row r="6" spans="2:34" s="557" customFormat="1" ht="16" customHeight="1">
      <c r="B6" s="568"/>
      <c r="C6" s="607"/>
      <c r="D6" s="549" t="s">
        <v>106</v>
      </c>
      <c r="E6" s="550"/>
      <c r="F6" s="551" t="s">
        <v>225</v>
      </c>
      <c r="G6" s="567"/>
      <c r="H6" s="581" t="str">
        <f>$F6</f>
        <v>总计</v>
      </c>
      <c r="I6" s="556" t="str">
        <f t="shared" ref="I6:AG6" si="0">$F6</f>
        <v>总计</v>
      </c>
      <c r="J6" s="556" t="str">
        <f t="shared" si="0"/>
        <v>总计</v>
      </c>
      <c r="K6" s="556" t="str">
        <f t="shared" si="0"/>
        <v>总计</v>
      </c>
      <c r="L6" s="556" t="str">
        <f t="shared" si="0"/>
        <v>总计</v>
      </c>
      <c r="M6" s="556" t="str">
        <f t="shared" si="0"/>
        <v>总计</v>
      </c>
      <c r="N6" s="556" t="str">
        <f t="shared" si="0"/>
        <v>总计</v>
      </c>
      <c r="O6" s="556" t="str">
        <f t="shared" si="0"/>
        <v>总计</v>
      </c>
      <c r="P6" s="556" t="str">
        <f t="shared" si="0"/>
        <v>总计</v>
      </c>
      <c r="Q6" s="556" t="str">
        <f t="shared" si="0"/>
        <v>总计</v>
      </c>
      <c r="R6" s="556" t="str">
        <f t="shared" si="0"/>
        <v>总计</v>
      </c>
      <c r="S6" s="556" t="str">
        <f t="shared" si="0"/>
        <v>总计</v>
      </c>
      <c r="T6" s="588" t="str">
        <f t="shared" si="0"/>
        <v>总计</v>
      </c>
      <c r="U6" s="581" t="str">
        <f t="shared" si="0"/>
        <v>总计</v>
      </c>
      <c r="V6" s="556" t="str">
        <f t="shared" si="0"/>
        <v>总计</v>
      </c>
      <c r="W6" s="556" t="str">
        <f t="shared" si="0"/>
        <v>总计</v>
      </c>
      <c r="X6" s="556" t="str">
        <f t="shared" si="0"/>
        <v>总计</v>
      </c>
      <c r="Y6" s="556" t="str">
        <f t="shared" si="0"/>
        <v>总计</v>
      </c>
      <c r="Z6" s="556" t="str">
        <f t="shared" si="0"/>
        <v>总计</v>
      </c>
      <c r="AA6" s="556" t="str">
        <f t="shared" si="0"/>
        <v>总计</v>
      </c>
      <c r="AB6" s="556" t="str">
        <f t="shared" si="0"/>
        <v>总计</v>
      </c>
      <c r="AC6" s="556" t="str">
        <f t="shared" si="0"/>
        <v>总计</v>
      </c>
      <c r="AD6" s="556" t="str">
        <f t="shared" si="0"/>
        <v>总计</v>
      </c>
      <c r="AE6" s="556" t="str">
        <f t="shared" si="0"/>
        <v>总计</v>
      </c>
      <c r="AF6" s="556" t="str">
        <f t="shared" si="0"/>
        <v>总计</v>
      </c>
      <c r="AG6" s="588" t="str">
        <f t="shared" si="0"/>
        <v>总计</v>
      </c>
      <c r="AH6" s="578"/>
    </row>
    <row r="7" spans="2:34" s="574" customFormat="1" ht="16" customHeight="1">
      <c r="B7" s="575"/>
      <c r="C7" s="607"/>
      <c r="D7" s="572" t="s">
        <v>303</v>
      </c>
      <c r="E7" s="573"/>
      <c r="F7" s="576">
        <f t="shared" ref="F7:F10" si="1">LOOKUP(9E+307,H7:T7)</f>
        <v>0</v>
      </c>
      <c r="G7" s="608"/>
      <c r="H7" s="582">
        <f t="shared" ref="H7:Q11" si="2">SUMIF($D$29:$D$4016,$D7,H$29:H$4016)</f>
        <v>0</v>
      </c>
      <c r="I7" s="577">
        <f t="shared" si="2"/>
        <v>0</v>
      </c>
      <c r="J7" s="577">
        <f t="shared" si="2"/>
        <v>0</v>
      </c>
      <c r="K7" s="577">
        <f t="shared" si="2"/>
        <v>0</v>
      </c>
      <c r="L7" s="577">
        <f t="shared" si="2"/>
        <v>0</v>
      </c>
      <c r="M7" s="577">
        <f t="shared" si="2"/>
        <v>0</v>
      </c>
      <c r="N7" s="577">
        <f t="shared" si="2"/>
        <v>0</v>
      </c>
      <c r="O7" s="577">
        <f t="shared" si="2"/>
        <v>0</v>
      </c>
      <c r="P7" s="577">
        <f t="shared" si="2"/>
        <v>0</v>
      </c>
      <c r="Q7" s="577">
        <f t="shared" si="2"/>
        <v>86806.24</v>
      </c>
      <c r="R7" s="577">
        <f t="shared" ref="R7:AA11" si="3">SUMIF($D$29:$D$4016,$D7,R$29:R$4016)</f>
        <v>0</v>
      </c>
      <c r="S7" s="577">
        <f t="shared" si="3"/>
        <v>0</v>
      </c>
      <c r="T7" s="589">
        <f t="shared" si="3"/>
        <v>0</v>
      </c>
      <c r="U7" s="582">
        <f t="shared" si="3"/>
        <v>0</v>
      </c>
      <c r="V7" s="577">
        <f t="shared" si="3"/>
        <v>0</v>
      </c>
      <c r="W7" s="577">
        <f t="shared" si="3"/>
        <v>0</v>
      </c>
      <c r="X7" s="577">
        <f t="shared" si="3"/>
        <v>0</v>
      </c>
      <c r="Y7" s="577">
        <f t="shared" si="3"/>
        <v>0</v>
      </c>
      <c r="Z7" s="577">
        <f t="shared" si="3"/>
        <v>0</v>
      </c>
      <c r="AA7" s="577">
        <f t="shared" si="3"/>
        <v>0</v>
      </c>
      <c r="AB7" s="577">
        <f t="shared" ref="AB7:AG11" si="4">SUMIF($D$29:$D$4016,$D7,AB$29:AB$4016)</f>
        <v>0</v>
      </c>
      <c r="AC7" s="577">
        <f t="shared" si="4"/>
        <v>0</v>
      </c>
      <c r="AD7" s="577">
        <f t="shared" si="4"/>
        <v>0</v>
      </c>
      <c r="AE7" s="577">
        <f t="shared" si="4"/>
        <v>0</v>
      </c>
      <c r="AF7" s="577">
        <f t="shared" si="4"/>
        <v>0</v>
      </c>
      <c r="AG7" s="589">
        <f t="shared" si="4"/>
        <v>0</v>
      </c>
      <c r="AH7" s="591"/>
    </row>
    <row r="8" spans="2:34" s="557" customFormat="1" ht="17" customHeight="1">
      <c r="B8" s="568"/>
      <c r="C8" s="607"/>
      <c r="D8" s="559" t="s">
        <v>302</v>
      </c>
      <c r="E8" s="555"/>
      <c r="F8" s="560">
        <f>LOOKUP(9E+307,H8:T8)</f>
        <v>0</v>
      </c>
      <c r="G8" s="567"/>
      <c r="H8" s="583">
        <f t="shared" si="2"/>
        <v>0</v>
      </c>
      <c r="I8" s="561">
        <f t="shared" si="2"/>
        <v>0</v>
      </c>
      <c r="J8" s="561">
        <f t="shared" si="2"/>
        <v>0</v>
      </c>
      <c r="K8" s="561">
        <f t="shared" si="2"/>
        <v>0</v>
      </c>
      <c r="L8" s="561">
        <f t="shared" si="2"/>
        <v>0</v>
      </c>
      <c r="M8" s="561">
        <f t="shared" si="2"/>
        <v>0</v>
      </c>
      <c r="N8" s="561">
        <f t="shared" si="2"/>
        <v>0</v>
      </c>
      <c r="O8" s="561">
        <f t="shared" si="2"/>
        <v>0</v>
      </c>
      <c r="P8" s="561">
        <f t="shared" si="2"/>
        <v>0</v>
      </c>
      <c r="Q8" s="561">
        <f t="shared" si="2"/>
        <v>0</v>
      </c>
      <c r="R8" s="561">
        <f t="shared" si="3"/>
        <v>0</v>
      </c>
      <c r="S8" s="561">
        <f t="shared" si="3"/>
        <v>0</v>
      </c>
      <c r="T8" s="590">
        <f t="shared" si="3"/>
        <v>0</v>
      </c>
      <c r="U8" s="583">
        <f t="shared" si="3"/>
        <v>0</v>
      </c>
      <c r="V8" s="561">
        <f t="shared" si="3"/>
        <v>0</v>
      </c>
      <c r="W8" s="561">
        <f t="shared" si="3"/>
        <v>0</v>
      </c>
      <c r="X8" s="561">
        <f t="shared" si="3"/>
        <v>0</v>
      </c>
      <c r="Y8" s="561">
        <f t="shared" si="3"/>
        <v>0</v>
      </c>
      <c r="Z8" s="561">
        <f t="shared" si="3"/>
        <v>0</v>
      </c>
      <c r="AA8" s="561">
        <f t="shared" si="3"/>
        <v>0</v>
      </c>
      <c r="AB8" s="561">
        <f t="shared" si="4"/>
        <v>0</v>
      </c>
      <c r="AC8" s="561">
        <f t="shared" si="4"/>
        <v>0</v>
      </c>
      <c r="AD8" s="561">
        <f t="shared" si="4"/>
        <v>0</v>
      </c>
      <c r="AE8" s="561">
        <f t="shared" si="4"/>
        <v>0</v>
      </c>
      <c r="AF8" s="561">
        <f t="shared" si="4"/>
        <v>0</v>
      </c>
      <c r="AG8" s="590">
        <f t="shared" si="4"/>
        <v>0</v>
      </c>
      <c r="AH8" s="578"/>
    </row>
    <row r="9" spans="2:34" s="557" customFormat="1" ht="16" customHeight="1">
      <c r="B9" s="568"/>
      <c r="C9" s="607"/>
      <c r="D9" s="558" t="s">
        <v>301</v>
      </c>
      <c r="E9" s="555"/>
      <c r="F9" s="560">
        <f t="shared" si="1"/>
        <v>8.6806239999999999</v>
      </c>
      <c r="G9" s="567"/>
      <c r="H9" s="583">
        <f t="shared" si="2"/>
        <v>0</v>
      </c>
      <c r="I9" s="561">
        <f t="shared" si="2"/>
        <v>0</v>
      </c>
      <c r="J9" s="561">
        <f t="shared" si="2"/>
        <v>0</v>
      </c>
      <c r="K9" s="561">
        <f t="shared" si="2"/>
        <v>0</v>
      </c>
      <c r="L9" s="561">
        <f t="shared" si="2"/>
        <v>0</v>
      </c>
      <c r="M9" s="561">
        <f t="shared" si="2"/>
        <v>0</v>
      </c>
      <c r="N9" s="561">
        <f t="shared" si="2"/>
        <v>0</v>
      </c>
      <c r="O9" s="561">
        <f t="shared" si="2"/>
        <v>0</v>
      </c>
      <c r="P9" s="561">
        <f t="shared" si="2"/>
        <v>0</v>
      </c>
      <c r="Q9" s="561">
        <f t="shared" si="2"/>
        <v>8.6806239999999999</v>
      </c>
      <c r="R9" s="561" t="e">
        <f t="shared" si="3"/>
        <v>#DIV/0!</v>
      </c>
      <c r="S9" s="561" t="e">
        <f t="shared" si="3"/>
        <v>#DIV/0!</v>
      </c>
      <c r="T9" s="590" t="e">
        <f t="shared" si="3"/>
        <v>#DIV/0!</v>
      </c>
      <c r="U9" s="583" t="e">
        <f t="shared" si="3"/>
        <v>#DIV/0!</v>
      </c>
      <c r="V9" s="561" t="e">
        <f t="shared" si="3"/>
        <v>#DIV/0!</v>
      </c>
      <c r="W9" s="561" t="e">
        <f t="shared" si="3"/>
        <v>#DIV/0!</v>
      </c>
      <c r="X9" s="561" t="e">
        <f t="shared" si="3"/>
        <v>#DIV/0!</v>
      </c>
      <c r="Y9" s="561" t="e">
        <f t="shared" si="3"/>
        <v>#DIV/0!</v>
      </c>
      <c r="Z9" s="561" t="e">
        <f t="shared" si="3"/>
        <v>#DIV/0!</v>
      </c>
      <c r="AA9" s="561" t="e">
        <f t="shared" si="3"/>
        <v>#DIV/0!</v>
      </c>
      <c r="AB9" s="561" t="e">
        <f t="shared" si="4"/>
        <v>#DIV/0!</v>
      </c>
      <c r="AC9" s="561" t="e">
        <f t="shared" si="4"/>
        <v>#DIV/0!</v>
      </c>
      <c r="AD9" s="561" t="e">
        <f t="shared" si="4"/>
        <v>#DIV/0!</v>
      </c>
      <c r="AE9" s="561" t="e">
        <f t="shared" si="4"/>
        <v>#DIV/0!</v>
      </c>
      <c r="AF9" s="561" t="e">
        <f t="shared" si="4"/>
        <v>#DIV/0!</v>
      </c>
      <c r="AG9" s="590" t="e">
        <f t="shared" si="4"/>
        <v>#DIV/0!</v>
      </c>
      <c r="AH9" s="578"/>
    </row>
    <row r="10" spans="2:34" s="557" customFormat="1" ht="16" customHeight="1">
      <c r="B10" s="568"/>
      <c r="C10" s="607"/>
      <c r="D10" s="558" t="s">
        <v>300</v>
      </c>
      <c r="E10" s="555"/>
      <c r="F10" s="560">
        <f t="shared" si="1"/>
        <v>0</v>
      </c>
      <c r="G10" s="567"/>
      <c r="H10" s="583">
        <f t="shared" si="2"/>
        <v>0</v>
      </c>
      <c r="I10" s="561">
        <f t="shared" si="2"/>
        <v>0</v>
      </c>
      <c r="J10" s="561">
        <f t="shared" si="2"/>
        <v>0</v>
      </c>
      <c r="K10" s="561">
        <f t="shared" si="2"/>
        <v>0</v>
      </c>
      <c r="L10" s="561">
        <f t="shared" si="2"/>
        <v>0</v>
      </c>
      <c r="M10" s="561">
        <f t="shared" si="2"/>
        <v>0</v>
      </c>
      <c r="N10" s="561">
        <f t="shared" si="2"/>
        <v>0</v>
      </c>
      <c r="O10" s="561">
        <f t="shared" si="2"/>
        <v>0</v>
      </c>
      <c r="P10" s="561">
        <f t="shared" si="2"/>
        <v>0</v>
      </c>
      <c r="Q10" s="561">
        <f t="shared" si="2"/>
        <v>0</v>
      </c>
      <c r="R10" s="561" t="e">
        <f t="shared" si="3"/>
        <v>#DIV/0!</v>
      </c>
      <c r="S10" s="561" t="e">
        <f t="shared" si="3"/>
        <v>#DIV/0!</v>
      </c>
      <c r="T10" s="590" t="e">
        <f t="shared" si="3"/>
        <v>#DIV/0!</v>
      </c>
      <c r="U10" s="583" t="e">
        <f t="shared" si="3"/>
        <v>#DIV/0!</v>
      </c>
      <c r="V10" s="561" t="e">
        <f t="shared" si="3"/>
        <v>#DIV/0!</v>
      </c>
      <c r="W10" s="561" t="e">
        <f t="shared" si="3"/>
        <v>#DIV/0!</v>
      </c>
      <c r="X10" s="561" t="e">
        <f t="shared" si="3"/>
        <v>#DIV/0!</v>
      </c>
      <c r="Y10" s="561" t="e">
        <f t="shared" si="3"/>
        <v>#DIV/0!</v>
      </c>
      <c r="Z10" s="561" t="e">
        <f t="shared" si="3"/>
        <v>#DIV/0!</v>
      </c>
      <c r="AA10" s="561" t="e">
        <f t="shared" si="3"/>
        <v>#DIV/0!</v>
      </c>
      <c r="AB10" s="561" t="e">
        <f t="shared" si="4"/>
        <v>#DIV/0!</v>
      </c>
      <c r="AC10" s="561" t="e">
        <f t="shared" si="4"/>
        <v>#DIV/0!</v>
      </c>
      <c r="AD10" s="561" t="e">
        <f t="shared" si="4"/>
        <v>#DIV/0!</v>
      </c>
      <c r="AE10" s="561" t="e">
        <f t="shared" si="4"/>
        <v>#DIV/0!</v>
      </c>
      <c r="AF10" s="561" t="e">
        <f t="shared" si="4"/>
        <v>#DIV/0!</v>
      </c>
      <c r="AG10" s="590" t="e">
        <f t="shared" si="4"/>
        <v>#DIV/0!</v>
      </c>
      <c r="AH10" s="578"/>
    </row>
    <row r="11" spans="2:34" ht="16" customHeight="1">
      <c r="B11" s="568"/>
      <c r="C11" s="607"/>
      <c r="D11" s="609" t="s">
        <v>298</v>
      </c>
      <c r="E11" s="550"/>
      <c r="F11" s="560">
        <f>LOOKUP(9E+307,H11:T11)</f>
        <v>8.6806239999999999</v>
      </c>
      <c r="G11" s="567"/>
      <c r="H11" s="583">
        <f t="shared" si="2"/>
        <v>0</v>
      </c>
      <c r="I11" s="561">
        <f t="shared" si="2"/>
        <v>0</v>
      </c>
      <c r="J11" s="561">
        <f t="shared" si="2"/>
        <v>0</v>
      </c>
      <c r="K11" s="561">
        <f t="shared" si="2"/>
        <v>0</v>
      </c>
      <c r="L11" s="561">
        <f t="shared" si="2"/>
        <v>0</v>
      </c>
      <c r="M11" s="561">
        <f t="shared" si="2"/>
        <v>0</v>
      </c>
      <c r="N11" s="561">
        <f t="shared" si="2"/>
        <v>0</v>
      </c>
      <c r="O11" s="561">
        <f t="shared" si="2"/>
        <v>0</v>
      </c>
      <c r="P11" s="561">
        <f t="shared" si="2"/>
        <v>0</v>
      </c>
      <c r="Q11" s="561">
        <f t="shared" si="2"/>
        <v>8.6806239999999999</v>
      </c>
      <c r="R11" s="561" t="e">
        <f t="shared" si="3"/>
        <v>#DIV/0!</v>
      </c>
      <c r="S11" s="561" t="e">
        <f t="shared" si="3"/>
        <v>#DIV/0!</v>
      </c>
      <c r="T11" s="590" t="e">
        <f t="shared" si="3"/>
        <v>#DIV/0!</v>
      </c>
      <c r="U11" s="583" t="e">
        <f t="shared" si="3"/>
        <v>#DIV/0!</v>
      </c>
      <c r="V11" s="561" t="e">
        <f t="shared" si="3"/>
        <v>#DIV/0!</v>
      </c>
      <c r="W11" s="561" t="e">
        <f t="shared" si="3"/>
        <v>#DIV/0!</v>
      </c>
      <c r="X11" s="561" t="e">
        <f t="shared" si="3"/>
        <v>#DIV/0!</v>
      </c>
      <c r="Y11" s="561" t="e">
        <f t="shared" si="3"/>
        <v>#DIV/0!</v>
      </c>
      <c r="Z11" s="561" t="e">
        <f t="shared" si="3"/>
        <v>#DIV/0!</v>
      </c>
      <c r="AA11" s="561" t="e">
        <f t="shared" si="3"/>
        <v>#DIV/0!</v>
      </c>
      <c r="AB11" s="561" t="e">
        <f t="shared" si="4"/>
        <v>#DIV/0!</v>
      </c>
      <c r="AC11" s="561" t="e">
        <f t="shared" si="4"/>
        <v>#DIV/0!</v>
      </c>
      <c r="AD11" s="561" t="e">
        <f t="shared" si="4"/>
        <v>#DIV/0!</v>
      </c>
      <c r="AE11" s="561" t="e">
        <f t="shared" si="4"/>
        <v>#DIV/0!</v>
      </c>
      <c r="AF11" s="561" t="e">
        <f t="shared" si="4"/>
        <v>#DIV/0!</v>
      </c>
      <c r="AG11" s="590" t="e">
        <f t="shared" si="4"/>
        <v>#DIV/0!</v>
      </c>
    </row>
    <row r="12" spans="2:34" ht="16" customHeight="1">
      <c r="B12" s="568"/>
      <c r="C12" s="610"/>
      <c r="D12" s="611" t="s">
        <v>337</v>
      </c>
      <c r="E12" s="555"/>
      <c r="F12" s="582">
        <f>LOOKUP(9E+307,H12:T12)</f>
        <v>86772.94435592879</v>
      </c>
      <c r="G12" s="567"/>
      <c r="H12" s="582">
        <f>H11*基金结算中枢!J$19</f>
        <v>0</v>
      </c>
      <c r="I12" s="582">
        <f>I11*基金结算中枢!K$19</f>
        <v>0</v>
      </c>
      <c r="J12" s="582">
        <f>J11*基金结算中枢!L$19</f>
        <v>0</v>
      </c>
      <c r="K12" s="582">
        <f>K11*基金结算中枢!M$19</f>
        <v>0</v>
      </c>
      <c r="L12" s="582">
        <f>L11*基金结算中枢!N$19</f>
        <v>0</v>
      </c>
      <c r="M12" s="582">
        <f>M11*基金结算中枢!O$19</f>
        <v>0</v>
      </c>
      <c r="N12" s="582">
        <f>N11*基金结算中枢!P$19</f>
        <v>0</v>
      </c>
      <c r="O12" s="582">
        <f>O11*基金结算中枢!Q$19</f>
        <v>0</v>
      </c>
      <c r="P12" s="582">
        <f>P11*基金结算中枢!R$19</f>
        <v>0</v>
      </c>
      <c r="Q12" s="582">
        <f>Q11*基金结算中枢!S$19</f>
        <v>86772.94435592879</v>
      </c>
      <c r="R12" s="582" t="e">
        <f>R11*基金结算中枢!T$19</f>
        <v>#DIV/0!</v>
      </c>
      <c r="S12" s="582" t="e">
        <f>S11*基金结算中枢!U$19</f>
        <v>#DIV/0!</v>
      </c>
      <c r="T12" s="835" t="e">
        <f>T11*基金结算中枢!V$19</f>
        <v>#DIV/0!</v>
      </c>
      <c r="U12" s="582" t="e">
        <f>U11*基金结算中枢!W$19</f>
        <v>#DIV/0!</v>
      </c>
      <c r="V12" s="582" t="e">
        <f>V11*基金结算中枢!X$19</f>
        <v>#DIV/0!</v>
      </c>
      <c r="W12" s="582" t="e">
        <f>W11*基金结算中枢!Y$19</f>
        <v>#DIV/0!</v>
      </c>
      <c r="X12" s="582" t="e">
        <f>X11*基金结算中枢!Z$19</f>
        <v>#DIV/0!</v>
      </c>
      <c r="Y12" s="582" t="e">
        <f>Y11*基金结算中枢!AA$19</f>
        <v>#DIV/0!</v>
      </c>
      <c r="Z12" s="582" t="e">
        <f>Z11*基金结算中枢!AB$19</f>
        <v>#DIV/0!</v>
      </c>
      <c r="AA12" s="582" t="e">
        <f>AA11*基金结算中枢!AC$19</f>
        <v>#DIV/0!</v>
      </c>
      <c r="AB12" s="582" t="e">
        <f>AB11*基金结算中枢!AD$19</f>
        <v>#DIV/0!</v>
      </c>
      <c r="AC12" s="582" t="e">
        <f>AC11*基金结算中枢!AE$19</f>
        <v>#DIV/0!</v>
      </c>
      <c r="AD12" s="582" t="e">
        <f>AD11*基金结算中枢!AF$19</f>
        <v>#DIV/0!</v>
      </c>
      <c r="AE12" s="582" t="e">
        <f>AE11*基金结算中枢!AG$19</f>
        <v>#DIV/0!</v>
      </c>
      <c r="AF12" s="582" t="e">
        <f>AF11*基金结算中枢!AH$19</f>
        <v>#DIV/0!</v>
      </c>
      <c r="AG12" s="835" t="e">
        <f>AG11*基金结算中枢!AI$19</f>
        <v>#DIV/0!</v>
      </c>
    </row>
    <row r="13" spans="2:34" ht="17" customHeight="1" thickBot="1">
      <c r="B13" s="567"/>
      <c r="C13" s="612"/>
      <c r="D13" s="562" t="s">
        <v>322</v>
      </c>
      <c r="E13" s="550"/>
      <c r="F13" s="560">
        <f>LOOKUP(9E+307,H13:T13)</f>
        <v>8.6806239999999999</v>
      </c>
      <c r="G13" s="567"/>
      <c r="H13" s="583">
        <f t="shared" ref="H13:AG13" si="5">SUMIF($D$29:$D$4016,$D13,H$29:H$4016)</f>
        <v>0</v>
      </c>
      <c r="I13" s="561">
        <f t="shared" si="5"/>
        <v>0</v>
      </c>
      <c r="J13" s="561">
        <f t="shared" si="5"/>
        <v>0</v>
      </c>
      <c r="K13" s="561">
        <f t="shared" si="5"/>
        <v>0</v>
      </c>
      <c r="L13" s="561">
        <f t="shared" si="5"/>
        <v>0</v>
      </c>
      <c r="M13" s="561">
        <f t="shared" si="5"/>
        <v>0</v>
      </c>
      <c r="N13" s="561">
        <f t="shared" si="5"/>
        <v>0</v>
      </c>
      <c r="O13" s="561">
        <f t="shared" si="5"/>
        <v>0</v>
      </c>
      <c r="P13" s="561">
        <f t="shared" si="5"/>
        <v>0</v>
      </c>
      <c r="Q13" s="561">
        <f t="shared" si="5"/>
        <v>8.6806239999999999</v>
      </c>
      <c r="R13" s="561" t="e">
        <f t="shared" si="5"/>
        <v>#DIV/0!</v>
      </c>
      <c r="S13" s="561" t="e">
        <f t="shared" si="5"/>
        <v>#DIV/0!</v>
      </c>
      <c r="T13" s="590" t="e">
        <f t="shared" si="5"/>
        <v>#DIV/0!</v>
      </c>
      <c r="U13" s="583" t="e">
        <f t="shared" si="5"/>
        <v>#DIV/0!</v>
      </c>
      <c r="V13" s="561" t="e">
        <f t="shared" si="5"/>
        <v>#DIV/0!</v>
      </c>
      <c r="W13" s="561" t="e">
        <f t="shared" si="5"/>
        <v>#DIV/0!</v>
      </c>
      <c r="X13" s="561" t="e">
        <f t="shared" si="5"/>
        <v>#DIV/0!</v>
      </c>
      <c r="Y13" s="561" t="e">
        <f t="shared" si="5"/>
        <v>#DIV/0!</v>
      </c>
      <c r="Z13" s="561" t="e">
        <f t="shared" si="5"/>
        <v>#DIV/0!</v>
      </c>
      <c r="AA13" s="561" t="e">
        <f t="shared" si="5"/>
        <v>#DIV/0!</v>
      </c>
      <c r="AB13" s="561" t="e">
        <f t="shared" si="5"/>
        <v>#DIV/0!</v>
      </c>
      <c r="AC13" s="561" t="e">
        <f t="shared" si="5"/>
        <v>#DIV/0!</v>
      </c>
      <c r="AD13" s="561" t="e">
        <f t="shared" si="5"/>
        <v>#DIV/0!</v>
      </c>
      <c r="AE13" s="561" t="e">
        <f t="shared" si="5"/>
        <v>#DIV/0!</v>
      </c>
      <c r="AF13" s="561" t="e">
        <f t="shared" si="5"/>
        <v>#DIV/0!</v>
      </c>
      <c r="AG13" s="590" t="e">
        <f t="shared" si="5"/>
        <v>#DIV/0!</v>
      </c>
    </row>
    <row r="14" spans="2:34">
      <c r="B14" s="567"/>
      <c r="C14" s="567"/>
      <c r="D14" s="567"/>
      <c r="E14" s="567"/>
      <c r="F14" s="567"/>
      <c r="G14" s="567"/>
      <c r="H14" s="584"/>
      <c r="I14" s="569"/>
      <c r="J14" s="569"/>
      <c r="K14" s="569"/>
      <c r="L14" s="569"/>
      <c r="M14" s="569"/>
      <c r="N14" s="569"/>
      <c r="O14" s="569"/>
      <c r="P14" s="569"/>
      <c r="Q14" s="569"/>
      <c r="R14" s="569"/>
      <c r="S14" s="569"/>
      <c r="T14" s="569"/>
      <c r="U14" s="584"/>
      <c r="V14" s="569"/>
      <c r="W14" s="569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</row>
    <row r="16" spans="2:34" ht="17" thickBot="1">
      <c r="B16" s="548"/>
      <c r="C16" s="548"/>
      <c r="D16" s="566"/>
      <c r="E16" s="548"/>
      <c r="F16" s="548"/>
      <c r="G16" s="548"/>
      <c r="H16" s="585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548"/>
      <c r="T16" s="548"/>
      <c r="U16" s="585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</row>
    <row r="17" spans="2:34" customFormat="1" ht="16" customHeight="1">
      <c r="B17" s="222"/>
      <c r="C17" s="829" t="s">
        <v>326</v>
      </c>
      <c r="D17" s="541" t="s">
        <v>90</v>
      </c>
      <c r="E17" s="369"/>
      <c r="F17" s="366" t="s">
        <v>105</v>
      </c>
      <c r="G17" s="222"/>
      <c r="H17" s="580">
        <v>44374</v>
      </c>
      <c r="I17" s="580">
        <v>44381</v>
      </c>
      <c r="J17" s="542">
        <v>44388</v>
      </c>
      <c r="K17" s="580">
        <v>44395</v>
      </c>
      <c r="L17" s="542">
        <v>44402</v>
      </c>
      <c r="M17" s="580">
        <v>44409</v>
      </c>
      <c r="N17" s="542">
        <v>44416</v>
      </c>
      <c r="O17" s="580">
        <v>44423</v>
      </c>
      <c r="P17" s="542">
        <v>44430</v>
      </c>
      <c r="Q17" s="580">
        <v>44437</v>
      </c>
      <c r="R17" s="542">
        <v>44444</v>
      </c>
      <c r="S17" s="580">
        <v>44451</v>
      </c>
      <c r="T17" s="834">
        <v>44458</v>
      </c>
      <c r="U17" s="580">
        <v>44465</v>
      </c>
      <c r="V17" s="542">
        <v>44472</v>
      </c>
      <c r="W17" s="580">
        <v>44479</v>
      </c>
      <c r="X17" s="542">
        <v>44486</v>
      </c>
      <c r="Y17" s="580">
        <v>44493</v>
      </c>
      <c r="Z17" s="542">
        <v>44500</v>
      </c>
      <c r="AA17" s="580">
        <v>44507</v>
      </c>
      <c r="AB17" s="542">
        <v>44514</v>
      </c>
      <c r="AC17" s="580">
        <v>44521</v>
      </c>
      <c r="AD17" s="542">
        <v>44528</v>
      </c>
      <c r="AE17" s="580">
        <v>44535</v>
      </c>
      <c r="AF17" s="542">
        <v>44542</v>
      </c>
      <c r="AG17" s="838">
        <v>44549</v>
      </c>
      <c r="AH17" s="525"/>
    </row>
    <row r="18" spans="2:34" s="557" customFormat="1" ht="16" customHeight="1">
      <c r="B18" s="553"/>
      <c r="C18" s="613"/>
      <c r="D18" s="554" t="s">
        <v>106</v>
      </c>
      <c r="E18" s="555"/>
      <c r="F18" s="551" t="s">
        <v>327</v>
      </c>
      <c r="G18" s="548"/>
      <c r="H18" s="581" t="str">
        <f>$F18</f>
        <v>默认</v>
      </c>
      <c r="I18" s="556" t="str">
        <f t="shared" ref="I18:AG19" si="6">$F18</f>
        <v>默认</v>
      </c>
      <c r="J18" s="556" t="str">
        <f t="shared" si="6"/>
        <v>默认</v>
      </c>
      <c r="K18" s="556" t="str">
        <f t="shared" si="6"/>
        <v>默认</v>
      </c>
      <c r="L18" s="556" t="str">
        <f t="shared" si="6"/>
        <v>默认</v>
      </c>
      <c r="M18" s="556" t="str">
        <f t="shared" si="6"/>
        <v>默认</v>
      </c>
      <c r="N18" s="556" t="str">
        <f t="shared" si="6"/>
        <v>默认</v>
      </c>
      <c r="O18" s="556" t="str">
        <f t="shared" si="6"/>
        <v>默认</v>
      </c>
      <c r="P18" s="556" t="str">
        <f t="shared" si="6"/>
        <v>默认</v>
      </c>
      <c r="Q18" s="556" t="str">
        <f t="shared" si="6"/>
        <v>默认</v>
      </c>
      <c r="R18" s="556" t="str">
        <f t="shared" si="6"/>
        <v>默认</v>
      </c>
      <c r="S18" s="556" t="str">
        <f t="shared" si="6"/>
        <v>默认</v>
      </c>
      <c r="T18" s="588" t="str">
        <f t="shared" si="6"/>
        <v>默认</v>
      </c>
      <c r="U18" s="581" t="str">
        <f t="shared" si="6"/>
        <v>默认</v>
      </c>
      <c r="V18" s="556" t="str">
        <f t="shared" si="6"/>
        <v>默认</v>
      </c>
      <c r="W18" s="556" t="str">
        <f t="shared" si="6"/>
        <v>默认</v>
      </c>
      <c r="X18" s="556" t="str">
        <f t="shared" si="6"/>
        <v>默认</v>
      </c>
      <c r="Y18" s="556" t="str">
        <f t="shared" si="6"/>
        <v>默认</v>
      </c>
      <c r="Z18" s="556" t="str">
        <f t="shared" si="6"/>
        <v>默认</v>
      </c>
      <c r="AA18" s="556" t="str">
        <f t="shared" si="6"/>
        <v>默认</v>
      </c>
      <c r="AB18" s="556" t="str">
        <f t="shared" si="6"/>
        <v>默认</v>
      </c>
      <c r="AC18" s="556" t="str">
        <f t="shared" si="6"/>
        <v>默认</v>
      </c>
      <c r="AD18" s="556" t="str">
        <f t="shared" si="6"/>
        <v>默认</v>
      </c>
      <c r="AE18" s="556" t="str">
        <f t="shared" si="6"/>
        <v>默认</v>
      </c>
      <c r="AF18" s="556" t="str">
        <f t="shared" si="6"/>
        <v>默认</v>
      </c>
      <c r="AG18" s="588" t="str">
        <f t="shared" si="6"/>
        <v>默认</v>
      </c>
      <c r="AH18" s="578"/>
    </row>
    <row r="19" spans="2:34" s="557" customFormat="1" ht="16" customHeight="1">
      <c r="B19" s="553"/>
      <c r="C19" s="613"/>
      <c r="D19" s="614" t="s">
        <v>338</v>
      </c>
      <c r="E19" s="555"/>
      <c r="F19" s="615" t="s">
        <v>339</v>
      </c>
      <c r="G19" s="548"/>
      <c r="H19" s="833" t="str">
        <f>$F19</f>
        <v>111111111</v>
      </c>
      <c r="I19" s="615" t="str">
        <f t="shared" si="6"/>
        <v>111111111</v>
      </c>
      <c r="J19" s="615" t="str">
        <f t="shared" si="6"/>
        <v>111111111</v>
      </c>
      <c r="K19" s="615" t="str">
        <f t="shared" si="6"/>
        <v>111111111</v>
      </c>
      <c r="L19" s="615" t="str">
        <f t="shared" si="6"/>
        <v>111111111</v>
      </c>
      <c r="M19" s="615" t="str">
        <f t="shared" si="6"/>
        <v>111111111</v>
      </c>
      <c r="N19" s="615" t="str">
        <f t="shared" si="6"/>
        <v>111111111</v>
      </c>
      <c r="O19" s="615" t="str">
        <f t="shared" si="6"/>
        <v>111111111</v>
      </c>
      <c r="P19" s="615" t="str">
        <f t="shared" si="6"/>
        <v>111111111</v>
      </c>
      <c r="Q19" s="615" t="str">
        <f t="shared" si="6"/>
        <v>111111111</v>
      </c>
      <c r="R19" s="615" t="str">
        <f t="shared" si="6"/>
        <v>111111111</v>
      </c>
      <c r="S19" s="615" t="str">
        <f t="shared" si="6"/>
        <v>111111111</v>
      </c>
      <c r="T19" s="615" t="str">
        <f t="shared" si="6"/>
        <v>111111111</v>
      </c>
      <c r="U19" s="833" t="str">
        <f t="shared" si="6"/>
        <v>111111111</v>
      </c>
      <c r="V19" s="615" t="str">
        <f t="shared" si="6"/>
        <v>111111111</v>
      </c>
      <c r="W19" s="615" t="str">
        <f t="shared" si="6"/>
        <v>111111111</v>
      </c>
      <c r="X19" s="615" t="str">
        <f t="shared" si="6"/>
        <v>111111111</v>
      </c>
      <c r="Y19" s="615" t="str">
        <f t="shared" si="6"/>
        <v>111111111</v>
      </c>
      <c r="Z19" s="615" t="str">
        <f t="shared" si="6"/>
        <v>111111111</v>
      </c>
      <c r="AA19" s="615" t="str">
        <f t="shared" si="6"/>
        <v>111111111</v>
      </c>
      <c r="AB19" s="615" t="str">
        <f t="shared" si="6"/>
        <v>111111111</v>
      </c>
      <c r="AC19" s="615" t="str">
        <f t="shared" si="6"/>
        <v>111111111</v>
      </c>
      <c r="AD19" s="615" t="str">
        <f t="shared" si="6"/>
        <v>111111111</v>
      </c>
      <c r="AE19" s="615" t="str">
        <f t="shared" si="6"/>
        <v>111111111</v>
      </c>
      <c r="AF19" s="615" t="str">
        <f t="shared" si="6"/>
        <v>111111111</v>
      </c>
      <c r="AG19" s="615" t="str">
        <f t="shared" si="6"/>
        <v>111111111</v>
      </c>
      <c r="AH19" s="578"/>
    </row>
    <row r="20" spans="2:34" s="574" customFormat="1" ht="16" customHeight="1">
      <c r="B20" s="571"/>
      <c r="C20" s="613"/>
      <c r="D20" s="572" t="s">
        <v>303</v>
      </c>
      <c r="E20" s="573"/>
      <c r="F20" s="596">
        <f t="shared" ref="F20:F26" si="7">LOOKUP(9E+307,H20:T20)</f>
        <v>0</v>
      </c>
      <c r="G20" s="616"/>
      <c r="H20" s="596">
        <v>0</v>
      </c>
      <c r="I20" s="597"/>
      <c r="J20" s="597"/>
      <c r="K20" s="597"/>
      <c r="L20" s="597"/>
      <c r="M20" s="597"/>
      <c r="N20" s="597"/>
      <c r="O20" s="597"/>
      <c r="P20" s="597"/>
      <c r="Q20" s="597"/>
      <c r="R20" s="597"/>
      <c r="S20" s="597"/>
      <c r="T20" s="598"/>
      <c r="U20" s="596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  <c r="AF20" s="597"/>
      <c r="AG20" s="598"/>
      <c r="AH20" s="591"/>
    </row>
    <row r="21" spans="2:34" s="557" customFormat="1" ht="17" customHeight="1">
      <c r="B21" s="553"/>
      <c r="C21" s="613"/>
      <c r="D21" s="559" t="s">
        <v>302</v>
      </c>
      <c r="E21" s="555"/>
      <c r="F21" s="593">
        <f t="shared" si="7"/>
        <v>0</v>
      </c>
      <c r="G21" s="548"/>
      <c r="H21" s="593">
        <v>0</v>
      </c>
      <c r="I21" s="593"/>
      <c r="J21" s="593"/>
      <c r="K21" s="594"/>
      <c r="L21" s="594"/>
      <c r="M21" s="594"/>
      <c r="N21" s="594"/>
      <c r="O21" s="594"/>
      <c r="P21" s="594"/>
      <c r="Q21" s="594"/>
      <c r="R21" s="594"/>
      <c r="S21" s="594"/>
      <c r="T21" s="595"/>
      <c r="U21" s="593"/>
      <c r="V21" s="594"/>
      <c r="W21" s="594"/>
      <c r="X21" s="594"/>
      <c r="Y21" s="594"/>
      <c r="Z21" s="594"/>
      <c r="AA21" s="594"/>
      <c r="AB21" s="594"/>
      <c r="AC21" s="594"/>
      <c r="AD21" s="594"/>
      <c r="AE21" s="594"/>
      <c r="AF21" s="594"/>
      <c r="AG21" s="595"/>
      <c r="AH21" s="578"/>
    </row>
    <row r="22" spans="2:34" s="557" customFormat="1" ht="15" customHeight="1">
      <c r="B22" s="553"/>
      <c r="C22" s="613"/>
      <c r="D22" s="558" t="s">
        <v>301</v>
      </c>
      <c r="E22" s="555"/>
      <c r="F22" s="583">
        <f t="shared" si="7"/>
        <v>0</v>
      </c>
      <c r="G22" s="548"/>
      <c r="H22" s="583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3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3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3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3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3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3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3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3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3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3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3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6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3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3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3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3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3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3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3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3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3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3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3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3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6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8"/>
    </row>
    <row r="23" spans="2:34" s="557" customFormat="1" ht="16" customHeight="1">
      <c r="B23" s="553"/>
      <c r="C23" s="613"/>
      <c r="D23" s="558" t="s">
        <v>300</v>
      </c>
      <c r="E23" s="555"/>
      <c r="F23" s="583">
        <f t="shared" si="7"/>
        <v>0</v>
      </c>
      <c r="G23" s="548"/>
      <c r="H23" s="583">
        <v>0</v>
      </c>
      <c r="I23" s="561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1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1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1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1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1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1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1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1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1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1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90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3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1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1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1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1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1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1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1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1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1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1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1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90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8"/>
    </row>
    <row r="24" spans="2:34" ht="16" customHeight="1">
      <c r="B24" s="548"/>
      <c r="C24" s="613"/>
      <c r="D24" s="554" t="s">
        <v>298</v>
      </c>
      <c r="E24" s="555"/>
      <c r="F24" s="583">
        <f t="shared" si="7"/>
        <v>0</v>
      </c>
      <c r="G24" s="548"/>
      <c r="H24" s="583">
        <f>G24+H26</f>
        <v>0</v>
      </c>
      <c r="I24" s="561">
        <f t="shared" ref="I24:AG24" si="8">H24+I26</f>
        <v>0</v>
      </c>
      <c r="J24" s="561">
        <f t="shared" si="8"/>
        <v>0</v>
      </c>
      <c r="K24" s="561">
        <f t="shared" si="8"/>
        <v>0</v>
      </c>
      <c r="L24" s="561">
        <f t="shared" si="8"/>
        <v>0</v>
      </c>
      <c r="M24" s="561">
        <f t="shared" si="8"/>
        <v>0</v>
      </c>
      <c r="N24" s="561">
        <f t="shared" si="8"/>
        <v>0</v>
      </c>
      <c r="O24" s="561">
        <f t="shared" si="8"/>
        <v>0</v>
      </c>
      <c r="P24" s="561">
        <f t="shared" si="8"/>
        <v>0</v>
      </c>
      <c r="Q24" s="561">
        <f t="shared" si="8"/>
        <v>0</v>
      </c>
      <c r="R24" s="561" t="e">
        <f t="shared" si="8"/>
        <v>#DIV/0!</v>
      </c>
      <c r="S24" s="561" t="e">
        <f t="shared" si="8"/>
        <v>#DIV/0!</v>
      </c>
      <c r="T24" s="590" t="e">
        <f t="shared" si="8"/>
        <v>#DIV/0!</v>
      </c>
      <c r="U24" s="583" t="e">
        <f t="shared" si="8"/>
        <v>#DIV/0!</v>
      </c>
      <c r="V24" s="561" t="e">
        <f t="shared" si="8"/>
        <v>#DIV/0!</v>
      </c>
      <c r="W24" s="561" t="e">
        <f t="shared" si="8"/>
        <v>#DIV/0!</v>
      </c>
      <c r="X24" s="561" t="e">
        <f t="shared" si="8"/>
        <v>#DIV/0!</v>
      </c>
      <c r="Y24" s="561" t="e">
        <f t="shared" si="8"/>
        <v>#DIV/0!</v>
      </c>
      <c r="Z24" s="561" t="e">
        <f t="shared" si="8"/>
        <v>#DIV/0!</v>
      </c>
      <c r="AA24" s="561" t="e">
        <f t="shared" si="8"/>
        <v>#DIV/0!</v>
      </c>
      <c r="AB24" s="561" t="e">
        <f t="shared" si="8"/>
        <v>#DIV/0!</v>
      </c>
      <c r="AC24" s="561" t="e">
        <f t="shared" si="8"/>
        <v>#DIV/0!</v>
      </c>
      <c r="AD24" s="561" t="e">
        <f t="shared" si="8"/>
        <v>#DIV/0!</v>
      </c>
      <c r="AE24" s="561" t="e">
        <f t="shared" si="8"/>
        <v>#DIV/0!</v>
      </c>
      <c r="AF24" s="561" t="e">
        <f t="shared" si="8"/>
        <v>#DIV/0!</v>
      </c>
      <c r="AG24" s="590" t="e">
        <f t="shared" si="8"/>
        <v>#DIV/0!</v>
      </c>
    </row>
    <row r="25" spans="2:34" ht="16" customHeight="1">
      <c r="B25" s="548"/>
      <c r="C25" s="610"/>
      <c r="D25" s="611" t="s">
        <v>337</v>
      </c>
      <c r="E25" s="555"/>
      <c r="F25" s="582">
        <f t="shared" si="7"/>
        <v>0</v>
      </c>
      <c r="G25" s="548"/>
      <c r="H25" s="582">
        <f>H24*基金结算中枢!J$19</f>
        <v>0</v>
      </c>
      <c r="I25" s="582">
        <f>I24*基金结算中枢!K$19</f>
        <v>0</v>
      </c>
      <c r="J25" s="582">
        <f>J24*基金结算中枢!L$19</f>
        <v>0</v>
      </c>
      <c r="K25" s="582">
        <f>K24*基金结算中枢!M$19</f>
        <v>0</v>
      </c>
      <c r="L25" s="582">
        <f>L24*基金结算中枢!N$19</f>
        <v>0</v>
      </c>
      <c r="M25" s="582">
        <f>M24*基金结算中枢!O$19</f>
        <v>0</v>
      </c>
      <c r="N25" s="582">
        <f>N24*基金结算中枢!P$19</f>
        <v>0</v>
      </c>
      <c r="O25" s="582">
        <f>O24*基金结算中枢!Q$19</f>
        <v>0</v>
      </c>
      <c r="P25" s="582">
        <f>P24*基金结算中枢!R$19</f>
        <v>0</v>
      </c>
      <c r="Q25" s="582">
        <f>Q24*基金结算中枢!S$19</f>
        <v>0</v>
      </c>
      <c r="R25" s="582" t="e">
        <f>R24*基金结算中枢!T$19</f>
        <v>#DIV/0!</v>
      </c>
      <c r="S25" s="582" t="e">
        <f>S24*基金结算中枢!U$19</f>
        <v>#DIV/0!</v>
      </c>
      <c r="T25" s="835" t="e">
        <f>T24*基金结算中枢!V$19</f>
        <v>#DIV/0!</v>
      </c>
      <c r="U25" s="582" t="e">
        <f>U24*基金结算中枢!W$19</f>
        <v>#DIV/0!</v>
      </c>
      <c r="V25" s="582" t="e">
        <f>V24*基金结算中枢!X$19</f>
        <v>#DIV/0!</v>
      </c>
      <c r="W25" s="582" t="e">
        <f>W24*基金结算中枢!Y$19</f>
        <v>#DIV/0!</v>
      </c>
      <c r="X25" s="582" t="e">
        <f>X24*基金结算中枢!Z$19</f>
        <v>#DIV/0!</v>
      </c>
      <c r="Y25" s="582" t="e">
        <f>Y24*基金结算中枢!AA$19</f>
        <v>#DIV/0!</v>
      </c>
      <c r="Z25" s="582" t="e">
        <f>Z24*基金结算中枢!AB$19</f>
        <v>#DIV/0!</v>
      </c>
      <c r="AA25" s="582" t="e">
        <f>AA24*基金结算中枢!AC$19</f>
        <v>#DIV/0!</v>
      </c>
      <c r="AB25" s="582" t="e">
        <f>AB24*基金结算中枢!AD$19</f>
        <v>#DIV/0!</v>
      </c>
      <c r="AC25" s="582" t="e">
        <f>AC24*基金结算中枢!AE$19</f>
        <v>#DIV/0!</v>
      </c>
      <c r="AD25" s="582" t="e">
        <f>AD24*基金结算中枢!AF$19</f>
        <v>#DIV/0!</v>
      </c>
      <c r="AE25" s="582" t="e">
        <f>AE24*基金结算中枢!AG$19</f>
        <v>#DIV/0!</v>
      </c>
      <c r="AF25" s="582" t="e">
        <f>AF24*基金结算中枢!AH$19</f>
        <v>#DIV/0!</v>
      </c>
      <c r="AG25" s="835" t="e">
        <f>AG24*基金结算中枢!AI$19</f>
        <v>#DIV/0!</v>
      </c>
    </row>
    <row r="26" spans="2:34" ht="17" customHeight="1" thickBot="1">
      <c r="B26" s="548"/>
      <c r="C26" s="617"/>
      <c r="D26" s="562" t="s">
        <v>322</v>
      </c>
      <c r="E26" s="550"/>
      <c r="F26" s="583">
        <f t="shared" si="7"/>
        <v>0</v>
      </c>
      <c r="G26" s="548"/>
      <c r="H26" s="583">
        <f t="shared" ref="H26:AG26" si="9">H22-H21</f>
        <v>0</v>
      </c>
      <c r="I26" s="561">
        <f t="shared" si="9"/>
        <v>0</v>
      </c>
      <c r="J26" s="561">
        <f t="shared" si="9"/>
        <v>0</v>
      </c>
      <c r="K26" s="561">
        <f t="shared" si="9"/>
        <v>0</v>
      </c>
      <c r="L26" s="561">
        <f t="shared" si="9"/>
        <v>0</v>
      </c>
      <c r="M26" s="561">
        <f t="shared" si="9"/>
        <v>0</v>
      </c>
      <c r="N26" s="561">
        <f t="shared" si="9"/>
        <v>0</v>
      </c>
      <c r="O26" s="561">
        <f t="shared" si="9"/>
        <v>0</v>
      </c>
      <c r="P26" s="561">
        <f t="shared" si="9"/>
        <v>0</v>
      </c>
      <c r="Q26" s="561">
        <f t="shared" si="9"/>
        <v>0</v>
      </c>
      <c r="R26" s="561" t="e">
        <f t="shared" si="9"/>
        <v>#DIV/0!</v>
      </c>
      <c r="S26" s="561" t="e">
        <f t="shared" si="9"/>
        <v>#DIV/0!</v>
      </c>
      <c r="T26" s="590" t="e">
        <f t="shared" si="9"/>
        <v>#DIV/0!</v>
      </c>
      <c r="U26" s="583" t="e">
        <f t="shared" si="9"/>
        <v>#DIV/0!</v>
      </c>
      <c r="V26" s="561" t="e">
        <f t="shared" si="9"/>
        <v>#DIV/0!</v>
      </c>
      <c r="W26" s="561" t="e">
        <f t="shared" si="9"/>
        <v>#DIV/0!</v>
      </c>
      <c r="X26" s="561" t="e">
        <f t="shared" si="9"/>
        <v>#DIV/0!</v>
      </c>
      <c r="Y26" s="561" t="e">
        <f t="shared" si="9"/>
        <v>#DIV/0!</v>
      </c>
      <c r="Z26" s="561" t="e">
        <f t="shared" si="9"/>
        <v>#DIV/0!</v>
      </c>
      <c r="AA26" s="561" t="e">
        <f t="shared" si="9"/>
        <v>#DIV/0!</v>
      </c>
      <c r="AB26" s="561" t="e">
        <f t="shared" si="9"/>
        <v>#DIV/0!</v>
      </c>
      <c r="AC26" s="561" t="e">
        <f t="shared" si="9"/>
        <v>#DIV/0!</v>
      </c>
      <c r="AD26" s="561" t="e">
        <f t="shared" si="9"/>
        <v>#DIV/0!</v>
      </c>
      <c r="AE26" s="561" t="e">
        <f t="shared" si="9"/>
        <v>#DIV/0!</v>
      </c>
      <c r="AF26" s="561" t="e">
        <f t="shared" si="9"/>
        <v>#DIV/0!</v>
      </c>
      <c r="AG26" s="590" t="e">
        <f t="shared" si="9"/>
        <v>#DIV/0!</v>
      </c>
    </row>
    <row r="27" spans="2:34">
      <c r="B27" s="548"/>
      <c r="C27" s="548"/>
      <c r="D27" s="548"/>
      <c r="E27" s="548"/>
      <c r="F27" s="548"/>
      <c r="G27" s="548"/>
      <c r="H27" s="586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86"/>
      <c r="V27" s="563"/>
      <c r="W27" s="563"/>
      <c r="X27" s="563"/>
      <c r="Y27" s="563"/>
      <c r="Z27" s="563"/>
      <c r="AA27" s="563"/>
      <c r="AB27" s="563"/>
      <c r="AC27" s="563"/>
      <c r="AD27" s="563"/>
      <c r="AE27" s="563"/>
      <c r="AF27" s="563"/>
      <c r="AG27" s="563"/>
    </row>
    <row r="28" spans="2:34">
      <c r="Q28" s="605"/>
    </row>
    <row r="29" spans="2:34" ht="17" thickBot="1">
      <c r="B29" s="548"/>
      <c r="C29" s="548"/>
      <c r="D29" s="566"/>
      <c r="E29" s="548"/>
      <c r="F29" s="548"/>
      <c r="G29" s="548"/>
      <c r="H29" s="585"/>
      <c r="I29" s="548"/>
      <c r="J29" s="548"/>
      <c r="K29" s="548"/>
      <c r="L29" s="548"/>
      <c r="M29" s="548"/>
      <c r="N29" s="548"/>
      <c r="O29" s="548"/>
      <c r="P29" s="548"/>
      <c r="Q29" s="605"/>
      <c r="R29" s="548"/>
      <c r="S29" s="548"/>
      <c r="T29" s="548"/>
      <c r="U29" s="585"/>
      <c r="V29" s="548"/>
      <c r="W29" s="548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</row>
    <row r="30" spans="2:34" customFormat="1" ht="16" customHeight="1">
      <c r="B30" s="222"/>
      <c r="C30" s="831" t="s">
        <v>340</v>
      </c>
      <c r="D30" s="541" t="s">
        <v>90</v>
      </c>
      <c r="E30" s="369"/>
      <c r="F30" s="366" t="s">
        <v>105</v>
      </c>
      <c r="G30" s="222"/>
      <c r="H30" s="580">
        <v>44374</v>
      </c>
      <c r="I30" s="580">
        <v>44381</v>
      </c>
      <c r="J30" s="542">
        <v>44388</v>
      </c>
      <c r="K30" s="580">
        <v>44395</v>
      </c>
      <c r="L30" s="542">
        <v>44402</v>
      </c>
      <c r="M30" s="580">
        <v>44409</v>
      </c>
      <c r="N30" s="542">
        <v>44416</v>
      </c>
      <c r="O30" s="580">
        <v>44423</v>
      </c>
      <c r="P30" s="542">
        <v>44430</v>
      </c>
      <c r="Q30" s="580">
        <v>44437</v>
      </c>
      <c r="R30" s="542">
        <v>44444</v>
      </c>
      <c r="S30" s="580">
        <v>44451</v>
      </c>
      <c r="T30" s="834">
        <v>44458</v>
      </c>
      <c r="U30" s="580">
        <v>44465</v>
      </c>
      <c r="V30" s="542">
        <v>44472</v>
      </c>
      <c r="W30" s="580">
        <v>44479</v>
      </c>
      <c r="X30" s="542">
        <v>44486</v>
      </c>
      <c r="Y30" s="580">
        <v>44493</v>
      </c>
      <c r="Z30" s="542">
        <v>44500</v>
      </c>
      <c r="AA30" s="580">
        <v>44507</v>
      </c>
      <c r="AB30" s="542">
        <v>44514</v>
      </c>
      <c r="AC30" s="580">
        <v>44521</v>
      </c>
      <c r="AD30" s="542">
        <v>44528</v>
      </c>
      <c r="AE30" s="580">
        <v>44535</v>
      </c>
      <c r="AF30" s="542">
        <v>44542</v>
      </c>
      <c r="AG30" s="838">
        <v>44549</v>
      </c>
      <c r="AH30" s="525"/>
    </row>
    <row r="31" spans="2:34" s="557" customFormat="1" ht="16" customHeight="1">
      <c r="B31" s="553"/>
      <c r="C31" s="613"/>
      <c r="D31" s="554" t="s">
        <v>106</v>
      </c>
      <c r="E31" s="555"/>
      <c r="F31" s="551" t="s">
        <v>341</v>
      </c>
      <c r="G31" s="548"/>
      <c r="H31" s="581" t="str">
        <f>$F31</f>
        <v>王天佑</v>
      </c>
      <c r="I31" s="556" t="str">
        <f t="shared" ref="I31:AG32" si="10">$F31</f>
        <v>王天佑</v>
      </c>
      <c r="J31" s="556" t="str">
        <f t="shared" si="10"/>
        <v>王天佑</v>
      </c>
      <c r="K31" s="556" t="str">
        <f t="shared" si="10"/>
        <v>王天佑</v>
      </c>
      <c r="L31" s="556" t="str">
        <f t="shared" si="10"/>
        <v>王天佑</v>
      </c>
      <c r="M31" s="556" t="str">
        <f t="shared" si="10"/>
        <v>王天佑</v>
      </c>
      <c r="N31" s="556" t="str">
        <f t="shared" si="10"/>
        <v>王天佑</v>
      </c>
      <c r="O31" s="556" t="str">
        <f t="shared" si="10"/>
        <v>王天佑</v>
      </c>
      <c r="P31" s="556" t="str">
        <f t="shared" si="10"/>
        <v>王天佑</v>
      </c>
      <c r="Q31" s="556" t="str">
        <f t="shared" si="10"/>
        <v>王天佑</v>
      </c>
      <c r="R31" s="556" t="str">
        <f t="shared" si="10"/>
        <v>王天佑</v>
      </c>
      <c r="S31" s="556" t="str">
        <f t="shared" si="10"/>
        <v>王天佑</v>
      </c>
      <c r="T31" s="588" t="str">
        <f t="shared" si="10"/>
        <v>王天佑</v>
      </c>
      <c r="U31" s="581" t="str">
        <f t="shared" si="10"/>
        <v>王天佑</v>
      </c>
      <c r="V31" s="556" t="str">
        <f t="shared" si="10"/>
        <v>王天佑</v>
      </c>
      <c r="W31" s="556" t="str">
        <f t="shared" si="10"/>
        <v>王天佑</v>
      </c>
      <c r="X31" s="556" t="str">
        <f t="shared" si="10"/>
        <v>王天佑</v>
      </c>
      <c r="Y31" s="556" t="str">
        <f t="shared" si="10"/>
        <v>王天佑</v>
      </c>
      <c r="Z31" s="556" t="str">
        <f t="shared" si="10"/>
        <v>王天佑</v>
      </c>
      <c r="AA31" s="556" t="str">
        <f t="shared" si="10"/>
        <v>王天佑</v>
      </c>
      <c r="AB31" s="556" t="str">
        <f t="shared" si="10"/>
        <v>王天佑</v>
      </c>
      <c r="AC31" s="556" t="str">
        <f t="shared" si="10"/>
        <v>王天佑</v>
      </c>
      <c r="AD31" s="556" t="str">
        <f t="shared" si="10"/>
        <v>王天佑</v>
      </c>
      <c r="AE31" s="556" t="str">
        <f t="shared" si="10"/>
        <v>王天佑</v>
      </c>
      <c r="AF31" s="556" t="str">
        <f t="shared" si="10"/>
        <v>王天佑</v>
      </c>
      <c r="AG31" s="588" t="str">
        <f t="shared" si="10"/>
        <v>王天佑</v>
      </c>
      <c r="AH31" s="578"/>
    </row>
    <row r="32" spans="2:34" s="557" customFormat="1" ht="16" customHeight="1">
      <c r="B32" s="553"/>
      <c r="C32" s="613"/>
      <c r="D32" s="614" t="s">
        <v>338</v>
      </c>
      <c r="E32" s="555"/>
      <c r="F32" s="615" t="s">
        <v>342</v>
      </c>
      <c r="G32" s="548"/>
      <c r="H32" s="833" t="str">
        <f>$F32</f>
        <v>132322045</v>
      </c>
      <c r="I32" s="615" t="str">
        <f t="shared" si="10"/>
        <v>132322045</v>
      </c>
      <c r="J32" s="615" t="str">
        <f t="shared" si="10"/>
        <v>132322045</v>
      </c>
      <c r="K32" s="615" t="str">
        <f t="shared" si="10"/>
        <v>132322045</v>
      </c>
      <c r="L32" s="615" t="str">
        <f t="shared" si="10"/>
        <v>132322045</v>
      </c>
      <c r="M32" s="615" t="str">
        <f t="shared" si="10"/>
        <v>132322045</v>
      </c>
      <c r="N32" s="615" t="str">
        <f t="shared" si="10"/>
        <v>132322045</v>
      </c>
      <c r="O32" s="615" t="str">
        <f t="shared" si="10"/>
        <v>132322045</v>
      </c>
      <c r="P32" s="615" t="str">
        <f t="shared" si="10"/>
        <v>132322045</v>
      </c>
      <c r="Q32" s="615" t="str">
        <f t="shared" si="10"/>
        <v>132322045</v>
      </c>
      <c r="R32" s="615" t="str">
        <f t="shared" si="10"/>
        <v>132322045</v>
      </c>
      <c r="S32" s="615" t="str">
        <f t="shared" si="10"/>
        <v>132322045</v>
      </c>
      <c r="T32" s="615" t="str">
        <f t="shared" si="10"/>
        <v>132322045</v>
      </c>
      <c r="U32" s="833" t="str">
        <f t="shared" si="10"/>
        <v>132322045</v>
      </c>
      <c r="V32" s="615" t="str">
        <f t="shared" si="10"/>
        <v>132322045</v>
      </c>
      <c r="W32" s="615" t="str">
        <f t="shared" si="10"/>
        <v>132322045</v>
      </c>
      <c r="X32" s="615" t="str">
        <f t="shared" si="10"/>
        <v>132322045</v>
      </c>
      <c r="Y32" s="615" t="str">
        <f t="shared" si="10"/>
        <v>132322045</v>
      </c>
      <c r="Z32" s="615" t="str">
        <f t="shared" si="10"/>
        <v>132322045</v>
      </c>
      <c r="AA32" s="615" t="str">
        <f t="shared" si="10"/>
        <v>132322045</v>
      </c>
      <c r="AB32" s="615" t="str">
        <f t="shared" si="10"/>
        <v>132322045</v>
      </c>
      <c r="AC32" s="615" t="str">
        <f t="shared" si="10"/>
        <v>132322045</v>
      </c>
      <c r="AD32" s="615" t="str">
        <f t="shared" si="10"/>
        <v>132322045</v>
      </c>
      <c r="AE32" s="615" t="str">
        <f t="shared" si="10"/>
        <v>132322045</v>
      </c>
      <c r="AF32" s="615" t="str">
        <f t="shared" si="10"/>
        <v>132322045</v>
      </c>
      <c r="AG32" s="615" t="str">
        <f t="shared" si="10"/>
        <v>132322045</v>
      </c>
      <c r="AH32" s="578"/>
    </row>
    <row r="33" spans="2:34" s="574" customFormat="1" ht="16" customHeight="1">
      <c r="B33" s="571"/>
      <c r="C33" s="613"/>
      <c r="D33" s="572" t="s">
        <v>303</v>
      </c>
      <c r="E33" s="573"/>
      <c r="F33" s="596">
        <f>LOOKUP(9E+307,H33:T33)</f>
        <v>86806.24</v>
      </c>
      <c r="G33" s="616"/>
      <c r="H33" s="596">
        <v>0</v>
      </c>
      <c r="I33" s="597"/>
      <c r="J33" s="597"/>
      <c r="K33" s="597"/>
      <c r="L33" s="597"/>
      <c r="M33" s="597"/>
      <c r="N33" s="597"/>
      <c r="O33" s="597"/>
      <c r="P33" s="597"/>
      <c r="Q33" s="618">
        <f>57130.48+6421.86+23253.9</f>
        <v>86806.24</v>
      </c>
      <c r="R33" s="597"/>
      <c r="S33" s="597"/>
      <c r="T33" s="598"/>
      <c r="U33" s="596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  <c r="AF33" s="597"/>
      <c r="AG33" s="598"/>
      <c r="AH33" s="591"/>
    </row>
    <row r="34" spans="2:34" s="557" customFormat="1" ht="17" customHeight="1">
      <c r="B34" s="553"/>
      <c r="C34" s="613"/>
      <c r="D34" s="559" t="s">
        <v>302</v>
      </c>
      <c r="E34" s="555"/>
      <c r="F34" s="593">
        <f>LOOKUP(9E+307,H34:T34)</f>
        <v>0</v>
      </c>
      <c r="G34" s="548"/>
      <c r="H34" s="593">
        <v>0</v>
      </c>
      <c r="I34" s="593"/>
      <c r="J34" s="593"/>
      <c r="K34" s="594"/>
      <c r="L34" s="594"/>
      <c r="M34" s="594"/>
      <c r="N34" s="594"/>
      <c r="O34" s="594"/>
      <c r="P34" s="594"/>
      <c r="Q34" s="594">
        <v>0</v>
      </c>
      <c r="R34" s="594"/>
      <c r="S34" s="594"/>
      <c r="T34" s="595"/>
      <c r="U34" s="593"/>
      <c r="V34" s="594"/>
      <c r="W34" s="594"/>
      <c r="X34" s="594"/>
      <c r="Y34" s="594"/>
      <c r="Z34" s="594"/>
      <c r="AA34" s="594"/>
      <c r="AB34" s="594"/>
      <c r="AC34" s="594"/>
      <c r="AD34" s="594"/>
      <c r="AE34" s="594"/>
      <c r="AF34" s="594"/>
      <c r="AG34" s="595"/>
      <c r="AH34" s="578"/>
    </row>
    <row r="35" spans="2:34" s="557" customFormat="1" ht="17" customHeight="1">
      <c r="B35" s="553"/>
      <c r="C35" s="613"/>
      <c r="D35" s="559" t="s">
        <v>343</v>
      </c>
      <c r="E35" s="555"/>
      <c r="F35" s="593"/>
      <c r="G35" s="548"/>
      <c r="H35" s="593"/>
      <c r="I35" s="593">
        <f>基金结算中枢!J21</f>
        <v>0</v>
      </c>
      <c r="J35" s="593">
        <f>基金结算中枢!K21</f>
        <v>0</v>
      </c>
      <c r="K35" s="593">
        <f>基金结算中枢!L21</f>
        <v>0</v>
      </c>
      <c r="L35" s="593">
        <f>基金结算中枢!M21</f>
        <v>0</v>
      </c>
      <c r="M35" s="593">
        <f>基金结算中枢!N21</f>
        <v>0</v>
      </c>
      <c r="N35" s="593">
        <f>基金结算中枢!O21</f>
        <v>0</v>
      </c>
      <c r="O35" s="593">
        <f>基金结算中枢!P21</f>
        <v>0</v>
      </c>
      <c r="P35" s="593">
        <f>基金结算中枢!Q21</f>
        <v>0</v>
      </c>
      <c r="Q35" s="593">
        <f>基金结算中枢!R21</f>
        <v>0</v>
      </c>
      <c r="R35" s="593">
        <f>基金结算中枢!S21</f>
        <v>0</v>
      </c>
      <c r="S35" s="593">
        <f>基金结算中枢!T21</f>
        <v>0</v>
      </c>
      <c r="T35" s="837">
        <f>基金结算中枢!U21</f>
        <v>0</v>
      </c>
      <c r="U35" s="593">
        <f>基金结算中枢!V21</f>
        <v>0</v>
      </c>
      <c r="V35" s="593">
        <f>基金结算中枢!W21</f>
        <v>0</v>
      </c>
      <c r="W35" s="593">
        <f>基金结算中枢!X21</f>
        <v>0</v>
      </c>
      <c r="X35" s="593">
        <f>基金结算中枢!Y21</f>
        <v>0</v>
      </c>
      <c r="Y35" s="593">
        <f>基金结算中枢!Z21</f>
        <v>0</v>
      </c>
      <c r="Z35" s="593">
        <f>基金结算中枢!AA21</f>
        <v>0</v>
      </c>
      <c r="AA35" s="593">
        <f>基金结算中枢!AB21</f>
        <v>0</v>
      </c>
      <c r="AB35" s="593">
        <f>基金结算中枢!AC21</f>
        <v>0</v>
      </c>
      <c r="AC35" s="593">
        <f>基金结算中枢!AD21</f>
        <v>0</v>
      </c>
      <c r="AD35" s="593">
        <f>基金结算中枢!AE21</f>
        <v>0</v>
      </c>
      <c r="AE35" s="593">
        <f>基金结算中枢!AF21</f>
        <v>0</v>
      </c>
      <c r="AF35" s="593">
        <f>基金结算中枢!AG21</f>
        <v>0</v>
      </c>
      <c r="AG35" s="837">
        <f>基金结算中枢!AH21</f>
        <v>0</v>
      </c>
      <c r="AH35" s="578"/>
    </row>
    <row r="36" spans="2:34" s="557" customFormat="1" ht="16" customHeight="1">
      <c r="B36" s="553"/>
      <c r="C36" s="613"/>
      <c r="D36" s="558" t="s">
        <v>301</v>
      </c>
      <c r="E36" s="555"/>
      <c r="F36" s="583">
        <f>LOOKUP(9E+307,H36:T36)</f>
        <v>8.6806239999999999</v>
      </c>
      <c r="G36" s="548"/>
      <c r="H36" s="583">
        <f>H33/基金结算中枢!J$11</f>
        <v>0</v>
      </c>
      <c r="I36" s="583">
        <f>I33/基金结算中枢!K$11</f>
        <v>0</v>
      </c>
      <c r="J36" s="583">
        <f>J33/基金结算中枢!L$11</f>
        <v>0</v>
      </c>
      <c r="K36" s="583">
        <f>K33/基金结算中枢!M$11</f>
        <v>0</v>
      </c>
      <c r="L36" s="583">
        <f>L33/基金结算中枢!N$11</f>
        <v>0</v>
      </c>
      <c r="M36" s="583">
        <f>M33/基金结算中枢!O$11</f>
        <v>0</v>
      </c>
      <c r="N36" s="583">
        <f>N33/基金结算中枢!P$11</f>
        <v>0</v>
      </c>
      <c r="O36" s="583">
        <f>O33/基金结算中枢!Q$11</f>
        <v>0</v>
      </c>
      <c r="P36" s="583">
        <f>P33/基金结算中枢!R$11</f>
        <v>0</v>
      </c>
      <c r="Q36" s="583">
        <f>Q33/基金结算中枢!S$11</f>
        <v>8.6806239999999999</v>
      </c>
      <c r="R36" s="583" t="e">
        <f>R33/基金结算中枢!T$11</f>
        <v>#DIV/0!</v>
      </c>
      <c r="S36" s="583" t="e">
        <f>S33/基金结算中枢!U$11</f>
        <v>#DIV/0!</v>
      </c>
      <c r="T36" s="836" t="e">
        <f>T33/基金结算中枢!V$11</f>
        <v>#DIV/0!</v>
      </c>
      <c r="U36" s="583" t="e">
        <f>U33/基金结算中枢!W$11</f>
        <v>#DIV/0!</v>
      </c>
      <c r="V36" s="583" t="e">
        <f>V33/基金结算中枢!X$11</f>
        <v>#DIV/0!</v>
      </c>
      <c r="W36" s="583" t="e">
        <f>W33/基金结算中枢!Y$11</f>
        <v>#DIV/0!</v>
      </c>
      <c r="X36" s="583" t="e">
        <f>X33/基金结算中枢!Z$11</f>
        <v>#DIV/0!</v>
      </c>
      <c r="Y36" s="583" t="e">
        <f>Y33/基金结算中枢!AA$11</f>
        <v>#DIV/0!</v>
      </c>
      <c r="Z36" s="583" t="e">
        <f>Z33/基金结算中枢!AB$11</f>
        <v>#DIV/0!</v>
      </c>
      <c r="AA36" s="583" t="e">
        <f>AA33/基金结算中枢!AC$11</f>
        <v>#DIV/0!</v>
      </c>
      <c r="AB36" s="583" t="e">
        <f>AB33/基金结算中枢!AD$11</f>
        <v>#DIV/0!</v>
      </c>
      <c r="AC36" s="583" t="e">
        <f>AC33/基金结算中枢!AE$11</f>
        <v>#DIV/0!</v>
      </c>
      <c r="AD36" s="583" t="e">
        <f>AD33/基金结算中枢!AF$11</f>
        <v>#DIV/0!</v>
      </c>
      <c r="AE36" s="583" t="e">
        <f>AE33/基金结算中枢!AG$11</f>
        <v>#DIV/0!</v>
      </c>
      <c r="AF36" s="583" t="e">
        <f>AF33/基金结算中枢!AH$11</f>
        <v>#DIV/0!</v>
      </c>
      <c r="AG36" s="836" t="e">
        <f>AG33/基金结算中枢!AI$11</f>
        <v>#DIV/0!</v>
      </c>
      <c r="AH36" s="578"/>
    </row>
    <row r="37" spans="2:34" s="557" customFormat="1" ht="16" customHeight="1">
      <c r="B37" s="553"/>
      <c r="C37" s="613"/>
      <c r="D37" s="558" t="s">
        <v>300</v>
      </c>
      <c r="E37" s="555"/>
      <c r="F37" s="583">
        <f>LOOKUP(9E+307,H37:T37)</f>
        <v>0</v>
      </c>
      <c r="G37" s="548"/>
      <c r="H37" s="583">
        <v>0</v>
      </c>
      <c r="I37" s="561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1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1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1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1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1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1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1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1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1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1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90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3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1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1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1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1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1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1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1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1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1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1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1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90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8"/>
    </row>
    <row r="38" spans="2:34" ht="16" customHeight="1">
      <c r="B38" s="548"/>
      <c r="C38" s="613"/>
      <c r="D38" s="554" t="s">
        <v>298</v>
      </c>
      <c r="E38" s="555"/>
      <c r="F38" s="583">
        <f>LOOKUP(9E+307,H38:T38)</f>
        <v>8.6806239999999999</v>
      </c>
      <c r="G38" s="548"/>
      <c r="H38" s="583">
        <f>G38+H40</f>
        <v>0</v>
      </c>
      <c r="I38" s="561">
        <f t="shared" ref="I38:AG38" si="11">H38+I40</f>
        <v>0</v>
      </c>
      <c r="J38" s="561">
        <f t="shared" si="11"/>
        <v>0</v>
      </c>
      <c r="K38" s="561">
        <f t="shared" si="11"/>
        <v>0</v>
      </c>
      <c r="L38" s="561">
        <f t="shared" si="11"/>
        <v>0</v>
      </c>
      <c r="M38" s="561">
        <f t="shared" si="11"/>
        <v>0</v>
      </c>
      <c r="N38" s="561">
        <f t="shared" si="11"/>
        <v>0</v>
      </c>
      <c r="O38" s="561">
        <f t="shared" si="11"/>
        <v>0</v>
      </c>
      <c r="P38" s="561">
        <f t="shared" si="11"/>
        <v>0</v>
      </c>
      <c r="Q38" s="561">
        <f t="shared" si="11"/>
        <v>8.6806239999999999</v>
      </c>
      <c r="R38" s="561" t="e">
        <f t="shared" si="11"/>
        <v>#DIV/0!</v>
      </c>
      <c r="S38" s="561" t="e">
        <f t="shared" si="11"/>
        <v>#DIV/0!</v>
      </c>
      <c r="T38" s="590" t="e">
        <f t="shared" si="11"/>
        <v>#DIV/0!</v>
      </c>
      <c r="U38" s="583" t="e">
        <f t="shared" si="11"/>
        <v>#DIV/0!</v>
      </c>
      <c r="V38" s="561" t="e">
        <f t="shared" si="11"/>
        <v>#DIV/0!</v>
      </c>
      <c r="W38" s="561" t="e">
        <f t="shared" si="11"/>
        <v>#DIV/0!</v>
      </c>
      <c r="X38" s="561" t="e">
        <f t="shared" si="11"/>
        <v>#DIV/0!</v>
      </c>
      <c r="Y38" s="561" t="e">
        <f t="shared" si="11"/>
        <v>#DIV/0!</v>
      </c>
      <c r="Z38" s="561" t="e">
        <f t="shared" si="11"/>
        <v>#DIV/0!</v>
      </c>
      <c r="AA38" s="561" t="e">
        <f t="shared" si="11"/>
        <v>#DIV/0!</v>
      </c>
      <c r="AB38" s="561" t="e">
        <f t="shared" si="11"/>
        <v>#DIV/0!</v>
      </c>
      <c r="AC38" s="561" t="e">
        <f t="shared" si="11"/>
        <v>#DIV/0!</v>
      </c>
      <c r="AD38" s="561" t="e">
        <f t="shared" si="11"/>
        <v>#DIV/0!</v>
      </c>
      <c r="AE38" s="561" t="e">
        <f t="shared" si="11"/>
        <v>#DIV/0!</v>
      </c>
      <c r="AF38" s="561" t="e">
        <f t="shared" si="11"/>
        <v>#DIV/0!</v>
      </c>
      <c r="AG38" s="590" t="e">
        <f t="shared" si="11"/>
        <v>#DIV/0!</v>
      </c>
    </row>
    <row r="39" spans="2:34" ht="16" customHeight="1">
      <c r="B39" s="548"/>
      <c r="C39" s="613"/>
      <c r="D39" s="614" t="s">
        <v>337</v>
      </c>
      <c r="E39" s="555"/>
      <c r="F39" s="582">
        <f>LOOKUP(9E+307,H39:T39)</f>
        <v>86772.94435592879</v>
      </c>
      <c r="G39" s="548"/>
      <c r="H39" s="582">
        <f>H38*基金结算中枢!J$19</f>
        <v>0</v>
      </c>
      <c r="I39" s="582">
        <f>I38*基金结算中枢!K$19</f>
        <v>0</v>
      </c>
      <c r="J39" s="582">
        <f>J38*基金结算中枢!L$19</f>
        <v>0</v>
      </c>
      <c r="K39" s="582">
        <f>K38*基金结算中枢!M$19</f>
        <v>0</v>
      </c>
      <c r="L39" s="582">
        <f>L38*基金结算中枢!N$19</f>
        <v>0</v>
      </c>
      <c r="M39" s="582">
        <f>M38*基金结算中枢!O$19</f>
        <v>0</v>
      </c>
      <c r="N39" s="582">
        <f>N38*基金结算中枢!P$19</f>
        <v>0</v>
      </c>
      <c r="O39" s="582">
        <f>O38*基金结算中枢!Q$19</f>
        <v>0</v>
      </c>
      <c r="P39" s="582">
        <f>P38*基金结算中枢!R$19</f>
        <v>0</v>
      </c>
      <c r="Q39" s="582">
        <f>Q38*基金结算中枢!S$19</f>
        <v>86772.94435592879</v>
      </c>
      <c r="R39" s="582" t="e">
        <f>R38*基金结算中枢!T$19</f>
        <v>#DIV/0!</v>
      </c>
      <c r="S39" s="582" t="e">
        <f>S38*基金结算中枢!U$19</f>
        <v>#DIV/0!</v>
      </c>
      <c r="T39" s="835" t="e">
        <f>T38*基金结算中枢!V$19</f>
        <v>#DIV/0!</v>
      </c>
      <c r="U39" s="582" t="e">
        <f>U38*基金结算中枢!W$19</f>
        <v>#DIV/0!</v>
      </c>
      <c r="V39" s="582" t="e">
        <f>V38*基金结算中枢!X$19</f>
        <v>#DIV/0!</v>
      </c>
      <c r="W39" s="582" t="e">
        <f>W38*基金结算中枢!Y$19</f>
        <v>#DIV/0!</v>
      </c>
      <c r="X39" s="582" t="e">
        <f>X38*基金结算中枢!Z$19</f>
        <v>#DIV/0!</v>
      </c>
      <c r="Y39" s="582" t="e">
        <f>Y38*基金结算中枢!AA$19</f>
        <v>#DIV/0!</v>
      </c>
      <c r="Z39" s="582" t="e">
        <f>Z38*基金结算中枢!AB$19</f>
        <v>#DIV/0!</v>
      </c>
      <c r="AA39" s="582" t="e">
        <f>AA38*基金结算中枢!AC$19</f>
        <v>#DIV/0!</v>
      </c>
      <c r="AB39" s="582" t="e">
        <f>AB38*基金结算中枢!AD$19</f>
        <v>#DIV/0!</v>
      </c>
      <c r="AC39" s="582" t="e">
        <f>AC38*基金结算中枢!AE$19</f>
        <v>#DIV/0!</v>
      </c>
      <c r="AD39" s="582" t="e">
        <f>AD38*基金结算中枢!AF$19</f>
        <v>#DIV/0!</v>
      </c>
      <c r="AE39" s="582" t="e">
        <f>AE38*基金结算中枢!AG$19</f>
        <v>#DIV/0!</v>
      </c>
      <c r="AF39" s="582" t="e">
        <f>AF38*基金结算中枢!AH$19</f>
        <v>#DIV/0!</v>
      </c>
      <c r="AG39" s="835" t="e">
        <f>AG38*基金结算中枢!AI$19</f>
        <v>#DIV/0!</v>
      </c>
    </row>
    <row r="40" spans="2:34" ht="17" customHeight="1" thickBot="1">
      <c r="B40" s="548"/>
      <c r="C40" s="617"/>
      <c r="D40" s="619" t="s">
        <v>322</v>
      </c>
      <c r="E40" s="550"/>
      <c r="F40" s="583">
        <f>LOOKUP(9E+307,H40:T40)</f>
        <v>8.6806239999999999</v>
      </c>
      <c r="G40" s="548"/>
      <c r="H40" s="583">
        <f t="shared" ref="H40" si="12">H36-H34</f>
        <v>0</v>
      </c>
      <c r="I40" s="561">
        <f>I36+I35-I34</f>
        <v>0</v>
      </c>
      <c r="J40" s="561">
        <f t="shared" ref="J40:AG40" si="13">J36+J35-J34</f>
        <v>0</v>
      </c>
      <c r="K40" s="561">
        <f t="shared" si="13"/>
        <v>0</v>
      </c>
      <c r="L40" s="561">
        <f t="shared" si="13"/>
        <v>0</v>
      </c>
      <c r="M40" s="561">
        <f t="shared" si="13"/>
        <v>0</v>
      </c>
      <c r="N40" s="561">
        <f t="shared" si="13"/>
        <v>0</v>
      </c>
      <c r="O40" s="561">
        <f t="shared" si="13"/>
        <v>0</v>
      </c>
      <c r="P40" s="561">
        <f t="shared" si="13"/>
        <v>0</v>
      </c>
      <c r="Q40" s="561">
        <f t="shared" si="13"/>
        <v>8.6806239999999999</v>
      </c>
      <c r="R40" s="561" t="e">
        <f t="shared" si="13"/>
        <v>#DIV/0!</v>
      </c>
      <c r="S40" s="561" t="e">
        <f t="shared" si="13"/>
        <v>#DIV/0!</v>
      </c>
      <c r="T40" s="590" t="e">
        <f t="shared" si="13"/>
        <v>#DIV/0!</v>
      </c>
      <c r="U40" s="583" t="e">
        <f t="shared" si="13"/>
        <v>#DIV/0!</v>
      </c>
      <c r="V40" s="561" t="e">
        <f t="shared" si="13"/>
        <v>#DIV/0!</v>
      </c>
      <c r="W40" s="561" t="e">
        <f t="shared" si="13"/>
        <v>#DIV/0!</v>
      </c>
      <c r="X40" s="561" t="e">
        <f t="shared" si="13"/>
        <v>#DIV/0!</v>
      </c>
      <c r="Y40" s="561" t="e">
        <f t="shared" si="13"/>
        <v>#DIV/0!</v>
      </c>
      <c r="Z40" s="561" t="e">
        <f t="shared" si="13"/>
        <v>#DIV/0!</v>
      </c>
      <c r="AA40" s="561" t="e">
        <f t="shared" si="13"/>
        <v>#DIV/0!</v>
      </c>
      <c r="AB40" s="561" t="e">
        <f t="shared" si="13"/>
        <v>#DIV/0!</v>
      </c>
      <c r="AC40" s="561" t="e">
        <f t="shared" si="13"/>
        <v>#DIV/0!</v>
      </c>
      <c r="AD40" s="561" t="e">
        <f t="shared" si="13"/>
        <v>#DIV/0!</v>
      </c>
      <c r="AE40" s="561" t="e">
        <f t="shared" si="13"/>
        <v>#DIV/0!</v>
      </c>
      <c r="AF40" s="561" t="e">
        <f t="shared" si="13"/>
        <v>#DIV/0!</v>
      </c>
      <c r="AG40" s="590" t="e">
        <f t="shared" si="13"/>
        <v>#DIV/0!</v>
      </c>
    </row>
    <row r="41" spans="2:34">
      <c r="B41" s="548"/>
      <c r="C41" s="548"/>
      <c r="D41" s="548"/>
      <c r="E41" s="548"/>
      <c r="F41" s="548"/>
      <c r="G41" s="548"/>
      <c r="H41" s="586"/>
      <c r="I41" s="563"/>
      <c r="J41" s="563"/>
      <c r="K41" s="563"/>
      <c r="L41" s="563"/>
      <c r="M41" s="563"/>
      <c r="N41" s="563"/>
      <c r="O41" s="563"/>
      <c r="P41" s="563"/>
      <c r="Q41" s="605"/>
      <c r="R41" s="563"/>
      <c r="S41" s="563"/>
      <c r="T41" s="563"/>
      <c r="U41" s="586"/>
      <c r="V41" s="563"/>
      <c r="W41" s="563"/>
      <c r="X41" s="563"/>
      <c r="Y41" s="563"/>
      <c r="Z41" s="563"/>
      <c r="AA41" s="563"/>
      <c r="AB41" s="563"/>
      <c r="AC41" s="563"/>
      <c r="AD41" s="563"/>
      <c r="AE41" s="563"/>
      <c r="AF41" s="563"/>
      <c r="AG41" s="563"/>
    </row>
    <row r="42" spans="2:34">
      <c r="Q42" s="605"/>
    </row>
    <row r="43" spans="2:34" ht="17" thickBot="1">
      <c r="B43" s="548"/>
      <c r="C43" s="548"/>
      <c r="D43" s="566"/>
      <c r="E43" s="548"/>
      <c r="F43" s="548"/>
      <c r="G43" s="548"/>
      <c r="H43" s="585"/>
      <c r="I43" s="548"/>
      <c r="J43" s="548"/>
      <c r="K43" s="548"/>
      <c r="L43" s="548"/>
      <c r="M43" s="548"/>
      <c r="N43" s="548"/>
      <c r="O43" s="548"/>
      <c r="P43" s="548"/>
      <c r="Q43" s="548"/>
      <c r="R43" s="548"/>
      <c r="S43" s="548"/>
      <c r="T43" s="548"/>
      <c r="U43" s="585"/>
      <c r="V43" s="548"/>
      <c r="W43" s="548"/>
      <c r="X43" s="548"/>
      <c r="Y43" s="548"/>
      <c r="Z43" s="548"/>
      <c r="AA43" s="548"/>
      <c r="AB43" s="548"/>
      <c r="AC43" s="548"/>
      <c r="AD43" s="548"/>
      <c r="AE43" s="548"/>
      <c r="AF43" s="548"/>
      <c r="AG43" s="548"/>
    </row>
    <row r="44" spans="2:34" customFormat="1" ht="16" customHeight="1">
      <c r="B44" s="222"/>
      <c r="C44" s="829" t="s">
        <v>324</v>
      </c>
      <c r="D44" s="541" t="s">
        <v>90</v>
      </c>
      <c r="E44" s="369"/>
      <c r="F44" s="366" t="s">
        <v>105</v>
      </c>
      <c r="G44" s="222"/>
      <c r="H44" s="580">
        <v>44374</v>
      </c>
      <c r="I44" s="580">
        <v>44381</v>
      </c>
      <c r="J44" s="542">
        <v>44388</v>
      </c>
      <c r="K44" s="580">
        <v>44395</v>
      </c>
      <c r="L44" s="542">
        <v>44402</v>
      </c>
      <c r="M44" s="580">
        <v>44409</v>
      </c>
      <c r="N44" s="542">
        <v>44416</v>
      </c>
      <c r="O44" s="580">
        <v>44423</v>
      </c>
      <c r="P44" s="542">
        <v>44430</v>
      </c>
      <c r="Q44" s="580">
        <v>44437</v>
      </c>
      <c r="R44" s="542">
        <v>44444</v>
      </c>
      <c r="S44" s="580">
        <v>44451</v>
      </c>
      <c r="T44" s="834">
        <v>44458</v>
      </c>
      <c r="U44" s="580">
        <v>44465</v>
      </c>
      <c r="V44" s="542">
        <v>44472</v>
      </c>
      <c r="W44" s="580">
        <v>44479</v>
      </c>
      <c r="X44" s="542">
        <v>44486</v>
      </c>
      <c r="Y44" s="580">
        <v>44493</v>
      </c>
      <c r="Z44" s="542">
        <v>44500</v>
      </c>
      <c r="AA44" s="580">
        <v>44507</v>
      </c>
      <c r="AB44" s="542">
        <v>44514</v>
      </c>
      <c r="AC44" s="580">
        <v>44521</v>
      </c>
      <c r="AD44" s="542">
        <v>44528</v>
      </c>
      <c r="AE44" s="580">
        <v>44535</v>
      </c>
      <c r="AF44" s="542">
        <v>44542</v>
      </c>
      <c r="AG44" s="838">
        <v>44549</v>
      </c>
      <c r="AH44" s="525"/>
    </row>
    <row r="45" spans="2:34" s="557" customFormat="1" ht="16" customHeight="1">
      <c r="B45" s="553"/>
      <c r="C45" s="613"/>
      <c r="D45" s="549" t="s">
        <v>106</v>
      </c>
      <c r="E45" s="550"/>
      <c r="F45" s="551" t="s">
        <v>296</v>
      </c>
      <c r="G45" s="548"/>
      <c r="H45" s="581" t="str">
        <f>$F45</f>
        <v>李四</v>
      </c>
      <c r="I45" s="556" t="str">
        <f t="shared" ref="I45:AG46" si="14">$F45</f>
        <v>李四</v>
      </c>
      <c r="J45" s="556" t="str">
        <f t="shared" si="14"/>
        <v>李四</v>
      </c>
      <c r="K45" s="556" t="str">
        <f t="shared" si="14"/>
        <v>李四</v>
      </c>
      <c r="L45" s="556" t="str">
        <f t="shared" si="14"/>
        <v>李四</v>
      </c>
      <c r="M45" s="556" t="str">
        <f t="shared" si="14"/>
        <v>李四</v>
      </c>
      <c r="N45" s="556" t="str">
        <f t="shared" si="14"/>
        <v>李四</v>
      </c>
      <c r="O45" s="556" t="str">
        <f t="shared" si="14"/>
        <v>李四</v>
      </c>
      <c r="P45" s="556" t="str">
        <f t="shared" si="14"/>
        <v>李四</v>
      </c>
      <c r="Q45" s="556" t="str">
        <f t="shared" si="14"/>
        <v>李四</v>
      </c>
      <c r="R45" s="556" t="str">
        <f t="shared" si="14"/>
        <v>李四</v>
      </c>
      <c r="S45" s="556" t="str">
        <f t="shared" si="14"/>
        <v>李四</v>
      </c>
      <c r="T45" s="588" t="str">
        <f t="shared" si="14"/>
        <v>李四</v>
      </c>
      <c r="U45" s="581" t="str">
        <f t="shared" si="14"/>
        <v>李四</v>
      </c>
      <c r="V45" s="556" t="str">
        <f t="shared" si="14"/>
        <v>李四</v>
      </c>
      <c r="W45" s="556" t="str">
        <f t="shared" si="14"/>
        <v>李四</v>
      </c>
      <c r="X45" s="556" t="str">
        <f t="shared" si="14"/>
        <v>李四</v>
      </c>
      <c r="Y45" s="556" t="str">
        <f t="shared" si="14"/>
        <v>李四</v>
      </c>
      <c r="Z45" s="556" t="str">
        <f t="shared" si="14"/>
        <v>李四</v>
      </c>
      <c r="AA45" s="556" t="str">
        <f t="shared" si="14"/>
        <v>李四</v>
      </c>
      <c r="AB45" s="556" t="str">
        <f t="shared" si="14"/>
        <v>李四</v>
      </c>
      <c r="AC45" s="556" t="str">
        <f t="shared" si="14"/>
        <v>李四</v>
      </c>
      <c r="AD45" s="556" t="str">
        <f t="shared" si="14"/>
        <v>李四</v>
      </c>
      <c r="AE45" s="556" t="str">
        <f t="shared" si="14"/>
        <v>李四</v>
      </c>
      <c r="AF45" s="556" t="str">
        <f t="shared" si="14"/>
        <v>李四</v>
      </c>
      <c r="AG45" s="588" t="str">
        <f t="shared" si="14"/>
        <v>李四</v>
      </c>
      <c r="AH45" s="578"/>
    </row>
    <row r="46" spans="2:34" s="557" customFormat="1" ht="16" customHeight="1">
      <c r="B46" s="553"/>
      <c r="C46" s="613"/>
      <c r="D46" s="614" t="s">
        <v>338</v>
      </c>
      <c r="E46" s="555"/>
      <c r="F46" s="615" t="s">
        <v>339</v>
      </c>
      <c r="G46" s="548"/>
      <c r="H46" s="833" t="str">
        <f>$F46</f>
        <v>111111111</v>
      </c>
      <c r="I46" s="615" t="str">
        <f t="shared" si="14"/>
        <v>111111111</v>
      </c>
      <c r="J46" s="615" t="str">
        <f t="shared" si="14"/>
        <v>111111111</v>
      </c>
      <c r="K46" s="615" t="str">
        <f t="shared" si="14"/>
        <v>111111111</v>
      </c>
      <c r="L46" s="615" t="str">
        <f t="shared" si="14"/>
        <v>111111111</v>
      </c>
      <c r="M46" s="615" t="str">
        <f t="shared" si="14"/>
        <v>111111111</v>
      </c>
      <c r="N46" s="615" t="str">
        <f t="shared" si="14"/>
        <v>111111111</v>
      </c>
      <c r="O46" s="615" t="str">
        <f t="shared" si="14"/>
        <v>111111111</v>
      </c>
      <c r="P46" s="615" t="str">
        <f t="shared" si="14"/>
        <v>111111111</v>
      </c>
      <c r="Q46" s="615" t="str">
        <f t="shared" si="14"/>
        <v>111111111</v>
      </c>
      <c r="R46" s="615" t="str">
        <f t="shared" si="14"/>
        <v>111111111</v>
      </c>
      <c r="S46" s="615" t="str">
        <f t="shared" si="14"/>
        <v>111111111</v>
      </c>
      <c r="T46" s="615" t="str">
        <f t="shared" si="14"/>
        <v>111111111</v>
      </c>
      <c r="U46" s="833" t="str">
        <f t="shared" si="14"/>
        <v>111111111</v>
      </c>
      <c r="V46" s="615" t="str">
        <f t="shared" si="14"/>
        <v>111111111</v>
      </c>
      <c r="W46" s="615" t="str">
        <f t="shared" si="14"/>
        <v>111111111</v>
      </c>
      <c r="X46" s="615" t="str">
        <f t="shared" si="14"/>
        <v>111111111</v>
      </c>
      <c r="Y46" s="615" t="str">
        <f t="shared" si="14"/>
        <v>111111111</v>
      </c>
      <c r="Z46" s="615" t="str">
        <f t="shared" si="14"/>
        <v>111111111</v>
      </c>
      <c r="AA46" s="615" t="str">
        <f t="shared" si="14"/>
        <v>111111111</v>
      </c>
      <c r="AB46" s="615" t="str">
        <f t="shared" si="14"/>
        <v>111111111</v>
      </c>
      <c r="AC46" s="615" t="str">
        <f t="shared" si="14"/>
        <v>111111111</v>
      </c>
      <c r="AD46" s="615" t="str">
        <f t="shared" si="14"/>
        <v>111111111</v>
      </c>
      <c r="AE46" s="615" t="str">
        <f t="shared" si="14"/>
        <v>111111111</v>
      </c>
      <c r="AF46" s="615" t="str">
        <f t="shared" si="14"/>
        <v>111111111</v>
      </c>
      <c r="AG46" s="615" t="str">
        <f t="shared" si="14"/>
        <v>111111111</v>
      </c>
      <c r="AH46" s="578"/>
    </row>
    <row r="47" spans="2:34" s="574" customFormat="1" ht="16" customHeight="1">
      <c r="B47" s="571"/>
      <c r="C47" s="613"/>
      <c r="D47" s="572" t="s">
        <v>303</v>
      </c>
      <c r="E47" s="573"/>
      <c r="F47" s="596">
        <f t="shared" ref="F47:F53" si="15">LOOKUP(9E+307,H47:T47)</f>
        <v>0</v>
      </c>
      <c r="G47" s="616"/>
      <c r="H47" s="596">
        <v>0</v>
      </c>
      <c r="I47" s="596">
        <v>0</v>
      </c>
      <c r="J47" s="596">
        <v>0</v>
      </c>
      <c r="K47" s="596">
        <v>0</v>
      </c>
      <c r="L47" s="596">
        <v>0</v>
      </c>
      <c r="M47" s="596">
        <v>0</v>
      </c>
      <c r="N47" s="596">
        <v>0</v>
      </c>
      <c r="O47" s="596">
        <v>0</v>
      </c>
      <c r="P47" s="596">
        <v>0</v>
      </c>
      <c r="Q47" s="596">
        <v>0</v>
      </c>
      <c r="R47" s="597"/>
      <c r="S47" s="597"/>
      <c r="T47" s="598"/>
      <c r="U47" s="596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  <c r="AF47" s="597"/>
      <c r="AG47" s="598"/>
      <c r="AH47" s="591"/>
    </row>
    <row r="48" spans="2:34" s="557" customFormat="1" ht="17" customHeight="1">
      <c r="B48" s="553"/>
      <c r="C48" s="613"/>
      <c r="D48" s="559" t="s">
        <v>302</v>
      </c>
      <c r="E48" s="555"/>
      <c r="F48" s="593">
        <f t="shared" si="15"/>
        <v>0</v>
      </c>
      <c r="G48" s="548"/>
      <c r="H48" s="593">
        <v>0</v>
      </c>
      <c r="I48" s="593">
        <v>0</v>
      </c>
      <c r="J48" s="593">
        <v>0</v>
      </c>
      <c r="K48" s="593">
        <v>0</v>
      </c>
      <c r="L48" s="593">
        <v>0</v>
      </c>
      <c r="M48" s="593">
        <v>0</v>
      </c>
      <c r="N48" s="593">
        <v>0</v>
      </c>
      <c r="O48" s="593">
        <v>0</v>
      </c>
      <c r="P48" s="593">
        <v>0</v>
      </c>
      <c r="Q48" s="593">
        <v>0</v>
      </c>
      <c r="R48" s="594"/>
      <c r="S48" s="594"/>
      <c r="T48" s="595"/>
      <c r="U48" s="593"/>
      <c r="V48" s="594"/>
      <c r="W48" s="594"/>
      <c r="X48" s="594"/>
      <c r="Y48" s="594"/>
      <c r="Z48" s="594"/>
      <c r="AA48" s="594"/>
      <c r="AB48" s="594"/>
      <c r="AC48" s="594"/>
      <c r="AD48" s="594"/>
      <c r="AE48" s="594"/>
      <c r="AF48" s="594"/>
      <c r="AG48" s="595"/>
      <c r="AH48" s="578"/>
    </row>
    <row r="49" spans="2:34" s="557" customFormat="1" ht="16" customHeight="1">
      <c r="B49" s="553"/>
      <c r="C49" s="613"/>
      <c r="D49" s="558" t="s">
        <v>301</v>
      </c>
      <c r="E49" s="555"/>
      <c r="F49" s="583">
        <f t="shared" si="15"/>
        <v>0</v>
      </c>
      <c r="G49" s="548"/>
      <c r="H49" s="583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3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3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3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3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3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3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3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3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3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3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3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6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3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3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3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3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3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3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3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3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3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3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3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3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6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8"/>
    </row>
    <row r="50" spans="2:34" s="557" customFormat="1" ht="16" customHeight="1">
      <c r="B50" s="553"/>
      <c r="C50" s="613"/>
      <c r="D50" s="558" t="s">
        <v>300</v>
      </c>
      <c r="E50" s="555"/>
      <c r="F50" s="583">
        <f t="shared" si="15"/>
        <v>0</v>
      </c>
      <c r="G50" s="548"/>
      <c r="H50" s="583">
        <v>0</v>
      </c>
      <c r="I50" s="561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1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1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1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1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1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1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1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1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1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1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90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3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1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1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1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1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1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1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1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1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1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1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1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90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8"/>
    </row>
    <row r="51" spans="2:34" ht="16" customHeight="1">
      <c r="B51" s="548"/>
      <c r="C51" s="613"/>
      <c r="D51" s="609" t="s">
        <v>298</v>
      </c>
      <c r="E51" s="550"/>
      <c r="F51" s="583">
        <f t="shared" si="15"/>
        <v>0</v>
      </c>
      <c r="G51" s="548"/>
      <c r="H51" s="583">
        <f>G51+H53</f>
        <v>0</v>
      </c>
      <c r="I51" s="561">
        <f t="shared" ref="I51:AG51" si="16">H51+I53</f>
        <v>0</v>
      </c>
      <c r="J51" s="561">
        <f t="shared" si="16"/>
        <v>0</v>
      </c>
      <c r="K51" s="561">
        <f t="shared" si="16"/>
        <v>0</v>
      </c>
      <c r="L51" s="561">
        <f t="shared" si="16"/>
        <v>0</v>
      </c>
      <c r="M51" s="561">
        <f t="shared" si="16"/>
        <v>0</v>
      </c>
      <c r="N51" s="561">
        <f t="shared" si="16"/>
        <v>0</v>
      </c>
      <c r="O51" s="561">
        <f t="shared" si="16"/>
        <v>0</v>
      </c>
      <c r="P51" s="561">
        <f t="shared" si="16"/>
        <v>0</v>
      </c>
      <c r="Q51" s="561">
        <f t="shared" si="16"/>
        <v>0</v>
      </c>
      <c r="R51" s="561" t="e">
        <f t="shared" si="16"/>
        <v>#DIV/0!</v>
      </c>
      <c r="S51" s="561" t="e">
        <f t="shared" si="16"/>
        <v>#DIV/0!</v>
      </c>
      <c r="T51" s="590" t="e">
        <f t="shared" si="16"/>
        <v>#DIV/0!</v>
      </c>
      <c r="U51" s="583" t="e">
        <f t="shared" si="16"/>
        <v>#DIV/0!</v>
      </c>
      <c r="V51" s="561" t="e">
        <f t="shared" si="16"/>
        <v>#DIV/0!</v>
      </c>
      <c r="W51" s="561" t="e">
        <f t="shared" si="16"/>
        <v>#DIV/0!</v>
      </c>
      <c r="X51" s="561" t="e">
        <f t="shared" si="16"/>
        <v>#DIV/0!</v>
      </c>
      <c r="Y51" s="561" t="e">
        <f t="shared" si="16"/>
        <v>#DIV/0!</v>
      </c>
      <c r="Z51" s="561" t="e">
        <f t="shared" si="16"/>
        <v>#DIV/0!</v>
      </c>
      <c r="AA51" s="561" t="e">
        <f t="shared" si="16"/>
        <v>#DIV/0!</v>
      </c>
      <c r="AB51" s="561" t="e">
        <f t="shared" si="16"/>
        <v>#DIV/0!</v>
      </c>
      <c r="AC51" s="561" t="e">
        <f t="shared" si="16"/>
        <v>#DIV/0!</v>
      </c>
      <c r="AD51" s="561" t="e">
        <f t="shared" si="16"/>
        <v>#DIV/0!</v>
      </c>
      <c r="AE51" s="561" t="e">
        <f t="shared" si="16"/>
        <v>#DIV/0!</v>
      </c>
      <c r="AF51" s="561" t="e">
        <f t="shared" si="16"/>
        <v>#DIV/0!</v>
      </c>
      <c r="AG51" s="590" t="e">
        <f t="shared" si="16"/>
        <v>#DIV/0!</v>
      </c>
    </row>
    <row r="52" spans="2:34" ht="16" customHeight="1">
      <c r="B52" s="548"/>
      <c r="C52" s="610"/>
      <c r="D52" s="611" t="s">
        <v>337</v>
      </c>
      <c r="E52" s="555"/>
      <c r="F52" s="582">
        <f t="shared" si="15"/>
        <v>0</v>
      </c>
      <c r="G52" s="548"/>
      <c r="H52" s="582">
        <f>H51*基金结算中枢!J$19</f>
        <v>0</v>
      </c>
      <c r="I52" s="582">
        <f>I51*基金结算中枢!K$19</f>
        <v>0</v>
      </c>
      <c r="J52" s="582">
        <f>J51*基金结算中枢!L$19</f>
        <v>0</v>
      </c>
      <c r="K52" s="582">
        <f>K51*基金结算中枢!M$19</f>
        <v>0</v>
      </c>
      <c r="L52" s="582">
        <f>L51*基金结算中枢!N$19</f>
        <v>0</v>
      </c>
      <c r="M52" s="582">
        <f>M51*基金结算中枢!O$19</f>
        <v>0</v>
      </c>
      <c r="N52" s="582">
        <f>N51*基金结算中枢!P$19</f>
        <v>0</v>
      </c>
      <c r="O52" s="582">
        <f>O51*基金结算中枢!Q$19</f>
        <v>0</v>
      </c>
      <c r="P52" s="582">
        <f>P51*基金结算中枢!R$19</f>
        <v>0</v>
      </c>
      <c r="Q52" s="582">
        <f>Q51*基金结算中枢!S$19</f>
        <v>0</v>
      </c>
      <c r="R52" s="582" t="e">
        <f>R51*基金结算中枢!T$19</f>
        <v>#DIV/0!</v>
      </c>
      <c r="S52" s="582" t="e">
        <f>S51*基金结算中枢!U$19</f>
        <v>#DIV/0!</v>
      </c>
      <c r="T52" s="835" t="e">
        <f>T51*基金结算中枢!V$19</f>
        <v>#DIV/0!</v>
      </c>
      <c r="U52" s="582" t="e">
        <f>U51*基金结算中枢!W$19</f>
        <v>#DIV/0!</v>
      </c>
      <c r="V52" s="582" t="e">
        <f>V51*基金结算中枢!X$19</f>
        <v>#DIV/0!</v>
      </c>
      <c r="W52" s="582" t="e">
        <f>W51*基金结算中枢!Y$19</f>
        <v>#DIV/0!</v>
      </c>
      <c r="X52" s="582" t="e">
        <f>X51*基金结算中枢!Z$19</f>
        <v>#DIV/0!</v>
      </c>
      <c r="Y52" s="582" t="e">
        <f>Y51*基金结算中枢!AA$19</f>
        <v>#DIV/0!</v>
      </c>
      <c r="Z52" s="582" t="e">
        <f>Z51*基金结算中枢!AB$19</f>
        <v>#DIV/0!</v>
      </c>
      <c r="AA52" s="582" t="e">
        <f>AA51*基金结算中枢!AC$19</f>
        <v>#DIV/0!</v>
      </c>
      <c r="AB52" s="582" t="e">
        <f>AB51*基金结算中枢!AD$19</f>
        <v>#DIV/0!</v>
      </c>
      <c r="AC52" s="582" t="e">
        <f>AC51*基金结算中枢!AE$19</f>
        <v>#DIV/0!</v>
      </c>
      <c r="AD52" s="582" t="e">
        <f>AD51*基金结算中枢!AF$19</f>
        <v>#DIV/0!</v>
      </c>
      <c r="AE52" s="582" t="e">
        <f>AE51*基金结算中枢!AG$19</f>
        <v>#DIV/0!</v>
      </c>
      <c r="AF52" s="582" t="e">
        <f>AF51*基金结算中枢!AH$19</f>
        <v>#DIV/0!</v>
      </c>
      <c r="AG52" s="835" t="e">
        <f>AG51*基金结算中枢!AI$19</f>
        <v>#DIV/0!</v>
      </c>
    </row>
    <row r="53" spans="2:34" ht="17" customHeight="1" thickBot="1">
      <c r="B53" s="548"/>
      <c r="C53" s="617"/>
      <c r="D53" s="562" t="s">
        <v>322</v>
      </c>
      <c r="E53" s="550"/>
      <c r="F53" s="583">
        <f t="shared" si="15"/>
        <v>0</v>
      </c>
      <c r="G53" s="548"/>
      <c r="H53" s="583">
        <f t="shared" ref="H53:AG53" si="17">H49-H48</f>
        <v>0</v>
      </c>
      <c r="I53" s="561">
        <f t="shared" si="17"/>
        <v>0</v>
      </c>
      <c r="J53" s="561">
        <f t="shared" si="17"/>
        <v>0</v>
      </c>
      <c r="K53" s="561">
        <f t="shared" si="17"/>
        <v>0</v>
      </c>
      <c r="L53" s="561">
        <f t="shared" si="17"/>
        <v>0</v>
      </c>
      <c r="M53" s="561">
        <f t="shared" si="17"/>
        <v>0</v>
      </c>
      <c r="N53" s="561">
        <f t="shared" si="17"/>
        <v>0</v>
      </c>
      <c r="O53" s="561">
        <f t="shared" si="17"/>
        <v>0</v>
      </c>
      <c r="P53" s="561">
        <f t="shared" si="17"/>
        <v>0</v>
      </c>
      <c r="Q53" s="561">
        <f t="shared" si="17"/>
        <v>0</v>
      </c>
      <c r="R53" s="561" t="e">
        <f t="shared" si="17"/>
        <v>#DIV/0!</v>
      </c>
      <c r="S53" s="561" t="e">
        <f t="shared" si="17"/>
        <v>#DIV/0!</v>
      </c>
      <c r="T53" s="590" t="e">
        <f t="shared" si="17"/>
        <v>#DIV/0!</v>
      </c>
      <c r="U53" s="583" t="e">
        <f t="shared" si="17"/>
        <v>#DIV/0!</v>
      </c>
      <c r="V53" s="561" t="e">
        <f t="shared" si="17"/>
        <v>#DIV/0!</v>
      </c>
      <c r="W53" s="561" t="e">
        <f t="shared" si="17"/>
        <v>#DIV/0!</v>
      </c>
      <c r="X53" s="561" t="e">
        <f t="shared" si="17"/>
        <v>#DIV/0!</v>
      </c>
      <c r="Y53" s="561" t="e">
        <f t="shared" si="17"/>
        <v>#DIV/0!</v>
      </c>
      <c r="Z53" s="561" t="e">
        <f t="shared" si="17"/>
        <v>#DIV/0!</v>
      </c>
      <c r="AA53" s="561" t="e">
        <f t="shared" si="17"/>
        <v>#DIV/0!</v>
      </c>
      <c r="AB53" s="561" t="e">
        <f t="shared" si="17"/>
        <v>#DIV/0!</v>
      </c>
      <c r="AC53" s="561" t="e">
        <f t="shared" si="17"/>
        <v>#DIV/0!</v>
      </c>
      <c r="AD53" s="561" t="e">
        <f t="shared" si="17"/>
        <v>#DIV/0!</v>
      </c>
      <c r="AE53" s="561" t="e">
        <f t="shared" si="17"/>
        <v>#DIV/0!</v>
      </c>
      <c r="AF53" s="561" t="e">
        <f t="shared" si="17"/>
        <v>#DIV/0!</v>
      </c>
      <c r="AG53" s="590" t="e">
        <f t="shared" si="17"/>
        <v>#DIV/0!</v>
      </c>
    </row>
    <row r="54" spans="2:34">
      <c r="B54" s="548"/>
      <c r="C54" s="548"/>
      <c r="D54" s="548"/>
      <c r="E54" s="548"/>
      <c r="F54" s="548"/>
      <c r="G54" s="548"/>
      <c r="H54" s="586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86"/>
      <c r="V54" s="563"/>
      <c r="W54" s="563"/>
      <c r="X54" s="563"/>
      <c r="Y54" s="563"/>
      <c r="Z54" s="563"/>
      <c r="AA54" s="563"/>
      <c r="AB54" s="563"/>
      <c r="AC54" s="563"/>
      <c r="AD54" s="563"/>
      <c r="AE54" s="563"/>
      <c r="AF54" s="563"/>
      <c r="AG54" s="563"/>
    </row>
    <row r="56" spans="2:34" ht="17" thickBot="1">
      <c r="B56" s="548"/>
      <c r="C56" s="548"/>
      <c r="D56" s="566"/>
      <c r="E56" s="548"/>
      <c r="F56" s="548"/>
      <c r="G56" s="548"/>
      <c r="H56" s="585"/>
      <c r="I56" s="548"/>
      <c r="J56" s="548"/>
      <c r="K56" s="548"/>
      <c r="L56" s="548"/>
      <c r="M56" s="548"/>
      <c r="N56" s="548"/>
      <c r="O56" s="548"/>
      <c r="P56" s="548"/>
      <c r="Q56" s="548"/>
      <c r="R56" s="548"/>
      <c r="S56" s="548"/>
      <c r="T56" s="620"/>
      <c r="U56" s="585"/>
      <c r="V56" s="548"/>
      <c r="W56" s="548"/>
      <c r="X56" s="548"/>
      <c r="Y56" s="548"/>
      <c r="Z56" s="548"/>
      <c r="AA56" s="548"/>
      <c r="AB56" s="548"/>
      <c r="AC56" s="548"/>
      <c r="AD56" s="548"/>
      <c r="AE56" s="548"/>
      <c r="AF56" s="548"/>
      <c r="AG56" s="620"/>
    </row>
    <row r="57" spans="2:34" s="547" customFormat="1" ht="16" customHeight="1">
      <c r="B57" s="543"/>
      <c r="C57" s="832" t="s">
        <v>325</v>
      </c>
      <c r="D57" s="544" t="s">
        <v>90</v>
      </c>
      <c r="E57" s="545"/>
      <c r="F57" s="546" t="s">
        <v>105</v>
      </c>
      <c r="G57" s="543"/>
      <c r="H57" s="580">
        <v>44374</v>
      </c>
      <c r="I57" s="580">
        <v>44381</v>
      </c>
      <c r="J57" s="542">
        <v>44388</v>
      </c>
      <c r="K57" s="580">
        <v>44395</v>
      </c>
      <c r="L57" s="542">
        <v>44402</v>
      </c>
      <c r="M57" s="580">
        <v>44409</v>
      </c>
      <c r="N57" s="542">
        <v>44416</v>
      </c>
      <c r="O57" s="580">
        <v>44423</v>
      </c>
      <c r="P57" s="542">
        <v>44430</v>
      </c>
      <c r="Q57" s="580">
        <v>44437</v>
      </c>
      <c r="R57" s="542">
        <v>44444</v>
      </c>
      <c r="S57" s="580">
        <v>44451</v>
      </c>
      <c r="T57" s="834">
        <v>44458</v>
      </c>
      <c r="U57" s="580">
        <v>44465</v>
      </c>
      <c r="V57" s="542">
        <v>44472</v>
      </c>
      <c r="W57" s="580">
        <v>44479</v>
      </c>
      <c r="X57" s="542">
        <v>44486</v>
      </c>
      <c r="Y57" s="580">
        <v>44493</v>
      </c>
      <c r="Z57" s="542">
        <v>44500</v>
      </c>
      <c r="AA57" s="580">
        <v>44507</v>
      </c>
      <c r="AB57" s="542">
        <v>44514</v>
      </c>
      <c r="AC57" s="580">
        <v>44521</v>
      </c>
      <c r="AD57" s="542">
        <v>44528</v>
      </c>
      <c r="AE57" s="580">
        <v>44535</v>
      </c>
      <c r="AF57" s="542">
        <v>44542</v>
      </c>
      <c r="AG57" s="838">
        <v>44549</v>
      </c>
      <c r="AH57" s="592"/>
    </row>
    <row r="58" spans="2:34" s="557" customFormat="1" ht="16" customHeight="1">
      <c r="B58" s="553"/>
      <c r="C58" s="621"/>
      <c r="D58" s="554" t="s">
        <v>106</v>
      </c>
      <c r="E58" s="555"/>
      <c r="F58" s="551" t="s">
        <v>297</v>
      </c>
      <c r="G58" s="548"/>
      <c r="H58" s="581" t="str">
        <f>$F58</f>
        <v>王五</v>
      </c>
      <c r="I58" s="556" t="str">
        <f t="shared" ref="I58:AG59" si="18">$F58</f>
        <v>王五</v>
      </c>
      <c r="J58" s="556" t="str">
        <f t="shared" si="18"/>
        <v>王五</v>
      </c>
      <c r="K58" s="556" t="str">
        <f t="shared" si="18"/>
        <v>王五</v>
      </c>
      <c r="L58" s="556" t="str">
        <f t="shared" si="18"/>
        <v>王五</v>
      </c>
      <c r="M58" s="556" t="str">
        <f t="shared" si="18"/>
        <v>王五</v>
      </c>
      <c r="N58" s="556" t="str">
        <f t="shared" si="18"/>
        <v>王五</v>
      </c>
      <c r="O58" s="556" t="str">
        <f t="shared" si="18"/>
        <v>王五</v>
      </c>
      <c r="P58" s="556" t="str">
        <f t="shared" si="18"/>
        <v>王五</v>
      </c>
      <c r="Q58" s="556" t="str">
        <f t="shared" si="18"/>
        <v>王五</v>
      </c>
      <c r="R58" s="556" t="str">
        <f t="shared" si="18"/>
        <v>王五</v>
      </c>
      <c r="S58" s="556" t="str">
        <f t="shared" si="18"/>
        <v>王五</v>
      </c>
      <c r="T58" s="588" t="str">
        <f t="shared" si="18"/>
        <v>王五</v>
      </c>
      <c r="U58" s="581" t="str">
        <f t="shared" si="18"/>
        <v>王五</v>
      </c>
      <c r="V58" s="556" t="str">
        <f t="shared" si="18"/>
        <v>王五</v>
      </c>
      <c r="W58" s="556" t="str">
        <f t="shared" si="18"/>
        <v>王五</v>
      </c>
      <c r="X58" s="556" t="str">
        <f t="shared" si="18"/>
        <v>王五</v>
      </c>
      <c r="Y58" s="556" t="str">
        <f t="shared" si="18"/>
        <v>王五</v>
      </c>
      <c r="Z58" s="556" t="str">
        <f t="shared" si="18"/>
        <v>王五</v>
      </c>
      <c r="AA58" s="556" t="str">
        <f t="shared" si="18"/>
        <v>王五</v>
      </c>
      <c r="AB58" s="556" t="str">
        <f t="shared" si="18"/>
        <v>王五</v>
      </c>
      <c r="AC58" s="556" t="str">
        <f t="shared" si="18"/>
        <v>王五</v>
      </c>
      <c r="AD58" s="556" t="str">
        <f t="shared" si="18"/>
        <v>王五</v>
      </c>
      <c r="AE58" s="556" t="str">
        <f t="shared" si="18"/>
        <v>王五</v>
      </c>
      <c r="AF58" s="556" t="str">
        <f t="shared" si="18"/>
        <v>王五</v>
      </c>
      <c r="AG58" s="588" t="str">
        <f t="shared" si="18"/>
        <v>王五</v>
      </c>
      <c r="AH58" s="578"/>
    </row>
    <row r="59" spans="2:34" s="557" customFormat="1" ht="16" customHeight="1">
      <c r="B59" s="553"/>
      <c r="C59" s="613"/>
      <c r="D59" s="614" t="s">
        <v>338</v>
      </c>
      <c r="E59" s="555"/>
      <c r="F59" s="615" t="s">
        <v>339</v>
      </c>
      <c r="G59" s="548"/>
      <c r="H59" s="833" t="str">
        <f>$F59</f>
        <v>111111111</v>
      </c>
      <c r="I59" s="615" t="str">
        <f t="shared" si="18"/>
        <v>111111111</v>
      </c>
      <c r="J59" s="615" t="str">
        <f t="shared" si="18"/>
        <v>111111111</v>
      </c>
      <c r="K59" s="615" t="str">
        <f t="shared" si="18"/>
        <v>111111111</v>
      </c>
      <c r="L59" s="615" t="str">
        <f t="shared" si="18"/>
        <v>111111111</v>
      </c>
      <c r="M59" s="615" t="str">
        <f t="shared" si="18"/>
        <v>111111111</v>
      </c>
      <c r="N59" s="615" t="str">
        <f t="shared" si="18"/>
        <v>111111111</v>
      </c>
      <c r="O59" s="615" t="str">
        <f t="shared" si="18"/>
        <v>111111111</v>
      </c>
      <c r="P59" s="615" t="str">
        <f t="shared" si="18"/>
        <v>111111111</v>
      </c>
      <c r="Q59" s="615" t="str">
        <f t="shared" si="18"/>
        <v>111111111</v>
      </c>
      <c r="R59" s="615" t="str">
        <f t="shared" si="18"/>
        <v>111111111</v>
      </c>
      <c r="S59" s="615" t="str">
        <f t="shared" si="18"/>
        <v>111111111</v>
      </c>
      <c r="T59" s="615" t="str">
        <f t="shared" si="18"/>
        <v>111111111</v>
      </c>
      <c r="U59" s="833" t="str">
        <f t="shared" si="18"/>
        <v>111111111</v>
      </c>
      <c r="V59" s="615" t="str">
        <f t="shared" si="18"/>
        <v>111111111</v>
      </c>
      <c r="W59" s="615" t="str">
        <f t="shared" si="18"/>
        <v>111111111</v>
      </c>
      <c r="X59" s="615" t="str">
        <f t="shared" si="18"/>
        <v>111111111</v>
      </c>
      <c r="Y59" s="615" t="str">
        <f t="shared" si="18"/>
        <v>111111111</v>
      </c>
      <c r="Z59" s="615" t="str">
        <f t="shared" si="18"/>
        <v>111111111</v>
      </c>
      <c r="AA59" s="615" t="str">
        <f t="shared" si="18"/>
        <v>111111111</v>
      </c>
      <c r="AB59" s="615" t="str">
        <f t="shared" si="18"/>
        <v>111111111</v>
      </c>
      <c r="AC59" s="615" t="str">
        <f t="shared" si="18"/>
        <v>111111111</v>
      </c>
      <c r="AD59" s="615" t="str">
        <f t="shared" si="18"/>
        <v>111111111</v>
      </c>
      <c r="AE59" s="615" t="str">
        <f t="shared" si="18"/>
        <v>111111111</v>
      </c>
      <c r="AF59" s="615" t="str">
        <f t="shared" si="18"/>
        <v>111111111</v>
      </c>
      <c r="AG59" s="615" t="str">
        <f t="shared" si="18"/>
        <v>111111111</v>
      </c>
      <c r="AH59" s="578"/>
    </row>
    <row r="60" spans="2:34" s="574" customFormat="1" ht="16" customHeight="1">
      <c r="B60" s="571"/>
      <c r="C60" s="621"/>
      <c r="D60" s="572" t="s">
        <v>303</v>
      </c>
      <c r="E60" s="573"/>
      <c r="F60" s="596">
        <f t="shared" ref="F60:F66" si="19">LOOKUP(9E+307,H60:T60)</f>
        <v>0</v>
      </c>
      <c r="G60" s="616"/>
      <c r="H60" s="596">
        <v>0</v>
      </c>
      <c r="I60" s="597"/>
      <c r="J60" s="597"/>
      <c r="K60" s="597"/>
      <c r="L60" s="597"/>
      <c r="M60" s="597"/>
      <c r="N60" s="597"/>
      <c r="O60" s="597"/>
      <c r="P60" s="597"/>
      <c r="Q60" s="597">
        <v>0</v>
      </c>
      <c r="R60" s="597"/>
      <c r="S60" s="597"/>
      <c r="T60" s="598"/>
      <c r="U60" s="596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  <c r="AF60" s="597"/>
      <c r="AG60" s="598"/>
      <c r="AH60" s="591"/>
    </row>
    <row r="61" spans="2:34" s="557" customFormat="1" ht="17" customHeight="1">
      <c r="B61" s="553"/>
      <c r="C61" s="621"/>
      <c r="D61" s="559" t="s">
        <v>302</v>
      </c>
      <c r="E61" s="555"/>
      <c r="F61" s="593">
        <f t="shared" si="19"/>
        <v>0</v>
      </c>
      <c r="G61" s="548"/>
      <c r="H61" s="593">
        <v>0</v>
      </c>
      <c r="I61" s="593"/>
      <c r="J61" s="593"/>
      <c r="K61" s="594"/>
      <c r="L61" s="594"/>
      <c r="M61" s="594"/>
      <c r="N61" s="594"/>
      <c r="O61" s="594"/>
      <c r="P61" s="594"/>
      <c r="Q61" s="594">
        <v>0</v>
      </c>
      <c r="R61" s="594"/>
      <c r="S61" s="594"/>
      <c r="T61" s="595"/>
      <c r="U61" s="593"/>
      <c r="V61" s="594"/>
      <c r="W61" s="594"/>
      <c r="X61" s="594"/>
      <c r="Y61" s="594"/>
      <c r="Z61" s="594"/>
      <c r="AA61" s="594"/>
      <c r="AB61" s="594"/>
      <c r="AC61" s="594"/>
      <c r="AD61" s="594"/>
      <c r="AE61" s="594"/>
      <c r="AF61" s="594"/>
      <c r="AG61" s="595"/>
      <c r="AH61" s="578"/>
    </row>
    <row r="62" spans="2:34" s="557" customFormat="1" ht="16" customHeight="1">
      <c r="B62" s="553"/>
      <c r="C62" s="621"/>
      <c r="D62" s="558" t="s">
        <v>301</v>
      </c>
      <c r="E62" s="555"/>
      <c r="F62" s="583">
        <f t="shared" si="19"/>
        <v>0</v>
      </c>
      <c r="G62" s="548"/>
      <c r="H62" s="583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3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3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3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3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3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3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3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3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3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3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3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6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3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3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3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3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3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3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3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3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3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3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3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3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6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8"/>
    </row>
    <row r="63" spans="2:34" s="557" customFormat="1" ht="16" customHeight="1">
      <c r="B63" s="553"/>
      <c r="C63" s="613"/>
      <c r="D63" s="558" t="s">
        <v>300</v>
      </c>
      <c r="E63" s="555"/>
      <c r="F63" s="583">
        <f t="shared" si="19"/>
        <v>0</v>
      </c>
      <c r="G63" s="548"/>
      <c r="H63" s="583">
        <v>0</v>
      </c>
      <c r="I63" s="561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1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1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1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1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1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1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1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1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1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1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90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3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1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1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1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1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1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1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1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1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1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1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1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90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8"/>
    </row>
    <row r="64" spans="2:34" ht="16" customHeight="1">
      <c r="B64" s="548"/>
      <c r="C64" s="621"/>
      <c r="D64" s="554" t="s">
        <v>298</v>
      </c>
      <c r="E64" s="555"/>
      <c r="F64" s="583">
        <f t="shared" si="19"/>
        <v>0</v>
      </c>
      <c r="G64" s="548"/>
      <c r="H64" s="583">
        <f>G64+H66</f>
        <v>0</v>
      </c>
      <c r="I64" s="561">
        <f t="shared" ref="I64:AG64" si="20">H64+I66</f>
        <v>0</v>
      </c>
      <c r="J64" s="561">
        <f t="shared" si="20"/>
        <v>0</v>
      </c>
      <c r="K64" s="561">
        <f t="shared" si="20"/>
        <v>0</v>
      </c>
      <c r="L64" s="561">
        <f t="shared" si="20"/>
        <v>0</v>
      </c>
      <c r="M64" s="561">
        <f t="shared" si="20"/>
        <v>0</v>
      </c>
      <c r="N64" s="561">
        <f t="shared" si="20"/>
        <v>0</v>
      </c>
      <c r="O64" s="561">
        <f t="shared" si="20"/>
        <v>0</v>
      </c>
      <c r="P64" s="561">
        <f t="shared" si="20"/>
        <v>0</v>
      </c>
      <c r="Q64" s="561">
        <f t="shared" si="20"/>
        <v>0</v>
      </c>
      <c r="R64" s="561" t="e">
        <f t="shared" si="20"/>
        <v>#DIV/0!</v>
      </c>
      <c r="S64" s="561" t="e">
        <f t="shared" si="20"/>
        <v>#DIV/0!</v>
      </c>
      <c r="T64" s="590" t="e">
        <f t="shared" si="20"/>
        <v>#DIV/0!</v>
      </c>
      <c r="U64" s="583" t="e">
        <f t="shared" si="20"/>
        <v>#DIV/0!</v>
      </c>
      <c r="V64" s="561" t="e">
        <f t="shared" si="20"/>
        <v>#DIV/0!</v>
      </c>
      <c r="W64" s="561" t="e">
        <f t="shared" si="20"/>
        <v>#DIV/0!</v>
      </c>
      <c r="X64" s="561" t="e">
        <f t="shared" si="20"/>
        <v>#DIV/0!</v>
      </c>
      <c r="Y64" s="561" t="e">
        <f t="shared" si="20"/>
        <v>#DIV/0!</v>
      </c>
      <c r="Z64" s="561" t="e">
        <f t="shared" si="20"/>
        <v>#DIV/0!</v>
      </c>
      <c r="AA64" s="561" t="e">
        <f t="shared" si="20"/>
        <v>#DIV/0!</v>
      </c>
      <c r="AB64" s="561" t="e">
        <f t="shared" si="20"/>
        <v>#DIV/0!</v>
      </c>
      <c r="AC64" s="561" t="e">
        <f t="shared" si="20"/>
        <v>#DIV/0!</v>
      </c>
      <c r="AD64" s="561" t="e">
        <f t="shared" si="20"/>
        <v>#DIV/0!</v>
      </c>
      <c r="AE64" s="561" t="e">
        <f t="shared" si="20"/>
        <v>#DIV/0!</v>
      </c>
      <c r="AF64" s="561" t="e">
        <f t="shared" si="20"/>
        <v>#DIV/0!</v>
      </c>
      <c r="AG64" s="590" t="e">
        <f t="shared" si="20"/>
        <v>#DIV/0!</v>
      </c>
    </row>
    <row r="65" spans="2:33" ht="16" customHeight="1">
      <c r="B65" s="548"/>
      <c r="C65" s="610"/>
      <c r="D65" s="611" t="s">
        <v>337</v>
      </c>
      <c r="E65" s="555"/>
      <c r="F65" s="582">
        <f t="shared" si="19"/>
        <v>0</v>
      </c>
      <c r="G65" s="548"/>
      <c r="H65" s="582">
        <f>H64*基金结算中枢!J$19</f>
        <v>0</v>
      </c>
      <c r="I65" s="582">
        <f>I64*基金结算中枢!K$19</f>
        <v>0</v>
      </c>
      <c r="J65" s="582">
        <f>J64*基金结算中枢!L$19</f>
        <v>0</v>
      </c>
      <c r="K65" s="582">
        <f>K64*基金结算中枢!M$19</f>
        <v>0</v>
      </c>
      <c r="L65" s="582">
        <f>L64*基金结算中枢!N$19</f>
        <v>0</v>
      </c>
      <c r="M65" s="582">
        <f>M64*基金结算中枢!O$19</f>
        <v>0</v>
      </c>
      <c r="N65" s="582">
        <f>N64*基金结算中枢!P$19</f>
        <v>0</v>
      </c>
      <c r="O65" s="582">
        <f>O64*基金结算中枢!Q$19</f>
        <v>0</v>
      </c>
      <c r="P65" s="582">
        <f>P64*基金结算中枢!R$19</f>
        <v>0</v>
      </c>
      <c r="Q65" s="582">
        <f>Q64*基金结算中枢!S$19</f>
        <v>0</v>
      </c>
      <c r="R65" s="582" t="e">
        <f>R64*基金结算中枢!T$19</f>
        <v>#DIV/0!</v>
      </c>
      <c r="S65" s="582" t="e">
        <f>S64*基金结算中枢!U$19</f>
        <v>#DIV/0!</v>
      </c>
      <c r="T65" s="835" t="e">
        <f>T64*基金结算中枢!V$19</f>
        <v>#DIV/0!</v>
      </c>
      <c r="U65" s="582" t="e">
        <f>U64*基金结算中枢!W$19</f>
        <v>#DIV/0!</v>
      </c>
      <c r="V65" s="582" t="e">
        <f>V64*基金结算中枢!X$19</f>
        <v>#DIV/0!</v>
      </c>
      <c r="W65" s="582" t="e">
        <f>W64*基金结算中枢!Y$19</f>
        <v>#DIV/0!</v>
      </c>
      <c r="X65" s="582" t="e">
        <f>X64*基金结算中枢!Z$19</f>
        <v>#DIV/0!</v>
      </c>
      <c r="Y65" s="582" t="e">
        <f>Y64*基金结算中枢!AA$19</f>
        <v>#DIV/0!</v>
      </c>
      <c r="Z65" s="582" t="e">
        <f>Z64*基金结算中枢!AB$19</f>
        <v>#DIV/0!</v>
      </c>
      <c r="AA65" s="582" t="e">
        <f>AA64*基金结算中枢!AC$19</f>
        <v>#DIV/0!</v>
      </c>
      <c r="AB65" s="582" t="e">
        <f>AB64*基金结算中枢!AD$19</f>
        <v>#DIV/0!</v>
      </c>
      <c r="AC65" s="582" t="e">
        <f>AC64*基金结算中枢!AE$19</f>
        <v>#DIV/0!</v>
      </c>
      <c r="AD65" s="582" t="e">
        <f>AD64*基金结算中枢!AF$19</f>
        <v>#DIV/0!</v>
      </c>
      <c r="AE65" s="582" t="e">
        <f>AE64*基金结算中枢!AG$19</f>
        <v>#DIV/0!</v>
      </c>
      <c r="AF65" s="582" t="e">
        <f>AF64*基金结算中枢!AH$19</f>
        <v>#DIV/0!</v>
      </c>
      <c r="AG65" s="835" t="e">
        <f>AG64*基金结算中枢!AI$19</f>
        <v>#DIV/0!</v>
      </c>
    </row>
    <row r="66" spans="2:33" ht="17" customHeight="1" thickBot="1">
      <c r="B66" s="548"/>
      <c r="C66" s="622"/>
      <c r="D66" s="562" t="s">
        <v>322</v>
      </c>
      <c r="E66" s="555"/>
      <c r="F66" s="583">
        <f t="shared" si="19"/>
        <v>0</v>
      </c>
      <c r="G66" s="548"/>
      <c r="H66" s="583">
        <f t="shared" ref="H66:AG66" si="21">H62-H61</f>
        <v>0</v>
      </c>
      <c r="I66" s="561">
        <f t="shared" si="21"/>
        <v>0</v>
      </c>
      <c r="J66" s="561">
        <f t="shared" si="21"/>
        <v>0</v>
      </c>
      <c r="K66" s="561">
        <f t="shared" si="21"/>
        <v>0</v>
      </c>
      <c r="L66" s="561">
        <f t="shared" si="21"/>
        <v>0</v>
      </c>
      <c r="M66" s="561">
        <f t="shared" si="21"/>
        <v>0</v>
      </c>
      <c r="N66" s="561">
        <f t="shared" si="21"/>
        <v>0</v>
      </c>
      <c r="O66" s="561">
        <f t="shared" si="21"/>
        <v>0</v>
      </c>
      <c r="P66" s="561">
        <f t="shared" si="21"/>
        <v>0</v>
      </c>
      <c r="Q66" s="561">
        <f t="shared" si="21"/>
        <v>0</v>
      </c>
      <c r="R66" s="561" t="e">
        <f t="shared" si="21"/>
        <v>#DIV/0!</v>
      </c>
      <c r="S66" s="561" t="e">
        <f t="shared" si="21"/>
        <v>#DIV/0!</v>
      </c>
      <c r="T66" s="590" t="e">
        <f t="shared" si="21"/>
        <v>#DIV/0!</v>
      </c>
      <c r="U66" s="583" t="e">
        <f t="shared" si="21"/>
        <v>#DIV/0!</v>
      </c>
      <c r="V66" s="561" t="e">
        <f t="shared" si="21"/>
        <v>#DIV/0!</v>
      </c>
      <c r="W66" s="561" t="e">
        <f t="shared" si="21"/>
        <v>#DIV/0!</v>
      </c>
      <c r="X66" s="561" t="e">
        <f t="shared" si="21"/>
        <v>#DIV/0!</v>
      </c>
      <c r="Y66" s="561" t="e">
        <f t="shared" si="21"/>
        <v>#DIV/0!</v>
      </c>
      <c r="Z66" s="561" t="e">
        <f t="shared" si="21"/>
        <v>#DIV/0!</v>
      </c>
      <c r="AA66" s="561" t="e">
        <f t="shared" si="21"/>
        <v>#DIV/0!</v>
      </c>
      <c r="AB66" s="561" t="e">
        <f t="shared" si="21"/>
        <v>#DIV/0!</v>
      </c>
      <c r="AC66" s="561" t="e">
        <f t="shared" si="21"/>
        <v>#DIV/0!</v>
      </c>
      <c r="AD66" s="561" t="e">
        <f t="shared" si="21"/>
        <v>#DIV/0!</v>
      </c>
      <c r="AE66" s="561" t="e">
        <f t="shared" si="21"/>
        <v>#DIV/0!</v>
      </c>
      <c r="AF66" s="561" t="e">
        <f t="shared" si="21"/>
        <v>#DIV/0!</v>
      </c>
      <c r="AG66" s="590" t="e">
        <f t="shared" si="21"/>
        <v>#DIV/0!</v>
      </c>
    </row>
    <row r="67" spans="2:33">
      <c r="B67" s="548"/>
      <c r="C67" s="548"/>
      <c r="D67" s="548"/>
      <c r="E67" s="548"/>
      <c r="F67" s="548"/>
      <c r="G67" s="548"/>
      <c r="H67" s="586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623"/>
      <c r="U67" s="586"/>
      <c r="V67" s="563"/>
      <c r="W67" s="563"/>
      <c r="X67" s="563"/>
      <c r="Y67" s="563"/>
      <c r="Z67" s="563"/>
      <c r="AA67" s="563"/>
      <c r="AB67" s="563"/>
      <c r="AC67" s="563"/>
      <c r="AD67" s="563"/>
      <c r="AE67" s="563"/>
      <c r="AF67" s="563"/>
      <c r="AG67" s="623"/>
    </row>
    <row r="102" spans="8:17" ht="34">
      <c r="H102" s="587"/>
      <c r="I102" s="565"/>
      <c r="J102" s="565"/>
      <c r="K102" s="565"/>
      <c r="L102" s="565"/>
      <c r="M102" s="565">
        <v>1</v>
      </c>
      <c r="N102" s="565">
        <v>3</v>
      </c>
      <c r="O102" s="565">
        <v>0</v>
      </c>
      <c r="P102" s="565">
        <v>3</v>
      </c>
      <c r="Q102" s="559" t="s">
        <v>302</v>
      </c>
    </row>
    <row r="103" spans="8:17">
      <c r="H103" s="587">
        <v>1</v>
      </c>
      <c r="I103" s="565">
        <v>2</v>
      </c>
      <c r="J103" s="565">
        <v>3</v>
      </c>
      <c r="K103" s="565">
        <v>4</v>
      </c>
      <c r="L103" s="565">
        <v>3</v>
      </c>
      <c r="M103" s="565">
        <v>2</v>
      </c>
      <c r="N103" s="565">
        <v>3</v>
      </c>
      <c r="O103" s="565">
        <v>4</v>
      </c>
      <c r="P103" s="565">
        <v>4</v>
      </c>
      <c r="Q103" s="552" t="s">
        <v>298</v>
      </c>
    </row>
    <row r="104" spans="8:17">
      <c r="H104" s="587"/>
      <c r="I104" s="565"/>
      <c r="J104" s="565"/>
      <c r="K104" s="565"/>
      <c r="L104" s="565"/>
      <c r="M104" s="565"/>
      <c r="N104" s="565"/>
      <c r="O104" s="565"/>
      <c r="P104" s="565"/>
    </row>
    <row r="105" spans="8:17">
      <c r="H105" s="587"/>
      <c r="I105" s="565"/>
      <c r="J105" s="565"/>
      <c r="K105" s="565"/>
      <c r="L105" s="565"/>
      <c r="M105" s="565">
        <f t="array" ref="M105">MAX(MIN(COLUMN(M102)-(MAX(IF($H103:M103&lt;M102,COLUMN($H103:M103)))+1),COLUMN(M102)-(COLUMN($H103))),0)</f>
        <v>5</v>
      </c>
      <c r="N105" s="565">
        <f t="array" ref="N105">MAX(MIN(COLUMN(N102)-(MAX(IF($H103:N103&lt;N102,COLUMN($H103:N103)))+1),COLUMN(N102)-(COLUMN($H103))),0)</f>
        <v>0</v>
      </c>
      <c r="O105" s="565">
        <f t="array" ref="O105">MAX(MIN(COLUMN(O102)-(MAX(IF($H103:O103&lt;O102,COLUMN($H103:O103)))+1),COLUMN(O102)-(COLUMN($H103))),0)</f>
        <v>7</v>
      </c>
      <c r="P105" s="565">
        <f t="array" ref="P105">MAX(MIN(COLUMN(P102)-(MAX(IF($H103:P103&lt;P102,COLUMN($H103:P103)))+1),COLUMN(P102)-(COLUMN($H103))),0)</f>
        <v>2</v>
      </c>
      <c r="Q105" s="552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4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4" bestFit="1" customWidth="1"/>
    <col min="23" max="34" width="14" bestFit="1" customWidth="1"/>
    <col min="35" max="35" width="14" style="624" bestFit="1" customWidth="1"/>
    <col min="36" max="48" width="14" bestFit="1" customWidth="1"/>
  </cols>
  <sheetData>
    <row r="1" spans="1:56" ht="17" thickBot="1"/>
    <row r="2" spans="1:56" ht="61" thickBot="1">
      <c r="B2" s="570" t="s">
        <v>211</v>
      </c>
    </row>
    <row r="3" spans="1:56" ht="63" customHeight="1">
      <c r="S3" s="606"/>
    </row>
    <row r="4" spans="1:56">
      <c r="D4" s="520"/>
      <c r="E4" s="520"/>
      <c r="F4" s="520"/>
      <c r="G4" s="520"/>
      <c r="H4" s="520"/>
      <c r="I4" s="625"/>
      <c r="J4" s="520"/>
      <c r="K4" s="520"/>
      <c r="L4" s="520"/>
      <c r="M4" s="520"/>
      <c r="N4" s="520"/>
      <c r="O4" s="520"/>
      <c r="P4" s="520"/>
      <c r="Q4" s="520"/>
      <c r="R4" s="520"/>
      <c r="S4" s="606"/>
      <c r="T4" s="520"/>
      <c r="U4" s="520"/>
      <c r="V4" s="625"/>
      <c r="W4" s="520"/>
      <c r="X4" s="520"/>
      <c r="Y4" s="520"/>
      <c r="Z4" s="520"/>
      <c r="AA4" s="520"/>
      <c r="AB4" s="520"/>
      <c r="AC4" s="520"/>
      <c r="AD4" s="520"/>
      <c r="AE4" s="520"/>
      <c r="AF4" s="520"/>
      <c r="AG4" s="520"/>
      <c r="AH4" s="520"/>
      <c r="AI4" s="625"/>
      <c r="AJ4" s="520"/>
      <c r="AK4" s="520"/>
      <c r="AL4" s="520"/>
      <c r="AM4" s="520"/>
      <c r="AN4" s="520"/>
      <c r="AO4" s="520"/>
      <c r="AP4" s="520"/>
      <c r="AQ4" s="520"/>
      <c r="AR4" s="520"/>
      <c r="AS4" s="520"/>
      <c r="AT4" s="520"/>
      <c r="AU4" s="520"/>
      <c r="AV4" s="520"/>
      <c r="AW4" s="520"/>
      <c r="AX4" s="520"/>
      <c r="AY4" s="520"/>
      <c r="AZ4" s="520"/>
      <c r="BA4" s="520"/>
      <c r="BB4" s="520"/>
      <c r="BC4" s="520"/>
      <c r="BD4" s="520"/>
    </row>
    <row r="5" spans="1:56" ht="79" customHeight="1">
      <c r="D5" s="520"/>
      <c r="E5" s="532"/>
      <c r="F5" s="532"/>
      <c r="G5" s="532"/>
      <c r="H5" s="532"/>
      <c r="I5" s="626"/>
      <c r="J5" s="1290" t="s">
        <v>336</v>
      </c>
      <c r="K5" s="1290"/>
      <c r="L5" s="1290"/>
      <c r="M5" s="1290"/>
      <c r="N5" s="1290"/>
      <c r="O5" s="1290"/>
      <c r="P5" s="1290"/>
      <c r="Q5" s="1290"/>
      <c r="R5" s="1290"/>
      <c r="S5" s="1290"/>
      <c r="T5" s="1290"/>
      <c r="U5" s="1290"/>
      <c r="V5" s="1290"/>
      <c r="W5" s="1291" t="s">
        <v>316</v>
      </c>
      <c r="X5" s="1291"/>
      <c r="Y5" s="1291"/>
      <c r="Z5" s="1291"/>
      <c r="AA5" s="1291"/>
      <c r="AB5" s="1291"/>
      <c r="AC5" s="1291"/>
      <c r="AD5" s="1291"/>
      <c r="AE5" s="1291"/>
      <c r="AF5" s="1291"/>
      <c r="AG5" s="1291"/>
      <c r="AH5" s="1291"/>
      <c r="AI5" s="1291"/>
      <c r="AJ5" s="1290" t="s">
        <v>317</v>
      </c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</row>
    <row r="6" spans="1:56" s="179" customFormat="1">
      <c r="A6"/>
      <c r="B6"/>
      <c r="C6"/>
      <c r="D6" s="526"/>
      <c r="E6" s="797"/>
      <c r="F6" s="797"/>
      <c r="G6" s="797"/>
      <c r="H6" s="797"/>
      <c r="I6" s="627">
        <v>44367</v>
      </c>
      <c r="J6" s="628">
        <v>44374</v>
      </c>
      <c r="K6" s="628">
        <v>44381</v>
      </c>
      <c r="L6" s="628">
        <v>44388</v>
      </c>
      <c r="M6" s="628">
        <v>44395</v>
      </c>
      <c r="N6" s="628">
        <v>44402</v>
      </c>
      <c r="O6" s="628">
        <v>44409</v>
      </c>
      <c r="P6" s="628">
        <v>44416</v>
      </c>
      <c r="Q6" s="628">
        <v>44423</v>
      </c>
      <c r="R6" s="628">
        <v>44430</v>
      </c>
      <c r="S6" s="628">
        <v>44437</v>
      </c>
      <c r="T6" s="628">
        <v>44444</v>
      </c>
      <c r="U6" s="628">
        <v>44451</v>
      </c>
      <c r="V6" s="627">
        <v>44458</v>
      </c>
      <c r="W6" s="628">
        <v>44465</v>
      </c>
      <c r="X6" s="628">
        <v>44472</v>
      </c>
      <c r="Y6" s="628">
        <v>44479</v>
      </c>
      <c r="Z6" s="628">
        <v>44486</v>
      </c>
      <c r="AA6" s="628">
        <v>44493</v>
      </c>
      <c r="AB6" s="628">
        <v>44500</v>
      </c>
      <c r="AC6" s="628">
        <v>44507</v>
      </c>
      <c r="AD6" s="628">
        <v>44514</v>
      </c>
      <c r="AE6" s="628">
        <v>44521</v>
      </c>
      <c r="AF6" s="628">
        <v>44528</v>
      </c>
      <c r="AG6" s="628">
        <v>44535</v>
      </c>
      <c r="AH6" s="628">
        <v>44542</v>
      </c>
      <c r="AI6" s="627">
        <v>44549</v>
      </c>
      <c r="AJ6" s="628">
        <v>44647</v>
      </c>
      <c r="AK6" s="628">
        <v>44654</v>
      </c>
      <c r="AL6" s="628">
        <v>44661</v>
      </c>
      <c r="AM6" s="628">
        <v>44668</v>
      </c>
      <c r="AN6" s="628">
        <v>44675</v>
      </c>
      <c r="AO6" s="628">
        <v>44682</v>
      </c>
      <c r="AP6" s="628">
        <v>44689</v>
      </c>
      <c r="AQ6" s="628">
        <v>44696</v>
      </c>
      <c r="AR6" s="628">
        <v>44703</v>
      </c>
      <c r="AS6" s="628">
        <v>44710</v>
      </c>
      <c r="AT6" s="628">
        <v>44717</v>
      </c>
      <c r="AU6" s="628">
        <v>44724</v>
      </c>
      <c r="AV6" s="628">
        <v>44731</v>
      </c>
      <c r="AW6" s="797"/>
      <c r="AX6" s="797"/>
      <c r="AY6" s="797"/>
      <c r="AZ6" s="797"/>
      <c r="BA6" s="797"/>
      <c r="BB6" s="797"/>
      <c r="BC6" s="797"/>
    </row>
    <row r="7" spans="1:56" s="618" customFormat="1">
      <c r="A7" s="629"/>
      <c r="B7" s="629"/>
      <c r="C7" s="629"/>
      <c r="E7" s="618" t="s">
        <v>304</v>
      </c>
      <c r="F7" s="618" t="s">
        <v>276</v>
      </c>
      <c r="G7" s="618" t="s">
        <v>448</v>
      </c>
      <c r="H7" s="802" t="s">
        <v>280</v>
      </c>
      <c r="I7" s="630">
        <v>0.01</v>
      </c>
      <c r="J7" s="618">
        <v>0.01</v>
      </c>
      <c r="K7" s="618">
        <v>0.01</v>
      </c>
      <c r="L7" s="618">
        <v>0.01</v>
      </c>
      <c r="M7" s="618">
        <v>0.01</v>
      </c>
      <c r="N7" s="618">
        <v>0.01</v>
      </c>
      <c r="O7" s="618">
        <v>0.01</v>
      </c>
      <c r="P7" s="618">
        <v>0.01</v>
      </c>
      <c r="Q7" s="618">
        <v>0.01</v>
      </c>
      <c r="R7" s="618">
        <v>0.01</v>
      </c>
      <c r="S7" s="618">
        <f>57130.48+6421.86+23253.9</f>
        <v>86806.24</v>
      </c>
      <c r="T7" s="618">
        <v>0</v>
      </c>
      <c r="U7" s="618">
        <v>0</v>
      </c>
      <c r="V7" s="630">
        <v>0</v>
      </c>
      <c r="W7" s="618">
        <v>0</v>
      </c>
      <c r="X7" s="618">
        <v>0</v>
      </c>
      <c r="Y7" s="618">
        <v>0</v>
      </c>
      <c r="Z7" s="618">
        <v>0</v>
      </c>
      <c r="AA7" s="618">
        <v>0</v>
      </c>
      <c r="AB7" s="618">
        <v>0</v>
      </c>
      <c r="AC7" s="618">
        <v>0</v>
      </c>
      <c r="AD7" s="618">
        <v>0</v>
      </c>
      <c r="AE7" s="618">
        <v>0</v>
      </c>
      <c r="AF7" s="618">
        <v>0</v>
      </c>
      <c r="AG7" s="618">
        <v>0</v>
      </c>
      <c r="AH7" s="618">
        <v>0</v>
      </c>
      <c r="AI7" s="630">
        <v>0</v>
      </c>
      <c r="AJ7" s="618">
        <v>0</v>
      </c>
      <c r="AK7" s="618">
        <v>0</v>
      </c>
      <c r="AL7" s="618">
        <v>0</v>
      </c>
      <c r="AM7" s="618">
        <v>0</v>
      </c>
    </row>
    <row r="8" spans="1:56" s="427" customFormat="1">
      <c r="A8"/>
      <c r="B8"/>
      <c r="C8"/>
      <c r="D8" s="520"/>
      <c r="E8" s="427" t="s">
        <v>304</v>
      </c>
      <c r="F8" s="427" t="s">
        <v>291</v>
      </c>
      <c r="G8" s="427" t="s">
        <v>282</v>
      </c>
      <c r="H8" s="803" t="s">
        <v>281</v>
      </c>
      <c r="I8" s="631">
        <v>1E-8</v>
      </c>
      <c r="J8" s="527">
        <f>I23+I18</f>
        <v>1.0003837088198213E-8</v>
      </c>
      <c r="K8" s="527">
        <f t="shared" ref="K8:AM8" si="0">J23+J18</f>
        <v>1.0007674176396426E-8</v>
      </c>
      <c r="L8" s="527">
        <f t="shared" si="0"/>
        <v>1.0011511264594639E-8</v>
      </c>
      <c r="M8" s="527">
        <f t="shared" si="0"/>
        <v>1.0015348352792851E-8</v>
      </c>
      <c r="N8" s="527">
        <f t="shared" si="0"/>
        <v>1.0019185440991064E-8</v>
      </c>
      <c r="O8" s="527">
        <f t="shared" si="0"/>
        <v>1.0023022529189277E-8</v>
      </c>
      <c r="P8" s="527">
        <f t="shared" si="0"/>
        <v>1.002685961738749E-8</v>
      </c>
      <c r="Q8" s="527">
        <f t="shared" si="0"/>
        <v>1.0030696705585702E-8</v>
      </c>
      <c r="R8" s="527">
        <f t="shared" si="0"/>
        <v>1.0034533793783915E-8</v>
      </c>
      <c r="S8" s="527">
        <f t="shared" si="0"/>
        <v>1.0038370881982128E-8</v>
      </c>
      <c r="T8" s="527">
        <f t="shared" si="0"/>
        <v>8.6839548420325592</v>
      </c>
      <c r="U8" s="527" t="e">
        <f t="shared" si="0"/>
        <v>#DIV/0!</v>
      </c>
      <c r="V8" s="631" t="e">
        <f t="shared" si="0"/>
        <v>#DIV/0!</v>
      </c>
      <c r="W8" s="527" t="e">
        <f t="shared" si="0"/>
        <v>#DIV/0!</v>
      </c>
      <c r="X8" s="527" t="e">
        <f t="shared" si="0"/>
        <v>#DIV/0!</v>
      </c>
      <c r="Y8" s="527" t="e">
        <f t="shared" si="0"/>
        <v>#DIV/0!</v>
      </c>
      <c r="Z8" s="527" t="e">
        <f t="shared" si="0"/>
        <v>#DIV/0!</v>
      </c>
      <c r="AA8" s="527" t="e">
        <f t="shared" si="0"/>
        <v>#DIV/0!</v>
      </c>
      <c r="AB8" s="527" t="e">
        <f t="shared" si="0"/>
        <v>#DIV/0!</v>
      </c>
      <c r="AC8" s="527" t="e">
        <f t="shared" si="0"/>
        <v>#DIV/0!</v>
      </c>
      <c r="AD8" s="527" t="e">
        <f t="shared" si="0"/>
        <v>#DIV/0!</v>
      </c>
      <c r="AE8" s="527" t="e">
        <f t="shared" si="0"/>
        <v>#DIV/0!</v>
      </c>
      <c r="AF8" s="527" t="e">
        <f t="shared" si="0"/>
        <v>#DIV/0!</v>
      </c>
      <c r="AG8" s="527" t="e">
        <f t="shared" si="0"/>
        <v>#DIV/0!</v>
      </c>
      <c r="AH8" s="527" t="e">
        <f t="shared" si="0"/>
        <v>#DIV/0!</v>
      </c>
      <c r="AI8" s="631" t="e">
        <f t="shared" si="0"/>
        <v>#DIV/0!</v>
      </c>
      <c r="AJ8" s="527" t="e">
        <f t="shared" si="0"/>
        <v>#DIV/0!</v>
      </c>
      <c r="AK8" s="527" t="e">
        <f t="shared" si="0"/>
        <v>#DIV/0!</v>
      </c>
      <c r="AL8" s="527" t="e">
        <f t="shared" si="0"/>
        <v>#DIV/0!</v>
      </c>
      <c r="AM8" s="527" t="e">
        <f t="shared" si="0"/>
        <v>#DIV/0!</v>
      </c>
    </row>
    <row r="9" spans="1:56" s="427" customFormat="1">
      <c r="A9"/>
      <c r="B9"/>
      <c r="C9"/>
      <c r="D9" s="520"/>
      <c r="E9" s="427" t="s">
        <v>304</v>
      </c>
      <c r="F9" s="427" t="s">
        <v>292</v>
      </c>
      <c r="G9" s="427" t="s">
        <v>282</v>
      </c>
      <c r="H9" s="803" t="s">
        <v>278</v>
      </c>
      <c r="I9" s="631">
        <v>0</v>
      </c>
      <c r="J9" s="527">
        <f>I23</f>
        <v>3.8370881982127147E-12</v>
      </c>
      <c r="K9" s="527">
        <f t="shared" ref="K9:AM9" si="1">J23</f>
        <v>7.6741763964254293E-12</v>
      </c>
      <c r="L9" s="527">
        <f t="shared" si="1"/>
        <v>1.1511264594638145E-11</v>
      </c>
      <c r="M9" s="527">
        <f t="shared" si="1"/>
        <v>1.5348352792850859E-11</v>
      </c>
      <c r="N9" s="527">
        <f t="shared" si="1"/>
        <v>1.9185440991063572E-11</v>
      </c>
      <c r="O9" s="527">
        <f t="shared" si="1"/>
        <v>2.3022529189276286E-11</v>
      </c>
      <c r="P9" s="527">
        <f t="shared" si="1"/>
        <v>2.6859617387489E-11</v>
      </c>
      <c r="Q9" s="527">
        <f t="shared" si="1"/>
        <v>3.0696705585701717E-11</v>
      </c>
      <c r="R9" s="527">
        <f t="shared" si="1"/>
        <v>3.4533793783914434E-11</v>
      </c>
      <c r="S9" s="527">
        <f t="shared" si="1"/>
        <v>3.8370881982127151E-11</v>
      </c>
      <c r="T9" s="527">
        <f t="shared" si="1"/>
        <v>3.3308320325599007E-3</v>
      </c>
      <c r="U9" s="527" t="e">
        <f t="shared" si="1"/>
        <v>#DIV/0!</v>
      </c>
      <c r="V9" s="631" t="e">
        <f t="shared" si="1"/>
        <v>#DIV/0!</v>
      </c>
      <c r="W9" s="527" t="e">
        <f t="shared" si="1"/>
        <v>#DIV/0!</v>
      </c>
      <c r="X9" s="527" t="e">
        <f t="shared" si="1"/>
        <v>#DIV/0!</v>
      </c>
      <c r="Y9" s="527" t="e">
        <f t="shared" si="1"/>
        <v>#DIV/0!</v>
      </c>
      <c r="Z9" s="527" t="e">
        <f t="shared" si="1"/>
        <v>#DIV/0!</v>
      </c>
      <c r="AA9" s="527" t="e">
        <f t="shared" si="1"/>
        <v>#DIV/0!</v>
      </c>
      <c r="AB9" s="527" t="e">
        <f t="shared" si="1"/>
        <v>#DIV/0!</v>
      </c>
      <c r="AC9" s="527" t="e">
        <f t="shared" si="1"/>
        <v>#DIV/0!</v>
      </c>
      <c r="AD9" s="527" t="e">
        <f t="shared" si="1"/>
        <v>#DIV/0!</v>
      </c>
      <c r="AE9" s="527" t="e">
        <f t="shared" si="1"/>
        <v>#DIV/0!</v>
      </c>
      <c r="AF9" s="527" t="e">
        <f t="shared" si="1"/>
        <v>#DIV/0!</v>
      </c>
      <c r="AG9" s="527" t="e">
        <f t="shared" si="1"/>
        <v>#DIV/0!</v>
      </c>
      <c r="AH9" s="527" t="e">
        <f t="shared" si="1"/>
        <v>#DIV/0!</v>
      </c>
      <c r="AI9" s="631" t="e">
        <f t="shared" si="1"/>
        <v>#DIV/0!</v>
      </c>
      <c r="AJ9" s="527" t="e">
        <f t="shared" si="1"/>
        <v>#DIV/0!</v>
      </c>
      <c r="AK9" s="527" t="e">
        <f t="shared" si="1"/>
        <v>#DIV/0!</v>
      </c>
      <c r="AL9" s="527" t="e">
        <f t="shared" si="1"/>
        <v>#DIV/0!</v>
      </c>
      <c r="AM9" s="527" t="e">
        <f t="shared" si="1"/>
        <v>#DIV/0!</v>
      </c>
    </row>
    <row r="10" spans="1:56" s="427" customFormat="1">
      <c r="A10" s="629"/>
      <c r="B10" s="629"/>
      <c r="C10" s="629"/>
      <c r="D10" s="520"/>
      <c r="E10" s="427" t="s">
        <v>304</v>
      </c>
      <c r="F10" s="427" t="s">
        <v>295</v>
      </c>
      <c r="G10" s="427" t="s">
        <v>299</v>
      </c>
      <c r="H10" s="803" t="s">
        <v>288</v>
      </c>
      <c r="I10" s="631">
        <f>I8-I9</f>
        <v>1E-8</v>
      </c>
      <c r="J10" s="527">
        <f>J8-J9</f>
        <v>1E-8</v>
      </c>
      <c r="K10" s="527">
        <f>K8-K9</f>
        <v>1E-8</v>
      </c>
      <c r="L10" s="527">
        <f t="shared" ref="L10:AM10" si="2">L8-L9</f>
        <v>1E-8</v>
      </c>
      <c r="M10" s="527">
        <f t="shared" si="2"/>
        <v>1E-8</v>
      </c>
      <c r="N10" s="527">
        <f t="shared" si="2"/>
        <v>1E-8</v>
      </c>
      <c r="O10" s="527">
        <f t="shared" si="2"/>
        <v>1E-8</v>
      </c>
      <c r="P10" s="527">
        <f t="shared" si="2"/>
        <v>1E-8</v>
      </c>
      <c r="Q10" s="527">
        <f t="shared" si="2"/>
        <v>1E-8</v>
      </c>
      <c r="R10" s="527">
        <f t="shared" si="2"/>
        <v>1E-8</v>
      </c>
      <c r="S10" s="527">
        <f>S7/S11</f>
        <v>8.6806239999999999</v>
      </c>
      <c r="T10" s="527">
        <f t="shared" si="2"/>
        <v>8.6806240099999989</v>
      </c>
      <c r="U10" s="527" t="e">
        <f t="shared" si="2"/>
        <v>#DIV/0!</v>
      </c>
      <c r="V10" s="631" t="e">
        <f t="shared" si="2"/>
        <v>#DIV/0!</v>
      </c>
      <c r="W10" s="527" t="e">
        <f t="shared" si="2"/>
        <v>#DIV/0!</v>
      </c>
      <c r="X10" s="527" t="e">
        <f t="shared" si="2"/>
        <v>#DIV/0!</v>
      </c>
      <c r="Y10" s="527" t="e">
        <f t="shared" si="2"/>
        <v>#DIV/0!</v>
      </c>
      <c r="Z10" s="527" t="e">
        <f t="shared" si="2"/>
        <v>#DIV/0!</v>
      </c>
      <c r="AA10" s="527" t="e">
        <f t="shared" si="2"/>
        <v>#DIV/0!</v>
      </c>
      <c r="AB10" s="527" t="e">
        <f t="shared" si="2"/>
        <v>#DIV/0!</v>
      </c>
      <c r="AC10" s="527" t="e">
        <f t="shared" si="2"/>
        <v>#DIV/0!</v>
      </c>
      <c r="AD10" s="527" t="e">
        <f t="shared" si="2"/>
        <v>#DIV/0!</v>
      </c>
      <c r="AE10" s="527" t="e">
        <f t="shared" si="2"/>
        <v>#DIV/0!</v>
      </c>
      <c r="AF10" s="527" t="e">
        <f t="shared" si="2"/>
        <v>#DIV/0!</v>
      </c>
      <c r="AG10" s="527" t="e">
        <f t="shared" si="2"/>
        <v>#DIV/0!</v>
      </c>
      <c r="AH10" s="527" t="e">
        <f t="shared" si="2"/>
        <v>#DIV/0!</v>
      </c>
      <c r="AI10" s="631" t="e">
        <f t="shared" si="2"/>
        <v>#DIV/0!</v>
      </c>
      <c r="AJ10" s="527" t="e">
        <f t="shared" si="2"/>
        <v>#DIV/0!</v>
      </c>
      <c r="AK10" s="527" t="e">
        <f t="shared" si="2"/>
        <v>#DIV/0!</v>
      </c>
      <c r="AL10" s="527" t="e">
        <f t="shared" si="2"/>
        <v>#DIV/0!</v>
      </c>
      <c r="AM10" s="527" t="e">
        <f t="shared" si="2"/>
        <v>#DIV/0!</v>
      </c>
    </row>
    <row r="11" spans="1:56" s="800" customFormat="1">
      <c r="A11" s="629"/>
      <c r="B11" s="629"/>
      <c r="C11" s="629"/>
      <c r="D11" s="608"/>
      <c r="E11" s="800" t="s">
        <v>304</v>
      </c>
      <c r="F11" s="800" t="s">
        <v>295</v>
      </c>
      <c r="G11" s="800" t="s">
        <v>448</v>
      </c>
      <c r="H11" s="804" t="s">
        <v>285</v>
      </c>
      <c r="I11" s="801">
        <f>I7/I10</f>
        <v>1000000</v>
      </c>
      <c r="J11" s="800">
        <f>J7/J10</f>
        <v>1000000</v>
      </c>
      <c r="K11" s="800">
        <f>K7/K10</f>
        <v>1000000</v>
      </c>
      <c r="L11" s="800">
        <f t="shared" ref="L11:AM11" si="3">L7/L10</f>
        <v>1000000</v>
      </c>
      <c r="M11" s="800">
        <f t="shared" si="3"/>
        <v>1000000</v>
      </c>
      <c r="N11" s="800">
        <f t="shared" si="3"/>
        <v>1000000</v>
      </c>
      <c r="O11" s="800">
        <f t="shared" si="3"/>
        <v>1000000</v>
      </c>
      <c r="P11" s="800">
        <f t="shared" si="3"/>
        <v>1000000</v>
      </c>
      <c r="Q11" s="800">
        <f t="shared" si="3"/>
        <v>1000000</v>
      </c>
      <c r="R11" s="800">
        <f t="shared" si="3"/>
        <v>1000000</v>
      </c>
      <c r="S11" s="800">
        <f>10000</f>
        <v>10000</v>
      </c>
      <c r="T11" s="800">
        <f t="shared" si="3"/>
        <v>0</v>
      </c>
      <c r="U11" s="800" t="e">
        <f t="shared" si="3"/>
        <v>#DIV/0!</v>
      </c>
      <c r="V11" s="801" t="e">
        <f t="shared" si="3"/>
        <v>#DIV/0!</v>
      </c>
      <c r="W11" s="800" t="e">
        <f t="shared" si="3"/>
        <v>#DIV/0!</v>
      </c>
      <c r="X11" s="800" t="e">
        <f t="shared" si="3"/>
        <v>#DIV/0!</v>
      </c>
      <c r="Y11" s="800" t="e">
        <f t="shared" si="3"/>
        <v>#DIV/0!</v>
      </c>
      <c r="Z11" s="800" t="e">
        <f t="shared" si="3"/>
        <v>#DIV/0!</v>
      </c>
      <c r="AA11" s="800" t="e">
        <f t="shared" si="3"/>
        <v>#DIV/0!</v>
      </c>
      <c r="AB11" s="800" t="e">
        <f t="shared" si="3"/>
        <v>#DIV/0!</v>
      </c>
      <c r="AC11" s="800" t="e">
        <f t="shared" si="3"/>
        <v>#DIV/0!</v>
      </c>
      <c r="AD11" s="800" t="e">
        <f t="shared" si="3"/>
        <v>#DIV/0!</v>
      </c>
      <c r="AE11" s="800" t="e">
        <f t="shared" si="3"/>
        <v>#DIV/0!</v>
      </c>
      <c r="AF11" s="800" t="e">
        <f t="shared" si="3"/>
        <v>#DIV/0!</v>
      </c>
      <c r="AG11" s="800" t="e">
        <f t="shared" si="3"/>
        <v>#DIV/0!</v>
      </c>
      <c r="AH11" s="800" t="e">
        <f t="shared" si="3"/>
        <v>#DIV/0!</v>
      </c>
      <c r="AI11" s="801" t="e">
        <f t="shared" si="3"/>
        <v>#DIV/0!</v>
      </c>
      <c r="AJ11" s="800" t="e">
        <f t="shared" si="3"/>
        <v>#DIV/0!</v>
      </c>
      <c r="AK11" s="800" t="e">
        <f t="shared" si="3"/>
        <v>#DIV/0!</v>
      </c>
      <c r="AL11" s="800" t="e">
        <f t="shared" si="3"/>
        <v>#DIV/0!</v>
      </c>
      <c r="AM11" s="800" t="e">
        <f t="shared" si="3"/>
        <v>#DIV/0!</v>
      </c>
    </row>
    <row r="12" spans="1:56" s="633" customFormat="1">
      <c r="A12" s="629"/>
      <c r="B12" s="629"/>
      <c r="C12" s="629"/>
      <c r="D12" s="632"/>
      <c r="E12" s="633" t="s">
        <v>305</v>
      </c>
      <c r="F12" s="633" t="s">
        <v>293</v>
      </c>
      <c r="G12" s="633" t="s">
        <v>448</v>
      </c>
      <c r="H12" s="805" t="s">
        <v>303</v>
      </c>
      <c r="I12" s="634">
        <v>0</v>
      </c>
      <c r="J12" s="633">
        <f>基金申赎记录!H7</f>
        <v>0</v>
      </c>
      <c r="K12" s="633">
        <f>基金申赎记录!I7</f>
        <v>0</v>
      </c>
      <c r="L12" s="633">
        <f>基金申赎记录!J7</f>
        <v>0</v>
      </c>
      <c r="M12" s="633">
        <f>基金申赎记录!K7</f>
        <v>0</v>
      </c>
      <c r="N12" s="633">
        <f>基金申赎记录!L7</f>
        <v>0</v>
      </c>
      <c r="O12" s="633">
        <f>基金申赎记录!M7</f>
        <v>0</v>
      </c>
      <c r="P12" s="633">
        <f>基金申赎记录!N7</f>
        <v>0</v>
      </c>
      <c r="Q12" s="633">
        <f>基金申赎记录!O7</f>
        <v>0</v>
      </c>
      <c r="R12" s="633">
        <f>基金申赎记录!P7</f>
        <v>0</v>
      </c>
      <c r="S12" s="633">
        <f>基金申赎记录!Q7</f>
        <v>86806.24</v>
      </c>
      <c r="T12" s="633">
        <f>基金申赎记录!R7</f>
        <v>0</v>
      </c>
      <c r="U12" s="633">
        <f>基金申赎记录!S7</f>
        <v>0</v>
      </c>
      <c r="V12" s="634">
        <f>基金申赎记录!T7</f>
        <v>0</v>
      </c>
      <c r="W12" s="633">
        <f>基金申赎记录!U7</f>
        <v>0</v>
      </c>
      <c r="X12" s="633">
        <f>基金申赎记录!V7</f>
        <v>0</v>
      </c>
      <c r="Y12" s="633">
        <f>基金申赎记录!W7</f>
        <v>0</v>
      </c>
      <c r="Z12" s="633">
        <f>基金申赎记录!X7</f>
        <v>0</v>
      </c>
      <c r="AA12" s="633">
        <f>基金申赎记录!Y7</f>
        <v>0</v>
      </c>
      <c r="AB12" s="633">
        <f>基金申赎记录!Z7</f>
        <v>0</v>
      </c>
      <c r="AC12" s="633">
        <f>基金申赎记录!AA7</f>
        <v>0</v>
      </c>
      <c r="AD12" s="633">
        <f>基金申赎记录!AB7</f>
        <v>0</v>
      </c>
      <c r="AE12" s="633">
        <f>基金申赎记录!AC7</f>
        <v>0</v>
      </c>
      <c r="AF12" s="633">
        <f>基金申赎记录!AD7</f>
        <v>0</v>
      </c>
      <c r="AG12" s="633">
        <f>基金申赎记录!AE7</f>
        <v>0</v>
      </c>
      <c r="AH12" s="633">
        <f>基金申赎记录!AF7</f>
        <v>0</v>
      </c>
      <c r="AI12" s="634">
        <f>基金申赎记录!AG7</f>
        <v>0</v>
      </c>
      <c r="AJ12" s="633">
        <f>基金申赎记录!AH7</f>
        <v>0</v>
      </c>
      <c r="AK12" s="633">
        <f>基金申赎记录!AI7</f>
        <v>0</v>
      </c>
      <c r="AL12" s="633">
        <f>基金申赎记录!AJ7</f>
        <v>0</v>
      </c>
      <c r="AM12" s="633">
        <f>基金申赎记录!AK7</f>
        <v>0</v>
      </c>
    </row>
    <row r="13" spans="1:56" s="346" customFormat="1">
      <c r="A13" s="629"/>
      <c r="B13" s="629"/>
      <c r="C13" s="629"/>
      <c r="D13" s="520"/>
      <c r="E13" s="346" t="s">
        <v>305</v>
      </c>
      <c r="F13" s="346" t="s">
        <v>293</v>
      </c>
      <c r="G13" s="346" t="s">
        <v>282</v>
      </c>
      <c r="H13" s="806" t="s">
        <v>302</v>
      </c>
      <c r="I13" s="635">
        <v>0</v>
      </c>
      <c r="J13" s="636">
        <f>基金申赎记录!H8</f>
        <v>0</v>
      </c>
      <c r="K13" s="636">
        <f>基金申赎记录!I8</f>
        <v>0</v>
      </c>
      <c r="L13" s="636">
        <f>基金申赎记录!J8</f>
        <v>0</v>
      </c>
      <c r="M13" s="636">
        <f>基金申赎记录!K8</f>
        <v>0</v>
      </c>
      <c r="N13" s="636">
        <f>基金申赎记录!L8</f>
        <v>0</v>
      </c>
      <c r="O13" s="636">
        <f>基金申赎记录!M8</f>
        <v>0</v>
      </c>
      <c r="P13" s="636">
        <f>基金申赎记录!N8</f>
        <v>0</v>
      </c>
      <c r="Q13" s="636">
        <f>基金申赎记录!O8</f>
        <v>0</v>
      </c>
      <c r="R13" s="636">
        <f>基金申赎记录!P8</f>
        <v>0</v>
      </c>
      <c r="S13" s="636">
        <f>基金申赎记录!Q8</f>
        <v>0</v>
      </c>
      <c r="T13" s="636">
        <f>基金申赎记录!R8</f>
        <v>0</v>
      </c>
      <c r="U13" s="636">
        <f>基金申赎记录!S8</f>
        <v>0</v>
      </c>
      <c r="V13" s="635">
        <f>基金申赎记录!T8</f>
        <v>0</v>
      </c>
      <c r="W13" s="636">
        <f>基金申赎记录!U8</f>
        <v>0</v>
      </c>
      <c r="X13" s="636">
        <f>基金申赎记录!V8</f>
        <v>0</v>
      </c>
      <c r="Y13" s="636">
        <f>基金申赎记录!W8</f>
        <v>0</v>
      </c>
      <c r="Z13" s="636">
        <f>基金申赎记录!X8</f>
        <v>0</v>
      </c>
      <c r="AA13" s="636">
        <f>基金申赎记录!Y8</f>
        <v>0</v>
      </c>
      <c r="AB13" s="636">
        <f>基金申赎记录!Z8</f>
        <v>0</v>
      </c>
      <c r="AC13" s="636">
        <f>基金申赎记录!AA8</f>
        <v>0</v>
      </c>
      <c r="AD13" s="636">
        <f>基金申赎记录!AB8</f>
        <v>0</v>
      </c>
      <c r="AE13" s="636">
        <f>基金申赎记录!AC8</f>
        <v>0</v>
      </c>
      <c r="AF13" s="636">
        <f>基金申赎记录!AD8</f>
        <v>0</v>
      </c>
      <c r="AG13" s="636">
        <f>基金申赎记录!AE8</f>
        <v>0</v>
      </c>
      <c r="AH13" s="636">
        <f>基金申赎记录!AF8</f>
        <v>0</v>
      </c>
      <c r="AI13" s="635">
        <f>基金申赎记录!AG8</f>
        <v>0</v>
      </c>
      <c r="AJ13" s="636">
        <f>基金申赎记录!AH8</f>
        <v>0</v>
      </c>
      <c r="AK13" s="636">
        <f>基金申赎记录!AI8</f>
        <v>0</v>
      </c>
      <c r="AL13" s="636">
        <f>基金申赎记录!AJ8</f>
        <v>0</v>
      </c>
      <c r="AM13" s="636">
        <f>基金申赎记录!AK8</f>
        <v>0</v>
      </c>
    </row>
    <row r="14" spans="1:56" s="346" customFormat="1">
      <c r="A14" s="629"/>
      <c r="B14" s="629"/>
      <c r="C14" s="629"/>
      <c r="D14" s="520"/>
      <c r="E14" s="346" t="s">
        <v>305</v>
      </c>
      <c r="F14" s="346" t="s">
        <v>295</v>
      </c>
      <c r="G14" s="346" t="s">
        <v>282</v>
      </c>
      <c r="H14" s="806" t="s">
        <v>301</v>
      </c>
      <c r="I14" s="635">
        <v>0</v>
      </c>
      <c r="J14" s="636">
        <f>基金申赎记录!H9</f>
        <v>0</v>
      </c>
      <c r="K14" s="636">
        <f>基金申赎记录!I9</f>
        <v>0</v>
      </c>
      <c r="L14" s="636">
        <f>基金申赎记录!J9</f>
        <v>0</v>
      </c>
      <c r="M14" s="636">
        <f>基金申赎记录!K9</f>
        <v>0</v>
      </c>
      <c r="N14" s="636">
        <f>基金申赎记录!L9</f>
        <v>0</v>
      </c>
      <c r="O14" s="636">
        <f>基金申赎记录!M9</f>
        <v>0</v>
      </c>
      <c r="P14" s="636">
        <f>基金申赎记录!N9</f>
        <v>0</v>
      </c>
      <c r="Q14" s="636">
        <f>基金申赎记录!O9</f>
        <v>0</v>
      </c>
      <c r="R14" s="636">
        <f>基金申赎记录!P9</f>
        <v>0</v>
      </c>
      <c r="S14" s="636">
        <f>基金申赎记录!Q9</f>
        <v>8.6806239999999999</v>
      </c>
      <c r="T14" s="636" t="e">
        <f>基金申赎记录!R9</f>
        <v>#DIV/0!</v>
      </c>
      <c r="U14" s="636" t="e">
        <f>基金申赎记录!S9</f>
        <v>#DIV/0!</v>
      </c>
      <c r="V14" s="635" t="e">
        <f>基金申赎记录!T9</f>
        <v>#DIV/0!</v>
      </c>
      <c r="W14" s="636" t="e">
        <f>基金申赎记录!U9</f>
        <v>#DIV/0!</v>
      </c>
      <c r="X14" s="636" t="e">
        <f>基金申赎记录!V9</f>
        <v>#DIV/0!</v>
      </c>
      <c r="Y14" s="636" t="e">
        <f>基金申赎记录!W9</f>
        <v>#DIV/0!</v>
      </c>
      <c r="Z14" s="636" t="e">
        <f>基金申赎记录!X9</f>
        <v>#DIV/0!</v>
      </c>
      <c r="AA14" s="636" t="e">
        <f>基金申赎记录!Y9</f>
        <v>#DIV/0!</v>
      </c>
      <c r="AB14" s="636" t="e">
        <f>基金申赎记录!Z9</f>
        <v>#DIV/0!</v>
      </c>
      <c r="AC14" s="636" t="e">
        <f>基金申赎记录!AA9</f>
        <v>#DIV/0!</v>
      </c>
      <c r="AD14" s="636" t="e">
        <f>基金申赎记录!AB9</f>
        <v>#DIV/0!</v>
      </c>
      <c r="AE14" s="636" t="e">
        <f>基金申赎记录!AC9</f>
        <v>#DIV/0!</v>
      </c>
      <c r="AF14" s="636" t="e">
        <f>基金申赎记录!AD9</f>
        <v>#DIV/0!</v>
      </c>
      <c r="AG14" s="636" t="e">
        <f>基金申赎记录!AE9</f>
        <v>#DIV/0!</v>
      </c>
      <c r="AH14" s="636" t="e">
        <f>基金申赎记录!AF9</f>
        <v>#DIV/0!</v>
      </c>
      <c r="AI14" s="635" t="e">
        <f>基金申赎记录!AG9</f>
        <v>#DIV/0!</v>
      </c>
      <c r="AJ14" s="636">
        <f>基金申赎记录!AH9</f>
        <v>0</v>
      </c>
      <c r="AK14" s="636">
        <f>基金申赎记录!AI9</f>
        <v>0</v>
      </c>
      <c r="AL14" s="636">
        <f>基金申赎记录!AJ9</f>
        <v>0</v>
      </c>
      <c r="AM14" s="636">
        <f>基金申赎记录!AK9</f>
        <v>0</v>
      </c>
    </row>
    <row r="15" spans="1:56" s="346" customFormat="1">
      <c r="A15" s="629"/>
      <c r="B15" s="629"/>
      <c r="C15" s="629"/>
      <c r="D15" s="520"/>
      <c r="E15" s="346" t="s">
        <v>305</v>
      </c>
      <c r="F15" s="346" t="s">
        <v>295</v>
      </c>
      <c r="G15" s="346" t="s">
        <v>299</v>
      </c>
      <c r="H15" s="806" t="s">
        <v>300</v>
      </c>
      <c r="I15" s="635">
        <v>0</v>
      </c>
      <c r="J15" s="636">
        <f>基金申赎记录!H10</f>
        <v>0</v>
      </c>
      <c r="K15" s="636">
        <f>基金申赎记录!I10</f>
        <v>0</v>
      </c>
      <c r="L15" s="636">
        <f>基金申赎记录!J10</f>
        <v>0</v>
      </c>
      <c r="M15" s="636">
        <f>基金申赎记录!K10</f>
        <v>0</v>
      </c>
      <c r="N15" s="636">
        <f>基金申赎记录!L10</f>
        <v>0</v>
      </c>
      <c r="O15" s="636">
        <f>基金申赎记录!M10</f>
        <v>0</v>
      </c>
      <c r="P15" s="636">
        <f>基金申赎记录!N10</f>
        <v>0</v>
      </c>
      <c r="Q15" s="636">
        <f>基金申赎记录!O10</f>
        <v>0</v>
      </c>
      <c r="R15" s="636">
        <f>基金申赎记录!P10</f>
        <v>0</v>
      </c>
      <c r="S15" s="636">
        <f>基金申赎记录!Q10</f>
        <v>0</v>
      </c>
      <c r="T15" s="636" t="e">
        <f>基金申赎记录!R10</f>
        <v>#DIV/0!</v>
      </c>
      <c r="U15" s="636" t="e">
        <f>基金申赎记录!S10</f>
        <v>#DIV/0!</v>
      </c>
      <c r="V15" s="635" t="e">
        <f>基金申赎记录!T10</f>
        <v>#DIV/0!</v>
      </c>
      <c r="W15" s="636" t="e">
        <f>基金申赎记录!U10</f>
        <v>#DIV/0!</v>
      </c>
      <c r="X15" s="636" t="e">
        <f>基金申赎记录!V10</f>
        <v>#DIV/0!</v>
      </c>
      <c r="Y15" s="636" t="e">
        <f>基金申赎记录!W10</f>
        <v>#DIV/0!</v>
      </c>
      <c r="Z15" s="636" t="e">
        <f>基金申赎记录!X10</f>
        <v>#DIV/0!</v>
      </c>
      <c r="AA15" s="636" t="e">
        <f>基金申赎记录!Y10</f>
        <v>#DIV/0!</v>
      </c>
      <c r="AB15" s="636" t="e">
        <f>基金申赎记录!Z10</f>
        <v>#DIV/0!</v>
      </c>
      <c r="AC15" s="636" t="e">
        <f>基金申赎记录!AA10</f>
        <v>#DIV/0!</v>
      </c>
      <c r="AD15" s="636" t="e">
        <f>基金申赎记录!AB10</f>
        <v>#DIV/0!</v>
      </c>
      <c r="AE15" s="636" t="e">
        <f>基金申赎记录!AC10</f>
        <v>#DIV/0!</v>
      </c>
      <c r="AF15" s="636" t="e">
        <f>基金申赎记录!AD10</f>
        <v>#DIV/0!</v>
      </c>
      <c r="AG15" s="636" t="e">
        <f>基金申赎记录!AE10</f>
        <v>#DIV/0!</v>
      </c>
      <c r="AH15" s="636" t="e">
        <f>基金申赎记录!AF10</f>
        <v>#DIV/0!</v>
      </c>
      <c r="AI15" s="635" t="e">
        <f>基金申赎记录!AG10</f>
        <v>#DIV/0!</v>
      </c>
      <c r="AJ15" s="636">
        <f>基金申赎记录!AH10</f>
        <v>0</v>
      </c>
      <c r="AK15" s="636">
        <f>基金申赎记录!AI10</f>
        <v>0</v>
      </c>
      <c r="AL15" s="636">
        <f>基金申赎记录!AJ10</f>
        <v>0</v>
      </c>
      <c r="AM15" s="636">
        <f>基金申赎记录!AK10</f>
        <v>0</v>
      </c>
    </row>
    <row r="16" spans="1:56" s="637" customFormat="1">
      <c r="A16" s="629"/>
      <c r="B16" s="629"/>
      <c r="C16" s="629"/>
      <c r="E16" s="637" t="s">
        <v>306</v>
      </c>
      <c r="F16" s="637" t="s">
        <v>275</v>
      </c>
      <c r="G16" s="637" t="s">
        <v>448</v>
      </c>
      <c r="H16" s="807" t="s">
        <v>283</v>
      </c>
      <c r="I16" s="638">
        <v>0.01</v>
      </c>
      <c r="J16" s="637">
        <v>0.01</v>
      </c>
      <c r="K16" s="637">
        <v>0.01</v>
      </c>
      <c r="L16" s="637">
        <v>0.01</v>
      </c>
      <c r="M16" s="637">
        <v>0.01</v>
      </c>
      <c r="N16" s="637">
        <v>0.01</v>
      </c>
      <c r="O16" s="637">
        <v>0.01</v>
      </c>
      <c r="P16" s="637">
        <v>0.01</v>
      </c>
      <c r="Q16" s="637">
        <v>0.01</v>
      </c>
      <c r="R16" s="637">
        <v>0.01</v>
      </c>
      <c r="S16" s="637">
        <f>57130.48+6421.86+23253.9</f>
        <v>86806.24</v>
      </c>
      <c r="T16" s="637">
        <v>0</v>
      </c>
      <c r="U16" s="637">
        <v>0</v>
      </c>
      <c r="V16" s="638">
        <v>0</v>
      </c>
      <c r="W16" s="637">
        <v>0</v>
      </c>
      <c r="X16" s="637">
        <v>0</v>
      </c>
      <c r="Y16" s="637">
        <v>0</v>
      </c>
      <c r="Z16" s="637">
        <v>0</v>
      </c>
      <c r="AA16" s="637">
        <v>0</v>
      </c>
      <c r="AB16" s="637">
        <v>0</v>
      </c>
      <c r="AC16" s="637">
        <v>0</v>
      </c>
      <c r="AD16" s="637">
        <v>0</v>
      </c>
      <c r="AE16" s="637">
        <v>0</v>
      </c>
      <c r="AF16" s="637">
        <v>0</v>
      </c>
      <c r="AG16" s="637">
        <v>0</v>
      </c>
      <c r="AH16" s="637">
        <v>0</v>
      </c>
      <c r="AI16" s="638">
        <v>0</v>
      </c>
      <c r="AJ16" s="637">
        <v>0</v>
      </c>
      <c r="AK16" s="637">
        <v>0</v>
      </c>
      <c r="AL16" s="637">
        <v>0</v>
      </c>
      <c r="AM16" s="637">
        <v>0</v>
      </c>
    </row>
    <row r="17" spans="1:56" s="345" customFormat="1">
      <c r="A17" s="629"/>
      <c r="B17" s="629"/>
      <c r="C17" s="629"/>
      <c r="D17" s="520"/>
      <c r="E17" s="345" t="s">
        <v>306</v>
      </c>
      <c r="F17" s="345" t="s">
        <v>295</v>
      </c>
      <c r="G17" s="345" t="s">
        <v>282</v>
      </c>
      <c r="H17" s="808" t="s">
        <v>284</v>
      </c>
      <c r="I17" s="639">
        <f t="shared" ref="I17:AM17" si="4">I8+I14-I15</f>
        <v>1E-8</v>
      </c>
      <c r="J17" s="528">
        <f t="shared" si="4"/>
        <v>1.0003837088198213E-8</v>
      </c>
      <c r="K17" s="528">
        <f t="shared" si="4"/>
        <v>1.0007674176396426E-8</v>
      </c>
      <c r="L17" s="528">
        <f t="shared" si="4"/>
        <v>1.0011511264594639E-8</v>
      </c>
      <c r="M17" s="528">
        <f t="shared" si="4"/>
        <v>1.0015348352792851E-8</v>
      </c>
      <c r="N17" s="528">
        <f t="shared" si="4"/>
        <v>1.0019185440991064E-8</v>
      </c>
      <c r="O17" s="528">
        <f t="shared" si="4"/>
        <v>1.0023022529189277E-8</v>
      </c>
      <c r="P17" s="528">
        <f t="shared" si="4"/>
        <v>1.002685961738749E-8</v>
      </c>
      <c r="Q17" s="528">
        <f t="shared" si="4"/>
        <v>1.0030696705585702E-8</v>
      </c>
      <c r="R17" s="528">
        <f t="shared" si="4"/>
        <v>1.0034533793783915E-8</v>
      </c>
      <c r="S17" s="528">
        <f t="shared" si="4"/>
        <v>8.68062401003837</v>
      </c>
      <c r="T17" s="528" t="e">
        <f t="shared" si="4"/>
        <v>#DIV/0!</v>
      </c>
      <c r="U17" s="528" t="e">
        <f t="shared" si="4"/>
        <v>#DIV/0!</v>
      </c>
      <c r="V17" s="639" t="e">
        <f t="shared" si="4"/>
        <v>#DIV/0!</v>
      </c>
      <c r="W17" s="528" t="e">
        <f t="shared" si="4"/>
        <v>#DIV/0!</v>
      </c>
      <c r="X17" s="528" t="e">
        <f t="shared" si="4"/>
        <v>#DIV/0!</v>
      </c>
      <c r="Y17" s="528" t="e">
        <f t="shared" si="4"/>
        <v>#DIV/0!</v>
      </c>
      <c r="Z17" s="528" t="e">
        <f t="shared" si="4"/>
        <v>#DIV/0!</v>
      </c>
      <c r="AA17" s="528" t="e">
        <f t="shared" si="4"/>
        <v>#DIV/0!</v>
      </c>
      <c r="AB17" s="528" t="e">
        <f t="shared" si="4"/>
        <v>#DIV/0!</v>
      </c>
      <c r="AC17" s="528" t="e">
        <f t="shared" si="4"/>
        <v>#DIV/0!</v>
      </c>
      <c r="AD17" s="528" t="e">
        <f t="shared" si="4"/>
        <v>#DIV/0!</v>
      </c>
      <c r="AE17" s="528" t="e">
        <f t="shared" si="4"/>
        <v>#DIV/0!</v>
      </c>
      <c r="AF17" s="528" t="e">
        <f t="shared" si="4"/>
        <v>#DIV/0!</v>
      </c>
      <c r="AG17" s="528" t="e">
        <f t="shared" si="4"/>
        <v>#DIV/0!</v>
      </c>
      <c r="AH17" s="528" t="e">
        <f t="shared" si="4"/>
        <v>#DIV/0!</v>
      </c>
      <c r="AI17" s="639" t="e">
        <f t="shared" si="4"/>
        <v>#DIV/0!</v>
      </c>
      <c r="AJ17" s="528" t="e">
        <f t="shared" si="4"/>
        <v>#DIV/0!</v>
      </c>
      <c r="AK17" s="528" t="e">
        <f t="shared" si="4"/>
        <v>#DIV/0!</v>
      </c>
      <c r="AL17" s="528" t="e">
        <f t="shared" si="4"/>
        <v>#DIV/0!</v>
      </c>
      <c r="AM17" s="528" t="e">
        <f t="shared" si="4"/>
        <v>#DIV/0!</v>
      </c>
    </row>
    <row r="18" spans="1:56" s="345" customFormat="1">
      <c r="A18" s="629"/>
      <c r="B18" s="629"/>
      <c r="C18" s="629"/>
      <c r="D18" s="520"/>
      <c r="E18" s="345" t="s">
        <v>306</v>
      </c>
      <c r="F18" s="345" t="s">
        <v>295</v>
      </c>
      <c r="G18" s="345" t="s">
        <v>282</v>
      </c>
      <c r="H18" s="808" t="s">
        <v>287</v>
      </c>
      <c r="I18" s="639">
        <f>I10+I14-I13</f>
        <v>1E-8</v>
      </c>
      <c r="J18" s="528">
        <f t="shared" ref="J18:AM18" si="5">J17-J9</f>
        <v>1E-8</v>
      </c>
      <c r="K18" s="528">
        <f t="shared" si="5"/>
        <v>1E-8</v>
      </c>
      <c r="L18" s="528">
        <f t="shared" si="5"/>
        <v>1E-8</v>
      </c>
      <c r="M18" s="528">
        <f t="shared" si="5"/>
        <v>1E-8</v>
      </c>
      <c r="N18" s="528">
        <f t="shared" si="5"/>
        <v>1E-8</v>
      </c>
      <c r="O18" s="528">
        <f t="shared" si="5"/>
        <v>1E-8</v>
      </c>
      <c r="P18" s="528">
        <f t="shared" si="5"/>
        <v>1E-8</v>
      </c>
      <c r="Q18" s="528">
        <f t="shared" si="5"/>
        <v>1E-8</v>
      </c>
      <c r="R18" s="528">
        <f t="shared" si="5"/>
        <v>1E-8</v>
      </c>
      <c r="S18" s="528">
        <f t="shared" si="5"/>
        <v>8.6806240099999989</v>
      </c>
      <c r="T18" s="528" t="e">
        <f t="shared" si="5"/>
        <v>#DIV/0!</v>
      </c>
      <c r="U18" s="528" t="e">
        <f t="shared" si="5"/>
        <v>#DIV/0!</v>
      </c>
      <c r="V18" s="639" t="e">
        <f t="shared" si="5"/>
        <v>#DIV/0!</v>
      </c>
      <c r="W18" s="528" t="e">
        <f t="shared" si="5"/>
        <v>#DIV/0!</v>
      </c>
      <c r="X18" s="528" t="e">
        <f t="shared" si="5"/>
        <v>#DIV/0!</v>
      </c>
      <c r="Y18" s="528" t="e">
        <f t="shared" si="5"/>
        <v>#DIV/0!</v>
      </c>
      <c r="Z18" s="528" t="e">
        <f t="shared" si="5"/>
        <v>#DIV/0!</v>
      </c>
      <c r="AA18" s="528" t="e">
        <f t="shared" si="5"/>
        <v>#DIV/0!</v>
      </c>
      <c r="AB18" s="528" t="e">
        <f t="shared" si="5"/>
        <v>#DIV/0!</v>
      </c>
      <c r="AC18" s="528" t="e">
        <f t="shared" si="5"/>
        <v>#DIV/0!</v>
      </c>
      <c r="AD18" s="528" t="e">
        <f t="shared" si="5"/>
        <v>#DIV/0!</v>
      </c>
      <c r="AE18" s="528" t="e">
        <f t="shared" si="5"/>
        <v>#DIV/0!</v>
      </c>
      <c r="AF18" s="528" t="e">
        <f t="shared" si="5"/>
        <v>#DIV/0!</v>
      </c>
      <c r="AG18" s="528" t="e">
        <f t="shared" si="5"/>
        <v>#DIV/0!</v>
      </c>
      <c r="AH18" s="528" t="e">
        <f t="shared" si="5"/>
        <v>#DIV/0!</v>
      </c>
      <c r="AI18" s="639" t="e">
        <f t="shared" si="5"/>
        <v>#DIV/0!</v>
      </c>
      <c r="AJ18" s="528" t="e">
        <f t="shared" si="5"/>
        <v>#DIV/0!</v>
      </c>
      <c r="AK18" s="528" t="e">
        <f t="shared" si="5"/>
        <v>#DIV/0!</v>
      </c>
      <c r="AL18" s="528" t="e">
        <f t="shared" si="5"/>
        <v>#DIV/0!</v>
      </c>
      <c r="AM18" s="528" t="e">
        <f t="shared" si="5"/>
        <v>#DIV/0!</v>
      </c>
    </row>
    <row r="19" spans="1:56" s="798" customFormat="1">
      <c r="A19" s="629"/>
      <c r="B19" s="629"/>
      <c r="C19" s="629"/>
      <c r="D19" s="608"/>
      <c r="E19" s="798" t="s">
        <v>306</v>
      </c>
      <c r="F19" s="798" t="s">
        <v>294</v>
      </c>
      <c r="G19" s="798" t="s">
        <v>448</v>
      </c>
      <c r="H19" s="809" t="s">
        <v>286</v>
      </c>
      <c r="I19" s="799">
        <f>I16/I18*(1-基金费率!$H$5)</f>
        <v>999616.43835616438</v>
      </c>
      <c r="J19" s="798">
        <f>J16/J18*(1-基金费率!$H$5)-基金费率!$F$6*MAX(J16/J18-I19,0)</f>
        <v>999616.43835616438</v>
      </c>
      <c r="K19" s="798">
        <f>K16/K18*(1-基金费率!$H$5)-基金费率!$F$6*MAX(K16/K18-J19,0)</f>
        <v>999616.43835616438</v>
      </c>
      <c r="L19" s="798">
        <f>L16/L18*(1-基金费率!$H$5)-基金费率!$F$6*MAX(L16/L18-K19,0)</f>
        <v>999616.43835616438</v>
      </c>
      <c r="M19" s="798">
        <f>M16/M18*(1-基金费率!$H$5)-基金费率!$F$6*MAX(M16/M18-L19,0)</f>
        <v>999616.43835616438</v>
      </c>
      <c r="N19" s="798">
        <f>N16/N18*(1-基金费率!$H$5)-基金费率!$F$6*MAX(N16/N18-M19,0)</f>
        <v>999616.43835616438</v>
      </c>
      <c r="O19" s="798">
        <f>O16/O18*(1-基金费率!$H$5)-基金费率!$F$6*MAX(O16/O18-N19,0)</f>
        <v>999616.43835616438</v>
      </c>
      <c r="P19" s="798">
        <f>P16/P18*(1-基金费率!$H$5)-基金费率!$F$6*MAX(P16/P18-O19,0)</f>
        <v>999616.43835616438</v>
      </c>
      <c r="Q19" s="798">
        <f>Q16/Q18*(1-基金费率!$H$5)-基金费率!$F$6*MAX(Q16/Q18-P19,0)</f>
        <v>999616.43835616438</v>
      </c>
      <c r="R19" s="798">
        <f>R16/R18*(1-基金费率!$H$5)-基金费率!$F$6*MAX(R16/R18-Q19,0)</f>
        <v>999616.43835616438</v>
      </c>
      <c r="S19" s="798">
        <f>S16/S18*(1-基金费率!$H$5)-基金费率!$F$6*MAX(S16/S18-R19,0)</f>
        <v>9996.1643720461561</v>
      </c>
      <c r="T19" s="798" t="e">
        <f>T16/T18*(1-基金费率!$H$5)-基金费率!$F$6*MAX(T16/T18-S19,0)</f>
        <v>#DIV/0!</v>
      </c>
      <c r="U19" s="798" t="e">
        <f>U16/U18*(1-基金费率!$H$5)-基金费率!$F$6*MAX(U16/U18-T19,0)</f>
        <v>#DIV/0!</v>
      </c>
      <c r="V19" s="799" t="e">
        <f>V16/V18*(1-基金费率!$H$5)-基金费率!$F$6*MAX(V16/V18-U19,0)</f>
        <v>#DIV/0!</v>
      </c>
      <c r="W19" s="798" t="e">
        <f>W16/W18*(1-基金费率!$H$5)-基金费率!$F$6*MAX(W16/W18-V19,0)</f>
        <v>#DIV/0!</v>
      </c>
      <c r="X19" s="798" t="e">
        <f>X16/X18*(1-基金费率!$H$5)-基金费率!$F$6*MAX(X16/X18-W19,0)</f>
        <v>#DIV/0!</v>
      </c>
      <c r="Y19" s="798" t="e">
        <f>Y16/Y18*(1-基金费率!$H$5)-基金费率!$F$6*MAX(Y16/Y18-X19,0)</f>
        <v>#DIV/0!</v>
      </c>
      <c r="Z19" s="798" t="e">
        <f>Z16/Z18*(1-基金费率!$H$5)-基金费率!$F$6*MAX(Z16/Z18-Y19,0)</f>
        <v>#DIV/0!</v>
      </c>
      <c r="AA19" s="798" t="e">
        <f>AA16/AA18*(1-基金费率!$H$5)-基金费率!$F$6*MAX(AA16/AA18-Z19,0)</f>
        <v>#DIV/0!</v>
      </c>
      <c r="AB19" s="798" t="e">
        <f>AB16/AB18*(1-基金费率!$H$5)-基金费率!$F$6*MAX(AB16/AB18-AA19,0)</f>
        <v>#DIV/0!</v>
      </c>
      <c r="AC19" s="798" t="e">
        <f>AC16/AC18*(1-基金费率!$H$5)-基金费率!$F$6*MAX(AC16/AC18-AB19,0)</f>
        <v>#DIV/0!</v>
      </c>
      <c r="AD19" s="798" t="e">
        <f>AD16/AD18*(1-基金费率!$H$5)-基金费率!$F$6*MAX(AD16/AD18-AC19,0)</f>
        <v>#DIV/0!</v>
      </c>
      <c r="AE19" s="798" t="e">
        <f>AE16/AE18*(1-基金费率!$H$5)-基金费率!$F$6*MAX(AE16/AE18-AD19,0)</f>
        <v>#DIV/0!</v>
      </c>
      <c r="AF19" s="798" t="e">
        <f>AF16/AF18*(1-基金费率!$H$5)-基金费率!$F$6*MAX(AF16/AF18-AE19,0)</f>
        <v>#DIV/0!</v>
      </c>
      <c r="AG19" s="798" t="e">
        <f>AG16/AG18*(1-基金费率!$H$5)-基金费率!$F$6*MAX(AG16/AG18-AF19,0)</f>
        <v>#DIV/0!</v>
      </c>
      <c r="AH19" s="798" t="e">
        <f>AH16/AH18*(1-基金费率!$H$5)-基金费率!$F$6*MAX(AH16/AH18-AG19,0)</f>
        <v>#DIV/0!</v>
      </c>
      <c r="AI19" s="799" t="e">
        <f>AI16/AI18*(1-基金费率!$H$5)-基金费率!$F$6*MAX(AI16/AI18-AH19,0)</f>
        <v>#DIV/0!</v>
      </c>
      <c r="AJ19" s="798" t="e">
        <f>AJ16/AJ18*(1-基金费率!$H$5)-基金费率!$F$6*MAX(AJ16/AJ18-AI19,0)</f>
        <v>#DIV/0!</v>
      </c>
      <c r="AK19" s="798" t="e">
        <f>AK16/AK18*(1-基金费率!$H$5)-基金费率!$F$6*MAX(AK16/AK18-AJ19,0)</f>
        <v>#DIV/0!</v>
      </c>
      <c r="AL19" s="798" t="e">
        <f>AL16/AL18*(1-基金费率!$H$5)-基金费率!$F$6*MAX(AL16/AL18-AK19,0)</f>
        <v>#DIV/0!</v>
      </c>
      <c r="AM19" s="798" t="e">
        <f>AM16/AM18*(1-基金费率!$H$5)-基金费率!$F$6*MAX(AM16/AM18-AL19,0)</f>
        <v>#DIV/0!</v>
      </c>
    </row>
    <row r="20" spans="1:56" s="529" customFormat="1">
      <c r="A20" s="629"/>
      <c r="B20" s="629"/>
      <c r="C20" s="629"/>
      <c r="D20" s="640"/>
      <c r="E20" s="529" t="s">
        <v>307</v>
      </c>
      <c r="F20" s="529" t="s">
        <v>295</v>
      </c>
      <c r="G20" s="529" t="s">
        <v>282</v>
      </c>
      <c r="H20" s="810" t="s">
        <v>277</v>
      </c>
      <c r="I20" s="641">
        <f>(I16-I18*I19)/I19</f>
        <v>3.8370881982127147E-12</v>
      </c>
      <c r="J20" s="530">
        <f>(J16-J18*J19)/J19</f>
        <v>3.8370881982127147E-12</v>
      </c>
      <c r="K20" s="530">
        <f>(K16-K18*K19)/K19</f>
        <v>3.8370881982127147E-12</v>
      </c>
      <c r="L20" s="530">
        <f t="shared" ref="L20:AM20" si="6">(L16-L18*L19)/L19</f>
        <v>3.8370881982127147E-12</v>
      </c>
      <c r="M20" s="530">
        <f t="shared" si="6"/>
        <v>3.8370881982127147E-12</v>
      </c>
      <c r="N20" s="530">
        <f t="shared" si="6"/>
        <v>3.8370881982127147E-12</v>
      </c>
      <c r="O20" s="530">
        <f t="shared" si="6"/>
        <v>3.8370881982127147E-12</v>
      </c>
      <c r="P20" s="530">
        <f t="shared" si="6"/>
        <v>3.8370881982127147E-12</v>
      </c>
      <c r="Q20" s="530">
        <f t="shared" si="6"/>
        <v>3.8370881982127147E-12</v>
      </c>
      <c r="R20" s="530">
        <f t="shared" si="6"/>
        <v>3.8370881982127147E-12</v>
      </c>
      <c r="S20" s="530">
        <f t="shared" si="6"/>
        <v>3.3308319941890187E-3</v>
      </c>
      <c r="T20" s="530" t="e">
        <f t="shared" si="6"/>
        <v>#DIV/0!</v>
      </c>
      <c r="U20" s="530" t="e">
        <f t="shared" si="6"/>
        <v>#DIV/0!</v>
      </c>
      <c r="V20" s="641" t="e">
        <f t="shared" si="6"/>
        <v>#DIV/0!</v>
      </c>
      <c r="W20" s="530" t="e">
        <f t="shared" si="6"/>
        <v>#DIV/0!</v>
      </c>
      <c r="X20" s="530" t="e">
        <f t="shared" si="6"/>
        <v>#DIV/0!</v>
      </c>
      <c r="Y20" s="530" t="e">
        <f t="shared" si="6"/>
        <v>#DIV/0!</v>
      </c>
      <c r="Z20" s="530" t="e">
        <f t="shared" si="6"/>
        <v>#DIV/0!</v>
      </c>
      <c r="AA20" s="530" t="e">
        <f t="shared" si="6"/>
        <v>#DIV/0!</v>
      </c>
      <c r="AB20" s="530" t="e">
        <f t="shared" si="6"/>
        <v>#DIV/0!</v>
      </c>
      <c r="AC20" s="530" t="e">
        <f t="shared" si="6"/>
        <v>#DIV/0!</v>
      </c>
      <c r="AD20" s="530" t="e">
        <f t="shared" si="6"/>
        <v>#DIV/0!</v>
      </c>
      <c r="AE20" s="530" t="e">
        <f t="shared" si="6"/>
        <v>#DIV/0!</v>
      </c>
      <c r="AF20" s="530" t="e">
        <f t="shared" si="6"/>
        <v>#DIV/0!</v>
      </c>
      <c r="AG20" s="530" t="e">
        <f t="shared" si="6"/>
        <v>#DIV/0!</v>
      </c>
      <c r="AH20" s="530" t="e">
        <f t="shared" si="6"/>
        <v>#DIV/0!</v>
      </c>
      <c r="AI20" s="641" t="e">
        <f t="shared" si="6"/>
        <v>#DIV/0!</v>
      </c>
      <c r="AJ20" s="530" t="e">
        <f t="shared" si="6"/>
        <v>#DIV/0!</v>
      </c>
      <c r="AK20" s="530" t="e">
        <f t="shared" si="6"/>
        <v>#DIV/0!</v>
      </c>
      <c r="AL20" s="530" t="e">
        <f t="shared" si="6"/>
        <v>#DIV/0!</v>
      </c>
      <c r="AM20" s="530" t="e">
        <f t="shared" si="6"/>
        <v>#DIV/0!</v>
      </c>
    </row>
    <row r="21" spans="1:56" s="344" customFormat="1">
      <c r="A21" s="629"/>
      <c r="B21" s="629"/>
      <c r="C21" s="629"/>
      <c r="D21" s="520"/>
      <c r="E21" s="344" t="s">
        <v>307</v>
      </c>
      <c r="F21" s="344" t="s">
        <v>295</v>
      </c>
      <c r="G21" s="344" t="s">
        <v>282</v>
      </c>
      <c r="H21" s="811" t="s">
        <v>318</v>
      </c>
      <c r="I21" s="642">
        <f>I9*基金费率!$G$29</f>
        <v>0</v>
      </c>
      <c r="J21" s="531">
        <v>0</v>
      </c>
      <c r="K21" s="531">
        <v>0</v>
      </c>
      <c r="L21" s="531">
        <v>0</v>
      </c>
      <c r="M21" s="531">
        <v>0</v>
      </c>
      <c r="N21" s="531">
        <v>0</v>
      </c>
      <c r="O21" s="531">
        <v>0</v>
      </c>
      <c r="P21" s="531">
        <v>0</v>
      </c>
      <c r="Q21" s="531">
        <v>0</v>
      </c>
      <c r="R21" s="531">
        <v>0</v>
      </c>
      <c r="S21" s="531">
        <v>0</v>
      </c>
      <c r="T21" s="531">
        <v>0</v>
      </c>
      <c r="U21" s="531">
        <v>0</v>
      </c>
      <c r="V21" s="642">
        <v>0</v>
      </c>
      <c r="W21" s="531">
        <v>0</v>
      </c>
      <c r="X21" s="531">
        <v>0</v>
      </c>
      <c r="Y21" s="531">
        <v>0</v>
      </c>
      <c r="Z21" s="531">
        <v>0</v>
      </c>
      <c r="AA21" s="531">
        <v>0</v>
      </c>
      <c r="AB21" s="531">
        <v>0</v>
      </c>
      <c r="AC21" s="531">
        <v>0</v>
      </c>
      <c r="AD21" s="531">
        <v>0</v>
      </c>
      <c r="AE21" s="531">
        <v>0</v>
      </c>
      <c r="AF21" s="531">
        <v>0</v>
      </c>
      <c r="AG21" s="531">
        <v>0</v>
      </c>
      <c r="AH21" s="531">
        <v>0</v>
      </c>
      <c r="AI21" s="642">
        <v>0</v>
      </c>
      <c r="AJ21" s="531">
        <v>0</v>
      </c>
      <c r="AK21" s="531">
        <v>0</v>
      </c>
      <c r="AL21" s="531">
        <v>0</v>
      </c>
      <c r="AM21" s="531">
        <v>0</v>
      </c>
    </row>
    <row r="22" spans="1:56" s="344" customFormat="1">
      <c r="A22" s="629"/>
      <c r="B22" s="629"/>
      <c r="C22" s="629"/>
      <c r="D22" s="520"/>
      <c r="E22" s="344" t="s">
        <v>307</v>
      </c>
      <c r="F22" s="344" t="s">
        <v>295</v>
      </c>
      <c r="G22" s="344" t="s">
        <v>282</v>
      </c>
      <c r="H22" s="811" t="s">
        <v>319</v>
      </c>
      <c r="I22" s="642">
        <v>0</v>
      </c>
      <c r="J22" s="531">
        <f>J21/(1-基金费率!$G$29)*基金费率!$G$29</f>
        <v>0</v>
      </c>
      <c r="K22" s="531">
        <f>K21/(1-基金费率!$G$29)*基金费率!$G$29</f>
        <v>0</v>
      </c>
      <c r="L22" s="531">
        <f>L21/(1-基金费率!$G$29)*基金费率!$G$29</f>
        <v>0</v>
      </c>
      <c r="M22" s="531">
        <f>M21/(1-基金费率!$G$29)*基金费率!$G$29</f>
        <v>0</v>
      </c>
      <c r="N22" s="531">
        <f>N21/(1-基金费率!$G$29)*基金费率!$G$29</f>
        <v>0</v>
      </c>
      <c r="O22" s="531">
        <f>O21/(1-基金费率!$G$29)*基金费率!$G$29</f>
        <v>0</v>
      </c>
      <c r="P22" s="531">
        <f>P21/(1-基金费率!$G$29)*基金费率!$G$29</f>
        <v>0</v>
      </c>
      <c r="Q22" s="531">
        <f>Q21/(1-基金费率!$G$29)*基金费率!$G$29</f>
        <v>0</v>
      </c>
      <c r="R22" s="531">
        <f>R21/(1-基金费率!$G$29)*基金费率!$G$29</f>
        <v>0</v>
      </c>
      <c r="S22" s="531">
        <f>S21/(1-基金费率!$G$29)*基金费率!$G$29</f>
        <v>0</v>
      </c>
      <c r="T22" s="531">
        <f>T21/(1-基金费率!$G$29)*基金费率!$G$29</f>
        <v>0</v>
      </c>
      <c r="U22" s="531">
        <f>U21/(1-基金费率!$G$29)*基金费率!$G$29</f>
        <v>0</v>
      </c>
      <c r="V22" s="642">
        <f>V21/(1-基金费率!$G$29)*基金费率!$G$29</f>
        <v>0</v>
      </c>
      <c r="W22" s="531">
        <f>W21/(1-基金费率!$G$29)*基金费率!$G$29</f>
        <v>0</v>
      </c>
      <c r="X22" s="531">
        <f>X21/(1-基金费率!$G$29)*基金费率!$G$29</f>
        <v>0</v>
      </c>
      <c r="Y22" s="531">
        <f>Y21/(1-基金费率!$G$29)*基金费率!$G$29</f>
        <v>0</v>
      </c>
      <c r="Z22" s="531">
        <f>Z21/(1-基金费率!$G$29)*基金费率!$G$29</f>
        <v>0</v>
      </c>
      <c r="AA22" s="531">
        <f>AA21/(1-基金费率!$G$29)*基金费率!$G$29</f>
        <v>0</v>
      </c>
      <c r="AB22" s="531">
        <f>AB21/(1-基金费率!$G$29)*基金费率!$G$29</f>
        <v>0</v>
      </c>
      <c r="AC22" s="531">
        <f>AC21/(1-基金费率!$G$29)*基金费率!$G$29</f>
        <v>0</v>
      </c>
      <c r="AD22" s="531">
        <f>AD21/(1-基金费率!$G$29)*基金费率!$G$29</f>
        <v>0</v>
      </c>
      <c r="AE22" s="531">
        <f>AE21/(1-基金费率!$G$29)*基金费率!$G$29</f>
        <v>0</v>
      </c>
      <c r="AF22" s="531">
        <f>AF21/(1-基金费率!$G$29)*基金费率!$G$29</f>
        <v>0</v>
      </c>
      <c r="AG22" s="531">
        <f>AG21/(1-基金费率!$G$29)*基金费率!$G$29</f>
        <v>0</v>
      </c>
      <c r="AH22" s="531">
        <f>AH21/(1-基金费率!$G$29)*基金费率!$G$29</f>
        <v>0</v>
      </c>
      <c r="AI22" s="642">
        <f>AI21/(1-基金费率!$G$29)*基金费率!$G$29</f>
        <v>0</v>
      </c>
      <c r="AJ22" s="531">
        <f>AJ21/(1-基金费率!$G$29)*基金费率!$G$29</f>
        <v>0</v>
      </c>
      <c r="AK22" s="531">
        <f>AK21/(1-基金费率!$G$29)*基金费率!$G$29</f>
        <v>0</v>
      </c>
      <c r="AL22" s="531">
        <f>AL21/(1-基金费率!$G$29)*基金费率!$G$29</f>
        <v>0</v>
      </c>
      <c r="AM22" s="531">
        <f>AM21/(1-基金费率!$G$29)*基金费率!$G$29</f>
        <v>0</v>
      </c>
    </row>
    <row r="23" spans="1:56" s="344" customFormat="1">
      <c r="A23" s="629"/>
      <c r="B23" s="629"/>
      <c r="C23" s="629"/>
      <c r="D23" s="520"/>
      <c r="E23" s="344" t="s">
        <v>307</v>
      </c>
      <c r="F23" s="344" t="s">
        <v>295</v>
      </c>
      <c r="G23" s="344" t="s">
        <v>282</v>
      </c>
      <c r="H23" s="811" t="s">
        <v>279</v>
      </c>
      <c r="I23" s="642">
        <f>I9+I20-I21-I22</f>
        <v>3.8370881982127147E-12</v>
      </c>
      <c r="J23" s="531">
        <f>J9+J20-J21-J22</f>
        <v>7.6741763964254293E-12</v>
      </c>
      <c r="K23" s="531">
        <f>K9+K20-K21-K22</f>
        <v>1.1511264594638145E-11</v>
      </c>
      <c r="L23" s="531">
        <f t="shared" ref="L23:AM23" si="7">L9+L20-L21-L22</f>
        <v>1.5348352792850859E-11</v>
      </c>
      <c r="M23" s="531">
        <f t="shared" si="7"/>
        <v>1.9185440991063572E-11</v>
      </c>
      <c r="N23" s="531">
        <f t="shared" si="7"/>
        <v>2.3022529189276286E-11</v>
      </c>
      <c r="O23" s="531">
        <f t="shared" si="7"/>
        <v>2.6859617387489E-11</v>
      </c>
      <c r="P23" s="531">
        <f t="shared" si="7"/>
        <v>3.0696705585701717E-11</v>
      </c>
      <c r="Q23" s="531">
        <f t="shared" si="7"/>
        <v>3.4533793783914434E-11</v>
      </c>
      <c r="R23" s="531">
        <f t="shared" si="7"/>
        <v>3.8370881982127151E-11</v>
      </c>
      <c r="S23" s="531">
        <f t="shared" si="7"/>
        <v>3.3308320325599007E-3</v>
      </c>
      <c r="T23" s="531" t="e">
        <f t="shared" si="7"/>
        <v>#DIV/0!</v>
      </c>
      <c r="U23" s="531" t="e">
        <f t="shared" si="7"/>
        <v>#DIV/0!</v>
      </c>
      <c r="V23" s="642" t="e">
        <f t="shared" si="7"/>
        <v>#DIV/0!</v>
      </c>
      <c r="W23" s="531" t="e">
        <f t="shared" si="7"/>
        <v>#DIV/0!</v>
      </c>
      <c r="X23" s="531" t="e">
        <f t="shared" si="7"/>
        <v>#DIV/0!</v>
      </c>
      <c r="Y23" s="531" t="e">
        <f t="shared" si="7"/>
        <v>#DIV/0!</v>
      </c>
      <c r="Z23" s="531" t="e">
        <f t="shared" si="7"/>
        <v>#DIV/0!</v>
      </c>
      <c r="AA23" s="531" t="e">
        <f t="shared" si="7"/>
        <v>#DIV/0!</v>
      </c>
      <c r="AB23" s="531" t="e">
        <f t="shared" si="7"/>
        <v>#DIV/0!</v>
      </c>
      <c r="AC23" s="531" t="e">
        <f t="shared" si="7"/>
        <v>#DIV/0!</v>
      </c>
      <c r="AD23" s="531" t="e">
        <f t="shared" si="7"/>
        <v>#DIV/0!</v>
      </c>
      <c r="AE23" s="531" t="e">
        <f t="shared" si="7"/>
        <v>#DIV/0!</v>
      </c>
      <c r="AF23" s="531" t="e">
        <f t="shared" si="7"/>
        <v>#DIV/0!</v>
      </c>
      <c r="AG23" s="531" t="e">
        <f t="shared" si="7"/>
        <v>#DIV/0!</v>
      </c>
      <c r="AH23" s="531" t="e">
        <f t="shared" si="7"/>
        <v>#DIV/0!</v>
      </c>
      <c r="AI23" s="642" t="e">
        <f t="shared" si="7"/>
        <v>#DIV/0!</v>
      </c>
      <c r="AJ23" s="531" t="e">
        <f t="shared" si="7"/>
        <v>#DIV/0!</v>
      </c>
      <c r="AK23" s="531" t="e">
        <f t="shared" si="7"/>
        <v>#DIV/0!</v>
      </c>
      <c r="AL23" s="531" t="e">
        <f t="shared" si="7"/>
        <v>#DIV/0!</v>
      </c>
      <c r="AM23" s="531" t="e">
        <f t="shared" si="7"/>
        <v>#DIV/0!</v>
      </c>
    </row>
    <row r="24" spans="1:56" s="637" customFormat="1">
      <c r="A24" s="629"/>
      <c r="B24" s="629"/>
      <c r="C24" s="629"/>
      <c r="H24" s="807" t="s">
        <v>14</v>
      </c>
      <c r="S24" s="637">
        <v>49114.66</v>
      </c>
      <c r="T24" s="637">
        <v>50000</v>
      </c>
    </row>
    <row r="25" spans="1:56" s="643" customFormat="1">
      <c r="A25" s="629"/>
      <c r="B25" s="629"/>
      <c r="C25" s="629"/>
      <c r="D25" s="608"/>
      <c r="H25" s="812" t="s">
        <v>344</v>
      </c>
      <c r="I25" s="644"/>
      <c r="S25" s="643">
        <v>10000</v>
      </c>
      <c r="T25" s="643">
        <f>T24/S24*S25</f>
        <v>10180.25982466335</v>
      </c>
      <c r="V25" s="644"/>
      <c r="AI25" s="644"/>
    </row>
    <row r="26" spans="1:56">
      <c r="D26" s="520"/>
      <c r="E26" s="520"/>
      <c r="F26" s="520"/>
      <c r="G26" s="520"/>
      <c r="H26" s="520"/>
      <c r="I26" s="625"/>
      <c r="J26" s="520"/>
      <c r="K26" s="520"/>
      <c r="L26" s="520"/>
      <c r="M26" s="520"/>
      <c r="N26" s="520"/>
      <c r="O26" s="520"/>
      <c r="P26" s="520"/>
      <c r="Q26" s="520"/>
      <c r="R26" s="520"/>
      <c r="S26" s="606"/>
      <c r="T26" s="520"/>
      <c r="U26" s="520"/>
      <c r="V26" s="625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625"/>
      <c r="AJ26" s="520"/>
      <c r="AK26" s="520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520"/>
      <c r="BD26" s="520"/>
    </row>
    <row r="27" spans="1:56">
      <c r="S27" s="606"/>
    </row>
    <row r="28" spans="1:56">
      <c r="S28" s="606"/>
    </row>
    <row r="29" spans="1:56">
      <c r="S29" s="606"/>
    </row>
    <row r="30" spans="1:56">
      <c r="S30" s="606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Q3985"/>
  <sheetViews>
    <sheetView topLeftCell="H464" workbookViewId="0">
      <selection activeCell="L472" sqref="L472"/>
    </sheetView>
  </sheetViews>
  <sheetFormatPr baseColWidth="10" defaultRowHeight="16"/>
  <cols>
    <col min="1" max="1" width="16" bestFit="1" customWidth="1"/>
    <col min="2" max="2" width="13" bestFit="1" customWidth="1"/>
    <col min="3" max="3" width="23.1640625" bestFit="1" customWidth="1"/>
    <col min="4" max="4" width="13" bestFit="1" customWidth="1"/>
    <col min="11" max="11" width="13.1640625" customWidth="1"/>
    <col min="12" max="12" width="16.33203125" bestFit="1" customWidth="1"/>
    <col min="13" max="13" width="23.1640625" bestFit="1" customWidth="1"/>
    <col min="14" max="15" width="23.1640625" customWidth="1"/>
    <col min="16" max="16" width="14.6640625" bestFit="1" customWidth="1"/>
    <col min="17" max="17" width="23.1640625" bestFit="1" customWidth="1"/>
    <col min="18" max="18" width="11.5" bestFit="1" customWidth="1"/>
  </cols>
  <sheetData>
    <row r="1" spans="1:17" ht="17" thickBot="1"/>
    <row r="2" spans="1:17" ht="32" thickBot="1">
      <c r="A2" s="416" t="s">
        <v>211</v>
      </c>
      <c r="J2" t="s">
        <v>569</v>
      </c>
      <c r="K2" s="179" t="s">
        <v>102</v>
      </c>
      <c r="L2" s="179" t="s">
        <v>458</v>
      </c>
      <c r="M2" s="179" t="s">
        <v>561</v>
      </c>
      <c r="N2" s="179" t="s">
        <v>570</v>
      </c>
      <c r="O2" s="179" t="s">
        <v>571</v>
      </c>
      <c r="P2" s="179" t="s">
        <v>572</v>
      </c>
      <c r="Q2" s="179" t="s">
        <v>573</v>
      </c>
    </row>
    <row r="3" spans="1:17" ht="17" thickBot="1">
      <c r="A3" t="s">
        <v>453</v>
      </c>
      <c r="B3" t="s">
        <v>454</v>
      </c>
      <c r="C3" t="s">
        <v>455</v>
      </c>
      <c r="D3" t="s">
        <v>456</v>
      </c>
      <c r="E3" s="839" t="s">
        <v>9</v>
      </c>
      <c r="F3" s="840" t="s">
        <v>10</v>
      </c>
      <c r="G3" s="840" t="s">
        <v>1</v>
      </c>
      <c r="H3" s="841" t="s">
        <v>457</v>
      </c>
      <c r="K3">
        <f>I3985</f>
        <v>24748696.325890113</v>
      </c>
      <c r="L3" s="155">
        <f>J3985</f>
        <v>13523.886453054463</v>
      </c>
      <c r="M3" s="155">
        <f>K3985</f>
        <v>1829.9988255447417</v>
      </c>
      <c r="N3" s="944">
        <v>617000</v>
      </c>
      <c r="O3" s="944">
        <v>650000</v>
      </c>
      <c r="P3" s="945">
        <v>2.2999999999999998</v>
      </c>
    </row>
    <row r="4" spans="1:17">
      <c r="A4" s="842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INDEX(神经网络!$F$10:$BN$70,MATCH(ROUND(G4*2,1)/2,神经网络!$D$10:$D$70,0),MATCH(ROUND(E4*2,1)/2,神经网络!$F$8:$BN$8,0))</f>
        <v>#N/A</v>
      </c>
      <c r="J4" t="s">
        <v>558</v>
      </c>
      <c r="K4" s="604">
        <f>POWER(K$3,1/(($A$3985-$A$470)*12*60*60))-1</f>
        <v>1.1211398454058497E-7</v>
      </c>
      <c r="L4" s="604">
        <f t="shared" ref="L4:M4" si="0">POWER(L$3,1/(($A$3985-$A$470)*12*60*60))-1</f>
        <v>6.2642992126882291E-8</v>
      </c>
      <c r="M4" s="604">
        <f t="shared" si="0"/>
        <v>4.9470989305078206E-8</v>
      </c>
      <c r="N4" s="944">
        <f t="shared" ref="N4:P10" si="1">N$3*K4</f>
        <v>6.9174328461540924E-2</v>
      </c>
      <c r="O4" s="944">
        <f t="shared" si="1"/>
        <v>4.0717944882473489E-2</v>
      </c>
      <c r="P4" s="945">
        <f t="shared" si="1"/>
        <v>1.1378327540167987E-7</v>
      </c>
      <c r="Q4" t="s">
        <v>558</v>
      </c>
    </row>
    <row r="5" spans="1:17">
      <c r="A5" s="842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2">C5/B5</f>
        <v>2.5802428571428568</v>
      </c>
      <c r="G5">
        <f>LN(F5/参数实验室!$E$58)/参数实验室!$E$59</f>
        <v>0.30697047590726734</v>
      </c>
      <c r="H5" t="e">
        <f>INDEX(神经网络!$F$10:$BN$70,MATCH(ROUND(G5*2,1)/2,神经网络!$D$10:$D$70,0),MATCH(ROUND(E5*2,1)/2,神经网络!$F$8:$BN$8,0))</f>
        <v>#N/A</v>
      </c>
      <c r="J5" t="s">
        <v>559</v>
      </c>
      <c r="K5" s="604">
        <f>POWER(K$3,1/(($A$3985-$A$470)*12*60))-1</f>
        <v>6.7268613213045114E-6</v>
      </c>
      <c r="L5" s="604">
        <f t="shared" ref="L5:M5" si="3">POWER(L$3,1/(($A$3985-$A$470)*12*60))-1</f>
        <v>3.7585864722800011E-6</v>
      </c>
      <c r="M5" s="604">
        <f t="shared" si="3"/>
        <v>2.9682636923933359E-6</v>
      </c>
      <c r="N5" s="944">
        <f t="shared" si="1"/>
        <v>4.1504734352448835</v>
      </c>
      <c r="O5" s="944">
        <f t="shared" si="1"/>
        <v>2.4430812069820007</v>
      </c>
      <c r="P5" s="945">
        <f t="shared" si="1"/>
        <v>6.8270064925046718E-6</v>
      </c>
      <c r="Q5" t="s">
        <v>559</v>
      </c>
    </row>
    <row r="6" spans="1:17">
      <c r="A6" s="842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2"/>
        <v>2.7314117647058822</v>
      </c>
      <c r="G6">
        <f>LN(F6/参数实验室!$E$58)/参数实验室!$E$59</f>
        <v>0.3368530829859907</v>
      </c>
      <c r="H6" t="e">
        <f>INDEX(神经网络!$F$10:$BN$70,MATCH(ROUND(G6*2,1)/2,神经网络!$D$10:$D$70,0),MATCH(ROUND(E6*2,1)/2,神经网络!$F$8:$BN$8,0))</f>
        <v>#N/A</v>
      </c>
      <c r="J6" t="s">
        <v>560</v>
      </c>
      <c r="K6" s="604">
        <f>POWER(K$3,1/(($A$3985-$A$470)*12))-1</f>
        <v>4.0369178336630007E-4</v>
      </c>
      <c r="L6" s="604">
        <f t="shared" ref="L6:M6" si="4">POWER(L$3,1/(($A$3985-$A$470)*12))-1</f>
        <v>2.2554019489517962E-4</v>
      </c>
      <c r="M6" s="604">
        <f t="shared" si="4"/>
        <v>1.7811141718748758E-4</v>
      </c>
      <c r="N6" s="944">
        <f t="shared" si="1"/>
        <v>249.07783033700716</v>
      </c>
      <c r="O6" s="944">
        <f t="shared" si="1"/>
        <v>146.60112668186676</v>
      </c>
      <c r="P6" s="945">
        <f t="shared" si="1"/>
        <v>4.0965625953122138E-4</v>
      </c>
      <c r="Q6" t="s">
        <v>560</v>
      </c>
    </row>
    <row r="7" spans="1:17">
      <c r="A7" s="842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2"/>
        <v>2.8715592203898055</v>
      </c>
      <c r="G7">
        <f>LN(F7/参数实验室!$E$58)/参数实验室!$E$59</f>
        <v>0.36311497335918763</v>
      </c>
      <c r="H7" t="e">
        <f>INDEX(神经网络!$F$10:$BN$70,MATCH(ROUND(G7*2,1)/2,神经网络!$D$10:$D$70,0),MATCH(ROUND(E7*2,1)/2,神经网络!$F$8:$BN$8,0))</f>
        <v>#N/A</v>
      </c>
      <c r="J7" t="s">
        <v>554</v>
      </c>
      <c r="K7" s="604">
        <f>POWER(K$3,1/($A$3985-$A$470))-1</f>
        <v>4.8550717127062715E-3</v>
      </c>
      <c r="L7" s="604">
        <f>POWER(L$3,1/($A$3985-$A$470))-1</f>
        <v>2.7098421771007963E-3</v>
      </c>
      <c r="M7" s="604">
        <f>POWER(M$3,1/($A$3985-$A$470))-1</f>
        <v>2.1394320125029953E-3</v>
      </c>
      <c r="N7" s="944">
        <f t="shared" si="1"/>
        <v>2995.5792467397696</v>
      </c>
      <c r="O7" s="944">
        <f t="shared" si="1"/>
        <v>1761.3974151155176</v>
      </c>
      <c r="P7" s="945">
        <f t="shared" si="1"/>
        <v>4.9206936287568889E-3</v>
      </c>
      <c r="Q7" t="s">
        <v>554</v>
      </c>
    </row>
    <row r="8" spans="1:17">
      <c r="A8" s="842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2"/>
        <v>2.9761679389312974</v>
      </c>
      <c r="G8">
        <f>LN(F8/参数实验室!$E$58)/参数实验室!$E$59</f>
        <v>0.38189497629456165</v>
      </c>
      <c r="H8" t="e">
        <f>INDEX(神经网络!$F$10:$BN$70,MATCH(ROUND(G8*2,1)/2,神经网络!$D$10:$D$70,0),MATCH(ROUND(E8*2,1)/2,神经网络!$F$8:$BN$8,0))</f>
        <v>#N/A</v>
      </c>
      <c r="J8" t="s">
        <v>557</v>
      </c>
      <c r="K8" s="604">
        <f>POWER(K$3,1/(($A$3985-$A$470)/7))-1</f>
        <v>3.4484533124554906E-2</v>
      </c>
      <c r="L8" s="604">
        <f t="shared" ref="L8:M8" si="5">POWER(L$3,1/(($A$3985-$A$470)/7))-1</f>
        <v>1.9123801733401669E-2</v>
      </c>
      <c r="M8" s="604">
        <f t="shared" si="5"/>
        <v>1.5072488116778748E-2</v>
      </c>
      <c r="N8" s="944">
        <f t="shared" si="1"/>
        <v>21276.956937850377</v>
      </c>
      <c r="O8" s="944">
        <f t="shared" si="1"/>
        <v>12430.471126711085</v>
      </c>
      <c r="P8" s="945">
        <f t="shared" si="1"/>
        <v>3.4666722668591117E-2</v>
      </c>
      <c r="Q8" t="s">
        <v>557</v>
      </c>
    </row>
    <row r="9" spans="1:17">
      <c r="A9" s="842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2"/>
        <v>2.9679819277108432</v>
      </c>
      <c r="G9">
        <f>LN(F9/参数实验室!$E$58)/参数实验室!$E$59</f>
        <v>0.38044936543402885</v>
      </c>
      <c r="H9" t="e">
        <f>INDEX(神经网络!$F$10:$BN$70,MATCH(ROUND(G9*2,1)/2,神经网络!$D$10:$D$70,0),MATCH(ROUND(E9*2,1)/2,神经网络!$F$8:$BN$8,0))</f>
        <v>#N/A</v>
      </c>
      <c r="J9" t="s">
        <v>556</v>
      </c>
      <c r="K9" s="604">
        <f>POWER(K$3,1/(($A$3985-$A$470)/30))-1</f>
        <v>0.1563861055604896</v>
      </c>
      <c r="L9" s="604">
        <f>POWER(L$3,1/(($A$3985-$A$470)/30))-1</f>
        <v>8.4571865630084675E-2</v>
      </c>
      <c r="M9" s="604">
        <f>POWER(M$3,1/(($A$3985-$A$470)/30))-1</f>
        <v>6.6214367351935977E-2</v>
      </c>
      <c r="N9" s="944">
        <f t="shared" si="1"/>
        <v>96490.227130822081</v>
      </c>
      <c r="O9" s="944">
        <f t="shared" si="1"/>
        <v>54971.712659555036</v>
      </c>
      <c r="P9" s="945">
        <f t="shared" si="1"/>
        <v>0.15229304490945272</v>
      </c>
      <c r="Q9" t="s">
        <v>556</v>
      </c>
    </row>
    <row r="10" spans="1:17">
      <c r="A10" s="842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2"/>
        <v>2.9926363636363633</v>
      </c>
      <c r="G10">
        <f>LN(F10/参数实验室!$E$58)/参数实验室!$E$59</f>
        <v>0.3847912150668929</v>
      </c>
      <c r="H10">
        <f>INDEX(神经网络!$F$10:$BN$70,MATCH(ROUND(G10*2,1)/2,神经网络!$D$10:$D$70,0),MATCH(ROUND(E10*2,1)/2,神经网络!$F$8:$BN$8,0))</f>
        <v>2.962941747854456</v>
      </c>
      <c r="J10" t="s">
        <v>555</v>
      </c>
      <c r="K10" s="604">
        <f>POWER(K$3,1/(($A$3985-$A$470)/365))-1</f>
        <v>4.8580290610758894</v>
      </c>
      <c r="L10" s="604">
        <f>POWER(L$3,1/(($A$3985-$A$470)/365))-1</f>
        <v>1.6851985380556727</v>
      </c>
      <c r="M10" s="604">
        <f>POWER(M$3,1/(($A$3985-$A$470)/365))-1</f>
        <v>1.1815999741001026</v>
      </c>
      <c r="N10" s="944">
        <f t="shared" si="1"/>
        <v>2997403.9306838238</v>
      </c>
      <c r="O10" s="944">
        <f t="shared" si="1"/>
        <v>1095379.0497361873</v>
      </c>
      <c r="P10" s="945">
        <f t="shared" si="1"/>
        <v>2.7176799404302359</v>
      </c>
      <c r="Q10" t="s">
        <v>555</v>
      </c>
    </row>
    <row r="11" spans="1:17">
      <c r="A11" s="842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2"/>
        <v>3.0409707241910633</v>
      </c>
      <c r="G11">
        <f>LN(F11/参数实验室!$E$58)/参数实验室!$E$59</f>
        <v>0.39320045579891816</v>
      </c>
      <c r="H11">
        <f>INDEX(神经网络!$F$10:$BN$70,MATCH(ROUND(G11*2,1)/2,神经网络!$D$10:$D$70,0),MATCH(ROUND(E11*2,1)/2,神经网络!$F$8:$BN$8,0))</f>
        <v>2.9549096917521123</v>
      </c>
    </row>
    <row r="12" spans="1:17">
      <c r="A12" s="842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2"/>
        <v>3.0965230769230772</v>
      </c>
      <c r="G12">
        <f>LN(F12/参数实验室!$E$58)/参数实验室!$E$59</f>
        <v>0.4027019475007142</v>
      </c>
      <c r="H12">
        <f>INDEX(神经网络!$F$10:$BN$70,MATCH(ROUND(G12*2,1)/2,神经网络!$D$10:$D$70,0),MATCH(ROUND(E12*2,1)/2,神经网络!$F$8:$BN$8,0))</f>
        <v>2.9549096917521123</v>
      </c>
    </row>
    <row r="13" spans="1:17">
      <c r="A13" s="842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2"/>
        <v>3.1856790123456791</v>
      </c>
      <c r="G13">
        <f>LN(F13/参数实验室!$E$58)/参数实验室!$E$59</f>
        <v>0.41760022502764382</v>
      </c>
      <c r="H13">
        <f>INDEX(神经网络!$F$10:$BN$70,MATCH(ROUND(G13*2,1)/2,神经网络!$D$10:$D$70,0),MATCH(ROUND(E13*2,1)/2,神经网络!$F$8:$BN$8,0))</f>
        <v>2.9549096917521123</v>
      </c>
    </row>
    <row r="14" spans="1:17">
      <c r="A14" s="842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2"/>
        <v>3.1892812499999996</v>
      </c>
      <c r="G14">
        <f>LN(F14/参数实验室!$E$58)/参数实验室!$E$59</f>
        <v>0.41819337357145575</v>
      </c>
      <c r="H14">
        <f>INDEX(神经网络!$F$10:$BN$70,MATCH(ROUND(G14*2,1)/2,神经网络!$D$10:$D$70,0),MATCH(ROUND(E14*2,1)/2,神经网络!$F$8:$BN$8,0))</f>
        <v>2.9451787240425462</v>
      </c>
    </row>
    <row r="15" spans="1:17">
      <c r="A15" s="842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2"/>
        <v>3.1495076923076923</v>
      </c>
      <c r="G15">
        <f>LN(F15/参数实验室!$E$58)/参数实验室!$E$59</f>
        <v>0.41160675687871939</v>
      </c>
      <c r="H15">
        <f>INDEX(神经网络!$F$10:$BN$70,MATCH(ROUND(G15*2,1)/2,神经网络!$D$10:$D$70,0),MATCH(ROUND(E15*2,1)/2,神经网络!$F$8:$BN$8,0))</f>
        <v>2.9451787240425462</v>
      </c>
    </row>
    <row r="16" spans="1:17">
      <c r="A16" s="842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2"/>
        <v>3.2388923556942273</v>
      </c>
      <c r="G16">
        <f>LN(F16/参数实验室!$E$58)/参数实验室!$E$59</f>
        <v>0.42629493025213294</v>
      </c>
      <c r="H16">
        <f>INDEX(神经网络!$F$10:$BN$70,MATCH(ROUND(G16*2,1)/2,神经网络!$D$10:$D$70,0),MATCH(ROUND(E16*2,1)/2,神经网络!$F$8:$BN$8,0))</f>
        <v>2.9473708386040074</v>
      </c>
    </row>
    <row r="17" spans="1:8">
      <c r="A17" s="842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2"/>
        <v>3.3051718750000001</v>
      </c>
      <c r="G17">
        <f>LN(F17/参数实验室!$E$58)/参数实验室!$E$59</f>
        <v>0.43692693568987101</v>
      </c>
      <c r="H17">
        <f>INDEX(神经网络!$F$10:$BN$70,MATCH(ROUND(G17*2,1)/2,神经网络!$D$10:$D$70,0),MATCH(ROUND(E17*2,1)/2,神经网络!$F$8:$BN$8,0))</f>
        <v>2.93978448962817</v>
      </c>
    </row>
    <row r="18" spans="1:8">
      <c r="A18" s="842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2"/>
        <v>3.3718153846153847</v>
      </c>
      <c r="G18">
        <f>LN(F18/参数实验室!$E$58)/参数实验室!$E$59</f>
        <v>0.44740449860991222</v>
      </c>
      <c r="H18">
        <f>INDEX(神经网络!$F$10:$BN$70,MATCH(ROUND(G18*2,1)/2,神经网络!$D$10:$D$70,0),MATCH(ROUND(E18*2,1)/2,神经网络!$F$8:$BN$8,0))</f>
        <v>2.93978448962817</v>
      </c>
    </row>
    <row r="19" spans="1:8">
      <c r="A19" s="842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2"/>
        <v>3.7944666666666671</v>
      </c>
      <c r="G19">
        <f>LN(F19/参数实验室!$E$58)/参数实验室!$E$59</f>
        <v>0.50938586461237267</v>
      </c>
      <c r="H19">
        <f>INDEX(神经网络!$F$10:$BN$70,MATCH(ROUND(G19*2,1)/2,神经网络!$D$10:$D$70,0),MATCH(ROUND(E19*2,1)/2,神经网络!$F$8:$BN$8,0))</f>
        <v>2.9266990473692438</v>
      </c>
    </row>
    <row r="20" spans="1:8">
      <c r="A20" s="842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2"/>
        <v>3.8152146263910969</v>
      </c>
      <c r="G20">
        <f>LN(F20/参数实验室!$E$58)/参数实验室!$E$59</f>
        <v>0.51224792337990033</v>
      </c>
      <c r="H20">
        <f>INDEX(神经网络!$F$10:$BN$70,MATCH(ROUND(G20*2,1)/2,神经网络!$D$10:$D$70,0),MATCH(ROUND(E20*2,1)/2,神经网络!$F$8:$BN$8,0))</f>
        <v>2.9359292493978009</v>
      </c>
    </row>
    <row r="21" spans="1:8">
      <c r="A21" s="842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2"/>
        <v>3.9623974763406942</v>
      </c>
      <c r="G21">
        <f>LN(F21/参数实验室!$E$58)/参数实验室!$E$59</f>
        <v>0.5321148790004786</v>
      </c>
      <c r="H21">
        <f>INDEX(神经网络!$F$10:$BN$70,MATCH(ROUND(G21*2,1)/2,神经网络!$D$10:$D$70,0),MATCH(ROUND(E21*2,1)/2,神经网络!$F$8:$BN$8,0))</f>
        <v>2.9398027359316816</v>
      </c>
    </row>
    <row r="22" spans="1:8">
      <c r="A22" s="842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2"/>
        <v>4.3407553366174048</v>
      </c>
      <c r="G22">
        <f>LN(F22/参数实验室!$E$58)/参数实验室!$E$59</f>
        <v>0.57998109970366019</v>
      </c>
      <c r="H22">
        <f>INDEX(神经网络!$F$10:$BN$70,MATCH(ROUND(G22*2,1)/2,神经网络!$D$10:$D$70,0),MATCH(ROUND(E22*2,1)/2,神经网络!$F$8:$BN$8,0))</f>
        <v>2.9359417125447371</v>
      </c>
    </row>
    <row r="23" spans="1:8">
      <c r="A23" s="842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2"/>
        <v>4.3630448717948722</v>
      </c>
      <c r="G23">
        <f>LN(F23/参数实验室!$E$58)/参数实验室!$E$59</f>
        <v>0.58266929978879634</v>
      </c>
      <c r="H23">
        <f>INDEX(神经网络!$F$10:$BN$70,MATCH(ROUND(G23*2,1)/2,神经网络!$D$10:$D$70,0),MATCH(ROUND(E23*2,1)/2,神经网络!$F$8:$BN$8,0))</f>
        <v>2.9359417125447371</v>
      </c>
    </row>
    <row r="24" spans="1:8">
      <c r="A24" s="842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2"/>
        <v>4.4140259740259733</v>
      </c>
      <c r="G24">
        <f>LN(F24/参数实验室!$E$58)/参数实验室!$E$59</f>
        <v>0.58876653633141929</v>
      </c>
      <c r="H24">
        <f>INDEX(神经网络!$F$10:$BN$70,MATCH(ROUND(G24*2,1)/2,神经网络!$D$10:$D$70,0),MATCH(ROUND(E24*2,1)/2,神经网络!$F$8:$BN$8,0))</f>
        <v>2.9267116169521126</v>
      </c>
    </row>
    <row r="25" spans="1:8">
      <c r="A25" s="842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2"/>
        <v>4.4427759740259738</v>
      </c>
      <c r="G25">
        <f>LN(F25/参数实验室!$E$58)/参数实验室!$E$59</f>
        <v>0.59217399803770376</v>
      </c>
      <c r="H25">
        <f>INDEX(神经网络!$F$10:$BN$70,MATCH(ROUND(G25*2,1)/2,神经网络!$D$10:$D$70,0),MATCH(ROUND(E25*2,1)/2,神经网络!$F$8:$BN$8,0))</f>
        <v>2.9267116169521126</v>
      </c>
    </row>
    <row r="26" spans="1:8">
      <c r="A26" s="842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2"/>
        <v>4.620573770491804</v>
      </c>
      <c r="G26">
        <f>LN(F26/参数实验室!$E$58)/参数实验室!$E$59</f>
        <v>0.61276900284385194</v>
      </c>
      <c r="H26">
        <f>INDEX(神经网络!$F$10:$BN$70,MATCH(ROUND(G26*2,1)/2,神经网络!$D$10:$D$70,0),MATCH(ROUND(E26*2,1)/2,神经网络!$F$8:$BN$8,0))</f>
        <v>2.9267116169521126</v>
      </c>
    </row>
    <row r="27" spans="1:8">
      <c r="A27" s="842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2"/>
        <v>4.6478064516129027</v>
      </c>
      <c r="G27">
        <f>LN(F27/参数实验室!$E$58)/参数实验室!$E$59</f>
        <v>0.61585330098012792</v>
      </c>
      <c r="H27">
        <f>INDEX(神经网络!$F$10:$BN$70,MATCH(ROUND(G27*2,1)/2,神经网络!$D$10:$D$70,0),MATCH(ROUND(E27*2,1)/2,神经网络!$F$8:$BN$8,0))</f>
        <v>2.9267116169521126</v>
      </c>
    </row>
    <row r="28" spans="1:8">
      <c r="A28" s="842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2"/>
        <v>4.897970540098199</v>
      </c>
      <c r="G28">
        <f>LN(F28/参数实验室!$E$58)/参数实验室!$E$59</f>
        <v>0.64336907144959565</v>
      </c>
      <c r="H28">
        <f>INDEX(神经网络!$F$10:$BN$70,MATCH(ROUND(G28*2,1)/2,神经网络!$D$10:$D$70,0),MATCH(ROUND(E28*2,1)/2,神经网络!$F$8:$BN$8,0))</f>
        <v>2.922050727367401</v>
      </c>
    </row>
    <row r="29" spans="1:8">
      <c r="A29" s="842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2"/>
        <v>5.0413268608414237</v>
      </c>
      <c r="G29">
        <f>LN(F29/参数实验室!$E$58)/参数实验室!$E$59</f>
        <v>0.65851025489291137</v>
      </c>
      <c r="H29">
        <f>INDEX(神经网络!$F$10:$BN$70,MATCH(ROUND(G29*2,1)/2,神经网络!$D$10:$D$70,0),MATCH(ROUND(E29*2,1)/2,神经网络!$F$8:$BN$8,0))</f>
        <v>2.922050727367401</v>
      </c>
    </row>
    <row r="30" spans="1:8">
      <c r="A30" s="842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2"/>
        <v>5.0918367346938771</v>
      </c>
      <c r="G30">
        <f>LN(F30/参数实验室!$E$58)/参数实验室!$E$59</f>
        <v>0.66374268419729521</v>
      </c>
      <c r="H30">
        <f>INDEX(神经网络!$F$10:$BN$70,MATCH(ROUND(G30*2,1)/2,神经网络!$D$10:$D$70,0),MATCH(ROUND(E30*2,1)/2,神经网络!$F$8:$BN$8,0))</f>
        <v>2.9317805473356509</v>
      </c>
    </row>
    <row r="31" spans="1:8">
      <c r="A31" s="842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2"/>
        <v>5.4376910569105688</v>
      </c>
      <c r="G31">
        <f>LN(F31/参数实验室!$E$58)/参数实验室!$E$59</f>
        <v>0.69823394820508489</v>
      </c>
      <c r="H31">
        <f>INDEX(神经网络!$F$10:$BN$70,MATCH(ROUND(G31*2,1)/2,神经网络!$D$10:$D$70,0),MATCH(ROUND(E31*2,1)/2,神经网络!$F$8:$BN$8,0))</f>
        <v>2.9267172725609334</v>
      </c>
    </row>
    <row r="32" spans="1:8">
      <c r="A32" s="842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2"/>
        <v>5.7783762057877812</v>
      </c>
      <c r="G32">
        <f>LN(F32/参数实验室!$E$58)/参数实验室!$E$59</f>
        <v>0.73012837173060607</v>
      </c>
      <c r="H32">
        <f>INDEX(神经网络!$F$10:$BN$70,MATCH(ROUND(G32*2,1)/2,神经网络!$D$10:$D$70,0),MATCH(ROUND(E32*2,1)/2,神经网络!$F$8:$BN$8,0))</f>
        <v>2.9317843278875677</v>
      </c>
    </row>
    <row r="33" spans="1:8">
      <c r="A33" s="842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2"/>
        <v>5.8701612903225806</v>
      </c>
      <c r="G33">
        <f>LN(F33/参数实验室!$E$58)/参数实验室!$E$59</f>
        <v>0.73839975683040204</v>
      </c>
      <c r="H33">
        <f>INDEX(神经网络!$F$10:$BN$70,MATCH(ROUND(G33*2,1)/2,神经网络!$D$10:$D$70,0),MATCH(ROUND(E33*2,1)/2,神经网络!$F$8:$BN$8,0))</f>
        <v>2.9220544808016906</v>
      </c>
    </row>
    <row r="34" spans="1:8">
      <c r="A34" s="842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2"/>
        <v>5.9995529801324503</v>
      </c>
      <c r="G34">
        <f>LN(F34/参数实验室!$E$58)/参数实验室!$E$59</f>
        <v>0.74984307217982982</v>
      </c>
      <c r="H34">
        <f>INDEX(神经网络!$F$10:$BN$70,MATCH(ROUND(G34*2,1)/2,神经网络!$D$10:$D$70,0),MATCH(ROUND(E34*2,1)/2,神经网络!$F$8:$BN$8,0))</f>
        <v>2.9108329827767689</v>
      </c>
    </row>
    <row r="35" spans="1:8">
      <c r="A35" s="842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2"/>
        <v>5.6195315024232642</v>
      </c>
      <c r="G35">
        <f>LN(F35/参数实验室!$E$58)/参数实验室!$E$59</f>
        <v>0.71549837384778692</v>
      </c>
      <c r="H35">
        <f>INDEX(神经网络!$F$10:$BN$70,MATCH(ROUND(G35*2,1)/2,神经网络!$D$10:$D$70,0),MATCH(ROUND(E35*2,1)/2,神经网络!$F$8:$BN$8,0))</f>
        <v>2.9169874247858871</v>
      </c>
    </row>
    <row r="36" spans="1:8">
      <c r="A36" s="842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2"/>
        <v>5.7090677966101699</v>
      </c>
      <c r="G36">
        <f>LN(F36/参数实验室!$E$58)/参数实验室!$E$59</f>
        <v>0.72379498021647193</v>
      </c>
      <c r="H36">
        <f>INDEX(神经网络!$F$10:$BN$70,MATCH(ROUND(G36*2,1)/2,神经网络!$D$10:$D$70,0),MATCH(ROUND(E36*2,1)/2,神经网络!$F$8:$BN$8,0))</f>
        <v>2.8915904928692382</v>
      </c>
    </row>
    <row r="37" spans="1:8">
      <c r="A37" s="842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2"/>
        <v>5.2781803278688528</v>
      </c>
      <c r="G37">
        <f>LN(F37/参数实验室!$E$58)/参数实验室!$E$59</f>
        <v>0.68260740093987771</v>
      </c>
      <c r="H37">
        <f>INDEX(神经网络!$F$10:$BN$70,MATCH(ROUND(G37*2,1)/2,神经网络!$D$10:$D$70,0),MATCH(ROUND(E37*2,1)/2,神经网络!$F$8:$BN$8,0))</f>
        <v>2.8915904928692382</v>
      </c>
    </row>
    <row r="38" spans="1:8">
      <c r="A38" s="842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2"/>
        <v>5.1427751196172249</v>
      </c>
      <c r="G38">
        <f>LN(F38/参数实验室!$E$58)/参数实验室!$E$59</f>
        <v>0.66896719850495467</v>
      </c>
      <c r="H38">
        <f>INDEX(神经网络!$F$10:$BN$70,MATCH(ROUND(G38*2,1)/2,神经网络!$D$10:$D$70,0),MATCH(ROUND(E38*2,1)/2,神经网络!$F$8:$BN$8,0))</f>
        <v>2.899061063169238</v>
      </c>
    </row>
    <row r="39" spans="1:8">
      <c r="A39" s="842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2"/>
        <v>5.1589049919484697</v>
      </c>
      <c r="G39">
        <f>LN(F39/参数实验室!$E$58)/参数实验室!$E$59</f>
        <v>0.67061078198531587</v>
      </c>
      <c r="H39">
        <f>INDEX(神经网络!$F$10:$BN$70,MATCH(ROUND(G39*2,1)/2,神经网络!$D$10:$D$70,0),MATCH(ROUND(E39*2,1)/2,神经网络!$F$8:$BN$8,0))</f>
        <v>2.8848573414152923</v>
      </c>
    </row>
    <row r="40" spans="1:8">
      <c r="A40" s="842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2"/>
        <v>5.2674481658692178</v>
      </c>
      <c r="G40">
        <f>LN(F40/参数实验室!$E$58)/参数实验室!$E$59</f>
        <v>0.68153912500649394</v>
      </c>
      <c r="H40">
        <f>INDEX(神经网络!$F$10:$BN$70,MATCH(ROUND(G40*2,1)/2,神经网络!$D$10:$D$70,0),MATCH(ROUND(E40*2,1)/2,神经网络!$F$8:$BN$8,0))</f>
        <v>2.8915904928692382</v>
      </c>
    </row>
    <row r="41" spans="1:8">
      <c r="A41" s="842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2"/>
        <v>5.4721543408360134</v>
      </c>
      <c r="G41">
        <f>LN(F41/参数实验室!$E$58)/参数实验室!$E$59</f>
        <v>0.70154989878236595</v>
      </c>
      <c r="H41">
        <f>INDEX(神经网络!$F$10:$BN$70,MATCH(ROUND(G41*2,1)/2,神经网络!$D$10:$D$70,0),MATCH(ROUND(E41*2,1)/2,神经网络!$F$8:$BN$8,0))</f>
        <v>2.8915904928692382</v>
      </c>
    </row>
    <row r="42" spans="1:8">
      <c r="A42" s="842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2"/>
        <v>5.4681540930979136</v>
      </c>
      <c r="G42">
        <f>LN(F42/参数实验室!$E$58)/参数实验室!$E$59</f>
        <v>0.70116608029956629</v>
      </c>
      <c r="H42">
        <f>INDEX(神经网络!$F$10:$BN$70,MATCH(ROUND(G42*2,1)/2,神经网络!$D$10:$D$70,0),MATCH(ROUND(E42*2,1)/2,神经网络!$F$8:$BN$8,0))</f>
        <v>2.8915904928692382</v>
      </c>
    </row>
    <row r="43" spans="1:8">
      <c r="A43" s="842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2"/>
        <v>5.5013183279742766</v>
      </c>
      <c r="G43">
        <f>LN(F43/参数实验室!$E$58)/参数实验室!$E$59</f>
        <v>0.70433969433073673</v>
      </c>
      <c r="H43">
        <f>INDEX(神经网络!$F$10:$BN$70,MATCH(ROUND(G43*2,1)/2,神经网络!$D$10:$D$70,0),MATCH(ROUND(E43*2,1)/2,神经网络!$F$8:$BN$8,0))</f>
        <v>2.877386655638742</v>
      </c>
    </row>
    <row r="44" spans="1:8">
      <c r="A44" s="842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2"/>
        <v>5.5839354838709676</v>
      </c>
      <c r="G44">
        <f>LN(F44/参数实验室!$E$58)/参数实验室!$E$59</f>
        <v>0.7121631960596716</v>
      </c>
      <c r="H44">
        <f>INDEX(神经网络!$F$10:$BN$70,MATCH(ROUND(G44*2,1)/2,神经网络!$D$10:$D$70,0),MATCH(ROUND(E44*2,1)/2,神经网络!$F$8:$BN$8,0))</f>
        <v>2.877386655638742</v>
      </c>
    </row>
    <row r="45" spans="1:8">
      <c r="A45" s="842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2"/>
        <v>5.5347580645161285</v>
      </c>
      <c r="G45">
        <f>LN(F45/参数实验室!$E$58)/参数实验室!$E$59</f>
        <v>0.7075203599971045</v>
      </c>
      <c r="H45">
        <f>INDEX(神经网络!$F$10:$BN$70,MATCH(ROUND(G45*2,1)/2,神经网络!$D$10:$D$70,0),MATCH(ROUND(E45*2,1)/2,神经网络!$F$8:$BN$8,0))</f>
        <v>2.877386655638742</v>
      </c>
    </row>
    <row r="46" spans="1:8">
      <c r="A46" s="842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2"/>
        <v>5.4010610932475887</v>
      </c>
      <c r="G46">
        <f>LN(F46/参数实验室!$E$58)/参数实验室!$E$59</f>
        <v>0.69468640740825283</v>
      </c>
      <c r="H46">
        <f>INDEX(神经网络!$F$10:$BN$70,MATCH(ROUND(G46*2,1)/2,神经网络!$D$10:$D$70,0),MATCH(ROUND(E46*2,1)/2,神经网络!$F$8:$BN$8,0))</f>
        <v>2.8602866773657718</v>
      </c>
    </row>
    <row r="47" spans="1:8">
      <c r="A47" s="842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2"/>
        <v>5.3362843295638127</v>
      </c>
      <c r="G47">
        <f>LN(F47/参数实验室!$E$58)/参数实验室!$E$59</f>
        <v>0.68835360214833685</v>
      </c>
      <c r="H47">
        <f>INDEX(神经网络!$F$10:$BN$70,MATCH(ROUND(G47*2,1)/2,神经网络!$D$10:$D$70,0),MATCH(ROUND(E47*2,1)/2,神经网络!$F$8:$BN$8,0))</f>
        <v>2.8402625867321691</v>
      </c>
    </row>
    <row r="48" spans="1:8">
      <c r="A48" s="842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2"/>
        <v>5.3350565428109853</v>
      </c>
      <c r="G48">
        <f>LN(F48/参数实验室!$E$58)/参数实验室!$E$59</f>
        <v>0.68823282841393674</v>
      </c>
      <c r="H48">
        <f>INDEX(神经网络!$F$10:$BN$70,MATCH(ROUND(G48*2,1)/2,神经网络!$D$10:$D$70,0),MATCH(ROUND(E48*2,1)/2,神经网络!$F$8:$BN$8,0))</f>
        <v>2.8402625867321691</v>
      </c>
    </row>
    <row r="49" spans="1:8">
      <c r="A49" s="842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2"/>
        <v>5.483521809369952</v>
      </c>
      <c r="G49">
        <f>LN(F49/参数实验室!$E$58)/参数实验室!$E$59</f>
        <v>0.70263906276985677</v>
      </c>
      <c r="H49">
        <f>INDEX(神经网络!$F$10:$BN$70,MATCH(ROUND(G49*2,1)/2,神经网络!$D$10:$D$70,0),MATCH(ROUND(E49*2,1)/2,神经网络!$F$8:$BN$8,0))</f>
        <v>2.8197383856652296</v>
      </c>
    </row>
    <row r="50" spans="1:8">
      <c r="A50" s="842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2"/>
        <v>5.5238870967741933</v>
      </c>
      <c r="G50">
        <f>LN(F50/参数实验室!$E$58)/参数实验室!$E$59</f>
        <v>0.70648846628386341</v>
      </c>
      <c r="H50">
        <f>INDEX(神经网络!$F$10:$BN$70,MATCH(ROUND(G50*2,1)/2,神经网络!$D$10:$D$70,0),MATCH(ROUND(E50*2,1)/2,神经网络!$F$8:$BN$8,0))</f>
        <v>2.8197383856652296</v>
      </c>
    </row>
    <row r="51" spans="1:8">
      <c r="A51" s="842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2"/>
        <v>5.7778013029315956</v>
      </c>
      <c r="G51">
        <f>LN(F51/参数实验室!$E$58)/参数实验室!$E$59</f>
        <v>0.73007615029519279</v>
      </c>
      <c r="H51">
        <f>INDEX(神经网络!$F$10:$BN$70,MATCH(ROUND(G51*2,1)/2,神经网络!$D$10:$D$70,0),MATCH(ROUND(E51*2,1)/2,神经网络!$F$8:$BN$8,0))</f>
        <v>2.7819496970804427</v>
      </c>
    </row>
    <row r="52" spans="1:8">
      <c r="A52" s="842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2"/>
        <v>5.9760392798690676</v>
      </c>
      <c r="G52">
        <f>LN(F52/参数实验室!$E$58)/参数实验室!$E$59</f>
        <v>0.74778200058645528</v>
      </c>
      <c r="H52">
        <f>INDEX(神经网络!$F$10:$BN$70,MATCH(ROUND(G52*2,1)/2,神经网络!$D$10:$D$70,0),MATCH(ROUND(E52*2,1)/2,神经网络!$F$8:$BN$8,0))</f>
        <v>2.7819496970804427</v>
      </c>
    </row>
    <row r="53" spans="1:8">
      <c r="A53" s="842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2"/>
        <v>6.0933115823817294</v>
      </c>
      <c r="G53">
        <f>LN(F53/参数实验室!$E$58)/参数实验室!$E$59</f>
        <v>0.75798184976727179</v>
      </c>
      <c r="H53">
        <f>INDEX(神经网络!$F$10:$BN$70,MATCH(ROUND(G53*2,1)/2,神经网络!$D$10:$D$70,0),MATCH(ROUND(E53*2,1)/2,神经网络!$F$8:$BN$8,0))</f>
        <v>2.7819496970804427</v>
      </c>
    </row>
    <row r="54" spans="1:8">
      <c r="A54" s="842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2"/>
        <v>6.2537947882736153</v>
      </c>
      <c r="G54">
        <f>LN(F54/参数实验室!$E$58)/参数实验室!$E$59</f>
        <v>0.77162634276143882</v>
      </c>
      <c r="H54">
        <f>INDEX(神经网络!$F$10:$BN$70,MATCH(ROUND(G54*2,1)/2,神经网络!$D$10:$D$70,0),MATCH(ROUND(E54*2,1)/2,神经网络!$F$8:$BN$8,0))</f>
        <v>2.7527267123955386</v>
      </c>
    </row>
    <row r="55" spans="1:8">
      <c r="A55" s="842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2"/>
        <v>6.1192993630573254</v>
      </c>
      <c r="G55">
        <f>LN(F55/参数实验室!$E$58)/参数实验室!$E$59</f>
        <v>0.76021557561131914</v>
      </c>
      <c r="H55">
        <f>INDEX(神经网络!$F$10:$BN$70,MATCH(ROUND(G55*2,1)/2,神经网络!$D$10:$D$70,0),MATCH(ROUND(E55*2,1)/2,神经网络!$F$8:$BN$8,0))</f>
        <v>2.7819496970804427</v>
      </c>
    </row>
    <row r="56" spans="1:8">
      <c r="A56" s="842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2"/>
        <v>5.7789402985074627</v>
      </c>
      <c r="G56">
        <f>LN(F56/参数实验室!$E$58)/参数实验室!$E$59</f>
        <v>0.73017960617498989</v>
      </c>
      <c r="H56">
        <f>INDEX(神经网络!$F$10:$BN$70,MATCH(ROUND(G56*2,1)/2,神经网络!$D$10:$D$70,0),MATCH(ROUND(E56*2,1)/2,神经网络!$F$8:$BN$8,0))</f>
        <v>2.8064940193080021</v>
      </c>
    </row>
    <row r="57" spans="1:8">
      <c r="A57" s="842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2"/>
        <v>4.5154085155350971</v>
      </c>
      <c r="G57">
        <f>LN(F57/参数实验室!$E$58)/参数实验室!$E$59</f>
        <v>0.60068516868899013</v>
      </c>
      <c r="H57">
        <f>INDEX(神经网络!$F$10:$BN$70,MATCH(ROUND(G57*2,1)/2,神经网络!$D$10:$D$70,0),MATCH(ROUND(E57*2,1)/2,神经网络!$F$8:$BN$8,0))</f>
        <v>2.8773813028870485</v>
      </c>
    </row>
    <row r="58" spans="1:8">
      <c r="A58" s="842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2"/>
        <v>4.1606503198294247</v>
      </c>
      <c r="G58">
        <f>LN(F58/参数实验室!$E$58)/参数实验室!$E$59</f>
        <v>0.55773936793620638</v>
      </c>
      <c r="H58">
        <f>INDEX(神经网络!$F$10:$BN$70,MATCH(ROUND(G58*2,1)/2,神经网络!$D$10:$D$70,0),MATCH(ROUND(E58*2,1)/2,神经网络!$F$8:$BN$8,0))</f>
        <v>2.8848490957741038</v>
      </c>
    </row>
    <row r="59" spans="1:8">
      <c r="A59" s="842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2"/>
        <v>4.075658031088083</v>
      </c>
      <c r="G59">
        <f>LN(F59/参数实验室!$E$58)/参数实验室!$E$59</f>
        <v>0.54690681335537472</v>
      </c>
      <c r="H59">
        <f>INDEX(神经网络!$F$10:$BN$70,MATCH(ROUND(G59*2,1)/2,神经网络!$D$10:$D$70,0),MATCH(ROUND(E59*2,1)/2,神经网络!$F$8:$BN$8,0))</f>
        <v>2.8848490957741038</v>
      </c>
    </row>
    <row r="60" spans="1:8">
      <c r="A60" s="842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2"/>
        <v>4.1730315789473682</v>
      </c>
      <c r="G60">
        <f>LN(F60/参数实验室!$E$58)/参数实验室!$E$59</f>
        <v>0.55929890878901112</v>
      </c>
      <c r="H60">
        <f>INDEX(神经网络!$F$10:$BN$70,MATCH(ROUND(G60*2,1)/2,神经网络!$D$10:$D$70,0),MATCH(ROUND(E60*2,1)/2,神经网络!$F$8:$BN$8,0))</f>
        <v>2.8683172678962419</v>
      </c>
    </row>
    <row r="61" spans="1:8">
      <c r="A61" s="842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2"/>
        <v>4.2593782929399371</v>
      </c>
      <c r="G61">
        <f>LN(F61/参数实验室!$E$58)/参数实验室!$E$59</f>
        <v>0.57004815051704905</v>
      </c>
      <c r="H61">
        <f>INDEX(神经网络!$F$10:$BN$70,MATCH(ROUND(G61*2,1)/2,神经网络!$D$10:$D$70,0),MATCH(ROUND(E61*2,1)/2,神经网络!$F$8:$BN$8,0))</f>
        <v>2.8683172678962419</v>
      </c>
    </row>
    <row r="62" spans="1:8">
      <c r="A62" s="842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2"/>
        <v>3.8703333333333334</v>
      </c>
      <c r="G62">
        <f>LN(F62/参数实验室!$E$58)/参数实验室!$E$59</f>
        <v>0.51977627980563956</v>
      </c>
      <c r="H62">
        <f>INDEX(神经网络!$F$10:$BN$70,MATCH(ROUND(G62*2,1)/2,神经网络!$D$10:$D$70,0),MATCH(ROUND(E62*2,1)/2,神经网络!$F$8:$BN$8,0))</f>
        <v>2.8915725133265844</v>
      </c>
    </row>
    <row r="63" spans="1:8">
      <c r="A63" s="842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2"/>
        <v>4.0175196078431377</v>
      </c>
      <c r="G63">
        <f>LN(F63/参数实验室!$E$58)/参数实验室!$E$59</f>
        <v>0.53936596530610303</v>
      </c>
      <c r="H63">
        <f>INDEX(神经网络!$F$10:$BN$70,MATCH(ROUND(G63*2,1)/2,神经网络!$D$10:$D$70,0),MATCH(ROUND(E63*2,1)/2,神经网络!$F$8:$BN$8,0))</f>
        <v>2.8848490957741038</v>
      </c>
    </row>
    <row r="64" spans="1:8">
      <c r="A64" s="842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2"/>
        <v>3.9171428571428573</v>
      </c>
      <c r="G64">
        <f>LN(F64/参数实验室!$E$58)/参数实验室!$E$59</f>
        <v>0.52608601690635326</v>
      </c>
      <c r="H64">
        <f>INDEX(神经网络!$F$10:$BN$70,MATCH(ROUND(G64*2,1)/2,神经网络!$D$10:$D$70,0),MATCH(ROUND(E64*2,1)/2,神经网络!$F$8:$BN$8,0))</f>
        <v>2.8848490957741038</v>
      </c>
    </row>
    <row r="65" spans="1:8">
      <c r="A65" s="842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2"/>
        <v>4.0326237623762378</v>
      </c>
      <c r="G65">
        <f>LN(F65/参数实验室!$E$58)/参数实验室!$E$59</f>
        <v>0.54133549193735941</v>
      </c>
      <c r="H65">
        <f>INDEX(神经网络!$F$10:$BN$70,MATCH(ROUND(G65*2,1)/2,神经网络!$D$10:$D$70,0),MATCH(ROUND(E65*2,1)/2,神经网络!$F$8:$BN$8,0))</f>
        <v>2.8512174904812815</v>
      </c>
    </row>
    <row r="66" spans="1:8">
      <c r="A66" s="842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2"/>
        <v>3.9073137254901966</v>
      </c>
      <c r="G66">
        <f>LN(F66/参数实验室!$E$58)/参数实验室!$E$59</f>
        <v>0.52476736630178933</v>
      </c>
      <c r="H66">
        <f>INDEX(神经网络!$F$10:$BN$70,MATCH(ROUND(G66*2,1)/2,神经网络!$D$10:$D$70,0),MATCH(ROUND(E66*2,1)/2,神经网络!$F$8:$BN$8,0))</f>
        <v>2.8402457226485009</v>
      </c>
    </row>
    <row r="67" spans="1:8">
      <c r="A67" s="842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2"/>
        <v>3.9106835937499995</v>
      </c>
      <c r="G67">
        <f>LN(F67/参数实验室!$E$58)/参数实验室!$E$59</f>
        <v>0.52521983232809388</v>
      </c>
      <c r="H67">
        <f>INDEX(神经网络!$F$10:$BN$70,MATCH(ROUND(G67*2,1)/2,神经网络!$D$10:$D$70,0),MATCH(ROUND(E67*2,1)/2,神经网络!$F$8:$BN$8,0))</f>
        <v>2.8512174904812815</v>
      </c>
    </row>
    <row r="68" spans="1:8">
      <c r="A68" s="842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2"/>
        <v>4.07141237113402</v>
      </c>
      <c r="G68">
        <f>LN(F68/参数实验室!$E$58)/参数实验室!$E$59</f>
        <v>0.54635978187432788</v>
      </c>
      <c r="H68">
        <f>INDEX(神经网络!$F$10:$BN$70,MATCH(ROUND(G68*2,1)/2,神经网络!$D$10:$D$70,0),MATCH(ROUND(E68*2,1)/2,神经网络!$F$8:$BN$8,0))</f>
        <v>2.8306939204255288</v>
      </c>
    </row>
    <row r="69" spans="1:8">
      <c r="A69" s="842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6">C69/B69</f>
        <v>3.9068282828282825</v>
      </c>
      <c r="G69">
        <f>LN(F69/参数实验室!$E$58)/参数实验室!$E$59</f>
        <v>0.52470215465248826</v>
      </c>
      <c r="H69">
        <f>INDEX(神经网络!$F$10:$BN$70,MATCH(ROUND(G69*2,1)/2,神经网络!$D$10:$D$70,0),MATCH(ROUND(E69*2,1)/2,神经网络!$F$8:$BN$8,0))</f>
        <v>2.8197222131908619</v>
      </c>
    </row>
    <row r="70" spans="1:8">
      <c r="A70" s="842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6"/>
        <v>3.6179532710280373</v>
      </c>
      <c r="G70">
        <f>LN(F70/参数实验室!$E$58)/参数实验室!$E$59</f>
        <v>0.48438423548784804</v>
      </c>
      <c r="H70">
        <f>INDEX(神经网络!$F$10:$BN$70,MATCH(ROUND(G70*2,1)/2,神经网络!$D$10:$D$70,0),MATCH(ROUND(E70*2,1)/2,神经网络!$F$8:$BN$8,0))</f>
        <v>2.8402457226485009</v>
      </c>
    </row>
    <row r="71" spans="1:8">
      <c r="A71" s="842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6"/>
        <v>3.8437853658536589</v>
      </c>
      <c r="G71">
        <f>LN(F71/参数实验室!$E$58)/参数实验室!$E$59</f>
        <v>0.51616371857326815</v>
      </c>
      <c r="H71">
        <f>INDEX(神经网络!$F$10:$BN$70,MATCH(ROUND(G71*2,1)/2,神经网络!$D$10:$D$70,0),MATCH(ROUND(E71*2,1)/2,神经网络!$F$8:$BN$8,0))</f>
        <v>2.8197222131908619</v>
      </c>
    </row>
    <row r="72" spans="1:8">
      <c r="A72" s="842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6"/>
        <v>3.8851184834123225</v>
      </c>
      <c r="G72">
        <f>LN(F72/参数实验室!$E$58)/参数实验室!$E$59</f>
        <v>0.52177746693981164</v>
      </c>
      <c r="H72">
        <f>INDEX(神经网络!$F$10:$BN$70,MATCH(ROUND(G72*2,1)/2,神经网络!$D$10:$D$70,0),MATCH(ROUND(E72*2,1)/2,神经网络!$F$8:$BN$8,0))</f>
        <v>2.8197222131908619</v>
      </c>
    </row>
    <row r="73" spans="1:8">
      <c r="A73" s="842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6"/>
        <v>3.6419999999999995</v>
      </c>
      <c r="G73">
        <f>LN(F73/参数实验室!$E$58)/参数实验室!$E$59</f>
        <v>0.48786113640107476</v>
      </c>
      <c r="H73">
        <f>INDEX(神经网络!$F$10:$BN$70,MATCH(ROUND(G73*2,1)/2,神经网络!$D$10:$D$70,0),MATCH(ROUND(E73*2,1)/2,神经网络!$F$8:$BN$8,0))</f>
        <v>2.8602693142296203</v>
      </c>
    </row>
    <row r="74" spans="1:8">
      <c r="A74" s="842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6"/>
        <v>3.2086893939393937</v>
      </c>
      <c r="G74">
        <f>LN(F74/参数实验室!$E$58)/参数实验室!$E$59</f>
        <v>0.42137765640977465</v>
      </c>
      <c r="H74">
        <f>INDEX(神经网络!$F$10:$BN$70,MATCH(ROUND(G74*2,1)/2,神经网络!$D$10:$D$70,0),MATCH(ROUND(E74*2,1)/2,神经网络!$F$8:$BN$8,0))</f>
        <v>2.9051730417150412</v>
      </c>
    </row>
    <row r="75" spans="1:8">
      <c r="A75" s="842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6"/>
        <v>2.7933000665335999</v>
      </c>
      <c r="G75">
        <f>LN(F75/参数实验室!$E$58)/参数实验室!$E$59</f>
        <v>0.34861249604816957</v>
      </c>
      <c r="H75">
        <f>INDEX(神经网络!$F$10:$BN$70,MATCH(ROUND(G75*2,1)/2,神经网络!$D$10:$D$70,0),MATCH(ROUND(E75*2,1)/2,神经网络!$F$8:$BN$8,0))</f>
        <v>2.910760596296496</v>
      </c>
    </row>
    <row r="76" spans="1:8">
      <c r="A76" s="842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6"/>
        <v>2.2774746936600958</v>
      </c>
      <c r="G76">
        <f>LN(F76/参数实验室!$E$58)/参数实验室!$E$59</f>
        <v>0.24146014327206106</v>
      </c>
      <c r="H76">
        <f>INDEX(神经网络!$F$10:$BN$70,MATCH(ROUND(G76*2,1)/2,神经网络!$D$10:$D$70,0),MATCH(ROUND(E76*2,1)/2,神经网络!$F$8:$BN$8,0))</f>
        <v>2.9396632909586429</v>
      </c>
    </row>
    <row r="77" spans="1:8">
      <c r="A77" s="842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6"/>
        <v>2.4840785673021375</v>
      </c>
      <c r="G77">
        <f>LN(F77/参数实验室!$E$58)/参数实验室!$E$59</f>
        <v>0.28703561016772189</v>
      </c>
      <c r="H77">
        <f>INDEX(神经网络!$F$10:$BN$70,MATCH(ROUND(G77*2,1)/2,神经网络!$D$10:$D$70,0),MATCH(ROUND(E77*2,1)/2,神经网络!$F$8:$BN$8,0))</f>
        <v>2.9051113696891893</v>
      </c>
    </row>
    <row r="78" spans="1:8">
      <c r="A78" s="842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6"/>
        <v>2.2140368421052634</v>
      </c>
      <c r="G78">
        <f>LN(F78/参数实验室!$E$58)/参数实验室!$E$59</f>
        <v>0.22663314043658528</v>
      </c>
      <c r="H78">
        <f>INDEX(神经网络!$F$10:$BN$70,MATCH(ROUND(G78*2,1)/2,神经网络!$D$10:$D$70,0),MATCH(ROUND(E78*2,1)/2,神经网络!$F$8:$BN$8,0))</f>
        <v>2.9218941728384706</v>
      </c>
    </row>
    <row r="79" spans="1:8">
      <c r="A79" s="842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6"/>
        <v>2.0216339869281046</v>
      </c>
      <c r="G79">
        <f>LN(F79/参数实验室!$E$58)/参数实验室!$E$59</f>
        <v>0.1789179320272436</v>
      </c>
      <c r="H79">
        <f>INDEX(神经网络!$F$10:$BN$70,MATCH(ROUND(G79*2,1)/2,神经网络!$D$10:$D$70,0),MATCH(ROUND(E79*2,1)/2,神经网络!$F$8:$BN$8,0))</f>
        <v>2.916749510026345</v>
      </c>
    </row>
    <row r="80" spans="1:8">
      <c r="A80" s="842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6"/>
        <v>2.0778337662337663</v>
      </c>
      <c r="G80">
        <f>LN(F80/参数实验室!$E$58)/参数实验室!$E$59</f>
        <v>0.19330932682341656</v>
      </c>
      <c r="H80">
        <f>INDEX(神经网络!$F$10:$BN$70,MATCH(ROUND(G80*2,1)/2,神经网络!$D$10:$D$70,0),MATCH(ROUND(E80*2,1)/2,神经网络!$F$8:$BN$8,0))</f>
        <v>2.9049772420986133</v>
      </c>
    </row>
    <row r="81" spans="1:8">
      <c r="A81" s="842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6"/>
        <v>1.9809769820971865</v>
      </c>
      <c r="G81">
        <f>LN(F81/参数实验室!$E$58)/参数实验室!$E$59</f>
        <v>0.16825502849986548</v>
      </c>
      <c r="H81">
        <f>INDEX(神经网络!$F$10:$BN$70,MATCH(ROUND(G81*2,1)/2,神经网络!$D$10:$D$70,0),MATCH(ROUND(E81*2,1)/2,神经网络!$F$8:$BN$8,0))</f>
        <v>2.8987016335313145</v>
      </c>
    </row>
    <row r="82" spans="1:8">
      <c r="A82" s="842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6"/>
        <v>1.9586222910216717</v>
      </c>
      <c r="G82">
        <f>LN(F82/参数实验室!$E$58)/参数实验室!$E$59</f>
        <v>0.1622985465792707</v>
      </c>
      <c r="H82">
        <f>INDEX(神经网络!$F$10:$BN$70,MATCH(ROUND(G82*2,1)/2,神经网络!$D$10:$D$70,0),MATCH(ROUND(E82*2,1)/2,神经网络!$F$8:$BN$8,0))</f>
        <v>2.8844941193299389</v>
      </c>
    </row>
    <row r="83" spans="1:8">
      <c r="A83" s="842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6"/>
        <v>1.9449508026929054</v>
      </c>
      <c r="G83">
        <f>LN(F83/参数实验室!$E$58)/参数实验室!$E$59</f>
        <v>0.15862213776565812</v>
      </c>
      <c r="H83">
        <f>INDEX(神经网络!$F$10:$BN$70,MATCH(ROUND(G83*2,1)/2,神经网络!$D$10:$D$70,0),MATCH(ROUND(E83*2,1)/2,神经网络!$F$8:$BN$8,0))</f>
        <v>2.8844941193299389</v>
      </c>
    </row>
    <row r="84" spans="1:8">
      <c r="A84" s="842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6"/>
        <v>1.5859739130434782</v>
      </c>
      <c r="G84">
        <f>LN(F84/参数实验室!$E$58)/参数实验室!$E$59</f>
        <v>5.1531964483035604E-2</v>
      </c>
      <c r="H84">
        <f>INDEX(神经网络!$F$10:$BN$70,MATCH(ROUND(G84*2,1)/2,神经网络!$D$10:$D$70,0),MATCH(ROUND(E84*2,1)/2,神经网络!$F$8:$BN$8,0))</f>
        <v>2.898278959389633</v>
      </c>
    </row>
    <row r="85" spans="1:8">
      <c r="A85" s="842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6"/>
        <v>1.3827153846153846</v>
      </c>
      <c r="G85">
        <f>LN(F85/参数实验室!$E$58)/参数实验室!$E$59</f>
        <v>-2.0451473058283952E-2</v>
      </c>
      <c r="H85">
        <f>INDEX(神经网络!$F$10:$BN$70,MATCH(ROUND(G85*2,1)/2,神经网络!$D$10:$D$70,0),MATCH(ROUND(E85*2,1)/2,神经网络!$F$8:$BN$8,0))</f>
        <v>2.9159196325776775</v>
      </c>
    </row>
    <row r="86" spans="1:8">
      <c r="A86" s="842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6"/>
        <v>0.9041358974358974</v>
      </c>
      <c r="G86">
        <f>LN(F86/参数实验室!$E$58)/参数实验室!$E$59</f>
        <v>-0.24342250621201647</v>
      </c>
      <c r="H86" t="e">
        <f>INDEX(神经网络!$F$10:$BN$70,MATCH(ROUND(G86*2,1)/2,神经网络!$D$10:$D$70,0),MATCH(ROUND(E86*2,1)/2,神经网络!$F$8:$BN$8,0))</f>
        <v>#N/A</v>
      </c>
    </row>
    <row r="87" spans="1:8">
      <c r="A87" s="842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6"/>
        <v>1.0041794117647058</v>
      </c>
      <c r="G87">
        <f>LN(F87/参数实验室!$E$58)/参数实验室!$E$59</f>
        <v>-0.18834101469823719</v>
      </c>
      <c r="H87" t="e">
        <f>INDEX(神经网络!$F$10:$BN$70,MATCH(ROUND(G87*2,1)/2,神经网络!$D$10:$D$70,0),MATCH(ROUND(E87*2,1)/2,神经网络!$F$8:$BN$8,0))</f>
        <v>#N/A</v>
      </c>
    </row>
    <row r="88" spans="1:8">
      <c r="A88" s="842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6"/>
        <v>1.3437613168724281</v>
      </c>
      <c r="G88">
        <f>LN(F88/参数实验室!$E$58)/参数实验室!$E$59</f>
        <v>-3.5450017702246754E-2</v>
      </c>
      <c r="H88">
        <f>INDEX(神经网络!$F$10:$BN$70,MATCH(ROUND(G88*2,1)/2,神经网络!$D$10:$D$70,0),MATCH(ROUND(E88*2,1)/2,神经网络!$F$8:$BN$8,0))</f>
        <v>2.7801580757977606</v>
      </c>
    </row>
    <row r="89" spans="1:8">
      <c r="A89" s="842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6"/>
        <v>1.5404952380952381</v>
      </c>
      <c r="G89">
        <f>LN(F89/参数实验室!$E$58)/参数实验室!$E$59</f>
        <v>3.626147943736472E-2</v>
      </c>
      <c r="H89">
        <f>INDEX(神经网络!$F$10:$BN$70,MATCH(ROUND(G89*2,1)/2,神经网络!$D$10:$D$70,0),MATCH(ROUND(E89*2,1)/2,神经网络!$F$8:$BN$8,0))</f>
        <v>2.717340339200915</v>
      </c>
    </row>
    <row r="90" spans="1:8">
      <c r="A90" s="842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6"/>
        <v>1.3316125000000001</v>
      </c>
      <c r="G90">
        <f>LN(F90/参数实验室!$E$58)/参数实验室!$E$59</f>
        <v>-4.0216753058887271E-2</v>
      </c>
      <c r="H90">
        <f>INDEX(神经网络!$F$10:$BN$70,MATCH(ROUND(G90*2,1)/2,神经网络!$D$10:$D$70,0),MATCH(ROUND(E90*2,1)/2,神经网络!$F$8:$BN$8,0))</f>
        <v>2.7163701456241993</v>
      </c>
    </row>
    <row r="91" spans="1:8">
      <c r="A91" s="842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6"/>
        <v>1.4031062303899597</v>
      </c>
      <c r="G91">
        <f>LN(F91/参数实验室!$E$58)/参数实验室!$E$59</f>
        <v>-1.2767988286929452E-2</v>
      </c>
      <c r="H91">
        <f>INDEX(神经网络!$F$10:$BN$70,MATCH(ROUND(G91*2,1)/2,神经网络!$D$10:$D$70,0),MATCH(ROUND(E91*2,1)/2,神经网络!$F$8:$BN$8,0))</f>
        <v>2.7009978581786296</v>
      </c>
    </row>
    <row r="92" spans="1:8">
      <c r="A92" s="842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6"/>
        <v>1.1793325876211782</v>
      </c>
      <c r="G92">
        <f>LN(F92/参数实验室!$E$58)/参数实验室!$E$59</f>
        <v>-0.10395604580854957</v>
      </c>
      <c r="H92">
        <f>INDEX(神经网络!$F$10:$BN$70,MATCH(ROUND(G92*2,1)/2,神经网络!$D$10:$D$70,0),MATCH(ROUND(E92*2,1)/2,神经网络!$F$8:$BN$8,0))</f>
        <v>2.8170556816582062</v>
      </c>
    </row>
    <row r="93" spans="1:8">
      <c r="A93" s="842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6"/>
        <v>1.1471195652173913</v>
      </c>
      <c r="G93">
        <f>LN(F93/参数实验室!$E$58)/参数实验室!$E$59</f>
        <v>-0.11849166877327712</v>
      </c>
      <c r="H93">
        <f>INDEX(神经网络!$F$10:$BN$70,MATCH(ROUND(G93*2,1)/2,神经网络!$D$10:$D$70,0),MATCH(ROUND(E93*2,1)/2,神经网络!$F$8:$BN$8,0))</f>
        <v>2.8170556816582062</v>
      </c>
    </row>
    <row r="94" spans="1:8">
      <c r="A94" s="842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6"/>
        <v>1.1058781362007166</v>
      </c>
      <c r="G94">
        <f>LN(F94/参数实验室!$E$58)/参数实验室!$E$59</f>
        <v>-0.13770886451546754</v>
      </c>
      <c r="H94">
        <f>INDEX(神经网络!$F$10:$BN$70,MATCH(ROUND(G94*2,1)/2,神经网络!$D$10:$D$70,0),MATCH(ROUND(E94*2,1)/2,神经网络!$F$8:$BN$8,0))</f>
        <v>2.8025135115560054</v>
      </c>
    </row>
    <row r="95" spans="1:8">
      <c r="A95" s="842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6"/>
        <v>1.1915026099925428</v>
      </c>
      <c r="G95">
        <f>LN(F95/参数实验室!$E$58)/参数实验室!$E$59</f>
        <v>-9.856761429154072E-2</v>
      </c>
      <c r="H95">
        <f>INDEX(神经网络!$F$10:$BN$70,MATCH(ROUND(G95*2,1)/2,神经网络!$D$10:$D$70,0),MATCH(ROUND(E95*2,1)/2,神经网络!$F$8:$BN$8,0))</f>
        <v>2.7633272498768311</v>
      </c>
    </row>
    <row r="96" spans="1:8">
      <c r="A96" s="842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6"/>
        <v>1.4947937219730942</v>
      </c>
      <c r="G96">
        <f>LN(F96/参数实验室!$E$58)/参数实验室!$E$59</f>
        <v>2.0455117207408783E-2</v>
      </c>
      <c r="H96">
        <f>INDEX(神经网络!$F$10:$BN$70,MATCH(ROUND(G96*2,1)/2,神经网络!$D$10:$D$70,0),MATCH(ROUND(E96*2,1)/2,神经网络!$F$8:$BN$8,0))</f>
        <v>2.6181619945211434</v>
      </c>
    </row>
    <row r="97" spans="1:8">
      <c r="A97" s="842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6"/>
        <v>1.4662244454110485</v>
      </c>
      <c r="G97">
        <f>LN(F97/参数实验室!$E$58)/参数实验室!$E$59</f>
        <v>1.0326732449433577E-2</v>
      </c>
      <c r="H97">
        <f>INDEX(神经网络!$F$10:$BN$70,MATCH(ROUND(G97*2,1)/2,神经网络!$D$10:$D$70,0),MATCH(ROUND(E97*2,1)/2,神经网络!$F$8:$BN$8,0))</f>
        <v>2.7009978581786296</v>
      </c>
    </row>
    <row r="98" spans="1:8">
      <c r="A98" s="842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6"/>
        <v>1.2715496639283048</v>
      </c>
      <c r="G98">
        <f>LN(F98/参数实验室!$E$58)/参数实验室!$E$59</f>
        <v>-6.4440997482078821E-2</v>
      </c>
      <c r="H98">
        <f>INDEX(神经网络!$F$10:$BN$70,MATCH(ROUND(G98*2,1)/2,神经网络!$D$10:$D$70,0),MATCH(ROUND(E98*2,1)/2,神经网络!$F$8:$BN$8,0))</f>
        <v>2.750955818526708</v>
      </c>
    </row>
    <row r="99" spans="1:8">
      <c r="A99" s="842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6"/>
        <v>1.2914857142857141</v>
      </c>
      <c r="G99">
        <f>LN(F99/参数实验室!$E$58)/参数实验室!$E$59</f>
        <v>-5.6275891568472763E-2</v>
      </c>
      <c r="H99">
        <f>INDEX(神经网络!$F$10:$BN$70,MATCH(ROUND(G99*2,1)/2,神经网络!$D$10:$D$70,0),MATCH(ROUND(E99*2,1)/2,神经网络!$F$8:$BN$8,0))</f>
        <v>2.7801580757977606</v>
      </c>
    </row>
    <row r="100" spans="1:8">
      <c r="A100" s="842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6"/>
        <v>1.3277738515901061</v>
      </c>
      <c r="G100">
        <f>LN(F100/参数实验室!$E$58)/参数实验室!$E$59</f>
        <v>-4.1731938346598323E-2</v>
      </c>
      <c r="H100">
        <f>INDEX(神经网络!$F$10:$BN$70,MATCH(ROUND(G100*2,1)/2,神经网络!$D$10:$D$70,0),MATCH(ROUND(E100*2,1)/2,神经网络!$F$8:$BN$8,0))</f>
        <v>2.7801580757977606</v>
      </c>
    </row>
    <row r="101" spans="1:8">
      <c r="A101" s="842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6"/>
        <v>1.3746062138728325</v>
      </c>
      <c r="G101">
        <f>LN(F101/参数实验室!$E$58)/参数实验室!$E$59</f>
        <v>-2.3538630772084044E-2</v>
      </c>
      <c r="H101">
        <f>INDEX(神经网络!$F$10:$BN$70,MATCH(ROUND(G101*2,1)/2,神经网络!$D$10:$D$70,0),MATCH(ROUND(E101*2,1)/2,神经网络!$F$8:$BN$8,0))</f>
        <v>2.764796826247923</v>
      </c>
    </row>
    <row r="102" spans="1:8">
      <c r="A102" s="842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6"/>
        <v>1.3382111844390412</v>
      </c>
      <c r="G102">
        <f>LN(F102/参数实验室!$E$58)/参数实验室!$E$59</f>
        <v>-3.7622309628592157E-2</v>
      </c>
      <c r="H102">
        <f>INDEX(神经网络!$F$10:$BN$70,MATCH(ROUND(G102*2,1)/2,神经网络!$D$10:$D$70,0),MATCH(ROUND(E102*2,1)/2,神经网络!$F$8:$BN$8,0))</f>
        <v>2.750955818526708</v>
      </c>
    </row>
    <row r="103" spans="1:8">
      <c r="A103" s="842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6"/>
        <v>1.413254416961131</v>
      </c>
      <c r="G103">
        <f>LN(F103/参数实验室!$E$58)/参数实验室!$E$59</f>
        <v>-8.9855609128778446E-3</v>
      </c>
      <c r="H103">
        <f>INDEX(神经网络!$F$10:$BN$70,MATCH(ROUND(G103*2,1)/2,神经网络!$D$10:$D$70,0),MATCH(ROUND(E103*2,1)/2,神经网络!$F$8:$BN$8,0))</f>
        <v>2.764796826247923</v>
      </c>
    </row>
    <row r="104" spans="1:8">
      <c r="A104" s="842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6"/>
        <v>1.4417773851590108</v>
      </c>
      <c r="G104">
        <f>LN(F104/参数实验室!$E$58)/参数实验室!$E$59</f>
        <v>1.5018131721505408E-3</v>
      </c>
      <c r="H104">
        <f>INDEX(神经网络!$F$10:$BN$70,MATCH(ROUND(G104*2,1)/2,神经网络!$D$10:$D$70,0),MATCH(ROUND(E104*2,1)/2,神经网络!$F$8:$BN$8,0))</f>
        <v>2.764796826247923</v>
      </c>
    </row>
    <row r="105" spans="1:8">
      <c r="A105" s="842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6"/>
        <v>1.5121928571428571</v>
      </c>
      <c r="G105">
        <f>LN(F105/参数实验室!$E$58)/参数实验室!$E$59</f>
        <v>2.6529044121652343E-2</v>
      </c>
      <c r="H105">
        <f>INDEX(神经网络!$F$10:$BN$70,MATCH(ROUND(G105*2,1)/2,神经网络!$D$10:$D$70,0),MATCH(ROUND(E105*2,1)/2,神经网络!$F$8:$BN$8,0))</f>
        <v>2.7519376711725752</v>
      </c>
    </row>
    <row r="106" spans="1:8">
      <c r="A106" s="842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6"/>
        <v>1.514817158931083</v>
      </c>
      <c r="G106">
        <f>LN(F106/参数实验室!$E$58)/参数实验室!$E$59</f>
        <v>2.7439101069988533E-2</v>
      </c>
      <c r="H106">
        <f>INDEX(神经网络!$F$10:$BN$70,MATCH(ROUND(G106*2,1)/2,神经网络!$D$10:$D$70,0),MATCH(ROUND(E106*2,1)/2,神经网络!$F$8:$BN$8,0))</f>
        <v>2.7519376711725752</v>
      </c>
    </row>
    <row r="107" spans="1:8">
      <c r="A107" s="842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6"/>
        <v>1.5636395759717316</v>
      </c>
      <c r="G107">
        <f>LN(F107/参数实验室!$E$58)/参数实验室!$E$59</f>
        <v>4.4088217089837761E-2</v>
      </c>
      <c r="H107">
        <f>INDEX(神经网络!$F$10:$BN$70,MATCH(ROUND(G107*2,1)/2,神经网络!$D$10:$D$70,0),MATCH(ROUND(E107*2,1)/2,神经网络!$F$8:$BN$8,0))</f>
        <v>2.7519376711725752</v>
      </c>
    </row>
    <row r="108" spans="1:8">
      <c r="A108" s="842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6"/>
        <v>1.6933</v>
      </c>
      <c r="G108">
        <f>LN(F108/参数实验室!$E$58)/参数实验室!$E$59</f>
        <v>8.5899728897597241E-2</v>
      </c>
      <c r="H108">
        <f>INDEX(神经网络!$F$10:$BN$70,MATCH(ROUND(G108*2,1)/2,神经网络!$D$10:$D$70,0),MATCH(ROUND(E108*2,1)/2,神经网络!$F$8:$BN$8,0))</f>
        <v>2.7362443074915666</v>
      </c>
    </row>
    <row r="109" spans="1:8">
      <c r="A109" s="842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6"/>
        <v>2.049734667246629</v>
      </c>
      <c r="G109">
        <f>LN(F109/参数实验室!$E$58)/参数实验室!$E$59</f>
        <v>0.18616315649008747</v>
      </c>
      <c r="H109">
        <f>INDEX(神经网络!$F$10:$BN$70,MATCH(ROUND(G109*2,1)/2,神经网络!$D$10:$D$70,0),MATCH(ROUND(E109*2,1)/2,神经网络!$F$8:$BN$8,0))</f>
        <v>2.6190582382071761</v>
      </c>
    </row>
    <row r="110" spans="1:8">
      <c r="A110" s="842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6"/>
        <v>2.2552689721421708</v>
      </c>
      <c r="G110">
        <f>LN(F110/参数实验室!$E$58)/参数实验室!$E$59</f>
        <v>0.23631762614946678</v>
      </c>
      <c r="H110">
        <f>INDEX(神经网络!$F$10:$BN$70,MATCH(ROUND(G110*2,1)/2,神经网络!$D$10:$D$70,0),MATCH(ROUND(E110*2,1)/2,神经网络!$F$8:$BN$8,0))</f>
        <v>2.4889765304167049</v>
      </c>
    </row>
    <row r="111" spans="1:8">
      <c r="A111" s="842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6"/>
        <v>2.0679736263736261</v>
      </c>
      <c r="G111">
        <f>LN(F111/参数实验室!$E$58)/参数实验室!$E$59</f>
        <v>0.19081275930900465</v>
      </c>
      <c r="H111">
        <f>INDEX(神经网络!$F$10:$BN$70,MATCH(ROUND(G111*2,1)/2,神经网络!$D$10:$D$70,0),MATCH(ROUND(E111*2,1)/2,神经网络!$F$8:$BN$8,0))</f>
        <v>2.5714590782863791</v>
      </c>
    </row>
    <row r="112" spans="1:8">
      <c r="A112" s="842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6"/>
        <v>1.8476117647058823</v>
      </c>
      <c r="G112">
        <f>LN(F112/参数实验室!$E$58)/参数实验室!$E$59</f>
        <v>0.13167465352498461</v>
      </c>
      <c r="H112">
        <f>INDEX(神经网络!$F$10:$BN$70,MATCH(ROUND(G112*2,1)/2,神经网络!$D$10:$D$70,0),MATCH(ROUND(E112*2,1)/2,神经网络!$F$8:$BN$8,0))</f>
        <v>2.6826416913103817</v>
      </c>
    </row>
    <row r="113" spans="1:8">
      <c r="A113" s="842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6"/>
        <v>1.8914496216646755</v>
      </c>
      <c r="G113">
        <f>LN(F113/参数实验室!$E$58)/参数实验室!$E$59</f>
        <v>0.14398230425093381</v>
      </c>
      <c r="H113">
        <f>INDEX(神经网络!$F$10:$BN$70,MATCH(ROUND(G113*2,1)/2,神经网络!$D$10:$D$70,0),MATCH(ROUND(E113*2,1)/2,神经网络!$F$8:$BN$8,0))</f>
        <v>2.6419122882958401</v>
      </c>
    </row>
    <row r="114" spans="1:8">
      <c r="A114" s="842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6"/>
        <v>2.3051756097560978</v>
      </c>
      <c r="G114">
        <f>LN(F114/参数实验室!$E$58)/参数实验室!$E$59</f>
        <v>0.24780542992060375</v>
      </c>
      <c r="H114">
        <f>INDEX(神经网络!$F$10:$BN$70,MATCH(ROUND(G114*2,1)/2,神经网络!$D$10:$D$70,0),MATCH(ROUND(E114*2,1)/2,神经网络!$F$8:$BN$8,0))</f>
        <v>2.4256851406512716</v>
      </c>
    </row>
    <row r="115" spans="1:8">
      <c r="A115" s="842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6"/>
        <v>2.4857157894736841</v>
      </c>
      <c r="G115">
        <f>LN(F115/参数实验室!$E$58)/参数实验室!$E$59</f>
        <v>0.28738142033432307</v>
      </c>
      <c r="H115">
        <f>INDEX(神经网络!$F$10:$BN$70,MATCH(ROUND(G115*2,1)/2,神经网络!$D$10:$D$70,0),MATCH(ROUND(E115*2,1)/2,神经网络!$F$8:$BN$8,0))</f>
        <v>2.4565025464690673</v>
      </c>
    </row>
    <row r="116" spans="1:8">
      <c r="A116" s="842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6"/>
        <v>2.3105049019607846</v>
      </c>
      <c r="G116">
        <f>LN(F116/参数实验室!$E$58)/参数实验室!$E$59</f>
        <v>0.24901742966635998</v>
      </c>
      <c r="H116">
        <f>INDEX(神经网络!$F$10:$BN$70,MATCH(ROUND(G116*2,1)/2,神经网络!$D$10:$D$70,0),MATCH(ROUND(E116*2,1)/2,神经网络!$F$8:$BN$8,0))</f>
        <v>2.4256851406512716</v>
      </c>
    </row>
    <row r="117" spans="1:8">
      <c r="A117" s="842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6"/>
        <v>2.0440987124463517</v>
      </c>
      <c r="G117">
        <f>LN(F117/参数实验室!$E$58)/参数实验室!$E$59</f>
        <v>0.18471802902251064</v>
      </c>
      <c r="H117">
        <f>INDEX(神经网络!$F$10:$BN$70,MATCH(ROUND(G117*2,1)/2,神经网络!$D$10:$D$70,0),MATCH(ROUND(E117*2,1)/2,神经网络!$F$8:$BN$8,0))</f>
        <v>2.5714590782863791</v>
      </c>
    </row>
    <row r="118" spans="1:8">
      <c r="A118" s="842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6"/>
        <v>2.0508793969849246</v>
      </c>
      <c r="G118">
        <f>LN(F118/参数实验室!$E$58)/参数实验室!$E$59</f>
        <v>0.18645619359993312</v>
      </c>
      <c r="H118">
        <f>INDEX(神经网络!$F$10:$BN$70,MATCH(ROUND(G118*2,1)/2,神经网络!$D$10:$D$70,0),MATCH(ROUND(E118*2,1)/2,神经网络!$F$8:$BN$8,0))</f>
        <v>2.5714590782863791</v>
      </c>
    </row>
    <row r="119" spans="1:8">
      <c r="A119" s="842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6"/>
        <v>2.4627699999999999</v>
      </c>
      <c r="G119">
        <f>LN(F119/参数实验室!$E$58)/参数实验室!$E$59</f>
        <v>0.28251396099240667</v>
      </c>
      <c r="H119">
        <f>INDEX(神经网络!$F$10:$BN$70,MATCH(ROUND(G119*2,1)/2,神经网络!$D$10:$D$70,0),MATCH(ROUND(E119*2,1)/2,神经网络!$F$8:$BN$8,0))</f>
        <v>2.393204495489289</v>
      </c>
    </row>
    <row r="120" spans="1:8">
      <c r="A120" s="842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6"/>
        <v>2.4980294117647062</v>
      </c>
      <c r="G120">
        <f>LN(F120/参数实验室!$E$58)/参数实验室!$E$59</f>
        <v>0.28997499899239582</v>
      </c>
      <c r="H120">
        <f>INDEX(神经网络!$F$10:$BN$70,MATCH(ROUND(G120*2,1)/2,神经网络!$D$10:$D$70,0),MATCH(ROUND(E120*2,1)/2,神经网络!$F$8:$BN$8,0))</f>
        <v>2.393204495489289</v>
      </c>
    </row>
    <row r="121" spans="1:8">
      <c r="A121" s="842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6"/>
        <v>2.3013596491228068</v>
      </c>
      <c r="G121">
        <f>LN(F121/参数实验室!$E$58)/参数实验室!$E$59</f>
        <v>0.24693587277529208</v>
      </c>
      <c r="H121">
        <f>INDEX(神经网络!$F$10:$BN$70,MATCH(ROUND(G121*2,1)/2,神经网络!$D$10:$D$70,0),MATCH(ROUND(E121*2,1)/2,神经网络!$F$8:$BN$8,0))</f>
        <v>2.5441359741772076</v>
      </c>
    </row>
    <row r="122" spans="1:8">
      <c r="A122" s="842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6"/>
        <v>2.3984999999999999</v>
      </c>
      <c r="G122">
        <f>LN(F122/参数实验室!$E$58)/参数实验室!$E$59</f>
        <v>0.2686351454081326</v>
      </c>
      <c r="H122">
        <f>INDEX(神经网络!$F$10:$BN$70,MATCH(ROUND(G122*2,1)/2,神经网络!$D$10:$D$70,0),MATCH(ROUND(E122*2,1)/2,神经网络!$F$8:$BN$8,0))</f>
        <v>2.4889765304167049</v>
      </c>
    </row>
    <row r="123" spans="1:8">
      <c r="A123" s="842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6"/>
        <v>2.4072683775554591</v>
      </c>
      <c r="G123">
        <f>LN(F123/参数实验室!$E$58)/参数实验室!$E$59</f>
        <v>0.2705503952314734</v>
      </c>
      <c r="H123">
        <f>INDEX(神经网络!$F$10:$BN$70,MATCH(ROUND(G123*2,1)/2,神经网络!$D$10:$D$70,0),MATCH(ROUND(E123*2,1)/2,神经网络!$F$8:$BN$8,0))</f>
        <v>2.4889765304167049</v>
      </c>
    </row>
    <row r="124" spans="1:8">
      <c r="A124" s="842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6"/>
        <v>2.3607012565869478</v>
      </c>
      <c r="G124">
        <f>LN(F124/参数实验室!$E$58)/参数实验室!$E$59</f>
        <v>0.26029793107768184</v>
      </c>
      <c r="H124">
        <f>INDEX(神经网络!$F$10:$BN$70,MATCH(ROUND(G124*2,1)/2,神经网络!$D$10:$D$70,0),MATCH(ROUND(E124*2,1)/2,神经网络!$F$8:$BN$8,0))</f>
        <v>2.594495636605703</v>
      </c>
    </row>
    <row r="125" spans="1:8">
      <c r="A125" s="842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6"/>
        <v>2.4707857142857144</v>
      </c>
      <c r="G125">
        <f>LN(F125/参数实验室!$E$58)/参数实验室!$E$59</f>
        <v>0.28421945860775183</v>
      </c>
      <c r="H125">
        <f>INDEX(神经网络!$F$10:$BN$70,MATCH(ROUND(G125*2,1)/2,神经网络!$D$10:$D$70,0),MATCH(ROUND(E125*2,1)/2,神经网络!$F$8:$BN$8,0))</f>
        <v>2.5715732702623821</v>
      </c>
    </row>
    <row r="126" spans="1:8">
      <c r="A126" s="842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6"/>
        <v>2.3980800000000002</v>
      </c>
      <c r="G126">
        <f>LN(F126/参数实验室!$E$58)/参数实验室!$E$59</f>
        <v>0.26854323046095885</v>
      </c>
      <c r="H126">
        <f>INDEX(神经网络!$F$10:$BN$70,MATCH(ROUND(G126*2,1)/2,神经网络!$D$10:$D$70,0),MATCH(ROUND(E126*2,1)/2,神经网络!$F$8:$BN$8,0))</f>
        <v>2.594495636605703</v>
      </c>
    </row>
    <row r="127" spans="1:8">
      <c r="A127" s="842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6"/>
        <v>2.6247708333333333</v>
      </c>
      <c r="G127">
        <f>LN(F127/参数实验室!$E$58)/参数实验室!$E$59</f>
        <v>0.31595076294461549</v>
      </c>
      <c r="H127">
        <f>INDEX(神经网络!$F$10:$BN$70,MATCH(ROUND(G127*2,1)/2,神经网络!$D$10:$D$70,0),MATCH(ROUND(E127*2,1)/2,神经网络!$F$8:$BN$8,0))</f>
        <v>2.5715732702623821</v>
      </c>
    </row>
    <row r="128" spans="1:8">
      <c r="A128" s="842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6"/>
        <v>2.7702406639004149</v>
      </c>
      <c r="G128">
        <f>LN(F128/参数实验室!$E$58)/参数实验室!$E$59</f>
        <v>0.3442617091682682</v>
      </c>
      <c r="H128">
        <f>INDEX(神经网络!$F$10:$BN$70,MATCH(ROUND(G128*2,1)/2,神经网络!$D$10:$D$70,0),MATCH(ROUND(E128*2,1)/2,神经网络!$F$8:$BN$8,0))</f>
        <v>2.5945718946031415</v>
      </c>
    </row>
    <row r="129" spans="1:8">
      <c r="A129" s="842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6"/>
        <v>2.7489712619741771</v>
      </c>
      <c r="G129">
        <f>LN(F129/参数实验室!$E$58)/参数实验室!$E$59</f>
        <v>0.34021642625192461</v>
      </c>
      <c r="H129">
        <f>INDEX(神经网络!$F$10:$BN$70,MATCH(ROUND(G129*2,1)/2,神经网络!$D$10:$D$70,0),MATCH(ROUND(E129*2,1)/2,神经网络!$F$8:$BN$8,0))</f>
        <v>2.5945718946031415</v>
      </c>
    </row>
    <row r="130" spans="1:8">
      <c r="A130" s="842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6"/>
        <v>2.4299812734082393</v>
      </c>
      <c r="G130">
        <f>LN(F130/参数实验室!$E$58)/参数实验室!$E$59</f>
        <v>0.27547924682548075</v>
      </c>
      <c r="H130">
        <f>INDEX(神经网络!$F$10:$BN$70,MATCH(ROUND(G130*2,1)/2,神经网络!$D$10:$D$70,0),MATCH(ROUND(E130*2,1)/2,神经网络!$F$8:$BN$8,0))</f>
        <v>2.6613261590527335</v>
      </c>
    </row>
    <row r="131" spans="1:8">
      <c r="A131" s="842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6"/>
        <v>2.6444916666666667</v>
      </c>
      <c r="G131">
        <f>LN(F131/参数实验室!$E$58)/参数实验室!$E$59</f>
        <v>0.31987943699937849</v>
      </c>
      <c r="H131">
        <f>INDEX(神经网络!$F$10:$BN$70,MATCH(ROUND(G131*2,1)/2,神经网络!$D$10:$D$70,0),MATCH(ROUND(E131*2,1)/2,神经网络!$F$8:$BN$8,0))</f>
        <v>2.5164109558932193</v>
      </c>
    </row>
    <row r="132" spans="1:8">
      <c r="A132" s="842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6"/>
        <v>2.5608240000000002</v>
      </c>
      <c r="G132">
        <f>LN(F132/参数实验室!$E$58)/参数实验室!$E$59</f>
        <v>0.30300549570449647</v>
      </c>
      <c r="H132">
        <f>INDEX(神经网络!$F$10:$BN$70,MATCH(ROUND(G132*2,1)/2,神经网络!$D$10:$D$70,0),MATCH(ROUND(E132*2,1)/2,神经网络!$F$8:$BN$8,0))</f>
        <v>2.5715732702623821</v>
      </c>
    </row>
    <row r="133" spans="1:8">
      <c r="A133" s="842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7">C133/B133</f>
        <v>2.5681039999999999</v>
      </c>
      <c r="G133">
        <f>LN(F133/参数实验室!$E$58)/参数实验室!$E$59</f>
        <v>0.30449545228007968</v>
      </c>
      <c r="H133">
        <f>INDEX(神经网络!$F$10:$BN$70,MATCH(ROUND(G133*2,1)/2,神经网络!$D$10:$D$70,0),MATCH(ROUND(E133*2,1)/2,神经网络!$F$8:$BN$8,0))</f>
        <v>2.5715732702623821</v>
      </c>
    </row>
    <row r="134" spans="1:8">
      <c r="A134" s="842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7"/>
        <v>2.6440120967741936</v>
      </c>
      <c r="G134">
        <f>LN(F134/参数实验室!$E$58)/参数实验室!$E$59</f>
        <v>0.31978424780827502</v>
      </c>
      <c r="H134">
        <f>INDEX(神经网络!$F$10:$BN$70,MATCH(ROUND(G134*2,1)/2,神经网络!$D$10:$D$70,0),MATCH(ROUND(E134*2,1)/2,神经网络!$F$8:$BN$8,0))</f>
        <v>2.5715732702623821</v>
      </c>
    </row>
    <row r="135" spans="1:8">
      <c r="A135" s="842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7"/>
        <v>2.6590956382553022</v>
      </c>
      <c r="G135">
        <f>LN(F135/参数实验室!$E$58)/参数实验室!$E$59</f>
        <v>0.32276992317994807</v>
      </c>
      <c r="H135">
        <f>INDEX(神经网络!$F$10:$BN$70,MATCH(ROUND(G135*2,1)/2,神经网络!$D$10:$D$70,0),MATCH(ROUND(E135*2,1)/2,神经网络!$F$8:$BN$8,0))</f>
        <v>2.5715732702623821</v>
      </c>
    </row>
    <row r="136" spans="1:8">
      <c r="A136" s="842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7"/>
        <v>2.5888301886792453</v>
      </c>
      <c r="G136">
        <f>LN(F136/参数实验室!$E$58)/参数实验室!$E$59</f>
        <v>0.30871434749993593</v>
      </c>
      <c r="H136">
        <f>INDEX(神经网络!$F$10:$BN$70,MATCH(ROUND(G136*2,1)/2,神经网络!$D$10:$D$70,0),MATCH(ROUND(E136*2,1)/2,神经网络!$F$8:$BN$8,0))</f>
        <v>2.6191785411197768</v>
      </c>
    </row>
    <row r="137" spans="1:8">
      <c r="A137" s="842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7"/>
        <v>2.6249169811320754</v>
      </c>
      <c r="G137">
        <f>LN(F137/参数实验室!$E$58)/参数实验室!$E$59</f>
        <v>0.31597998611589273</v>
      </c>
      <c r="H137">
        <f>INDEX(神经网络!$F$10:$BN$70,MATCH(ROUND(G137*2,1)/2,神经网络!$D$10:$D$70,0),MATCH(ROUND(E137*2,1)/2,神经网络!$F$8:$BN$8,0))</f>
        <v>2.6191785411197768</v>
      </c>
    </row>
    <row r="138" spans="1:8">
      <c r="A138" s="842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7"/>
        <v>2.4952882562277576</v>
      </c>
      <c r="G138">
        <f>LN(F138/参数实验室!$E$58)/参数实验室!$E$59</f>
        <v>0.28939874616553118</v>
      </c>
      <c r="H138">
        <f>INDEX(神经网络!$F$10:$BN$70,MATCH(ROUND(G138*2,1)/2,神经网络!$D$10:$D$70,0),MATCH(ROUND(E138*2,1)/2,神经网络!$F$8:$BN$8,0))</f>
        <v>2.6613261590527335</v>
      </c>
    </row>
    <row r="139" spans="1:8">
      <c r="A139" s="842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7"/>
        <v>2.408876666666667</v>
      </c>
      <c r="G139">
        <f>LN(F139/参数实验室!$E$58)/参数实验室!$E$59</f>
        <v>0.27090093163188811</v>
      </c>
      <c r="H139">
        <f>INDEX(神经网络!$F$10:$BN$70,MATCH(ROUND(G139*2,1)/2,神经网络!$D$10:$D$70,0),MATCH(ROUND(E139*2,1)/2,神经网络!$F$8:$BN$8,0))</f>
        <v>2.6828327814807689</v>
      </c>
    </row>
    <row r="140" spans="1:8">
      <c r="A140" s="842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7"/>
        <v>2.4684966666666668</v>
      </c>
      <c r="G140">
        <f>LN(F140/参数实验室!$E$58)/参数实验室!$E$59</f>
        <v>0.28373298470688413</v>
      </c>
      <c r="H140">
        <f>INDEX(神经网络!$F$10:$BN$70,MATCH(ROUND(G140*2,1)/2,神经网络!$D$10:$D$70,0),MATCH(ROUND(E140*2,1)/2,神经网络!$F$8:$BN$8,0))</f>
        <v>2.7020625424229565</v>
      </c>
    </row>
    <row r="141" spans="1:8">
      <c r="A141" s="842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7"/>
        <v>2.5193866666666671</v>
      </c>
      <c r="G141">
        <f>LN(F141/参数实验室!$E$58)/参数实验室!$E$59</f>
        <v>0.29444323886354051</v>
      </c>
      <c r="H141">
        <f>INDEX(神经网络!$F$10:$BN$70,MATCH(ROUND(G141*2,1)/2,神经网络!$D$10:$D$70,0),MATCH(ROUND(E141*2,1)/2,神经网络!$F$8:$BN$8,0))</f>
        <v>2.7020625424229565</v>
      </c>
    </row>
    <row r="142" spans="1:8">
      <c r="A142" s="842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7"/>
        <v>2.5462933333333333</v>
      </c>
      <c r="G142">
        <f>LN(F142/参数实验室!$E$58)/参数实验室!$E$59</f>
        <v>0.30001887948642053</v>
      </c>
      <c r="H142">
        <f>INDEX(神经网络!$F$10:$BN$70,MATCH(ROUND(G142*2,1)/2,神经网络!$D$10:$D$70,0),MATCH(ROUND(E142*2,1)/2,神经网络!$F$8:$BN$8,0))</f>
        <v>2.7020625424229565</v>
      </c>
    </row>
    <row r="143" spans="1:8">
      <c r="A143" s="842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7"/>
        <v>2.5829066666666667</v>
      </c>
      <c r="G143">
        <f>LN(F143/参数实验室!$E$58)/参数实验室!$E$59</f>
        <v>0.30751204895920925</v>
      </c>
      <c r="H143">
        <f>INDEX(神经网络!$F$10:$BN$70,MATCH(ROUND(G143*2,1)/2,神经网络!$D$10:$D$70,0),MATCH(ROUND(E143*2,1)/2,神经网络!$F$8:$BN$8,0))</f>
        <v>2.6613261590527335</v>
      </c>
    </row>
    <row r="144" spans="1:8">
      <c r="A144" s="842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7"/>
        <v>2.7520644067796614</v>
      </c>
      <c r="G144">
        <f>LN(F144/参数实验室!$E$58)/参数实验室!$E$59</f>
        <v>0.34080666046447794</v>
      </c>
      <c r="H144">
        <f>INDEX(神经网络!$F$10:$BN$70,MATCH(ROUND(G144*2,1)/2,神经网络!$D$10:$D$70,0),MATCH(ROUND(E144*2,1)/2,神经网络!$F$8:$BN$8,0))</f>
        <v>2.6829167336191584</v>
      </c>
    </row>
    <row r="145" spans="1:8">
      <c r="A145" s="842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7"/>
        <v>2.8858528428093648</v>
      </c>
      <c r="G145">
        <f>LN(F145/参数实验室!$E$58)/参数实验室!$E$59</f>
        <v>0.36572103345979518</v>
      </c>
      <c r="H145">
        <f>INDEX(神经网络!$F$10:$BN$70,MATCH(ROUND(G145*2,1)/2,神经网络!$D$10:$D$70,0),MATCH(ROUND(E145*2,1)/2,神经网络!$F$8:$BN$8,0))</f>
        <v>2.6829167336191584</v>
      </c>
    </row>
    <row r="146" spans="1:8">
      <c r="A146" s="842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7"/>
        <v>3.0521872909698997</v>
      </c>
      <c r="G146">
        <f>LN(F146/参数实验室!$E$58)/参数实验室!$E$59</f>
        <v>0.39513280912328247</v>
      </c>
      <c r="H146">
        <f>INDEX(神经网络!$F$10:$BN$70,MATCH(ROUND(G146*2,1)/2,神经网络!$D$10:$D$70,0),MATCH(ROUND(E146*2,1)/2,神经网络!$F$8:$BN$8,0))</f>
        <v>2.7021186885680417</v>
      </c>
    </row>
    <row r="147" spans="1:8">
      <c r="A147" s="842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7"/>
        <v>3.2613825503355707</v>
      </c>
      <c r="G147">
        <f>LN(F147/参数实验室!$E$58)/参数实验室!$E$59</f>
        <v>0.42992681255235826</v>
      </c>
      <c r="H147">
        <f>INDEX(神经网络!$F$10:$BN$70,MATCH(ROUND(G147*2,1)/2,神经网络!$D$10:$D$70,0),MATCH(ROUND(E147*2,1)/2,神经网络!$F$8:$BN$8,0))</f>
        <v>2.7180947299240517</v>
      </c>
    </row>
    <row r="148" spans="1:8">
      <c r="A148" s="842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7"/>
        <v>3.1941249999999997</v>
      </c>
      <c r="G148">
        <f>LN(F148/参数实验室!$E$58)/参数实验室!$E$59</f>
        <v>0.41898989572891887</v>
      </c>
      <c r="H148">
        <f>INDEX(神经网络!$F$10:$BN$70,MATCH(ROUND(G148*2,1)/2,神经网络!$D$10:$D$70,0),MATCH(ROUND(E148*2,1)/2,神经网络!$F$8:$BN$8,0))</f>
        <v>2.7367274115306124</v>
      </c>
    </row>
    <row r="149" spans="1:8">
      <c r="A149" s="842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7"/>
        <v>3.289420873335398</v>
      </c>
      <c r="G149">
        <f>LN(F149/参数实验室!$E$58)/参数实验室!$E$59</f>
        <v>0.43441973230604591</v>
      </c>
      <c r="H149">
        <f>INDEX(神经网络!$F$10:$BN$70,MATCH(ROUND(G149*2,1)/2,神经网络!$D$10:$D$70,0),MATCH(ROUND(E149*2,1)/2,神经网络!$F$8:$BN$8,0))</f>
        <v>2.7527038564983592</v>
      </c>
    </row>
    <row r="150" spans="1:8">
      <c r="A150" s="842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7"/>
        <v>3.2760340557275542</v>
      </c>
      <c r="G150">
        <f>LN(F150/参数实验室!$E$58)/参数实验室!$E$59</f>
        <v>0.43227939773417273</v>
      </c>
      <c r="H150">
        <f>INDEX(神经网络!$F$10:$BN$70,MATCH(ROUND(G150*2,1)/2,神经网络!$D$10:$D$70,0),MATCH(ROUND(E150*2,1)/2,神经网络!$F$8:$BN$8,0))</f>
        <v>2.7527038564983592</v>
      </c>
    </row>
    <row r="151" spans="1:8">
      <c r="A151" s="842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7"/>
        <v>3.2851071647274952</v>
      </c>
      <c r="G151">
        <f>LN(F151/参数实验室!$E$58)/参数实验室!$E$59</f>
        <v>0.43373099306413548</v>
      </c>
      <c r="H151">
        <f>INDEX(神经网络!$F$10:$BN$70,MATCH(ROUND(G151*2,1)/2,神经网络!$D$10:$D$70,0),MATCH(ROUND(E151*2,1)/2,神经网络!$F$8:$BN$8,0))</f>
        <v>2.7527038564983592</v>
      </c>
    </row>
    <row r="152" spans="1:8">
      <c r="A152" s="842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7"/>
        <v>3.3038028169014084</v>
      </c>
      <c r="G152">
        <f>LN(F152/参数实验室!$E$58)/参数实验室!$E$59</f>
        <v>0.43670948722863906</v>
      </c>
      <c r="H152">
        <f>INDEX(神经网络!$F$10:$BN$70,MATCH(ROUND(G152*2,1)/2,神经网络!$D$10:$D$70,0),MATCH(ROUND(E152*2,1)/2,神经网络!$F$8:$BN$8,0))</f>
        <v>2.7527038564983592</v>
      </c>
    </row>
    <row r="153" spans="1:8">
      <c r="A153" s="842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7"/>
        <v>3.3518883312421583</v>
      </c>
      <c r="G153">
        <f>LN(F153/参数实验室!$E$58)/参数实验室!$E$59</f>
        <v>0.44429346766818778</v>
      </c>
      <c r="H153">
        <f>INDEX(神经网络!$F$10:$BN$70,MATCH(ROUND(G153*2,1)/2,神经网络!$D$10:$D$70,0),MATCH(ROUND(E153*2,1)/2,神经网络!$F$8:$BN$8,0))</f>
        <v>2.7180947299240517</v>
      </c>
    </row>
    <row r="154" spans="1:8">
      <c r="A154" s="842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7"/>
        <v>3.3529565491183879</v>
      </c>
      <c r="G154">
        <f>LN(F154/参数实验室!$E$58)/参数实验室!$E$59</f>
        <v>0.44446070747342692</v>
      </c>
      <c r="H154">
        <f>INDEX(神经网络!$F$10:$BN$70,MATCH(ROUND(G154*2,1)/2,神经网络!$D$10:$D$70,0),MATCH(ROUND(E154*2,1)/2,神经网络!$F$8:$BN$8,0))</f>
        <v>2.6829522729550406</v>
      </c>
    </row>
    <row r="155" spans="1:8">
      <c r="A155" s="842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7"/>
        <v>2.7042449999999998</v>
      </c>
      <c r="G155">
        <f>LN(F155/参数实验室!$E$58)/参数实验室!$E$59</f>
        <v>0.33160672338928349</v>
      </c>
      <c r="H155">
        <f>INDEX(神经网络!$F$10:$BN$70,MATCH(ROUND(G155*2,1)/2,神经网络!$D$10:$D$70,0),MATCH(ROUND(E155*2,1)/2,神经网络!$F$8:$BN$8,0))</f>
        <v>2.8064265861865083</v>
      </c>
    </row>
    <row r="156" spans="1:8">
      <c r="A156" s="842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7"/>
        <v>2.8458290155440413</v>
      </c>
      <c r="G156">
        <f>LN(F156/参数实验室!$E$58)/参数实验室!$E$59</f>
        <v>0.35839089563125393</v>
      </c>
      <c r="H156">
        <f>INDEX(神经网络!$F$10:$BN$70,MATCH(ROUND(G156*2,1)/2,神经网络!$D$10:$D$70,0),MATCH(ROUND(E156*2,1)/2,神经网络!$F$8:$BN$8,0))</f>
        <v>2.7818847028531346</v>
      </c>
    </row>
    <row r="157" spans="1:8">
      <c r="A157" s="842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7"/>
        <v>2.8440072388831443</v>
      </c>
      <c r="G157">
        <f>LN(F157/参数实验室!$E$58)/参数实验室!$E$59</f>
        <v>0.35805479918278638</v>
      </c>
      <c r="H157">
        <f>INDEX(神经网络!$F$10:$BN$70,MATCH(ROUND(G157*2,1)/2,神经网络!$D$10:$D$70,0),MATCH(ROUND(E157*2,1)/2,神经网络!$F$8:$BN$8,0))</f>
        <v>2.7818847028531346</v>
      </c>
    </row>
    <row r="158" spans="1:8">
      <c r="A158" s="842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7"/>
        <v>3.1299828326180257</v>
      </c>
      <c r="G158">
        <f>LN(F158/参数实验室!$E$58)/参数实验室!$E$59</f>
        <v>0.40834288235500382</v>
      </c>
      <c r="H158">
        <f>INDEX(神经网络!$F$10:$BN$70,MATCH(ROUND(G158*2,1)/2,神经网络!$D$10:$D$70,0),MATCH(ROUND(E158*2,1)/2,神经网络!$F$8:$BN$8,0))</f>
        <v>2.7367274115306124</v>
      </c>
    </row>
    <row r="159" spans="1:8">
      <c r="A159" s="842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7"/>
        <v>3.6057412140575082</v>
      </c>
      <c r="G159">
        <f>LN(F159/参数实验室!$E$58)/参数实验室!$E$59</f>
        <v>0.4826096439420165</v>
      </c>
      <c r="H159">
        <f>INDEX(神经网络!$F$10:$BN$70,MATCH(ROUND(G159*2,1)/2,神经网络!$D$10:$D$70,0),MATCH(ROUND(E159*2,1)/2,神经网络!$F$8:$BN$8,0))</f>
        <v>2.6614011555204895</v>
      </c>
    </row>
    <row r="160" spans="1:8">
      <c r="A160" s="842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7"/>
        <v>3.605667731629393</v>
      </c>
      <c r="G160">
        <f>LN(F160/参数实验室!$E$58)/参数实验室!$E$59</f>
        <v>0.48259894768285738</v>
      </c>
      <c r="H160">
        <f>INDEX(神经网络!$F$10:$BN$70,MATCH(ROUND(G160*2,1)/2,神经网络!$D$10:$D$70,0),MATCH(ROUND(E160*2,1)/2,神经网络!$F$8:$BN$8,0))</f>
        <v>2.6614011555204895</v>
      </c>
    </row>
    <row r="161" spans="1:8">
      <c r="A161" s="842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7"/>
        <v>2.9291717948717948</v>
      </c>
      <c r="G161">
        <f>LN(F161/参数实验室!$E$58)/参数实验室!$E$59</f>
        <v>0.37354096515126223</v>
      </c>
      <c r="H161">
        <f>INDEX(神经网络!$F$10:$BN$70,MATCH(ROUND(G161*2,1)/2,神经网络!$D$10:$D$70,0),MATCH(ROUND(E161*2,1)/2,神经网络!$F$8:$BN$8,0))</f>
        <v>2.7818847028531346</v>
      </c>
    </row>
    <row r="162" spans="1:8">
      <c r="A162" s="842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7"/>
        <v>2.7110431055013096</v>
      </c>
      <c r="G162">
        <f>LN(F162/参数实验室!$E$58)/参数实验室!$E$59</f>
        <v>0.33292447969788302</v>
      </c>
      <c r="H162">
        <f>INDEX(神经网络!$F$10:$BN$70,MATCH(ROUND(G162*2,1)/2,神经网络!$D$10:$D$70,0),MATCH(ROUND(E162*2,1)/2,神经网络!$F$8:$BN$8,0))</f>
        <v>2.8064265861865083</v>
      </c>
    </row>
    <row r="163" spans="1:8">
      <c r="A163" s="842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7"/>
        <v>2.5462142696376326</v>
      </c>
      <c r="G163">
        <f>LN(F163/参数实验室!$E$58)/参数实验室!$E$59</f>
        <v>0.30000258224993581</v>
      </c>
      <c r="H163">
        <f>INDEX(神经网络!$F$10:$BN$70,MATCH(ROUND(G163*2,1)/2,神经网络!$D$10:$D$70,0),MATCH(ROUND(E163*2,1)/2,神经网络!$F$8:$BN$8,0))</f>
        <v>2.8196344193909142</v>
      </c>
    </row>
    <row r="164" spans="1:8">
      <c r="A164" s="842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7"/>
        <v>2.5387206148282098</v>
      </c>
      <c r="G164">
        <f>LN(F164/参数实验室!$E$58)/参数实验室!$E$59</f>
        <v>0.29845562915778689</v>
      </c>
      <c r="H164">
        <f>INDEX(神经网络!$F$10:$BN$70,MATCH(ROUND(G164*2,1)/2,神经网络!$D$10:$D$70,0),MATCH(ROUND(E164*2,1)/2,神经网络!$F$8:$BN$8,0))</f>
        <v>2.8196344193909142</v>
      </c>
    </row>
    <row r="165" spans="1:8">
      <c r="A165" s="842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7"/>
        <v>2.6604953560371518</v>
      </c>
      <c r="G165">
        <f>LN(F165/参数实验室!$E$58)/参数实验室!$E$59</f>
        <v>0.32304612770571689</v>
      </c>
      <c r="H165">
        <f>INDEX(神经网络!$F$10:$BN$70,MATCH(ROUND(G165*2,1)/2,神经网络!$D$10:$D$70,0),MATCH(ROUND(E165*2,1)/2,神经网络!$F$8:$BN$8,0))</f>
        <v>2.7658884111614173</v>
      </c>
    </row>
    <row r="166" spans="1:8">
      <c r="A166" s="842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7"/>
        <v>2.7218512195121951</v>
      </c>
      <c r="G166">
        <f>LN(F166/参数实验室!$E$58)/参数实验室!$E$59</f>
        <v>0.33501275511089679</v>
      </c>
      <c r="H166">
        <f>INDEX(神经网络!$F$10:$BN$70,MATCH(ROUND(G166*2,1)/2,神经网络!$D$10:$D$70,0),MATCH(ROUND(E166*2,1)/2,神经网络!$F$8:$BN$8,0))</f>
        <v>2.7526651841374887</v>
      </c>
    </row>
    <row r="167" spans="1:8">
      <c r="A167" s="842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7"/>
        <v>2.6708153477218231</v>
      </c>
      <c r="G167">
        <f>LN(F167/参数实验室!$E$58)/参数实验室!$E$59</f>
        <v>0.32507808435824098</v>
      </c>
      <c r="H167">
        <f>INDEX(神经网络!$F$10:$BN$70,MATCH(ROUND(G167*2,1)/2,神经网络!$D$10:$D$70,0),MATCH(ROUND(E167*2,1)/2,神经网络!$F$8:$BN$8,0))</f>
        <v>2.6421787288732652</v>
      </c>
    </row>
    <row r="168" spans="1:8">
      <c r="A168" s="842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7"/>
        <v>2.6735351377018044</v>
      </c>
      <c r="G168">
        <f>LN(F168/参数实验室!$E$58)/参数实验室!$E$59</f>
        <v>0.32561229067365927</v>
      </c>
      <c r="H168">
        <f>INDEX(神经网络!$F$10:$BN$70,MATCH(ROUND(G168*2,1)/2,神经网络!$D$10:$D$70,0),MATCH(ROUND(E168*2,1)/2,神经网络!$F$8:$BN$8,0))</f>
        <v>2.6421787288732652</v>
      </c>
    </row>
    <row r="169" spans="1:8">
      <c r="A169" s="842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7"/>
        <v>2.549659192825112</v>
      </c>
      <c r="G169">
        <f>LN(F169/参数实验室!$E$58)/参数实验室!$E$59</f>
        <v>0.3007122082450896</v>
      </c>
      <c r="H169">
        <f>INDEX(神经网络!$F$10:$BN$70,MATCH(ROUND(G169*2,1)/2,神经网络!$D$10:$D$70,0),MATCH(ROUND(E169*2,1)/2,神经网络!$F$8:$BN$8,0))</f>
        <v>2.6613261590527335</v>
      </c>
    </row>
    <row r="170" spans="1:8">
      <c r="A170" s="842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7"/>
        <v>2.6175785876993163</v>
      </c>
      <c r="G170">
        <f>LN(F170/参数实验室!$E$58)/参数实验室!$E$59</f>
        <v>0.31451061416203779</v>
      </c>
      <c r="H170">
        <f>INDEX(神经网络!$F$10:$BN$70,MATCH(ROUND(G170*2,1)/2,神经网络!$D$10:$D$70,0),MATCH(ROUND(E170*2,1)/2,神经网络!$F$8:$BN$8,0))</f>
        <v>2.6613261590527335</v>
      </c>
    </row>
    <row r="171" spans="1:8">
      <c r="A171" s="842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7"/>
        <v>2.4163575744946866</v>
      </c>
      <c r="G171">
        <f>LN(F171/参数实验室!$E$58)/参数实验室!$E$59</f>
        <v>0.27252837091011289</v>
      </c>
      <c r="H171">
        <f>INDEX(神经网络!$F$10:$BN$70,MATCH(ROUND(G171*2,1)/2,神经网络!$D$10:$D$70,0),MATCH(ROUND(E171*2,1)/2,神经网络!$F$8:$BN$8,0))</f>
        <v>2.7179710319355075</v>
      </c>
    </row>
    <row r="172" spans="1:8">
      <c r="A172" s="842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7"/>
        <v>2.2582615384615385</v>
      </c>
      <c r="G172">
        <f>LN(F172/参数实验室!$E$58)/参数实验室!$E$59</f>
        <v>0.23701360494405901</v>
      </c>
      <c r="H172">
        <f>INDEX(神经网络!$F$10:$BN$70,MATCH(ROUND(G172*2,1)/2,神经网络!$D$10:$D$70,0),MATCH(ROUND(E172*2,1)/2,神经网络!$F$8:$BN$8,0))</f>
        <v>2.7525769445109129</v>
      </c>
    </row>
    <row r="173" spans="1:8">
      <c r="A173" s="842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7"/>
        <v>1.6984600000000001</v>
      </c>
      <c r="G173">
        <f>LN(F173/参数实验室!$E$58)/参数实验室!$E$59</f>
        <v>8.7496686790654477E-2</v>
      </c>
      <c r="H173">
        <f>INDEX(神经网络!$F$10:$BN$70,MATCH(ROUND(G173*2,1)/2,神经网络!$D$10:$D$70,0),MATCH(ROUND(E173*2,1)/2,神经网络!$F$8:$BN$8,0))</f>
        <v>2.8597392589626076</v>
      </c>
    </row>
    <row r="174" spans="1:8">
      <c r="A174" s="842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7"/>
        <v>1.6676885474860335</v>
      </c>
      <c r="G174">
        <f>LN(F174/参数实验室!$E$58)/参数实验室!$E$59</f>
        <v>7.790057364464327E-2</v>
      </c>
      <c r="H174">
        <f>INDEX(神经网络!$F$10:$BN$70,MATCH(ROUND(G174*2,1)/2,神经网络!$D$10:$D$70,0),MATCH(ROUND(E174*2,1)/2,神经网络!$F$8:$BN$8,0))</f>
        <v>2.8597392589626076</v>
      </c>
    </row>
    <row r="175" spans="1:8">
      <c r="A175" s="842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7"/>
        <v>1.7204159420289857</v>
      </c>
      <c r="G175">
        <f>LN(F175/参数实验室!$E$58)/参数实验室!$E$59</f>
        <v>9.4237980456608167E-2</v>
      </c>
      <c r="H175">
        <f>INDEX(神经网络!$F$10:$BN$70,MATCH(ROUND(G175*2,1)/2,神经网络!$D$10:$D$70,0),MATCH(ROUND(E175*2,1)/2,神经网络!$F$8:$BN$8,0))</f>
        <v>2.8397164683920821</v>
      </c>
    </row>
    <row r="176" spans="1:8">
      <c r="A176" s="842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7"/>
        <v>1.4387755856966706</v>
      </c>
      <c r="G176">
        <f>LN(F176/参数实验室!$E$58)/参数实验室!$E$59</f>
        <v>4.0792101284668487E-4</v>
      </c>
      <c r="H176">
        <f>INDEX(神经网络!$F$10:$BN$70,MATCH(ROUND(G176*2,1)/2,神经网络!$D$10:$D$70,0),MATCH(ROUND(E176*2,1)/2,神经网络!$F$8:$BN$8,0))</f>
        <v>2.8761959015967138</v>
      </c>
    </row>
    <row r="177" spans="1:8">
      <c r="A177" s="842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7"/>
        <v>1.2477326086956522</v>
      </c>
      <c r="G177">
        <f>LN(F177/参数实验室!$E$58)/参数实验室!$E$59</f>
        <v>-7.4365133657316992E-2</v>
      </c>
      <c r="H177">
        <f>INDEX(神经网络!$F$10:$BN$70,MATCH(ROUND(G177*2,1)/2,神经网络!$D$10:$D$70,0),MATCH(ROUND(E177*2,1)/2,神经网络!$F$8:$BN$8,0))</f>
        <v>2.8974109960662506</v>
      </c>
    </row>
    <row r="178" spans="1:8">
      <c r="A178" s="842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7"/>
        <v>1.2739124152495276</v>
      </c>
      <c r="G178">
        <f>LN(F178/参数实验室!$E$58)/参数实验室!$E$59</f>
        <v>-6.3466636127385137E-2</v>
      </c>
      <c r="H178">
        <f>INDEX(神经网络!$F$10:$BN$70,MATCH(ROUND(G178*2,1)/2,神经网络!$D$10:$D$70,0),MATCH(ROUND(E178*2,1)/2,神经网络!$F$8:$BN$8,0))</f>
        <v>2.8831407084787859</v>
      </c>
    </row>
    <row r="179" spans="1:8">
      <c r="A179" s="842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7"/>
        <v>1.2719303370786517</v>
      </c>
      <c r="G179">
        <f>LN(F179/参数实验室!$E$58)/参数实验室!$E$59</f>
        <v>-6.4283891592931006E-2</v>
      </c>
      <c r="H179">
        <f>INDEX(神经网络!$F$10:$BN$70,MATCH(ROUND(G179*2,1)/2,神经网络!$D$10:$D$70,0),MATCH(ROUND(E179*2,1)/2,神经网络!$F$8:$BN$8,0))</f>
        <v>2.8494331757592328</v>
      </c>
    </row>
    <row r="180" spans="1:8">
      <c r="A180" s="842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7"/>
        <v>1.2366775599128539</v>
      </c>
      <c r="G180">
        <f>LN(F180/参数实验室!$E$58)/参数实验室!$E$59</f>
        <v>-7.9036121902190115E-2</v>
      </c>
      <c r="H180">
        <f>INDEX(神经网络!$F$10:$BN$70,MATCH(ROUND(G180*2,1)/2,神经网络!$D$10:$D$70,0),MATCH(ROUND(E180*2,1)/2,神经网络!$F$8:$BN$8,0))</f>
        <v>2.8576718029356183</v>
      </c>
    </row>
    <row r="181" spans="1:8">
      <c r="A181" s="842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7"/>
        <v>1.0302256880733944</v>
      </c>
      <c r="G181">
        <f>LN(F181/参数实验室!$E$58)/参数实验室!$E$59</f>
        <v>-0.17490097718413322</v>
      </c>
      <c r="H181">
        <f>INDEX(神经网络!$F$10:$BN$70,MATCH(ROUND(G181*2,1)/2,神经网络!$D$10:$D$70,0),MATCH(ROUND(E181*2,1)/2,神经网络!$F$8:$BN$8,0))</f>
        <v>2.8645890838804009</v>
      </c>
    </row>
    <row r="182" spans="1:8">
      <c r="A182" s="842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7"/>
        <v>1.1435091298582067</v>
      </c>
      <c r="G182">
        <f>LN(F182/参数实验室!$E$58)/参数实验室!$E$59</f>
        <v>-0.12014619547056248</v>
      </c>
      <c r="H182">
        <f>INDEX(神经网络!$F$10:$BN$70,MATCH(ROUND(G182*2,1)/2,神经网络!$D$10:$D$70,0),MATCH(ROUND(E182*2,1)/2,神经网络!$F$8:$BN$8,0))</f>
        <v>2.8576718029356183</v>
      </c>
    </row>
    <row r="183" spans="1:8">
      <c r="A183" s="842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7"/>
        <v>1.0427981308411214</v>
      </c>
      <c r="G183">
        <f>LN(F183/参数实验室!$E$58)/参数实验室!$E$59</f>
        <v>-0.1685346457766447</v>
      </c>
      <c r="H183">
        <f>INDEX(神经网络!$F$10:$BN$70,MATCH(ROUND(G183*2,1)/2,神经网络!$D$10:$D$70,0),MATCH(ROUND(E183*2,1)/2,神经网络!$F$8:$BN$8,0))</f>
        <v>2.8645890838804009</v>
      </c>
    </row>
    <row r="184" spans="1:8">
      <c r="A184" s="842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7"/>
        <v>1.0353921659412908</v>
      </c>
      <c r="G184">
        <f>LN(F184/参数实验室!$E$58)/参数实验室!$E$59</f>
        <v>-0.17227546497063531</v>
      </c>
      <c r="H184">
        <f>INDEX(神经网络!$F$10:$BN$70,MATCH(ROUND(G184*2,1)/2,神经网络!$D$10:$D$70,0),MATCH(ROUND(E184*2,1)/2,神经网络!$F$8:$BN$8,0))</f>
        <v>2.8645890838804009</v>
      </c>
    </row>
    <row r="185" spans="1:8">
      <c r="A185" s="842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7"/>
        <v>1.0616352380952381</v>
      </c>
      <c r="G185">
        <f>LN(F185/参数实验室!$E$58)/参数实验室!$E$59</f>
        <v>-0.15913829603900495</v>
      </c>
      <c r="H185">
        <f>INDEX(神经网络!$F$10:$BN$70,MATCH(ROUND(G185*2,1)/2,神经网络!$D$10:$D$70,0),MATCH(ROUND(E185*2,1)/2,神经网络!$F$8:$BN$8,0))</f>
        <v>2.8473602063870094</v>
      </c>
    </row>
    <row r="186" spans="1:8">
      <c r="A186" s="842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7"/>
        <v>1.0255570093457942</v>
      </c>
      <c r="G186">
        <f>LN(F186/参数实验室!$E$58)/参数实验室!$E$59</f>
        <v>-0.17728486641684946</v>
      </c>
      <c r="H186">
        <f>INDEX(神经网络!$F$10:$BN$70,MATCH(ROUND(G186*2,1)/2,神经网络!$D$10:$D$70,0),MATCH(ROUND(E186*2,1)/2,神经网络!$F$8:$BN$8,0))</f>
        <v>2.8345551858251339</v>
      </c>
    </row>
    <row r="187" spans="1:8">
      <c r="A187" s="842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7"/>
        <v>1.0229904761904762</v>
      </c>
      <c r="G187">
        <f>LN(F187/参数实验室!$E$58)/参数实验室!$E$59</f>
        <v>-0.17859999922932573</v>
      </c>
      <c r="H187">
        <f>INDEX(神经网络!$F$10:$BN$70,MATCH(ROUND(G187*2,1)/2,神经网络!$D$10:$D$70,0),MATCH(ROUND(E187*2,1)/2,神经网络!$F$8:$BN$8,0))</f>
        <v>2.8138956622691706</v>
      </c>
    </row>
    <row r="188" spans="1:8">
      <c r="A188" s="842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7"/>
        <v>1.006645933014354</v>
      </c>
      <c r="G188">
        <f>LN(F188/参数实验室!$E$58)/参数实验室!$E$59</f>
        <v>-0.18705341972848694</v>
      </c>
      <c r="H188">
        <f>INDEX(神经网络!$F$10:$BN$70,MATCH(ROUND(G188*2,1)/2,神经网络!$D$10:$D$70,0),MATCH(ROUND(E188*2,1)/2,神经网络!$F$8:$BN$8,0))</f>
        <v>2.789290498982163</v>
      </c>
    </row>
    <row r="189" spans="1:8">
      <c r="A189" s="842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7"/>
        <v>0.96963750000000004</v>
      </c>
      <c r="G189">
        <f>LN(F189/参数实验室!$E$58)/参数实验室!$E$59</f>
        <v>-0.20671284341839818</v>
      </c>
      <c r="H189">
        <f>INDEX(神经网络!$F$10:$BN$70,MATCH(ROUND(G189*2,1)/2,神经网络!$D$10:$D$70,0),MATCH(ROUND(E189*2,1)/2,神经网络!$F$8:$BN$8,0))</f>
        <v>2.789290498982163</v>
      </c>
    </row>
    <row r="190" spans="1:8">
      <c r="A190" s="842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7"/>
        <v>1.1035098453665591</v>
      </c>
      <c r="G190">
        <f>LN(F190/参数实验室!$E$58)/参数实验室!$E$59</f>
        <v>-0.13883406978131466</v>
      </c>
      <c r="H190">
        <f>INDEX(神经网络!$F$10:$BN$70,MATCH(ROUND(G190*2,1)/2,神经网络!$D$10:$D$70,0),MATCH(ROUND(E190*2,1)/2,神经网络!$F$8:$BN$8,0))</f>
        <v>2.6791236657719484</v>
      </c>
    </row>
    <row r="191" spans="1:8">
      <c r="A191" s="842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7"/>
        <v>1.0654467860906218</v>
      </c>
      <c r="G191">
        <f>LN(F191/参数实验室!$E$58)/参数实验室!$E$59</f>
        <v>-0.15725730744127972</v>
      </c>
      <c r="H191">
        <f>INDEX(神经网络!$F$10:$BN$70,MATCH(ROUND(G191*2,1)/2,神经网络!$D$10:$D$70,0),MATCH(ROUND(E191*2,1)/2,神经网络!$F$8:$BN$8,0))</f>
        <v>2.7142133438742801</v>
      </c>
    </row>
    <row r="192" spans="1:8">
      <c r="A192" s="842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7"/>
        <v>1.181815294117647</v>
      </c>
      <c r="G192">
        <f>LN(F192/参数实验室!$E$58)/参数实验室!$E$59</f>
        <v>-0.10285229535499911</v>
      </c>
      <c r="H192">
        <f>INDEX(神经网络!$F$10:$BN$70,MATCH(ROUND(G192*2,1)/2,神经网络!$D$10:$D$70,0),MATCH(ROUND(E192*2,1)/2,神经网络!$F$8:$BN$8,0))</f>
        <v>2.6588648787646916</v>
      </c>
    </row>
    <row r="193" spans="1:8">
      <c r="A193" s="842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7"/>
        <v>1.1925871779508688</v>
      </c>
      <c r="G193">
        <f>LN(F193/参数实验室!$E$58)/参数实验室!$E$59</f>
        <v>-9.8090082010608037E-2</v>
      </c>
      <c r="H193">
        <f>INDEX(神经网络!$F$10:$BN$70,MATCH(ROUND(G193*2,1)/2,神经网络!$D$10:$D$70,0),MATCH(ROUND(E193*2,1)/2,神经网络!$F$8:$BN$8,0))</f>
        <v>2.6167703656391317</v>
      </c>
    </row>
    <row r="194" spans="1:8">
      <c r="A194" s="842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7"/>
        <v>1.126424959779361</v>
      </c>
      <c r="G194">
        <f>LN(F194/参数实验室!$E$58)/参数实验室!$E$59</f>
        <v>-0.12804674649652126</v>
      </c>
      <c r="H194">
        <f>INDEX(神经网络!$F$10:$BN$70,MATCH(ROUND(G194*2,1)/2,神经网络!$D$10:$D$70,0),MATCH(ROUND(E194*2,1)/2,神经网络!$F$8:$BN$8,0))</f>
        <v>2.6384517912366556</v>
      </c>
    </row>
    <row r="195" spans="1:8">
      <c r="A195" s="842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7"/>
        <v>1.0659877777777778</v>
      </c>
      <c r="G195">
        <f>LN(F195/参数实验室!$E$58)/参数实验室!$E$59</f>
        <v>-0.15699087497819778</v>
      </c>
      <c r="H195">
        <f>INDEX(神经网络!$F$10:$BN$70,MATCH(ROUND(G195*2,1)/2,神经网络!$D$10:$D$70,0),MATCH(ROUND(E195*2,1)/2,神经网络!$F$8:$BN$8,0))</f>
        <v>2.6384517912366556</v>
      </c>
    </row>
    <row r="196" spans="1:8">
      <c r="A196" s="842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7"/>
        <v>0.94257469420493278</v>
      </c>
      <c r="G196">
        <f>LN(F196/参数实验室!$E$58)/参数实验室!$E$59</f>
        <v>-0.22156995136348823</v>
      </c>
      <c r="H196">
        <f>INDEX(神经网络!$F$10:$BN$70,MATCH(ROUND(G196*2,1)/2,神经网络!$D$10:$D$70,0),MATCH(ROUND(E196*2,1)/2,神经网络!$F$8:$BN$8,0))</f>
        <v>2.6963618143802792</v>
      </c>
    </row>
    <row r="197" spans="1:8">
      <c r="A197" s="842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8">C197/B197</f>
        <v>1.0151706728130832</v>
      </c>
      <c r="G197">
        <f>LN(F197/参数实验室!$E$58)/参数实验室!$E$59</f>
        <v>-0.18262742911085575</v>
      </c>
      <c r="H197">
        <f>INDEX(神经网络!$F$10:$BN$70,MATCH(ROUND(G197*2,1)/2,神经网络!$D$10:$D$70,0),MATCH(ROUND(E197*2,1)/2,神经网络!$F$8:$BN$8,0))</f>
        <v>2.6136663891807648</v>
      </c>
    </row>
    <row r="198" spans="1:8">
      <c r="A198" s="842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8"/>
        <v>0.91720041753653447</v>
      </c>
      <c r="G198">
        <f>LN(F198/参数实验室!$E$58)/参数实验室!$E$59</f>
        <v>-0.23589277790678664</v>
      </c>
      <c r="H198">
        <f>INDEX(神经网络!$F$10:$BN$70,MATCH(ROUND(G198*2,1)/2,神经网络!$D$10:$D$70,0),MATCH(ROUND(E198*2,1)/2,神经网络!$F$8:$BN$8,0))</f>
        <v>2.6337856212069997</v>
      </c>
    </row>
    <row r="199" spans="1:8">
      <c r="A199" s="842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8"/>
        <v>0.95239550561797759</v>
      </c>
      <c r="G199">
        <f>LN(F199/参数实验室!$E$58)/参数实验室!$E$59</f>
        <v>-0.21612971940006179</v>
      </c>
      <c r="H199">
        <f>INDEX(神经网络!$F$10:$BN$70,MATCH(ROUND(G199*2,1)/2,神经网络!$D$10:$D$70,0),MATCH(ROUND(E199*2,1)/2,神经网络!$F$8:$BN$8,0))</f>
        <v>2.5662001250639603</v>
      </c>
    </row>
    <row r="200" spans="1:8">
      <c r="A200" s="842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8"/>
        <v>0.99605930232558137</v>
      </c>
      <c r="G200">
        <f>LN(F200/参数实验室!$E$58)/参数实验室!$E$59</f>
        <v>-0.19260240175333254</v>
      </c>
      <c r="H200">
        <f>INDEX(神经网络!$F$10:$BN$70,MATCH(ROUND(G200*2,1)/2,神经网络!$D$10:$D$70,0),MATCH(ROUND(E200*2,1)/2,神经网络!$F$8:$BN$8,0))</f>
        <v>2.5112311794571012</v>
      </c>
    </row>
    <row r="201" spans="1:8">
      <c r="A201" s="842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8"/>
        <v>0.9473723103673114</v>
      </c>
      <c r="G201">
        <f>LN(F201/参数实验室!$E$58)/参数实验室!$E$59</f>
        <v>-0.21890526961037279</v>
      </c>
      <c r="H201">
        <f>INDEX(神经网络!$F$10:$BN$70,MATCH(ROUND(G201*2,1)/2,神经网络!$D$10:$D$70,0),MATCH(ROUND(E201*2,1)/2,神经网络!$F$8:$BN$8,0))</f>
        <v>2.3885868147405978</v>
      </c>
    </row>
    <row r="202" spans="1:8">
      <c r="A202" s="842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8"/>
        <v>0.93360144696244296</v>
      </c>
      <c r="G202">
        <f>LN(F202/参数实验室!$E$58)/参数实验室!$E$59</f>
        <v>-0.22659046186059909</v>
      </c>
      <c r="H202">
        <f>INDEX(神经网络!$F$10:$BN$70,MATCH(ROUND(G202*2,1)/2,神经网络!$D$10:$D$70,0),MATCH(ROUND(E202*2,1)/2,神经网络!$F$8:$BN$8,0))</f>
        <v>2.4184603866818564</v>
      </c>
    </row>
    <row r="203" spans="1:8">
      <c r="A203" s="842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8"/>
        <v>0.92960920029815775</v>
      </c>
      <c r="G203">
        <f>LN(F203/参数实验室!$E$58)/参数实验室!$E$59</f>
        <v>-0.22883964395111994</v>
      </c>
      <c r="H203">
        <f>INDEX(神经网络!$F$10:$BN$70,MATCH(ROUND(G203*2,1)/2,神经网络!$D$10:$D$70,0),MATCH(ROUND(E203*2,1)/2,神经网络!$F$8:$BN$8,0))</f>
        <v>2.4184603866818564</v>
      </c>
    </row>
    <row r="204" spans="1:8">
      <c r="A204" s="842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8"/>
        <v>0.94526859045504985</v>
      </c>
      <c r="G204">
        <f>LN(F204/参数实验室!$E$58)/参数实验室!$E$59</f>
        <v>-0.22007204811093561</v>
      </c>
      <c r="H204">
        <f>INDEX(神经网络!$F$10:$BN$70,MATCH(ROUND(G204*2,1)/2,神经网络!$D$10:$D$70,0),MATCH(ROUND(E204*2,1)/2,神经网络!$F$8:$BN$8,0))</f>
        <v>2.3171487035312683</v>
      </c>
    </row>
    <row r="205" spans="1:8">
      <c r="A205" s="842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8"/>
        <v>0.89052070745907941</v>
      </c>
      <c r="G205">
        <f>LN(F205/参数实验室!$E$58)/参数实验室!$E$59</f>
        <v>-0.25138628556477416</v>
      </c>
      <c r="H205">
        <f>INDEX(神经网络!$F$10:$BN$70,MATCH(ROUND(G205*2,1)/2,神经网络!$D$10:$D$70,0),MATCH(ROUND(E205*2,1)/2,神经网络!$F$8:$BN$8,0))</f>
        <v>2.2768608353931064</v>
      </c>
    </row>
    <row r="206" spans="1:8">
      <c r="A206" s="842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8"/>
        <v>0.87384264918324261</v>
      </c>
      <c r="G206">
        <f>LN(F206/参数实验室!$E$58)/参数实验室!$E$59</f>
        <v>-0.26130919290679766</v>
      </c>
      <c r="H206">
        <f>INDEX(神经网络!$F$10:$BN$70,MATCH(ROUND(G206*2,1)/2,神经网络!$D$10:$D$70,0),MATCH(ROUND(E206*2,1)/2,神经网络!$F$8:$BN$8,0))</f>
        <v>2.2768608353931064</v>
      </c>
    </row>
    <row r="207" spans="1:8">
      <c r="A207" s="842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8"/>
        <v>0.88082598870056494</v>
      </c>
      <c r="G207">
        <f>LN(F207/参数实验室!$E$58)/参数实验室!$E$59</f>
        <v>-0.25713147723728275</v>
      </c>
      <c r="H207">
        <f>INDEX(神经网络!$F$10:$BN$70,MATCH(ROUND(G207*2,1)/2,神经网络!$D$10:$D$70,0),MATCH(ROUND(E207*2,1)/2,神经网络!$F$8:$BN$8,0))</f>
        <v>2.1970877897705643</v>
      </c>
    </row>
    <row r="208" spans="1:8">
      <c r="A208" s="842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8"/>
        <v>0.89708850574712651</v>
      </c>
      <c r="G208">
        <f>LN(F208/参数实验室!$E$58)/参数实验室!$E$59</f>
        <v>-0.24752956903971884</v>
      </c>
      <c r="H208">
        <f>INDEX(神经网络!$F$10:$BN$70,MATCH(ROUND(G208*2,1)/2,神经网络!$D$10:$D$70,0),MATCH(ROUND(E208*2,1)/2,神经网络!$F$8:$BN$8,0))</f>
        <v>2.1970877897705643</v>
      </c>
    </row>
    <row r="209" spans="1:8">
      <c r="A209" s="842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8"/>
        <v>0.9266581839213418</v>
      </c>
      <c r="G209">
        <f>LN(F209/参数实验室!$E$58)/参数实验室!$E$59</f>
        <v>-0.23050842744057021</v>
      </c>
      <c r="H209">
        <f>INDEX(神经网络!$F$10:$BN$70,MATCH(ROUND(G209*2,1)/2,神经网络!$D$10:$D$70,0),MATCH(ROUND(E209*2,1)/2,神经网络!$F$8:$BN$8,0))</f>
        <v>2.1970877897705643</v>
      </c>
    </row>
    <row r="210" spans="1:8">
      <c r="A210" s="842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8"/>
        <v>0.88663843927537789</v>
      </c>
      <c r="G210">
        <f>LN(F210/参数实验室!$E$58)/参数实验室!$E$59</f>
        <v>-0.25367941434574048</v>
      </c>
      <c r="H210">
        <f>INDEX(神经网络!$F$10:$BN$70,MATCH(ROUND(G210*2,1)/2,神经网络!$D$10:$D$70,0),MATCH(ROUND(E210*2,1)/2,神经网络!$F$8:$BN$8,0))</f>
        <v>2.2768608353931064</v>
      </c>
    </row>
    <row r="211" spans="1:8">
      <c r="A211" s="842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8"/>
        <v>0.97332159090909098</v>
      </c>
      <c r="G211">
        <f>LN(F211/参数实验室!$E$58)/参数实验室!$E$59</f>
        <v>-0.20472246458328833</v>
      </c>
      <c r="H211">
        <f>INDEX(神经网络!$F$10:$BN$70,MATCH(ROUND(G211*2,1)/2,神经网络!$D$10:$D$70,0),MATCH(ROUND(E211*2,1)/2,神经网络!$F$8:$BN$8,0))</f>
        <v>2.2371379226278458</v>
      </c>
    </row>
    <row r="212" spans="1:8">
      <c r="A212" s="842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8"/>
        <v>0.95904248366013067</v>
      </c>
      <c r="G212">
        <f>LN(F212/参数实验室!$E$58)/参数实验室!$E$59</f>
        <v>-0.21247937093770122</v>
      </c>
      <c r="H212">
        <f>INDEX(神经网络!$F$10:$BN$70,MATCH(ROUND(G212*2,1)/2,神经网络!$D$10:$D$70,0),MATCH(ROUND(E212*2,1)/2,神经网络!$F$8:$BN$8,0))</f>
        <v>2.3171487035312683</v>
      </c>
    </row>
    <row r="213" spans="1:8">
      <c r="A213" s="842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8"/>
        <v>1.0252448179271709</v>
      </c>
      <c r="G213">
        <f>LN(F213/参数实验室!$E$58)/参数实验室!$E$59</f>
        <v>-0.17744466238286283</v>
      </c>
      <c r="H213">
        <f>INDEX(神经网络!$F$10:$BN$70,MATCH(ROUND(G213*2,1)/2,神经网络!$D$10:$D$70,0),MATCH(ROUND(E213*2,1)/2,神经网络!$F$8:$BN$8,0))</f>
        <v>2.2371379226278458</v>
      </c>
    </row>
    <row r="214" spans="1:8">
      <c r="A214" s="842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8"/>
        <v>1.0712057213096435</v>
      </c>
      <c r="G214">
        <f>LN(F214/参数实验室!$E$58)/参数实验室!$E$59</f>
        <v>-0.1544280146643571</v>
      </c>
      <c r="H214">
        <f>INDEX(神经网络!$F$10:$BN$70,MATCH(ROUND(G214*2,1)/2,神经网络!$D$10:$D$70,0),MATCH(ROUND(E214*2,1)/2,神经网络!$F$8:$BN$8,0))</f>
        <v>2.2803969846435739</v>
      </c>
    </row>
    <row r="215" spans="1:8">
      <c r="A215" s="842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8"/>
        <v>1.1562793103448274</v>
      </c>
      <c r="G215">
        <f>LN(F215/参数实验室!$E$58)/参数实验室!$E$59</f>
        <v>-0.114317355191471</v>
      </c>
      <c r="H215">
        <f>INDEX(神经网络!$F$10:$BN$70,MATCH(ROUND(G215*2,1)/2,神经网络!$D$10:$D$70,0),MATCH(ROUND(E215*2,1)/2,神经网络!$F$8:$BN$8,0))</f>
        <v>2.2393485616600679</v>
      </c>
    </row>
    <row r="216" spans="1:8">
      <c r="A216" s="842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8"/>
        <v>1.2124523255813955</v>
      </c>
      <c r="G216">
        <f>LN(F216/参数实验室!$E$58)/参数实验室!$E$59</f>
        <v>-8.9419504954550658E-2</v>
      </c>
      <c r="H216">
        <f>INDEX(神经网络!$F$10:$BN$70,MATCH(ROUND(G216*2,1)/2,神经网络!$D$10:$D$70,0),MATCH(ROUND(E216*2,1)/2,神经网络!$F$8:$BN$8,0))</f>
        <v>2.1562203275328176</v>
      </c>
    </row>
    <row r="217" spans="1:8">
      <c r="A217" s="842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8"/>
        <v>1.3269893385025442</v>
      </c>
      <c r="G217">
        <f>LN(F217/参数实验室!$E$58)/参数实验室!$E$59</f>
        <v>-4.2042139180615987E-2</v>
      </c>
      <c r="H217">
        <f>INDEX(神经网络!$F$10:$BN$70,MATCH(ROUND(G217*2,1)/2,神经网络!$D$10:$D$70,0),MATCH(ROUND(E217*2,1)/2,神经网络!$F$8:$BN$8,0))</f>
        <v>2.1129284620386226</v>
      </c>
    </row>
    <row r="218" spans="1:8">
      <c r="A218" s="842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8"/>
        <v>1.4308022045315369</v>
      </c>
      <c r="G218">
        <f>LN(F218/参数实验室!$E$58)/参数实验室!$E$59</f>
        <v>-2.5087952550880747E-3</v>
      </c>
      <c r="H218">
        <f>INDEX(神经网络!$F$10:$BN$70,MATCH(ROUND(G218*2,1)/2,神经网络!$D$10:$D$70,0),MATCH(ROUND(E218*2,1)/2,神经网络!$F$8:$BN$8,0))</f>
        <v>2.1570611804478532</v>
      </c>
    </row>
    <row r="219" spans="1:8">
      <c r="A219" s="842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8"/>
        <v>1.6342601307189542</v>
      </c>
      <c r="G219">
        <f>LN(F219/参数实验室!$E$58)/参数实验室!$E$59</f>
        <v>6.7273128550280725E-2</v>
      </c>
      <c r="H219">
        <f>INDEX(神经网络!$F$10:$BN$70,MATCH(ROUND(G219*2,1)/2,神经网络!$D$10:$D$70,0),MATCH(ROUND(E219*2,1)/2,神经网络!$F$8:$BN$8,0))</f>
        <v>2.1134355009563555</v>
      </c>
    </row>
    <row r="220" spans="1:8">
      <c r="A220" s="842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8"/>
        <v>1.7673849682903793</v>
      </c>
      <c r="G220">
        <f>LN(F220/参数实验室!$E$58)/参数实验室!$E$59</f>
        <v>0.10837489614807258</v>
      </c>
      <c r="H220">
        <f>INDEX(神经网络!$F$10:$BN$70,MATCH(ROUND(G220*2,1)/2,神经网络!$D$10:$D$70,0),MATCH(ROUND(E220*2,1)/2,神经网络!$F$8:$BN$8,0))</f>
        <v>2.0686095018645538</v>
      </c>
    </row>
    <row r="221" spans="1:8">
      <c r="A221" s="842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8"/>
        <v>1.7466785243741765</v>
      </c>
      <c r="G221">
        <f>LN(F221/参数实验室!$E$58)/参数实验室!$E$59</f>
        <v>0.10218947200109674</v>
      </c>
      <c r="H221">
        <f>INDEX(神经网络!$F$10:$BN$70,MATCH(ROUND(G221*2,1)/2,神经网络!$D$10:$D$70,0),MATCH(ROUND(E221*2,1)/2,神经网络!$F$8:$BN$8,0))</f>
        <v>2.0686095018645538</v>
      </c>
    </row>
    <row r="222" spans="1:8">
      <c r="A222" s="842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8"/>
        <v>1.721027194066749</v>
      </c>
      <c r="G222">
        <f>LN(F222/参数实验室!$E$58)/参数实验室!$E$59</f>
        <v>9.4424424395414291E-2</v>
      </c>
      <c r="H222">
        <f>INDEX(神经网络!$F$10:$BN$70,MATCH(ROUND(G222*2,1)/2,神经网络!$D$10:$D$70,0),MATCH(ROUND(E222*2,1)/2,神经网络!$F$8:$BN$8,0))</f>
        <v>2.2407146315206568</v>
      </c>
    </row>
    <row r="223" spans="1:8">
      <c r="A223" s="842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8"/>
        <v>1.6824161468753678</v>
      </c>
      <c r="G223">
        <f>LN(F223/参数实验室!$E$58)/参数实验室!$E$59</f>
        <v>8.2515289055890659E-2</v>
      </c>
      <c r="H223">
        <f>INDEX(神经网络!$F$10:$BN$70,MATCH(ROUND(G223*2,1)/2,神经网络!$D$10:$D$70,0),MATCH(ROUND(E223*2,1)/2,神经网络!$F$8:$BN$8,0))</f>
        <v>2.3211237946113084</v>
      </c>
    </row>
    <row r="224" spans="1:8">
      <c r="A224" s="842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8"/>
        <v>1.7151020878994119</v>
      </c>
      <c r="G224">
        <f>LN(F224/参数实验室!$E$58)/参数实验室!$E$59</f>
        <v>9.2614353379644729E-2</v>
      </c>
      <c r="H224">
        <f>INDEX(神经网络!$F$10:$BN$70,MATCH(ROUND(G224*2,1)/2,神经网络!$D$10:$D$70,0),MATCH(ROUND(E224*2,1)/2,神经网络!$F$8:$BN$8,0))</f>
        <v>2.3211237946113084</v>
      </c>
    </row>
    <row r="225" spans="1:8">
      <c r="A225" s="842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8"/>
        <v>1.7630595157275402</v>
      </c>
      <c r="G225">
        <f>LN(F225/参数实验室!$E$58)/参数实验室!$E$59</f>
        <v>0.10708880743489427</v>
      </c>
      <c r="H225">
        <f>INDEX(神经网络!$F$10:$BN$70,MATCH(ROUND(G225*2,1)/2,神经网络!$D$10:$D$70,0),MATCH(ROUND(E225*2,1)/2,神经网络!$F$8:$BN$8,0))</f>
        <v>2.3211237946113084</v>
      </c>
    </row>
    <row r="226" spans="1:8">
      <c r="A226" s="842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8"/>
        <v>1.9073105706267541</v>
      </c>
      <c r="G226">
        <f>LN(F226/参数实验室!$E$58)/参数实验室!$E$59</f>
        <v>0.14836517189404735</v>
      </c>
      <c r="H226">
        <f>INDEX(神经网络!$F$10:$BN$70,MATCH(ROUND(G226*2,1)/2,神经网络!$D$10:$D$70,0),MATCH(ROUND(E226*2,1)/2,神经网络!$F$8:$BN$8,0))</f>
        <v>2.282883809014074</v>
      </c>
    </row>
    <row r="227" spans="1:8">
      <c r="A227" s="842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8"/>
        <v>2.1005060975609759</v>
      </c>
      <c r="G227">
        <f>LN(F227/参数实验室!$E$58)/参数实验室!$E$59</f>
        <v>0.19900526441641581</v>
      </c>
      <c r="H227">
        <f>INDEX(神经网络!$F$10:$BN$70,MATCH(ROUND(G227*2,1)/2,神经网络!$D$10:$D$70,0),MATCH(ROUND(E227*2,1)/2,神经网络!$F$8:$BN$8,0))</f>
        <v>2.2408797490387489</v>
      </c>
    </row>
    <row r="228" spans="1:8">
      <c r="A228" s="842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8"/>
        <v>2.3174931163954944</v>
      </c>
      <c r="G228">
        <f>LN(F228/参数实验室!$E$58)/参数实验室!$E$59</f>
        <v>0.25060247588851886</v>
      </c>
      <c r="H228">
        <f>INDEX(神经网络!$F$10:$BN$70,MATCH(ROUND(G228*2,1)/2,神经网络!$D$10:$D$70,0),MATCH(ROUND(E228*2,1)/2,神经网络!$F$8:$BN$8,0))</f>
        <v>2.2829935546789448</v>
      </c>
    </row>
    <row r="229" spans="1:8">
      <c r="A229" s="842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8"/>
        <v>2.4721438485804414</v>
      </c>
      <c r="G229">
        <f>LN(F229/参数实验室!$E$58)/参数实验室!$E$59</f>
        <v>0.28450787958745927</v>
      </c>
      <c r="H229">
        <f>INDEX(神经网络!$F$10:$BN$70,MATCH(ROUND(G229*2,1)/2,神经网络!$D$10:$D$70,0),MATCH(ROUND(E229*2,1)/2,神经网络!$F$8:$BN$8,0))</f>
        <v>2.2409332353449032</v>
      </c>
    </row>
    <row r="230" spans="1:8">
      <c r="A230" s="842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8"/>
        <v>2.4835304546030139</v>
      </c>
      <c r="G230">
        <f>LN(F230/参数实验室!$E$58)/参数实验室!$E$59</f>
        <v>0.28691978818330316</v>
      </c>
      <c r="H230">
        <f>INDEX(神经网络!$F$10:$BN$70,MATCH(ROUND(G230*2,1)/2,神经网络!$D$10:$D$70,0),MATCH(ROUND(E230*2,1)/2,神经网络!$F$8:$BN$8,0))</f>
        <v>2.2409332353449032</v>
      </c>
    </row>
    <row r="231" spans="1:8">
      <c r="A231" s="842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8"/>
        <v>2.4048190160591387</v>
      </c>
      <c r="G231">
        <f>LN(F231/参数实验室!$E$58)/参数实验室!$E$59</f>
        <v>0.27001609180338515</v>
      </c>
      <c r="H231">
        <f>INDEX(神经网络!$F$10:$BN$70,MATCH(ROUND(G231*2,1)/2,神经网络!$D$10:$D$70,0),MATCH(ROUND(E231*2,1)/2,神经网络!$F$8:$BN$8,0))</f>
        <v>2.202544627332407</v>
      </c>
    </row>
    <row r="232" spans="1:8">
      <c r="A232" s="842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8"/>
        <v>2.4385789949618912</v>
      </c>
      <c r="G232">
        <f>LN(F232/参数实验室!$E$58)/参数实验室!$E$59</f>
        <v>0.27733299962343189</v>
      </c>
      <c r="H232">
        <f>INDEX(神经网络!$F$10:$BN$70,MATCH(ROUND(G232*2,1)/2,神经网络!$D$10:$D$70,0),MATCH(ROUND(E232*2,1)/2,神经网络!$F$8:$BN$8,0))</f>
        <v>2.2409332353449032</v>
      </c>
    </row>
    <row r="233" spans="1:8">
      <c r="A233" s="842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8"/>
        <v>2.4366815856777495</v>
      </c>
      <c r="G233">
        <f>LN(F233/参数实验室!$E$58)/参数实验室!$E$59</f>
        <v>0.27692446228764389</v>
      </c>
      <c r="H233">
        <f>INDEX(神经网络!$F$10:$BN$70,MATCH(ROUND(G233*2,1)/2,神经网络!$D$10:$D$70,0),MATCH(ROUND(E233*2,1)/2,神经网络!$F$8:$BN$8,0))</f>
        <v>2.2409332353449032</v>
      </c>
    </row>
    <row r="234" spans="1:8">
      <c r="A234" s="842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8"/>
        <v>2.5318973042362001</v>
      </c>
      <c r="G234">
        <f>LN(F234/参数实验室!$E$58)/参数实验室!$E$59</f>
        <v>0.29704308166546517</v>
      </c>
      <c r="H234">
        <f>INDEX(神经网络!$F$10:$BN$70,MATCH(ROUND(G234*2,1)/2,神经网络!$D$10:$D$70,0),MATCH(ROUND(E234*2,1)/2,神经网络!$F$8:$BN$8,0))</f>
        <v>2.2409332353449032</v>
      </c>
    </row>
    <row r="235" spans="1:8">
      <c r="A235" s="842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8"/>
        <v>3.1077411764705882</v>
      </c>
      <c r="G235">
        <f>LN(F235/参数实验室!$E$58)/参数实验室!$E$59</f>
        <v>0.40459995541243138</v>
      </c>
      <c r="H235">
        <f>INDEX(神经网络!$F$10:$BN$70,MATCH(ROUND(G235*2,1)/2,神经网络!$D$10:$D$70,0),MATCH(ROUND(E235*2,1)/2,神经网络!$F$8:$BN$8,0))</f>
        <v>1.9720287319079939</v>
      </c>
    </row>
    <row r="236" spans="1:8">
      <c r="A236" s="842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8"/>
        <v>3.1551436619718314</v>
      </c>
      <c r="G236">
        <f>LN(F236/参数实验室!$E$58)/参数实验室!$E$59</f>
        <v>0.41254513144906124</v>
      </c>
      <c r="H236">
        <f>INDEX(神经网络!$F$10:$BN$70,MATCH(ROUND(G236*2,1)/2,神经网络!$D$10:$D$70,0),MATCH(ROUND(E236*2,1)/2,神经网络!$F$8:$BN$8,0))</f>
        <v>2.1575616651709604</v>
      </c>
    </row>
    <row r="237" spans="1:8">
      <c r="A237" s="842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8"/>
        <v>3.1710527027027031</v>
      </c>
      <c r="G237">
        <f>LN(F237/参数实验室!$E$58)/参数实验室!$E$59</f>
        <v>0.41518492998516693</v>
      </c>
      <c r="H237">
        <f>INDEX(神经网络!$F$10:$BN$70,MATCH(ROUND(G237*2,1)/2,神经网络!$D$10:$D$70,0),MATCH(ROUND(E237*2,1)/2,神经网络!$F$8:$BN$8,0))</f>
        <v>2.1575616651709604</v>
      </c>
    </row>
    <row r="238" spans="1:8">
      <c r="A238" s="842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8"/>
        <v>3.2123255505439103</v>
      </c>
      <c r="G238">
        <f>LN(F238/参数实验室!$E$58)/参数实验室!$E$59</f>
        <v>0.4219720956738669</v>
      </c>
      <c r="H238">
        <f>INDEX(神经网络!$F$10:$BN$70,MATCH(ROUND(G238*2,1)/2,神经网络!$D$10:$D$70,0),MATCH(ROUND(E238*2,1)/2,神经网络!$F$8:$BN$8,0))</f>
        <v>2.2409313853744353</v>
      </c>
    </row>
    <row r="239" spans="1:8">
      <c r="A239" s="842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8"/>
        <v>3.2320626666666663</v>
      </c>
      <c r="G239">
        <f>LN(F239/参数实验室!$E$58)/参数实验室!$E$59</f>
        <v>0.42518702849180989</v>
      </c>
      <c r="H239">
        <f>INDEX(神经网络!$F$10:$BN$70,MATCH(ROUND(G239*2,1)/2,神经网络!$D$10:$D$70,0),MATCH(ROUND(E239*2,1)/2,神经网络!$F$8:$BN$8,0))</f>
        <v>2.2830121594727277</v>
      </c>
    </row>
    <row r="240" spans="1:8">
      <c r="A240" s="842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8"/>
        <v>3.2352684931506852</v>
      </c>
      <c r="G240">
        <f>LN(F240/参数实验室!$E$58)/参数实验室!$E$59</f>
        <v>0.42570736403294374</v>
      </c>
      <c r="H240">
        <f>INDEX(神经网络!$F$10:$BN$70,MATCH(ROUND(G240*2,1)/2,神经网络!$D$10:$D$70,0),MATCH(ROUND(E240*2,1)/2,神经网络!$F$8:$BN$8,0))</f>
        <v>2.202528146170029</v>
      </c>
    </row>
    <row r="241" spans="1:8">
      <c r="A241" s="842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8"/>
        <v>3.131388248066223</v>
      </c>
      <c r="G241">
        <f>LN(F241/参数实验室!$E$58)/参数实验室!$E$59</f>
        <v>0.40857849784019973</v>
      </c>
      <c r="H241">
        <f>INDEX(神经网络!$F$10:$BN$70,MATCH(ROUND(G241*2,1)/2,神经网络!$D$10:$D$70,0),MATCH(ROUND(E241*2,1)/2,神经网络!$F$8:$BN$8,0))</f>
        <v>2.1575616651709604</v>
      </c>
    </row>
    <row r="242" spans="1:8">
      <c r="A242" s="842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8"/>
        <v>2.966494805194805</v>
      </c>
      <c r="G242">
        <f>LN(F242/参数实验室!$E$58)/参数实验室!$E$59</f>
        <v>0.38018631872694153</v>
      </c>
      <c r="H242">
        <f>INDEX(神经网络!$F$10:$BN$70,MATCH(ROUND(G242*2,1)/2,神经网络!$D$10:$D$70,0),MATCH(ROUND(E242*2,1)/2,神经网络!$F$8:$BN$8,0))</f>
        <v>2.2409313853744353</v>
      </c>
    </row>
    <row r="243" spans="1:8">
      <c r="A243" s="842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8"/>
        <v>2.5902255813953485</v>
      </c>
      <c r="G243">
        <f>LN(F243/参数实验室!$E$58)/参数实验室!$E$59</f>
        <v>0.30899717029967755</v>
      </c>
      <c r="H243">
        <f>INDEX(神经网络!$F$10:$BN$70,MATCH(ROUND(G243*2,1)/2,神经网络!$D$10:$D$70,0),MATCH(ROUND(E243*2,1)/2,神经网络!$F$8:$BN$8,0))</f>
        <v>2.393204495489289</v>
      </c>
    </row>
    <row r="244" spans="1:8">
      <c r="A244" s="842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8"/>
        <v>2.3039523035230349</v>
      </c>
      <c r="G244">
        <f>LN(F244/参数实验室!$E$58)/参数实验室!$E$59</f>
        <v>0.24752682743896026</v>
      </c>
      <c r="H244">
        <f>INDEX(神经网络!$F$10:$BN$70,MATCH(ROUND(G244*2,1)/2,神经网络!$D$10:$D$70,0),MATCH(ROUND(E244*2,1)/2,神经网络!$F$8:$BN$8,0))</f>
        <v>2.4256851406512716</v>
      </c>
    </row>
    <row r="245" spans="1:8">
      <c r="A245" s="842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8"/>
        <v>2.0715669999999999</v>
      </c>
      <c r="G245">
        <f>LN(F245/参数实验室!$E$58)/参数实验室!$E$59</f>
        <v>0.19172397015100376</v>
      </c>
      <c r="H245">
        <f>INDEX(神经网络!$F$10:$BN$70,MATCH(ROUND(G245*2,1)/2,神经网络!$D$10:$D$70,0),MATCH(ROUND(E245*2,1)/2,神经网络!$F$8:$BN$8,0))</f>
        <v>2.5163045992923223</v>
      </c>
    </row>
    <row r="246" spans="1:8">
      <c r="A246" s="842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8"/>
        <v>2.1013910496009696</v>
      </c>
      <c r="G246">
        <f>LN(F246/参数实验室!$E$58)/参数实验室!$E$59</f>
        <v>0.19922634106190437</v>
      </c>
      <c r="H246">
        <f>INDEX(神经网络!$F$10:$BN$70,MATCH(ROUND(G246*2,1)/2,神经网络!$D$10:$D$70,0),MATCH(ROUND(E246*2,1)/2,神经网络!$F$8:$BN$8,0))</f>
        <v>2.4564058445364982</v>
      </c>
    </row>
    <row r="247" spans="1:8">
      <c r="A247" s="842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8"/>
        <v>1.9519525669111342</v>
      </c>
      <c r="G247">
        <f>LN(F247/参数实验室!$E$58)/参数实验室!$E$59</f>
        <v>0.16050820363113188</v>
      </c>
      <c r="H247">
        <f>INDEX(神经网络!$F$10:$BN$70,MATCH(ROUND(G247*2,1)/2,神经网络!$D$10:$D$70,0),MATCH(ROUND(E247*2,1)/2,神经网络!$F$8:$BN$8,0))</f>
        <v>2.4888179475274081</v>
      </c>
    </row>
    <row r="248" spans="1:8">
      <c r="A248" s="842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8"/>
        <v>1.7843882046210553</v>
      </c>
      <c r="G248">
        <f>LN(F248/参数实验室!$E$58)/参数实验室!$E$59</f>
        <v>0.11340015259016453</v>
      </c>
      <c r="H248">
        <f>INDEX(神经网络!$F$10:$BN$70,MATCH(ROUND(G248*2,1)/2,神经网络!$D$10:$D$70,0),MATCH(ROUND(E248*2,1)/2,神经网络!$F$8:$BN$8,0))</f>
        <v>2.5160535716501484</v>
      </c>
    </row>
    <row r="249" spans="1:8">
      <c r="A249" s="842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8"/>
        <v>1.681068846815835</v>
      </c>
      <c r="G249">
        <f>LN(F249/参数实验室!$E$58)/参数实验室!$E$59</f>
        <v>8.209481093713164E-2</v>
      </c>
      <c r="H249">
        <f>INDEX(神经网络!$F$10:$BN$70,MATCH(ROUND(G249*2,1)/2,神经网络!$D$10:$D$70,0),MATCH(ROUND(E249*2,1)/2,神经网络!$F$8:$BN$8,0))</f>
        <v>2.5711943881352806</v>
      </c>
    </row>
    <row r="250" spans="1:8">
      <c r="A250" s="842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8"/>
        <v>1.6212521913348361</v>
      </c>
      <c r="G250">
        <f>LN(F250/参数实验室!$E$58)/参数实验室!$E$59</f>
        <v>6.3078823484837135E-2</v>
      </c>
      <c r="H250">
        <f>INDEX(神经网络!$F$10:$BN$70,MATCH(ROUND(G250*2,1)/2,神经网络!$D$10:$D$70,0),MATCH(ROUND(E250*2,1)/2,神经网络!$F$8:$BN$8,0))</f>
        <v>2.5435756358455848</v>
      </c>
    </row>
    <row r="251" spans="1:8">
      <c r="A251" s="842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8"/>
        <v>1.7120830049908067</v>
      </c>
      <c r="G251">
        <f>LN(F251/参数实验室!$E$58)/参数实验室!$E$59</f>
        <v>9.1689642144084496E-2</v>
      </c>
      <c r="H251">
        <f>INDEX(神经网络!$F$10:$BN$70,MATCH(ROUND(G251*2,1)/2,神经网络!$D$10:$D$70,0),MATCH(ROUND(E251*2,1)/2,神经网络!$F$8:$BN$8,0))</f>
        <v>2.5160535716501484</v>
      </c>
    </row>
    <row r="252" spans="1:8">
      <c r="A252" s="842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8"/>
        <v>1.5955586776859505</v>
      </c>
      <c r="G252">
        <f>LN(F252/参数实验室!$E$58)/参数实验室!$E$59</f>
        <v>5.4694350880349983E-2</v>
      </c>
      <c r="H252">
        <f>INDEX(神经网络!$F$10:$BN$70,MATCH(ROUND(G252*2,1)/2,神经网络!$D$10:$D$70,0),MATCH(ROUND(E252*2,1)/2,神经网络!$F$8:$BN$8,0))</f>
        <v>2.5435756358455848</v>
      </c>
    </row>
    <row r="253" spans="1:8">
      <c r="A253" s="842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8"/>
        <v>1.3616132008516677</v>
      </c>
      <c r="G253">
        <f>LN(F253/参数实验室!$E$58)/参数实验室!$E$59</f>
        <v>-2.8523235907190286E-2</v>
      </c>
      <c r="H253">
        <f>INDEX(神经网络!$F$10:$BN$70,MATCH(ROUND(G253*2,1)/2,神经网络!$D$10:$D$70,0),MATCH(ROUND(E253*2,1)/2,神经网络!$F$8:$BN$8,0))</f>
        <v>2.6405513135592522</v>
      </c>
    </row>
    <row r="254" spans="1:8">
      <c r="A254" s="842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8"/>
        <v>1.1206152579260042</v>
      </c>
      <c r="G254">
        <f>LN(F254/参数实验室!$E$58)/参数实验室!$E$59</f>
        <v>-0.13076076316371593</v>
      </c>
      <c r="H254">
        <f>INDEX(神经网络!$F$10:$BN$70,MATCH(ROUND(G254*2,1)/2,神经网络!$D$10:$D$70,0),MATCH(ROUND(E254*2,1)/2,神经网络!$F$8:$BN$8,0))</f>
        <v>2.7779685603974271</v>
      </c>
    </row>
    <row r="255" spans="1:8">
      <c r="A255" s="842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8"/>
        <v>1.1823078338752224</v>
      </c>
      <c r="G255">
        <f>LN(F255/参数实验室!$E$58)/参数实验室!$E$59</f>
        <v>-0.10263359990397021</v>
      </c>
      <c r="H255">
        <f>INDEX(神经网络!$F$10:$BN$70,MATCH(ROUND(G255*2,1)/2,神经网络!$D$10:$D$70,0),MATCH(ROUND(E255*2,1)/2,神经网络!$F$8:$BN$8,0))</f>
        <v>2.69955901016383</v>
      </c>
    </row>
    <row r="256" spans="1:8">
      <c r="A256" s="842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8"/>
        <v>1.2034162924951892</v>
      </c>
      <c r="G256">
        <f>LN(F256/参数实验室!$E$58)/参数实验室!$E$59</f>
        <v>-9.3345728905048345E-2</v>
      </c>
      <c r="H256">
        <f>INDEX(神经网络!$F$10:$BN$70,MATCH(ROUND(G256*2,1)/2,神经网络!$D$10:$D$70,0),MATCH(ROUND(E256*2,1)/2,神经网络!$F$8:$BN$8,0))</f>
        <v>2.6588648787646916</v>
      </c>
    </row>
    <row r="257" spans="1:8">
      <c r="A257" s="842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8"/>
        <v>1.0191609560421193</v>
      </c>
      <c r="G257">
        <f>LN(F257/参数实验室!$E$58)/参数实验室!$E$59</f>
        <v>-0.18056845412175343</v>
      </c>
      <c r="H257">
        <f>INDEX(神经网络!$F$10:$BN$70,MATCH(ROUND(G257*2,1)/2,神经网络!$D$10:$D$70,0),MATCH(ROUND(E257*2,1)/2,神经网络!$F$8:$BN$8,0))</f>
        <v>2.730901114958201</v>
      </c>
    </row>
    <row r="258" spans="1:8">
      <c r="A258" s="842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8"/>
        <v>0.95946789473684213</v>
      </c>
      <c r="G258">
        <f>LN(F258/参数实验室!$E$58)/参数实验室!$E$59</f>
        <v>-0.21224660834255726</v>
      </c>
      <c r="H258">
        <f>INDEX(神经网络!$F$10:$BN$70,MATCH(ROUND(G258*2,1)/2,神经网络!$D$10:$D$70,0),MATCH(ROUND(E258*2,1)/2,神经网络!$F$8:$BN$8,0))</f>
        <v>2.7600844238351083</v>
      </c>
    </row>
    <row r="259" spans="1:8">
      <c r="A259" s="842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8"/>
        <v>0.82820727404324623</v>
      </c>
      <c r="G259">
        <f>LN(F259/参数实验室!$E$58)/参数实验室!$E$59</f>
        <v>-0.28946072106851722</v>
      </c>
      <c r="H259">
        <f>INDEX(神经网络!$F$10:$BN$70,MATCH(ROUND(G259*2,1)/2,神经网络!$D$10:$D$70,0),MATCH(ROUND(E259*2,1)/2,神经网络!$F$8:$BN$8,0))</f>
        <v>2.8284831842449814</v>
      </c>
    </row>
    <row r="260" spans="1:8">
      <c r="A260" s="842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8"/>
        <v>0.62309097222222221</v>
      </c>
      <c r="G260">
        <f>LN(F260/参数实验室!$E$58)/参数实验室!$E$59</f>
        <v>-0.43881892058633781</v>
      </c>
      <c r="H260">
        <f>INDEX(神经网络!$F$10:$BN$70,MATCH(ROUND(G260*2,1)/2,神经网络!$D$10:$D$70,0),MATCH(ROUND(E260*2,1)/2,神经网络!$F$8:$BN$8,0))</f>
        <v>2.712235334982656</v>
      </c>
    </row>
    <row r="261" spans="1:8">
      <c r="A261" s="842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9">C261/B261</f>
        <v>0.51925714285714286</v>
      </c>
      <c r="G261">
        <f>LN(F261/参数实验室!$E$58)/参数实验室!$E$59</f>
        <v>-0.5344963025159376</v>
      </c>
      <c r="H261">
        <f>INDEX(神经网络!$F$10:$BN$70,MATCH(ROUND(G261*2,1)/2,神经网络!$D$10:$D$70,0),MATCH(ROUND(E261*2,1)/2,神经网络!$F$8:$BN$8,0))</f>
        <v>2.7100097714652316</v>
      </c>
    </row>
    <row r="262" spans="1:8">
      <c r="A262" s="842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9"/>
        <v>0.60131218884969173</v>
      </c>
      <c r="G262">
        <f>LN(F262/参数实验室!$E$58)/参数实验室!$E$59</f>
        <v>-0.45749232589022026</v>
      </c>
      <c r="H262">
        <f>INDEX(神经网络!$F$10:$BN$70,MATCH(ROUND(G262*2,1)/2,神经网络!$D$10:$D$70,0),MATCH(ROUND(E262*2,1)/2,神经网络!$F$8:$BN$8,0))</f>
        <v>2.6765831070898574</v>
      </c>
    </row>
    <row r="263" spans="1:8">
      <c r="A263" s="842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9"/>
        <v>0.56757656249999999</v>
      </c>
      <c r="G263">
        <f>LN(F263/参数实验室!$E$58)/参数实验室!$E$59</f>
        <v>-0.48779666171527919</v>
      </c>
      <c r="H263">
        <f>INDEX(神经网络!$F$10:$BN$70,MATCH(ROUND(G263*2,1)/2,神经网络!$D$10:$D$70,0),MATCH(ROUND(E263*2,1)/2,神经网络!$F$8:$BN$8,0))</f>
        <v>2.6411405485090351</v>
      </c>
    </row>
    <row r="264" spans="1:8">
      <c r="A264" s="842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9"/>
        <v>0.52916158357771259</v>
      </c>
      <c r="G264">
        <f>LN(F264/参数实验室!$E$58)/参数实验室!$E$59</f>
        <v>-0.52457938615517719</v>
      </c>
      <c r="H264">
        <f>INDEX(神经网络!$F$10:$BN$70,MATCH(ROUND(G264*2,1)/2,神经网络!$D$10:$D$70,0),MATCH(ROUND(E264*2,1)/2,神经网络!$F$8:$BN$8,0))</f>
        <v>2.6776781606716282</v>
      </c>
    </row>
    <row r="265" spans="1:8">
      <c r="A265" s="842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9"/>
        <v>0.52697395848624529</v>
      </c>
      <c r="G265">
        <f>LN(F265/参数实验室!$E$58)/参数实验室!$E$59</f>
        <v>-0.52675370085318018</v>
      </c>
      <c r="H265">
        <f>INDEX(神经网络!$F$10:$BN$70,MATCH(ROUND(G265*2,1)/2,神经网络!$D$10:$D$70,0),MATCH(ROUND(E265*2,1)/2,神经网络!$F$8:$BN$8,0))</f>
        <v>2.551748057254561</v>
      </c>
    </row>
    <row r="266" spans="1:8">
      <c r="A266" s="842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9"/>
        <v>0.53419111911191119</v>
      </c>
      <c r="G266">
        <f>LN(F266/参数实验室!$E$58)/参数实验室!$E$59</f>
        <v>-0.51961435105623932</v>
      </c>
      <c r="H266">
        <f>INDEX(神经网络!$F$10:$BN$70,MATCH(ROUND(G266*2,1)/2,神经网络!$D$10:$D$70,0),MATCH(ROUND(E266*2,1)/2,神经网络!$F$8:$BN$8,0))</f>
        <v>2.5998183337009673</v>
      </c>
    </row>
    <row r="267" spans="1:8">
      <c r="A267" s="842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9"/>
        <v>0.49886057971014491</v>
      </c>
      <c r="G267">
        <f>LN(F267/参数实验室!$E$58)/参数实验室!$E$59</f>
        <v>-0.55552854840021415</v>
      </c>
      <c r="H267">
        <f>INDEX(神经网络!$F$10:$BN$70,MATCH(ROUND(G267*2,1)/2,神经网络!$D$10:$D$70,0),MATCH(ROUND(E267*2,1)/2,神经网络!$F$8:$BN$8,0))</f>
        <v>2.5046629845274713</v>
      </c>
    </row>
    <row r="268" spans="1:8">
      <c r="A268" s="842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9"/>
        <v>0.45788409777533645</v>
      </c>
      <c r="G268">
        <f>LN(F268/参数实验室!$E$58)/参数实验室!$E$59</f>
        <v>-0.60051408595726874</v>
      </c>
      <c r="H268">
        <f>INDEX(神经网络!$F$10:$BN$70,MATCH(ROUND(G268*2,1)/2,神经网络!$D$10:$D$70,0),MATCH(ROUND(E268*2,1)/2,神经网络!$F$8:$BN$8,0))</f>
        <v>2.4870144985186786</v>
      </c>
    </row>
    <row r="269" spans="1:8">
      <c r="A269" s="842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9"/>
        <v>0.42127447683592439</v>
      </c>
      <c r="G269">
        <f>LN(F269/参数实验室!$E$58)/参数实验室!$E$59</f>
        <v>-0.6442509633963408</v>
      </c>
      <c r="H269">
        <f>INDEX(神经网络!$F$10:$BN$70,MATCH(ROUND(G269*2,1)/2,神经网络!$D$10:$D$70,0),MATCH(ROUND(E269*2,1)/2,神经网络!$F$8:$BN$8,0))</f>
        <v>2.4550880705732143</v>
      </c>
    </row>
    <row r="270" spans="1:8">
      <c r="A270" s="842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9"/>
        <v>0.41214447368421053</v>
      </c>
      <c r="G270">
        <f>LN(F270/参数实验室!$E$58)/参数实验室!$E$59</f>
        <v>-0.65575084774633885</v>
      </c>
      <c r="H270">
        <f>INDEX(神经网络!$F$10:$BN$70,MATCH(ROUND(G270*2,1)/2,神经网络!$D$10:$D$70,0),MATCH(ROUND(E270*2,1)/2,神经网络!$F$8:$BN$8,0))</f>
        <v>2.4024867996417152</v>
      </c>
    </row>
    <row r="271" spans="1:8">
      <c r="A271" s="842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9"/>
        <v>0.26951273666092945</v>
      </c>
      <c r="G271">
        <f>LN(F271/参数实验室!$E$58)/参数实验室!$E$59</f>
        <v>-0.87868696019503112</v>
      </c>
      <c r="H271">
        <f>INDEX(神经网络!$F$10:$BN$70,MATCH(ROUND(G271*2,1)/2,神经网络!$D$10:$D$70,0),MATCH(ROUND(E271*2,1)/2,神经网络!$F$8:$BN$8,0))</f>
        <v>2.6394057937528874</v>
      </c>
    </row>
    <row r="272" spans="1:8">
      <c r="A272" s="842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9"/>
        <v>0.28192454545454548</v>
      </c>
      <c r="G272">
        <f>LN(F272/参数实验室!$E$58)/参数实验室!$E$59</f>
        <v>-0.85505602819851612</v>
      </c>
      <c r="H272">
        <f>INDEX(神经网络!$F$10:$BN$70,MATCH(ROUND(G272*2,1)/2,神经网络!$D$10:$D$70,0),MATCH(ROUND(E272*2,1)/2,神经网络!$F$8:$BN$8,0))</f>
        <v>2.4773988299363521</v>
      </c>
    </row>
    <row r="273" spans="1:8">
      <c r="A273" s="842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9"/>
        <v>0.24651582489444779</v>
      </c>
      <c r="G273">
        <f>LN(F273/参数实验室!$E$58)/参数实验室!$E$59</f>
        <v>-0.92549840876756861</v>
      </c>
      <c r="H273">
        <f>INDEX(神经网络!$F$10:$BN$70,MATCH(ROUND(G273*2,1)/2,神经网络!$D$10:$D$70,0),MATCH(ROUND(E273*2,1)/2,神经网络!$F$8:$BN$8,0))</f>
        <v>2.5296826237496592</v>
      </c>
    </row>
    <row r="274" spans="1:8">
      <c r="A274" s="842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9"/>
        <v>0.18923944864601122</v>
      </c>
      <c r="G274">
        <f>LN(F274/参数实验室!$E$58)/参数实验室!$E$59</f>
        <v>-1.0642766684342924</v>
      </c>
      <c r="H274" t="e">
        <f>INDEX(神经网络!$F$10:$BN$70,MATCH(ROUND(G274*2,1)/2,神经网络!$D$10:$D$70,0),MATCH(ROUND(E274*2,1)/2,神经网络!$F$8:$BN$8,0))</f>
        <v>#N/A</v>
      </c>
    </row>
    <row r="275" spans="1:8">
      <c r="A275" s="842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9"/>
        <v>0.20763007627436542</v>
      </c>
      <c r="G275">
        <f>LN(F275/参数实验室!$E$58)/参数实验室!$E$59</f>
        <v>-1.0155991433814697</v>
      </c>
      <c r="H275">
        <f>INDEX(神经网络!$F$10:$BN$70,MATCH(ROUND(G275*2,1)/2,神经网络!$D$10:$D$70,0),MATCH(ROUND(E275*2,1)/2,神经网络!$F$8:$BN$8,0))</f>
        <v>2.2268174778491669</v>
      </c>
    </row>
    <row r="276" spans="1:8">
      <c r="A276" s="842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9"/>
        <v>0.20582438814942033</v>
      </c>
      <c r="G276">
        <f>LN(F276/参数实验室!$E$58)/参数实验室!$E$59</f>
        <v>-1.0201835840877556</v>
      </c>
      <c r="H276">
        <f>INDEX(神经网络!$F$10:$BN$70,MATCH(ROUND(G276*2,1)/2,神经网络!$D$10:$D$70,0),MATCH(ROUND(E276*2,1)/2,神经网络!$F$8:$BN$8,0))</f>
        <v>2.0181432720407759</v>
      </c>
    </row>
    <row r="277" spans="1:8">
      <c r="A277" s="842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9"/>
        <v>0.17339971869204249</v>
      </c>
      <c r="G277">
        <f>LN(F277/参数实验室!$E$58)/参数实验室!$E$59</f>
        <v>-1.1101560997822748</v>
      </c>
      <c r="H277">
        <f>INDEX(神经网络!$F$10:$BN$70,MATCH(ROUND(G277*2,1)/2,神经网络!$D$10:$D$70,0),MATCH(ROUND(E277*2,1)/2,神经网络!$F$8:$BN$8,0))</f>
        <v>2.1857191681434753</v>
      </c>
    </row>
    <row r="278" spans="1:8">
      <c r="A278" s="842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9"/>
        <v>0.18754047287899861</v>
      </c>
      <c r="G278">
        <f>LN(F278/参数实验室!$E$58)/参数实验室!$E$59</f>
        <v>-1.0690100435068541</v>
      </c>
      <c r="H278">
        <f>INDEX(神经网络!$F$10:$BN$70,MATCH(ROUND(G278*2,1)/2,神经网络!$D$10:$D$70,0),MATCH(ROUND(E278*2,1)/2,神经网络!$F$8:$BN$8,0))</f>
        <v>1.3942252193969911</v>
      </c>
    </row>
    <row r="279" spans="1:8">
      <c r="A279" s="842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9"/>
        <v>0.18401104651162789</v>
      </c>
      <c r="G279">
        <f>LN(F279/参数实验室!$E$58)/参数实验室!$E$59</f>
        <v>-1.0789816857825949</v>
      </c>
      <c r="H279">
        <f>INDEX(神经网络!$F$10:$BN$70,MATCH(ROUND(G279*2,1)/2,神经网络!$D$10:$D$70,0),MATCH(ROUND(E279*2,1)/2,神经网络!$F$8:$BN$8,0))</f>
        <v>-0.22685253480331258</v>
      </c>
    </row>
    <row r="280" spans="1:8">
      <c r="A280" s="842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9"/>
        <v>0.18535870683321087</v>
      </c>
      <c r="G280">
        <f>LN(F280/参数实验室!$E$58)/参数实验室!$E$59</f>
        <v>-1.075151766842545</v>
      </c>
      <c r="H280">
        <f>INDEX(神经网络!$F$10:$BN$70,MATCH(ROUND(G280*2,1)/2,神经网络!$D$10:$D$70,0),MATCH(ROUND(E280*2,1)/2,神经网络!$F$8:$BN$8,0))</f>
        <v>-0.22685253480331258</v>
      </c>
    </row>
    <row r="281" spans="1:8">
      <c r="A281" s="842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9"/>
        <v>0.21860421436748714</v>
      </c>
      <c r="G281">
        <f>LN(F281/参数实验室!$E$58)/参数实验室!$E$59</f>
        <v>-0.98856662114071248</v>
      </c>
      <c r="H281">
        <f>INDEX(神经网络!$F$10:$BN$70,MATCH(ROUND(G281*2,1)/2,神经网络!$D$10:$D$70,0),MATCH(ROUND(E281*2,1)/2,神经网络!$F$8:$BN$8,0))</f>
        <v>-0.54941757833869898</v>
      </c>
    </row>
    <row r="282" spans="1:8">
      <c r="A282" s="842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9"/>
        <v>0.19385149598836543</v>
      </c>
      <c r="G282">
        <f>LN(F282/参数实验室!$E$58)/参数实验室!$E$59</f>
        <v>-1.0516385798178358</v>
      </c>
      <c r="H282">
        <f>INDEX(神经网络!$F$10:$BN$70,MATCH(ROUND(G282*2,1)/2,神经网络!$D$10:$D$70,0),MATCH(ROUND(E282*2,1)/2,神经网络!$F$8:$BN$8,0))</f>
        <v>-0.28705929368585703</v>
      </c>
    </row>
    <row r="283" spans="1:8">
      <c r="A283" s="842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9"/>
        <v>0.17211043183211011</v>
      </c>
      <c r="G283">
        <f>LN(F283/参数实验室!$E$58)/参数实验室!$E$59</f>
        <v>-1.1140731514865823</v>
      </c>
      <c r="H283">
        <f>INDEX(神经网络!$F$10:$BN$70,MATCH(ROUND(G283*2,1)/2,神经网络!$D$10:$D$70,0),MATCH(ROUND(E283*2,1)/2,神经网络!$F$8:$BN$8,0))</f>
        <v>-0.15745655611341644</v>
      </c>
    </row>
    <row r="284" spans="1:8">
      <c r="A284" s="842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9"/>
        <v>0.15371753451097217</v>
      </c>
      <c r="G284">
        <f>LN(F284/参数实验室!$E$58)/参数实验室!$E$59</f>
        <v>-1.1733919400294905</v>
      </c>
      <c r="H284">
        <f>INDEX(神经网络!$F$10:$BN$70,MATCH(ROUND(G284*2,1)/2,神经网络!$D$10:$D$70,0),MATCH(ROUND(E284*2,1)/2,神经网络!$F$8:$BN$8,0))</f>
        <v>-0.35419604945491495</v>
      </c>
    </row>
    <row r="285" spans="1:8">
      <c r="A285" s="842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9"/>
        <v>0.14006374663072774</v>
      </c>
      <c r="G285">
        <f>LN(F285/参数实验室!$E$58)/参数实验室!$E$59</f>
        <v>-1.2222133774612112</v>
      </c>
      <c r="H285">
        <f>INDEX(神经网络!$F$10:$BN$70,MATCH(ROUND(G285*2,1)/2,神经网络!$D$10:$D$70,0),MATCH(ROUND(E285*2,1)/2,神经网络!$F$8:$BN$8,0))</f>
        <v>-0.51643555650945094</v>
      </c>
    </row>
    <row r="286" spans="1:8">
      <c r="A286" s="842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9"/>
        <v>0.11835946521899592</v>
      </c>
      <c r="G286">
        <f>LN(F286/参数实验室!$E$58)/参数实验室!$E$59</f>
        <v>-1.3105837574632933</v>
      </c>
      <c r="H286">
        <f>INDEX(神经网络!$F$10:$BN$70,MATCH(ROUND(G286*2,1)/2,神经网络!$D$10:$D$70,0),MATCH(ROUND(E286*2,1)/2,神经网络!$F$8:$BN$8,0))</f>
        <v>-0.81569085556345666</v>
      </c>
    </row>
    <row r="287" spans="1:8">
      <c r="A287" s="842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9"/>
        <v>0.10884473744032735</v>
      </c>
      <c r="G287">
        <f>LN(F287/参数实验室!$E$58)/参数实验室!$E$59</f>
        <v>-1.3545685572741912</v>
      </c>
      <c r="H287">
        <f>INDEX(神经网络!$F$10:$BN$70,MATCH(ROUND(G287*2,1)/2,神经网络!$D$10:$D$70,0),MATCH(ROUND(E287*2,1)/2,神经网络!$F$8:$BN$8,0))</f>
        <v>-0.90878138905021932</v>
      </c>
    </row>
    <row r="288" spans="1:8">
      <c r="A288" s="842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9"/>
        <v>0.11400472930048705</v>
      </c>
      <c r="G288">
        <f>LN(F288/参数实验室!$E$58)/参数实验室!$E$59</f>
        <v>-1.3302586338021776</v>
      </c>
      <c r="H288">
        <f>INDEX(神经网络!$F$10:$BN$70,MATCH(ROUND(G288*2,1)/2,神经网络!$D$10:$D$70,0),MATCH(ROUND(E288*2,1)/2,神经网络!$F$8:$BN$8,0))</f>
        <v>-0.91806050338425582</v>
      </c>
    </row>
    <row r="289" spans="1:8">
      <c r="A289" s="842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9"/>
        <v>0.11773737665811254</v>
      </c>
      <c r="G289">
        <f>LN(F289/参数实验室!$E$58)/参数实验室!$E$59</f>
        <v>-1.3133496263274806</v>
      </c>
      <c r="H289">
        <f>INDEX(神经网络!$F$10:$BN$70,MATCH(ROUND(G289*2,1)/2,神经网络!$D$10:$D$70,0),MATCH(ROUND(E289*2,1)/2,神经网络!$F$8:$BN$8,0))</f>
        <v>-0.8125533976456184</v>
      </c>
    </row>
    <row r="290" spans="1:8">
      <c r="A290" s="842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9"/>
        <v>0.11756699367726782</v>
      </c>
      <c r="G290">
        <f>LN(F290/参数实验室!$E$58)/参数实验室!$E$59</f>
        <v>-1.3141097160093711</v>
      </c>
      <c r="H290">
        <f>INDEX(神经网络!$F$10:$BN$70,MATCH(ROUND(G290*2,1)/2,神经网络!$D$10:$D$70,0),MATCH(ROUND(E290*2,1)/2,神经网络!$F$8:$BN$8,0))</f>
        <v>-0.8125533976456184</v>
      </c>
    </row>
    <row r="291" spans="1:8">
      <c r="A291" s="842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9"/>
        <v>0.11491897727272726</v>
      </c>
      <c r="G291">
        <f>LN(F291/参数实验室!$E$58)/参数实验室!$E$59</f>
        <v>-1.3260664135824507</v>
      </c>
      <c r="H291">
        <f>INDEX(神经网络!$F$10:$BN$70,MATCH(ROUND(G291*2,1)/2,神经网络!$D$10:$D$70,0),MATCH(ROUND(E291*2,1)/2,神经网络!$F$8:$BN$8,0))</f>
        <v>-0.91806050338425582</v>
      </c>
    </row>
    <row r="292" spans="1:8">
      <c r="A292" s="842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9"/>
        <v>0.11772623269648783</v>
      </c>
      <c r="G292">
        <f>LN(F292/参数实验室!$E$58)/参数实验室!$E$59</f>
        <v>-1.3133993066439855</v>
      </c>
      <c r="H292">
        <f>INDEX(神经网络!$F$10:$BN$70,MATCH(ROUND(G292*2,1)/2,神经网络!$D$10:$D$70,0),MATCH(ROUND(E292*2,1)/2,神经网络!$F$8:$BN$8,0))</f>
        <v>-0.8125533976456184</v>
      </c>
    </row>
    <row r="293" spans="1:8">
      <c r="A293" s="842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9"/>
        <v>0.10853751306165099</v>
      </c>
      <c r="G293">
        <f>LN(F293/参数实验室!$E$58)/参数实验室!$E$59</f>
        <v>-1.3560521012550613</v>
      </c>
      <c r="H293">
        <f>INDEX(神经网络!$F$10:$BN$70,MATCH(ROUND(G293*2,1)/2,神经网络!$D$10:$D$70,0),MATCH(ROUND(E293*2,1)/2,神经网络!$F$8:$BN$8,0))</f>
        <v>-0.90974700265236219</v>
      </c>
    </row>
    <row r="294" spans="1:8">
      <c r="A294" s="842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9"/>
        <v>9.8780000000000021E-2</v>
      </c>
      <c r="G294">
        <f>LN(F294/参数实验室!$E$58)/参数实验室!$E$59</f>
        <v>-1.4054937198347854</v>
      </c>
      <c r="H294">
        <f>INDEX(神经网络!$F$10:$BN$70,MATCH(ROUND(G294*2,1)/2,神经网络!$D$10:$D$70,0),MATCH(ROUND(E294*2,1)/2,神经网络!$F$8:$BN$8,0))</f>
        <v>-0.98349350004243241</v>
      </c>
    </row>
    <row r="295" spans="1:8">
      <c r="A295" s="842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9"/>
        <v>7.3515115465360409E-2</v>
      </c>
      <c r="G295">
        <f>LN(F295/参数实验室!$E$58)/参数实验室!$E$59</f>
        <v>-1.5605377652199794</v>
      </c>
      <c r="H295" t="e">
        <f>INDEX(神经网络!$F$10:$BN$70,MATCH(ROUND(G295*2,1)/2,神经网络!$D$10:$D$70,0),MATCH(ROUND(E295*2,1)/2,神经网络!$F$8:$BN$8,0))</f>
        <v>#N/A</v>
      </c>
    </row>
    <row r="296" spans="1:8">
      <c r="A296" s="842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9"/>
        <v>5.5830492323980942E-2</v>
      </c>
      <c r="G296">
        <f>LN(F296/参数实验室!$E$58)/参数实验室!$E$59</f>
        <v>-1.7049623036881845</v>
      </c>
      <c r="H296" t="e">
        <f>INDEX(神经网络!$F$10:$BN$70,MATCH(ROUND(G296*2,1)/2,神经网络!$D$10:$D$70,0),MATCH(ROUND(E296*2,1)/2,神经网络!$F$8:$BN$8,0))</f>
        <v>#N/A</v>
      </c>
    </row>
    <row r="297" spans="1:8">
      <c r="A297" s="842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9"/>
        <v>6.380682634730539E-2</v>
      </c>
      <c r="G297">
        <f>LN(F297/参数实验室!$E$58)/参数实验室!$E$59</f>
        <v>-1.6348732931409065</v>
      </c>
      <c r="H297" t="e">
        <f>INDEX(神经网络!$F$10:$BN$70,MATCH(ROUND(G297*2,1)/2,神经网络!$D$10:$D$70,0),MATCH(ROUND(E297*2,1)/2,神经网络!$F$8:$BN$8,0))</f>
        <v>#N/A</v>
      </c>
    </row>
    <row r="298" spans="1:8">
      <c r="A298" s="842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9"/>
        <v>5.7312707885217709E-2</v>
      </c>
      <c r="G298">
        <f>LN(F298/参数实验室!$E$58)/参数实验室!$E$59</f>
        <v>-1.6912099732483461</v>
      </c>
      <c r="H298" t="e">
        <f>INDEX(神经网络!$F$10:$BN$70,MATCH(ROUND(G298*2,1)/2,神经网络!$D$10:$D$70,0),MATCH(ROUND(E298*2,1)/2,神经网络!$F$8:$BN$8,0))</f>
        <v>#N/A</v>
      </c>
    </row>
    <row r="299" spans="1:8">
      <c r="A299" s="842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9"/>
        <v>4.5662573045637318E-2</v>
      </c>
      <c r="G299">
        <f>LN(F299/参数实验室!$E$58)/参数实验室!$E$59</f>
        <v>-1.8104795828535303</v>
      </c>
      <c r="H299" t="e">
        <f>INDEX(神经网络!$F$10:$BN$70,MATCH(ROUND(G299*2,1)/2,神经网络!$D$10:$D$70,0),MATCH(ROUND(E299*2,1)/2,神经网络!$F$8:$BN$8,0))</f>
        <v>#N/A</v>
      </c>
    </row>
    <row r="300" spans="1:8">
      <c r="A300" s="842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9"/>
        <v>3.8031148648648642E-2</v>
      </c>
      <c r="G300">
        <f>LN(F300/参数实验室!$E$58)/参数实验室!$E$59</f>
        <v>-1.9064614611554525</v>
      </c>
      <c r="H300" t="e">
        <f>INDEX(神经网络!$F$10:$BN$70,MATCH(ROUND(G300*2,1)/2,神经网络!$D$10:$D$70,0),MATCH(ROUND(E300*2,1)/2,神经网络!$F$8:$BN$8,0))</f>
        <v>#N/A</v>
      </c>
    </row>
    <row r="301" spans="1:8">
      <c r="A301" s="842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9"/>
        <v>3.8463294028147584E-2</v>
      </c>
      <c r="G301">
        <f>LN(F301/参数实验室!$E$58)/参数实验室!$E$59</f>
        <v>-1.9005312091088544</v>
      </c>
      <c r="H301" t="e">
        <f>INDEX(神经网络!$F$10:$BN$70,MATCH(ROUND(G301*2,1)/2,神经网络!$D$10:$D$70,0),MATCH(ROUND(E301*2,1)/2,神经网络!$F$8:$BN$8,0))</f>
        <v>#N/A</v>
      </c>
    </row>
    <row r="302" spans="1:8">
      <c r="A302" s="842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9"/>
        <v>4.6044459847096209E-2</v>
      </c>
      <c r="G302">
        <f>LN(F302/参数实验室!$E$58)/参数实验室!$E$59</f>
        <v>-1.8061083588811042</v>
      </c>
      <c r="H302" t="e">
        <f>INDEX(神经网络!$F$10:$BN$70,MATCH(ROUND(G302*2,1)/2,神经网络!$D$10:$D$70,0),MATCH(ROUND(E302*2,1)/2,神经网络!$F$8:$BN$8,0))</f>
        <v>#N/A</v>
      </c>
    </row>
    <row r="303" spans="1:8">
      <c r="A303" s="842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9"/>
        <v>7.2969265106374276E-2</v>
      </c>
      <c r="G303">
        <f>LN(F303/参数实验室!$E$58)/参数实验室!$E$59</f>
        <v>-1.5644493507796233</v>
      </c>
      <c r="H303" t="e">
        <f>INDEX(神经网络!$F$10:$BN$70,MATCH(ROUND(G303*2,1)/2,神经网络!$D$10:$D$70,0),MATCH(ROUND(E303*2,1)/2,神经网络!$F$8:$BN$8,0))</f>
        <v>#N/A</v>
      </c>
    </row>
    <row r="304" spans="1:8">
      <c r="A304" s="842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9"/>
        <v>5.7331395850407633E-2</v>
      </c>
      <c r="G304">
        <f>LN(F304/参数实验室!$E$58)/参数实验室!$E$59</f>
        <v>-1.6910388618897296</v>
      </c>
      <c r="H304" t="e">
        <f>INDEX(神经网络!$F$10:$BN$70,MATCH(ROUND(G304*2,1)/2,神经网络!$D$10:$D$70,0),MATCH(ROUND(E304*2,1)/2,神经网络!$F$8:$BN$8,0))</f>
        <v>#N/A</v>
      </c>
    </row>
    <row r="305" spans="1:8">
      <c r="A305" s="842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9"/>
        <v>5.4291633064516127E-2</v>
      </c>
      <c r="G305">
        <f>LN(F305/参数实验室!$E$58)/参数实验室!$E$59</f>
        <v>-1.7196320002750454</v>
      </c>
      <c r="H305" t="e">
        <f>INDEX(神经网络!$F$10:$BN$70,MATCH(ROUND(G305*2,1)/2,神经网络!$D$10:$D$70,0),MATCH(ROUND(E305*2,1)/2,神经网络!$F$8:$BN$8,0))</f>
        <v>#N/A</v>
      </c>
    </row>
    <row r="306" spans="1:8">
      <c r="A306" s="842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9"/>
        <v>5.5561670124481322E-2</v>
      </c>
      <c r="G306">
        <f>LN(F306/参数实验室!$E$58)/参数实验室!$E$59</f>
        <v>-1.7074955643608263</v>
      </c>
      <c r="H306" t="e">
        <f>INDEX(神经网络!$F$10:$BN$70,MATCH(ROUND(G306*2,1)/2,神经网络!$D$10:$D$70,0),MATCH(ROUND(E306*2,1)/2,神经网络!$F$8:$BN$8,0))</f>
        <v>#N/A</v>
      </c>
    </row>
    <row r="307" spans="1:8">
      <c r="A307" s="842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9"/>
        <v>5.4587532067727047E-2</v>
      </c>
      <c r="G307">
        <f>LN(F307/参数实验室!$E$58)/参数实验室!$E$59</f>
        <v>-1.7167792199411842</v>
      </c>
      <c r="H307" t="e">
        <f>INDEX(神经网络!$F$10:$BN$70,MATCH(ROUND(G307*2,1)/2,神经网络!$D$10:$D$70,0),MATCH(ROUND(E307*2,1)/2,神经网络!$F$8:$BN$8,0))</f>
        <v>#N/A</v>
      </c>
    </row>
    <row r="308" spans="1:8">
      <c r="A308" s="842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9"/>
        <v>6.5111647058823524E-2</v>
      </c>
      <c r="G308">
        <f>LN(F308/参数实验室!$E$58)/参数实验室!$E$59</f>
        <v>-1.6242485348049647</v>
      </c>
      <c r="H308" t="e">
        <f>INDEX(神经网络!$F$10:$BN$70,MATCH(ROUND(G308*2,1)/2,神经网络!$D$10:$D$70,0),MATCH(ROUND(E308*2,1)/2,神经网络!$F$8:$BN$8,0))</f>
        <v>#N/A</v>
      </c>
    </row>
    <row r="309" spans="1:8">
      <c r="A309" s="842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9"/>
        <v>7.4332185447356675E-2</v>
      </c>
      <c r="G309">
        <f>LN(F309/参数实验室!$E$58)/参数实验室!$E$59</f>
        <v>-1.5547365521195931</v>
      </c>
      <c r="H309" t="e">
        <f>INDEX(神经网络!$F$10:$BN$70,MATCH(ROUND(G309*2,1)/2,神经网络!$D$10:$D$70,0),MATCH(ROUND(E309*2,1)/2,神经网络!$F$8:$BN$8,0))</f>
        <v>#N/A</v>
      </c>
    </row>
    <row r="310" spans="1:8">
      <c r="A310" s="842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9"/>
        <v>6.8552634695085837E-2</v>
      </c>
      <c r="G310">
        <f>LN(F310/参数实验室!$E$58)/参数实验室!$E$59</f>
        <v>-1.5972193932256982</v>
      </c>
      <c r="H310" t="e">
        <f>INDEX(神经网络!$F$10:$BN$70,MATCH(ROUND(G310*2,1)/2,神经网络!$D$10:$D$70,0),MATCH(ROUND(E310*2,1)/2,神经网络!$F$8:$BN$8,0))</f>
        <v>#N/A</v>
      </c>
    </row>
    <row r="311" spans="1:8">
      <c r="A311" s="842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9"/>
        <v>6.6430553969160477E-2</v>
      </c>
      <c r="G311">
        <f>LN(F311/参数实验室!$E$58)/参数实验室!$E$59</f>
        <v>-1.6137232916935562</v>
      </c>
      <c r="H311" t="e">
        <f>INDEX(神经网络!$F$10:$BN$70,MATCH(ROUND(G311*2,1)/2,神经网络!$D$10:$D$70,0),MATCH(ROUND(E311*2,1)/2,神经网络!$F$8:$BN$8,0))</f>
        <v>#N/A</v>
      </c>
    </row>
    <row r="312" spans="1:8">
      <c r="A312" s="842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9"/>
        <v>6.6420217018846373E-2</v>
      </c>
      <c r="G312">
        <f>LN(F312/参数实验室!$E$58)/参数实验室!$E$59</f>
        <v>-1.6138049681510747</v>
      </c>
      <c r="H312" t="e">
        <f>INDEX(神经网络!$F$10:$BN$70,MATCH(ROUND(G312*2,1)/2,神经网络!$D$10:$D$70,0),MATCH(ROUND(E312*2,1)/2,神经网络!$F$8:$BN$8,0))</f>
        <v>#N/A</v>
      </c>
    </row>
    <row r="313" spans="1:8">
      <c r="A313" s="842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9"/>
        <v>6.6840091376356353E-2</v>
      </c>
      <c r="G313">
        <f>LN(F313/参数实验室!$E$58)/参数实验室!$E$59</f>
        <v>-1.6104975544728526</v>
      </c>
      <c r="H313" t="e">
        <f>INDEX(神经网络!$F$10:$BN$70,MATCH(ROUND(G313*2,1)/2,神经网络!$D$10:$D$70,0),MATCH(ROUND(E313*2,1)/2,神经网络!$F$8:$BN$8,0))</f>
        <v>#N/A</v>
      </c>
    </row>
    <row r="314" spans="1:8">
      <c r="A314" s="842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9"/>
        <v>6.8112792689891483E-2</v>
      </c>
      <c r="G314">
        <f>LN(F314/参数实验室!$E$58)/参数实验室!$E$59</f>
        <v>-1.60059776998453</v>
      </c>
      <c r="H314" t="e">
        <f>INDEX(神经网络!$F$10:$BN$70,MATCH(ROUND(G314*2,1)/2,神经网络!$D$10:$D$70,0),MATCH(ROUND(E314*2,1)/2,神经网络!$F$8:$BN$8,0))</f>
        <v>#N/A</v>
      </c>
    </row>
    <row r="315" spans="1:8">
      <c r="A315" s="842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9"/>
        <v>7.0442889777270118E-2</v>
      </c>
      <c r="G315">
        <f>LN(F315/参数实验室!$E$58)/参数实验室!$E$59</f>
        <v>-1.5829431178676032</v>
      </c>
      <c r="H315" t="e">
        <f>INDEX(神经网络!$F$10:$BN$70,MATCH(ROUND(G315*2,1)/2,神经网络!$D$10:$D$70,0),MATCH(ROUND(E315*2,1)/2,神经网络!$F$8:$BN$8,0))</f>
        <v>#N/A</v>
      </c>
    </row>
    <row r="316" spans="1:8">
      <c r="A316" s="842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9"/>
        <v>7.3925870930896628E-2</v>
      </c>
      <c r="G316">
        <f>LN(F316/参数实验室!$E$58)/参数实验室!$E$59</f>
        <v>-1.557613378591602</v>
      </c>
      <c r="H316" t="e">
        <f>INDEX(神经网络!$F$10:$BN$70,MATCH(ROUND(G316*2,1)/2,神经网络!$D$10:$D$70,0),MATCH(ROUND(E316*2,1)/2,神经网络!$F$8:$BN$8,0))</f>
        <v>#N/A</v>
      </c>
    </row>
    <row r="317" spans="1:8">
      <c r="A317" s="842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9"/>
        <v>7.9817418617932595E-2</v>
      </c>
      <c r="G317">
        <f>LN(F317/参数实验室!$E$58)/参数实验室!$E$59</f>
        <v>-1.517368141551235</v>
      </c>
      <c r="H317">
        <f>INDEX(神经网络!$F$10:$BN$70,MATCH(ROUND(G317*2,1)/2,神经网络!$D$10:$D$70,0),MATCH(ROUND(E317*2,1)/2,神经网络!$F$8:$BN$8,0))</f>
        <v>-1.3716637494820787</v>
      </c>
    </row>
    <row r="318" spans="1:8">
      <c r="A318" s="842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9"/>
        <v>8.6041094224924008E-2</v>
      </c>
      <c r="G318">
        <f>LN(F318/参数实验室!$E$58)/参数实验室!$E$59</f>
        <v>-1.4779603874543947</v>
      </c>
      <c r="H318">
        <f>INDEX(神经网络!$F$10:$BN$70,MATCH(ROUND(G318*2,1)/2,神经网络!$D$10:$D$70,0),MATCH(ROUND(E318*2,1)/2,神经网络!$F$8:$BN$8,0))</f>
        <v>-1.3926115388084692</v>
      </c>
    </row>
    <row r="319" spans="1:8">
      <c r="A319" s="842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9"/>
        <v>8.430620895522388E-2</v>
      </c>
      <c r="G319">
        <f>LN(F319/参数实验室!$E$58)/参数实验室!$E$59</f>
        <v>-1.4886514053314936</v>
      </c>
      <c r="H319">
        <f>INDEX(神经网络!$F$10:$BN$70,MATCH(ROUND(G319*2,1)/2,神经网络!$D$10:$D$70,0),MATCH(ROUND(E319*2,1)/2,神经网络!$F$8:$BN$8,0))</f>
        <v>-1.3926115388084692</v>
      </c>
    </row>
    <row r="320" spans="1:8">
      <c r="A320" s="842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9"/>
        <v>8.4477574956636658E-2</v>
      </c>
      <c r="G320">
        <f>LN(F320/参数实验室!$E$58)/参数实验室!$E$59</f>
        <v>-1.4875856374299956</v>
      </c>
      <c r="H320">
        <f>INDEX(神经网络!$F$10:$BN$70,MATCH(ROUND(G320*2,1)/2,神经网络!$D$10:$D$70,0),MATCH(ROUND(E320*2,1)/2,神经网络!$F$8:$BN$8,0))</f>
        <v>-1.3926115388084692</v>
      </c>
    </row>
    <row r="321" spans="1:8">
      <c r="A321" s="842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9"/>
        <v>8.4649569605224101E-2</v>
      </c>
      <c r="G321">
        <f>LN(F321/参数实验室!$E$58)/参数实验室!$E$59</f>
        <v>-1.4865181314651417</v>
      </c>
      <c r="H321">
        <f>INDEX(神经网络!$F$10:$BN$70,MATCH(ROUND(G321*2,1)/2,神经网络!$D$10:$D$70,0),MATCH(ROUND(E321*2,1)/2,神经网络!$F$8:$BN$8,0))</f>
        <v>-1.3926115388084692</v>
      </c>
    </row>
    <row r="322" spans="1:8">
      <c r="A322" s="842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9"/>
        <v>8.7268678964039503E-2</v>
      </c>
      <c r="G322">
        <f>LN(F322/参数实验室!$E$58)/参数实验室!$E$59</f>
        <v>-1.4705249892396726</v>
      </c>
      <c r="H322">
        <f>INDEX(神经网络!$F$10:$BN$70,MATCH(ROUND(G322*2,1)/2,神经网络!$D$10:$D$70,0),MATCH(ROUND(E322*2,1)/2,神经网络!$F$8:$BN$8,0))</f>
        <v>-1.3876178977828766</v>
      </c>
    </row>
    <row r="323" spans="1:8">
      <c r="A323" s="842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9"/>
        <v>9.2337143599402483E-2</v>
      </c>
      <c r="G323">
        <f>LN(F323/参数实验室!$E$58)/参数实验室!$E$59</f>
        <v>-1.4408944280476781</v>
      </c>
      <c r="H323">
        <f>INDEX(神经网络!$F$10:$BN$70,MATCH(ROUND(G323*2,1)/2,神经网络!$D$10:$D$70,0),MATCH(ROUND(E323*2,1)/2,神经网络!$F$8:$BN$8,0))</f>
        <v>-1.4030035306966504</v>
      </c>
    </row>
    <row r="324" spans="1:8">
      <c r="A324" s="842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9"/>
        <v>9.3671688311688317E-2</v>
      </c>
      <c r="G324">
        <f>LN(F324/参数实验室!$E$58)/参数实验室!$E$59</f>
        <v>-1.4333630307524949</v>
      </c>
      <c r="H324">
        <f>INDEX(神经网络!$F$10:$BN$70,MATCH(ROUND(G324*2,1)/2,神经网络!$D$10:$D$70,0),MATCH(ROUND(E324*2,1)/2,神经网络!$F$8:$BN$8,0))</f>
        <v>-1.4030035306966504</v>
      </c>
    </row>
    <row r="325" spans="1:8">
      <c r="A325" s="842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0">C325/B325</f>
        <v>9.5525209675852471E-2</v>
      </c>
      <c r="G325">
        <f>LN(F325/参数实验室!$E$58)/参数实验室!$E$59</f>
        <v>-1.4230789371219588</v>
      </c>
      <c r="H325">
        <f>INDEX(神经网络!$F$10:$BN$70,MATCH(ROUND(G325*2,1)/2,神经网络!$D$10:$D$70,0),MATCH(ROUND(E325*2,1)/2,神经网络!$F$8:$BN$8,0))</f>
        <v>-1.3904035969520157</v>
      </c>
    </row>
    <row r="326" spans="1:8">
      <c r="A326" s="842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0"/>
        <v>0.10974271284271285</v>
      </c>
      <c r="G326">
        <f>LN(F326/参数实验室!$E$58)/参数实验室!$E$59</f>
        <v>-1.3502562450050803</v>
      </c>
      <c r="H326">
        <f>INDEX(神经网络!$F$10:$BN$70,MATCH(ROUND(G326*2,1)/2,神经网络!$D$10:$D$70,0),MATCH(ROUND(E326*2,1)/2,神经网络!$F$8:$BN$8,0))</f>
        <v>-1.3919270456515724</v>
      </c>
    </row>
    <row r="327" spans="1:8">
      <c r="A327" s="842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0"/>
        <v>0.12236145007709055</v>
      </c>
      <c r="G327">
        <f>LN(F327/参数实验室!$E$58)/参数实验室!$E$59</f>
        <v>-1.2931307540279355</v>
      </c>
      <c r="H327">
        <f>INDEX(神经网络!$F$10:$BN$70,MATCH(ROUND(G327*2,1)/2,神经网络!$D$10:$D$70,0),MATCH(ROUND(E327*2,1)/2,神经网络!$F$8:$BN$8,0))</f>
        <v>-1.3926859969438137</v>
      </c>
    </row>
    <row r="328" spans="1:8">
      <c r="A328" s="842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0"/>
        <v>0.11140663577637232</v>
      </c>
      <c r="G328">
        <f>LN(F328/参数实验室!$E$58)/参数实验室!$E$59</f>
        <v>-1.342358114943387</v>
      </c>
      <c r="H328">
        <f>INDEX(神经网络!$F$10:$BN$70,MATCH(ROUND(G328*2,1)/2,神经网络!$D$10:$D$70,0),MATCH(ROUND(E328*2,1)/2,神经网络!$F$8:$BN$8,0))</f>
        <v>-1.3833619838520257</v>
      </c>
    </row>
    <row r="329" spans="1:8">
      <c r="A329" s="842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0"/>
        <v>0.11405905482502149</v>
      </c>
      <c r="G329">
        <f>LN(F329/参数实验室!$E$58)/参数实验室!$E$59</f>
        <v>-1.3300085899660372</v>
      </c>
      <c r="H329">
        <f>INDEX(神经网络!$F$10:$BN$70,MATCH(ROUND(G329*2,1)/2,神经网络!$D$10:$D$70,0),MATCH(ROUND(E329*2,1)/2,神经网络!$F$8:$BN$8,0))</f>
        <v>-1.3833619838520257</v>
      </c>
    </row>
    <row r="330" spans="1:8">
      <c r="A330" s="842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0"/>
        <v>0.11944921056308509</v>
      </c>
      <c r="G330">
        <f>LN(F330/参数实验室!$E$58)/参数实验室!$E$59</f>
        <v>-1.3057734934860215</v>
      </c>
      <c r="H330">
        <f>INDEX(神经网络!$F$10:$BN$70,MATCH(ROUND(G330*2,1)/2,神经网络!$D$10:$D$70,0),MATCH(ROUND(E330*2,1)/2,神经网络!$F$8:$BN$8,0))</f>
        <v>-1.3683350645723016</v>
      </c>
    </row>
    <row r="331" spans="1:8">
      <c r="A331" s="842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0"/>
        <v>0.12388504867872044</v>
      </c>
      <c r="G331">
        <f>LN(F331/参数实验室!$E$58)/参数实验室!$E$59</f>
        <v>-1.286635822365505</v>
      </c>
      <c r="H331">
        <f>INDEX(神经网络!$F$10:$BN$70,MATCH(ROUND(G331*2,1)/2,神经网络!$D$10:$D$70,0),MATCH(ROUND(E331*2,1)/2,神经网络!$F$8:$BN$8,0))</f>
        <v>-1.3683350645723016</v>
      </c>
    </row>
    <row r="332" spans="1:8">
      <c r="A332" s="842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0"/>
        <v>0.12543671140939597</v>
      </c>
      <c r="G332">
        <f>LN(F332/参数实验室!$E$58)/参数实验室!$E$59</f>
        <v>-1.2801028428762093</v>
      </c>
      <c r="H332">
        <f>INDEX(神经网络!$F$10:$BN$70,MATCH(ROUND(G332*2,1)/2,神经网络!$D$10:$D$70,0),MATCH(ROUND(E332*2,1)/2,神经网络!$F$8:$BN$8,0))</f>
        <v>-1.3683350645723016</v>
      </c>
    </row>
    <row r="333" spans="1:8">
      <c r="A333" s="842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0"/>
        <v>0.13882138910979583</v>
      </c>
      <c r="G333">
        <f>LN(F333/参数实验室!$E$58)/参数实验室!$E$59</f>
        <v>-1.2268895727657823</v>
      </c>
      <c r="H333">
        <f>INDEX(神经网络!$F$10:$BN$70,MATCH(ROUND(G333*2,1)/2,神经网络!$D$10:$D$70,0),MATCH(ROUND(E333*2,1)/2,神经网络!$F$8:$BN$8,0))</f>
        <v>-1.3594545632913984</v>
      </c>
    </row>
    <row r="334" spans="1:8">
      <c r="A334" s="842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0"/>
        <v>0.14842198809370852</v>
      </c>
      <c r="G334">
        <f>LN(F334/参数实验室!$E$58)/参数实验室!$E$59</f>
        <v>-1.1917918737800064</v>
      </c>
      <c r="H334">
        <f>INDEX(神经网络!$F$10:$BN$70,MATCH(ROUND(G334*2,1)/2,神经网络!$D$10:$D$70,0),MATCH(ROUND(E334*2,1)/2,神经网络!$F$8:$BN$8,0))</f>
        <v>-1.3414431332449834</v>
      </c>
    </row>
    <row r="335" spans="1:8">
      <c r="A335" s="842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0"/>
        <v>0.15271822808400831</v>
      </c>
      <c r="G335">
        <f>LN(F335/参数实验室!$E$58)/参数实验室!$E$59</f>
        <v>-1.1768151167062295</v>
      </c>
      <c r="H335">
        <f>INDEX(神经网络!$F$10:$BN$70,MATCH(ROUND(G335*2,1)/2,神经网络!$D$10:$D$70,0),MATCH(ROUND(E335*2,1)/2,神经网络!$F$8:$BN$8,0))</f>
        <v>-1.3414431332449834</v>
      </c>
    </row>
    <row r="336" spans="1:8">
      <c r="A336" s="842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0"/>
        <v>0.16170764832022874</v>
      </c>
      <c r="G336">
        <f>LN(F336/参数实验室!$E$58)/参数实验室!$E$59</f>
        <v>-1.1467958336135753</v>
      </c>
      <c r="H336">
        <f>INDEX(神经网络!$F$10:$BN$70,MATCH(ROUND(G336*2,1)/2,神经网络!$D$10:$D$70,0),MATCH(ROUND(E336*2,1)/2,神经网络!$F$8:$BN$8,0))</f>
        <v>-1.3198600562920002</v>
      </c>
    </row>
    <row r="337" spans="1:8">
      <c r="A337" s="842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0"/>
        <v>0.17558819695872555</v>
      </c>
      <c r="G337">
        <f>LN(F337/参数实验室!$E$58)/参数实验室!$E$59</f>
        <v>-1.1035733691387195</v>
      </c>
      <c r="H337">
        <f>INDEX(神经网络!$F$10:$BN$70,MATCH(ROUND(G337*2,1)/2,神经网络!$D$10:$D$70,0),MATCH(ROUND(E337*2,1)/2,神经网络!$F$8:$BN$8,0))</f>
        <v>-1.3087719248404144</v>
      </c>
    </row>
    <row r="338" spans="1:8">
      <c r="A338" s="842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0"/>
        <v>0.17978781406943606</v>
      </c>
      <c r="G338">
        <f>LN(F338/参数实验室!$E$58)/参数实验室!$E$59</f>
        <v>-1.0911679812367081</v>
      </c>
      <c r="H338">
        <f>INDEX(神经网络!$F$10:$BN$70,MATCH(ROUND(G338*2,1)/2,神经网络!$D$10:$D$70,0),MATCH(ROUND(E338*2,1)/2,神经网络!$F$8:$BN$8,0))</f>
        <v>-1.3087719248404144</v>
      </c>
    </row>
    <row r="339" spans="1:8">
      <c r="A339" s="842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0"/>
        <v>0.18996208206686929</v>
      </c>
      <c r="G339">
        <f>LN(F339/参数实验室!$E$58)/参数实验室!$E$59</f>
        <v>-1.0622762675866662</v>
      </c>
      <c r="H339">
        <f>INDEX(神经网络!$F$10:$BN$70,MATCH(ROUND(G339*2,1)/2,神经网络!$D$10:$D$70,0),MATCH(ROUND(E339*2,1)/2,神经网络!$F$8:$BN$8,0))</f>
        <v>-1.2951180664391204</v>
      </c>
    </row>
    <row r="340" spans="1:8">
      <c r="A340" s="842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0"/>
        <v>0.189148293768546</v>
      </c>
      <c r="G340">
        <f>LN(F340/参数实验室!$E$58)/参数实验室!$E$59</f>
        <v>-1.0645295466412048</v>
      </c>
      <c r="H340">
        <f>INDEX(神经网络!$F$10:$BN$70,MATCH(ROUND(G340*2,1)/2,神经网络!$D$10:$D$70,0),MATCH(ROUND(E340*2,1)/2,神经网络!$F$8:$BN$8,0))</f>
        <v>-1.26857988328153</v>
      </c>
    </row>
    <row r="341" spans="1:8">
      <c r="A341" s="842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0"/>
        <v>0.19357453321973689</v>
      </c>
      <c r="G341">
        <f>LN(F341/参数实验室!$E$58)/参数实验室!$E$59</f>
        <v>-1.052388994310935</v>
      </c>
      <c r="H341">
        <f>INDEX(神经网络!$F$10:$BN$70,MATCH(ROUND(G341*2,1)/2,神经网络!$D$10:$D$70,0),MATCH(ROUND(E341*2,1)/2,神经网络!$F$8:$BN$8,0))</f>
        <v>-1.26857988328153</v>
      </c>
    </row>
    <row r="342" spans="1:8">
      <c r="A342" s="842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0"/>
        <v>0.2066093473782635</v>
      </c>
      <c r="G342">
        <f>LN(F342/参数实验室!$E$58)/参数实验室!$E$59</f>
        <v>-1.0181857381945847</v>
      </c>
      <c r="H342">
        <f>INDEX(神经网络!$F$10:$BN$70,MATCH(ROUND(G342*2,1)/2,神经网络!$D$10:$D$70,0),MATCH(ROUND(E342*2,1)/2,神经网络!$F$8:$BN$8,0))</f>
        <v>-1.2379414483787752</v>
      </c>
    </row>
    <row r="343" spans="1:8">
      <c r="A343" s="842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0"/>
        <v>0.22154996326230714</v>
      </c>
      <c r="G343">
        <f>LN(F343/参数实验室!$E$58)/参数实验室!$E$59</f>
        <v>-0.98154130419640295</v>
      </c>
      <c r="H343">
        <f>INDEX(神经网络!$F$10:$BN$70,MATCH(ROUND(G343*2,1)/2,神经网络!$D$10:$D$70,0),MATCH(ROUND(E343*2,1)/2,神经网络!$F$8:$BN$8,0))</f>
        <v>-1.2379414483787752</v>
      </c>
    </row>
    <row r="344" spans="1:8">
      <c r="A344" s="842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0"/>
        <v>0.23615922134439302</v>
      </c>
      <c r="G344">
        <f>LN(F344/参数实验室!$E$58)/参数实验室!$E$59</f>
        <v>-0.9480251157041637</v>
      </c>
      <c r="H344">
        <f>INDEX(神经网络!$F$10:$BN$70,MATCH(ROUND(G344*2,1)/2,神经网络!$D$10:$D$70,0),MATCH(ROUND(E344*2,1)/2,神经网络!$F$8:$BN$8,0))</f>
        <v>-1.2017156849067867</v>
      </c>
    </row>
    <row r="345" spans="1:8">
      <c r="A345" s="842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0"/>
        <v>0.25156301169590645</v>
      </c>
      <c r="G345">
        <f>LN(F345/参数实验室!$E$58)/参数实验室!$E$59</f>
        <v>-0.91486102817203196</v>
      </c>
      <c r="H345">
        <f>INDEX(神经网络!$F$10:$BN$70,MATCH(ROUND(G345*2,1)/2,神经网络!$D$10:$D$70,0),MATCH(ROUND(E345*2,1)/2,神经网络!$F$8:$BN$8,0))</f>
        <v>-1.1647534353347018</v>
      </c>
    </row>
    <row r="346" spans="1:8">
      <c r="A346" s="842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0"/>
        <v>0.2551184549356223</v>
      </c>
      <c r="G346">
        <f>LN(F346/参数实验室!$E$58)/参数实验室!$E$59</f>
        <v>-0.90749498259188144</v>
      </c>
      <c r="H346">
        <f>INDEX(神经网络!$F$10:$BN$70,MATCH(ROUND(G346*2,1)/2,神经网络!$D$10:$D$70,0),MATCH(ROUND(E346*2,1)/2,神经网络!$F$8:$BN$8,0))</f>
        <v>-1.1647534353347018</v>
      </c>
    </row>
    <row r="347" spans="1:8">
      <c r="A347" s="842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0"/>
        <v>0.25143538490012668</v>
      </c>
      <c r="G347">
        <f>LN(F347/参数实验室!$E$58)/参数实验室!$E$59</f>
        <v>-0.91512737272367028</v>
      </c>
      <c r="H347">
        <f>INDEX(神经网络!$F$10:$BN$70,MATCH(ROUND(G347*2,1)/2,神经网络!$D$10:$D$70,0),MATCH(ROUND(E347*2,1)/2,神经网络!$F$8:$BN$8,0))</f>
        <v>-1.1417651790551622</v>
      </c>
    </row>
    <row r="348" spans="1:8">
      <c r="A348" s="842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0"/>
        <v>0.25127523933698792</v>
      </c>
      <c r="G348">
        <f>LN(F348/参数实验室!$E$58)/参数实验室!$E$59</f>
        <v>-0.91546177205834056</v>
      </c>
      <c r="H348">
        <f>INDEX(神经网络!$F$10:$BN$70,MATCH(ROUND(G348*2,1)/2,神经网络!$D$10:$D$70,0),MATCH(ROUND(E348*2,1)/2,神经网络!$F$8:$BN$8,0))</f>
        <v>-1.1647534353347018</v>
      </c>
    </row>
    <row r="349" spans="1:8">
      <c r="A349" s="842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0"/>
        <v>0.25056286497266744</v>
      </c>
      <c r="G349">
        <f>LN(F349/参数实验室!$E$58)/参数实验室!$E$59</f>
        <v>-0.91695186543000817</v>
      </c>
      <c r="H349">
        <f>INDEX(神经网络!$F$10:$BN$70,MATCH(ROUND(G349*2,1)/2,神经网络!$D$10:$D$70,0),MATCH(ROUND(E349*2,1)/2,神经网络!$F$8:$BN$8,0))</f>
        <v>-1.1647534353347018</v>
      </c>
    </row>
    <row r="350" spans="1:8">
      <c r="A350" s="842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0"/>
        <v>0.26074187737674298</v>
      </c>
      <c r="G350">
        <f>LN(F350/参数实验室!$E$58)/参数实验室!$E$59</f>
        <v>-0.89605160251951044</v>
      </c>
      <c r="H350">
        <f>INDEX(神经网络!$F$10:$BN$70,MATCH(ROUND(G350*2,1)/2,神经网络!$D$10:$D$70,0),MATCH(ROUND(E350*2,1)/2,神经网络!$F$8:$BN$8,0))</f>
        <v>-1.1647534353347018</v>
      </c>
    </row>
    <row r="351" spans="1:8">
      <c r="A351" s="842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0"/>
        <v>0.26298304230903152</v>
      </c>
      <c r="G351">
        <f>LN(F351/参数实验室!$E$58)/参数实验室!$E$59</f>
        <v>-0.89155958156760173</v>
      </c>
      <c r="H351">
        <f>INDEX(神经网络!$F$10:$BN$70,MATCH(ROUND(G351*2,1)/2,神经网络!$D$10:$D$70,0),MATCH(ROUND(E351*2,1)/2,神经网络!$F$8:$BN$8,0))</f>
        <v>-1.1647534353347018</v>
      </c>
    </row>
    <row r="352" spans="1:8">
      <c r="A352" s="842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0"/>
        <v>0.26992609180875515</v>
      </c>
      <c r="G352">
        <f>LN(F352/参数实验室!$E$58)/参数实验室!$E$59</f>
        <v>-0.8778826014741633</v>
      </c>
      <c r="H352">
        <f>INDEX(神经网络!$F$10:$BN$70,MATCH(ROUND(G352*2,1)/2,神经网络!$D$10:$D$70,0),MATCH(ROUND(E352*2,1)/2,神经网络!$F$8:$BN$8,0))</f>
        <v>-1.1647534353347018</v>
      </c>
    </row>
    <row r="353" spans="1:8">
      <c r="A353" s="842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0"/>
        <v>0.27443415730337078</v>
      </c>
      <c r="G353">
        <f>LN(F353/参数实验室!$E$58)/参数实验室!$E$59</f>
        <v>-0.86918934917596247</v>
      </c>
      <c r="H353">
        <f>INDEX(神经网络!$F$10:$BN$70,MATCH(ROUND(G353*2,1)/2,神经网络!$D$10:$D$70,0),MATCH(ROUND(E353*2,1)/2,神经网络!$F$8:$BN$8,0))</f>
        <v>-1.1427499352165618</v>
      </c>
    </row>
    <row r="354" spans="1:8">
      <c r="A354" s="842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0"/>
        <v>0.28166419745543964</v>
      </c>
      <c r="G354">
        <f>LN(F354/参数实验室!$E$58)/参数实验室!$E$59</f>
        <v>-0.85554093749231475</v>
      </c>
      <c r="H354">
        <f>INDEX(神经网络!$F$10:$BN$70,MATCH(ROUND(G354*2,1)/2,神经网络!$D$10:$D$70,0),MATCH(ROUND(E354*2,1)/2,神经网络!$F$8:$BN$8,0))</f>
        <v>-1.1427499352165618</v>
      </c>
    </row>
    <row r="355" spans="1:8">
      <c r="A355" s="842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0"/>
        <v>0.30941975103734437</v>
      </c>
      <c r="G355">
        <f>LN(F355/参数实验室!$E$58)/参数实验室!$E$59</f>
        <v>-0.8062134747493388</v>
      </c>
      <c r="H355">
        <f>INDEX(神经网络!$F$10:$BN$70,MATCH(ROUND(G355*2,1)/2,神经网络!$D$10:$D$70,0),MATCH(ROUND(E355*2,1)/2,神经网络!$F$8:$BN$8,0))</f>
        <v>-1.1430897918177338</v>
      </c>
    </row>
    <row r="356" spans="1:8">
      <c r="A356" s="842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0"/>
        <v>0.40759200863930889</v>
      </c>
      <c r="G356">
        <f>LN(F356/参数实验室!$E$58)/参数实验室!$E$59</f>
        <v>-0.6615805364361127</v>
      </c>
      <c r="H356">
        <f>INDEX(神经网络!$F$10:$BN$70,MATCH(ROUND(G356*2,1)/2,神经网络!$D$10:$D$70,0),MATCH(ROUND(E356*2,1)/2,神经网络!$F$8:$BN$8,0))</f>
        <v>-1.1415630312234015</v>
      </c>
    </row>
    <row r="357" spans="1:8">
      <c r="A357" s="842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0"/>
        <v>0.35448772093023256</v>
      </c>
      <c r="G357">
        <f>LN(F357/参数实验室!$E$58)/参数实验室!$E$59</f>
        <v>-0.73484648036838185</v>
      </c>
      <c r="H357">
        <f>INDEX(神经网络!$F$10:$BN$70,MATCH(ROUND(G357*2,1)/2,神经网络!$D$10:$D$70,0),MATCH(ROUND(E357*2,1)/2,神经网络!$F$8:$BN$8,0))</f>
        <v>-1.1653569928477376</v>
      </c>
    </row>
    <row r="358" spans="1:8">
      <c r="A358" s="842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0"/>
        <v>0.39448433147277018</v>
      </c>
      <c r="G358">
        <f>LN(F358/参数实验室!$E$58)/参数实验室!$E$59</f>
        <v>-0.67873658393357705</v>
      </c>
      <c r="H358">
        <f>INDEX(神经网络!$F$10:$BN$70,MATCH(ROUND(G358*2,1)/2,神经网络!$D$10:$D$70,0),MATCH(ROUND(E358*2,1)/2,神经网络!$F$8:$BN$8,0))</f>
        <v>-1.1647570204995867</v>
      </c>
    </row>
    <row r="359" spans="1:8">
      <c r="A359" s="842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0"/>
        <v>0.59544442748091608</v>
      </c>
      <c r="G359">
        <f>LN(F359/参数实验室!$E$58)/参数实验室!$E$59</f>
        <v>-0.4626391417344925</v>
      </c>
      <c r="H359">
        <f>INDEX(神经网络!$F$10:$BN$70,MATCH(ROUND(G359*2,1)/2,神经网络!$D$10:$D$70,0),MATCH(ROUND(E359*2,1)/2,神经网络!$F$8:$BN$8,0))</f>
        <v>-1.0799002565332705</v>
      </c>
    </row>
    <row r="360" spans="1:8">
      <c r="A360" s="842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0"/>
        <v>0.50784810126582269</v>
      </c>
      <c r="G360">
        <f>LN(F360/参数实验室!$E$58)/参数实验室!$E$59</f>
        <v>-0.54615689512345744</v>
      </c>
      <c r="H360">
        <f>INDEX(神经网络!$F$10:$BN$70,MATCH(ROUND(G360*2,1)/2,神经网络!$D$10:$D$70,0),MATCH(ROUND(E360*2,1)/2,神经网络!$F$8:$BN$8,0))</f>
        <v>-1.0938940305489071</v>
      </c>
    </row>
    <row r="361" spans="1:8">
      <c r="A361" s="842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0"/>
        <v>0.52048026256746882</v>
      </c>
      <c r="G361">
        <f>LN(F361/参数实验室!$E$58)/参数实验室!$E$59</f>
        <v>-0.53326145298967353</v>
      </c>
      <c r="H361">
        <f>INDEX(神经网络!$F$10:$BN$70,MATCH(ROUND(G361*2,1)/2,神经网络!$D$10:$D$70,0),MATCH(ROUND(E361*2,1)/2,神经网络!$F$8:$BN$8,0))</f>
        <v>-1.1168626120995588</v>
      </c>
    </row>
    <row r="362" spans="1:8">
      <c r="A362" s="842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0"/>
        <v>0.40548708708708708</v>
      </c>
      <c r="G362">
        <f>LN(F362/参数实验室!$E$58)/参数实验室!$E$59</f>
        <v>-0.66429805570564315</v>
      </c>
      <c r="H362">
        <f>INDEX(神经网络!$F$10:$BN$70,MATCH(ROUND(G362*2,1)/2,神经网络!$D$10:$D$70,0),MATCH(ROUND(E362*2,1)/2,神经网络!$F$8:$BN$8,0))</f>
        <v>-1.0979854505964417</v>
      </c>
    </row>
    <row r="363" spans="1:8">
      <c r="A363" s="842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0"/>
        <v>0.40875541082164329</v>
      </c>
      <c r="G363">
        <f>LN(F363/参数实验室!$E$58)/参数实验室!$E$59</f>
        <v>-0.66008456367265644</v>
      </c>
      <c r="H363">
        <f>INDEX(神经网络!$F$10:$BN$70,MATCH(ROUND(G363*2,1)/2,神经网络!$D$10:$D$70,0),MATCH(ROUND(E363*2,1)/2,神经网络!$F$8:$BN$8,0))</f>
        <v>-1.0727436130958505</v>
      </c>
    </row>
    <row r="364" spans="1:8">
      <c r="A364" s="842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0"/>
        <v>0.43370599735799209</v>
      </c>
      <c r="G364">
        <f>LN(F364/参数实验室!$E$58)/参数实验室!$E$59</f>
        <v>-0.62898700387412454</v>
      </c>
      <c r="H364">
        <f>INDEX(神经网络!$F$10:$BN$70,MATCH(ROUND(G364*2,1)/2,神经网络!$D$10:$D$70,0),MATCH(ROUND(E364*2,1)/2,神经网络!$F$8:$BN$8,0))</f>
        <v>-1.1217853768411932</v>
      </c>
    </row>
    <row r="365" spans="1:8">
      <c r="A365" s="842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0"/>
        <v>0.45260007399186092</v>
      </c>
      <c r="G365">
        <f>LN(F365/参数实验室!$E$58)/参数实验室!$E$59</f>
        <v>-0.60660616854235538</v>
      </c>
      <c r="H365">
        <f>INDEX(神经网络!$F$10:$BN$70,MATCH(ROUND(G365*2,1)/2,神经网络!$D$10:$D$70,0),MATCH(ROUND(E365*2,1)/2,神经网络!$F$8:$BN$8,0))</f>
        <v>-1.0716853125150561</v>
      </c>
    </row>
    <row r="366" spans="1:8">
      <c r="A366" s="842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0"/>
        <v>0.42793761721449014</v>
      </c>
      <c r="G366">
        <f>LN(F366/参数实验室!$E$58)/参数实验室!$E$59</f>
        <v>-0.63601450995679254</v>
      </c>
      <c r="H366">
        <f>INDEX(神经网络!$F$10:$BN$70,MATCH(ROUND(G366*2,1)/2,神经网络!$D$10:$D$70,0),MATCH(ROUND(E366*2,1)/2,神经网络!$F$8:$BN$8,0))</f>
        <v>-1.0979854505964417</v>
      </c>
    </row>
    <row r="367" spans="1:8">
      <c r="A367" s="842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0"/>
        <v>0.41098039034059858</v>
      </c>
      <c r="G367">
        <f>LN(F367/参数实验室!$E$58)/参数实验室!$E$59</f>
        <v>-0.65723537162213064</v>
      </c>
      <c r="H367">
        <f>INDEX(神经网络!$F$10:$BN$70,MATCH(ROUND(G367*2,1)/2,神经网络!$D$10:$D$70,0),MATCH(ROUND(E367*2,1)/2,神经网络!$F$8:$BN$8,0))</f>
        <v>-1.0487995578807536</v>
      </c>
    </row>
    <row r="368" spans="1:8">
      <c r="A368" s="842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0"/>
        <v>0.40671249708514945</v>
      </c>
      <c r="G368">
        <f>LN(F368/参数实验室!$E$58)/参数实验室!$E$59</f>
        <v>-0.66271430242019902</v>
      </c>
      <c r="H368">
        <f>INDEX(神经网络!$F$10:$BN$70,MATCH(ROUND(G368*2,1)/2,神经网络!$D$10:$D$70,0),MATCH(ROUND(E368*2,1)/2,神经网络!$F$8:$BN$8,0))</f>
        <v>-1.020172494016627</v>
      </c>
    </row>
    <row r="369" spans="1:8">
      <c r="A369" s="842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0"/>
        <v>0.42154951158781839</v>
      </c>
      <c r="G369">
        <f>LN(F369/参数实验室!$E$58)/参数实验室!$E$59</f>
        <v>-0.64390841712659486</v>
      </c>
      <c r="H369">
        <f>INDEX(神经网络!$F$10:$BN$70,MATCH(ROUND(G369*2,1)/2,神经网络!$D$10:$D$70,0),MATCH(ROUND(E369*2,1)/2,神经网络!$F$8:$BN$8,0))</f>
        <v>-1.020172494016627</v>
      </c>
    </row>
    <row r="370" spans="1:8">
      <c r="A370" s="842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0"/>
        <v>0.43350122423622278</v>
      </c>
      <c r="G370">
        <f>LN(F370/参数实验室!$E$58)/参数实验室!$E$59</f>
        <v>-0.62923487082033136</v>
      </c>
      <c r="H370">
        <f>INDEX(神经网络!$F$10:$BN$70,MATCH(ROUND(G370*2,1)/2,神经网络!$D$10:$D$70,0),MATCH(ROUND(E370*2,1)/2,神经网络!$F$8:$BN$8,0))</f>
        <v>-1.0487995578807536</v>
      </c>
    </row>
    <row r="371" spans="1:8">
      <c r="A371" s="842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0"/>
        <v>0.43909510618651892</v>
      </c>
      <c r="G371">
        <f>LN(F371/参数实验室!$E$58)/参数实验室!$E$59</f>
        <v>-0.62250550083404033</v>
      </c>
      <c r="H371">
        <f>INDEX(神经网络!$F$10:$BN$70,MATCH(ROUND(G371*2,1)/2,神经网络!$D$10:$D$70,0),MATCH(ROUND(E371*2,1)/2,神经网络!$F$8:$BN$8,0))</f>
        <v>-0.9912745560025078</v>
      </c>
    </row>
    <row r="372" spans="1:8">
      <c r="A372" s="842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0"/>
        <v>0.41453356223175969</v>
      </c>
      <c r="G372">
        <f>LN(F372/参数实验室!$E$58)/参数实验室!$E$59</f>
        <v>-0.65271719686913843</v>
      </c>
      <c r="H372">
        <f>INDEX(神经网络!$F$10:$BN$70,MATCH(ROUND(G372*2,1)/2,神经网络!$D$10:$D$70,0),MATCH(ROUND(E372*2,1)/2,神经网络!$F$8:$BN$8,0))</f>
        <v>-0.9915995442433766</v>
      </c>
    </row>
    <row r="373" spans="1:8">
      <c r="A373" s="842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0"/>
        <v>0.42324604907011265</v>
      </c>
      <c r="G373">
        <f>LN(F373/参数实验室!$E$58)/参数实验室!$E$59</f>
        <v>-0.64180036685900266</v>
      </c>
      <c r="H373">
        <f>INDEX(神经网络!$F$10:$BN$70,MATCH(ROUND(G373*2,1)/2,神经网络!$D$10:$D$70,0),MATCH(ROUND(E373*2,1)/2,神经网络!$F$8:$BN$8,0))</f>
        <v>-1.020172494016627</v>
      </c>
    </row>
    <row r="374" spans="1:8">
      <c r="A374" s="842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0"/>
        <v>0.42762131673636106</v>
      </c>
      <c r="G374">
        <f>LN(F374/参数实验室!$E$58)/参数实验室!$E$59</f>
        <v>-0.63640258747138634</v>
      </c>
      <c r="H374">
        <f>INDEX(神经网络!$F$10:$BN$70,MATCH(ROUND(G374*2,1)/2,神经网络!$D$10:$D$70,0),MATCH(ROUND(E374*2,1)/2,神经网络!$F$8:$BN$8,0))</f>
        <v>-1.020172494016627</v>
      </c>
    </row>
    <row r="375" spans="1:8">
      <c r="A375" s="842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0"/>
        <v>0.43893474070674621</v>
      </c>
      <c r="G375">
        <f>LN(F375/参数实验室!$E$58)/参数实验室!$E$59</f>
        <v>-0.62269722204184019</v>
      </c>
      <c r="H375">
        <f>INDEX(神经网络!$F$10:$BN$70,MATCH(ROUND(G375*2,1)/2,神经网络!$D$10:$D$70,0),MATCH(ROUND(E375*2,1)/2,神经网络!$F$8:$BN$8,0))</f>
        <v>-0.9912745560025078</v>
      </c>
    </row>
    <row r="376" spans="1:8">
      <c r="A376" s="842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0"/>
        <v>0.44206398537477148</v>
      </c>
      <c r="G376">
        <f>LN(F376/参数实验室!$E$58)/参数实验室!$E$59</f>
        <v>-0.61896871807431286</v>
      </c>
      <c r="H376">
        <f>INDEX(神经网络!$F$10:$BN$70,MATCH(ROUND(G376*2,1)/2,神经网络!$D$10:$D$70,0),MATCH(ROUND(E376*2,1)/2,神经网络!$F$8:$BN$8,0))</f>
        <v>-0.9912745560025078</v>
      </c>
    </row>
    <row r="377" spans="1:8">
      <c r="A377" s="842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0"/>
        <v>0.45666930860966215</v>
      </c>
      <c r="G377">
        <f>LN(F377/参数实验室!$E$58)/参数实验室!$E$59</f>
        <v>-0.60190840011239544</v>
      </c>
      <c r="H377">
        <f>INDEX(神经网络!$F$10:$BN$70,MATCH(ROUND(G377*2,1)/2,神经网络!$D$10:$D$70,0),MATCH(ROUND(E377*2,1)/2,神经网络!$F$8:$BN$8,0))</f>
        <v>-0.9912745560025078</v>
      </c>
    </row>
    <row r="378" spans="1:8">
      <c r="A378" s="842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0"/>
        <v>0.52944226985606291</v>
      </c>
      <c r="G378">
        <f>LN(F378/参数实验室!$E$58)/参数实验室!$E$59</f>
        <v>-0.52430105856170739</v>
      </c>
      <c r="H378">
        <f>INDEX(神经网络!$F$10:$BN$70,MATCH(ROUND(G378*2,1)/2,神经网络!$D$10:$D$70,0),MATCH(ROUND(E378*2,1)/2,神经网络!$F$8:$BN$8,0))</f>
        <v>-0.96037239620486492</v>
      </c>
    </row>
    <row r="379" spans="1:8">
      <c r="A379" s="842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0"/>
        <v>0.63911289336626165</v>
      </c>
      <c r="G379">
        <f>LN(F379/参数实验室!$E$58)/参数实验室!$E$59</f>
        <v>-0.42549362185550388</v>
      </c>
      <c r="H379">
        <f>INDEX(神经网络!$F$10:$BN$70,MATCH(ROUND(G379*2,1)/2,神经网络!$D$10:$D$70,0),MATCH(ROUND(E379*2,1)/2,神经网络!$F$8:$BN$8,0))</f>
        <v>-1.0096748678502057</v>
      </c>
    </row>
    <row r="380" spans="1:8">
      <c r="A380" s="842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0"/>
        <v>0.62449675211287281</v>
      </c>
      <c r="G380">
        <f>LN(F380/参数实验室!$E$58)/参数实验室!$E$59</f>
        <v>-0.43763611066096447</v>
      </c>
      <c r="H380">
        <f>INDEX(神经网络!$F$10:$BN$70,MATCH(ROUND(G380*2,1)/2,神经网络!$D$10:$D$70,0),MATCH(ROUND(E380*2,1)/2,神经网络!$F$8:$BN$8,0))</f>
        <v>-0.92444820326233446</v>
      </c>
    </row>
    <row r="381" spans="1:8">
      <c r="A381" s="842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0"/>
        <v>0.61340304958048975</v>
      </c>
      <c r="G381">
        <f>LN(F381/参数实验室!$E$58)/参数实验室!$E$59</f>
        <v>-0.44704354493180448</v>
      </c>
      <c r="H381">
        <f>INDEX(神经网络!$F$10:$BN$70,MATCH(ROUND(G381*2,1)/2,神经网络!$D$10:$D$70,0),MATCH(ROUND(E381*2,1)/2,神经网络!$F$8:$BN$8,0))</f>
        <v>-0.89421721007204569</v>
      </c>
    </row>
    <row r="382" spans="1:8">
      <c r="A382" s="842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0"/>
        <v>0.62858367711004581</v>
      </c>
      <c r="G382">
        <f>LN(F382/参数实验室!$E$58)/参数实验室!$E$59</f>
        <v>-0.43421247293677606</v>
      </c>
      <c r="H382">
        <f>INDEX(神经网络!$F$10:$BN$70,MATCH(ROUND(G382*2,1)/2,神经网络!$D$10:$D$70,0),MATCH(ROUND(E382*2,1)/2,神经网络!$F$8:$BN$8,0))</f>
        <v>-0.89421721007204569</v>
      </c>
    </row>
    <row r="383" spans="1:8">
      <c r="A383" s="842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0"/>
        <v>0.65693947425295462</v>
      </c>
      <c r="G383">
        <f>LN(F383/参数实验室!$E$58)/参数实验室!$E$59</f>
        <v>-0.41105447821202995</v>
      </c>
      <c r="H383">
        <f>INDEX(神经网络!$F$10:$BN$70,MATCH(ROUND(G383*2,1)/2,神经网络!$D$10:$D$70,0),MATCH(ROUND(E383*2,1)/2,神经网络!$F$8:$BN$8,0))</f>
        <v>-0.8580300894926165</v>
      </c>
    </row>
    <row r="384" spans="1:8">
      <c r="A384" s="842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0"/>
        <v>0.71206732117812055</v>
      </c>
      <c r="G384">
        <f>LN(F384/参数实验室!$E$58)/参数实验室!$E$59</f>
        <v>-0.36876144059880622</v>
      </c>
      <c r="H384">
        <f>INDEX(神经网络!$F$10:$BN$70,MATCH(ROUND(G384*2,1)/2,神经网络!$D$10:$D$70,0),MATCH(ROUND(E384*2,1)/2,神经网络!$F$8:$BN$8,0))</f>
        <v>-0.81463740894210168</v>
      </c>
    </row>
    <row r="385" spans="1:8">
      <c r="A385" s="842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0"/>
        <v>0.72625663824604136</v>
      </c>
      <c r="G385">
        <f>LN(F385/参数实验室!$E$58)/参数实验室!$E$59</f>
        <v>-0.35840555103415195</v>
      </c>
      <c r="H385">
        <f>INDEX(神经网络!$F$10:$BN$70,MATCH(ROUND(G385*2,1)/2,神经网络!$D$10:$D$70,0),MATCH(ROUND(E385*2,1)/2,神经网络!$F$8:$BN$8,0))</f>
        <v>-0.81463740894210168</v>
      </c>
    </row>
    <row r="386" spans="1:8">
      <c r="A386" s="842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0"/>
        <v>0.69322662037037031</v>
      </c>
      <c r="G386">
        <f>LN(F386/参数实验室!$E$58)/参数实验室!$E$59</f>
        <v>-0.38283566414097159</v>
      </c>
      <c r="H386">
        <f>INDEX(神经网络!$F$10:$BN$70,MATCH(ROUND(G386*2,1)/2,神经网络!$D$10:$D$70,0),MATCH(ROUND(E386*2,1)/2,神经网络!$F$8:$BN$8,0))</f>
        <v>-0.8580300894926165</v>
      </c>
    </row>
    <row r="387" spans="1:8">
      <c r="A387" s="842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0"/>
        <v>0.70071981132075467</v>
      </c>
      <c r="G387">
        <f>LN(F387/参数实验室!$E$58)/参数实验室!$E$59</f>
        <v>-0.37719287994425921</v>
      </c>
      <c r="H387">
        <f>INDEX(神经网络!$F$10:$BN$70,MATCH(ROUND(G387*2,1)/2,神经网络!$D$10:$D$70,0),MATCH(ROUND(E387*2,1)/2,神经网络!$F$8:$BN$8,0))</f>
        <v>-0.88992286610696758</v>
      </c>
    </row>
    <row r="388" spans="1:8">
      <c r="A388" s="842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0"/>
        <v>0.73209195402298843</v>
      </c>
      <c r="G388">
        <f>LN(F388/参数实验室!$E$58)/参数实验室!$E$59</f>
        <v>-0.35420531325878674</v>
      </c>
      <c r="H388">
        <f>INDEX(神经网络!$F$10:$BN$70,MATCH(ROUND(G388*2,1)/2,神经网络!$D$10:$D$70,0),MATCH(ROUND(E388*2,1)/2,神经网络!$F$8:$BN$8,0))</f>
        <v>-0.81463740894210168</v>
      </c>
    </row>
    <row r="389" spans="1:8">
      <c r="A389" s="842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1">C389/B389</f>
        <v>0.77069911969517801</v>
      </c>
      <c r="G389">
        <f>LN(F389/参数实验室!$E$58)/参数实验室!$E$59</f>
        <v>-0.32723205403604499</v>
      </c>
      <c r="H389">
        <f>INDEX(神经网络!$F$10:$BN$70,MATCH(ROUND(G389*2,1)/2,神经网络!$D$10:$D$70,0),MATCH(ROUND(E389*2,1)/2,神经网络!$F$8:$BN$8,0))</f>
        <v>-0.88082055726528463</v>
      </c>
    </row>
    <row r="390" spans="1:8">
      <c r="A390" s="842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1"/>
        <v>0.84279973188785928</v>
      </c>
      <c r="G390">
        <f>LN(F390/参数实验室!$E$58)/参数实验室!$E$59</f>
        <v>-0.28029366770361341</v>
      </c>
      <c r="H390">
        <f>INDEX(神经网络!$F$10:$BN$70,MATCH(ROUND(G390*2,1)/2,神经网络!$D$10:$D$70,0),MATCH(ROUND(E390*2,1)/2,神经网络!$F$8:$BN$8,0))</f>
        <v>-0.8846759785042615</v>
      </c>
    </row>
    <row r="391" spans="1:8">
      <c r="A391" s="842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1"/>
        <v>0.80749401647556496</v>
      </c>
      <c r="G391">
        <f>LN(F391/参数实验室!$E$58)/参数实验室!$E$59</f>
        <v>-0.30275412396988544</v>
      </c>
      <c r="H391">
        <f>INDEX(神经网络!$F$10:$BN$70,MATCH(ROUND(G391*2,1)/2,神经网络!$D$10:$D$70,0),MATCH(ROUND(E391*2,1)/2,神经网络!$F$8:$BN$8,0))</f>
        <v>-0.83681099260044001</v>
      </c>
    </row>
    <row r="392" spans="1:8">
      <c r="A392" s="842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1"/>
        <v>0.90221179173047461</v>
      </c>
      <c r="G392">
        <f>LN(F392/参数实验室!$E$58)/参数实验室!$E$59</f>
        <v>-0.24454064647572099</v>
      </c>
      <c r="H392">
        <f>INDEX(神经网络!$F$10:$BN$70,MATCH(ROUND(G392*2,1)/2,神经网络!$D$10:$D$70,0),MATCH(ROUND(E392*2,1)/2,神经网络!$F$8:$BN$8,0))</f>
        <v>-0.80815634949793247</v>
      </c>
    </row>
    <row r="393" spans="1:8">
      <c r="A393" s="842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1"/>
        <v>1.1739469184890656</v>
      </c>
      <c r="G393">
        <f>LN(F393/参数实验室!$E$58)/参数实验室!$E$59</f>
        <v>-0.10635839125573439</v>
      </c>
      <c r="H393">
        <f>INDEX(神经网络!$F$10:$BN$70,MATCH(ROUND(G393*2,1)/2,神经网络!$D$10:$D$70,0),MATCH(ROUND(E393*2,1)/2,神经网络!$F$8:$BN$8,0))</f>
        <v>-0.52311233001394819</v>
      </c>
    </row>
    <row r="394" spans="1:8">
      <c r="A394" s="842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1"/>
        <v>1.2444081359056536</v>
      </c>
      <c r="G394">
        <f>LN(F394/参数实验室!$E$58)/参数实验室!$E$59</f>
        <v>-7.5765426978412015E-2</v>
      </c>
      <c r="H394">
        <f>INDEX(神经网络!$F$10:$BN$70,MATCH(ROUND(G394*2,1)/2,神经网络!$D$10:$D$70,0),MATCH(ROUND(E394*2,1)/2,神经网络!$F$8:$BN$8,0))</f>
        <v>-0.53690812994860115</v>
      </c>
    </row>
    <row r="395" spans="1:8">
      <c r="A395" s="842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1"/>
        <v>1.020387422413205</v>
      </c>
      <c r="G395">
        <f>LN(F395/参数实验室!$E$58)/参数实验室!$E$59</f>
        <v>-0.1799372203467082</v>
      </c>
      <c r="H395">
        <f>INDEX(神经网络!$F$10:$BN$70,MATCH(ROUND(G395*2,1)/2,神经网络!$D$10:$D$70,0),MATCH(ROUND(E395*2,1)/2,神经网络!$F$8:$BN$8,0))</f>
        <v>-0.7466722336431727</v>
      </c>
    </row>
    <row r="396" spans="1:8">
      <c r="A396" s="842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1"/>
        <v>0.9855745310957551</v>
      </c>
      <c r="G396">
        <f>LN(F396/参数实验室!$E$58)/参数实验室!$E$59</f>
        <v>-0.19815643078697884</v>
      </c>
      <c r="H396">
        <f>INDEX(神经网络!$F$10:$BN$70,MATCH(ROUND(G396*2,1)/2,神经网络!$D$10:$D$70,0),MATCH(ROUND(E396*2,1)/2,神经网络!$F$8:$BN$8,0))</f>
        <v>-0.73785941381184572</v>
      </c>
    </row>
    <row r="397" spans="1:8">
      <c r="A397" s="842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1"/>
        <v>1.0290184482758622</v>
      </c>
      <c r="G397">
        <f>LN(F397/参数实验室!$E$58)/参数实验室!$E$59</f>
        <v>-0.17551637265872524</v>
      </c>
      <c r="H397">
        <f>INDEX(神经网络!$F$10:$BN$70,MATCH(ROUND(G397*2,1)/2,神经网络!$D$10:$D$70,0),MATCH(ROUND(E397*2,1)/2,神经网络!$F$8:$BN$8,0))</f>
        <v>-0.7466722336431727</v>
      </c>
    </row>
    <row r="398" spans="1:8">
      <c r="A398" s="842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1"/>
        <v>1.0531067926610076</v>
      </c>
      <c r="G398">
        <f>LN(F398/参数实验室!$E$58)/参数实验室!$E$59</f>
        <v>-0.16337163823325004</v>
      </c>
      <c r="H398">
        <f>INDEX(神经网络!$F$10:$BN$70,MATCH(ROUND(G398*2,1)/2,神经网络!$D$10:$D$70,0),MATCH(ROUND(E398*2,1)/2,神经网络!$F$8:$BN$8,0))</f>
        <v>-0.63968619462526854</v>
      </c>
    </row>
    <row r="399" spans="1:8">
      <c r="A399" s="842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1"/>
        <v>1.2194867768595041</v>
      </c>
      <c r="G399">
        <f>LN(F399/参数实验室!$E$58)/参数实验室!$E$59</f>
        <v>-8.6383186744666912E-2</v>
      </c>
      <c r="H399">
        <f>INDEX(神经网络!$F$10:$BN$70,MATCH(ROUND(G399*2,1)/2,神经网络!$D$10:$D$70,0),MATCH(ROUND(E399*2,1)/2,神经网络!$F$8:$BN$8,0))</f>
        <v>-0.51464561314498236</v>
      </c>
    </row>
    <row r="400" spans="1:8">
      <c r="A400" s="842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1"/>
        <v>1.2428352697095435</v>
      </c>
      <c r="G400">
        <f>LN(F400/参数实验室!$E$58)/参数实验室!$E$59</f>
        <v>-7.6429234380962552E-2</v>
      </c>
      <c r="H400">
        <f>INDEX(神经网络!$F$10:$BN$70,MATCH(ROUND(G400*2,1)/2,神经网络!$D$10:$D$70,0),MATCH(ROUND(E400*2,1)/2,神经网络!$F$8:$BN$8,0))</f>
        <v>-0.51464561314498236</v>
      </c>
    </row>
    <row r="401" spans="1:8">
      <c r="A401" s="842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1"/>
        <v>1.2688245283018869</v>
      </c>
      <c r="G401">
        <f>LN(F401/参数实验室!$E$58)/参数实验室!$E$59</f>
        <v>-6.5567051277212338E-2</v>
      </c>
      <c r="H401">
        <f>INDEX(神经网络!$F$10:$BN$70,MATCH(ROUND(G401*2,1)/2,神经网络!$D$10:$D$70,0),MATCH(ROUND(E401*2,1)/2,神经网络!$F$8:$BN$8,0))</f>
        <v>-0.37522475154844787</v>
      </c>
    </row>
    <row r="402" spans="1:8">
      <c r="A402" s="842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1"/>
        <v>1.1462461538461537</v>
      </c>
      <c r="G402">
        <f>LN(F402/参数实验室!$E$58)/参数实验室!$E$59</f>
        <v>-0.11889144235305978</v>
      </c>
      <c r="H402">
        <f>INDEX(神经网络!$F$10:$BN$70,MATCH(ROUND(G402*2,1)/2,神经网络!$D$10:$D$70,0),MATCH(ROUND(E402*2,1)/2,神经网络!$F$8:$BN$8,0))</f>
        <v>-0.50960322534535196</v>
      </c>
    </row>
    <row r="403" spans="1:8">
      <c r="A403" s="842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1"/>
        <v>1.1144518315018315</v>
      </c>
      <c r="G403">
        <f>LN(F403/参数实验室!$E$58)/参数实验室!$E$59</f>
        <v>-0.13365544806431123</v>
      </c>
      <c r="H403">
        <f>INDEX(神经网络!$F$10:$BN$70,MATCH(ROUND(G403*2,1)/2,神经网络!$D$10:$D$70,0),MATCH(ROUND(E403*2,1)/2,神经网络!$F$8:$BN$8,0))</f>
        <v>-0.63968619462526854</v>
      </c>
    </row>
    <row r="404" spans="1:8">
      <c r="A404" s="842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1"/>
        <v>1.0131738084719972</v>
      </c>
      <c r="G404">
        <f>LN(F404/参数实验室!$E$58)/参数实验室!$E$59</f>
        <v>-0.1836608459403628</v>
      </c>
      <c r="H404">
        <f>INDEX(神经网络!$F$10:$BN$70,MATCH(ROUND(G404*2,1)/2,神经网络!$D$10:$D$70,0),MATCH(ROUND(E404*2,1)/2,神经网络!$F$8:$BN$8,0))</f>
        <v>-0.73785941381184572</v>
      </c>
    </row>
    <row r="405" spans="1:8">
      <c r="A405" s="842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1"/>
        <v>1.125682004490858</v>
      </c>
      <c r="G405">
        <f>LN(F405/参数实验室!$E$58)/参数实验室!$E$59</f>
        <v>-0.1283930383088836</v>
      </c>
      <c r="H405">
        <f>INDEX(神经网络!$F$10:$BN$70,MATCH(ROUND(G405*2,1)/2,神经网络!$D$10:$D$70,0),MATCH(ROUND(E405*2,1)/2,神经网络!$F$8:$BN$8,0))</f>
        <v>-0.63968619462526854</v>
      </c>
    </row>
    <row r="406" spans="1:8">
      <c r="A406" s="842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1"/>
        <v>1.1737162386233833</v>
      </c>
      <c r="G406">
        <f>LN(F406/参数实验室!$E$58)/参数实验室!$E$59</f>
        <v>-0.10646153489470474</v>
      </c>
      <c r="H406">
        <f>INDEX(神经网络!$F$10:$BN$70,MATCH(ROUND(G406*2,1)/2,神经网络!$D$10:$D$70,0),MATCH(ROUND(E406*2,1)/2,神经网络!$F$8:$BN$8,0))</f>
        <v>-0.52028106649679551</v>
      </c>
    </row>
    <row r="407" spans="1:8">
      <c r="A407" s="842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1"/>
        <v>1.1533407873618149</v>
      </c>
      <c r="G407">
        <f>LN(F407/参数实验室!$E$58)/参数实验室!$E$59</f>
        <v>-0.11565289647988157</v>
      </c>
      <c r="H407">
        <f>INDEX(神经网络!$F$10:$BN$70,MATCH(ROUND(G407*2,1)/2,神经网络!$D$10:$D$70,0),MATCH(ROUND(E407*2,1)/2,神经网络!$F$8:$BN$8,0))</f>
        <v>-0.52028106649679551</v>
      </c>
    </row>
    <row r="408" spans="1:8">
      <c r="A408" s="842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1"/>
        <v>1.1781720095825028</v>
      </c>
      <c r="G408">
        <f>LN(F408/参数实验室!$E$58)/参数实验室!$E$59</f>
        <v>-0.10447280757931426</v>
      </c>
      <c r="H408">
        <f>INDEX(神经网络!$F$10:$BN$70,MATCH(ROUND(G408*2,1)/2,神经网络!$D$10:$D$70,0),MATCH(ROUND(E408*2,1)/2,神经网络!$F$8:$BN$8,0))</f>
        <v>-0.52028106649679551</v>
      </c>
    </row>
    <row r="409" spans="1:8">
      <c r="A409" s="842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1"/>
        <v>1.2214046904315197</v>
      </c>
      <c r="G409">
        <f>LN(F409/参数实验室!$E$58)/参数实验室!$E$59</f>
        <v>-8.5558385713401575E-2</v>
      </c>
      <c r="H409">
        <f>INDEX(神经网络!$F$10:$BN$70,MATCH(ROUND(G409*2,1)/2,神经网络!$D$10:$D$70,0),MATCH(ROUND(E409*2,1)/2,神经网络!$F$8:$BN$8,0))</f>
        <v>-0.50960322534535196</v>
      </c>
    </row>
    <row r="410" spans="1:8">
      <c r="A410" s="842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1"/>
        <v>1.3295917612994641</v>
      </c>
      <c r="G410">
        <f>LN(F410/参数实验室!$E$58)/参数实验室!$E$59</f>
        <v>-4.1013830604758071E-2</v>
      </c>
      <c r="H410">
        <f>INDEX(神经网络!$F$10:$BN$70,MATCH(ROUND(G410*2,1)/2,神经网络!$D$10:$D$70,0),MATCH(ROUND(E410*2,1)/2,神经网络!$F$8:$BN$8,0))</f>
        <v>-0.36763796120871639</v>
      </c>
    </row>
    <row r="411" spans="1:8">
      <c r="A411" s="842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1"/>
        <v>1.3053458377410692</v>
      </c>
      <c r="G411">
        <f>LN(F411/参数实验室!$E$58)/参数实验室!$E$59</f>
        <v>-5.0673209403533301E-2</v>
      </c>
      <c r="H411">
        <f>INDEX(神经网络!$F$10:$BN$70,MATCH(ROUND(G411*2,1)/2,神经网络!$D$10:$D$70,0),MATCH(ROUND(E411*2,1)/2,神经网络!$F$8:$BN$8,0))</f>
        <v>-0.36763796120871639</v>
      </c>
    </row>
    <row r="412" spans="1:8">
      <c r="A412" s="842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1"/>
        <v>1.3405215295966475</v>
      </c>
      <c r="G412">
        <f>LN(F412/参数实验室!$E$58)/参数实验室!$E$59</f>
        <v>-3.6716960400429481E-2</v>
      </c>
      <c r="H412">
        <f>INDEX(神经网络!$F$10:$BN$70,MATCH(ROUND(G412*2,1)/2,神经网络!$D$10:$D$70,0),MATCH(ROUND(E412*2,1)/2,神经网络!$F$8:$BN$8,0))</f>
        <v>-0.36763796120871639</v>
      </c>
    </row>
    <row r="413" spans="1:8">
      <c r="A413" s="842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1"/>
        <v>1.3628202284805624</v>
      </c>
      <c r="G413">
        <f>LN(F413/参数实验室!$E$58)/参数实验室!$E$59</f>
        <v>-2.8058175270534481E-2</v>
      </c>
      <c r="H413">
        <f>INDEX(神经网络!$F$10:$BN$70,MATCH(ROUND(G413*2,1)/2,神经网络!$D$10:$D$70,0),MATCH(ROUND(E413*2,1)/2,神经网络!$F$8:$BN$8,0))</f>
        <v>-0.36763796120871639</v>
      </c>
    </row>
    <row r="414" spans="1:8">
      <c r="A414" s="842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1"/>
        <v>1.3013346043851286</v>
      </c>
      <c r="G414">
        <f>LN(F414/参数实验室!$E$58)/参数实验室!$E$59</f>
        <v>-5.2288531076551181E-2</v>
      </c>
      <c r="H414">
        <f>INDEX(神经网络!$F$10:$BN$70,MATCH(ROUND(G414*2,1)/2,神经网络!$D$10:$D$70,0),MATCH(ROUND(E414*2,1)/2,神经网络!$F$8:$BN$8,0))</f>
        <v>-0.37899125578538617</v>
      </c>
    </row>
    <row r="415" spans="1:8">
      <c r="A415" s="842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1"/>
        <v>1.320275812733487</v>
      </c>
      <c r="G415">
        <f>LN(F415/参数实验室!$E$58)/参数实验室!$E$59</f>
        <v>-4.4704228919198528E-2</v>
      </c>
      <c r="H415">
        <f>INDEX(神经网络!$F$10:$BN$70,MATCH(ROUND(G415*2,1)/2,神经网络!$D$10:$D$70,0),MATCH(ROUND(E415*2,1)/2,神经网络!$F$8:$BN$8,0))</f>
        <v>-0.36557242732719258</v>
      </c>
    </row>
    <row r="416" spans="1:8">
      <c r="A416" s="842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1"/>
        <v>1.359389098866123</v>
      </c>
      <c r="G416">
        <f>LN(F416/参数实验室!$E$58)/参数实验室!$E$59</f>
        <v>-2.9381250014293672E-2</v>
      </c>
      <c r="H416">
        <f>INDEX(神经网络!$F$10:$BN$70,MATCH(ROUND(G416*2,1)/2,神经网络!$D$10:$D$70,0),MATCH(ROUND(E416*2,1)/2,神经网络!$F$8:$BN$8,0))</f>
        <v>-0.36557242732719258</v>
      </c>
    </row>
    <row r="417" spans="1:8">
      <c r="A417" s="842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1"/>
        <v>1.3648347929936306</v>
      </c>
      <c r="G417">
        <f>LN(F417/参数实验室!$E$58)/参数实验室!$E$59</f>
        <v>-2.7282892096038229E-2</v>
      </c>
      <c r="H417">
        <f>INDEX(神经网络!$F$10:$BN$70,MATCH(ROUND(G417*2,1)/2,神经网络!$D$10:$D$70,0),MATCH(ROUND(E417*2,1)/2,神经网络!$F$8:$BN$8,0))</f>
        <v>-0.36557242732719258</v>
      </c>
    </row>
    <row r="418" spans="1:8">
      <c r="A418" s="842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1"/>
        <v>1.4084340725806452</v>
      </c>
      <c r="G418">
        <f>LN(F418/参数实验室!$E$58)/参数实验室!$E$59</f>
        <v>-1.0778799045044569E-2</v>
      </c>
      <c r="H418">
        <f>INDEX(神经网络!$F$10:$BN$70,MATCH(ROUND(G418*2,1)/2,神经网络!$D$10:$D$70,0),MATCH(ROUND(E418*2,1)/2,神经网络!$F$8:$BN$8,0))</f>
        <v>-0.23148237854986092</v>
      </c>
    </row>
    <row r="419" spans="1:8">
      <c r="A419" s="842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1"/>
        <v>1.4509474332648871</v>
      </c>
      <c r="G419">
        <f>LN(F419/参数实验室!$E$58)/参数实验室!$E$59</f>
        <v>4.8294390251368523E-3</v>
      </c>
      <c r="H419">
        <f>INDEX(神经网络!$F$10:$BN$70,MATCH(ROUND(G419*2,1)/2,神经网络!$D$10:$D$70,0),MATCH(ROUND(E419*2,1)/2,神经网络!$F$8:$BN$8,0))</f>
        <v>-0.23148237854986092</v>
      </c>
    </row>
    <row r="420" spans="1:8">
      <c r="A420" s="842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1"/>
        <v>1.5224381125380195</v>
      </c>
      <c r="G420">
        <f>LN(F420/参数实验室!$E$58)/参数实验室!$E$59</f>
        <v>3.0072990124101334E-2</v>
      </c>
      <c r="H420">
        <f>INDEX(神经网络!$F$10:$BN$70,MATCH(ROUND(G420*2,1)/2,神经网络!$D$10:$D$70,0),MATCH(ROUND(E420*2,1)/2,神经网络!$F$8:$BN$8,0))</f>
        <v>-0.10196501319919181</v>
      </c>
    </row>
    <row r="421" spans="1:8">
      <c r="A421" s="842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1"/>
        <v>1.689870810709605</v>
      </c>
      <c r="G421">
        <f>LN(F421/参数实验室!$E$58)/参数实验室!$E$59</f>
        <v>8.4835742134509659E-2</v>
      </c>
      <c r="H421">
        <f>INDEX(神经网络!$F$10:$BN$70,MATCH(ROUND(G421*2,1)/2,神经网络!$D$10:$D$70,0),MATCH(ROUND(E421*2,1)/2,神经网络!$F$8:$BN$8,0))</f>
        <v>-0.17800102070267346</v>
      </c>
    </row>
    <row r="422" spans="1:8">
      <c r="A422" s="842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1"/>
        <v>1.8200958203368682</v>
      </c>
      <c r="G422">
        <f>LN(F422/参数实验室!$E$58)/参数实验室!$E$59</f>
        <v>0.12379936615783461</v>
      </c>
      <c r="H422">
        <f>INDEX(神经网络!$F$10:$BN$70,MATCH(ROUND(G422*2,1)/2,神经网络!$D$10:$D$70,0),MATCH(ROUND(E422*2,1)/2,神经网络!$F$8:$BN$8,0))</f>
        <v>-0.23056179982191419</v>
      </c>
    </row>
    <row r="423" spans="1:8">
      <c r="A423" s="842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1"/>
        <v>1.8189907138853005</v>
      </c>
      <c r="G423">
        <f>LN(F423/参数实验室!$E$58)/参数实验室!$E$59</f>
        <v>0.1234805940695558</v>
      </c>
      <c r="H423">
        <f>INDEX(神经网络!$F$10:$BN$70,MATCH(ROUND(G423*2,1)/2,神经网络!$D$10:$D$70,0),MATCH(ROUND(E423*2,1)/2,神经网络!$F$8:$BN$8,0))</f>
        <v>-0.17800102070267346</v>
      </c>
    </row>
    <row r="424" spans="1:8">
      <c r="A424" s="842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1"/>
        <v>1.8391058536585367</v>
      </c>
      <c r="G424">
        <f>LN(F424/参数实验室!$E$58)/参数实验室!$E$59</f>
        <v>0.12925278660333889</v>
      </c>
      <c r="H424">
        <f>INDEX(神经网络!$F$10:$BN$70,MATCH(ROUND(G424*2,1)/2,神经网络!$D$10:$D$70,0),MATCH(ROUND(E424*2,1)/2,神经网络!$F$8:$BN$8,0))</f>
        <v>-0.1599542657671906</v>
      </c>
    </row>
    <row r="425" spans="1:8">
      <c r="A425" s="842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1"/>
        <v>1.9688989518673043</v>
      </c>
      <c r="G425">
        <f>LN(F425/参数实验室!$E$58)/参数实验室!$E$59</f>
        <v>0.16504519464051698</v>
      </c>
      <c r="H425">
        <f>INDEX(神经网络!$F$10:$BN$70,MATCH(ROUND(G425*2,1)/2,神经网络!$D$10:$D$70,0),MATCH(ROUND(E425*2,1)/2,神经网络!$F$8:$BN$8,0))</f>
        <v>-0.1599542657671906</v>
      </c>
    </row>
    <row r="426" spans="1:8">
      <c r="A426" s="842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1"/>
        <v>1.8884527710843373</v>
      </c>
      <c r="G426">
        <f>LN(F426/参数实验室!$E$58)/参数实验室!$E$59</f>
        <v>0.14315005552610321</v>
      </c>
      <c r="H426">
        <f>INDEX(神经网络!$F$10:$BN$70,MATCH(ROUND(G426*2,1)/2,神经网络!$D$10:$D$70,0),MATCH(ROUND(E426*2,1)/2,神经网络!$F$8:$BN$8,0))</f>
        <v>-0.12310116409316771</v>
      </c>
    </row>
    <row r="427" spans="1:8">
      <c r="A427" s="842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1"/>
        <v>2.0084605308684691</v>
      </c>
      <c r="G427">
        <f>LN(F427/参数实验室!$E$58)/参数实验室!$E$59</f>
        <v>0.17548666446295341</v>
      </c>
      <c r="H427">
        <f>INDEX(神经网络!$F$10:$BN$70,MATCH(ROUND(G427*2,1)/2,神经网络!$D$10:$D$70,0),MATCH(ROUND(E427*2,1)/2,神经网络!$F$8:$BN$8,0))</f>
        <v>-9.2050156423061844E-2</v>
      </c>
    </row>
    <row r="428" spans="1:8">
      <c r="A428" s="842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1"/>
        <v>2.0553296221068731</v>
      </c>
      <c r="G428">
        <f>LN(F428/参数实验室!$E$58)/参数实验室!$E$59</f>
        <v>0.18759384614100605</v>
      </c>
      <c r="H428">
        <f>INDEX(神经网络!$F$10:$BN$70,MATCH(ROUND(G428*2,1)/2,神经网络!$D$10:$D$70,0),MATCH(ROUND(E428*2,1)/2,神经网络!$F$8:$BN$8,0))</f>
        <v>-9.2050156423061844E-2</v>
      </c>
    </row>
    <row r="429" spans="1:8">
      <c r="A429" s="842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1"/>
        <v>2.1762338304573019</v>
      </c>
      <c r="G429">
        <f>LN(F429/参数实验室!$E$58)/参数实验室!$E$59</f>
        <v>0.21759426544938826</v>
      </c>
      <c r="H429">
        <f>INDEX(神经网络!$F$10:$BN$70,MATCH(ROUND(G429*2,1)/2,神经网络!$D$10:$D$70,0),MATCH(ROUND(E429*2,1)/2,神经网络!$F$8:$BN$8,0))</f>
        <v>-0.10975665272923796</v>
      </c>
    </row>
    <row r="430" spans="1:8">
      <c r="A430" s="842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1"/>
        <v>2.3571518133258365</v>
      </c>
      <c r="G430">
        <f>LN(F430/参数实验室!$E$58)/参数实验室!$E$59</f>
        <v>0.25950819050282126</v>
      </c>
      <c r="H430">
        <f>INDEX(神经网络!$F$10:$BN$70,MATCH(ROUND(G430*2,1)/2,神经网络!$D$10:$D$70,0),MATCH(ROUND(E430*2,1)/2,神经网络!$F$8:$BN$8,0))</f>
        <v>-3.7399165822744648E-2</v>
      </c>
    </row>
    <row r="431" spans="1:8">
      <c r="A431" s="842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1"/>
        <v>3.3246941406250001</v>
      </c>
      <c r="G431">
        <f>LN(F431/参数实验室!$E$58)/参数实验室!$E$59</f>
        <v>0.44001790906203075</v>
      </c>
      <c r="H431" t="e">
        <f>INDEX(神经网络!$F$10:$BN$70,MATCH(ROUND(G431*2,1)/2,神经网络!$D$10:$D$70,0),MATCH(ROUND(E431*2,1)/2,神经网络!$F$8:$BN$8,0))</f>
        <v>#N/A</v>
      </c>
    </row>
    <row r="432" spans="1:8">
      <c r="A432" s="842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1"/>
        <v>3.6334386109962797</v>
      </c>
      <c r="G432">
        <f>LN(F432/参数实验室!$E$58)/参数实验室!$E$59</f>
        <v>0.48662588944281815</v>
      </c>
      <c r="H432" t="e">
        <f>INDEX(神经网络!$F$10:$BN$70,MATCH(ROUND(G432*2,1)/2,神经网络!$D$10:$D$70,0),MATCH(ROUND(E432*2,1)/2,神经网络!$F$8:$BN$8,0))</f>
        <v>#N/A</v>
      </c>
    </row>
    <row r="433" spans="1:8">
      <c r="A433" s="842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1"/>
        <v>3.8658013215859031</v>
      </c>
      <c r="G433">
        <f>LN(F433/参数实验室!$E$58)/参数实验室!$E$59</f>
        <v>0.51916133576261458</v>
      </c>
      <c r="H433" t="e">
        <f>INDEX(神经网络!$F$10:$BN$70,MATCH(ROUND(G433*2,1)/2,神经网络!$D$10:$D$70,0),MATCH(ROUND(E433*2,1)/2,神经网络!$F$8:$BN$8,0))</f>
        <v>#N/A</v>
      </c>
    </row>
    <row r="434" spans="1:8">
      <c r="A434" s="842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1"/>
        <v>3.8209216354344129</v>
      </c>
      <c r="G434">
        <f>LN(F434/参数实验室!$E$58)/参数实验室!$E$59</f>
        <v>0.51303244246789925</v>
      </c>
      <c r="H434" t="e">
        <f>INDEX(神经网络!$F$10:$BN$70,MATCH(ROUND(G434*2,1)/2,神经网络!$D$10:$D$70,0),MATCH(ROUND(E434*2,1)/2,神经网络!$F$8:$BN$8,0))</f>
        <v>#N/A</v>
      </c>
    </row>
    <row r="435" spans="1:8">
      <c r="A435" s="842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1"/>
        <v>3.5698346303501944</v>
      </c>
      <c r="G435">
        <f>LN(F435/参数实验室!$E$58)/参数实验室!$E$59</f>
        <v>0.47735686051610965</v>
      </c>
      <c r="H435" t="e">
        <f>INDEX(神经网络!$F$10:$BN$70,MATCH(ROUND(G435*2,1)/2,神经网络!$D$10:$D$70,0),MATCH(ROUND(E435*2,1)/2,神经网络!$F$8:$BN$8,0))</f>
        <v>#N/A</v>
      </c>
    </row>
    <row r="436" spans="1:8">
      <c r="A436" s="842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1"/>
        <v>3.02841015575535</v>
      </c>
      <c r="G436">
        <f>LN(F436/参数实验室!$E$58)/参数实验室!$E$59</f>
        <v>0.39102808445865822</v>
      </c>
      <c r="H436">
        <f>INDEX(神经网络!$F$10:$BN$70,MATCH(ROUND(G436*2,1)/2,神经网络!$D$10:$D$70,0),MATCH(ROUND(E436*2,1)/2,神经网络!$F$8:$BN$8,0))</f>
        <v>0.21648014837212909</v>
      </c>
    </row>
    <row r="437" spans="1:8">
      <c r="A437" s="842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1"/>
        <v>3.0862454258675078</v>
      </c>
      <c r="G437">
        <f>LN(F437/参数实验室!$E$58)/参数实验室!$E$59</f>
        <v>0.40095701020407815</v>
      </c>
      <c r="H437">
        <f>INDEX(神经网络!$F$10:$BN$70,MATCH(ROUND(G437*2,1)/2,神经网络!$D$10:$D$70,0),MATCH(ROUND(E437*2,1)/2,神经网络!$F$8:$BN$8,0))</f>
        <v>0.21648014837212909</v>
      </c>
    </row>
    <row r="438" spans="1:8">
      <c r="A438" s="842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1"/>
        <v>3.8615952848722985</v>
      </c>
      <c r="G438">
        <f>LN(F438/参数实验室!$E$58)/参数实验室!$E$59</f>
        <v>0.51858997759247827</v>
      </c>
      <c r="H438" t="e">
        <f>INDEX(神经网络!$F$10:$BN$70,MATCH(ROUND(G438*2,1)/2,神经网络!$D$10:$D$70,0),MATCH(ROUND(E438*2,1)/2,神经网络!$F$8:$BN$8,0))</f>
        <v>#N/A</v>
      </c>
    </row>
    <row r="439" spans="1:8">
      <c r="A439" s="842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1"/>
        <v>3.5813859205776173</v>
      </c>
      <c r="G439">
        <f>LN(F439/参数实验室!$E$58)/参数实验室!$E$59</f>
        <v>0.47905244425832283</v>
      </c>
      <c r="H439" t="e">
        <f>INDEX(神经网络!$F$10:$BN$70,MATCH(ROUND(G439*2,1)/2,神经网络!$D$10:$D$70,0),MATCH(ROUND(E439*2,1)/2,神经网络!$F$8:$BN$8,0))</f>
        <v>#N/A</v>
      </c>
    </row>
    <row r="440" spans="1:8">
      <c r="A440" s="842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1"/>
        <v>3.6365892535160476</v>
      </c>
      <c r="G440">
        <f>LN(F440/参数实验室!$E$58)/参数实验室!$E$59</f>
        <v>0.48708080587481734</v>
      </c>
      <c r="H440" t="e">
        <f>INDEX(神经网络!$F$10:$BN$70,MATCH(ROUND(G440*2,1)/2,神经网络!$D$10:$D$70,0),MATCH(ROUND(E440*2,1)/2,神经网络!$F$8:$BN$8,0))</f>
        <v>#N/A</v>
      </c>
    </row>
    <row r="441" spans="1:8">
      <c r="A441" s="842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1"/>
        <v>3.4149832236842106</v>
      </c>
      <c r="G441">
        <f>LN(F441/参数实验室!$E$58)/参数实验室!$E$59</f>
        <v>0.45408131980989136</v>
      </c>
      <c r="H441">
        <f>INDEX(神经网络!$F$10:$BN$70,MATCH(ROUND(G441*2,1)/2,神经网络!$D$10:$D$70,0),MATCH(ROUND(E441*2,1)/2,神经网络!$F$8:$BN$8,0))</f>
        <v>0.29236725273128428</v>
      </c>
    </row>
    <row r="442" spans="1:8">
      <c r="A442" s="842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1"/>
        <v>3.3764445141065833</v>
      </c>
      <c r="G442">
        <f>LN(F442/参数实验室!$E$58)/参数实验室!$E$59</f>
        <v>0.44812457096840508</v>
      </c>
      <c r="H442">
        <f>INDEX(神经网络!$F$10:$BN$70,MATCH(ROUND(G442*2,1)/2,神经网络!$D$10:$D$70,0),MATCH(ROUND(E442*2,1)/2,神经网络!$F$8:$BN$8,0))</f>
        <v>0.29093775646592596</v>
      </c>
    </row>
    <row r="443" spans="1:8">
      <c r="A443" s="842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1"/>
        <v>3.0455008237692329</v>
      </c>
      <c r="G443">
        <f>LN(F443/参数实验室!$E$58)/参数实验室!$E$59</f>
        <v>0.39398174311767892</v>
      </c>
      <c r="H443">
        <f>INDEX(神经网络!$F$10:$BN$70,MATCH(ROUND(G443*2,1)/2,神经网络!$D$10:$D$70,0),MATCH(ROUND(E443*2,1)/2,神经网络!$F$8:$BN$8,0))</f>
        <v>0.21105875479316821</v>
      </c>
    </row>
    <row r="444" spans="1:8">
      <c r="A444" s="842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1"/>
        <v>3.3743143730886849</v>
      </c>
      <c r="G444">
        <f>LN(F444/参数实验室!$E$58)/参数实验室!$E$59</f>
        <v>0.44779334504807072</v>
      </c>
      <c r="H444">
        <f>INDEX(神经网络!$F$10:$BN$70,MATCH(ROUND(G444*2,1)/2,神经网络!$D$10:$D$70,0),MATCH(ROUND(E444*2,1)/2,神经网络!$F$8:$BN$8,0))</f>
        <v>0.29093775646592596</v>
      </c>
    </row>
    <row r="445" spans="1:8">
      <c r="A445" s="842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1"/>
        <v>3.4414876847290636</v>
      </c>
      <c r="G445">
        <f>LN(F445/参数实验室!$E$58)/参数实验室!$E$59</f>
        <v>0.45813910493460397</v>
      </c>
      <c r="H445">
        <f>INDEX(神经网络!$F$10:$BN$70,MATCH(ROUND(G445*2,1)/2,神经网络!$D$10:$D$70,0),MATCH(ROUND(E445*2,1)/2,神经网络!$F$8:$BN$8,0))</f>
        <v>0.29093775646592596</v>
      </c>
    </row>
    <row r="446" spans="1:8">
      <c r="A446" s="842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1"/>
        <v>3.4761863492063494</v>
      </c>
      <c r="G446">
        <f>LN(F446/参数实验室!$E$58)/参数实验室!$E$59</f>
        <v>0.46340442590442144</v>
      </c>
      <c r="H446">
        <f>INDEX(神经网络!$F$10:$BN$70,MATCH(ROUND(G446*2,1)/2,神经网络!$D$10:$D$70,0),MATCH(ROUND(E446*2,1)/2,神经网络!$F$8:$BN$8,0))</f>
        <v>0.29093775646592596</v>
      </c>
    </row>
    <row r="447" spans="1:8">
      <c r="A447" s="842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1"/>
        <v>3.3516565774513718</v>
      </c>
      <c r="G447">
        <f>LN(F447/参数实验室!$E$58)/参数实验室!$E$59</f>
        <v>0.44425717734245745</v>
      </c>
      <c r="H447">
        <f>INDEX(神经网络!$F$10:$BN$70,MATCH(ROUND(G447*2,1)/2,神经网络!$D$10:$D$70,0),MATCH(ROUND(E447*2,1)/2,神经网络!$F$8:$BN$8,0))</f>
        <v>0.29093775646592596</v>
      </c>
    </row>
    <row r="448" spans="1:8">
      <c r="A448" s="842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1"/>
        <v>3.4334276649746194</v>
      </c>
      <c r="G448">
        <f>LN(F448/参数实验室!$E$58)/参数实验室!$E$59</f>
        <v>0.45690844661274199</v>
      </c>
      <c r="H448">
        <f>INDEX(神经网络!$F$10:$BN$70,MATCH(ROUND(G448*2,1)/2,神经网络!$D$10:$D$70,0),MATCH(ROUND(E448*2,1)/2,神经网络!$F$8:$BN$8,0))</f>
        <v>0.29093775646592596</v>
      </c>
    </row>
    <row r="449" spans="1:8">
      <c r="A449" s="842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1"/>
        <v>3.4868562238661949</v>
      </c>
      <c r="G449">
        <f>LN(F449/参数实验室!$E$58)/参数实验室!$E$59</f>
        <v>0.46501295584772984</v>
      </c>
      <c r="H449">
        <f>INDEX(神经网络!$F$10:$BN$70,MATCH(ROUND(G449*2,1)/2,神经网络!$D$10:$D$70,0),MATCH(ROUND(E449*2,1)/2,神经网络!$F$8:$BN$8,0))</f>
        <v>0.29236725273128428</v>
      </c>
    </row>
    <row r="450" spans="1:8">
      <c r="A450" s="842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1"/>
        <v>3.6086612794612796</v>
      </c>
      <c r="G450">
        <f>LN(F450/参数实验室!$E$58)/参数实验室!$E$59</f>
        <v>0.48303451855035812</v>
      </c>
      <c r="H450">
        <f>INDEX(神经网络!$F$10:$BN$70,MATCH(ROUND(G450*2,1)/2,神经网络!$D$10:$D$70,0),MATCH(ROUND(E450*2,1)/2,神经网络!$F$8:$BN$8,0))</f>
        <v>0.36179648830488464</v>
      </c>
    </row>
    <row r="451" spans="1:8">
      <c r="A451" s="842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1"/>
        <v>3.61547573996486</v>
      </c>
      <c r="G451">
        <f>LN(F451/参数实验室!$E$58)/参数实验室!$E$59</f>
        <v>0.48402469860866054</v>
      </c>
      <c r="H451">
        <f>INDEX(神经网络!$F$10:$BN$70,MATCH(ROUND(G451*2,1)/2,神经网络!$D$10:$D$70,0),MATCH(ROUND(E451*2,1)/2,神经网络!$F$8:$BN$8,0))</f>
        <v>0.36179648830488464</v>
      </c>
    </row>
    <row r="452" spans="1:8">
      <c r="A452" s="842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1"/>
        <v>3.5318614473859249</v>
      </c>
      <c r="G452">
        <f>LN(F452/参数实验室!$E$58)/参数实验室!$E$59</f>
        <v>0.47174395668695734</v>
      </c>
      <c r="H452">
        <f>INDEX(神经网络!$F$10:$BN$70,MATCH(ROUND(G452*2,1)/2,神经网络!$D$10:$D$70,0),MATCH(ROUND(E452*2,1)/2,神经网络!$F$8:$BN$8,0))</f>
        <v>0.29236725273128428</v>
      </c>
    </row>
    <row r="453" spans="1:8">
      <c r="A453" s="842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2">C453/B453</f>
        <v>3.4489242174629324</v>
      </c>
      <c r="G453">
        <f>LN(F453/参数实验室!$E$58)/参数实验室!$E$59</f>
        <v>0.45927201131022372</v>
      </c>
      <c r="H453">
        <f>INDEX(神经网络!$F$10:$BN$70,MATCH(ROUND(G453*2,1)/2,神经网络!$D$10:$D$70,0),MATCH(ROUND(E453*2,1)/2,神经网络!$F$8:$BN$8,0))</f>
        <v>0.29236725273128428</v>
      </c>
    </row>
    <row r="454" spans="1:8">
      <c r="A454" s="842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2"/>
        <v>3.454254915254237</v>
      </c>
      <c r="G454">
        <f>LN(F454/参数实验室!$E$58)/参数实验室!$E$59</f>
        <v>0.46008260561483211</v>
      </c>
      <c r="H454">
        <f>INDEX(神经网络!$F$10:$BN$70,MATCH(ROUND(G454*2,1)/2,神经网络!$D$10:$D$70,0),MATCH(ROUND(E454*2,1)/2,神经网络!$F$8:$BN$8,0))</f>
        <v>0.29236725273128428</v>
      </c>
    </row>
    <row r="455" spans="1:8">
      <c r="A455" s="842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2"/>
        <v>3.4650783478291491</v>
      </c>
      <c r="G455">
        <f>LN(F455/参数实验室!$E$58)/参数实验室!$E$59</f>
        <v>0.46172459242604963</v>
      </c>
      <c r="H455">
        <f>INDEX(神经网络!$F$10:$BN$70,MATCH(ROUND(G455*2,1)/2,神经网络!$D$10:$D$70,0),MATCH(ROUND(E455*2,1)/2,神经网络!$F$8:$BN$8,0))</f>
        <v>0.29342763721991222</v>
      </c>
    </row>
    <row r="456" spans="1:8">
      <c r="A456" s="842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2"/>
        <v>3.2060863636363637</v>
      </c>
      <c r="G456">
        <f>LN(F456/参数实验室!$E$58)/参数实验室!$E$59</f>
        <v>0.42095169886880096</v>
      </c>
      <c r="H456">
        <f>INDEX(神经网络!$F$10:$BN$70,MATCH(ROUND(G456*2,1)/2,神经网络!$D$10:$D$70,0),MATCH(ROUND(E456*2,1)/2,神经网络!$F$8:$BN$8,0))</f>
        <v>0.21509204054381317</v>
      </c>
    </row>
    <row r="457" spans="1:8">
      <c r="A457" s="842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2"/>
        <v>3.1526558891454965</v>
      </c>
      <c r="G457">
        <f>LN(F457/参数实验室!$E$58)/参数实验室!$E$59</f>
        <v>0.41213113043863281</v>
      </c>
      <c r="H457">
        <f>INDEX(神经网络!$F$10:$BN$70,MATCH(ROUND(G457*2,1)/2,神经网络!$D$10:$D$70,0),MATCH(ROUND(E457*2,1)/2,神经网络!$F$8:$BN$8,0))</f>
        <v>0.21648014837212909</v>
      </c>
    </row>
    <row r="458" spans="1:8">
      <c r="A458" s="842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2"/>
        <v>3.1864603423537652</v>
      </c>
      <c r="G458">
        <f>LN(F458/参数实验室!$E$58)/参数实验室!$E$59</f>
        <v>0.41772893665585942</v>
      </c>
      <c r="H458">
        <f>INDEX(神经网络!$F$10:$BN$70,MATCH(ROUND(G458*2,1)/2,神经网络!$D$10:$D$70,0),MATCH(ROUND(E458*2,1)/2,神经网络!$F$8:$BN$8,0))</f>
        <v>0.21648014837212909</v>
      </c>
    </row>
    <row r="459" spans="1:8">
      <c r="A459" s="842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2"/>
        <v>4.2853581081081078</v>
      </c>
      <c r="G459">
        <f>LN(F459/参数实验室!$E$58)/参数实验室!$E$59</f>
        <v>0.57323974178612225</v>
      </c>
      <c r="H459" t="e">
        <f>INDEX(神经网络!$F$10:$BN$70,MATCH(ROUND(G459*2,1)/2,神经网络!$D$10:$D$70,0),MATCH(ROUND(E459*2,1)/2,神经网络!$F$8:$BN$8,0))</f>
        <v>#N/A</v>
      </c>
    </row>
    <row r="460" spans="1:8">
      <c r="A460" s="842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2"/>
        <v>3.956938600257621</v>
      </c>
      <c r="G460">
        <f>LN(F460/参数实验室!$E$58)/参数实验室!$E$59</f>
        <v>0.53139130479957219</v>
      </c>
      <c r="H460" t="e">
        <f>INDEX(神经网络!$F$10:$BN$70,MATCH(ROUND(G460*2,1)/2,神经网络!$D$10:$D$70,0),MATCH(ROUND(E460*2,1)/2,神经网络!$F$8:$BN$8,0))</f>
        <v>#N/A</v>
      </c>
    </row>
    <row r="461" spans="1:8">
      <c r="A461" s="842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2"/>
        <v>3.5635607717544131</v>
      </c>
      <c r="G461">
        <f>LN(F461/参数实验室!$E$58)/参数实验室!$E$59</f>
        <v>0.47643363652160392</v>
      </c>
      <c r="H461">
        <f>INDEX(神经网络!$F$10:$BN$70,MATCH(ROUND(G461*2,1)/2,神经网络!$D$10:$D$70,0),MATCH(ROUND(E461*2,1)/2,神经网络!$F$8:$BN$8,0))</f>
        <v>0.35509015037152708</v>
      </c>
    </row>
    <row r="462" spans="1:8">
      <c r="A462" s="842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2"/>
        <v>4.0093511111111111</v>
      </c>
      <c r="G462">
        <f>LN(F462/参数实验室!$E$58)/参数实验室!$E$59</f>
        <v>0.53829773581399376</v>
      </c>
      <c r="H462" t="e">
        <f>INDEX(神经网络!$F$10:$BN$70,MATCH(ROUND(G462*2,1)/2,神经网络!$D$10:$D$70,0),MATCH(ROUND(E462*2,1)/2,神经网络!$F$8:$BN$8,0))</f>
        <v>#N/A</v>
      </c>
    </row>
    <row r="463" spans="1:8">
      <c r="A463" s="842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2"/>
        <v>4.4136478048780496</v>
      </c>
      <c r="G463">
        <f>LN(F463/参数实验室!$E$58)/参数实验室!$E$59</f>
        <v>0.58872156783544882</v>
      </c>
      <c r="H463" t="e">
        <f>INDEX(神经网络!$F$10:$BN$70,MATCH(ROUND(G463*2,1)/2,神经网络!$D$10:$D$70,0),MATCH(ROUND(E463*2,1)/2,神经网络!$F$8:$BN$8,0))</f>
        <v>#N/A</v>
      </c>
    </row>
    <row r="464" spans="1:8">
      <c r="A464" s="842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2"/>
        <v>4.1067284484721531</v>
      </c>
      <c r="G464">
        <f>LN(F464/参数实验室!$E$58)/参数实验室!$E$59</f>
        <v>0.55089281734197959</v>
      </c>
      <c r="H464" t="e">
        <f>INDEX(神经网络!$F$10:$BN$70,MATCH(ROUND(G464*2,1)/2,神经网络!$D$10:$D$70,0),MATCH(ROUND(E464*2,1)/2,神经网络!$F$8:$BN$8,0))</f>
        <v>#N/A</v>
      </c>
    </row>
    <row r="465" spans="1:17">
      <c r="A465" s="842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2"/>
        <v>4.044310454545454</v>
      </c>
      <c r="G465">
        <f>LN(F465/参数实验室!$E$58)/参数实验室!$E$59</f>
        <v>0.54285433850737652</v>
      </c>
      <c r="H465" t="e">
        <f>INDEX(神经网络!$F$10:$BN$70,MATCH(ROUND(G465*2,1)/2,神经网络!$D$10:$D$70,0),MATCH(ROUND(E465*2,1)/2,神经网络!$F$8:$BN$8,0))</f>
        <v>#N/A</v>
      </c>
    </row>
    <row r="466" spans="1:17">
      <c r="A466" s="842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2"/>
        <v>3.8307192676547515</v>
      </c>
      <c r="G466">
        <f>LN(F466/参数实验室!$E$58)/参数实验室!$E$59</f>
        <v>0.51437655407978122</v>
      </c>
      <c r="H466" t="e">
        <f>INDEX(神经网络!$F$10:$BN$70,MATCH(ROUND(G466*2,1)/2,神经网络!$D$10:$D$70,0),MATCH(ROUND(E466*2,1)/2,神经网络!$F$8:$BN$8,0))</f>
        <v>#N/A</v>
      </c>
    </row>
    <row r="467" spans="1:17">
      <c r="A467" s="842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2"/>
        <v>3.6956103739963075</v>
      </c>
      <c r="G467">
        <f>LN(F467/参数实验室!$E$58)/参数实验室!$E$59</f>
        <v>0.49553069659800841</v>
      </c>
      <c r="H467" t="e">
        <f>INDEX(神经网络!$F$10:$BN$70,MATCH(ROUND(G467*2,1)/2,神经网络!$D$10:$D$70,0),MATCH(ROUND(E467*2,1)/2,神经网络!$F$8:$BN$8,0))</f>
        <v>#N/A</v>
      </c>
    </row>
    <row r="468" spans="1:17">
      <c r="A468" s="842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2"/>
        <v>3.6823523862613095</v>
      </c>
      <c r="G468">
        <f>LN(F468/参数实验室!$E$58)/参数实验室!$E$59</f>
        <v>0.49364439920619768</v>
      </c>
      <c r="H468" t="e">
        <f>INDEX(神经网络!$F$10:$BN$70,MATCH(ROUND(G468*2,1)/2,神经网络!$D$10:$D$70,0),MATCH(ROUND(E468*2,1)/2,神经网络!$F$8:$BN$8,0))</f>
        <v>#N/A</v>
      </c>
    </row>
    <row r="469" spans="1:17">
      <c r="A469" s="842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2"/>
        <v>3.5823070597426092</v>
      </c>
      <c r="G469">
        <f>LN(F469/参数实验室!$E$58)/参数实验室!$E$59</f>
        <v>0.47918742034369649</v>
      </c>
      <c r="H469" t="e">
        <f>INDEX(神经网络!$F$10:$BN$70,MATCH(ROUND(G469*2,1)/2,神经网络!$D$10:$D$70,0),MATCH(ROUND(E469*2,1)/2,神经网络!$F$8:$BN$8,0))</f>
        <v>#N/A</v>
      </c>
      <c r="I469" t="s">
        <v>102</v>
      </c>
      <c r="J469" t="s">
        <v>458</v>
      </c>
      <c r="K469" t="s">
        <v>561</v>
      </c>
      <c r="L469" t="s">
        <v>632</v>
      </c>
      <c r="M469" t="s">
        <v>631</v>
      </c>
      <c r="N469" s="890" t="s">
        <v>636</v>
      </c>
      <c r="O469" s="890" t="s">
        <v>635</v>
      </c>
      <c r="P469" t="s">
        <v>633</v>
      </c>
      <c r="Q469" t="s">
        <v>634</v>
      </c>
    </row>
    <row r="470" spans="1:17" s="844" customFormat="1">
      <c r="A470" s="843">
        <v>40872</v>
      </c>
      <c r="B470" s="844">
        <v>2.5061</v>
      </c>
      <c r="C470" s="844">
        <v>8.6223600000000005</v>
      </c>
      <c r="D470" s="844">
        <v>0.50383500000000003</v>
      </c>
      <c r="E470" s="844">
        <f>LN(D470/参数实验室!$E$53)/参数实验室!$E$55</f>
        <v>-1.5016967467247724</v>
      </c>
      <c r="F470" s="844">
        <f t="shared" si="12"/>
        <v>3.4405490602928857</v>
      </c>
      <c r="G470" s="844">
        <f>LN(F470/参数实验室!$E$58)/参数实验室!$E$59</f>
        <v>0.4579959377730296</v>
      </c>
      <c r="H470" s="844">
        <f>INDEX(神经网络!$F$10:$BN$70,MATCH(ROUND(G470*2,1)/2,神经网络!$D$10:$D$70,0),MATCH(ROUND(E470*2,1)/2,神经网络!$F$8:$BN$8,0))</f>
        <v>0.28681953942841615</v>
      </c>
      <c r="I470" s="844">
        <v>1</v>
      </c>
      <c r="J470" s="844">
        <v>1</v>
      </c>
      <c r="K470" s="844">
        <v>1</v>
      </c>
      <c r="L470" s="844">
        <v>0</v>
      </c>
      <c r="M470" s="844">
        <v>1</v>
      </c>
      <c r="N470" s="844">
        <v>0</v>
      </c>
      <c r="O470" s="844">
        <v>0</v>
      </c>
      <c r="P470" s="844">
        <v>0</v>
      </c>
      <c r="Q470" s="844">
        <v>1</v>
      </c>
    </row>
    <row r="471" spans="1:17">
      <c r="A471" s="842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2"/>
        <v>3.4486429149797568</v>
      </c>
      <c r="G471">
        <f>LN(F471/参数实验室!$E$58)/参数实验室!$E$59</f>
        <v>0.45922920121707911</v>
      </c>
      <c r="H471" s="905">
        <f>INDEX(神经网络!$F$10:$BN$70,MATCH(ROUND(G471*2,1)/2,神经网络!$D$10:$D$70,0),MATCH(ROUND(E471*2,1)/2,神经网络!$F$8:$BN$8,0))</f>
        <v>0.28681953942841615</v>
      </c>
      <c r="I471">
        <f>I470*(1+(B471-B470)/B470*H470)</f>
        <v>0.9958684069377256</v>
      </c>
      <c r="J471">
        <f>J470*B471/B470</f>
        <v>0.98559514783927227</v>
      </c>
      <c r="K471">
        <f>I471/J471</f>
        <v>1.0104234067314308</v>
      </c>
      <c r="L471">
        <f>MIN(MAX(L470*(1+MAX(MIN(((B471-B470)/B470)/($K$7*卓尔金历!$O$8),0),-卓尔金历!$N$11))+MIN(MAX(((B471-B470)/B470)/($K$7*卓尔金历!$O$8),0),卓尔金历!$N$11),0),1)</f>
        <v>0</v>
      </c>
      <c r="M471">
        <f>M470*(1+(B471-B470)/B470*H470*L470)</f>
        <v>1</v>
      </c>
      <c r="N471">
        <f>(B471-B470)/B470</f>
        <v>-1.4404852160727745E-2</v>
      </c>
      <c r="O471" s="844">
        <v>0</v>
      </c>
      <c r="P471" s="844">
        <v>0</v>
      </c>
      <c r="Q471">
        <f>Q470*(1+(B471-B470)/B470*H470*P470)</f>
        <v>1</v>
      </c>
    </row>
    <row r="472" spans="1:17">
      <c r="A472" s="842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2"/>
        <v>3.4207685793782008</v>
      </c>
      <c r="G472">
        <f>LN(F472/参数实验室!$E$58)/参数实验室!$E$59</f>
        <v>0.45496972773900629</v>
      </c>
      <c r="H472" s="905">
        <f>INDEX(神经网络!$F$10:$BN$70,MATCH(ROUND(G472*2,1)/2,神经网络!$D$10:$D$70,0),MATCH(ROUND(E472*2,1)/2,神经网络!$F$8:$BN$8,0))</f>
        <v>0.28681953942841615</v>
      </c>
      <c r="I472">
        <f t="shared" ref="I472:I535" si="13">I471*(1+(B472-B471)/B471*H471)</f>
        <v>0.99701325783906614</v>
      </c>
      <c r="J472">
        <f t="shared" ref="J472:J535" si="14">J471*B472/B471</f>
        <v>0.98954550895814219</v>
      </c>
      <c r="K472">
        <f t="shared" ref="K472:K535" si="15">I472/J472</f>
        <v>1.0075466452157278</v>
      </c>
      <c r="L472">
        <f>MIN(MAX(L471*(1+MAX(MIN(((B472-B471)/B471)/($K$7*卓尔金历!$O$8),0),-卓尔金历!$N$11))+MIN(MAX(((B472-B471)/B471)/($K$7*卓尔金历!$O$8),0),卓尔金历!$N$11),0),1)</f>
        <v>0.11793549988744663</v>
      </c>
      <c r="M472">
        <f t="shared" ref="M472:M535" si="16">M471*(1+(B472-B471)/B471*H471*L471)</f>
        <v>1</v>
      </c>
      <c r="N472">
        <f t="shared" ref="N472:N535" si="17">(B472-B471)/B471</f>
        <v>4.0080971659919107E-3</v>
      </c>
      <c r="O472" s="844">
        <v>0</v>
      </c>
      <c r="P472" s="844">
        <v>0</v>
      </c>
      <c r="Q472">
        <f t="shared" ref="Q472:Q535" si="18">Q471*(1+(B472-B471)/B471*H471*P471)</f>
        <v>1</v>
      </c>
    </row>
    <row r="473" spans="1:17">
      <c r="A473" s="842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2"/>
        <v>3.3018937254901961</v>
      </c>
      <c r="G473">
        <f>LN(F473/参数实验室!$E$58)/参数实验室!$E$59</f>
        <v>0.43640611441480953</v>
      </c>
      <c r="H473" s="905">
        <f>INDEX(神经网络!$F$10:$BN$70,MATCH(ROUND(G473*2,1)/2,神经网络!$D$10:$D$70,0),MATCH(ROUND(E473*2,1)/2,神经网络!$F$8:$BN$8,0))</f>
        <v>0.29342763721991222</v>
      </c>
      <c r="I473">
        <f t="shared" si="13"/>
        <v>1.0050966475433127</v>
      </c>
      <c r="J473">
        <f t="shared" si="14"/>
        <v>1.0175172578907465</v>
      </c>
      <c r="K473">
        <f t="shared" si="15"/>
        <v>0.98779321898364558</v>
      </c>
      <c r="L473">
        <f>MIN(MAX(L472*(1+MAX(MIN(((B473-B472)/B472)/($K$7*卓尔金历!$O$8),0),-卓尔金历!$N$11))+MIN(MAX(((B473-B472)/B472)/($K$7*卓尔金历!$O$8),0),卓尔金历!$N$11),0),1)</f>
        <v>0.94968042602333946</v>
      </c>
      <c r="M473">
        <f t="shared" si="16"/>
        <v>1.0009561744521047</v>
      </c>
      <c r="N473">
        <f t="shared" si="17"/>
        <v>2.8267268841485383E-2</v>
      </c>
      <c r="O473" s="844">
        <v>0</v>
      </c>
      <c r="P473" s="844">
        <v>0</v>
      </c>
      <c r="Q473">
        <f t="shared" si="18"/>
        <v>1</v>
      </c>
    </row>
    <row r="474" spans="1:17">
      <c r="A474" s="842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2"/>
        <v>3.0107381281361354</v>
      </c>
      <c r="G474">
        <f>LN(F474/参数实验室!$E$58)/参数实验室!$E$59</f>
        <v>0.3879563726265095</v>
      </c>
      <c r="H474" s="905">
        <f>INDEX(神经网络!$F$10:$BN$70,MATCH(ROUND(G474*2,1)/2,神经网络!$D$10:$D$70,0),MATCH(ROUND(E474*2,1)/2,神经网络!$F$8:$BN$8,0))</f>
        <v>0.21509204054381317</v>
      </c>
      <c r="I474">
        <f t="shared" si="13"/>
        <v>1.0282510050021956</v>
      </c>
      <c r="J474">
        <f t="shared" si="14"/>
        <v>1.0974023382945615</v>
      </c>
      <c r="K474">
        <f t="shared" si="15"/>
        <v>0.93698634413351822</v>
      </c>
      <c r="L474">
        <f>MIN(MAX(L473*(1+MAX(MIN(((B474-B473)/B473)/($K$7*卓尔金历!$O$8),0),-卓尔金历!$N$11))+MIN(MAX(((B474-B473)/B473)/($K$7*卓尔金历!$O$8),0),卓尔金历!$N$11),0),1)</f>
        <v>1</v>
      </c>
      <c r="M474">
        <f t="shared" si="16"/>
        <v>1.0228548303268501</v>
      </c>
      <c r="N474">
        <f t="shared" si="17"/>
        <v>7.8509803921568699E-2</v>
      </c>
      <c r="O474" s="844">
        <v>0</v>
      </c>
      <c r="P474" s="844">
        <v>0</v>
      </c>
      <c r="Q474">
        <f t="shared" si="18"/>
        <v>1</v>
      </c>
    </row>
    <row r="475" spans="1:17">
      <c r="A475" s="842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2"/>
        <v>2.7354301201979734</v>
      </c>
      <c r="G475">
        <f>LN(F475/参数实验室!$E$58)/参数实验室!$E$59</f>
        <v>0.33762466209904957</v>
      </c>
      <c r="H475" s="905">
        <f>INDEX(神经网络!$F$10:$BN$70,MATCH(ROUND(G475*2,1)/2,神经网络!$D$10:$D$70,0),MATCH(ROUND(E475*2,1)/2,神经网络!$F$8:$BN$8,0))</f>
        <v>0.13196897753022827</v>
      </c>
      <c r="I475">
        <f t="shared" si="13"/>
        <v>1.0459351649352502</v>
      </c>
      <c r="J475">
        <f t="shared" si="14"/>
        <v>1.1851482382985516</v>
      </c>
      <c r="K475">
        <f t="shared" si="15"/>
        <v>0.88253530751295584</v>
      </c>
      <c r="L475">
        <f>MIN(MAX(L474*(1+MAX(MIN(((B475-B474)/B474)/($K$7*卓尔金历!$O$8),0),-卓尔金历!$N$11))+MIN(MAX(((B475-B474)/B474)/($K$7*卓尔金历!$O$8),0),卓尔金历!$N$11),0),1)</f>
        <v>1</v>
      </c>
      <c r="M475">
        <f t="shared" si="16"/>
        <v>1.0404461852779292</v>
      </c>
      <c r="N475">
        <f t="shared" si="17"/>
        <v>7.9957821249363681E-2</v>
      </c>
      <c r="O475" s="844">
        <v>0</v>
      </c>
      <c r="P475" s="844">
        <v>0</v>
      </c>
      <c r="Q475">
        <f t="shared" si="18"/>
        <v>1</v>
      </c>
    </row>
    <row r="476" spans="1:17">
      <c r="A476" s="842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2"/>
        <v>2.6048676470588235</v>
      </c>
      <c r="G476">
        <f>LN(F476/参数实验室!$E$58)/参数实验室!$E$59</f>
        <v>0.31195571882746626</v>
      </c>
      <c r="H476" s="905">
        <f>INDEX(神经网络!$F$10:$BN$70,MATCH(ROUND(G476*2,1)/2,神经网络!$D$10:$D$70,0),MATCH(ROUND(E476*2,1)/2,神经网络!$F$8:$BN$8,0))</f>
        <v>4.7343028521857934E-2</v>
      </c>
      <c r="I476">
        <f t="shared" si="13"/>
        <v>1.0501131341570673</v>
      </c>
      <c r="J476">
        <f t="shared" si="14"/>
        <v>1.2210207094688961</v>
      </c>
      <c r="K476">
        <f t="shared" si="15"/>
        <v>0.86002892990556401</v>
      </c>
      <c r="L476">
        <f>MIN(MAX(L475*(1+MAX(MIN(((B476-B475)/B475)/($K$7*卓尔金历!$O$8),0),-卓尔金历!$N$11))+MIN(MAX(((B476-B475)/B475)/($K$7*卓尔金历!$O$8),0),卓尔金历!$N$11),0),1)</f>
        <v>1</v>
      </c>
      <c r="M476">
        <f t="shared" si="16"/>
        <v>1.0446022288691372</v>
      </c>
      <c r="N476">
        <f t="shared" si="17"/>
        <v>3.0268341133295205E-2</v>
      </c>
      <c r="O476" s="844">
        <v>0</v>
      </c>
      <c r="P476" s="844">
        <v>0</v>
      </c>
      <c r="Q476">
        <f t="shared" si="18"/>
        <v>1</v>
      </c>
    </row>
    <row r="477" spans="1:17">
      <c r="A477" s="842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2"/>
        <v>2.5818994574813008</v>
      </c>
      <c r="G477">
        <f>LN(F477/参数实验室!$E$58)/参数实验室!$E$59</f>
        <v>0.30730734124814996</v>
      </c>
      <c r="H477" s="905">
        <f>INDEX(神经网络!$F$10:$BN$70,MATCH(ROUND(G477*2,1)/2,神经网络!$D$10:$D$70,0),MATCH(ROUND(E477*2,1)/2,神经网络!$F$8:$BN$8,0))</f>
        <v>4.7343028521857934E-2</v>
      </c>
      <c r="I477">
        <f t="shared" si="13"/>
        <v>1.0510083387443199</v>
      </c>
      <c r="J477">
        <f t="shared" si="14"/>
        <v>1.243007062766849</v>
      </c>
      <c r="K477">
        <f t="shared" si="15"/>
        <v>0.84553690017243099</v>
      </c>
      <c r="L477">
        <f>MIN(MAX(L476*(1+MAX(MIN(((B477-B476)/B476)/($K$7*卓尔金历!$O$8),0),-卓尔金历!$N$11))+MIN(MAX(((B477-B476)/B476)/($K$7*卓尔金历!$O$8),0),卓尔金历!$N$11),0),1)</f>
        <v>1</v>
      </c>
      <c r="M477">
        <f t="shared" si="16"/>
        <v>1.0454927354981096</v>
      </c>
      <c r="N477">
        <f t="shared" si="17"/>
        <v>1.8006535947712395E-2</v>
      </c>
      <c r="O477" s="844">
        <v>0</v>
      </c>
      <c r="P477" s="844">
        <v>0</v>
      </c>
      <c r="Q477">
        <f t="shared" si="18"/>
        <v>1</v>
      </c>
    </row>
    <row r="478" spans="1:17">
      <c r="A478" s="842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2"/>
        <v>2.8327992125984252</v>
      </c>
      <c r="G478">
        <f>LN(F478/参数实验室!$E$58)/参数实验室!$E$59</f>
        <v>0.35598230099058265</v>
      </c>
      <c r="H478" s="905">
        <f>INDEX(神经网络!$F$10:$BN$70,MATCH(ROUND(G478*2,1)/2,神经网络!$D$10:$D$70,0),MATCH(ROUND(E478*2,1)/2,神经网络!$F$8:$BN$8,0))</f>
        <v>0.13306083137830088</v>
      </c>
      <c r="I478">
        <f t="shared" si="13"/>
        <v>1.045879364588737</v>
      </c>
      <c r="J478">
        <f t="shared" si="14"/>
        <v>1.1148796935477436</v>
      </c>
      <c r="K478">
        <f t="shared" si="15"/>
        <v>0.93810961903931045</v>
      </c>
      <c r="L478">
        <f>MIN(MAX(L477*(1+MAX(MIN(((B478-B477)/B477)/($K$7*卓尔金历!$O$8),0),-卓尔金历!$N$11))+MIN(MAX(((B478-B477)/B477)/($K$7*卓尔金历!$O$8),0),卓尔金历!$N$11),0),1)</f>
        <v>0</v>
      </c>
      <c r="M478">
        <f t="shared" si="16"/>
        <v>1.0403906777669352</v>
      </c>
      <c r="N478">
        <f t="shared" si="17"/>
        <v>-0.10307855285544604</v>
      </c>
      <c r="O478" s="844">
        <v>0</v>
      </c>
      <c r="P478" s="844">
        <v>0</v>
      </c>
      <c r="Q478">
        <f t="shared" si="18"/>
        <v>1</v>
      </c>
    </row>
    <row r="479" spans="1:17">
      <c r="A479" s="842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2"/>
        <v>2.8292864467310208</v>
      </c>
      <c r="G479">
        <f>LN(F479/参数实验室!$E$58)/参数实验室!$E$59</f>
        <v>0.35533106054125724</v>
      </c>
      <c r="H479" s="905">
        <f>INDEX(神经网络!$F$10:$BN$70,MATCH(ROUND(G479*2,1)/2,神经网络!$D$10:$D$70,0),MATCH(ROUND(E479*2,1)/2,神经网络!$F$8:$BN$8,0))</f>
        <v>0.13306083137830088</v>
      </c>
      <c r="I479">
        <f t="shared" si="13"/>
        <v>1.0475778421127453</v>
      </c>
      <c r="J479">
        <f t="shared" si="14"/>
        <v>1.1284864929571845</v>
      </c>
      <c r="K479">
        <f t="shared" si="15"/>
        <v>0.9283033945471344</v>
      </c>
      <c r="L479">
        <f>MIN(MAX(L478*(1+MAX(MIN(((B479-B478)/B478)/($K$7*卓尔金历!$O$8),0),-卓尔金历!$N$11))+MIN(MAX(((B479-B478)/B478)/($K$7*卓尔金历!$O$8),0),卓尔金历!$N$11),0),1)</f>
        <v>0.35911561387026869</v>
      </c>
      <c r="M479">
        <f t="shared" si="16"/>
        <v>1.0403906777669352</v>
      </c>
      <c r="N479">
        <f t="shared" si="17"/>
        <v>1.2204724409448826E-2</v>
      </c>
      <c r="O479" s="844">
        <v>0</v>
      </c>
      <c r="P479" s="844">
        <v>0</v>
      </c>
      <c r="Q479">
        <f t="shared" si="18"/>
        <v>1</v>
      </c>
    </row>
    <row r="480" spans="1:17">
      <c r="A480" s="842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2"/>
        <v>2.7642909229807628</v>
      </c>
      <c r="G480">
        <f>LN(F480/参数实验室!$E$58)/参数实验室!$E$59</f>
        <v>0.34313324988281524</v>
      </c>
      <c r="H480" s="905">
        <f>INDEX(神经网络!$F$10:$BN$70,MATCH(ROUND(G480*2,1)/2,神经网络!$D$10:$D$70,0),MATCH(ROUND(E480*2,1)/2,神经网络!$F$8:$BN$8,0))</f>
        <v>0.13196897753022827</v>
      </c>
      <c r="I480">
        <f t="shared" si="13"/>
        <v>1.0501260351094142</v>
      </c>
      <c r="J480">
        <f t="shared" si="14"/>
        <v>1.1491161565779497</v>
      </c>
      <c r="K480">
        <f t="shared" si="15"/>
        <v>0.91385542627533267</v>
      </c>
      <c r="L480">
        <f>MIN(MAX(L479*(1+MAX(MIN(((B480-B479)/B479)/($K$7*卓尔金历!$O$8),0),-卓尔金历!$N$11))+MIN(MAX(((B480-B479)/B479)/($K$7*卓尔金历!$O$8),0),卓尔金历!$N$11),0),1)</f>
        <v>0.89701629245438341</v>
      </c>
      <c r="M480">
        <f t="shared" si="16"/>
        <v>1.0412994954197108</v>
      </c>
      <c r="N480">
        <f t="shared" si="17"/>
        <v>1.8280824581874706E-2</v>
      </c>
      <c r="O480" s="844">
        <v>0</v>
      </c>
      <c r="P480" s="844">
        <v>0</v>
      </c>
      <c r="Q480">
        <f t="shared" si="18"/>
        <v>1</v>
      </c>
    </row>
    <row r="481" spans="1:17">
      <c r="A481" s="842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2"/>
        <v>2.5868257425742578</v>
      </c>
      <c r="G481">
        <f>LN(F481/参数实验室!$E$58)/参数实验室!$E$59</f>
        <v>0.30830781286590542</v>
      </c>
      <c r="H481" s="905">
        <f>INDEX(神经网络!$F$10:$BN$70,MATCH(ROUND(G481*2,1)/2,神经网络!$D$10:$D$70,0),MATCH(ROUND(E481*2,1)/2,神经网络!$F$8:$BN$8,0))</f>
        <v>4.7343028521857934E-2</v>
      </c>
      <c r="I481">
        <f t="shared" si="13"/>
        <v>1.0573540806964394</v>
      </c>
      <c r="J481">
        <f t="shared" si="14"/>
        <v>1.2090499181995928</v>
      </c>
      <c r="K481">
        <f t="shared" si="15"/>
        <v>0.87453302364136876</v>
      </c>
      <c r="L481">
        <f>MIN(MAX(L480*(1+MAX(MIN(((B481-B480)/B480)/($K$7*卓尔金历!$O$8),0),-卓尔金历!$N$11))+MIN(MAX(((B481-B480)/B480)/($K$7*卓尔金历!$O$8),0),卓尔金历!$N$11),0),1)</f>
        <v>1</v>
      </c>
      <c r="M481">
        <f t="shared" si="16"/>
        <v>1.0477286733660929</v>
      </c>
      <c r="N481">
        <f t="shared" si="17"/>
        <v>5.2156399749982603E-2</v>
      </c>
      <c r="O481" s="844">
        <v>0</v>
      </c>
      <c r="P481" s="844">
        <v>0</v>
      </c>
      <c r="Q481">
        <f t="shared" si="18"/>
        <v>1</v>
      </c>
    </row>
    <row r="482" spans="1:17">
      <c r="A482" s="842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2"/>
        <v>2.6182026755852843</v>
      </c>
      <c r="G482">
        <f>LN(F482/参数实验室!$E$58)/参数实验室!$E$59</f>
        <v>0.31463573590997518</v>
      </c>
      <c r="H482" s="905">
        <f>INDEX(神经网络!$F$10:$BN$70,MATCH(ROUND(G482*2,1)/2,神经网络!$D$10:$D$70,0),MATCH(ROUND(E482*2,1)/2,神经网络!$F$8:$BN$8,0))</f>
        <v>4.7343028521857934E-2</v>
      </c>
      <c r="I482">
        <f t="shared" si="13"/>
        <v>1.056693244466735</v>
      </c>
      <c r="J482">
        <f t="shared" si="14"/>
        <v>1.1930888631738559</v>
      </c>
      <c r="K482">
        <f t="shared" si="15"/>
        <v>0.88567857523681748</v>
      </c>
      <c r="L482">
        <f>MIN(MAX(L481*(1+MAX(MIN(((B482-B481)/B481)/($K$7*卓尔金历!$O$8),0),-卓尔金历!$N$11))+MIN(MAX(((B482-B481)/B481)/($K$7*卓尔金历!$O$8),0),卓尔金历!$N$11),0),1)</f>
        <v>0.61156024306165335</v>
      </c>
      <c r="M482">
        <f t="shared" si="16"/>
        <v>1.0470738529242929</v>
      </c>
      <c r="N482">
        <f t="shared" si="17"/>
        <v>-1.3201320132013068E-2</v>
      </c>
      <c r="O482" s="844">
        <v>0</v>
      </c>
      <c r="P482" s="844">
        <v>0</v>
      </c>
      <c r="Q482">
        <f t="shared" si="18"/>
        <v>1</v>
      </c>
    </row>
    <row r="483" spans="1:17">
      <c r="A483" s="842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2"/>
        <v>2.6085644295302015</v>
      </c>
      <c r="G483">
        <f>LN(F483/参数实验室!$E$58)/参数实验室!$E$59</f>
        <v>0.31270005442949783</v>
      </c>
      <c r="H483" s="905">
        <f>INDEX(神经网络!$F$10:$BN$70,MATCH(ROUND(G483*2,1)/2,神经网络!$D$10:$D$70,0),MATCH(ROUND(E483*2,1)/2,神经网络!$F$8:$BN$8,0))</f>
        <v>4.7343028521857934E-2</v>
      </c>
      <c r="I483">
        <f t="shared" si="13"/>
        <v>1.0565259298901073</v>
      </c>
      <c r="J483">
        <f t="shared" si="14"/>
        <v>1.1890985994174215</v>
      </c>
      <c r="K483">
        <f t="shared" si="15"/>
        <v>0.88850994392536842</v>
      </c>
      <c r="L483">
        <f>MIN(MAX(L482*(1+MAX(MIN(((B483-B482)/B482)/($K$7*卓尔金历!$O$8),0),-卓尔金历!$N$11))+MIN(MAX(((B483-B482)/B482)/($K$7*卓尔金历!$O$8),0),卓尔金历!$N$11),0),1)</f>
        <v>0.55137716899232736</v>
      </c>
      <c r="M483">
        <f t="shared" si="16"/>
        <v>1.0469724614571969</v>
      </c>
      <c r="N483">
        <f t="shared" si="17"/>
        <v>-3.3444816053512477E-3</v>
      </c>
      <c r="O483" s="844">
        <v>0</v>
      </c>
      <c r="P483" s="844">
        <v>0</v>
      </c>
      <c r="Q483">
        <f t="shared" si="18"/>
        <v>1</v>
      </c>
    </row>
    <row r="484" spans="1:17">
      <c r="A484" s="842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2"/>
        <v>2.65200202020202</v>
      </c>
      <c r="G484">
        <f>LN(F484/参数实验室!$E$58)/参数实验室!$E$59</f>
        <v>0.32136790929557307</v>
      </c>
      <c r="H484" s="905">
        <f>INDEX(神经网络!$F$10:$BN$70,MATCH(ROUND(G484*2,1)/2,神经网络!$D$10:$D$70,0),MATCH(ROUND(E484*2,1)/2,神经网络!$F$8:$BN$8,0))</f>
        <v>4.6475106816339436E-2</v>
      </c>
      <c r="I484">
        <f t="shared" si="13"/>
        <v>1.0563580804363057</v>
      </c>
      <c r="J484">
        <f t="shared" si="14"/>
        <v>1.1851083356609873</v>
      </c>
      <c r="K484">
        <f t="shared" si="15"/>
        <v>0.89135992773785377</v>
      </c>
      <c r="L484">
        <f>MIN(MAX(L483*(1+MAX(MIN(((B484-B483)/B483)/($K$7*卓尔金历!$O$8),0),-卓尔金历!$N$11))+MIN(MAX(((B484-B483)/B483)/($K$7*卓尔金历!$O$8),0),卓尔金历!$N$11),0),1)</f>
        <v>0.49693457294204763</v>
      </c>
      <c r="M484">
        <f t="shared" si="16"/>
        <v>1.0468807499544039</v>
      </c>
      <c r="N484">
        <f t="shared" si="17"/>
        <v>-3.3557046979865056E-3</v>
      </c>
      <c r="O484" s="844">
        <v>0</v>
      </c>
      <c r="P484" s="844">
        <v>0</v>
      </c>
      <c r="Q484">
        <f t="shared" si="18"/>
        <v>1</v>
      </c>
    </row>
    <row r="485" spans="1:17">
      <c r="A485" s="842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2"/>
        <v>2.5850891803278691</v>
      </c>
      <c r="G485">
        <f>LN(F485/参数实验室!$E$58)/参数实验室!$E$59</f>
        <v>0.30795535472847707</v>
      </c>
      <c r="H485" s="905">
        <f>INDEX(神经网络!$F$10:$BN$70,MATCH(ROUND(G485*2,1)/2,神经网络!$D$10:$D$70,0),MATCH(ROUND(E485*2,1)/2,神经网络!$F$8:$BN$8,0))</f>
        <v>4.7343028521857934E-2</v>
      </c>
      <c r="I485">
        <f t="shared" si="13"/>
        <v>1.0576804872948804</v>
      </c>
      <c r="J485">
        <f t="shared" si="14"/>
        <v>1.2170304457124614</v>
      </c>
      <c r="K485">
        <f t="shared" si="15"/>
        <v>0.86906658006875415</v>
      </c>
      <c r="L485">
        <f>MIN(MAX(L484*(1+MAX(MIN(((B485-B484)/B484)/($K$7*卓尔金历!$O$8),0),-卓尔金历!$N$11))+MIN(MAX(((B485-B484)/B484)/($K$7*卓尔金历!$O$8),0),卓尔金历!$N$11),0),1)</f>
        <v>1</v>
      </c>
      <c r="M485">
        <f t="shared" si="16"/>
        <v>1.0475320038903995</v>
      </c>
      <c r="N485">
        <f t="shared" si="17"/>
        <v>2.693602693602681E-2</v>
      </c>
      <c r="O485" s="844">
        <v>0</v>
      </c>
      <c r="P485" s="844">
        <v>0</v>
      </c>
      <c r="Q485">
        <f t="shared" si="18"/>
        <v>1</v>
      </c>
    </row>
    <row r="486" spans="1:17">
      <c r="A486" s="842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2"/>
        <v>2.3771437359662881</v>
      </c>
      <c r="G486">
        <f>LN(F486/参数实验室!$E$58)/参数实验室!$E$59</f>
        <v>0.26394091071956516</v>
      </c>
      <c r="H486" s="905">
        <f>INDEX(神经网络!$F$10:$BN$70,MATCH(ROUND(G486*2,1)/2,神经网络!$D$10:$D$70,0),MATCH(ROUND(E486*2,1)/2,神经网络!$F$8:$BN$8,0))</f>
        <v>-2.4216379023306742E-2</v>
      </c>
      <c r="I486">
        <f t="shared" si="13"/>
        <v>1.0609820744006599</v>
      </c>
      <c r="J486">
        <f t="shared" si="14"/>
        <v>1.2972746498543553</v>
      </c>
      <c r="K486">
        <f t="shared" si="15"/>
        <v>0.81785462663575226</v>
      </c>
      <c r="L486">
        <f>MIN(MAX(L485*(1+MAX(MIN(((B486-B485)/B485)/($K$7*卓尔金历!$O$8),0),-卓尔金历!$N$11))+MIN(MAX(((B486-B485)/B485)/($K$7*卓尔金历!$O$8),0),卓尔金历!$N$11),0),1)</f>
        <v>1</v>
      </c>
      <c r="M486">
        <f t="shared" si="16"/>
        <v>1.0508019121457568</v>
      </c>
      <c r="N486">
        <f t="shared" si="17"/>
        <v>6.5934426229508292E-2</v>
      </c>
      <c r="O486" s="844">
        <v>0</v>
      </c>
      <c r="P486" s="844">
        <v>0</v>
      </c>
      <c r="Q486">
        <f t="shared" si="18"/>
        <v>1</v>
      </c>
    </row>
    <row r="487" spans="1:17">
      <c r="A487" s="842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2"/>
        <v>2.5001036682615632</v>
      </c>
      <c r="G487">
        <f>LN(F487/参数实验室!$E$58)/参数实验室!$E$59</f>
        <v>0.29041063444020554</v>
      </c>
      <c r="H487" s="905">
        <f>INDEX(神经网络!$F$10:$BN$70,MATCH(ROUND(G487*2,1)/2,神经网络!$D$10:$D$70,0),MATCH(ROUND(E487*2,1)/2,神经网络!$F$8:$BN$8,0))</f>
        <v>4.7977949167788955E-2</v>
      </c>
      <c r="I487">
        <f t="shared" si="13"/>
        <v>1.0618996020141682</v>
      </c>
      <c r="J487">
        <f t="shared" si="14"/>
        <v>1.2509476876421528</v>
      </c>
      <c r="K487">
        <f t="shared" si="15"/>
        <v>0.84887610609496256</v>
      </c>
      <c r="L487">
        <f>MIN(MAX(L486*(1+MAX(MIN(((B487-B486)/B486)/($K$7*卓尔金历!$O$8),0),-卓尔金历!$N$11))+MIN(MAX(((B487-B486)/B486)/($K$7*卓尔金历!$O$8),0),卓尔金历!$N$11),0),1)</f>
        <v>0</v>
      </c>
      <c r="M487">
        <f t="shared" si="16"/>
        <v>1.0517106360478694</v>
      </c>
      <c r="N487">
        <f t="shared" si="17"/>
        <v>-3.5710990126418846E-2</v>
      </c>
      <c r="O487" s="844">
        <v>0</v>
      </c>
      <c r="P487" s="844">
        <v>0</v>
      </c>
      <c r="Q487">
        <f t="shared" si="18"/>
        <v>1</v>
      </c>
    </row>
    <row r="488" spans="1:17">
      <c r="A488" s="842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2"/>
        <v>2.4393150558478722</v>
      </c>
      <c r="G488">
        <f>LN(F488/参数实验室!$E$58)/参数实验室!$E$59</f>
        <v>0.27749139770705961</v>
      </c>
      <c r="H488" s="905">
        <f>INDEX(神经网络!$F$10:$BN$70,MATCH(ROUND(G488*2,1)/2,神经网络!$D$10:$D$70,0),MATCH(ROUND(E488*2,1)/2,神经网络!$F$8:$BN$8,0))</f>
        <v>4.8566625682529785E-2</v>
      </c>
      <c r="I488">
        <f t="shared" si="13"/>
        <v>1.0637668741714446</v>
      </c>
      <c r="J488">
        <f t="shared" si="14"/>
        <v>1.296795818203583</v>
      </c>
      <c r="K488">
        <f t="shared" si="15"/>
        <v>0.82030405962062147</v>
      </c>
      <c r="L488">
        <f>MIN(MAX(L487*(1+MAX(MIN(((B488-B487)/B487)/($K$7*卓尔金历!$O$8),0),-卓尔金历!$N$11))+MIN(MAX(((B488-B487)/B487)/($K$7*卓尔金历!$O$8),0),卓尔金历!$N$11),0),1)</f>
        <v>1</v>
      </c>
      <c r="M488">
        <f t="shared" si="16"/>
        <v>1.0517106360478694</v>
      </c>
      <c r="N488">
        <f t="shared" si="17"/>
        <v>3.6650717703349288E-2</v>
      </c>
      <c r="O488" s="844">
        <v>0</v>
      </c>
      <c r="P488" s="844">
        <v>0</v>
      </c>
      <c r="Q488">
        <f t="shared" si="18"/>
        <v>1</v>
      </c>
    </row>
    <row r="489" spans="1:17">
      <c r="A489" s="842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2"/>
        <v>2.5072730158730159</v>
      </c>
      <c r="G489">
        <f>LN(F489/参数实验室!$E$58)/参数实验室!$E$59</f>
        <v>0.2919135625755116</v>
      </c>
      <c r="H489" s="905">
        <f>INDEX(神经网络!$F$10:$BN$70,MATCH(ROUND(G489*2,1)/2,神经网络!$D$10:$D$70,0),MATCH(ROUND(E489*2,1)/2,神经网络!$F$8:$BN$8,0))</f>
        <v>4.7977949167788955E-2</v>
      </c>
      <c r="I489">
        <f t="shared" si="13"/>
        <v>1.0621787667212532</v>
      </c>
      <c r="J489">
        <f t="shared" si="14"/>
        <v>1.2569330832768044</v>
      </c>
      <c r="K489">
        <f t="shared" si="15"/>
        <v>0.84505593881908991</v>
      </c>
      <c r="L489">
        <f>MIN(MAX(L488*(1+MAX(MIN(((B489-B488)/B488)/($K$7*卓尔金历!$O$8),0),-卓尔金历!$N$11))+MIN(MAX(((B489-B488)/B488)/($K$7*卓尔金历!$O$8),0),卓尔金历!$N$11),0),1)</f>
        <v>9.5514099618697612E-2</v>
      </c>
      <c r="M489">
        <f t="shared" si="16"/>
        <v>1.0501405274675906</v>
      </c>
      <c r="N489">
        <f t="shared" si="17"/>
        <v>-3.0739407366380467E-2</v>
      </c>
      <c r="O489" s="844">
        <v>0</v>
      </c>
      <c r="P489" s="844">
        <v>0</v>
      </c>
      <c r="Q489">
        <f t="shared" si="18"/>
        <v>1</v>
      </c>
    </row>
    <row r="490" spans="1:17">
      <c r="A490" s="842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2"/>
        <v>2.5692562499999996</v>
      </c>
      <c r="G490">
        <f>LN(F490/参数实验室!$E$58)/参数实验室!$E$59</f>
        <v>0.30473088956765615</v>
      </c>
      <c r="H490" s="905">
        <f>INDEX(神经网络!$F$10:$BN$70,MATCH(ROUND(G490*2,1)/2,神经网络!$D$10:$D$70,0),MATCH(ROUND(E490*2,1)/2,神经网络!$F$8:$BN$8,0))</f>
        <v>4.7977949167788955E-2</v>
      </c>
      <c r="I490">
        <f t="shared" si="13"/>
        <v>1.0629876740050128</v>
      </c>
      <c r="J490">
        <f t="shared" si="14"/>
        <v>1.276884402058976</v>
      </c>
      <c r="K490">
        <f t="shared" si="15"/>
        <v>0.83248544056998841</v>
      </c>
      <c r="L490">
        <f>MIN(MAX(L489*(1+MAX(MIN(((B490-B489)/B489)/($K$7*卓尔金历!$O$8),0),-卓尔金历!$N$11))+MIN(MAX(((B490-B489)/B489)/($K$7*卓尔金历!$O$8),0),卓尔金历!$N$11),0),1)</f>
        <v>0.56256666450885984</v>
      </c>
      <c r="M490">
        <f t="shared" si="16"/>
        <v>1.0502169138663868</v>
      </c>
      <c r="N490">
        <f t="shared" si="17"/>
        <v>1.5873015873015959E-2</v>
      </c>
      <c r="O490" s="844">
        <v>0</v>
      </c>
      <c r="P490" s="844">
        <v>0</v>
      </c>
      <c r="Q490">
        <f t="shared" si="18"/>
        <v>1</v>
      </c>
    </row>
    <row r="491" spans="1:17">
      <c r="A491" s="842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2"/>
        <v>2.607493125</v>
      </c>
      <c r="G491">
        <f>LN(F491/参数实验室!$E$58)/参数实验室!$E$59</f>
        <v>0.31248445921565066</v>
      </c>
      <c r="H491" s="905">
        <f>INDEX(神经网络!$F$10:$BN$70,MATCH(ROUND(G491*2,1)/2,神经网络!$D$10:$D$70,0),MATCH(ROUND(E491*2,1)/2,神经网络!$F$8:$BN$8,0))</f>
        <v>4.7977949167788955E-2</v>
      </c>
      <c r="I491">
        <f t="shared" si="13"/>
        <v>1.0629876740050128</v>
      </c>
      <c r="J491">
        <f t="shared" si="14"/>
        <v>1.276884402058976</v>
      </c>
      <c r="K491">
        <f t="shared" si="15"/>
        <v>0.83248544056998841</v>
      </c>
      <c r="L491">
        <f>MIN(MAX(L490*(1+MAX(MIN(((B491-B490)/B490)/($K$7*卓尔金历!$O$8),0),-卓尔金历!$N$11))+MIN(MAX(((B491-B490)/B490)/($K$7*卓尔金历!$O$8),0),卓尔金历!$N$11),0),1)</f>
        <v>0.56256666450885984</v>
      </c>
      <c r="M491">
        <f t="shared" si="16"/>
        <v>1.0502169138663868</v>
      </c>
      <c r="N491">
        <f t="shared" si="17"/>
        <v>0</v>
      </c>
      <c r="O491">
        <f>STDEVP(N471:N491)</f>
        <v>4.0493659919713321E-2</v>
      </c>
      <c r="P491">
        <f>MIN(O490*MAX(1-LN(MAX(ABS(N491),0.0001)/O491),0)+MAX(-LN(MAX(ABS(N491),0.0001)/O491),0),1)</f>
        <v>1</v>
      </c>
      <c r="Q491">
        <f t="shared" si="18"/>
        <v>1</v>
      </c>
    </row>
    <row r="492" spans="1:17">
      <c r="A492" s="842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2"/>
        <v>2.5953485828567855</v>
      </c>
      <c r="G492">
        <f>LN(F492/参数实验室!$E$58)/参数实验室!$E$59</f>
        <v>0.31003421222381422</v>
      </c>
      <c r="H492" s="905">
        <f>INDEX(神经网络!$F$10:$BN$70,MATCH(ROUND(G492*2,1)/2,神经网络!$D$10:$D$70,0),MATCH(ROUND(E492*2,1)/2,神经网络!$F$8:$BN$8,0))</f>
        <v>4.7977949167788955E-2</v>
      </c>
      <c r="I492">
        <f t="shared" si="13"/>
        <v>1.0629892677540311</v>
      </c>
      <c r="J492">
        <f t="shared" si="14"/>
        <v>1.2769243046965402</v>
      </c>
      <c r="K492">
        <f t="shared" si="15"/>
        <v>0.8324606743284203</v>
      </c>
      <c r="L492">
        <f>MIN(MAX(L491*(1+MAX(MIN(((B492-B491)/B491)/($K$7*卓尔金历!$O$8),0),-卓尔金历!$N$11))+MIN(MAX(((B492-B491)/B491)/($K$7*卓尔金历!$O$8),0),卓尔金历!$N$11),0),1)</f>
        <v>0.56348617424598524</v>
      </c>
      <c r="M492">
        <f t="shared" si="16"/>
        <v>1.050217799684801</v>
      </c>
      <c r="N492">
        <f t="shared" si="17"/>
        <v>3.1249999999927169E-5</v>
      </c>
      <c r="O492">
        <f t="shared" ref="O492:O555" si="19">STDEVP(N472:N492)</f>
        <v>4.0151589576165436E-2</v>
      </c>
      <c r="P492">
        <f t="shared" ref="P492:P555" si="20">MIN(O491*MAX(1-LN(MAX(ABS(N492),0.0001)/O492),0)+MAX(-LN(MAX(ABS(N492),0.0001)/O492),0),1)</f>
        <v>1</v>
      </c>
      <c r="Q492">
        <f t="shared" si="18"/>
        <v>1.0000014993109114</v>
      </c>
    </row>
    <row r="493" spans="1:17">
      <c r="A493" s="842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2"/>
        <v>2.5887929846539306</v>
      </c>
      <c r="G493">
        <f>LN(F493/参数实验室!$E$58)/参数实验室!$E$59</f>
        <v>0.3087068047790959</v>
      </c>
      <c r="H493" s="905">
        <f>INDEX(神经网络!$F$10:$BN$70,MATCH(ROUND(G493*2,1)/2,神经网络!$D$10:$D$70,0),MATCH(ROUND(E493*2,1)/2,神经网络!$F$8:$BN$8,0))</f>
        <v>4.7977949167788955E-2</v>
      </c>
      <c r="I493">
        <f t="shared" si="13"/>
        <v>1.0628761149400925</v>
      </c>
      <c r="J493">
        <f t="shared" si="14"/>
        <v>1.2740912174294718</v>
      </c>
      <c r="K493">
        <f t="shared" si="15"/>
        <v>0.83422293506149903</v>
      </c>
      <c r="L493">
        <f>MIN(MAX(L492*(1+MAX(MIN(((B493-B492)/B492)/($K$7*卓尔金历!$O$8),0),-卓尔金历!$N$11))+MIN(MAX(((B493-B492)/B492)/($K$7*卓尔金历!$O$8),0),卓尔金历!$N$11),0),1)</f>
        <v>0.52670002111240177</v>
      </c>
      <c r="M493">
        <f t="shared" si="16"/>
        <v>1.0501548056946524</v>
      </c>
      <c r="N493">
        <f t="shared" si="17"/>
        <v>-2.2186806662291441E-3</v>
      </c>
      <c r="O493">
        <f t="shared" si="19"/>
        <v>4.024142681588893E-2</v>
      </c>
      <c r="P493">
        <f t="shared" si="20"/>
        <v>1</v>
      </c>
      <c r="Q493">
        <f t="shared" si="18"/>
        <v>0.99989505140308932</v>
      </c>
    </row>
    <row r="494" spans="1:17">
      <c r="A494" s="842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2"/>
        <v>2.296624055451395</v>
      </c>
      <c r="G494">
        <f>LN(F494/参数实验室!$E$58)/参数实验室!$E$59</f>
        <v>0.24585474829840809</v>
      </c>
      <c r="H494" s="905">
        <f>INDEX(神经网络!$F$10:$BN$70,MATCH(ROUND(G494*2,1)/2,神经网络!$D$10:$D$70,0),MATCH(ROUND(E494*2,1)/2,神经网络!$F$8:$BN$8,0))</f>
        <v>-1.1300224395647863E-2</v>
      </c>
      <c r="I494">
        <f t="shared" si="13"/>
        <v>1.0681017455148822</v>
      </c>
      <c r="J494">
        <f t="shared" si="14"/>
        <v>1.4046526475400023</v>
      </c>
      <c r="K494">
        <f t="shared" si="15"/>
        <v>0.76040275678508229</v>
      </c>
      <c r="L494">
        <f>MIN(MAX(L493*(1+MAX(MIN(((B494-B493)/B493)/($K$7*卓尔金历!$O$8),0),-卓尔金历!$N$11))+MIN(MAX(((B494-B493)/B493)/($K$7*卓尔金历!$O$8),0),卓尔金历!$N$11),0),1)</f>
        <v>1</v>
      </c>
      <c r="M494">
        <f t="shared" si="16"/>
        <v>1.0528742033347038</v>
      </c>
      <c r="N494">
        <f t="shared" si="17"/>
        <v>0.10247416222987783</v>
      </c>
      <c r="O494">
        <f t="shared" si="19"/>
        <v>4.4469489236789152E-2</v>
      </c>
      <c r="P494">
        <f t="shared" si="20"/>
        <v>6.6475870458666923E-3</v>
      </c>
      <c r="Q494">
        <f t="shared" si="18"/>
        <v>1.0048110355697741</v>
      </c>
    </row>
    <row r="495" spans="1:17">
      <c r="A495" s="842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2"/>
        <v>2.0658473417721517</v>
      </c>
      <c r="G495">
        <f>LN(F495/参数实验室!$E$58)/参数实验室!$E$59</f>
        <v>0.19027282824917197</v>
      </c>
      <c r="H495" s="905">
        <f>INDEX(神经网络!$F$10:$BN$70,MATCH(ROUND(G495*2,1)/2,神经网络!$D$10:$D$70,0),MATCH(ROUND(E495*2,1)/2,神经网络!$F$8:$BN$8,0))</f>
        <v>-3.7248197875735377E-2</v>
      </c>
      <c r="I495">
        <f t="shared" si="13"/>
        <v>1.06662808052856</v>
      </c>
      <c r="J495">
        <f t="shared" si="14"/>
        <v>1.5761541837915487</v>
      </c>
      <c r="K495">
        <f t="shared" si="15"/>
        <v>0.67672826142091747</v>
      </c>
      <c r="L495">
        <f>MIN(MAX(L494*(1+MAX(MIN(((B495-B494)/B494)/($K$7*卓尔金历!$O$8),0),-卓尔金历!$N$11))+MIN(MAX(((B495-B494)/B494)/($K$7*卓尔金历!$O$8),0),卓尔金历!$N$11),0),1)</f>
        <v>1</v>
      </c>
      <c r="M495">
        <f t="shared" si="16"/>
        <v>1.0514215478597253</v>
      </c>
      <c r="N495">
        <f t="shared" si="17"/>
        <v>0.12209533549230163</v>
      </c>
      <c r="O495">
        <f t="shared" si="19"/>
        <v>4.8179492363447637E-2</v>
      </c>
      <c r="P495">
        <f t="shared" si="20"/>
        <v>3.1187023278590577E-3</v>
      </c>
      <c r="Q495">
        <f t="shared" si="18"/>
        <v>1.0048018197373496</v>
      </c>
    </row>
    <row r="496" spans="1:17">
      <c r="A496" s="842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2"/>
        <v>2.0587897172236502</v>
      </c>
      <c r="G496">
        <f>LN(F496/参数实验室!$E$58)/参数实验室!$E$59</f>
        <v>0.18847668165931866</v>
      </c>
      <c r="H496" s="905">
        <f>INDEX(神经网络!$F$10:$BN$70,MATCH(ROUND(G496*2,1)/2,神经网络!$D$10:$D$70,0),MATCH(ROUND(E496*2,1)/2,神经网络!$F$8:$BN$8,0))</f>
        <v>-3.7248197875735377E-2</v>
      </c>
      <c r="I496">
        <f t="shared" si="13"/>
        <v>1.0672315738015221</v>
      </c>
      <c r="J496">
        <f t="shared" si="14"/>
        <v>1.5522126012529427</v>
      </c>
      <c r="K496">
        <f t="shared" si="15"/>
        <v>0.68755502496246657</v>
      </c>
      <c r="L496">
        <f>MIN(MAX(L495*(1+MAX(MIN(((B496-B495)/B495)/($K$7*卓尔金历!$O$8),0),-卓尔金历!$N$11))+MIN(MAX(((B496-B495)/B495)/($K$7*卓尔金历!$O$8),0),卓尔金历!$N$11),0),1)</f>
        <v>0.55304843157346695</v>
      </c>
      <c r="M496">
        <f t="shared" si="16"/>
        <v>1.0520164373462897</v>
      </c>
      <c r="N496">
        <f t="shared" si="17"/>
        <v>-1.5189873417721532E-2</v>
      </c>
      <c r="O496">
        <f t="shared" si="19"/>
        <v>4.6639399938706645E-2</v>
      </c>
      <c r="P496">
        <f t="shared" si="20"/>
        <v>1</v>
      </c>
      <c r="Q496">
        <f t="shared" si="18"/>
        <v>1.0048035927578531</v>
      </c>
    </row>
    <row r="497" spans="1:17">
      <c r="A497" s="842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2"/>
        <v>2.0537261252924091</v>
      </c>
      <c r="G497">
        <f>LN(F497/参数实验室!$E$58)/参数实验室!$E$59</f>
        <v>0.18718421342702152</v>
      </c>
      <c r="H497" s="905">
        <f>INDEX(神经网络!$F$10:$BN$70,MATCH(ROUND(G497*2,1)/2,神经网络!$D$10:$D$70,0),MATCH(ROUND(E497*2,1)/2,神经网络!$F$8:$BN$8,0))</f>
        <v>-3.7248197875735377E-2</v>
      </c>
      <c r="I497">
        <f t="shared" si="13"/>
        <v>1.0672305518875673</v>
      </c>
      <c r="J497">
        <f t="shared" si="14"/>
        <v>1.5522525038905068</v>
      </c>
      <c r="K497">
        <f t="shared" si="15"/>
        <v>0.68753669213784552</v>
      </c>
      <c r="L497">
        <f>MIN(MAX(L496*(1+MAX(MIN(((B497-B496)/B496)/($K$7*卓尔金历!$O$8),0),-卓尔金历!$N$11))+MIN(MAX(((B497-B496)/B496)/($K$7*卓尔金历!$O$8),0),卓尔金历!$N$11),0),1)</f>
        <v>0.5538048406117192</v>
      </c>
      <c r="M497">
        <f t="shared" si="16"/>
        <v>1.0520158802357753</v>
      </c>
      <c r="N497">
        <f t="shared" si="17"/>
        <v>2.5706940873976078E-5</v>
      </c>
      <c r="O497">
        <f t="shared" si="19"/>
        <v>4.658181969729689E-2</v>
      </c>
      <c r="P497">
        <f t="shared" si="20"/>
        <v>1</v>
      </c>
      <c r="Q497">
        <f t="shared" si="18"/>
        <v>1.0048026306210138</v>
      </c>
    </row>
    <row r="498" spans="1:17">
      <c r="A498" s="842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2"/>
        <v>2.0190483429613861</v>
      </c>
      <c r="G498">
        <f>LN(F498/参数实验室!$E$58)/参数实验室!$E$59</f>
        <v>0.17824622078427135</v>
      </c>
      <c r="H498" s="905">
        <f>INDEX(神经网络!$F$10:$BN$70,MATCH(ROUND(G498*2,1)/2,神经网络!$D$10:$D$70,0),MATCH(ROUND(E498*2,1)/2,神经网络!$F$8:$BN$8,0))</f>
        <v>-3.7248197875735377E-2</v>
      </c>
      <c r="I498">
        <f t="shared" si="13"/>
        <v>1.0666511421248916</v>
      </c>
      <c r="J498">
        <f t="shared" si="14"/>
        <v>1.5748772993894895</v>
      </c>
      <c r="K498">
        <f t="shared" si="15"/>
        <v>0.67729158489895391</v>
      </c>
      <c r="L498">
        <f>MIN(MAX(L497*(1+MAX(MIN(((B498-B497)/B497)/($K$7*卓尔金历!$O$8),0),-卓尔金历!$N$11))+MIN(MAX(((B498-B497)/B497)/($K$7*卓尔金历!$O$8),0),卓尔金历!$N$11),0),1)</f>
        <v>0.98267774029145627</v>
      </c>
      <c r="M498">
        <f t="shared" si="16"/>
        <v>1.0516995748388343</v>
      </c>
      <c r="N498">
        <f t="shared" si="17"/>
        <v>1.4575460785069843E-2</v>
      </c>
      <c r="O498">
        <f t="shared" si="19"/>
        <v>4.6568456577267645E-2</v>
      </c>
      <c r="P498">
        <f t="shared" si="20"/>
        <v>1</v>
      </c>
      <c r="Q498">
        <f t="shared" si="18"/>
        <v>1.0042571135790643</v>
      </c>
    </row>
    <row r="499" spans="1:17">
      <c r="A499" s="842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2"/>
        <v>1.9839078680203046</v>
      </c>
      <c r="G499">
        <f>LN(F499/参数实验室!$E$58)/参数实验室!$E$59</f>
        <v>0.16903098425389157</v>
      </c>
      <c r="H499" s="905">
        <f>INDEX(神经网络!$F$10:$BN$70,MATCH(ROUND(G499*2,1)/2,神经网络!$D$10:$D$70,0),MATCH(ROUND(E499*2,1)/2,神经网络!$F$8:$BN$8,0))</f>
        <v>-3.5957733245887628E-2</v>
      </c>
      <c r="I499">
        <f t="shared" si="13"/>
        <v>1.0667195949634145</v>
      </c>
      <c r="J499">
        <f t="shared" si="14"/>
        <v>1.5721639200351143</v>
      </c>
      <c r="K499">
        <f t="shared" si="15"/>
        <v>0.67850405506035871</v>
      </c>
      <c r="L499">
        <f>MIN(MAX(L498*(1+MAX(MIN(((B499-B498)/B498)/($K$7*卓尔金历!$O$8),0),-卓尔金历!$N$11))+MIN(MAX(((B499-B498)/B498)/($K$7*卓尔金历!$O$8),0),卓尔金历!$N$11),0),1)</f>
        <v>0.93286032138427921</v>
      </c>
      <c r="M499">
        <f t="shared" si="16"/>
        <v>1.051765899016772</v>
      </c>
      <c r="N499">
        <f t="shared" si="17"/>
        <v>-1.7229147663930626E-3</v>
      </c>
      <c r="O499">
        <f t="shared" si="19"/>
        <v>3.8984749825811543E-2</v>
      </c>
      <c r="P499">
        <f t="shared" si="20"/>
        <v>1</v>
      </c>
      <c r="Q499">
        <f t="shared" si="18"/>
        <v>1.0043215622514714</v>
      </c>
    </row>
    <row r="500" spans="1:17">
      <c r="A500" s="842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2"/>
        <v>1.8074035502958581</v>
      </c>
      <c r="G500">
        <f>LN(F500/参数实验室!$E$58)/参数实验室!$E$59</f>
        <v>0.12012652393187273</v>
      </c>
      <c r="H500" s="905">
        <f>INDEX(神经网络!$F$10:$BN$70,MATCH(ROUND(G500*2,1)/2,神经网络!$D$10:$D$70,0),MATCH(ROUND(E500*2,1)/2,神经网络!$F$8:$BN$8,0))</f>
        <v>-0.12697389629421324</v>
      </c>
      <c r="I500">
        <f t="shared" si="13"/>
        <v>1.0639450535132879</v>
      </c>
      <c r="J500">
        <f t="shared" si="14"/>
        <v>1.6858864370934916</v>
      </c>
      <c r="K500">
        <f t="shared" si="15"/>
        <v>0.63108939612062753</v>
      </c>
      <c r="L500">
        <f>MIN(MAX(L499*(1+MAX(MIN(((B500-B499)/B499)/($K$7*卓尔金历!$O$8),0),-卓尔金历!$N$11))+MIN(MAX(((B500-B499)/B499)/($K$7*卓尔金历!$O$8),0),卓尔金历!$N$11),0),1)</f>
        <v>1</v>
      </c>
      <c r="M500">
        <f t="shared" si="16"/>
        <v>1.0492139226320791</v>
      </c>
      <c r="N500">
        <f t="shared" si="17"/>
        <v>7.2335025380710585E-2</v>
      </c>
      <c r="O500">
        <f t="shared" si="19"/>
        <v>4.0682038223521795E-2</v>
      </c>
      <c r="P500">
        <f t="shared" si="20"/>
        <v>1.6548177088043327E-2</v>
      </c>
      <c r="Q500">
        <f t="shared" si="18"/>
        <v>1.0017093183057528</v>
      </c>
    </row>
    <row r="501" spans="1:17">
      <c r="A501" s="842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2"/>
        <v>1.8345114484818319</v>
      </c>
      <c r="G501">
        <f>LN(F501/参数实验室!$E$58)/参数实验室!$E$59</f>
        <v>0.12793996973023539</v>
      </c>
      <c r="H501" s="905">
        <f>INDEX(神经网络!$F$10:$BN$70,MATCH(ROUND(G501*2,1)/2,神经网络!$D$10:$D$70,0),MATCH(ROUND(E501*2,1)/2,神经网络!$F$8:$BN$8,0))</f>
        <v>-3.5957733245887628E-2</v>
      </c>
      <c r="I501">
        <f t="shared" si="13"/>
        <v>1.0705638233404406</v>
      </c>
      <c r="J501">
        <f t="shared" si="14"/>
        <v>1.6032879773353017</v>
      </c>
      <c r="K501">
        <f t="shared" si="15"/>
        <v>0.66773021345780947</v>
      </c>
      <c r="L501">
        <f>MIN(MAX(L500*(1+MAX(MIN(((B501-B500)/B500)/($K$7*卓尔金历!$O$8),0),-卓尔金历!$N$11))+MIN(MAX(((B501-B500)/B500)/($K$7*卓尔金历!$O$8),0),卓尔金历!$N$11),0),1)</f>
        <v>0</v>
      </c>
      <c r="M501">
        <f t="shared" si="16"/>
        <v>1.0557410505419407</v>
      </c>
      <c r="N501">
        <f t="shared" si="17"/>
        <v>-4.8994082840236652E-2</v>
      </c>
      <c r="O501">
        <f t="shared" si="19"/>
        <v>4.3265172651850058E-2</v>
      </c>
      <c r="P501">
        <f t="shared" si="20"/>
        <v>3.5623163801172857E-2</v>
      </c>
      <c r="Q501">
        <f t="shared" si="18"/>
        <v>1.0018124399792274</v>
      </c>
    </row>
    <row r="502" spans="1:17">
      <c r="A502" s="842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2"/>
        <v>1.7788275184275184</v>
      </c>
      <c r="G502">
        <f>LN(F502/参数实验室!$E$58)/参数实验室!$E$59</f>
        <v>0.11176199693127431</v>
      </c>
      <c r="H502" s="905">
        <f>INDEX(神经网络!$F$10:$BN$70,MATCH(ROUND(G502*2,1)/2,神经网络!$D$10:$D$70,0),MATCH(ROUND(E502*2,1)/2,神经网络!$F$8:$BN$8,0))</f>
        <v>-7.8584219924753118E-2</v>
      </c>
      <c r="I502">
        <f t="shared" si="13"/>
        <v>1.0700656295833766</v>
      </c>
      <c r="J502">
        <f t="shared" si="14"/>
        <v>1.6240373488687603</v>
      </c>
      <c r="K502">
        <f t="shared" si="15"/>
        <v>0.65889225412749386</v>
      </c>
      <c r="L502">
        <f>MIN(MAX(L501*(1+MAX(MIN(((B502-B501)/B501)/($K$7*卓尔金历!$O$8),0),-卓尔金历!$N$11))+MIN(MAX(((B502-B501)/B501)/($K$7*卓尔金历!$O$8),0),卓尔金历!$N$11),0),1)</f>
        <v>0.38080243966654498</v>
      </c>
      <c r="M502">
        <f t="shared" si="16"/>
        <v>1.0557410505419407</v>
      </c>
      <c r="N502">
        <f t="shared" si="17"/>
        <v>1.2941762070682055E-2</v>
      </c>
      <c r="O502">
        <f t="shared" si="19"/>
        <v>4.2542819654144547E-2</v>
      </c>
      <c r="P502">
        <f t="shared" si="20"/>
        <v>1</v>
      </c>
      <c r="Q502">
        <f t="shared" si="18"/>
        <v>1.0017958324652909</v>
      </c>
    </row>
    <row r="503" spans="1:17">
      <c r="A503" s="842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2"/>
        <v>1.702989129136304</v>
      </c>
      <c r="G503">
        <f>LN(F503/参数实验室!$E$58)/参数实验室!$E$59</f>
        <v>8.8894404677027347E-2</v>
      </c>
      <c r="H503" s="905">
        <f>INDEX(神经网络!$F$10:$BN$70,MATCH(ROUND(G503*2,1)/2,神经网络!$D$10:$D$70,0),MATCH(ROUND(E503*2,1)/2,神经网络!$F$8:$BN$8,0))</f>
        <v>-0.12697389629421324</v>
      </c>
      <c r="I503">
        <f t="shared" si="13"/>
        <v>1.0676792840047939</v>
      </c>
      <c r="J503">
        <f t="shared" si="14"/>
        <v>1.6701248952555763</v>
      </c>
      <c r="K503">
        <f t="shared" si="15"/>
        <v>0.63928110229229829</v>
      </c>
      <c r="L503">
        <f>MIN(MAX(L502*(1+MAX(MIN(((B503-B502)/B502)/($K$7*卓尔金历!$O$8),0),-卓尔金历!$N$11))+MIN(MAX(((B503-B502)/B502)/($K$7*卓尔金历!$O$8),0),卓尔金历!$N$11),0),1)</f>
        <v>1</v>
      </c>
      <c r="M503">
        <f t="shared" si="16"/>
        <v>1.0548444891108038</v>
      </c>
      <c r="N503">
        <f t="shared" si="17"/>
        <v>2.8378378378378359E-2</v>
      </c>
      <c r="O503">
        <f t="shared" si="19"/>
        <v>4.2149108912228048E-2</v>
      </c>
      <c r="P503">
        <f t="shared" si="20"/>
        <v>0.45495817690093837</v>
      </c>
      <c r="Q503">
        <f t="shared" si="18"/>
        <v>0.99956173486477573</v>
      </c>
    </row>
    <row r="504" spans="1:17">
      <c r="A504" s="842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2"/>
        <v>1.7160391262602015</v>
      </c>
      <c r="G504">
        <f>LN(F504/参数实验室!$E$58)/参数实验室!$E$59</f>
        <v>9.2901026736241191E-2</v>
      </c>
      <c r="H504" s="905">
        <f>INDEX(神经网络!$F$10:$BN$70,MATCH(ROUND(G504*2,1)/2,神经网络!$D$10:$D$70,0),MATCH(ROUND(E504*2,1)/2,神经网络!$F$8:$BN$8,0))</f>
        <v>-7.8584219924753118E-2</v>
      </c>
      <c r="I504">
        <f t="shared" si="13"/>
        <v>1.068310884595957</v>
      </c>
      <c r="J504">
        <f t="shared" si="14"/>
        <v>1.6623438809305295</v>
      </c>
      <c r="K504">
        <f t="shared" si="15"/>
        <v>0.64265336243061155</v>
      </c>
      <c r="L504">
        <f>MIN(MAX(L503*(1+MAX(MIN(((B504-B503)/B503)/($K$7*卓尔金历!$O$8),0),-卓尔金历!$N$11))+MIN(MAX(((B504-B503)/B503)/($K$7*卓尔金历!$O$8),0),卓尔金历!$N$11),0),1)</f>
        <v>0.86291385116054076</v>
      </c>
      <c r="M504">
        <f t="shared" si="16"/>
        <v>1.0554684970998025</v>
      </c>
      <c r="N504">
        <f t="shared" si="17"/>
        <v>-4.6589415840401025E-3</v>
      </c>
      <c r="O504">
        <f t="shared" si="19"/>
        <v>4.2180237673039987E-2</v>
      </c>
      <c r="P504">
        <f t="shared" si="20"/>
        <v>1</v>
      </c>
      <c r="Q504">
        <f t="shared" si="18"/>
        <v>0.99983075377475095</v>
      </c>
    </row>
    <row r="505" spans="1:17">
      <c r="A505" s="842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2"/>
        <v>1.7109952919020714</v>
      </c>
      <c r="G505">
        <f>LN(F505/参数实验室!$E$58)/参数实验室!$E$59</f>
        <v>9.1356088201092242E-2</v>
      </c>
      <c r="H505" s="905">
        <f>INDEX(神经网络!$F$10:$BN$70,MATCH(ROUND(G505*2,1)/2,神经网络!$D$10:$D$70,0),MATCH(ROUND(E505*2,1)/2,神经网络!$F$8:$BN$8,0))</f>
        <v>-0.12697389629421324</v>
      </c>
      <c r="I505">
        <f t="shared" si="13"/>
        <v>1.0666584374151471</v>
      </c>
      <c r="J505">
        <f t="shared" si="14"/>
        <v>1.6950640437332909</v>
      </c>
      <c r="K505">
        <f t="shared" si="15"/>
        <v>0.62927323681876179</v>
      </c>
      <c r="L505">
        <f>MIN(MAX(L504*(1+MAX(MIN(((B505-B504)/B504)/($K$7*卓尔金历!$O$8),0),-卓尔金历!$N$11))+MIN(MAX(((B505-B504)/B504)/($K$7*卓尔金历!$O$8),0),卓尔金历!$N$11),0),1)</f>
        <v>1</v>
      </c>
      <c r="M505">
        <f t="shared" si="16"/>
        <v>1.0540597188149921</v>
      </c>
      <c r="N505">
        <f t="shared" si="17"/>
        <v>1.9683149303888585E-2</v>
      </c>
      <c r="O505">
        <f t="shared" si="19"/>
        <v>4.1937100913568497E-2</v>
      </c>
      <c r="P505">
        <f t="shared" si="20"/>
        <v>0.83049370068174511</v>
      </c>
      <c r="Q505">
        <f t="shared" si="18"/>
        <v>0.99828423062855376</v>
      </c>
    </row>
    <row r="506" spans="1:17">
      <c r="A506" s="842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2"/>
        <v>1.577080897924608</v>
      </c>
      <c r="G506">
        <f>LN(F506/参数实验室!$E$58)/参数实验室!$E$59</f>
        <v>4.8580673710163502E-2</v>
      </c>
      <c r="H506" s="905">
        <f>INDEX(神经网络!$F$10:$BN$70,MATCH(ROUND(G506*2,1)/2,神经网络!$D$10:$D$70,0),MATCH(ROUND(E506*2,1)/2,神经网络!$F$8:$BN$8,0))</f>
        <v>-0.2547938104040367</v>
      </c>
      <c r="I506">
        <f t="shared" si="13"/>
        <v>1.0515460300037316</v>
      </c>
      <c r="J506">
        <f t="shared" si="14"/>
        <v>1.8842025457882767</v>
      </c>
      <c r="K506">
        <f t="shared" si="15"/>
        <v>0.55808545230672413</v>
      </c>
      <c r="L506">
        <f>MIN(MAX(L505*(1+MAX(MIN(((B506-B505)/B505)/($K$7*卓尔金历!$O$8),0),-卓尔金历!$N$11))+MIN(MAX(((B506-B505)/B505)/($K$7*卓尔金历!$O$8),0),卓尔金历!$N$11),0),1)</f>
        <v>1</v>
      </c>
      <c r="M506">
        <f t="shared" si="16"/>
        <v>1.0391258099385048</v>
      </c>
      <c r="N506">
        <f t="shared" si="17"/>
        <v>0.11158192090395484</v>
      </c>
      <c r="O506">
        <f t="shared" si="19"/>
        <v>4.6426606788651049E-2</v>
      </c>
      <c r="P506">
        <f t="shared" si="20"/>
        <v>5.1630307927414505E-3</v>
      </c>
      <c r="Q506">
        <f t="shared" si="18"/>
        <v>0.98653799161737743</v>
      </c>
    </row>
    <row r="507" spans="1:17">
      <c r="A507" s="842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2"/>
        <v>1.4116010782694535</v>
      </c>
      <c r="G507">
        <f>LN(F507/参数实验室!$E$58)/参数实验室!$E$59</f>
        <v>-9.5999368322555647E-3</v>
      </c>
      <c r="H507" s="905">
        <f>INDEX(神经网络!$F$10:$BN$70,MATCH(ROUND(G507*2,1)/2,神经网络!$D$10:$D$70,0),MATCH(ROUND(E507*2,1)/2,神经网络!$F$8:$BN$8,0))</f>
        <v>-0.33460621337451085</v>
      </c>
      <c r="I507">
        <f t="shared" si="13"/>
        <v>1.0205828802822579</v>
      </c>
      <c r="J507">
        <f t="shared" si="14"/>
        <v>2.1019512389768962</v>
      </c>
      <c r="K507">
        <f t="shared" si="15"/>
        <v>0.48554070206643635</v>
      </c>
      <c r="L507">
        <f>MIN(MAX(L506*(1+MAX(MIN(((B507-B506)/B506)/($K$7*卓尔金历!$O$8),0),-卓尔金历!$N$11))+MIN(MAX(((B507-B506)/B506)/($K$7*卓尔金历!$O$8),0),卓尔金历!$N$11),0),1)</f>
        <v>1</v>
      </c>
      <c r="M507">
        <f t="shared" si="16"/>
        <v>1.0085283780481866</v>
      </c>
      <c r="N507">
        <f t="shared" si="17"/>
        <v>0.11556543837357033</v>
      </c>
      <c r="O507">
        <f t="shared" si="19"/>
        <v>4.9744407258986115E-2</v>
      </c>
      <c r="P507">
        <f t="shared" si="20"/>
        <v>7.2918141567401701E-3</v>
      </c>
      <c r="Q507">
        <f t="shared" si="18"/>
        <v>0.98638801091796535</v>
      </c>
    </row>
    <row r="508" spans="1:17">
      <c r="A508" s="842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2"/>
        <v>1.4309580585799724</v>
      </c>
      <c r="G508">
        <f>LN(F508/参数实验室!$E$58)/参数实验室!$E$59</f>
        <v>-2.4516272046491636E-3</v>
      </c>
      <c r="H508" s="905">
        <f>INDEX(神经网络!$F$10:$BN$70,MATCH(ROUND(G508*2,1)/2,神经网络!$D$10:$D$70,0),MATCH(ROUND(E508*2,1)/2,神经网络!$F$8:$BN$8,0))</f>
        <v>-0.35222250583248027</v>
      </c>
      <c r="I508">
        <f t="shared" si="13"/>
        <v>1.0238826150215199</v>
      </c>
      <c r="J508">
        <f t="shared" si="14"/>
        <v>2.0816407964566457</v>
      </c>
      <c r="K508">
        <f t="shared" si="15"/>
        <v>0.49186325362395167</v>
      </c>
      <c r="L508">
        <f>MIN(MAX(L507*(1+MAX(MIN(((B508-B507)/B507)/($K$7*卓尔金历!$O$8),0),-卓尔金历!$N$11))+MIN(MAX(((B508-B507)/B507)/($K$7*卓尔金历!$O$8),0),卓尔金历!$N$11),0),1)</f>
        <v>0.71568284833356866</v>
      </c>
      <c r="M508">
        <f t="shared" si="16"/>
        <v>1.0117891383341684</v>
      </c>
      <c r="N508">
        <f t="shared" si="17"/>
        <v>-9.6626611234503675E-3</v>
      </c>
      <c r="O508">
        <f t="shared" si="19"/>
        <v>4.8539537445478537E-2</v>
      </c>
      <c r="P508">
        <f t="shared" si="20"/>
        <v>1</v>
      </c>
      <c r="Q508">
        <f t="shared" si="18"/>
        <v>0.98641126579922989</v>
      </c>
    </row>
    <row r="509" spans="1:17">
      <c r="A509" s="842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2"/>
        <v>1.5109023110965416</v>
      </c>
      <c r="G509">
        <f>LN(F509/参数实验室!$E$58)/参数实验室!$E$59</f>
        <v>2.6080928324005992E-2</v>
      </c>
      <c r="H509" s="905">
        <f>INDEX(神经网络!$F$10:$BN$70,MATCH(ROUND(G509*2,1)/2,神经网络!$D$10:$D$70,0),MATCH(ROUND(E509*2,1)/2,神经网络!$F$8:$BN$8,0))</f>
        <v>-0.26462081419709194</v>
      </c>
      <c r="I509">
        <f t="shared" si="13"/>
        <v>1.0471101092928436</v>
      </c>
      <c r="J509">
        <f t="shared" si="14"/>
        <v>1.947567934240453</v>
      </c>
      <c r="K509">
        <f t="shared" si="15"/>
        <v>0.53765010754359854</v>
      </c>
      <c r="L509">
        <f>MIN(MAX(L508*(1+MAX(MIN(((B509-B508)/B508)/($K$7*卓尔金历!$O$8),0),-卓尔金历!$N$11))+MIN(MAX(((B509-B508)/B508)/($K$7*卓尔金历!$O$8),0),卓尔金历!$N$11),0),1)</f>
        <v>0</v>
      </c>
      <c r="M509">
        <f t="shared" si="16"/>
        <v>1.0282163107279032</v>
      </c>
      <c r="N509">
        <f t="shared" si="17"/>
        <v>-6.4407299493942707E-2</v>
      </c>
      <c r="O509">
        <f t="shared" si="19"/>
        <v>5.2091681445336394E-2</v>
      </c>
      <c r="P509">
        <f t="shared" si="20"/>
        <v>3.8238394193945341E-2</v>
      </c>
      <c r="Q509">
        <f t="shared" si="18"/>
        <v>1.0087886962677013</v>
      </c>
    </row>
    <row r="510" spans="1:17">
      <c r="A510" s="842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2"/>
        <v>1.3353817862140729</v>
      </c>
      <c r="G510">
        <f>LN(F510/参数实验室!$E$58)/参数实验室!$E$59</f>
        <v>-3.8733190505782576E-2</v>
      </c>
      <c r="H510" s="905">
        <f>INDEX(神经网络!$F$10:$BN$70,MATCH(ROUND(G510*2,1)/2,神经网络!$D$10:$D$70,0),MATCH(ROUND(E510*2,1)/2,神经网络!$F$8:$BN$8,0))</f>
        <v>-0.40139588355012412</v>
      </c>
      <c r="I510">
        <f t="shared" si="13"/>
        <v>1.0077679152130146</v>
      </c>
      <c r="J510">
        <f t="shared" si="14"/>
        <v>2.2240932125613502</v>
      </c>
      <c r="K510">
        <f t="shared" si="15"/>
        <v>0.45311406442917507</v>
      </c>
      <c r="L510">
        <f>MIN(MAX(L509*(1+MAX(MIN(((B510-B509)/B509)/($K$7*卓尔金历!$O$8),0),-卓尔金历!$N$11))+MIN(MAX(((B510-B509)/B509)/($K$7*卓尔金历!$O$8),0),卓尔金历!$N$11),0),1)</f>
        <v>1</v>
      </c>
      <c r="M510">
        <f t="shared" si="16"/>
        <v>1.0282163107279032</v>
      </c>
      <c r="N510">
        <f t="shared" si="17"/>
        <v>0.14198492050483538</v>
      </c>
      <c r="O510">
        <f t="shared" si="19"/>
        <v>5.6725755592156618E-2</v>
      </c>
      <c r="P510">
        <f t="shared" si="20"/>
        <v>4.2979540166837625E-3</v>
      </c>
      <c r="Q510">
        <f t="shared" si="18"/>
        <v>1.007339370287996</v>
      </c>
    </row>
    <row r="511" spans="1:17">
      <c r="A511" s="842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2"/>
        <v>1.0923756405089526</v>
      </c>
      <c r="G511">
        <f>LN(F511/参数实验室!$E$58)/参数实验室!$E$59</f>
        <v>-0.14415664471126352</v>
      </c>
      <c r="H511" s="905">
        <f>INDEX(神经网络!$F$10:$BN$70,MATCH(ROUND(G511*2,1)/2,神经网络!$D$10:$D$70,0),MATCH(ROUND(E511*2,1)/2,神经网络!$F$8:$BN$8,0))</f>
        <v>-0.37219283649664259</v>
      </c>
      <c r="I511">
        <f t="shared" si="13"/>
        <v>0.9080655244119894</v>
      </c>
      <c r="J511">
        <f t="shared" si="14"/>
        <v>2.7722756474202943</v>
      </c>
      <c r="K511">
        <f t="shared" si="15"/>
        <v>0.32755239373724548</v>
      </c>
      <c r="L511">
        <f>MIN(MAX(L510*(1+MAX(MIN(((B511-B510)/B510)/($K$7*卓尔金历!$O$8),0),-卓尔金历!$N$11))+MIN(MAX(((B511-B510)/B510)/($K$7*卓尔金历!$O$8),0),卓尔金历!$N$11),0),1)</f>
        <v>1</v>
      </c>
      <c r="M511">
        <f t="shared" si="16"/>
        <v>0.92649088080239028</v>
      </c>
      <c r="N511">
        <f t="shared" si="17"/>
        <v>0.24647457748753096</v>
      </c>
      <c r="O511">
        <f t="shared" si="19"/>
        <v>7.3071240874637511E-2</v>
      </c>
      <c r="P511">
        <f t="shared" si="20"/>
        <v>0</v>
      </c>
      <c r="Q511">
        <f t="shared" si="18"/>
        <v>1.0069110362199689</v>
      </c>
    </row>
    <row r="512" spans="1:17">
      <c r="A512" s="842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2"/>
        <v>1.1121850408397915</v>
      </c>
      <c r="G512">
        <f>LN(F512/参数实验室!$E$58)/参数实验室!$E$59</f>
        <v>-0.1347240863048616</v>
      </c>
      <c r="H512" s="905">
        <f>INDEX(神经网络!$F$10:$BN$70,MATCH(ROUND(G512*2,1)/2,神经网络!$D$10:$D$70,0),MATCH(ROUND(E512*2,1)/2,神经网络!$F$8:$BN$8,0))</f>
        <v>-0.42438257751774672</v>
      </c>
      <c r="I512">
        <f t="shared" si="13"/>
        <v>0.92026116803744373</v>
      </c>
      <c r="J512">
        <f t="shared" si="14"/>
        <v>2.6722397350464866</v>
      </c>
      <c r="K512">
        <f t="shared" si="15"/>
        <v>0.34437822174717225</v>
      </c>
      <c r="L512">
        <f>MIN(MAX(L511*(1+MAX(MIN(((B512-B511)/B511)/($K$7*卓尔金历!$O$8),0),-卓尔金历!$N$11))+MIN(MAX(((B512-B511)/B511)/($K$7*卓尔金历!$O$8),0),卓尔金历!$N$11),0),1)</f>
        <v>0</v>
      </c>
      <c r="M512">
        <f t="shared" si="16"/>
        <v>0.93893398353092516</v>
      </c>
      <c r="N512">
        <f t="shared" si="17"/>
        <v>-3.6084403247164505E-2</v>
      </c>
      <c r="O512">
        <f t="shared" si="19"/>
        <v>7.4405198804118694E-2</v>
      </c>
      <c r="P512">
        <f t="shared" si="20"/>
        <v>0.84961543357773217</v>
      </c>
      <c r="Q512">
        <f t="shared" si="18"/>
        <v>1.0069110362199689</v>
      </c>
    </row>
    <row r="513" spans="1:17">
      <c r="A513" s="842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2"/>
        <v>1.0832709251101322</v>
      </c>
      <c r="G513">
        <f>LN(F513/参数实验室!$E$58)/参数实验室!$E$59</f>
        <v>-0.14854952235954072</v>
      </c>
      <c r="H513" s="905">
        <f>INDEX(神经网络!$F$10:$BN$70,MATCH(ROUND(G513*2,1)/2,神经网络!$D$10:$D$70,0),MATCH(ROUND(E513*2,1)/2,神经网络!$F$8:$BN$8,0))</f>
        <v>-0.42438257751774672</v>
      </c>
      <c r="I513">
        <f t="shared" si="13"/>
        <v>0.91366552058667905</v>
      </c>
      <c r="J513">
        <f t="shared" si="14"/>
        <v>2.7173696181317579</v>
      </c>
      <c r="K513">
        <f t="shared" si="15"/>
        <v>0.33623159488139159</v>
      </c>
      <c r="L513">
        <f>MIN(MAX(L512*(1+MAX(MIN(((B513-B512)/B512)/($K$7*卓尔金历!$O$8),0),-卓尔金历!$N$11))+MIN(MAX(((B513-B512)/B512)/($K$7*卓尔金历!$O$8),0),卓尔金历!$N$11),0),1)</f>
        <v>0.49692986913524684</v>
      </c>
      <c r="M513">
        <f t="shared" si="16"/>
        <v>0.93893398353092516</v>
      </c>
      <c r="N513">
        <f t="shared" si="17"/>
        <v>1.6888411055861564E-2</v>
      </c>
      <c r="O513">
        <f t="shared" si="19"/>
        <v>7.4077750331756051E-2</v>
      </c>
      <c r="P513">
        <f t="shared" si="20"/>
        <v>1</v>
      </c>
      <c r="Q513">
        <f t="shared" si="18"/>
        <v>1.0007796336576891</v>
      </c>
    </row>
    <row r="514" spans="1:17">
      <c r="A514" s="842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2"/>
        <v>1.0294954734592894</v>
      </c>
      <c r="G514">
        <f>LN(F514/参数实验室!$E$58)/参数实验室!$E$59</f>
        <v>-0.17527312086624375</v>
      </c>
      <c r="H514" s="905">
        <f>INDEX(神经网络!$F$10:$BN$70,MATCH(ROUND(G514*2,1)/2,神经网络!$D$10:$D$70,0),MATCH(ROUND(E514*2,1)/2,神经网络!$F$8:$BN$8,0))</f>
        <v>-0.47296584440234324</v>
      </c>
      <c r="I514">
        <f t="shared" si="13"/>
        <v>0.89637932440346069</v>
      </c>
      <c r="J514">
        <f t="shared" si="14"/>
        <v>2.8385140257771031</v>
      </c>
      <c r="K514">
        <f t="shared" si="15"/>
        <v>0.31579175451072783</v>
      </c>
      <c r="L514">
        <f>MIN(MAX(L513*(1+MAX(MIN(((B514-B513)/B513)/($K$7*卓尔金历!$O$8),0),-卓尔金历!$N$11))+MIN(MAX(((B514-B513)/B513)/($K$7*卓尔金历!$O$8),0),卓尔金历!$N$11),0),1)</f>
        <v>1</v>
      </c>
      <c r="M514">
        <f t="shared" si="16"/>
        <v>0.93010638931560352</v>
      </c>
      <c r="N514">
        <f t="shared" si="17"/>
        <v>4.458149779735688E-2</v>
      </c>
      <c r="O514">
        <f t="shared" si="19"/>
        <v>7.3501534671658361E-2</v>
      </c>
      <c r="P514">
        <f t="shared" si="20"/>
        <v>0.61110304972119078</v>
      </c>
      <c r="Q514">
        <f t="shared" si="18"/>
        <v>0.98184527234736207</v>
      </c>
    </row>
    <row r="515" spans="1:17">
      <c r="A515" s="842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2"/>
        <v>1.1462978010338776</v>
      </c>
      <c r="G515">
        <f>LN(F515/参数实验室!$E$58)/参数实验室!$E$59</f>
        <v>-0.11886779418244341</v>
      </c>
      <c r="H515" s="905">
        <f>INDEX(神经网络!$F$10:$BN$70,MATCH(ROUND(G515*2,1)/2,神经网络!$D$10:$D$70,0),MATCH(ROUND(E515*2,1)/2,神经网络!$F$8:$BN$8,0))</f>
        <v>-0.41726090965651258</v>
      </c>
      <c r="I515">
        <f t="shared" si="13"/>
        <v>0.94333664080131341</v>
      </c>
      <c r="J515">
        <f t="shared" si="14"/>
        <v>2.5241211444076446</v>
      </c>
      <c r="K515">
        <f t="shared" si="15"/>
        <v>0.3737287502588128</v>
      </c>
      <c r="L515">
        <f>MIN(MAX(L514*(1+MAX(MIN(((B515-B514)/B514)/($K$7*卓尔金历!$O$8),0),-卓尔金历!$N$11))+MIN(MAX(((B515-B514)/B514)/($K$7*卓尔金历!$O$8),0),卓尔金历!$N$11),0),1)</f>
        <v>0</v>
      </c>
      <c r="M515">
        <f t="shared" si="16"/>
        <v>0.97883051627583106</v>
      </c>
      <c r="N515">
        <f t="shared" si="17"/>
        <v>-0.11075967161493472</v>
      </c>
      <c r="O515">
        <f t="shared" si="19"/>
        <v>7.8890663368679892E-2</v>
      </c>
      <c r="P515">
        <f t="shared" si="20"/>
        <v>4.85624751583216E-2</v>
      </c>
      <c r="Q515">
        <f t="shared" si="18"/>
        <v>1.0132770499400641</v>
      </c>
    </row>
    <row r="516" spans="1:17">
      <c r="A516" s="842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2"/>
        <v>1.1519775157232703</v>
      </c>
      <c r="G516">
        <f>LN(F516/参数实验室!$E$58)/参数实验室!$E$59</f>
        <v>-0.11627365129170791</v>
      </c>
      <c r="H516" s="905">
        <f>INDEX(神经网络!$F$10:$BN$70,MATCH(ROUND(G516*2,1)/2,神经网络!$D$10:$D$70,0),MATCH(ROUND(E516*2,1)/2,神经网络!$F$8:$BN$8,0))</f>
        <v>-0.36794061526089811</v>
      </c>
      <c r="I516">
        <f t="shared" si="13"/>
        <v>0.94120231884224792</v>
      </c>
      <c r="J516">
        <f t="shared" si="14"/>
        <v>2.5378077490922144</v>
      </c>
      <c r="K516">
        <f t="shared" si="15"/>
        <v>0.37087219044820097</v>
      </c>
      <c r="L516">
        <f>MIN(MAX(L515*(1+MAX(MIN(((B516-B515)/B515)/($K$7*卓尔金历!$O$8),0),-卓尔金历!$N$11))+MIN(MAX(((B516-B515)/B515)/($K$7*卓尔金历!$O$8),0),卓尔金历!$N$11),0),1)</f>
        <v>0.15954817450576947</v>
      </c>
      <c r="M516">
        <f t="shared" si="16"/>
        <v>0.97883051627583106</v>
      </c>
      <c r="N516">
        <f t="shared" si="17"/>
        <v>5.4223248019981971E-3</v>
      </c>
      <c r="O516">
        <f t="shared" si="19"/>
        <v>7.6363035597422427E-2</v>
      </c>
      <c r="P516">
        <f t="shared" si="20"/>
        <v>1</v>
      </c>
      <c r="Q516">
        <f t="shared" si="18"/>
        <v>1.0131657173662221</v>
      </c>
    </row>
    <row r="517" spans="1:17">
      <c r="A517" s="842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21">C517/B517</f>
        <v>1.0469220289855072</v>
      </c>
      <c r="G517">
        <f>LN(F517/参数实验室!$E$58)/参数实验室!$E$59</f>
        <v>-0.1664631268568528</v>
      </c>
      <c r="H517" s="905">
        <f>INDEX(神经网络!$F$10:$BN$70,MATCH(ROUND(G517*2,1)/2,神经网络!$D$10:$D$70,0),MATCH(ROUND(E517*2,1)/2,神经网络!$F$8:$BN$8,0))</f>
        <v>-0.42438257751774672</v>
      </c>
      <c r="I517">
        <f t="shared" si="13"/>
        <v>0.91179893164867987</v>
      </c>
      <c r="J517">
        <f t="shared" si="14"/>
        <v>2.7532819919396667</v>
      </c>
      <c r="K517">
        <f t="shared" si="15"/>
        <v>0.33116801487025466</v>
      </c>
      <c r="L517">
        <f>MIN(MAX(L516*(1+MAX(MIN(((B517-B516)/B516)/($K$7*卓尔金历!$O$8),0),-卓尔金历!$N$11))+MIN(MAX(((B517-B516)/B516)/($K$7*卓尔金历!$O$8),0),卓尔金历!$N$11),0),1)</f>
        <v>1</v>
      </c>
      <c r="M517">
        <f t="shared" si="16"/>
        <v>0.97395170841947987</v>
      </c>
      <c r="N517">
        <f t="shared" si="17"/>
        <v>8.4905660377358486E-2</v>
      </c>
      <c r="O517">
        <f t="shared" si="19"/>
        <v>7.6786925826191163E-2</v>
      </c>
      <c r="P517">
        <f t="shared" si="20"/>
        <v>6.8688063844304093E-2</v>
      </c>
      <c r="Q517">
        <f t="shared" si="18"/>
        <v>0.98151417626545989</v>
      </c>
    </row>
    <row r="518" spans="1:17">
      <c r="A518" s="842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21"/>
        <v>1.0496400000000001</v>
      </c>
      <c r="G518">
        <f>LN(F518/参数实验室!$E$58)/参数实验室!$E$59</f>
        <v>-0.16510229053970266</v>
      </c>
      <c r="H518" s="905">
        <f>INDEX(神经网络!$F$10:$BN$70,MATCH(ROUND(G518*2,1)/2,神经网络!$D$10:$D$70,0),MATCH(ROUND(E518*2,1)/2,神经网络!$F$8:$BN$8,0))</f>
        <v>-0.42438257751774672</v>
      </c>
      <c r="I518">
        <f t="shared" si="13"/>
        <v>0.91740692557318704</v>
      </c>
      <c r="J518">
        <f t="shared" si="14"/>
        <v>2.7133793543753235</v>
      </c>
      <c r="K518">
        <f t="shared" si="15"/>
        <v>0.33810492590867125</v>
      </c>
      <c r="L518">
        <f>MIN(MAX(L517*(1+MAX(MIN(((B518-B517)/B517)/($K$7*卓尔金历!$O$8),0),-卓尔金历!$N$11))+MIN(MAX(((B518-B517)/B517)/($K$7*卓尔金历!$O$8),0),卓尔金历!$N$11),0),1)</f>
        <v>0.57356070162202588</v>
      </c>
      <c r="M518">
        <f t="shared" si="16"/>
        <v>0.9799419712658114</v>
      </c>
      <c r="N518">
        <f t="shared" si="17"/>
        <v>-1.4492753623188482E-2</v>
      </c>
      <c r="O518">
        <f t="shared" si="19"/>
        <v>7.7122197539867737E-2</v>
      </c>
      <c r="P518">
        <f t="shared" si="20"/>
        <v>1</v>
      </c>
      <c r="Q518">
        <f t="shared" si="18"/>
        <v>0.98192883069288206</v>
      </c>
    </row>
    <row r="519" spans="1:17">
      <c r="A519" s="842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21"/>
        <v>1.126480031201248</v>
      </c>
      <c r="G519">
        <f>LN(F519/参数实验室!$E$58)/参数实验室!$E$59</f>
        <v>-0.12802108677402335</v>
      </c>
      <c r="H519" s="905">
        <f>INDEX(神经网络!$F$10:$BN$70,MATCH(ROUND(G519*2,1)/2,神经网络!$D$10:$D$70,0),MATCH(ROUND(E519*2,1)/2,神经网络!$F$8:$BN$8,0))</f>
        <v>-0.46789075911576716</v>
      </c>
      <c r="I519">
        <f t="shared" si="13"/>
        <v>0.93973623309169851</v>
      </c>
      <c r="J519">
        <f t="shared" si="14"/>
        <v>2.5577590678743856</v>
      </c>
      <c r="K519">
        <f t="shared" si="15"/>
        <v>0.36740608014837856</v>
      </c>
      <c r="L519">
        <f>MIN(MAX(L518*(1+MAX(MIN(((B519-B518)/B518)/($K$7*卓尔金历!$O$8),0),-卓尔金历!$N$11))+MIN(MAX(((B519-B518)/B518)/($K$7*卓尔金历!$O$8),0),卓尔金历!$N$11),0),1)</f>
        <v>0</v>
      </c>
      <c r="M519">
        <f t="shared" si="16"/>
        <v>0.99362218828302384</v>
      </c>
      <c r="N519">
        <f t="shared" si="17"/>
        <v>-5.7352941176470544E-2</v>
      </c>
      <c r="O519">
        <f t="shared" si="19"/>
        <v>7.928649748926507E-2</v>
      </c>
      <c r="P519">
        <f t="shared" si="20"/>
        <v>0.42594145251660559</v>
      </c>
      <c r="Q519">
        <f t="shared" si="18"/>
        <v>1.0058285748638067</v>
      </c>
    </row>
    <row r="520" spans="1:17">
      <c r="A520" s="842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21"/>
        <v>1.0464733333333334</v>
      </c>
      <c r="G520">
        <f>LN(F520/参数实验室!$E$58)/参数实验室!$E$59</f>
        <v>-0.166688119932697</v>
      </c>
      <c r="H520" s="905">
        <f>INDEX(神经网络!$F$10:$BN$70,MATCH(ROUND(G520*2,1)/2,神经网络!$D$10:$D$70,0),MATCH(ROUND(E520*2,1)/2,神经网络!$F$8:$BN$8,0))</f>
        <v>-0.42438257751774672</v>
      </c>
      <c r="I520">
        <f t="shared" si="13"/>
        <v>0.91641393577192398</v>
      </c>
      <c r="J520">
        <f t="shared" si="14"/>
        <v>2.6934280355931515</v>
      </c>
      <c r="K520">
        <f t="shared" si="15"/>
        <v>0.34024073547229922</v>
      </c>
      <c r="L520">
        <f>MIN(MAX(L519*(1+MAX(MIN(((B520-B519)/B519)/($K$7*卓尔金历!$O$8),0),-卓尔金历!$N$11))+MIN(MAX(((B520-B519)/B519)/($K$7*卓尔金历!$O$8),0),卓尔金历!$N$11),0),1)</f>
        <v>1</v>
      </c>
      <c r="M520">
        <f t="shared" si="16"/>
        <v>0.99362218828302384</v>
      </c>
      <c r="N520">
        <f t="shared" si="17"/>
        <v>5.3042121684867369E-2</v>
      </c>
      <c r="O520">
        <f t="shared" si="19"/>
        <v>7.9222037850305502E-2</v>
      </c>
      <c r="P520">
        <f t="shared" si="20"/>
        <v>0.51226188564566333</v>
      </c>
      <c r="Q520">
        <f t="shared" si="18"/>
        <v>0.99519598082530358</v>
      </c>
    </row>
    <row r="521" spans="1:17">
      <c r="A521" s="842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21"/>
        <v>0.99792267702590765</v>
      </c>
      <c r="G521">
        <f>LN(F521/参数实验室!$E$58)/参数实验室!$E$59</f>
        <v>-0.19162145002953362</v>
      </c>
      <c r="H521" s="905">
        <f>INDEX(神经网络!$F$10:$BN$70,MATCH(ROUND(G521*2,1)/2,神经网络!$D$10:$D$70,0),MATCH(ROUND(E521*2,1)/2,神经网络!$F$8:$BN$8,0))</f>
        <v>-0.47296584440234324</v>
      </c>
      <c r="I521">
        <f t="shared" si="13"/>
        <v>0.90190614833064064</v>
      </c>
      <c r="J521">
        <f t="shared" si="14"/>
        <v>2.7939028769801673</v>
      </c>
      <c r="K521">
        <f t="shared" si="15"/>
        <v>0.32281227660479012</v>
      </c>
      <c r="L521">
        <f>MIN(MAX(L520*(1+MAX(MIN(((B521-B520)/B520)/($K$7*卓尔金历!$O$8),0),-卓尔金历!$N$11))+MIN(MAX(((B521-B520)/B520)/($K$7*卓尔金历!$O$8),0),卓尔金历!$N$11),0),1)</f>
        <v>1</v>
      </c>
      <c r="M521">
        <f t="shared" si="16"/>
        <v>0.97789211375899276</v>
      </c>
      <c r="N521">
        <f t="shared" si="17"/>
        <v>3.7303703703703742E-2</v>
      </c>
      <c r="O521">
        <f t="shared" si="19"/>
        <v>7.8657157247698395E-2</v>
      </c>
      <c r="P521">
        <f t="shared" si="20"/>
        <v>0.88432816408190607</v>
      </c>
      <c r="Q521">
        <f t="shared" si="18"/>
        <v>0.98712530029828371</v>
      </c>
    </row>
    <row r="522" spans="1:17">
      <c r="A522" s="842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21"/>
        <v>1.032436812570146</v>
      </c>
      <c r="G522">
        <f>LN(F522/参数实验室!$E$58)/参数实验室!$E$59</f>
        <v>-0.17377571497953651</v>
      </c>
      <c r="H522" s="905">
        <f>INDEX(神经网络!$F$10:$BN$70,MATCH(ROUND(G522*2,1)/2,神经网络!$D$10:$D$70,0),MATCH(ROUND(E522*2,1)/2,神经网络!$F$8:$BN$8,0))</f>
        <v>-0.46789075911576716</v>
      </c>
      <c r="I522">
        <f t="shared" si="13"/>
        <v>0.92135886868873218</v>
      </c>
      <c r="J522">
        <f t="shared" si="14"/>
        <v>2.6664937552372203</v>
      </c>
      <c r="K522">
        <f t="shared" si="15"/>
        <v>0.3455319806690359</v>
      </c>
      <c r="L522">
        <f>MIN(MAX(L521*(1+MAX(MIN(((B522-B521)/B521)/($K$7*卓尔金历!$O$8),0),-卓尔金历!$N$11))+MIN(MAX(((B522-B521)/B521)/($K$7*卓尔金历!$O$8),0),卓尔金历!$N$11),0),1)</f>
        <v>0</v>
      </c>
      <c r="M522">
        <f t="shared" si="16"/>
        <v>0.9989837338400247</v>
      </c>
      <c r="N522">
        <f t="shared" si="17"/>
        <v>-4.5602559341883536E-2</v>
      </c>
      <c r="O522">
        <f t="shared" si="19"/>
        <v>7.8503768239083324E-2</v>
      </c>
      <c r="P522">
        <f t="shared" si="20"/>
        <v>0.6645651568640949</v>
      </c>
      <c r="Q522">
        <f t="shared" si="18"/>
        <v>1.0059533239804814</v>
      </c>
    </row>
    <row r="523" spans="1:17">
      <c r="A523" s="842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21"/>
        <v>1.2256585714285715</v>
      </c>
      <c r="G523">
        <f>LN(F523/参数实验室!$E$58)/参数实验室!$E$59</f>
        <v>-8.3733611565663557E-2</v>
      </c>
      <c r="H523" s="905">
        <f>INDEX(神经网络!$F$10:$BN$70,MATCH(ROUND(G523*2,1)/2,神经网络!$D$10:$D$70,0),MATCH(ROUND(E523*2,1)/2,神经网络!$F$8:$BN$8,0))</f>
        <v>-0.52498542558139905</v>
      </c>
      <c r="I523">
        <f t="shared" si="13"/>
        <v>0.99119211414763875</v>
      </c>
      <c r="J523">
        <f t="shared" si="14"/>
        <v>2.2345477036032073</v>
      </c>
      <c r="K523">
        <f t="shared" si="15"/>
        <v>0.4435761709402497</v>
      </c>
      <c r="L523">
        <f>MIN(MAX(L522*(1+MAX(MIN(((B523-B522)/B522)/($K$7*卓尔金历!$O$8),0),-卓尔金历!$N$11))+MIN(MAX(((B523-B522)/B522)/($K$7*卓尔金历!$O$8),0),卓尔金历!$N$11),0),1)</f>
        <v>0</v>
      </c>
      <c r="M523">
        <f t="shared" si="16"/>
        <v>0.9989837338400247</v>
      </c>
      <c r="N523">
        <f t="shared" si="17"/>
        <v>-0.16199027310138428</v>
      </c>
      <c r="O523">
        <f t="shared" si="19"/>
        <v>8.8271132649903966E-2</v>
      </c>
      <c r="P523">
        <f t="shared" si="20"/>
        <v>3.0842312374700923E-2</v>
      </c>
      <c r="Q523">
        <f t="shared" si="18"/>
        <v>1.0566230788222302</v>
      </c>
    </row>
    <row r="524" spans="1:17">
      <c r="A524" s="842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21"/>
        <v>1.1863015202702702</v>
      </c>
      <c r="G524">
        <f>LN(F524/参数实验室!$E$58)/参数实验室!$E$59</f>
        <v>-0.10086369687297037</v>
      </c>
      <c r="H524" s="905">
        <f>INDEX(神经网络!$F$10:$BN$70,MATCH(ROUND(G524*2,1)/2,神经网络!$D$10:$D$70,0),MATCH(ROUND(E524*2,1)/2,神经网络!$F$8:$BN$8,0))</f>
        <v>-0.49583983559311817</v>
      </c>
      <c r="I524">
        <f t="shared" si="13"/>
        <v>0.96145717621171156</v>
      </c>
      <c r="J524">
        <f t="shared" si="14"/>
        <v>2.3622361438091048</v>
      </c>
      <c r="K524">
        <f t="shared" si="15"/>
        <v>0.40701145765273161</v>
      </c>
      <c r="L524">
        <f>MIN(MAX(L523*(1+MAX(MIN(((B524-B523)/B523)/($K$7*卓尔金历!$O$8),0),-卓尔金历!$N$11))+MIN(MAX(((B524-B523)/B523)/($K$7*卓尔金历!$O$8),0),卓尔金历!$N$11),0),1)</f>
        <v>1</v>
      </c>
      <c r="M524">
        <f t="shared" si="16"/>
        <v>0.9989837338400247</v>
      </c>
      <c r="N524">
        <f t="shared" si="17"/>
        <v>5.7142857142857197E-2</v>
      </c>
      <c r="O524">
        <f t="shared" si="19"/>
        <v>8.862715942553194E-2</v>
      </c>
      <c r="P524">
        <f t="shared" si="20"/>
        <v>0.56589586860421759</v>
      </c>
      <c r="Q524">
        <f t="shared" si="18"/>
        <v>1.0556454449910977</v>
      </c>
    </row>
    <row r="525" spans="1:17">
      <c r="A525" s="842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21"/>
        <v>1.0962179628290196</v>
      </c>
      <c r="G525">
        <f>LN(F525/参数实验室!$E$58)/参数实验室!$E$59</f>
        <v>-0.14231376216483171</v>
      </c>
      <c r="H525" s="905">
        <f>INDEX(神经网络!$F$10:$BN$70,MATCH(ROUND(G525*2,1)/2,神经网络!$D$10:$D$70,0),MATCH(ROUND(E525*2,1)/2,神经网络!$F$8:$BN$8,0))</f>
        <v>-0.51404497234356328</v>
      </c>
      <c r="I525">
        <f t="shared" si="13"/>
        <v>0.92604073833219736</v>
      </c>
      <c r="J525">
        <f t="shared" si="14"/>
        <v>2.5377279438170852</v>
      </c>
      <c r="K525">
        <f t="shared" si="15"/>
        <v>0.36490938305203319</v>
      </c>
      <c r="L525">
        <f>MIN(MAX(L524*(1+MAX(MIN(((B525-B524)/B524)/($K$7*卓尔金历!$O$8),0),-卓尔金历!$N$11))+MIN(MAX(((B525-B524)/B524)/($K$7*卓尔金历!$O$8),0),卓尔金历!$N$11),0),1)</f>
        <v>1</v>
      </c>
      <c r="M525">
        <f t="shared" si="16"/>
        <v>0.96218495982536212</v>
      </c>
      <c r="N525">
        <f t="shared" si="17"/>
        <v>7.4290540540540531E-2</v>
      </c>
      <c r="O525">
        <f t="shared" si="19"/>
        <v>8.9155004189989256E-2</v>
      </c>
      <c r="P525">
        <f t="shared" si="20"/>
        <v>0.28718496500254309</v>
      </c>
      <c r="Q525">
        <f t="shared" si="18"/>
        <v>1.033640031445759</v>
      </c>
    </row>
    <row r="526" spans="1:17">
      <c r="A526" s="842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21"/>
        <v>1.0803554809085025</v>
      </c>
      <c r="G526">
        <f>LN(F526/参数实验室!$E$58)/参数实验室!$E$59</f>
        <v>-0.14996398430035265</v>
      </c>
      <c r="H526" s="905">
        <f>INDEX(神经网络!$F$10:$BN$70,MATCH(ROUND(G526*2,1)/2,神经网络!$D$10:$D$70,0),MATCH(ROUND(E526*2,1)/2,神经网络!$F$8:$BN$8,0))</f>
        <v>-0.46789075911576716</v>
      </c>
      <c r="I526">
        <f t="shared" si="13"/>
        <v>0.91631032917715349</v>
      </c>
      <c r="J526">
        <f t="shared" si="14"/>
        <v>2.5896013726507312</v>
      </c>
      <c r="K526">
        <f t="shared" si="15"/>
        <v>0.35384223180234603</v>
      </c>
      <c r="L526">
        <f>MIN(MAX(L525*(1+MAX(MIN(((B526-B525)/B525)/($K$7*卓尔金历!$O$8),0),-卓尔金历!$N$11))+MIN(MAX(((B526-B525)/B525)/($K$7*卓尔金历!$O$8),0),卓尔金历!$N$11),0),1)</f>
        <v>1</v>
      </c>
      <c r="M526">
        <f t="shared" si="16"/>
        <v>0.95207476385407896</v>
      </c>
      <c r="N526">
        <f t="shared" si="17"/>
        <v>2.0440894367747396E-2</v>
      </c>
      <c r="O526">
        <f t="shared" si="19"/>
        <v>8.9153316074037828E-2</v>
      </c>
      <c r="P526">
        <f t="shared" si="20"/>
        <v>1</v>
      </c>
      <c r="Q526">
        <f t="shared" si="18"/>
        <v>1.030520911829963</v>
      </c>
    </row>
    <row r="527" spans="1:17">
      <c r="A527" s="842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21"/>
        <v>1.1266042071197411</v>
      </c>
      <c r="G527">
        <f>LN(F527/参数实验室!$E$58)/参数实验室!$E$59</f>
        <v>-0.12796323342630384</v>
      </c>
      <c r="H527" s="905">
        <f>INDEX(神经网络!$F$10:$BN$70,MATCH(ROUND(G527*2,1)/2,神经网络!$D$10:$D$70,0),MATCH(ROUND(E527*2,1)/2,神经网络!$F$8:$BN$8,0))</f>
        <v>-0.55290950351887103</v>
      </c>
      <c r="I527">
        <f t="shared" si="13"/>
        <v>0.93677652619081142</v>
      </c>
      <c r="J527">
        <f t="shared" si="14"/>
        <v>2.4659830014763968</v>
      </c>
      <c r="K527">
        <f t="shared" si="15"/>
        <v>0.37987955538621249</v>
      </c>
      <c r="L527">
        <f>MIN(MAX(L526*(1+MAX(MIN(((B527-B526)/B526)/($K$7*卓尔金历!$O$8),0),-卓尔金历!$N$11))+MIN(MAX(((B527-B526)/B526)/($K$7*卓尔金历!$O$8),0),卓尔金历!$N$11),0),1)</f>
        <v>0</v>
      </c>
      <c r="M527">
        <f t="shared" si="16"/>
        <v>0.97333977535544147</v>
      </c>
      <c r="N527">
        <f t="shared" si="17"/>
        <v>-4.7736447964498149E-2</v>
      </c>
      <c r="O527">
        <f t="shared" si="19"/>
        <v>8.8172295848246443E-2</v>
      </c>
      <c r="P527">
        <f t="shared" si="20"/>
        <v>0.75745516950774061</v>
      </c>
      <c r="Q527">
        <f t="shared" si="18"/>
        <v>1.0535380527882516</v>
      </c>
    </row>
    <row r="528" spans="1:17">
      <c r="A528" s="842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21"/>
        <v>1.110929204241089</v>
      </c>
      <c r="G528">
        <f>LN(F528/参数实验室!$E$58)/参数实验室!$E$59</f>
        <v>-0.13531706616439834</v>
      </c>
      <c r="H528" s="905">
        <f>INDEX(神经网络!$F$10:$BN$70,MATCH(ROUND(G528*2,1)/2,神经网络!$D$10:$D$70,0),MATCH(ROUND(E528*2,1)/2,神经网络!$F$8:$BN$8,0))</f>
        <v>-0.51404497234356328</v>
      </c>
      <c r="I528">
        <f t="shared" si="13"/>
        <v>0.92590622555531676</v>
      </c>
      <c r="J528">
        <f t="shared" si="14"/>
        <v>2.5177367223973501</v>
      </c>
      <c r="K528">
        <f t="shared" si="15"/>
        <v>0.36775339427614301</v>
      </c>
      <c r="L528">
        <f>MIN(MAX(L527*(1+MAX(MIN(((B528-B527)/B527)/($K$7*卓尔金历!$O$8),0),-卓尔金历!$N$11))+MIN(MAX(((B528-B527)/B527)/($K$7*卓尔金历!$O$8),0),卓尔金历!$N$11),0),1)</f>
        <v>0.61752964611229799</v>
      </c>
      <c r="M528">
        <f t="shared" si="16"/>
        <v>0.97333977535544147</v>
      </c>
      <c r="N528">
        <f t="shared" si="17"/>
        <v>2.0987055016181328E-2</v>
      </c>
      <c r="O528">
        <f t="shared" si="19"/>
        <v>8.5376688274804033E-2</v>
      </c>
      <c r="P528">
        <f t="shared" si="20"/>
        <v>1</v>
      </c>
      <c r="Q528">
        <f t="shared" si="18"/>
        <v>1.0442780159116625</v>
      </c>
    </row>
    <row r="529" spans="1:17">
      <c r="A529" s="842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21"/>
        <v>1.0889186595342983</v>
      </c>
      <c r="G529">
        <f>LN(F529/参数实验室!$E$58)/参数实验室!$E$59</f>
        <v>-0.14582025512866262</v>
      </c>
      <c r="H529" s="905">
        <f>INDEX(神经网络!$F$10:$BN$70,MATCH(ROUND(G529*2,1)/2,神经网络!$D$10:$D$70,0),MATCH(ROUND(E529*2,1)/2,神经网络!$F$8:$BN$8,0))</f>
        <v>-0.51404497234356328</v>
      </c>
      <c r="I529">
        <f t="shared" si="13"/>
        <v>0.92241369350513769</v>
      </c>
      <c r="J529">
        <f t="shared" si="14"/>
        <v>2.5362116435896405</v>
      </c>
      <c r="K529">
        <f t="shared" si="15"/>
        <v>0.36369744450805952</v>
      </c>
      <c r="L529">
        <f>MIN(MAX(L528*(1+MAX(MIN(((B529-B528)/B528)/($K$7*卓尔金历!$O$8),0),-卓尔金历!$N$11))+MIN(MAX(((B529-B528)/B528)/($K$7*卓尔金历!$O$8),0),卓尔金历!$N$11),0),1)</f>
        <v>0.83344254633387649</v>
      </c>
      <c r="M529">
        <f t="shared" si="16"/>
        <v>0.9710725448361256</v>
      </c>
      <c r="N529">
        <f t="shared" si="17"/>
        <v>7.3379082999191023E-3</v>
      </c>
      <c r="O529">
        <f t="shared" si="19"/>
        <v>8.5246419541125135E-2</v>
      </c>
      <c r="P529">
        <f t="shared" si="20"/>
        <v>1</v>
      </c>
      <c r="Q529">
        <f t="shared" si="18"/>
        <v>1.0403389837081782</v>
      </c>
    </row>
    <row r="530" spans="1:17">
      <c r="A530" s="842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21"/>
        <v>1.129027155076473</v>
      </c>
      <c r="G530">
        <f>LN(F530/参数实验室!$E$58)/参数实验室!$E$59</f>
        <v>-0.12683566041796723</v>
      </c>
      <c r="H530" s="905">
        <f>INDEX(神经网络!$F$10:$BN$70,MATCH(ROUND(G530*2,1)/2,神经网络!$D$10:$D$70,0),MATCH(ROUND(E530*2,1)/2,神经网络!$F$8:$BN$8,0))</f>
        <v>-0.51404497234356328</v>
      </c>
      <c r="I530">
        <f t="shared" si="13"/>
        <v>0.92735226059886766</v>
      </c>
      <c r="J530">
        <f t="shared" si="14"/>
        <v>2.5097960975220452</v>
      </c>
      <c r="K530">
        <f t="shared" si="15"/>
        <v>0.36949306818767258</v>
      </c>
      <c r="L530">
        <f>MIN(MAX(L529*(1+MAX(MIN(((B530-B529)/B529)/($K$7*卓尔金历!$O$8),0),-卓尔金历!$N$11))+MIN(MAX(((B530-B529)/B529)/($K$7*卓尔金历!$O$8),0),卓尔金历!$N$11),0),1)</f>
        <v>0.57802185342562917</v>
      </c>
      <c r="M530">
        <f t="shared" si="16"/>
        <v>0.975405683222201</v>
      </c>
      <c r="N530">
        <f t="shared" si="17"/>
        <v>-1.0415355569540633E-2</v>
      </c>
      <c r="O530">
        <f t="shared" si="19"/>
        <v>8.3673621636609144E-2</v>
      </c>
      <c r="P530">
        <f t="shared" si="20"/>
        <v>1</v>
      </c>
      <c r="Q530">
        <f t="shared" si="18"/>
        <v>1.0459089182261083</v>
      </c>
    </row>
    <row r="531" spans="1:17">
      <c r="A531" s="842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21"/>
        <v>1.2626172173913044</v>
      </c>
      <c r="G531">
        <f>LN(F531/参数实验室!$E$58)/参数实验室!$E$59</f>
        <v>-6.8141030128063176E-2</v>
      </c>
      <c r="H531" s="905">
        <f>INDEX(神经网络!$F$10:$BN$70,MATCH(ROUND(G531*2,1)/2,神经网络!$D$10:$D$70,0),MATCH(ROUND(E531*2,1)/2,神经网络!$F$8:$BN$8,0))</f>
        <v>-0.40139588355012412</v>
      </c>
      <c r="I531">
        <f t="shared" si="13"/>
        <v>0.96826343012871019</v>
      </c>
      <c r="J531">
        <f t="shared" si="14"/>
        <v>2.2944016599497221</v>
      </c>
      <c r="K531">
        <f t="shared" si="15"/>
        <v>0.42201130126009762</v>
      </c>
      <c r="L531">
        <f>MIN(MAX(L530*(1+MAX(MIN(((B531-B530)/B530)/($K$7*卓尔金历!$O$8),0),-卓尔金历!$N$11))+MIN(MAX(((B531-B530)/B530)/($K$7*卓尔金历!$O$8),0),卓尔金历!$N$11),0),1)</f>
        <v>0</v>
      </c>
      <c r="M531">
        <f t="shared" si="16"/>
        <v>1.0002785990286651</v>
      </c>
      <c r="N531">
        <f t="shared" si="17"/>
        <v>-8.5821488759578943E-2</v>
      </c>
      <c r="O531">
        <f t="shared" si="19"/>
        <v>8.1311274291345798E-2</v>
      </c>
      <c r="P531">
        <f t="shared" si="20"/>
        <v>7.9156522528583517E-2</v>
      </c>
      <c r="Q531">
        <f t="shared" si="18"/>
        <v>1.0920503456904571</v>
      </c>
    </row>
    <row r="532" spans="1:17">
      <c r="A532" s="842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21"/>
        <v>1.3697837078651685</v>
      </c>
      <c r="G532">
        <f>LN(F532/参数实验室!$E$58)/参数实验室!$E$59</f>
        <v>-2.5383204213402663E-2</v>
      </c>
      <c r="H532" s="905">
        <f>INDEX(神经网络!$F$10:$BN$70,MATCH(ROUND(G532*2,1)/2,神经网络!$D$10:$D$70,0),MATCH(ROUND(E532*2,1)/2,神经网络!$F$8:$BN$8,0))</f>
        <v>-0.44643546916628618</v>
      </c>
      <c r="I532">
        <f t="shared" si="13"/>
        <v>0.99597636083632302</v>
      </c>
      <c r="J532">
        <f t="shared" si="14"/>
        <v>2.1308008459359158</v>
      </c>
      <c r="K532">
        <f t="shared" si="15"/>
        <v>0.46741879361271721</v>
      </c>
      <c r="L532">
        <f>MIN(MAX(L531*(1+MAX(MIN(((B532-B531)/B531)/($K$7*卓尔金历!$O$8),0),-卓尔金历!$N$11))+MIN(MAX(((B532-B531)/B531)/($K$7*卓尔金历!$O$8),0),卓尔金历!$N$11),0),1)</f>
        <v>0</v>
      </c>
      <c r="M532">
        <f t="shared" si="16"/>
        <v>1.0002785990286651</v>
      </c>
      <c r="N532">
        <f t="shared" si="17"/>
        <v>-7.1304347826086981E-2</v>
      </c>
      <c r="O532">
        <f t="shared" si="19"/>
        <v>6.2240234293270524E-2</v>
      </c>
      <c r="P532">
        <f t="shared" si="20"/>
        <v>7.025654627482017E-2</v>
      </c>
      <c r="Q532">
        <f t="shared" si="18"/>
        <v>1.094524451640589</v>
      </c>
    </row>
    <row r="533" spans="1:17">
      <c r="A533" s="842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21"/>
        <v>1.3991589191232048</v>
      </c>
      <c r="G533">
        <f>LN(F533/参数实验室!$E$58)/参数实验室!$E$59</f>
        <v>-1.424662327497081E-2</v>
      </c>
      <c r="H533" s="905">
        <f>INDEX(神经网络!$F$10:$BN$70,MATCH(ROUND(G533*2,1)/2,神经网络!$D$10:$D$70,0),MATCH(ROUND(E533*2,1)/2,神经网络!$F$8:$BN$8,0))</f>
        <v>-0.35222250583248027</v>
      </c>
      <c r="I533">
        <f t="shared" si="13"/>
        <v>0.999973117455905</v>
      </c>
      <c r="J533">
        <f t="shared" si="14"/>
        <v>2.1116475799050312</v>
      </c>
      <c r="K533">
        <f t="shared" si="15"/>
        <v>0.47355113939082466</v>
      </c>
      <c r="L533">
        <f>MIN(MAX(L532*(1+MAX(MIN(((B533-B532)/B532)/($K$7*卓尔金历!$O$8),0),-卓尔金历!$N$11))+MIN(MAX(((B533-B532)/B532)/($K$7*卓尔金历!$O$8),0),卓尔金历!$N$11),0),1)</f>
        <v>0</v>
      </c>
      <c r="M533">
        <f t="shared" si="16"/>
        <v>1.0002785990286651</v>
      </c>
      <c r="N533">
        <f t="shared" si="17"/>
        <v>-8.988764044943828E-3</v>
      </c>
      <c r="O533">
        <f t="shared" si="19"/>
        <v>6.1975507227229637E-2</v>
      </c>
      <c r="P533">
        <f t="shared" si="20"/>
        <v>1</v>
      </c>
      <c r="Q533">
        <f t="shared" si="18"/>
        <v>1.0948330338874741</v>
      </c>
    </row>
    <row r="534" spans="1:17">
      <c r="A534" s="842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21"/>
        <v>1.3138594558089112</v>
      </c>
      <c r="G534">
        <f>LN(F534/参数实验室!$E$58)/参数实验室!$E$59</f>
        <v>-4.7261164832442859E-2</v>
      </c>
      <c r="H534" s="905">
        <f>INDEX(神经网络!$F$10:$BN$70,MATCH(ROUND(G534*2,1)/2,神经网络!$D$10:$D$70,0),MATCH(ROUND(E534*2,1)/2,神经网络!$F$8:$BN$8,0))</f>
        <v>-0.4311498275809888</v>
      </c>
      <c r="I534">
        <f t="shared" si="13"/>
        <v>0.97769690741257309</v>
      </c>
      <c r="J534">
        <f t="shared" si="14"/>
        <v>2.2452017078328872</v>
      </c>
      <c r="K534">
        <f t="shared" si="15"/>
        <v>0.43546061095609329</v>
      </c>
      <c r="L534">
        <f>MIN(MAX(L533*(1+MAX(MIN(((B534-B533)/B533)/($K$7*卓尔金历!$O$8),0),-卓尔金历!$N$11))+MIN(MAX(((B534-B533)/B533)/($K$7*卓尔金历!$O$8),0),卓尔金历!$N$11),0),1)</f>
        <v>1</v>
      </c>
      <c r="M534">
        <f t="shared" si="16"/>
        <v>1.0002785990286651</v>
      </c>
      <c r="N534">
        <f t="shared" si="17"/>
        <v>6.3246409674981061E-2</v>
      </c>
      <c r="O534">
        <f t="shared" si="19"/>
        <v>6.3666172918432615E-2</v>
      </c>
      <c r="P534">
        <f t="shared" si="20"/>
        <v>6.9000498757920081E-2</v>
      </c>
      <c r="Q534">
        <f t="shared" si="18"/>
        <v>1.0704436476134664</v>
      </c>
    </row>
    <row r="535" spans="1:17">
      <c r="A535" s="842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21"/>
        <v>1.356185024809976</v>
      </c>
      <c r="G535">
        <f>LN(F535/参数实验室!$E$58)/参数实验室!$E$59</f>
        <v>-3.0619788847325118E-2</v>
      </c>
      <c r="H535" s="905">
        <f>INDEX(神经网络!$F$10:$BN$70,MATCH(ROUND(G535*2,1)/2,神经网络!$D$10:$D$70,0),MATCH(ROUND(E535*2,1)/2,神经网络!$F$8:$BN$8,0))</f>
        <v>-0.44643546916628618</v>
      </c>
      <c r="I535">
        <f t="shared" si="13"/>
        <v>0.9961114347699066</v>
      </c>
      <c r="J535">
        <f t="shared" si="14"/>
        <v>2.1471210246997323</v>
      </c>
      <c r="K535">
        <f t="shared" si="15"/>
        <v>0.46392887187586895</v>
      </c>
      <c r="L535">
        <f>MIN(MAX(L534*(1+MAX(MIN(((B535-B534)/B534)/($K$7*卓尔金历!$O$8),0),-卓尔金历!$N$11))+MIN(MAX(((B535-B534)/B534)/($K$7*卓尔金历!$O$8),0),卓尔金历!$N$11),0),1)</f>
        <v>0</v>
      </c>
      <c r="M535">
        <f t="shared" si="16"/>
        <v>1.0191184434498932</v>
      </c>
      <c r="N535">
        <f t="shared" si="17"/>
        <v>-4.3684575328345215E-2</v>
      </c>
      <c r="O535">
        <f t="shared" si="19"/>
        <v>6.3036466496952021E-2</v>
      </c>
      <c r="P535">
        <f t="shared" si="20"/>
        <v>0.45373204461317829</v>
      </c>
      <c r="Q535">
        <f t="shared" si="18"/>
        <v>1.0718347925332981</v>
      </c>
    </row>
    <row r="536" spans="1:17">
      <c r="A536" s="842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21"/>
        <v>1.3156628722338584</v>
      </c>
      <c r="G536">
        <f>LN(F536/参数实验室!$E$58)/参数实验室!$E$59</f>
        <v>-4.6541238981040116E-2</v>
      </c>
      <c r="H536" s="905">
        <f>INDEX(神经网络!$F$10:$BN$70,MATCH(ROUND(G536*2,1)/2,神经网络!$D$10:$D$70,0),MATCH(ROUND(E536*2,1)/2,神经网络!$F$8:$BN$8,0))</f>
        <v>-0.4311498275809888</v>
      </c>
      <c r="I536">
        <f t="shared" ref="I536:I599" si="22">I535*(1+(B536-B535)/B535*H535)</f>
        <v>0.98705364470889723</v>
      </c>
      <c r="J536">
        <f t="shared" ref="J536:J599" si="23">J535*B536/B535</f>
        <v>2.1908543154702524</v>
      </c>
      <c r="K536">
        <f t="shared" ref="K536:K599" si="24">I536/J536</f>
        <v>0.45053367434750341</v>
      </c>
      <c r="L536">
        <f>MIN(MAX(L535*(1+MAX(MIN(((B536-B535)/B535)/($K$7*卓尔金历!$O$8),0),-卓尔金历!$N$11))+MIN(MAX(((B536-B535)/B535)/($K$7*卓尔金历!$O$8),0),卓尔金历!$N$11),0),1)</f>
        <v>0.59932437883134526</v>
      </c>
      <c r="M536">
        <f t="shared" ref="M536:M599" si="25">M535*(1+(B536-B535)/B535*H535*L535)</f>
        <v>1.0191184434498932</v>
      </c>
      <c r="N536">
        <f t="shared" ref="N536:N599" si="26">(B536-B535)/B535</f>
        <v>2.0368339868795254E-2</v>
      </c>
      <c r="O536">
        <f t="shared" si="19"/>
        <v>5.9239846096143405E-2</v>
      </c>
      <c r="P536">
        <f t="shared" si="20"/>
        <v>1</v>
      </c>
      <c r="Q536">
        <f t="shared" ref="Q536:Q599" si="27">Q535*(1+(B536-B535)/B535*H535*P535)</f>
        <v>1.0674125594672403</v>
      </c>
    </row>
    <row r="537" spans="1:17">
      <c r="A537" s="842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21"/>
        <v>1.3239665925088442</v>
      </c>
      <c r="G537">
        <f>LN(F537/参数实验室!$E$58)/参数实验室!$E$59</f>
        <v>-4.3239066768143188E-2</v>
      </c>
      <c r="H537" s="905">
        <f>INDEX(神经网络!$F$10:$BN$70,MATCH(ROUND(G537*2,1)/2,神经网络!$D$10:$D$70,0),MATCH(ROUND(E537*2,1)/2,神经网络!$F$8:$BN$8,0))</f>
        <v>-0.4311498275809888</v>
      </c>
      <c r="I537">
        <f t="shared" si="22"/>
        <v>0.98757296092025992</v>
      </c>
      <c r="J537">
        <f t="shared" si="23"/>
        <v>2.1881808387534414</v>
      </c>
      <c r="K537">
        <f t="shared" si="24"/>
        <v>0.45132145544371854</v>
      </c>
      <c r="L537">
        <f>MIN(MAX(L536*(1+MAX(MIN(((B537-B536)/B536)/($K$7*卓尔金历!$O$8),0),-卓尔金历!$N$11))+MIN(MAX(((B537-B536)/B536)/($K$7*卓尔金历!$O$8),0),卓尔金历!$N$11),0),1)</f>
        <v>0.57780492911347825</v>
      </c>
      <c r="M537">
        <f t="shared" si="25"/>
        <v>1.0194397930241008</v>
      </c>
      <c r="N537">
        <f t="shared" si="26"/>
        <v>-1.2202895911119884E-3</v>
      </c>
      <c r="O537">
        <f t="shared" si="19"/>
        <v>5.9201606447977582E-2</v>
      </c>
      <c r="P537">
        <f t="shared" si="20"/>
        <v>1</v>
      </c>
      <c r="Q537">
        <f t="shared" si="27"/>
        <v>1.0679741547253248</v>
      </c>
    </row>
    <row r="538" spans="1:17">
      <c r="A538" s="842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21"/>
        <v>1.2063689182961355</v>
      </c>
      <c r="G538">
        <f>LN(F538/参数实验室!$E$58)/参数实验室!$E$59</f>
        <v>-9.2059557541806628E-2</v>
      </c>
      <c r="H538" s="905">
        <f>INDEX(神经网络!$F$10:$BN$70,MATCH(ROUND(G538*2,1)/2,神经网络!$D$10:$D$70,0),MATCH(ROUND(E538*2,1)/2,神经网络!$F$8:$BN$8,0))</f>
        <v>-0.45643122421880272</v>
      </c>
      <c r="I538">
        <f t="shared" si="22"/>
        <v>0.94162240593691082</v>
      </c>
      <c r="J538">
        <f t="shared" si="23"/>
        <v>2.4243246478592235</v>
      </c>
      <c r="K538">
        <f t="shared" si="24"/>
        <v>0.38840606878637374</v>
      </c>
      <c r="L538">
        <f>MIN(MAX(L537*(1+MAX(MIN(((B538-B537)/B537)/($K$7*卓尔金历!$O$8),0),-卓尔金历!$N$11))+MIN(MAX(((B538-B537)/B537)/($K$7*卓尔金历!$O$8),0),卓尔金历!$N$11),0),1)</f>
        <v>1</v>
      </c>
      <c r="M538">
        <f t="shared" si="25"/>
        <v>0.99203261033692214</v>
      </c>
      <c r="N538">
        <f t="shared" si="26"/>
        <v>0.10791786717239873</v>
      </c>
      <c r="O538">
        <f t="shared" si="19"/>
        <v>6.1043931697808251E-2</v>
      </c>
      <c r="P538">
        <f t="shared" si="20"/>
        <v>2.5469913336923628E-2</v>
      </c>
      <c r="Q538">
        <f t="shared" si="27"/>
        <v>1.0182826311018218</v>
      </c>
    </row>
    <row r="539" spans="1:17">
      <c r="A539" s="842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21"/>
        <v>1.2055050819672133</v>
      </c>
      <c r="G539">
        <f>LN(F539/参数实验室!$E$58)/参数实验室!$E$59</f>
        <v>-9.2435520804508328E-2</v>
      </c>
      <c r="H539" s="905">
        <f>INDEX(神经网络!$F$10:$BN$70,MATCH(ROUND(G539*2,1)/2,神经网络!$D$10:$D$70,0),MATCH(ROUND(E539*2,1)/2,神经网络!$F$8:$BN$8,0))</f>
        <v>-0.45643122421880272</v>
      </c>
      <c r="I539">
        <f t="shared" si="22"/>
        <v>0.93989635827629381</v>
      </c>
      <c r="J539">
        <f t="shared" si="23"/>
        <v>2.4340608914249233</v>
      </c>
      <c r="K539">
        <f t="shared" si="24"/>
        <v>0.38614332188134748</v>
      </c>
      <c r="L539">
        <f>MIN(MAX(L538*(1+MAX(MIN(((B539-B538)/B538)/($K$7*卓尔金历!$O$8),0),-卓尔金历!$N$11))+MIN(MAX(((B539-B538)/B538)/($K$7*卓尔金历!$O$8),0),卓尔金历!$N$11),0),1)</f>
        <v>1</v>
      </c>
      <c r="M539">
        <f t="shared" si="25"/>
        <v>0.99021415789193801</v>
      </c>
      <c r="N539">
        <f t="shared" si="26"/>
        <v>4.0160642570281086E-3</v>
      </c>
      <c r="O539">
        <f t="shared" si="19"/>
        <v>6.1021426069905155E-2</v>
      </c>
      <c r="P539">
        <f t="shared" si="20"/>
        <v>1</v>
      </c>
      <c r="Q539">
        <f t="shared" si="27"/>
        <v>1.0182350897197605</v>
      </c>
    </row>
    <row r="540" spans="1:17">
      <c r="A540" s="842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21"/>
        <v>1.2307373349218869</v>
      </c>
      <c r="G540">
        <f>LN(F540/参数实验室!$E$58)/参数实验室!$E$59</f>
        <v>-8.1563266512745772E-2</v>
      </c>
      <c r="H540" s="905">
        <f>INDEX(神经网络!$F$10:$BN$70,MATCH(ROUND(G540*2,1)/2,神经网络!$D$10:$D$70,0),MATCH(ROUND(E540*2,1)/2,神经网络!$F$8:$BN$8,0))</f>
        <v>-0.45643122421880272</v>
      </c>
      <c r="I540">
        <f t="shared" si="22"/>
        <v>0.94979144434094465</v>
      </c>
      <c r="J540">
        <f t="shared" si="23"/>
        <v>2.3779178803718928</v>
      </c>
      <c r="K540">
        <f t="shared" si="24"/>
        <v>0.39942146538399498</v>
      </c>
      <c r="L540">
        <f>MIN(MAX(L539*(1+MAX(MIN(((B540-B539)/B539)/($K$7*卓尔金历!$O$8),0),-卓尔金历!$N$11))+MIN(MAX(((B540-B539)/B539)/($K$7*卓尔金历!$O$8),0),卓尔金历!$N$11),0),1)</f>
        <v>0.32131137041920332</v>
      </c>
      <c r="M540">
        <f t="shared" si="25"/>
        <v>1.0006389821063288</v>
      </c>
      <c r="N540">
        <f t="shared" si="26"/>
        <v>-2.3065573770491777E-2</v>
      </c>
      <c r="O540">
        <f t="shared" si="19"/>
        <v>6.0001868833767631E-2</v>
      </c>
      <c r="P540">
        <f t="shared" si="20"/>
        <v>1</v>
      </c>
      <c r="Q540">
        <f t="shared" si="27"/>
        <v>1.0289549140473091</v>
      </c>
    </row>
    <row r="541" spans="1:17">
      <c r="A541" s="842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21"/>
        <v>1.2446385398576634</v>
      </c>
      <c r="G541">
        <f>LN(F541/参数实验室!$E$58)/参数实验室!$E$59</f>
        <v>-7.5668258494367743E-2</v>
      </c>
      <c r="H541" s="905">
        <f>INDEX(神经网络!$F$10:$BN$70,MATCH(ROUND(G541*2,1)/2,神经网络!$D$10:$D$70,0),MATCH(ROUND(E541*2,1)/2,神经网络!$F$8:$BN$8,0))</f>
        <v>-0.49583983559311817</v>
      </c>
      <c r="I541">
        <f t="shared" si="22"/>
        <v>0.95604031469793871</v>
      </c>
      <c r="J541">
        <f t="shared" si="23"/>
        <v>2.3436415147041223</v>
      </c>
      <c r="K541">
        <f t="shared" si="24"/>
        <v>0.40792941612430683</v>
      </c>
      <c r="L541">
        <f>MIN(MAX(L540*(1+MAX(MIN(((B541-B540)/B540)/($K$7*卓尔金历!$O$8),0),-卓尔金历!$N$11))+MIN(MAX(((B541-B540)/B540)/($K$7*卓尔金历!$O$8),0),卓尔金历!$N$11),0),1)</f>
        <v>0.18503193674533999</v>
      </c>
      <c r="M541">
        <f t="shared" si="25"/>
        <v>1.0027543055063979</v>
      </c>
      <c r="N541">
        <f t="shared" si="26"/>
        <v>-1.4414444649539317E-2</v>
      </c>
      <c r="O541">
        <f t="shared" si="19"/>
        <v>5.8783541483784181E-2</v>
      </c>
      <c r="P541">
        <f t="shared" si="20"/>
        <v>1</v>
      </c>
      <c r="Q541">
        <f t="shared" si="27"/>
        <v>1.0357246169114314</v>
      </c>
    </row>
    <row r="542" spans="1:17">
      <c r="A542" s="842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21"/>
        <v>1.3134822809731403</v>
      </c>
      <c r="G542">
        <f>LN(F542/参数实验室!$E$58)/参数实验室!$E$59</f>
        <v>-4.741185839170961E-2</v>
      </c>
      <c r="H542" s="905">
        <f>INDEX(神经网络!$F$10:$BN$70,MATCH(ROUND(G542*2,1)/2,神经网络!$D$10:$D$70,0),MATCH(ROUND(E542*2,1)/2,神经网络!$F$8:$BN$8,0))</f>
        <v>-0.4311498275809888</v>
      </c>
      <c r="I542">
        <f t="shared" si="22"/>
        <v>0.97093940453621908</v>
      </c>
      <c r="J542">
        <f t="shared" si="23"/>
        <v>2.269981245760345</v>
      </c>
      <c r="K542">
        <f t="shared" si="24"/>
        <v>0.42773014374001872</v>
      </c>
      <c r="L542">
        <f>MIN(MAX(L541*(1+MAX(MIN(((B542-B541)/B541)/($K$7*卓尔金历!$O$8),0),-卓尔金历!$N$11))+MIN(MAX(((B542-B541)/B541)/($K$7*卓尔金历!$O$8),0),卓尔金历!$N$11),0),1)</f>
        <v>1.3914162244057006E-2</v>
      </c>
      <c r="M542">
        <f t="shared" si="25"/>
        <v>1.005645815933266</v>
      </c>
      <c r="N542">
        <f t="shared" si="26"/>
        <v>-3.1429836210712797E-2</v>
      </c>
      <c r="O542">
        <f t="shared" si="19"/>
        <v>5.8258246998870541E-2</v>
      </c>
      <c r="P542">
        <f t="shared" si="20"/>
        <v>0.71218853442914121</v>
      </c>
      <c r="Q542">
        <f t="shared" si="27"/>
        <v>1.0518655200489289</v>
      </c>
    </row>
    <row r="543" spans="1:17">
      <c r="A543" s="842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21"/>
        <v>1.4091359677271478</v>
      </c>
      <c r="G543">
        <f>LN(F543/参数实验室!$E$58)/参数实验室!$E$59</f>
        <v>-1.051730243071982E-2</v>
      </c>
      <c r="H543" s="905">
        <f>INDEX(神经网络!$F$10:$BN$70,MATCH(ROUND(G543*2,1)/2,神经网络!$D$10:$D$70,0),MATCH(ROUND(E543*2,1)/2,神经网络!$F$8:$BN$8,0))</f>
        <v>-0.33460621337451085</v>
      </c>
      <c r="I543">
        <f t="shared" si="22"/>
        <v>0.98825436902232178</v>
      </c>
      <c r="J543">
        <f t="shared" si="23"/>
        <v>2.1760903395714459</v>
      </c>
      <c r="K543">
        <f t="shared" si="24"/>
        <v>0.45414216085208403</v>
      </c>
      <c r="L543">
        <f>MIN(MAX(L542*(1+MAX(MIN(((B543-B542)/B542)/($K$7*卓尔金历!$O$8),0),-卓尔金历!$N$11))+MIN(MAX(((B543-B542)/B542)/($K$7*卓尔金历!$O$8),0),卓尔金历!$N$11),0),1)</f>
        <v>0</v>
      </c>
      <c r="M543">
        <f t="shared" si="25"/>
        <v>1.0058953510043125</v>
      </c>
      <c r="N543">
        <f t="shared" si="26"/>
        <v>-4.136197440585003E-2</v>
      </c>
      <c r="O543">
        <f t="shared" si="19"/>
        <v>5.8135097430462739E-2</v>
      </c>
      <c r="P543">
        <f t="shared" si="20"/>
        <v>0.41849739905880778</v>
      </c>
      <c r="Q543">
        <f t="shared" si="27"/>
        <v>1.0652248499677353</v>
      </c>
    </row>
    <row r="544" spans="1:17">
      <c r="A544" s="842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21"/>
        <v>1.3779560632688925</v>
      </c>
      <c r="G544">
        <f>LN(F544/参数实验室!$E$58)/参数实验室!$E$59</f>
        <v>-2.2261142606358503E-2</v>
      </c>
      <c r="H544" s="905">
        <f>INDEX(神经网络!$F$10:$BN$70,MATCH(ROUND(G544*2,1)/2,神经网络!$D$10:$D$70,0),MATCH(ROUND(E544*2,1)/2,神经网络!$F$8:$BN$8,0))</f>
        <v>-0.33460621337451085</v>
      </c>
      <c r="I544">
        <f t="shared" si="22"/>
        <v>0.97391405796305575</v>
      </c>
      <c r="J544">
        <f t="shared" si="23"/>
        <v>2.2704600774111174</v>
      </c>
      <c r="K544">
        <f t="shared" si="24"/>
        <v>0.42895009150460695</v>
      </c>
      <c r="L544">
        <f>MIN(MAX(L543*(1+MAX(MIN(((B544-B543)/B543)/($K$7*卓尔金历!$O$8),0),-卓尔金历!$N$11))+MIN(MAX(((B544-B543)/B543)/($K$7*卓尔金历!$O$8),0),卓尔金历!$N$11),0),1)</f>
        <v>1</v>
      </c>
      <c r="M544">
        <f t="shared" si="25"/>
        <v>1.0058953510043125</v>
      </c>
      <c r="N544">
        <f t="shared" si="26"/>
        <v>4.336664527367752E-2</v>
      </c>
      <c r="O544">
        <f t="shared" si="19"/>
        <v>4.7732177377211853E-2</v>
      </c>
      <c r="P544">
        <f t="shared" si="20"/>
        <v>0.15962627879571967</v>
      </c>
      <c r="Q544">
        <f t="shared" si="27"/>
        <v>1.0587560476246014</v>
      </c>
    </row>
    <row r="545" spans="1:17">
      <c r="A545" s="842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21"/>
        <v>1.4221942857142857</v>
      </c>
      <c r="G545">
        <f>LN(F545/参数实验室!$E$58)/参数实验室!$E$59</f>
        <v>-5.6759317856693407E-3</v>
      </c>
      <c r="H545" s="905">
        <f>INDEX(神经网络!$F$10:$BN$70,MATCH(ROUND(G545*2,1)/2,神经网络!$D$10:$D$70,0),MATCH(ROUND(E545*2,1)/2,神经网络!$F$8:$BN$8,0))</f>
        <v>-0.33460621337451085</v>
      </c>
      <c r="I545">
        <f t="shared" si="22"/>
        <v>0.97906853820169382</v>
      </c>
      <c r="J545">
        <f t="shared" si="23"/>
        <v>2.2345477036032086</v>
      </c>
      <c r="K545">
        <f t="shared" si="24"/>
        <v>0.43815065421201149</v>
      </c>
      <c r="L545">
        <f>MIN(MAX(L544*(1+MAX(MIN(((B545-B544)/B544)/($K$7*卓尔金历!$O$8),0),-卓尔金历!$N$11))+MIN(MAX(((B545-B544)/B544)/($K$7*卓尔金历!$O$8),0),卓尔金历!$N$11),0),1)</f>
        <v>0.5345890961463573</v>
      </c>
      <c r="M545">
        <f t="shared" si="25"/>
        <v>1.0112190935527399</v>
      </c>
      <c r="N545">
        <f t="shared" si="26"/>
        <v>-1.5817223198594153E-2</v>
      </c>
      <c r="O545">
        <f t="shared" si="19"/>
        <v>4.6215144046562337E-2</v>
      </c>
      <c r="P545">
        <f t="shared" si="20"/>
        <v>1</v>
      </c>
      <c r="Q545">
        <f t="shared" si="27"/>
        <v>1.0596505150678812</v>
      </c>
    </row>
    <row r="546" spans="1:17">
      <c r="A546" s="842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21"/>
        <v>1.3665051457975987</v>
      </c>
      <c r="G546">
        <f>LN(F546/参数实验室!$E$58)/参数实验室!$E$59</f>
        <v>-2.6640942319390577E-2</v>
      </c>
      <c r="H546" s="905">
        <f>INDEX(神经网络!$F$10:$BN$70,MATCH(ROUND(G546*2,1)/2,神经网络!$D$10:$D$70,0),MATCH(ROUND(E546*2,1)/2,神经网络!$F$8:$BN$8,0))</f>
        <v>-0.40139588355012412</v>
      </c>
      <c r="I546">
        <f t="shared" si="22"/>
        <v>0.96561343896483476</v>
      </c>
      <c r="J546">
        <f t="shared" si="23"/>
        <v>2.3263237700011978</v>
      </c>
      <c r="K546">
        <f t="shared" si="24"/>
        <v>0.41508127605313405</v>
      </c>
      <c r="L546">
        <f>MIN(MAX(L545*(1+MAX(MIN(((B546-B545)/B545)/($K$7*卓尔金历!$O$8),0),-卓尔金历!$N$11))+MIN(MAX(((B546-B545)/B545)/($K$7*卓尔金历!$O$8),0),卓尔金历!$N$11),0),1)</f>
        <v>1</v>
      </c>
      <c r="M546">
        <f t="shared" si="25"/>
        <v>1.003789942857618</v>
      </c>
      <c r="N546">
        <f t="shared" si="26"/>
        <v>4.1071428571428648E-2</v>
      </c>
      <c r="O546">
        <f t="shared" si="19"/>
        <v>4.4111624709193609E-2</v>
      </c>
      <c r="P546">
        <f t="shared" si="20"/>
        <v>0.12092603222978601</v>
      </c>
      <c r="Q546">
        <f t="shared" si="27"/>
        <v>1.0450879974500493</v>
      </c>
    </row>
    <row r="547" spans="1:17">
      <c r="A547" s="842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21"/>
        <v>1.3648643574738692</v>
      </c>
      <c r="G547">
        <f>LN(F547/参数实验室!$E$58)/参数实验室!$E$59</f>
        <v>-2.7271523050491343E-2</v>
      </c>
      <c r="H547" s="905">
        <f>INDEX(神经网络!$F$10:$BN$70,MATCH(ROUND(G547*2,1)/2,神经网络!$D$10:$D$70,0),MATCH(ROUND(E547*2,1)/2,神经网络!$F$8:$BN$8,0))</f>
        <v>-0.35841206918541058</v>
      </c>
      <c r="I547">
        <f t="shared" si="22"/>
        <v>0.96012198043399488</v>
      </c>
      <c r="J547">
        <f t="shared" si="23"/>
        <v>2.3592833486293454</v>
      </c>
      <c r="K547">
        <f t="shared" si="24"/>
        <v>0.40695492594892829</v>
      </c>
      <c r="L547">
        <f>MIN(MAX(L546*(1+MAX(MIN(((B547-B546)/B546)/($K$7*卓尔金历!$O$8),0),-卓尔金历!$N$11))+MIN(MAX(((B547-B546)/B546)/($K$7*卓尔金历!$O$8),0),卓尔金历!$N$11),0),1)</f>
        <v>1</v>
      </c>
      <c r="M547">
        <f t="shared" si="25"/>
        <v>0.99808137395991703</v>
      </c>
      <c r="N547">
        <f t="shared" si="26"/>
        <v>1.4168096054888547E-2</v>
      </c>
      <c r="O547">
        <f t="shared" si="19"/>
        <v>4.3971767384504513E-2</v>
      </c>
      <c r="P547">
        <f t="shared" si="20"/>
        <v>1</v>
      </c>
      <c r="Q547">
        <f t="shared" si="27"/>
        <v>1.0443692818522703</v>
      </c>
    </row>
    <row r="548" spans="1:17">
      <c r="A548" s="842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21"/>
        <v>1.4502187304704937</v>
      </c>
      <c r="G548">
        <f>LN(F548/参数实验室!$E$58)/参数实验室!$E$59</f>
        <v>4.5657777287477566E-3</v>
      </c>
      <c r="H548" s="905">
        <f>INDEX(神经网络!$F$10:$BN$70,MATCH(ROUND(G548*2,1)/2,神经网络!$D$10:$D$70,0),MATCH(ROUND(E548*2,1)/2,神经网络!$F$8:$BN$8,0))</f>
        <v>-0.33460621337451085</v>
      </c>
      <c r="I548">
        <f t="shared" si="22"/>
        <v>0.97828651639144559</v>
      </c>
      <c r="J548">
        <f t="shared" si="23"/>
        <v>2.2347472167910309</v>
      </c>
      <c r="K548">
        <f t="shared" si="24"/>
        <v>0.43776159963014027</v>
      </c>
      <c r="L548">
        <f>MIN(MAX(L547*(1+MAX(MIN(((B548-B547)/B547)/($K$7*卓尔金历!$O$8),0),-卓尔金历!$N$11))+MIN(MAX(((B548-B547)/B547)/($K$7*卓尔金历!$O$8),0),卓尔金历!$N$11),0),1)</f>
        <v>0</v>
      </c>
      <c r="M548">
        <f t="shared" si="25"/>
        <v>1.01696406321734</v>
      </c>
      <c r="N548">
        <f t="shared" si="26"/>
        <v>-5.2785576565301223E-2</v>
      </c>
      <c r="O548">
        <f t="shared" si="19"/>
        <v>4.422624710374741E-2</v>
      </c>
      <c r="P548">
        <f t="shared" si="20"/>
        <v>3.6192302369003754E-2</v>
      </c>
      <c r="Q548">
        <f t="shared" si="27"/>
        <v>1.0641276914706894</v>
      </c>
    </row>
    <row r="549" spans="1:17">
      <c r="A549" s="842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21"/>
        <v>1.4598563838468093</v>
      </c>
      <c r="G549">
        <f>LN(F549/参数实验室!$E$58)/参数实验室!$E$59</f>
        <v>8.0422377068908937E-3</v>
      </c>
      <c r="H549" s="905">
        <f>INDEX(神经网络!$F$10:$BN$70,MATCH(ROUND(G549*2,1)/2,神经网络!$D$10:$D$70,0),MATCH(ROUND(E549*2,1)/2,神经网络!$F$8:$BN$8,0))</f>
        <v>-0.33460621337451085</v>
      </c>
      <c r="I549">
        <f t="shared" si="22"/>
        <v>0.98330139650559756</v>
      </c>
      <c r="J549">
        <f t="shared" si="23"/>
        <v>2.2005107537608248</v>
      </c>
      <c r="K549">
        <f t="shared" si="24"/>
        <v>0.4468514388421268</v>
      </c>
      <c r="L549">
        <f>MIN(MAX(L548*(1+MAX(MIN(((B549-B548)/B548)/($K$7*卓尔金历!$O$8),0),-卓尔金历!$N$11))+MIN(MAX(((B549-B548)/B548)/($K$7*卓尔金历!$O$8),0),卓尔金历!$N$11),0),1)</f>
        <v>0</v>
      </c>
      <c r="M549">
        <f t="shared" si="25"/>
        <v>1.01696406321734</v>
      </c>
      <c r="N549">
        <f t="shared" si="26"/>
        <v>-1.5320060708865256E-2</v>
      </c>
      <c r="O549">
        <f t="shared" si="19"/>
        <v>4.3935848641910566E-2</v>
      </c>
      <c r="P549">
        <f t="shared" si="20"/>
        <v>1</v>
      </c>
      <c r="Q549">
        <f t="shared" si="27"/>
        <v>1.0643251175149868</v>
      </c>
    </row>
    <row r="550" spans="1:17">
      <c r="A550" s="842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21"/>
        <v>1.5482517110266159</v>
      </c>
      <c r="G550">
        <f>LN(F550/参数实验室!$E$58)/参数实验室!$E$59</f>
        <v>3.8897515864206526E-2</v>
      </c>
      <c r="H550" s="905">
        <f>INDEX(神经网络!$F$10:$BN$70,MATCH(ROUND(G550*2,1)/2,神经网络!$D$10:$D$70,0),MATCH(ROUND(E550*2,1)/2,神经网络!$F$8:$BN$8,0))</f>
        <v>-0.25763418383233883</v>
      </c>
      <c r="I550">
        <f t="shared" si="22"/>
        <v>0.99849734141285229</v>
      </c>
      <c r="J550">
        <f t="shared" si="23"/>
        <v>2.0988787358844427</v>
      </c>
      <c r="K550">
        <f t="shared" si="24"/>
        <v>0.47572893294957191</v>
      </c>
      <c r="L550">
        <f>MIN(MAX(L549*(1+MAX(MIN(((B550-B549)/B549)/($K$7*卓尔金历!$O$8),0),-卓尔金历!$N$11))+MIN(MAX(((B550-B549)/B549)/($K$7*卓尔金历!$O$8),0),卓尔金历!$N$11),0),1)</f>
        <v>0</v>
      </c>
      <c r="M550">
        <f t="shared" si="25"/>
        <v>1.01696406321734</v>
      </c>
      <c r="N550">
        <f t="shared" si="26"/>
        <v>-4.6185649264692652E-2</v>
      </c>
      <c r="O550">
        <f t="shared" si="19"/>
        <v>4.4667329244063657E-2</v>
      </c>
      <c r="P550">
        <f t="shared" si="20"/>
        <v>4.2467214569445126E-2</v>
      </c>
      <c r="Q550">
        <f t="shared" si="27"/>
        <v>1.0807732034290731</v>
      </c>
    </row>
    <row r="551" spans="1:17">
      <c r="A551" s="842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21"/>
        <v>1.8311604562056061</v>
      </c>
      <c r="G551">
        <f>LN(F551/参数实验室!$E$58)/参数实验室!$E$59</f>
        <v>0.12698037357424041</v>
      </c>
      <c r="H551" s="905">
        <f>INDEX(神经网络!$F$10:$BN$70,MATCH(ROUND(G551*2,1)/2,神经网络!$D$10:$D$70,0),MATCH(ROUND(E551*2,1)/2,神经网络!$F$8:$BN$8,0))</f>
        <v>-8.0255647679539785E-2</v>
      </c>
      <c r="I551">
        <f t="shared" si="22"/>
        <v>1.0374805394457132</v>
      </c>
      <c r="J551">
        <f t="shared" si="23"/>
        <v>1.7808148118590648</v>
      </c>
      <c r="K551">
        <f t="shared" si="24"/>
        <v>0.58258755067442702</v>
      </c>
      <c r="L551">
        <f>MIN(MAX(L550*(1+MAX(MIN(((B551-B550)/B550)/($K$7*卓尔金历!$O$8),0),-卓尔金历!$N$11))+MIN(MAX(((B551-B550)/B550)/($K$7*卓尔金历!$O$8),0),卓尔金历!$N$11),0),1)</f>
        <v>0</v>
      </c>
      <c r="M551">
        <f t="shared" si="25"/>
        <v>1.01696406321734</v>
      </c>
      <c r="N551">
        <f t="shared" si="26"/>
        <v>-0.15153992395437252</v>
      </c>
      <c r="O551">
        <f t="shared" si="19"/>
        <v>5.4139427565061043E-2</v>
      </c>
      <c r="P551">
        <f t="shared" si="20"/>
        <v>0</v>
      </c>
      <c r="Q551">
        <f t="shared" si="27"/>
        <v>1.0825651245814174</v>
      </c>
    </row>
    <row r="552" spans="1:17">
      <c r="A552" s="842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21"/>
        <v>1.9477168157961666</v>
      </c>
      <c r="G552">
        <f>LN(F552/参数实验室!$E$58)/参数实验室!$E$59</f>
        <v>0.1593680290397565</v>
      </c>
      <c r="H552" s="905">
        <f>INDEX(神经网络!$F$10:$BN$70,MATCH(ROUND(G552*2,1)/2,神经网络!$D$10:$D$70,0),MATCH(ROUND(E552*2,1)/2,神经网络!$F$8:$BN$8,0))</f>
        <v>-8.0255647679539785E-2</v>
      </c>
      <c r="I552">
        <f t="shared" si="22"/>
        <v>1.0400514538939225</v>
      </c>
      <c r="J552">
        <f t="shared" si="23"/>
        <v>1.7258289772953999</v>
      </c>
      <c r="K552">
        <f t="shared" si="24"/>
        <v>0.60263877103501839</v>
      </c>
      <c r="L552">
        <f>MIN(MAX(L551*(1+MAX(MIN(((B552-B551)/B551)/($K$7*卓尔金历!$O$8),0),-卓尔金历!$N$11))+MIN(MAX(((B552-B551)/B551)/($K$7*卓尔金历!$O$8),0),卓尔金历!$N$11),0),1)</f>
        <v>0</v>
      </c>
      <c r="M552">
        <f t="shared" si="25"/>
        <v>1.01696406321734</v>
      </c>
      <c r="N552">
        <f t="shared" si="26"/>
        <v>-3.087678415380142E-2</v>
      </c>
      <c r="O552">
        <f t="shared" si="19"/>
        <v>5.1921524194162599E-2</v>
      </c>
      <c r="P552">
        <f t="shared" si="20"/>
        <v>0.60200609885317502</v>
      </c>
      <c r="Q552">
        <f t="shared" si="27"/>
        <v>1.0825651245814174</v>
      </c>
    </row>
    <row r="553" spans="1:17">
      <c r="A553" s="842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21"/>
        <v>2.0022354289992745</v>
      </c>
      <c r="G553">
        <f>LN(F553/参数实验室!$E$58)/参数实验室!$E$59</f>
        <v>0.17385738488601363</v>
      </c>
      <c r="H553" s="905">
        <f>INDEX(神经网络!$F$10:$BN$70,MATCH(ROUND(G553*2,1)/2,神经网络!$D$10:$D$70,0),MATCH(ROUND(E553*2,1)/2,神经网络!$F$8:$BN$8,0))</f>
        <v>-5.4596378672302194E-2</v>
      </c>
      <c r="I553">
        <f t="shared" si="22"/>
        <v>1.0410395614882619</v>
      </c>
      <c r="J553">
        <f t="shared" si="23"/>
        <v>1.7053988268624565</v>
      </c>
      <c r="K553">
        <f t="shared" si="24"/>
        <v>0.61043759681923582</v>
      </c>
      <c r="L553">
        <f>MIN(MAX(L552*(1+MAX(MIN(((B553-B552)/B552)/($K$7*卓尔金历!$O$8),0),-卓尔金历!$N$11))+MIN(MAX(((B553-B552)/B552)/($K$7*卓尔金历!$O$8),0),卓尔金历!$N$11),0),1)</f>
        <v>0</v>
      </c>
      <c r="M553">
        <f t="shared" si="25"/>
        <v>1.01696406321734</v>
      </c>
      <c r="N553">
        <f t="shared" si="26"/>
        <v>-1.1837876580888232E-2</v>
      </c>
      <c r="O553">
        <f t="shared" si="19"/>
        <v>5.0208037280935203E-2</v>
      </c>
      <c r="P553">
        <f t="shared" si="20"/>
        <v>1</v>
      </c>
      <c r="Q553">
        <f t="shared" si="27"/>
        <v>1.083184286638927</v>
      </c>
    </row>
    <row r="554" spans="1:17">
      <c r="A554" s="842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21"/>
        <v>1.9150691609977326</v>
      </c>
      <c r="G554">
        <f>LN(F554/参数实验室!$E$58)/参数实验室!$E$59</f>
        <v>0.15049585141996855</v>
      </c>
      <c r="H554" s="905">
        <f>INDEX(神经网络!$F$10:$BN$70,MATCH(ROUND(G554*2,1)/2,神经网络!$D$10:$D$70,0),MATCH(ROUND(E554*2,1)/2,神经网络!$F$8:$BN$8,0))</f>
        <v>-8.0255647679539785E-2</v>
      </c>
      <c r="I554">
        <f t="shared" si="22"/>
        <v>1.0392296187300729</v>
      </c>
      <c r="J554">
        <f t="shared" si="23"/>
        <v>1.7597063165875273</v>
      </c>
      <c r="K554">
        <f t="shared" si="24"/>
        <v>0.59056992006789899</v>
      </c>
      <c r="L554">
        <f>MIN(MAX(L553*(1+MAX(MIN(((B554-B553)/B553)/($K$7*卓尔金历!$O$8),0),-卓尔金历!$N$11))+MIN(MAX(((B554-B553)/B553)/($K$7*卓尔金历!$O$8),0),卓尔金历!$N$11),0),1)</f>
        <v>0.93700105457256677</v>
      </c>
      <c r="M554">
        <f t="shared" si="25"/>
        <v>1.01696406321734</v>
      </c>
      <c r="N554">
        <f t="shared" si="26"/>
        <v>3.18444512038185E-2</v>
      </c>
      <c r="O554">
        <f t="shared" si="19"/>
        <v>5.0965700981138874E-2</v>
      </c>
      <c r="P554">
        <f t="shared" si="20"/>
        <v>0.54411008776855019</v>
      </c>
      <c r="Q554">
        <f t="shared" si="27"/>
        <v>1.0813010714106952</v>
      </c>
    </row>
    <row r="555" spans="1:17">
      <c r="A555" s="842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21"/>
        <v>1.979102794883941</v>
      </c>
      <c r="G555">
        <f>LN(F555/参数实验室!$E$58)/参数实验室!$E$59</f>
        <v>0.16775823304866055</v>
      </c>
      <c r="H555" s="905">
        <f>INDEX(神经网络!$F$10:$BN$70,MATCH(ROUND(G555*2,1)/2,神经网络!$D$10:$D$70,0),MATCH(ROUND(E555*2,1)/2,神经网络!$F$8:$BN$8,0))</f>
        <v>-5.4596378672302194E-2</v>
      </c>
      <c r="I555">
        <f t="shared" si="22"/>
        <v>1.0427851653681957</v>
      </c>
      <c r="J555">
        <f t="shared" si="23"/>
        <v>1.6846893579665625</v>
      </c>
      <c r="K555">
        <f t="shared" si="24"/>
        <v>0.61897771267864365</v>
      </c>
      <c r="L555">
        <f>MIN(MAX(L554*(1+MAX(MIN(((B555-B554)/B554)/($K$7*卓尔金历!$O$8),0),-卓尔金历!$N$11))+MIN(MAX(((B555-B554)/B554)/($K$7*卓尔金历!$O$8),0),卓尔金历!$N$11),0),1)</f>
        <v>0</v>
      </c>
      <c r="M555">
        <f t="shared" si="25"/>
        <v>1.0202242354924165</v>
      </c>
      <c r="N555">
        <f t="shared" si="26"/>
        <v>-4.2630385487528281E-2</v>
      </c>
      <c r="O555">
        <f t="shared" si="19"/>
        <v>4.8932785251928318E-2</v>
      </c>
      <c r="P555">
        <f t="shared" si="20"/>
        <v>0.19587322335374735</v>
      </c>
      <c r="Q555">
        <f t="shared" si="27"/>
        <v>1.0833139995675631</v>
      </c>
    </row>
    <row r="556" spans="1:17">
      <c r="A556" s="842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21"/>
        <v>1.8943075660519295</v>
      </c>
      <c r="G556">
        <f>LN(F556/参数实验室!$E$58)/参数实验室!$E$59</f>
        <v>0.14477475018823413</v>
      </c>
      <c r="H556" s="905">
        <f>INDEX(神经网络!$F$10:$BN$70,MATCH(ROUND(G556*2,1)/2,神经网络!$D$10:$D$70,0),MATCH(ROUND(E556*2,1)/2,神经网络!$F$8:$BN$8,0))</f>
        <v>-8.0255647679539785E-2</v>
      </c>
      <c r="I556">
        <f t="shared" si="22"/>
        <v>1.0405642395551566</v>
      </c>
      <c r="J556">
        <f t="shared" si="23"/>
        <v>1.7504090020350356</v>
      </c>
      <c r="K556">
        <f t="shared" si="24"/>
        <v>0.59446920025284988</v>
      </c>
      <c r="L556">
        <f>MIN(MAX(L555*(1+MAX(MIN(((B556-B555)/B555)/($K$7*卓尔金历!$O$8),0),-卓尔金历!$N$11))+MIN(MAX(((B556-B555)/B555)/($K$7*卓尔金历!$O$8),0),卓尔金历!$N$11),0),1)</f>
        <v>1</v>
      </c>
      <c r="M556">
        <f t="shared" si="25"/>
        <v>1.0202242354924165</v>
      </c>
      <c r="N556">
        <f t="shared" si="26"/>
        <v>3.9009947891994273E-2</v>
      </c>
      <c r="O556">
        <f t="shared" ref="O556:O619" si="28">STDEVP(N536:N556)</f>
        <v>4.9576131019590505E-2</v>
      </c>
      <c r="P556">
        <f t="shared" ref="P556:P619" si="29">MIN(O555*MAX(1-LN(MAX(ABS(N556),0.0001)/O556),0)+MAX(-LN(MAX(ABS(N556),0.0001)/O556),0),1)</f>
        <v>0.30035442229672143</v>
      </c>
      <c r="Q556">
        <f t="shared" si="27"/>
        <v>1.0828620722089275</v>
      </c>
    </row>
    <row r="557" spans="1:17">
      <c r="A557" s="842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21"/>
        <v>1.9417510030952652</v>
      </c>
      <c r="G557">
        <f>LN(F557/参数实验室!$E$58)/参数实验室!$E$59</f>
        <v>0.15775794585219863</v>
      </c>
      <c r="H557" s="905">
        <f>INDEX(神经网络!$F$10:$BN$70,MATCH(ROUND(G557*2,1)/2,神经网络!$D$10:$D$70,0),MATCH(ROUND(E557*2,1)/2,神经网络!$F$8:$BN$8,0))</f>
        <v>-8.0255647679539785E-2</v>
      </c>
      <c r="I557">
        <f t="shared" si="22"/>
        <v>1.0410439808541607</v>
      </c>
      <c r="J557">
        <f t="shared" si="23"/>
        <v>1.7403535373688213</v>
      </c>
      <c r="K557">
        <f t="shared" si="24"/>
        <v>0.59817959885787242</v>
      </c>
      <c r="L557">
        <f>MIN(MAX(L556*(1+MAX(MIN(((B557-B556)/B556)/($K$7*卓尔金历!$O$8),0),-卓尔金历!$N$11))+MIN(MAX(((B557-B556)/B556)/($K$7*卓尔金历!$O$8),0),卓尔金历!$N$11),0),1)</f>
        <v>0.83096800510187285</v>
      </c>
      <c r="M557">
        <f t="shared" si="25"/>
        <v>1.0206945992445091</v>
      </c>
      <c r="N557">
        <f t="shared" si="26"/>
        <v>-5.7446371988054542E-3</v>
      </c>
      <c r="O557">
        <f t="shared" si="28"/>
        <v>4.9164354178072113E-2</v>
      </c>
      <c r="P557">
        <f t="shared" si="29"/>
        <v>1</v>
      </c>
      <c r="Q557">
        <f t="shared" si="27"/>
        <v>1.0830120218337107</v>
      </c>
    </row>
    <row r="558" spans="1:17">
      <c r="A558" s="842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21"/>
        <v>1.9970337078651685</v>
      </c>
      <c r="G558">
        <f>LN(F558/参数实验室!$E$58)/参数实验室!$E$59</f>
        <v>0.17249206246616627</v>
      </c>
      <c r="H558" s="905">
        <f>INDEX(神经网络!$F$10:$BN$70,MATCH(ROUND(G558*2,1)/2,神经网络!$D$10:$D$70,0),MATCH(ROUND(E558*2,1)/2,神经网络!$F$8:$BN$8,0))</f>
        <v>-8.0255647679539785E-2</v>
      </c>
      <c r="I558">
        <f t="shared" si="22"/>
        <v>1.0427584585512137</v>
      </c>
      <c r="J558">
        <f t="shared" si="23"/>
        <v>1.7046406767487343</v>
      </c>
      <c r="K558">
        <f t="shared" si="24"/>
        <v>0.61171745622078533</v>
      </c>
      <c r="L558">
        <f>MIN(MAX(L557*(1+MAX(MIN(((B558-B557)/B557)/($K$7*卓尔金历!$O$8),0),-卓尔金历!$N$11))+MIN(MAX(((B558-B557)/B557)/($K$7*卓尔金历!$O$8),0),卓尔金历!$N$11),0),1)</f>
        <v>0.32922910692121604</v>
      </c>
      <c r="M558">
        <f t="shared" si="25"/>
        <v>1.0220914270823722</v>
      </c>
      <c r="N558">
        <f t="shared" si="26"/>
        <v>-2.0520463143413992E-2</v>
      </c>
      <c r="O558">
        <f t="shared" si="28"/>
        <v>4.9178409784577576E-2</v>
      </c>
      <c r="P558">
        <f t="shared" si="29"/>
        <v>0.9661676897398167</v>
      </c>
      <c r="Q558">
        <f t="shared" si="27"/>
        <v>1.0847956159865253</v>
      </c>
    </row>
    <row r="559" spans="1:17">
      <c r="A559" s="842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21"/>
        <v>1.9487764142201731</v>
      </c>
      <c r="G559">
        <f>LN(F559/参数实验室!$E$58)/参数实验室!$E$59</f>
        <v>0.15965348290699646</v>
      </c>
      <c r="H559" s="905">
        <f>INDEX(神经网络!$F$10:$BN$70,MATCH(ROUND(G559*2,1)/2,神经网络!$D$10:$D$70,0),MATCH(ROUND(E559*2,1)/2,神经网络!$F$8:$BN$8,0))</f>
        <v>-8.0255647679539785E-2</v>
      </c>
      <c r="I559">
        <f t="shared" si="22"/>
        <v>1.039767109321484</v>
      </c>
      <c r="J559">
        <f t="shared" si="23"/>
        <v>1.765572004309486</v>
      </c>
      <c r="K559">
        <f t="shared" si="24"/>
        <v>0.58891232234288637</v>
      </c>
      <c r="L559">
        <f>MIN(MAX(L558*(1+MAX(MIN(((B559-B558)/B558)/($K$7*卓尔金历!$O$8),0),-卓尔金历!$N$11))+MIN(MAX(((B559-B558)/B558)/($K$7*卓尔金历!$O$8),0),卓尔金历!$N$11),0),1)</f>
        <v>1</v>
      </c>
      <c r="M559">
        <f t="shared" si="25"/>
        <v>1.0211261069439497</v>
      </c>
      <c r="N559">
        <f t="shared" si="26"/>
        <v>3.5744382022471766E-2</v>
      </c>
      <c r="O559">
        <f t="shared" si="28"/>
        <v>4.2898159851903442E-2</v>
      </c>
      <c r="P559">
        <f t="shared" si="29"/>
        <v>0.24058613387937186</v>
      </c>
      <c r="Q559">
        <f t="shared" si="27"/>
        <v>1.0817889593900865</v>
      </c>
    </row>
    <row r="560" spans="1:17">
      <c r="A560" s="842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21"/>
        <v>1.6940075772681955</v>
      </c>
      <c r="G560">
        <f>LN(F560/参数实验室!$E$58)/参数实验室!$E$59</f>
        <v>8.6119003225029953E-2</v>
      </c>
      <c r="H560" s="905">
        <f>INDEX(神经网络!$F$10:$BN$70,MATCH(ROUND(G560*2,1)/2,神经网络!$D$10:$D$70,0),MATCH(ROUND(E560*2,1)/2,神经网络!$F$8:$BN$8,0))</f>
        <v>-0.17643954914118815</v>
      </c>
      <c r="I560">
        <f t="shared" si="22"/>
        <v>1.0286344060865571</v>
      </c>
      <c r="J560">
        <f t="shared" si="23"/>
        <v>2.0011172738518033</v>
      </c>
      <c r="K560">
        <f t="shared" si="24"/>
        <v>0.51403004687806952</v>
      </c>
      <c r="L560">
        <f>MIN(MAX(L559*(1+MAX(MIN(((B560-B559)/B559)/($K$7*卓尔金历!$O$8),0),-卓尔金历!$N$11))+MIN(MAX(((B560-B559)/B559)/($K$7*卓尔金历!$O$8),0),卓尔金历!$N$11),0),1)</f>
        <v>1</v>
      </c>
      <c r="M560">
        <f t="shared" si="25"/>
        <v>1.0101929914297827</v>
      </c>
      <c r="N560">
        <f t="shared" si="26"/>
        <v>0.13341017470110969</v>
      </c>
      <c r="O560">
        <f t="shared" si="28"/>
        <v>5.3120263539976606E-2</v>
      </c>
      <c r="P560">
        <f t="shared" si="29"/>
        <v>3.3945341208400717E-3</v>
      </c>
      <c r="Q560">
        <f t="shared" si="27"/>
        <v>1.0790023397424864</v>
      </c>
    </row>
    <row r="561" spans="1:17">
      <c r="A561" s="842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21"/>
        <v>1.6933157015590197</v>
      </c>
      <c r="G561">
        <f>LN(F561/参数实验室!$E$58)/参数实验室!$E$59</f>
        <v>8.5904595718908197E-2</v>
      </c>
      <c r="H561" s="905">
        <f>INDEX(神经网络!$F$10:$BN$70,MATCH(ROUND(G561*2,1)/2,神经网络!$D$10:$D$70,0),MATCH(ROUND(E561*2,1)/2,神经网络!$F$8:$BN$8,0))</f>
        <v>-0.17643954914118815</v>
      </c>
      <c r="I561">
        <f t="shared" si="22"/>
        <v>1.0281349870010923</v>
      </c>
      <c r="J561">
        <f t="shared" si="23"/>
        <v>2.0066238378356829</v>
      </c>
      <c r="K561">
        <f t="shared" si="24"/>
        <v>0.51237056373755863</v>
      </c>
      <c r="L561">
        <f>MIN(MAX(L560*(1+MAX(MIN(((B561-B560)/B560)/($K$7*卓尔金历!$O$8),0),-卓尔金历!$N$11))+MIN(MAX(((B561-B560)/B560)/($K$7*卓尔金历!$O$8),0),卓尔金历!$N$11),0),1)</f>
        <v>1</v>
      </c>
      <c r="M561">
        <f t="shared" si="25"/>
        <v>1.0097025259573684</v>
      </c>
      <c r="N561">
        <f t="shared" si="26"/>
        <v>2.7517447657030313E-3</v>
      </c>
      <c r="O561">
        <f t="shared" si="28"/>
        <v>5.3052675747827495E-2</v>
      </c>
      <c r="P561">
        <f t="shared" si="29"/>
        <v>1</v>
      </c>
      <c r="Q561">
        <f t="shared" si="27"/>
        <v>1.0790005614358336</v>
      </c>
    </row>
    <row r="562" spans="1:17">
      <c r="A562" s="842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21"/>
        <v>1.757889377749843</v>
      </c>
      <c r="G562">
        <f>LN(F562/参数实验室!$E$58)/参数实验室!$E$59</f>
        <v>0.10554742194291714</v>
      </c>
      <c r="H562" s="905">
        <f>INDEX(神经网络!$F$10:$BN$70,MATCH(ROUND(G562*2,1)/2,神经网络!$D$10:$D$70,0),MATCH(ROUND(E562*2,1)/2,神经网络!$F$8:$BN$8,0))</f>
        <v>-0.17609291120476139</v>
      </c>
      <c r="I562">
        <f t="shared" si="22"/>
        <v>1.0373624487608268</v>
      </c>
      <c r="J562">
        <f t="shared" si="23"/>
        <v>1.9045528909460934</v>
      </c>
      <c r="K562">
        <f t="shared" si="24"/>
        <v>0.5446750540204286</v>
      </c>
      <c r="L562">
        <f>MIN(MAX(L561*(1+MAX(MIN(((B562-B561)/B561)/($K$7*卓尔金历!$O$8),0),-卓尔金历!$N$11))+MIN(MAX(((B562-B561)/B561)/($K$7*卓尔金历!$O$8),0),卓尔金历!$N$11),0),1)</f>
        <v>0</v>
      </c>
      <c r="M562">
        <f t="shared" si="25"/>
        <v>1.0187645572711312</v>
      </c>
      <c r="N562">
        <f t="shared" si="26"/>
        <v>-5.0867006045179901E-2</v>
      </c>
      <c r="O562">
        <f t="shared" si="28"/>
        <v>5.3869247483782169E-2</v>
      </c>
      <c r="P562">
        <f t="shared" si="29"/>
        <v>0.11344026091500586</v>
      </c>
      <c r="Q562">
        <f t="shared" si="27"/>
        <v>1.0886845392648759</v>
      </c>
    </row>
    <row r="563" spans="1:17">
      <c r="A563" s="842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21"/>
        <v>1.699565623730191</v>
      </c>
      <c r="G563">
        <f>LN(F563/参数实验室!$E$58)/参数实验室!$E$59</f>
        <v>8.7838232835124028E-2</v>
      </c>
      <c r="H563" s="905">
        <f>INDEX(神经网络!$F$10:$BN$70,MATCH(ROUND(G563*2,1)/2,神经网络!$D$10:$D$70,0),MATCH(ROUND(E563*2,1)/2,神经网络!$F$8:$BN$8,0))</f>
        <v>-0.17643954914118815</v>
      </c>
      <c r="I563">
        <f t="shared" si="22"/>
        <v>1.0316599233338539</v>
      </c>
      <c r="J563">
        <f t="shared" si="23"/>
        <v>1.9640078209169645</v>
      </c>
      <c r="K563">
        <f t="shared" si="24"/>
        <v>0.52528300159832764</v>
      </c>
      <c r="L563">
        <f>MIN(MAX(L562*(1+MAX(MIN(((B563-B562)/B562)/($K$7*卓尔金历!$O$8),0),-卓尔金历!$N$11))+MIN(MAX(((B563-B562)/B562)/($K$7*卓尔金历!$O$8),0),卓尔金历!$N$11),0),1)</f>
        <v>0.91854649625475171</v>
      </c>
      <c r="M563">
        <f t="shared" si="25"/>
        <v>1.0187645572711312</v>
      </c>
      <c r="N563">
        <f t="shared" si="26"/>
        <v>3.1217263775403317E-2</v>
      </c>
      <c r="O563">
        <f t="shared" si="28"/>
        <v>5.4242405536315833E-2</v>
      </c>
      <c r="P563">
        <f t="shared" si="29"/>
        <v>0.63612328551355624</v>
      </c>
      <c r="Q563">
        <f t="shared" si="27"/>
        <v>1.088005638997753</v>
      </c>
    </row>
    <row r="564" spans="1:17">
      <c r="A564" s="842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21"/>
        <v>1.6829784100080707</v>
      </c>
      <c r="G564">
        <f>LN(F564/参数实验室!$E$58)/参数实验室!$E$59</f>
        <v>8.2690665866087837E-2</v>
      </c>
      <c r="H564" s="905">
        <f>INDEX(神经网络!$F$10:$BN$70,MATCH(ROUND(G564*2,1)/2,神经网络!$D$10:$D$70,0),MATCH(ROUND(E564*2,1)/2,神经网络!$F$8:$BN$8,0))</f>
        <v>-0.17643954914118815</v>
      </c>
      <c r="I564">
        <f t="shared" si="22"/>
        <v>1.0304025338988352</v>
      </c>
      <c r="J564">
        <f t="shared" si="23"/>
        <v>1.9775747176888412</v>
      </c>
      <c r="K564">
        <f t="shared" si="24"/>
        <v>0.52104354120336327</v>
      </c>
      <c r="L564">
        <f>MIN(MAX(L563*(1+MAX(MIN(((B564-B563)/B563)/($K$7*卓尔金历!$O$8),0),-卓尔金历!$N$11))+MIN(MAX(((B564-B563)/B563)/($K$7*卓尔金历!$O$8),0),卓尔金历!$N$11),0),1)</f>
        <v>1</v>
      </c>
      <c r="M564">
        <f t="shared" si="25"/>
        <v>1.0176240233156615</v>
      </c>
      <c r="N564">
        <f t="shared" si="26"/>
        <v>6.9077610727348027E-3</v>
      </c>
      <c r="O564">
        <f t="shared" si="28"/>
        <v>5.3688694150486709E-2</v>
      </c>
      <c r="P564">
        <f t="shared" si="29"/>
        <v>1</v>
      </c>
      <c r="Q564">
        <f t="shared" si="27"/>
        <v>1.0871620989873829</v>
      </c>
    </row>
    <row r="565" spans="1:17">
      <c r="A565" s="842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21"/>
        <v>1.7269457682826621</v>
      </c>
      <c r="G565">
        <f>LN(F565/参数实验室!$E$58)/参数实验室!$E$59</f>
        <v>9.6226289254226882E-2</v>
      </c>
      <c r="H565" s="905">
        <f>INDEX(神经网络!$F$10:$BN$70,MATCH(ROUND(G565*2,1)/2,神经网络!$D$10:$D$70,0),MATCH(ROUND(E565*2,1)/2,神经网络!$F$8:$BN$8,0))</f>
        <v>-0.17609291120476139</v>
      </c>
      <c r="I565">
        <f t="shared" si="22"/>
        <v>1.0336306878030572</v>
      </c>
      <c r="J565">
        <f t="shared" si="23"/>
        <v>1.9424603966322191</v>
      </c>
      <c r="K565">
        <f t="shared" si="24"/>
        <v>0.5321244590598273</v>
      </c>
      <c r="L565">
        <f>MIN(MAX(L564*(1+MAX(MIN(((B565-B564)/B564)/($K$7*卓尔金历!$O$8),0),-卓尔金历!$N$11))+MIN(MAX(((B565-B564)/B564)/($K$7*卓尔金历!$O$8),0),卓尔金历!$N$11),0),1)</f>
        <v>0.477534418936431</v>
      </c>
      <c r="M565">
        <f t="shared" si="25"/>
        <v>1.0208121433520774</v>
      </c>
      <c r="N565">
        <f t="shared" si="26"/>
        <v>-1.7756255044390653E-2</v>
      </c>
      <c r="O565">
        <f t="shared" si="28"/>
        <v>5.2740361098095823E-2</v>
      </c>
      <c r="P565">
        <f t="shared" si="29"/>
        <v>1</v>
      </c>
      <c r="Q565">
        <f t="shared" si="27"/>
        <v>1.0905680752528808</v>
      </c>
    </row>
    <row r="566" spans="1:17">
      <c r="A566" s="842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21"/>
        <v>1.7279442386831276</v>
      </c>
      <c r="G566">
        <f>LN(F566/参数实验室!$E$58)/参数实验室!$E$59</f>
        <v>9.6529657083659987E-2</v>
      </c>
      <c r="H566" s="905">
        <f>INDEX(神经网络!$F$10:$BN$70,MATCH(ROUND(G566*2,1)/2,神经网络!$D$10:$D$70,0),MATCH(ROUND(E566*2,1)/2,神经网络!$F$8:$BN$8,0))</f>
        <v>-0.17643954914118815</v>
      </c>
      <c r="I566">
        <f t="shared" si="22"/>
        <v>1.0339298086525657</v>
      </c>
      <c r="J566">
        <f t="shared" si="23"/>
        <v>1.9392681856270717</v>
      </c>
      <c r="K566">
        <f t="shared" si="24"/>
        <v>0.5331546282848133</v>
      </c>
      <c r="L566">
        <f>MIN(MAX(L565*(1+MAX(MIN(((B566-B565)/B565)/($K$7*卓尔金历!$O$8),0),-卓尔金历!$N$11))+MIN(MAX(((B566-B565)/B565)/($K$7*卓尔金历!$O$8),0),卓尔金历!$N$11),0),1)</f>
        <v>0.45444301131635156</v>
      </c>
      <c r="M566">
        <f t="shared" si="25"/>
        <v>1.0209532124203307</v>
      </c>
      <c r="N566">
        <f t="shared" si="26"/>
        <v>-1.643385373870174E-3</v>
      </c>
      <c r="O566">
        <f t="shared" si="28"/>
        <v>5.2700938164879724E-2</v>
      </c>
      <c r="P566">
        <f t="shared" si="29"/>
        <v>1</v>
      </c>
      <c r="Q566">
        <f t="shared" si="27"/>
        <v>1.0908836731283751</v>
      </c>
    </row>
    <row r="567" spans="1:17">
      <c r="A567" s="842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21"/>
        <v>1.710468575376425</v>
      </c>
      <c r="G567">
        <f>LN(F567/参数实验室!$E$58)/参数实验室!$E$59</f>
        <v>9.1194491112272319E-2</v>
      </c>
      <c r="H567" s="905">
        <f>INDEX(神经网络!$F$10:$BN$70,MATCH(ROUND(G567*2,1)/2,神经网络!$D$10:$D$70,0),MATCH(ROUND(E567*2,1)/2,神经网络!$F$8:$BN$8,0))</f>
        <v>-0.17643954914118815</v>
      </c>
      <c r="I567">
        <f t="shared" si="22"/>
        <v>1.0316288373564741</v>
      </c>
      <c r="J567">
        <f t="shared" si="23"/>
        <v>1.9637285024540139</v>
      </c>
      <c r="K567">
        <f t="shared" si="24"/>
        <v>0.52534188716376928</v>
      </c>
      <c r="L567">
        <f>MIN(MAX(L566*(1+MAX(MIN(((B567-B566)/B566)/($K$7*卓尔金历!$O$8),0),-卓尔金历!$N$11))+MIN(MAX(((B567-B566)/B566)/($K$7*卓尔金历!$O$8),0),卓尔金历!$N$11),0),1)</f>
        <v>0.82557681797258309</v>
      </c>
      <c r="M567">
        <f t="shared" si="25"/>
        <v>1.0199206759186086</v>
      </c>
      <c r="N567">
        <f t="shared" si="26"/>
        <v>1.2613168724279679E-2</v>
      </c>
      <c r="O567">
        <f t="shared" si="28"/>
        <v>5.1849786273729825E-2</v>
      </c>
      <c r="P567">
        <f t="shared" si="29"/>
        <v>1</v>
      </c>
      <c r="Q567">
        <f t="shared" si="27"/>
        <v>1.0884559531823621</v>
      </c>
    </row>
    <row r="568" spans="1:17">
      <c r="A568" s="842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21"/>
        <v>1.8023058448459086</v>
      </c>
      <c r="G568">
        <f>LN(F568/参数实验室!$E$58)/参数实验室!$E$59</f>
        <v>0.11864410371371055</v>
      </c>
      <c r="H568" s="905">
        <f>INDEX(神经网络!$F$10:$BN$70,MATCH(ROUND(G568*2,1)/2,神经网络!$D$10:$D$70,0),MATCH(ROUND(E568*2,1)/2,神经网络!$F$8:$BN$8,0))</f>
        <v>-0.17609291120476139</v>
      </c>
      <c r="I568">
        <f t="shared" si="22"/>
        <v>1.0396289498182294</v>
      </c>
      <c r="J568">
        <f t="shared" si="23"/>
        <v>1.8774190974023399</v>
      </c>
      <c r="K568">
        <f t="shared" si="24"/>
        <v>0.55375432755355203</v>
      </c>
      <c r="L568">
        <f>MIN(MAX(L567*(1+MAX(MIN(((B568-B567)/B567)/($K$7*卓尔金历!$O$8),0),-卓尔金历!$N$11))+MIN(MAX(((B568-B567)/B567)/($K$7*卓尔金历!$O$8),0),卓尔金历!$N$11),0),1)</f>
        <v>0</v>
      </c>
      <c r="M568">
        <f t="shared" si="25"/>
        <v>1.0264504251667061</v>
      </c>
      <c r="N568">
        <f t="shared" si="26"/>
        <v>-4.3951801353300859E-2</v>
      </c>
      <c r="O568">
        <f t="shared" si="28"/>
        <v>5.2213581763018407E-2</v>
      </c>
      <c r="P568">
        <f t="shared" si="29"/>
        <v>0.23302990046100044</v>
      </c>
      <c r="Q568">
        <f t="shared" si="27"/>
        <v>1.0968967506085365</v>
      </c>
    </row>
    <row r="569" spans="1:17">
      <c r="A569" s="842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21"/>
        <v>1.8995334171289877</v>
      </c>
      <c r="G569">
        <f>LN(F569/参数实验室!$E$58)/参数实验室!$E$59</f>
        <v>0.14622067837195138</v>
      </c>
      <c r="H569" s="905">
        <f>INDEX(神经网络!$F$10:$BN$70,MATCH(ROUND(G569*2,1)/2,神经网络!$D$10:$D$70,0),MATCH(ROUND(E569*2,1)/2,神经网络!$F$8:$BN$8,0))</f>
        <v>-9.8377139970216576E-2</v>
      </c>
      <c r="I569">
        <f t="shared" si="22"/>
        <v>1.0431541907797957</v>
      </c>
      <c r="J569">
        <f t="shared" si="23"/>
        <v>1.8412673077690451</v>
      </c>
      <c r="K569">
        <f t="shared" si="24"/>
        <v>0.56654141763029719</v>
      </c>
      <c r="L569">
        <f>MIN(MAX(L568*(1+MAX(MIN(((B569-B568)/B568)/($K$7*卓尔金历!$O$8),0),-卓尔金历!$N$11))+MIN(MAX(((B569-B568)/B568)/($K$7*卓尔金历!$O$8),0),卓尔金历!$N$11),0),1)</f>
        <v>0</v>
      </c>
      <c r="M569">
        <f t="shared" si="25"/>
        <v>1.0264504251667061</v>
      </c>
      <c r="N569">
        <f t="shared" si="26"/>
        <v>-1.9256110520722684E-2</v>
      </c>
      <c r="O569">
        <f t="shared" si="28"/>
        <v>5.1369413943233549E-2</v>
      </c>
      <c r="P569">
        <f t="shared" si="29"/>
        <v>1</v>
      </c>
      <c r="Q569">
        <f t="shared" si="27"/>
        <v>1.097763488619182</v>
      </c>
    </row>
    <row r="570" spans="1:17">
      <c r="A570" s="842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21"/>
        <v>1.8495506224066391</v>
      </c>
      <c r="G570">
        <f>LN(F570/参数实验室!$E$58)/参数实验室!$E$59</f>
        <v>0.13222513916231324</v>
      </c>
      <c r="H570" s="905">
        <f>INDEX(神经网络!$F$10:$BN$70,MATCH(ROUND(G570*2,1)/2,神经网络!$D$10:$D$70,0),MATCH(ROUND(E570*2,1)/2,神经网络!$F$8:$BN$8,0))</f>
        <v>-8.8512680340361971E-2</v>
      </c>
      <c r="I570">
        <f t="shared" si="22"/>
        <v>1.0385817238692419</v>
      </c>
      <c r="J570">
        <f t="shared" si="23"/>
        <v>1.9233071306013345</v>
      </c>
      <c r="K570">
        <f t="shared" si="24"/>
        <v>0.53999785439599679</v>
      </c>
      <c r="L570">
        <f>MIN(MAX(L569*(1+MAX(MIN(((B570-B569)/B569)/($K$7*卓尔金历!$O$8),0),-卓尔金历!$N$11))+MIN(MAX(((B570-B569)/B569)/($K$7*卓尔金历!$O$8),0),卓尔金历!$N$11),0),1)</f>
        <v>1</v>
      </c>
      <c r="M570">
        <f t="shared" si="25"/>
        <v>1.0264504251667061</v>
      </c>
      <c r="N570">
        <f t="shared" si="26"/>
        <v>4.4556171983356548E-2</v>
      </c>
      <c r="O570">
        <f t="shared" si="28"/>
        <v>5.2523820968041805E-2</v>
      </c>
      <c r="P570">
        <f t="shared" si="29"/>
        <v>0.22433662483356795</v>
      </c>
      <c r="Q570">
        <f t="shared" si="27"/>
        <v>1.0929516522946086</v>
      </c>
    </row>
    <row r="571" spans="1:17">
      <c r="A571" s="842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21"/>
        <v>1.808435487430532</v>
      </c>
      <c r="G571">
        <f>LN(F571/参数实验室!$E$58)/参数实验室!$E$59</f>
        <v>0.12042610385586458</v>
      </c>
      <c r="H571" s="905">
        <f>INDEX(神经网络!$F$10:$BN$70,MATCH(ROUND(G571*2,1)/2,神经网络!$D$10:$D$70,0),MATCH(ROUND(E571*2,1)/2,神经网络!$F$8:$BN$8,0))</f>
        <v>-0.17643954914118815</v>
      </c>
      <c r="I571">
        <f t="shared" si="22"/>
        <v>1.0354481734034084</v>
      </c>
      <c r="J571">
        <f t="shared" si="23"/>
        <v>1.9888671641195499</v>
      </c>
      <c r="K571">
        <f t="shared" si="24"/>
        <v>0.52062208682588929</v>
      </c>
      <c r="L571">
        <f>MIN(MAX(L570*(1+MAX(MIN(((B571-B570)/B570)/($K$7*卓尔金历!$O$8),0),-卓尔金历!$N$11))+MIN(MAX(((B571-B570)/B570)/($K$7*卓尔金历!$O$8),0),卓尔金历!$N$11),0),1)</f>
        <v>1</v>
      </c>
      <c r="M571">
        <f t="shared" si="25"/>
        <v>1.0233534765742032</v>
      </c>
      <c r="N571">
        <f t="shared" si="26"/>
        <v>3.4087136929460554E-2</v>
      </c>
      <c r="O571">
        <f t="shared" si="28"/>
        <v>5.2307068851449909E-2</v>
      </c>
      <c r="P571">
        <f t="shared" si="29"/>
        <v>0.50322654581280024</v>
      </c>
      <c r="Q571">
        <f t="shared" si="27"/>
        <v>1.0922118815542052</v>
      </c>
    </row>
    <row r="572" spans="1:17">
      <c r="A572" s="842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21"/>
        <v>1.8174557624095709</v>
      </c>
      <c r="G572">
        <f>LN(F572/参数实验室!$E$58)/参数实验室!$E$59</f>
        <v>0.12303751011874363</v>
      </c>
      <c r="H572" s="905">
        <f>INDEX(神经网络!$F$10:$BN$70,MATCH(ROUND(G572*2,1)/2,神经网络!$D$10:$D$70,0),MATCH(ROUND(E572*2,1)/2,神经网络!$F$8:$BN$8,0))</f>
        <v>-0.17643954914118815</v>
      </c>
      <c r="I572">
        <f t="shared" si="22"/>
        <v>1.0352355808123783</v>
      </c>
      <c r="J572">
        <f t="shared" si="23"/>
        <v>1.9911815170982818</v>
      </c>
      <c r="K572">
        <f t="shared" si="24"/>
        <v>0.51991020001080124</v>
      </c>
      <c r="L572">
        <f>MIN(MAX(L571*(1+MAX(MIN(((B572-B571)/B571)/($K$7*卓尔金历!$O$8),0),-卓尔金历!$N$11))+MIN(MAX(((B572-B571)/B571)/($K$7*卓尔金历!$O$8),0),卓尔金历!$N$11),0),1)</f>
        <v>1</v>
      </c>
      <c r="M572">
        <f t="shared" si="25"/>
        <v>1.0231433672005883</v>
      </c>
      <c r="N572">
        <f t="shared" si="26"/>
        <v>1.1636538731616887E-3</v>
      </c>
      <c r="O572">
        <f t="shared" si="28"/>
        <v>4.0082817607433444E-2</v>
      </c>
      <c r="P572">
        <f t="shared" si="29"/>
        <v>1</v>
      </c>
      <c r="Q572">
        <f t="shared" si="27"/>
        <v>1.0920990345074326</v>
      </c>
    </row>
    <row r="573" spans="1:17">
      <c r="A573" s="842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21"/>
        <v>1.8325028860759494</v>
      </c>
      <c r="G573">
        <f>LN(F573/参数实验室!$E$58)/参数实验室!$E$59</f>
        <v>0.12736500486304056</v>
      </c>
      <c r="H573" s="905">
        <f>INDEX(神经网络!$F$10:$BN$70,MATCH(ROUND(G573*2,1)/2,神经网络!$D$10:$D$70,0),MATCH(ROUND(E573*2,1)/2,神经网络!$F$8:$BN$8,0))</f>
        <v>-8.8512680340361971E-2</v>
      </c>
      <c r="I573">
        <f t="shared" si="22"/>
        <v>1.0371609393932524</v>
      </c>
      <c r="J573">
        <f t="shared" si="23"/>
        <v>1.9701927297394375</v>
      </c>
      <c r="K573">
        <f t="shared" si="24"/>
        <v>0.52642613270145366</v>
      </c>
      <c r="L573">
        <f>MIN(MAX(L572*(1+MAX(MIN(((B573-B572)/B572)/($K$7*卓尔金历!$O$8),0),-卓尔金历!$N$11))+MIN(MAX(((B573-B572)/B572)/($K$7*卓尔金历!$O$8),0),卓尔金历!$N$11),0),1)</f>
        <v>0.68984212950982737</v>
      </c>
      <c r="M573">
        <f t="shared" si="25"/>
        <v>1.0250462363619808</v>
      </c>
      <c r="N573">
        <f t="shared" si="26"/>
        <v>-1.0540870924430368E-2</v>
      </c>
      <c r="O573">
        <f t="shared" si="28"/>
        <v>3.9417778297713431E-2</v>
      </c>
      <c r="P573">
        <f t="shared" si="29"/>
        <v>1</v>
      </c>
      <c r="Q573">
        <f t="shared" si="27"/>
        <v>1.0941301492471358</v>
      </c>
    </row>
    <row r="574" spans="1:17">
      <c r="A574" s="842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21"/>
        <v>1.8174216056143768</v>
      </c>
      <c r="G574">
        <f>LN(F574/参数实验室!$E$58)/参数实验室!$E$59</f>
        <v>0.1230276460544346</v>
      </c>
      <c r="H574" s="905">
        <f>INDEX(神经网络!$F$10:$BN$70,MATCH(ROUND(G574*2,1)/2,神经网络!$D$10:$D$70,0),MATCH(ROUND(E574*2,1)/2,神经网络!$F$8:$BN$8,0))</f>
        <v>-0.17643954914118815</v>
      </c>
      <c r="I574">
        <f t="shared" si="22"/>
        <v>1.0372966667514776</v>
      </c>
      <c r="J574">
        <f t="shared" si="23"/>
        <v>1.9672798371972404</v>
      </c>
      <c r="K574">
        <f t="shared" si="24"/>
        <v>0.52727458856555021</v>
      </c>
      <c r="L574">
        <f>MIN(MAX(L573*(1+MAX(MIN(((B574-B573)/B573)/($K$7*卓尔金历!$O$8),0),-卓尔金历!$N$11))+MIN(MAX(((B574-B573)/B573)/($K$7*卓尔金历!$O$8),0),卓尔金历!$N$11),0),1)</f>
        <v>0.65983173005938589</v>
      </c>
      <c r="M574">
        <f t="shared" si="25"/>
        <v>1.0251387731482813</v>
      </c>
      <c r="N574">
        <f t="shared" si="26"/>
        <v>-1.4784810126582E-3</v>
      </c>
      <c r="O574">
        <f t="shared" si="28"/>
        <v>3.9242444622494384E-2</v>
      </c>
      <c r="P574">
        <f t="shared" si="29"/>
        <v>1</v>
      </c>
      <c r="Q574">
        <f t="shared" si="27"/>
        <v>1.0942733318421134</v>
      </c>
    </row>
    <row r="575" spans="1:17">
      <c r="A575" s="842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21"/>
        <v>1.8210121165991233</v>
      </c>
      <c r="G575">
        <f>LN(F575/参数实验室!$E$58)/参数实验室!$E$59</f>
        <v>0.12406352850423408</v>
      </c>
      <c r="H575" s="905">
        <f>INDEX(神经网络!$F$10:$BN$70,MATCH(ROUND(G575*2,1)/2,神经网络!$D$10:$D$70,0),MATCH(ROUND(E575*2,1)/2,神经网络!$F$8:$BN$8,0))</f>
        <v>-0.17643954914118815</v>
      </c>
      <c r="I575">
        <f t="shared" si="22"/>
        <v>1.0398618147766943</v>
      </c>
      <c r="J575">
        <f t="shared" si="23"/>
        <v>1.9397071146402796</v>
      </c>
      <c r="K575">
        <f t="shared" si="24"/>
        <v>0.53609217955028099</v>
      </c>
      <c r="L575">
        <f>MIN(MAX(L574*(1+MAX(MIN(((B575-B574)/B574)/($K$7*卓尔金历!$O$8),0),-卓尔金历!$N$11))+MIN(MAX(((B575-B574)/B574)/($K$7*卓尔金历!$O$8),0),卓尔金历!$N$11),0),1)</f>
        <v>0.38771639508535372</v>
      </c>
      <c r="M575">
        <f t="shared" si="25"/>
        <v>1.0268115010661056</v>
      </c>
      <c r="N575">
        <f t="shared" si="26"/>
        <v>-1.4015658593971789E-2</v>
      </c>
      <c r="O575">
        <f t="shared" si="28"/>
        <v>3.9106488629244276E-2</v>
      </c>
      <c r="P575">
        <f t="shared" si="29"/>
        <v>1</v>
      </c>
      <c r="Q575">
        <f t="shared" si="27"/>
        <v>1.0969793784015927</v>
      </c>
    </row>
    <row r="576" spans="1:17">
      <c r="A576" s="842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21"/>
        <v>1.8130840850782091</v>
      </c>
      <c r="G576">
        <f>LN(F576/参数实验室!$E$58)/参数实验室!$E$59</f>
        <v>0.12177351427913281</v>
      </c>
      <c r="H576" s="905">
        <f>INDEX(神经网络!$F$10:$BN$70,MATCH(ROUND(G576*2,1)/2,神经网络!$D$10:$D$70,0),MATCH(ROUND(E576*2,1)/2,神经网络!$F$8:$BN$8,0))</f>
        <v>-0.17643954914118815</v>
      </c>
      <c r="I576">
        <f t="shared" si="22"/>
        <v>1.0409148459257216</v>
      </c>
      <c r="J576">
        <f t="shared" si="23"/>
        <v>1.9285742787598275</v>
      </c>
      <c r="K576">
        <f t="shared" si="24"/>
        <v>0.53973282615543505</v>
      </c>
      <c r="L576">
        <f>MIN(MAX(L575*(1+MAX(MIN(((B576-B575)/B575)/($K$7*卓尔金历!$O$8),0),-卓尔金历!$N$11))+MIN(MAX(((B576-B575)/B575)/($K$7*卓尔金历!$O$8),0),卓尔金历!$N$11),0),1)</f>
        <v>0.32223919122847178</v>
      </c>
      <c r="M576">
        <f t="shared" si="25"/>
        <v>1.0272146546064138</v>
      </c>
      <c r="N576">
        <f t="shared" si="26"/>
        <v>-5.7394416901525788E-3</v>
      </c>
      <c r="O576">
        <f t="shared" si="28"/>
        <v>3.7713984003133576E-2</v>
      </c>
      <c r="P576">
        <f t="shared" si="29"/>
        <v>1</v>
      </c>
      <c r="Q576">
        <f t="shared" si="27"/>
        <v>1.0980902504798653</v>
      </c>
    </row>
    <row r="577" spans="1:17">
      <c r="A577" s="842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21"/>
        <v>1.7942896130346233</v>
      </c>
      <c r="G577">
        <f>LN(F577/参数实验室!$E$58)/参数实验室!$E$59</f>
        <v>0.11630446963881336</v>
      </c>
      <c r="H577" s="905">
        <f>INDEX(神经网络!$F$10:$BN$70,MATCH(ROUND(G577*2,1)/2,神经网络!$D$10:$D$70,0),MATCH(ROUND(E577*2,1)/2,神经网络!$F$8:$BN$8,0))</f>
        <v>-0.17643954914118815</v>
      </c>
      <c r="I577">
        <f t="shared" si="22"/>
        <v>1.0379964944523272</v>
      </c>
      <c r="J577">
        <f t="shared" si="23"/>
        <v>1.9592195044092431</v>
      </c>
      <c r="K577">
        <f t="shared" si="24"/>
        <v>0.52980102133339613</v>
      </c>
      <c r="L577">
        <f>MIN(MAX(L576*(1+MAX(MIN(((B577-B576)/B576)/($K$7*卓尔金历!$O$8),0),-卓尔金历!$N$11))+MIN(MAX(((B577-B576)/B576)/($K$7*卓尔金历!$O$8),0),卓尔金历!$N$11),0),1)</f>
        <v>0.78979425411942628</v>
      </c>
      <c r="M577">
        <f t="shared" si="25"/>
        <v>1.0262866247296865</v>
      </c>
      <c r="N577">
        <f t="shared" si="26"/>
        <v>1.5890093519821326E-2</v>
      </c>
      <c r="O577">
        <f t="shared" si="28"/>
        <v>3.7100038056184538E-2</v>
      </c>
      <c r="P577">
        <f t="shared" si="29"/>
        <v>0.91761463503077245</v>
      </c>
      <c r="Q577">
        <f t="shared" si="27"/>
        <v>1.0950115997017049</v>
      </c>
    </row>
    <row r="578" spans="1:17">
      <c r="A578" s="842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21"/>
        <v>1.7883223246968363</v>
      </c>
      <c r="G578">
        <f>LN(F578/参数实验室!$E$58)/参数实验室!$E$59</f>
        <v>0.11455604789451225</v>
      </c>
      <c r="H578" s="905">
        <f>INDEX(神经网络!$F$10:$BN$70,MATCH(ROUND(G578*2,1)/2,神经网络!$D$10:$D$70,0),MATCH(ROUND(E578*2,1)/2,神经网络!$F$8:$BN$8,0))</f>
        <v>-0.17643954914118815</v>
      </c>
      <c r="I578">
        <f t="shared" si="22"/>
        <v>1.0387387670198378</v>
      </c>
      <c r="J578">
        <f t="shared" si="23"/>
        <v>1.9512788795339389</v>
      </c>
      <c r="K578">
        <f t="shared" si="24"/>
        <v>0.5323374213264378</v>
      </c>
      <c r="L578">
        <f>MIN(MAX(L577*(1+MAX(MIN(((B578-B577)/B577)/($K$7*卓尔金历!$O$8),0),-卓尔金历!$N$11))+MIN(MAX(((B578-B577)/B577)/($K$7*卓尔金历!$O$8),0),卓尔金历!$N$11),0),1)</f>
        <v>0.69560705875255613</v>
      </c>
      <c r="M578">
        <f t="shared" si="25"/>
        <v>1.0268662538050102</v>
      </c>
      <c r="N578">
        <f t="shared" si="26"/>
        <v>-4.0529531568227707E-3</v>
      </c>
      <c r="O578">
        <f t="shared" si="28"/>
        <v>3.707619251285061E-2</v>
      </c>
      <c r="P578">
        <f t="shared" si="29"/>
        <v>1</v>
      </c>
      <c r="Q578">
        <f t="shared" si="27"/>
        <v>1.0957301324637749</v>
      </c>
    </row>
    <row r="579" spans="1:17">
      <c r="A579" s="842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21"/>
        <v>1.6624715370018976</v>
      </c>
      <c r="G579">
        <f>LN(F579/参数实验室!$E$58)/参数实验室!$E$59</f>
        <v>7.6256105381284328E-2</v>
      </c>
      <c r="H579" s="905">
        <f>INDEX(神经网络!$F$10:$BN$70,MATCH(ROUND(G579*2,1)/2,神经网络!$D$10:$D$70,0),MATCH(ROUND(E579*2,1)/2,神经网络!$F$8:$BN$8,0))</f>
        <v>-0.13533123726023011</v>
      </c>
      <c r="I579">
        <f t="shared" si="22"/>
        <v>1.0245006082016461</v>
      </c>
      <c r="J579">
        <f t="shared" si="23"/>
        <v>2.1028689996408776</v>
      </c>
      <c r="K579">
        <f t="shared" si="24"/>
        <v>0.48719183571425878</v>
      </c>
      <c r="L579">
        <f>MIN(MAX(L578*(1+MAX(MIN(((B579-B578)/B578)/($K$7*卓尔金历!$O$8),0),-卓尔金历!$N$11))+MIN(MAX(((B579-B578)/B578)/($K$7*卓尔金历!$O$8),0),卓尔金历!$N$11),0),1)</f>
        <v>1</v>
      </c>
      <c r="M579">
        <f t="shared" si="25"/>
        <v>1.0170752920365114</v>
      </c>
      <c r="N579">
        <f t="shared" si="26"/>
        <v>7.7687572851270773E-2</v>
      </c>
      <c r="O579">
        <f t="shared" si="28"/>
        <v>3.9533264720482159E-2</v>
      </c>
      <c r="P579">
        <f t="shared" si="29"/>
        <v>1.2029265190382197E-2</v>
      </c>
      <c r="Q579">
        <f t="shared" si="27"/>
        <v>1.0807107838621457</v>
      </c>
    </row>
    <row r="580" spans="1:17">
      <c r="A580" s="842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21"/>
        <v>1.6329152416356876</v>
      </c>
      <c r="G580">
        <f>LN(F580/参数实验室!$E$58)/参数实验室!$E$59</f>
        <v>6.6841030219294176E-2</v>
      </c>
      <c r="H580" s="905">
        <f>INDEX(神经网络!$F$10:$BN$70,MATCH(ROUND(G580*2,1)/2,神经网络!$D$10:$D$70,0),MATCH(ROUND(E580*2,1)/2,神经网络!$F$8:$BN$8,0))</f>
        <v>-0.23576461243639057</v>
      </c>
      <c r="I580">
        <f t="shared" si="22"/>
        <v>1.021606649409047</v>
      </c>
      <c r="J580">
        <f t="shared" si="23"/>
        <v>2.1467619009616552</v>
      </c>
      <c r="K580">
        <f t="shared" si="24"/>
        <v>0.47588260670706517</v>
      </c>
      <c r="L580">
        <f>MIN(MAX(L579*(1+MAX(MIN(((B580-B579)/B579)/($K$7*卓尔金历!$O$8),0),-卓尔金历!$N$11))+MIN(MAX(((B580-B579)/B579)/($K$7*卓尔金历!$O$8),0),卓尔金历!$N$11),0),1)</f>
        <v>1</v>
      </c>
      <c r="M580">
        <f t="shared" si="25"/>
        <v>1.0142023079108202</v>
      </c>
      <c r="N580">
        <f t="shared" si="26"/>
        <v>2.0872865275142378E-2</v>
      </c>
      <c r="O580">
        <f t="shared" si="28"/>
        <v>3.9211918219553353E-2</v>
      </c>
      <c r="P580">
        <f t="shared" si="29"/>
        <v>0.69499093668545875</v>
      </c>
      <c r="Q580">
        <f t="shared" si="27"/>
        <v>1.0806740616608754</v>
      </c>
    </row>
    <row r="581" spans="1:17">
      <c r="A581" s="842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30">C581/B581</f>
        <v>1.672131753839222</v>
      </c>
      <c r="G581">
        <f>LN(F581/参数实验室!$E$58)/参数实验室!$E$59</f>
        <v>7.9297077638351976E-2</v>
      </c>
      <c r="H581" s="905">
        <f>INDEX(神经网络!$F$10:$BN$70,MATCH(ROUND(G581*2,1)/2,神经网络!$D$10:$D$70,0),MATCH(ROUND(E581*2,1)/2,神经网络!$F$8:$BN$8,0))</f>
        <v>-0.13533123726023011</v>
      </c>
      <c r="I581">
        <f t="shared" si="22"/>
        <v>1.0239973286569286</v>
      </c>
      <c r="J581">
        <f t="shared" si="23"/>
        <v>2.1254538925022959</v>
      </c>
      <c r="K581">
        <f t="shared" si="24"/>
        <v>0.48177818971710418</v>
      </c>
      <c r="L581">
        <f>MIN(MAX(L580*(1+MAX(MIN(((B581-B580)/B580)/($K$7*卓尔金历!$O$8),0),-卓尔金历!$N$11))+MIN(MAX(((B581-B580)/B580)/($K$7*卓尔金历!$O$8),0),卓尔金历!$N$11),0),1)</f>
        <v>0.70794456527816507</v>
      </c>
      <c r="M581">
        <f t="shared" si="25"/>
        <v>1.0165756601321263</v>
      </c>
      <c r="N581">
        <f t="shared" si="26"/>
        <v>-9.9256505576207979E-3</v>
      </c>
      <c r="O581">
        <f t="shared" si="28"/>
        <v>2.8033157259807016E-2</v>
      </c>
      <c r="P581">
        <f t="shared" si="29"/>
        <v>1</v>
      </c>
      <c r="Q581">
        <f t="shared" si="27"/>
        <v>1.0824316269599543</v>
      </c>
    </row>
    <row r="582" spans="1:17">
      <c r="A582" s="842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30"/>
        <v>1.650697430715395</v>
      </c>
      <c r="G582">
        <f>LN(F582/参数实验室!$E$58)/参数实验室!$E$59</f>
        <v>7.2525711089315423E-2</v>
      </c>
      <c r="H582" s="905">
        <f>INDEX(神经网络!$F$10:$BN$70,MATCH(ROUND(G582*2,1)/2,神经网络!$D$10:$D$70,0),MATCH(ROUND(E582*2,1)/2,神经网络!$F$8:$BN$8,0))</f>
        <v>-0.23576461243639057</v>
      </c>
      <c r="I582">
        <f t="shared" si="22"/>
        <v>1.0235472453617529</v>
      </c>
      <c r="J582">
        <f t="shared" si="23"/>
        <v>2.1323570488009271</v>
      </c>
      <c r="K582">
        <f t="shared" si="24"/>
        <v>0.48000743868730467</v>
      </c>
      <c r="L582">
        <f>MIN(MAX(L581*(1+MAX(MIN(((B582-B581)/B581)/($K$7*卓尔金历!$O$8),0),-卓尔金历!$N$11))+MIN(MAX(((B582-B581)/B581)/($K$7*卓尔金历!$O$8),0),卓尔金历!$N$11),0),1)</f>
        <v>0.80351032776714015</v>
      </c>
      <c r="M582">
        <f t="shared" si="25"/>
        <v>1.0162593354865979</v>
      </c>
      <c r="N582">
        <f t="shared" si="26"/>
        <v>3.2478504111440034E-3</v>
      </c>
      <c r="O582">
        <f t="shared" si="28"/>
        <v>2.8032925626578942E-2</v>
      </c>
      <c r="P582">
        <f t="shared" si="29"/>
        <v>1</v>
      </c>
      <c r="Q582">
        <f t="shared" si="27"/>
        <v>1.0819558597095618</v>
      </c>
    </row>
    <row r="583" spans="1:17">
      <c r="A583" s="842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30"/>
        <v>1.6612201154163231</v>
      </c>
      <c r="G583">
        <f>LN(F583/参数实验室!$E$58)/参数实验室!$E$59</f>
        <v>7.5860873946775015E-2</v>
      </c>
      <c r="H583" s="905">
        <f>INDEX(神经网络!$F$10:$BN$70,MATCH(ROUND(G583*2,1)/2,神经网络!$D$10:$D$70,0),MATCH(ROUND(E583*2,1)/2,神经网络!$F$8:$BN$8,0))</f>
        <v>-0.16233917109746082</v>
      </c>
      <c r="I583">
        <f t="shared" si="22"/>
        <v>1.0293273827352947</v>
      </c>
      <c r="J583">
        <f t="shared" si="23"/>
        <v>2.0812816727185686</v>
      </c>
      <c r="K583">
        <f t="shared" si="24"/>
        <v>0.49456418908969108</v>
      </c>
      <c r="L583">
        <f>MIN(MAX(L582*(1+MAX(MIN(((B583-B582)/B582)/($K$7*卓尔金历!$O$8),0),-卓尔金历!$N$11))+MIN(MAX(((B583-B582)/B582)/($K$7*卓尔金历!$O$8),0),卓尔金历!$N$11),0),1)</f>
        <v>0.23720659906657543</v>
      </c>
      <c r="M583">
        <f t="shared" si="25"/>
        <v>1.0208706662833975</v>
      </c>
      <c r="N583">
        <f t="shared" si="26"/>
        <v>-2.395254402215596E-2</v>
      </c>
      <c r="O583">
        <f t="shared" si="28"/>
        <v>2.6074630437867851E-2</v>
      </c>
      <c r="P583">
        <f t="shared" si="29"/>
        <v>0.11530087997803928</v>
      </c>
      <c r="Q583">
        <f t="shared" si="27"/>
        <v>1.0880658400056051</v>
      </c>
    </row>
    <row r="584" spans="1:17">
      <c r="A584" s="842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30"/>
        <v>1.6377531537674737</v>
      </c>
      <c r="G584">
        <f>LN(F584/参数实验室!$E$58)/参数实验室!$E$59</f>
        <v>6.839374011670564E-2</v>
      </c>
      <c r="H584" s="905">
        <f>INDEX(神经网络!$F$10:$BN$70,MATCH(ROUND(G584*2,1)/2,神经网络!$D$10:$D$70,0),MATCH(ROUND(E584*2,1)/2,神经网络!$F$8:$BN$8,0))</f>
        <v>-0.23576461243639057</v>
      </c>
      <c r="I584">
        <f t="shared" si="22"/>
        <v>1.0272930531305431</v>
      </c>
      <c r="J584">
        <f t="shared" si="23"/>
        <v>2.1066198475719262</v>
      </c>
      <c r="K584">
        <f t="shared" si="24"/>
        <v>0.48764994515483806</v>
      </c>
      <c r="L584">
        <f>MIN(MAX(L583*(1+MAX(MIN(((B584-B583)/B583)/($K$7*卓尔金历!$O$8),0),-卓尔金历!$N$11))+MIN(MAX(((B584-B583)/B583)/($K$7*卓尔金历!$O$8),0),卓尔金历!$N$11),0),1)</f>
        <v>0.59542738279384544</v>
      </c>
      <c r="M584">
        <f t="shared" si="25"/>
        <v>1.0203920744486537</v>
      </c>
      <c r="N584">
        <f t="shared" si="26"/>
        <v>1.2174313157844176E-2</v>
      </c>
      <c r="O584">
        <f t="shared" si="28"/>
        <v>2.545586487326687E-2</v>
      </c>
      <c r="P584">
        <f t="shared" si="29"/>
        <v>0.7829256549452388</v>
      </c>
      <c r="Q584">
        <f t="shared" si="27"/>
        <v>1.0878178948710042</v>
      </c>
    </row>
    <row r="585" spans="1:17">
      <c r="A585" s="842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30"/>
        <v>1.8818477172500478</v>
      </c>
      <c r="G585">
        <f>LN(F585/参数实验室!$E$58)/参数实验室!$E$59</f>
        <v>0.14131110779931783</v>
      </c>
      <c r="H585" s="905">
        <f>INDEX(神经网络!$F$10:$BN$70,MATCH(ROUND(G585*2,1)/2,神经网络!$D$10:$D$70,0),MATCH(ROUND(E585*2,1)/2,神经网络!$F$8:$BN$8,0))</f>
        <v>-9.8377139970216576E-2</v>
      </c>
      <c r="I585">
        <f t="shared" si="22"/>
        <v>1.0541536279239414</v>
      </c>
      <c r="J585">
        <f t="shared" si="23"/>
        <v>1.8729899046326977</v>
      </c>
      <c r="K585">
        <f t="shared" si="24"/>
        <v>0.56281863843289959</v>
      </c>
      <c r="L585">
        <f>MIN(MAX(L584*(1+MAX(MIN(((B585-B584)/B584)/($K$7*卓尔金历!$O$8),0),-卓尔金历!$N$11))+MIN(MAX(((B585-B584)/B584)/($K$7*卓尔金历!$O$8),0),卓尔金历!$N$11),0),1)</f>
        <v>0</v>
      </c>
      <c r="M585">
        <f t="shared" si="25"/>
        <v>1.0362781575736713</v>
      </c>
      <c r="N585">
        <f t="shared" si="26"/>
        <v>-0.11090275410084474</v>
      </c>
      <c r="O585">
        <f t="shared" si="28"/>
        <v>3.5228158926582279E-2</v>
      </c>
      <c r="P585">
        <f t="shared" si="29"/>
        <v>0</v>
      </c>
      <c r="Q585">
        <f t="shared" si="27"/>
        <v>1.1100867389131464</v>
      </c>
    </row>
    <row r="586" spans="1:17">
      <c r="A586" s="842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30"/>
        <v>1.8291758820976043</v>
      </c>
      <c r="G586">
        <f>LN(F586/参数实验室!$E$58)/参数实验室!$E$59</f>
        <v>0.1264112390739241</v>
      </c>
      <c r="H586" s="905">
        <f>INDEX(神经网络!$F$10:$BN$70,MATCH(ROUND(G586*2,1)/2,神经网络!$D$10:$D$70,0),MATCH(ROUND(E586*2,1)/2,神经网络!$F$8:$BN$8,0))</f>
        <v>-8.8512680340361971E-2</v>
      </c>
      <c r="I586">
        <f t="shared" si="22"/>
        <v>1.0509721657844344</v>
      </c>
      <c r="J586">
        <f t="shared" si="23"/>
        <v>1.9304497027253515</v>
      </c>
      <c r="K586">
        <f t="shared" si="24"/>
        <v>0.54441831056292378</v>
      </c>
      <c r="L586">
        <f>MIN(MAX(L585*(1+MAX(MIN(((B586-B585)/B585)/($K$7*卓尔金历!$O$8),0),-卓尔金历!$N$11))+MIN(MAX(((B586-B585)/B585)/($K$7*卓尔金历!$O$8),0),卓尔金历!$N$11),0),1)</f>
        <v>0.90268238962984571</v>
      </c>
      <c r="M586">
        <f t="shared" si="25"/>
        <v>1.0362781575736713</v>
      </c>
      <c r="N586">
        <f t="shared" si="26"/>
        <v>3.0678114148149752E-2</v>
      </c>
      <c r="O586">
        <f t="shared" si="28"/>
        <v>3.5700079902903498E-2</v>
      </c>
      <c r="P586">
        <f t="shared" si="29"/>
        <v>0.19217228912159223</v>
      </c>
      <c r="Q586">
        <f t="shared" si="27"/>
        <v>1.1100867389131464</v>
      </c>
    </row>
    <row r="587" spans="1:17">
      <c r="A587" s="842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30"/>
        <v>1.8217715840412056</v>
      </c>
      <c r="G587">
        <f>LN(F587/参数实验室!$E$58)/参数实验室!$E$59</f>
        <v>0.12428237738250866</v>
      </c>
      <c r="H587" s="905">
        <f>INDEX(神经网络!$F$10:$BN$70,MATCH(ROUND(G587*2,1)/2,神经网络!$D$10:$D$70,0),MATCH(ROUND(E587*2,1)/2,神经网络!$F$8:$BN$8,0))</f>
        <v>-0.17643954914118815</v>
      </c>
      <c r="I587">
        <f t="shared" si="22"/>
        <v>1.0514144155947249</v>
      </c>
      <c r="J587">
        <f t="shared" si="23"/>
        <v>1.9212720960855525</v>
      </c>
      <c r="K587">
        <f t="shared" si="24"/>
        <v>0.54724909487672402</v>
      </c>
      <c r="L587">
        <f>MIN(MAX(L586*(1+MAX(MIN(((B587-B586)/B586)/($K$7*卓尔金历!$O$8),0),-卓尔金历!$N$11))+MIN(MAX(((B587-B586)/B586)/($K$7*卓尔金历!$O$8),0),卓尔金历!$N$11),0),1)</f>
        <v>0.77640888632397664</v>
      </c>
      <c r="M587">
        <f t="shared" si="25"/>
        <v>1.0366717871794688</v>
      </c>
      <c r="N587">
        <f t="shared" si="26"/>
        <v>-4.754128857562284E-3</v>
      </c>
      <c r="O587">
        <f t="shared" si="28"/>
        <v>3.5714526416410472E-2</v>
      </c>
      <c r="P587">
        <f t="shared" si="29"/>
        <v>1</v>
      </c>
      <c r="Q587">
        <f t="shared" si="27"/>
        <v>1.1101765074443064</v>
      </c>
    </row>
    <row r="588" spans="1:17">
      <c r="A588" s="842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30"/>
        <v>1.8349694959930276</v>
      </c>
      <c r="G588">
        <f>LN(F588/参数实验室!$E$58)/参数实验室!$E$59</f>
        <v>0.12807100084502307</v>
      </c>
      <c r="H588" s="905">
        <f>INDEX(神经网络!$F$10:$BN$70,MATCH(ROUND(G588*2,1)/2,神经网络!$D$10:$D$70,0),MATCH(ROUND(E588*2,1)/2,神经网络!$F$8:$BN$8,0))</f>
        <v>-9.8377139970216576E-2</v>
      </c>
      <c r="I588">
        <f t="shared" si="22"/>
        <v>1.0556756725368333</v>
      </c>
      <c r="J588">
        <f t="shared" si="23"/>
        <v>1.8771397789393891</v>
      </c>
      <c r="K588">
        <f t="shared" si="24"/>
        <v>0.56238522265683655</v>
      </c>
      <c r="L588">
        <f>MIN(MAX(L587*(1+MAX(MIN(((B588-B587)/B587)/($K$7*卓尔金历!$O$8),0),-卓尔金历!$N$11))+MIN(MAX(((B588-B587)/B587)/($K$7*卓尔金历!$O$8),0),卓尔金历!$N$11),0),1)</f>
        <v>0.2516441254360729</v>
      </c>
      <c r="M588">
        <f t="shared" si="25"/>
        <v>1.0399338744193576</v>
      </c>
      <c r="N588">
        <f t="shared" si="26"/>
        <v>-2.2970362832042165E-2</v>
      </c>
      <c r="O588">
        <f t="shared" si="28"/>
        <v>3.5929321674013727E-2</v>
      </c>
      <c r="P588">
        <f t="shared" si="29"/>
        <v>0.49904029022078378</v>
      </c>
      <c r="Q588">
        <f t="shared" si="27"/>
        <v>1.1146759201203602</v>
      </c>
    </row>
    <row r="589" spans="1:17">
      <c r="A589" s="842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30"/>
        <v>1.8873702518139139</v>
      </c>
      <c r="G589">
        <f>LN(F589/参数实验室!$E$58)/参数实验室!$E$59</f>
        <v>0.14284910676451307</v>
      </c>
      <c r="H589" s="905">
        <f>INDEX(神经网络!$F$10:$BN$70,MATCH(ROUND(G589*2,1)/2,神经网络!$D$10:$D$70,0),MATCH(ROUND(E589*2,1)/2,神经网络!$F$8:$BN$8,0))</f>
        <v>-9.8377139970216576E-2</v>
      </c>
      <c r="I589">
        <f t="shared" si="22"/>
        <v>1.0560796719984376</v>
      </c>
      <c r="J589">
        <f t="shared" si="23"/>
        <v>1.8698375962651146</v>
      </c>
      <c r="K589">
        <f t="shared" si="24"/>
        <v>0.56479753862468673</v>
      </c>
      <c r="L589">
        <f>MIN(MAX(L588*(1+MAX(MIN(((B589-B588)/B588)/($K$7*卓尔金历!$O$8),0),-卓尔金历!$N$11))+MIN(MAX(((B589-B588)/B588)/($K$7*卓尔金历!$O$8),0),卓尔金历!$N$11),0),1)</f>
        <v>0.22284036518324493</v>
      </c>
      <c r="M589">
        <f t="shared" si="25"/>
        <v>1.0400340225377551</v>
      </c>
      <c r="N589">
        <f t="shared" si="26"/>
        <v>-3.890058032013261E-3</v>
      </c>
      <c r="O589">
        <f t="shared" si="28"/>
        <v>3.4665174513715549E-2</v>
      </c>
      <c r="P589">
        <f t="shared" si="29"/>
        <v>1</v>
      </c>
      <c r="Q589">
        <f t="shared" si="27"/>
        <v>1.1148887999441586</v>
      </c>
    </row>
    <row r="590" spans="1:17">
      <c r="A590" s="842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30"/>
        <v>1.8758047476475619</v>
      </c>
      <c r="G590">
        <f>LN(F590/参数实验室!$E$58)/参数实验室!$E$59</f>
        <v>0.13962299012907115</v>
      </c>
      <c r="H590" s="905">
        <f>INDEX(神经网络!$F$10:$BN$70,MATCH(ROUND(G590*2,1)/2,神经网络!$D$10:$D$70,0),MATCH(ROUND(E590*2,1)/2,神经网络!$F$8:$BN$8,0))</f>
        <v>-9.8377139970216576E-2</v>
      </c>
      <c r="I590">
        <f t="shared" si="22"/>
        <v>1.0563013836879636</v>
      </c>
      <c r="J590">
        <f t="shared" si="23"/>
        <v>1.8658473325086802</v>
      </c>
      <c r="K590">
        <f t="shared" si="24"/>
        <v>0.56612422961086473</v>
      </c>
      <c r="L590">
        <f>MIN(MAX(L589*(1+MAX(MIN(((B590-B589)/B589)/($K$7*卓尔金历!$O$8),0),-卓尔金历!$N$11))+MIN(MAX(((B590-B589)/B589)/($K$7*卓尔金历!$O$8),0),卓尔金历!$N$11),0),1)</f>
        <v>0.20884778229900847</v>
      </c>
      <c r="M590">
        <f t="shared" si="25"/>
        <v>1.0400826781919679</v>
      </c>
      <c r="N590">
        <f t="shared" si="26"/>
        <v>-2.1340162185232154E-3</v>
      </c>
      <c r="O590">
        <f t="shared" si="28"/>
        <v>3.4393021421789134E-2</v>
      </c>
      <c r="P590">
        <f t="shared" si="29"/>
        <v>1</v>
      </c>
      <c r="Q590">
        <f t="shared" si="27"/>
        <v>1.1151228579286299</v>
      </c>
    </row>
    <row r="591" spans="1:17">
      <c r="A591" s="842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30"/>
        <v>1.9235307692307693</v>
      </c>
      <c r="G591">
        <f>LN(F591/参数实验室!$E$58)/参数实验室!$E$59</f>
        <v>0.15280977658339362</v>
      </c>
      <c r="H591" s="905">
        <f>INDEX(神经网络!$F$10:$BN$70,MATCH(ROUND(G591*2,1)/2,神经网络!$D$10:$D$70,0),MATCH(ROUND(E591*2,1)/2,神经网络!$F$8:$BN$8,0))</f>
        <v>-9.5678000495943966E-2</v>
      </c>
      <c r="I591">
        <f t="shared" si="22"/>
        <v>1.0591015129743835</v>
      </c>
      <c r="J591">
        <f t="shared" si="23"/>
        <v>1.8155700091776077</v>
      </c>
      <c r="K591">
        <f t="shared" si="24"/>
        <v>0.5833438025637584</v>
      </c>
      <c r="L591">
        <f>MIN(MAX(L590*(1+MAX(MIN(((B591-B590)/B590)/($K$7*卓尔金历!$O$8),0),-卓尔金历!$N$11))+MIN(MAX(((B591-B590)/B590)/($K$7*卓尔金历!$O$8),0),卓尔金历!$N$11),0),1)</f>
        <v>4.3258500898978584E-2</v>
      </c>
      <c r="M591">
        <f t="shared" si="25"/>
        <v>1.0406584998115824</v>
      </c>
      <c r="N591">
        <f t="shared" si="26"/>
        <v>-2.6946107784431208E-2</v>
      </c>
      <c r="O591">
        <f t="shared" si="28"/>
        <v>3.3462787933814818E-2</v>
      </c>
      <c r="P591">
        <f t="shared" si="29"/>
        <v>0.25843753319951535</v>
      </c>
      <c r="Q591">
        <f t="shared" si="27"/>
        <v>1.1180789159445157</v>
      </c>
    </row>
    <row r="592" spans="1:17">
      <c r="A592" s="842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30"/>
        <v>1.9180063215777963</v>
      </c>
      <c r="G592">
        <f>LN(F592/参数实验室!$E$58)/参数实验室!$E$59</f>
        <v>0.15130020860748306</v>
      </c>
      <c r="H592" s="905">
        <f>INDEX(神经网络!$F$10:$BN$70,MATCH(ROUND(G592*2,1)/2,神经网络!$D$10:$D$70,0),MATCH(ROUND(E592*2,1)/2,神经网络!$F$8:$BN$8,0))</f>
        <v>-9.8377139970216576E-2</v>
      </c>
      <c r="I592">
        <f t="shared" si="22"/>
        <v>1.0575625919606959</v>
      </c>
      <c r="J592">
        <f t="shared" si="23"/>
        <v>1.843142731734569</v>
      </c>
      <c r="K592">
        <f t="shared" si="24"/>
        <v>0.57378225448955378</v>
      </c>
      <c r="L592">
        <f>MIN(MAX(L591*(1+MAX(MIN(((B592-B591)/B591)/($K$7*卓尔金历!$O$8),0),-卓尔金历!$N$11))+MIN(MAX(((B592-B591)/B591)/($K$7*卓尔金历!$O$8),0),卓尔金历!$N$11),0),1)</f>
        <v>0.49012002413773686</v>
      </c>
      <c r="M592">
        <f t="shared" si="25"/>
        <v>1.0405930876588168</v>
      </c>
      <c r="N592">
        <f t="shared" si="26"/>
        <v>1.518681318681332E-2</v>
      </c>
      <c r="O592">
        <f t="shared" si="28"/>
        <v>3.2721562380990783E-2</v>
      </c>
      <c r="P592">
        <f t="shared" si="29"/>
        <v>0.82675581306848023</v>
      </c>
      <c r="Q592">
        <f t="shared" si="27"/>
        <v>1.1176590537355238</v>
      </c>
    </row>
    <row r="593" spans="1:17">
      <c r="A593" s="842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30"/>
        <v>1.8397212811506247</v>
      </c>
      <c r="G593">
        <f>LN(F593/参数实验室!$E$58)/参数实验室!$E$59</f>
        <v>0.12942839127223074</v>
      </c>
      <c r="H593" s="905">
        <f>INDEX(神经网络!$F$10:$BN$70,MATCH(ROUND(G593*2,1)/2,神经网络!$D$10:$D$70,0),MATCH(ROUND(E593*2,1)/2,神经网络!$F$8:$BN$8,0))</f>
        <v>-8.8512680340361971E-2</v>
      </c>
      <c r="I593">
        <f t="shared" si="22"/>
        <v>1.053233505177805</v>
      </c>
      <c r="J593">
        <f t="shared" si="23"/>
        <v>1.919835601133236</v>
      </c>
      <c r="K593">
        <f t="shared" si="24"/>
        <v>0.54860609135287663</v>
      </c>
      <c r="L593">
        <f>MIN(MAX(L592*(1+MAX(MIN(((B593-B592)/B592)/($K$7*卓尔金历!$O$8),0),-卓尔金历!$N$11))+MIN(MAX(((B593-B592)/B592)/($K$7*卓尔金历!$O$8),0),卓尔金历!$N$11),0),1)</f>
        <v>1</v>
      </c>
      <c r="M593">
        <f t="shared" si="25"/>
        <v>1.0385053612046968</v>
      </c>
      <c r="N593">
        <f t="shared" si="26"/>
        <v>4.1609837414214826E-2</v>
      </c>
      <c r="O593">
        <f t="shared" si="28"/>
        <v>3.4076185641952465E-2</v>
      </c>
      <c r="P593">
        <f t="shared" si="29"/>
        <v>2.6185828072810415E-2</v>
      </c>
      <c r="Q593">
        <f t="shared" si="27"/>
        <v>1.1138765722656789</v>
      </c>
    </row>
    <row r="594" spans="1:17">
      <c r="A594" s="842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30"/>
        <v>1.8590116959064327</v>
      </c>
      <c r="G594">
        <f>LN(F594/参数实验室!$E$58)/参数实验室!$E$59</f>
        <v>0.13490310060659039</v>
      </c>
      <c r="H594" s="905">
        <f>INDEX(神经网络!$F$10:$BN$70,MATCH(ROUND(G594*2,1)/2,神经网络!$D$10:$D$70,0),MATCH(ROUND(E594*2,1)/2,神经网络!$F$8:$BN$8,0))</f>
        <v>-8.8512680340361971E-2</v>
      </c>
      <c r="I594">
        <f t="shared" si="22"/>
        <v>1.0536849697152948</v>
      </c>
      <c r="J594">
        <f t="shared" si="23"/>
        <v>1.9105382865807441</v>
      </c>
      <c r="K594">
        <f t="shared" si="24"/>
        <v>0.55151209327558448</v>
      </c>
      <c r="L594">
        <f>MIN(MAX(L593*(1+MAX(MIN(((B594-B593)/B593)/($K$7*卓尔金历!$O$8),0),-卓尔金历!$N$11))+MIN(MAX(((B594-B593)/B593)/($K$7*卓尔金历!$O$8),0),卓尔金历!$N$11),0),1)</f>
        <v>0.85750494460909488</v>
      </c>
      <c r="M594">
        <f t="shared" si="25"/>
        <v>1.0389505125792704</v>
      </c>
      <c r="N594">
        <f t="shared" si="26"/>
        <v>-4.8427659884022773E-3</v>
      </c>
      <c r="O594">
        <f t="shared" si="28"/>
        <v>3.4022899446612791E-2</v>
      </c>
      <c r="P594">
        <f t="shared" si="29"/>
        <v>1</v>
      </c>
      <c r="Q594">
        <f t="shared" si="27"/>
        <v>1.113889074923855</v>
      </c>
    </row>
    <row r="595" spans="1:17">
      <c r="A595" s="842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30"/>
        <v>1.8797219449297067</v>
      </c>
      <c r="G595">
        <f>LN(F595/参数实验室!$E$58)/参数实验室!$E$59</f>
        <v>0.14071788719410294</v>
      </c>
      <c r="H595" s="905">
        <f>INDEX(神经网络!$F$10:$BN$70,MATCH(ROUND(G595*2,1)/2,神经网络!$D$10:$D$70,0),MATCH(ROUND(E595*2,1)/2,神经网络!$F$8:$BN$8,0))</f>
        <v>-8.8512680340361971E-2</v>
      </c>
      <c r="I595">
        <f t="shared" si="22"/>
        <v>1.0532876022527973</v>
      </c>
      <c r="J595">
        <f t="shared" si="23"/>
        <v>1.91867842464387</v>
      </c>
      <c r="K595">
        <f t="shared" si="24"/>
        <v>0.54896515681011016</v>
      </c>
      <c r="L595">
        <f>MIN(MAX(L594*(1+MAX(MIN(((B595-B594)/B594)/($K$7*卓尔金历!$O$8),0),-卓尔金历!$N$11))+MIN(MAX(((B595-B594)/B594)/($K$7*卓尔金历!$O$8),0),卓尔金历!$N$11),0),1)</f>
        <v>0.98287168571118744</v>
      </c>
      <c r="M595">
        <f t="shared" si="25"/>
        <v>1.0386145328988945</v>
      </c>
      <c r="N595">
        <f t="shared" si="26"/>
        <v>4.2606516290725829E-3</v>
      </c>
      <c r="O595">
        <f t="shared" si="28"/>
        <v>3.4039955127715953E-2</v>
      </c>
      <c r="P595">
        <f t="shared" si="29"/>
        <v>1</v>
      </c>
      <c r="Q595">
        <f t="shared" si="27"/>
        <v>1.1134690031871139</v>
      </c>
    </row>
    <row r="596" spans="1:17">
      <c r="A596" s="842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30"/>
        <v>1.8966376543209873</v>
      </c>
      <c r="G596">
        <f>LN(F596/参数实验室!$E$58)/参数实验室!$E$59</f>
        <v>0.14541994885593654</v>
      </c>
      <c r="H596" s="905">
        <f>INDEX(神经网络!$F$10:$BN$70,MATCH(ROUND(G596*2,1)/2,神经网络!$D$10:$D$70,0),MATCH(ROUND(E596*2,1)/2,神经网络!$F$8:$BN$8,0))</f>
        <v>-8.8512680340361971E-2</v>
      </c>
      <c r="I596">
        <f t="shared" si="22"/>
        <v>1.0522871379951679</v>
      </c>
      <c r="J596">
        <f t="shared" si="23"/>
        <v>1.9392681856270713</v>
      </c>
      <c r="K596">
        <f t="shared" si="24"/>
        <v>0.54262074002668492</v>
      </c>
      <c r="L596">
        <f>MIN(MAX(L595*(1+MAX(MIN(((B596-B595)/B595)/($K$7*卓尔金历!$O$8),0),-卓尔金历!$N$11))+MIN(MAX(((B596-B595)/B595)/($K$7*卓尔金历!$O$8),0),卓尔金历!$N$11),0),1)</f>
        <v>1</v>
      </c>
      <c r="M596">
        <f t="shared" si="25"/>
        <v>1.0376449033881325</v>
      </c>
      <c r="N596">
        <f t="shared" si="26"/>
        <v>1.0731220364362477E-2</v>
      </c>
      <c r="O596">
        <f t="shared" si="28"/>
        <v>3.3983295151811484E-2</v>
      </c>
      <c r="P596">
        <f t="shared" si="29"/>
        <v>1</v>
      </c>
      <c r="Q596">
        <f t="shared" si="27"/>
        <v>1.1124113756813081</v>
      </c>
    </row>
    <row r="597" spans="1:17">
      <c r="A597" s="842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30"/>
        <v>1.8603915496974761</v>
      </c>
      <c r="G597">
        <f>LN(F597/参数实验室!$E$58)/参数实验室!$E$59</f>
        <v>0.13529252967705863</v>
      </c>
      <c r="H597" s="905">
        <f>INDEX(神经网络!$F$10:$BN$70,MATCH(ROUND(G597*2,1)/2,神经网络!$D$10:$D$70,0),MATCH(ROUND(E597*2,1)/2,神经网络!$F$8:$BN$8,0))</f>
        <v>-8.8512680340361971E-2</v>
      </c>
      <c r="I597">
        <f t="shared" si="22"/>
        <v>1.0513538139680096</v>
      </c>
      <c r="J597">
        <f t="shared" si="23"/>
        <v>1.958700770120906</v>
      </c>
      <c r="K597">
        <f t="shared" si="24"/>
        <v>0.53676081104675932</v>
      </c>
      <c r="L597">
        <f>MIN(MAX(L596*(1+MAX(MIN(((B597-B596)/B596)/($K$7*卓尔金历!$O$8),0),-卓尔金历!$N$11))+MIN(MAX(((B597-B596)/B596)/($K$7*卓尔金历!$O$8),0),卓尔金历!$N$11),0),1)</f>
        <v>1</v>
      </c>
      <c r="M597">
        <f t="shared" si="25"/>
        <v>1.0367245662624356</v>
      </c>
      <c r="N597">
        <f t="shared" si="26"/>
        <v>1.0020576131687099E-2</v>
      </c>
      <c r="O597">
        <f t="shared" si="28"/>
        <v>3.4009410511681784E-2</v>
      </c>
      <c r="P597">
        <f t="shared" si="29"/>
        <v>1</v>
      </c>
      <c r="Q597">
        <f t="shared" si="27"/>
        <v>1.1114247245786579</v>
      </c>
    </row>
    <row r="598" spans="1:17">
      <c r="A598" s="842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30"/>
        <v>1.8870826600372903</v>
      </c>
      <c r="G598">
        <f>LN(F598/参数实验室!$E$58)/参数实验室!$E$59</f>
        <v>0.14276912499733502</v>
      </c>
      <c r="H598" s="905">
        <f>INDEX(神经网络!$F$10:$BN$70,MATCH(ROUND(G598*2,1)/2,神经网络!$D$10:$D$70,0),MATCH(ROUND(E598*2,1)/2,神经网络!$F$8:$BN$8,0))</f>
        <v>-8.8512680340361971E-2</v>
      </c>
      <c r="I598">
        <f t="shared" si="22"/>
        <v>1.0529026660815493</v>
      </c>
      <c r="J598">
        <f t="shared" si="23"/>
        <v>1.926100315230838</v>
      </c>
      <c r="K598">
        <f t="shared" si="24"/>
        <v>0.54664996301366664</v>
      </c>
      <c r="L598">
        <f>MIN(MAX(L597*(1+MAX(MIN(((B598-B597)/B597)/($K$7*卓尔金历!$O$8),0),-卓尔金历!$N$11))+MIN(MAX(((B598-B597)/B597)/($K$7*卓尔金历!$O$8),0),卓尔金历!$N$11),0),1)</f>
        <v>0.51026417243951938</v>
      </c>
      <c r="M598">
        <f t="shared" si="25"/>
        <v>1.0382518666006098</v>
      </c>
      <c r="N598">
        <f t="shared" si="26"/>
        <v>-1.6643917941613802E-2</v>
      </c>
      <c r="O598">
        <f t="shared" si="28"/>
        <v>3.4051979868771273E-2</v>
      </c>
      <c r="P598">
        <f t="shared" si="29"/>
        <v>0.774198135635769</v>
      </c>
      <c r="Q598">
        <f t="shared" si="27"/>
        <v>1.113062073024855</v>
      </c>
    </row>
    <row r="599" spans="1:17">
      <c r="A599" s="842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30"/>
        <v>1.8318098110172898</v>
      </c>
      <c r="G599">
        <f>LN(F599/参数实验室!$E$58)/参数实验室!$E$59</f>
        <v>0.12716646108083399</v>
      </c>
      <c r="H599" s="905">
        <f>INDEX(神经网络!$F$10:$BN$70,MATCH(ROUND(G599*2,1)/2,神经网络!$D$10:$D$70,0),MATCH(ROUND(E599*2,1)/2,神经网络!$F$8:$BN$8,0))</f>
        <v>-6.6965870406128156E-2</v>
      </c>
      <c r="I599">
        <f t="shared" si="22"/>
        <v>1.0500645264802397</v>
      </c>
      <c r="J599">
        <f t="shared" si="23"/>
        <v>1.9847571924504224</v>
      </c>
      <c r="K599">
        <f t="shared" si="24"/>
        <v>0.52906447724409467</v>
      </c>
      <c r="L599">
        <f>MIN(MAX(L598*(1+MAX(MIN(((B599-B598)/B598)/($K$7*卓尔金历!$O$8),0),-卓尔金历!$N$11))+MIN(MAX(((B599-B598)/B598)/($K$7*卓尔金历!$O$8),0),卓尔金历!$N$11),0),1)</f>
        <v>1</v>
      </c>
      <c r="M599">
        <f t="shared" si="25"/>
        <v>1.0368238168927819</v>
      </c>
      <c r="N599">
        <f t="shared" si="26"/>
        <v>3.0453697949036719E-2</v>
      </c>
      <c r="O599">
        <f t="shared" si="28"/>
        <v>3.4654431976255382E-2</v>
      </c>
      <c r="P599">
        <f t="shared" si="29"/>
        <v>0.16767030953916234</v>
      </c>
      <c r="Q599">
        <f t="shared" si="27"/>
        <v>1.1107392451238496</v>
      </c>
    </row>
    <row r="600" spans="1:17">
      <c r="A600" s="842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30"/>
        <v>1.8496132875605817</v>
      </c>
      <c r="G600">
        <f>LN(F600/参数实验室!$E$58)/参数实验室!$E$59</f>
        <v>0.13224292159110562</v>
      </c>
      <c r="H600" s="905">
        <f>INDEX(神经网络!$F$10:$BN$70,MATCH(ROUND(G600*2,1)/2,神经网络!$D$10:$D$70,0),MATCH(ROUND(E600*2,1)/2,神经网络!$F$8:$BN$8,0))</f>
        <v>-6.6965870406128156E-2</v>
      </c>
      <c r="I600">
        <f t="shared" ref="I600:I663" si="31">I599*(1+(B600-B599)/B599*H599)</f>
        <v>1.050375545111113</v>
      </c>
      <c r="J600">
        <f t="shared" ref="J600:J663" si="32">J599*B600/B599</f>
        <v>1.9759786121862666</v>
      </c>
      <c r="K600">
        <f t="shared" ref="K600:K663" si="33">I600/J600</f>
        <v>0.53157232504098517</v>
      </c>
      <c r="L600">
        <f>MIN(MAX(L599*(1+MAX(MIN(((B600-B599)/B599)/($K$7*卓尔金历!$O$8),0),-卓尔金历!$N$11))+MIN(MAX(((B600-B599)/B599)/($K$7*卓尔金历!$O$8),0),卓尔金历!$N$11),0),1)</f>
        <v>0.86985628167716755</v>
      </c>
      <c r="M600">
        <f t="shared" ref="M600:M663" si="34">M599*(1+(B600-B599)/B599*H599*L599)</f>
        <v>1.0371309137576457</v>
      </c>
      <c r="N600">
        <f t="shared" ref="N600:N663" si="35">(B600-B599)/B599</f>
        <v>-4.4229995979091757E-3</v>
      </c>
      <c r="O600">
        <f t="shared" si="28"/>
        <v>3.0171707345267487E-2</v>
      </c>
      <c r="P600">
        <f t="shared" si="29"/>
        <v>1</v>
      </c>
      <c r="Q600">
        <f t="shared" ref="Q600:Q663" si="36">Q599*(1+(B600-B599)/B599*H599*P599)</f>
        <v>1.1107944069583402</v>
      </c>
    </row>
    <row r="601" spans="1:17">
      <c r="A601" s="842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30"/>
        <v>1.8803289138714079</v>
      </c>
      <c r="G601">
        <f>LN(F601/参数实验室!$E$58)/参数实验室!$E$59</f>
        <v>0.14088733708603629</v>
      </c>
      <c r="H601" s="905">
        <f>INDEX(神经网络!$F$10:$BN$70,MATCH(ROUND(G601*2,1)/2,神经网络!$D$10:$D$70,0),MATCH(ROUND(E601*2,1)/2,神经网络!$F$8:$BN$8,0))</f>
        <v>-6.6965870406128156E-2</v>
      </c>
      <c r="I601">
        <f t="shared" si="31"/>
        <v>1.0509707020576531</v>
      </c>
      <c r="J601">
        <f t="shared" si="32"/>
        <v>1.959259407046807</v>
      </c>
      <c r="K601">
        <f t="shared" si="33"/>
        <v>0.53641222712911807</v>
      </c>
      <c r="L601">
        <f>MIN(MAX(L600*(1+MAX(MIN(((B601-B600)/B600)/($K$7*卓尔金历!$O$8),0),-卓尔金历!$N$11))+MIN(MAX(((B601-B600)/B600)/($K$7*卓尔金历!$O$8),0),卓尔金历!$N$11),0),1)</f>
        <v>0.6532918141756221</v>
      </c>
      <c r="M601">
        <f t="shared" si="34"/>
        <v>1.0376420868542882</v>
      </c>
      <c r="N601">
        <f t="shared" si="35"/>
        <v>-8.4612277867528365E-3</v>
      </c>
      <c r="O601">
        <f t="shared" si="28"/>
        <v>2.9733914994110267E-2</v>
      </c>
      <c r="P601">
        <f t="shared" si="29"/>
        <v>1</v>
      </c>
      <c r="Q601">
        <f t="shared" si="36"/>
        <v>1.1114237980466573</v>
      </c>
    </row>
    <row r="602" spans="1:17">
      <c r="A602" s="842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30"/>
        <v>1.9064086196381382</v>
      </c>
      <c r="G602">
        <f>LN(F602/参数实验室!$E$58)/参数实验室!$E$59</f>
        <v>0.14811691416543898</v>
      </c>
      <c r="H602" s="905">
        <f>INDEX(神经网络!$F$10:$BN$70,MATCH(ROUND(G602*2,1)/2,神经网络!$D$10:$D$70,0),MATCH(ROUND(E602*2,1)/2,神经网络!$F$8:$BN$8,0))</f>
        <v>-6.6965870406128156E-2</v>
      </c>
      <c r="I602">
        <f t="shared" si="31"/>
        <v>1.0508431334554396</v>
      </c>
      <c r="J602">
        <f t="shared" si="32"/>
        <v>1.9628107417900336</v>
      </c>
      <c r="K602">
        <f t="shared" si="33"/>
        <v>0.535376697855799</v>
      </c>
      <c r="L602">
        <f>MIN(MAX(L601*(1+MAX(MIN(((B602-B601)/B601)/($K$7*卓尔金历!$O$8),0),-卓尔金历!$N$11))+MIN(MAX(((B602-B601)/B601)/($K$7*卓尔金历!$O$8),0),卓尔金历!$N$11),0),1)</f>
        <v>0.70662603814945224</v>
      </c>
      <c r="M602">
        <f t="shared" si="34"/>
        <v>1.0375598042587912</v>
      </c>
      <c r="N602">
        <f t="shared" si="35"/>
        <v>1.8125903749413833E-3</v>
      </c>
      <c r="O602">
        <f t="shared" si="28"/>
        <v>2.9725344347251787E-2</v>
      </c>
      <c r="P602">
        <f t="shared" si="29"/>
        <v>1</v>
      </c>
      <c r="Q602">
        <f t="shared" si="36"/>
        <v>1.1112888915453571</v>
      </c>
    </row>
    <row r="603" spans="1:17">
      <c r="A603" s="842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30"/>
        <v>1.9225101517202365</v>
      </c>
      <c r="G603">
        <f>LN(F603/参数实验室!$E$58)/参数实验室!$E$59</f>
        <v>0.15253121728024158</v>
      </c>
      <c r="H603" s="905">
        <f>INDEX(神经网络!$F$10:$BN$70,MATCH(ROUND(G603*2,1)/2,神经网络!$D$10:$D$70,0),MATCH(ROUND(E603*2,1)/2,神经网络!$F$8:$BN$8,0))</f>
        <v>-6.6965870406128156E-2</v>
      </c>
      <c r="I603">
        <f t="shared" si="31"/>
        <v>1.0504010817548202</v>
      </c>
      <c r="J603">
        <f t="shared" si="32"/>
        <v>1.9751406567974161</v>
      </c>
      <c r="K603">
        <f t="shared" si="33"/>
        <v>0.53181077415417533</v>
      </c>
      <c r="L603">
        <f>MIN(MAX(L602*(1+MAX(MIN(((B603-B602)/B602)/($K$7*卓尔金历!$O$8),0),-卓尔金历!$N$11))+MIN(MAX(((B603-B602)/B602)/($K$7*卓尔金历!$O$8),0),卓尔金历!$N$11),0),1)</f>
        <v>0.89146263665965719</v>
      </c>
      <c r="M603">
        <f t="shared" si="34"/>
        <v>1.0372513875133327</v>
      </c>
      <c r="N603">
        <f t="shared" si="35"/>
        <v>6.2817645862981945E-3</v>
      </c>
      <c r="O603">
        <f t="shared" si="28"/>
        <v>2.9764267665320955E-2</v>
      </c>
      <c r="P603">
        <f t="shared" si="29"/>
        <v>1</v>
      </c>
      <c r="Q603">
        <f t="shared" si="36"/>
        <v>1.1108214125004383</v>
      </c>
    </row>
    <row r="604" spans="1:17">
      <c r="A604" s="842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30"/>
        <v>2.0726028332479944</v>
      </c>
      <c r="G604">
        <f>LN(F604/参数实验室!$E$58)/参数实验室!$E$59</f>
        <v>0.19198634418554658</v>
      </c>
      <c r="H604" s="905">
        <f>INDEX(神经网络!$F$10:$BN$70,MATCH(ROUND(G604*2,1)/2,神经网络!$D$10:$D$70,0),MATCH(ROUND(E604*2,1)/2,神经网络!$F$8:$BN$8,0))</f>
        <v>-1.9181970823003479E-3</v>
      </c>
      <c r="I604">
        <f t="shared" si="31"/>
        <v>1.054134204983026</v>
      </c>
      <c r="J604">
        <f t="shared" si="32"/>
        <v>1.8703164279158868</v>
      </c>
      <c r="K604">
        <f t="shared" si="33"/>
        <v>0.56361276051970455</v>
      </c>
      <c r="L604">
        <f>MIN(MAX(L603*(1+MAX(MIN(((B604-B603)/B603)/($K$7*卓尔金历!$O$8),0),-卓尔金历!$N$11))+MIN(MAX(((B604-B603)/B603)/($K$7*卓尔金历!$O$8),0),卓尔金历!$N$11),0),1)</f>
        <v>0</v>
      </c>
      <c r="M604">
        <f t="shared" si="34"/>
        <v>1.0405376657873102</v>
      </c>
      <c r="N604">
        <f t="shared" si="35"/>
        <v>-5.3071779227863304E-2</v>
      </c>
      <c r="O604">
        <f t="shared" si="28"/>
        <v>3.1336611913863111E-2</v>
      </c>
      <c r="P604">
        <f t="shared" si="29"/>
        <v>1.408271921878459E-2</v>
      </c>
      <c r="Q604">
        <f t="shared" si="36"/>
        <v>1.1147692694566269</v>
      </c>
    </row>
    <row r="605" spans="1:17">
      <c r="A605" s="842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30"/>
        <v>2.0578249347939486</v>
      </c>
      <c r="G605">
        <f>LN(F605/参数实验室!$E$58)/参数实验室!$E$59</f>
        <v>0.18823066884976608</v>
      </c>
      <c r="H605" s="905">
        <f>INDEX(神经网络!$F$10:$BN$70,MATCH(ROUND(G605*2,1)/2,神经网络!$D$10:$D$70,0),MATCH(ROUND(E605*2,1)/2,神经网络!$F$8:$BN$8,0))</f>
        <v>-1.9181970823003479E-3</v>
      </c>
      <c r="I605">
        <f t="shared" si="31"/>
        <v>1.0540887790330848</v>
      </c>
      <c r="J605">
        <f t="shared" si="32"/>
        <v>1.9123339052711403</v>
      </c>
      <c r="K605">
        <f t="shared" si="33"/>
        <v>0.55120540201039359</v>
      </c>
      <c r="L605">
        <f>MIN(MAX(L604*(1+MAX(MIN(((B605-B604)/B604)/($K$7*卓尔金历!$O$8),0),-卓尔金历!$N$11))+MIN(MAX(((B605-B604)/B604)/($K$7*卓尔金历!$O$8),0),卓尔金历!$N$11),0),1)</f>
        <v>0.66103004143728639</v>
      </c>
      <c r="M605">
        <f t="shared" si="34"/>
        <v>1.0405376657873102</v>
      </c>
      <c r="N605">
        <f t="shared" si="35"/>
        <v>2.2465437788018565E-2</v>
      </c>
      <c r="O605">
        <f t="shared" si="28"/>
        <v>3.1673190673174936E-2</v>
      </c>
      <c r="P605">
        <f t="shared" si="29"/>
        <v>0.38559307845138191</v>
      </c>
      <c r="Q605">
        <f t="shared" si="36"/>
        <v>1.1147685929382147</v>
      </c>
    </row>
    <row r="606" spans="1:17">
      <c r="A606" s="842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30"/>
        <v>2.0563398263511155</v>
      </c>
      <c r="G606">
        <f>LN(F606/参数实验室!$E$58)/参数实验室!$E$59</f>
        <v>0.18785175101358587</v>
      </c>
      <c r="H606" s="905">
        <f>INDEX(神经网络!$F$10:$BN$70,MATCH(ROUND(G606*2,1)/2,神经网络!$D$10:$D$70,0),MATCH(ROUND(E606*2,1)/2,神经网络!$F$8:$BN$8,0))</f>
        <v>-1.9181970823003479E-3</v>
      </c>
      <c r="I606">
        <f t="shared" si="31"/>
        <v>1.0540552802680099</v>
      </c>
      <c r="J606">
        <f t="shared" si="32"/>
        <v>1.9440165994972287</v>
      </c>
      <c r="K606">
        <f t="shared" si="33"/>
        <v>0.54220487651217331</v>
      </c>
      <c r="L606">
        <f>MIN(MAX(L605*(1+MAX(MIN(((B606-B605)/B605)/($K$7*卓尔金历!$O$8),0),-卓尔金历!$N$11))+MIN(MAX(((B606-B605)/B605)/($K$7*卓尔金历!$O$8),0),卓尔金历!$N$11),0),1)</f>
        <v>1</v>
      </c>
      <c r="M606">
        <f t="shared" si="34"/>
        <v>1.0405158067712281</v>
      </c>
      <c r="N606">
        <f t="shared" si="35"/>
        <v>1.6567553468961854E-2</v>
      </c>
      <c r="O606">
        <f t="shared" si="28"/>
        <v>2.1051839059993235E-2</v>
      </c>
      <c r="P606">
        <f t="shared" si="29"/>
        <v>0.27880199247079362</v>
      </c>
      <c r="Q606">
        <f t="shared" si="36"/>
        <v>1.1147549324707569</v>
      </c>
    </row>
    <row r="607" spans="1:17">
      <c r="A607" s="842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30"/>
        <v>2.0589621022598048</v>
      </c>
      <c r="G607">
        <f>LN(F607/参数实验室!$E$58)/参数实验室!$E$59</f>
        <v>0.18852062650457002</v>
      </c>
      <c r="H607" s="905">
        <f>INDEX(神经网络!$F$10:$BN$70,MATCH(ROUND(G607*2,1)/2,神经网络!$D$10:$D$70,0),MATCH(ROUND(E607*2,1)/2,神经网络!$F$8:$BN$8,0))</f>
        <v>-1.9181970823003479E-3</v>
      </c>
      <c r="I607">
        <f t="shared" si="31"/>
        <v>1.0540698886094917</v>
      </c>
      <c r="J607">
        <f t="shared" si="32"/>
        <v>1.92997087107458</v>
      </c>
      <c r="K607">
        <f t="shared" si="33"/>
        <v>0.54615844436170213</v>
      </c>
      <c r="L607">
        <f>MIN(MAX(L606*(1+MAX(MIN(((B607-B606)/B606)/($K$7*卓尔金历!$O$8),0),-卓尔金历!$N$11))+MIN(MAX(((B607-B606)/B606)/($K$7*卓尔金历!$O$8),0),卓尔金历!$N$11),0),1)</f>
        <v>0.78740619308680215</v>
      </c>
      <c r="M607">
        <f t="shared" si="34"/>
        <v>1.0405302274667145</v>
      </c>
      <c r="N607">
        <f t="shared" si="35"/>
        <v>-7.2251072476856408E-3</v>
      </c>
      <c r="O607">
        <f t="shared" si="28"/>
        <v>2.0119624732411388E-2</v>
      </c>
      <c r="P607">
        <f t="shared" si="29"/>
        <v>1</v>
      </c>
      <c r="Q607">
        <f t="shared" si="36"/>
        <v>1.1147592398469155</v>
      </c>
    </row>
    <row r="608" spans="1:17">
      <c r="A608" s="842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30"/>
        <v>2.06108484344244</v>
      </c>
      <c r="G608">
        <f>LN(F608/参数实验室!$E$58)/参数实验室!$E$59</f>
        <v>0.18906145985204809</v>
      </c>
      <c r="H608" s="905">
        <f>INDEX(神经网络!$F$10:$BN$70,MATCH(ROUND(G608*2,1)/2,神经网络!$D$10:$D$70,0),MATCH(ROUND(E608*2,1)/2,神经网络!$F$8:$BN$8,0))</f>
        <v>2.6981596461247644E-2</v>
      </c>
      <c r="I608">
        <f t="shared" si="31"/>
        <v>1.0540317637439469</v>
      </c>
      <c r="J608">
        <f t="shared" si="32"/>
        <v>1.9663620765332608</v>
      </c>
      <c r="K608">
        <f t="shared" si="33"/>
        <v>0.5360313730227283</v>
      </c>
      <c r="L608">
        <f>MIN(MAX(L607*(1+MAX(MIN(((B608-B607)/B607)/($K$7*卓尔金历!$O$8),0),-卓尔金历!$N$11))+MIN(MAX(((B608-B607)/B607)/($K$7*卓尔金历!$O$8),0),卓尔金历!$N$11),0),1)</f>
        <v>1</v>
      </c>
      <c r="M608">
        <f t="shared" si="34"/>
        <v>1.0405005933190299</v>
      </c>
      <c r="N608">
        <f t="shared" si="35"/>
        <v>1.8855831455331054E-2</v>
      </c>
      <c r="O608">
        <f t="shared" si="28"/>
        <v>2.0468471850134378E-2</v>
      </c>
      <c r="P608">
        <f t="shared" si="29"/>
        <v>0.10383422855677091</v>
      </c>
      <c r="Q608">
        <f t="shared" si="36"/>
        <v>1.1147189198960343</v>
      </c>
    </row>
    <row r="609" spans="1:17">
      <c r="A609" s="842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30"/>
        <v>2.116829888001301</v>
      </c>
      <c r="G609">
        <f>LN(F609/参数实验室!$E$58)/参数实验室!$E$59</f>
        <v>0.20306832708296974</v>
      </c>
      <c r="H609" s="905">
        <f>INDEX(神经网络!$F$10:$BN$70,MATCH(ROUND(G609*2,1)/2,神经网络!$D$10:$D$70,0),MATCH(ROUND(E609*2,1)/2,神经网络!$F$8:$BN$8,0))</f>
        <v>-1.9181970823003479E-3</v>
      </c>
      <c r="I609">
        <f t="shared" si="31"/>
        <v>1.0539844406307355</v>
      </c>
      <c r="J609">
        <f t="shared" si="32"/>
        <v>1.9630900602529844</v>
      </c>
      <c r="K609">
        <f t="shared" si="33"/>
        <v>0.53690070668225376</v>
      </c>
      <c r="L609">
        <f>MIN(MAX(L608*(1+MAX(MIN(((B609-B608)/B608)/($K$7*卓尔金历!$O$8),0),-卓尔金历!$N$11))+MIN(MAX(((B609-B608)/B608)/($K$7*卓尔金历!$O$8),0),卓尔金历!$N$11),0),1)</f>
        <v>0.95103809837410069</v>
      </c>
      <c r="M609">
        <f t="shared" si="34"/>
        <v>1.040453877717975</v>
      </c>
      <c r="N609">
        <f t="shared" si="35"/>
        <v>-1.663994805089476E-3</v>
      </c>
      <c r="O609">
        <f t="shared" si="28"/>
        <v>1.9755116962530146E-2</v>
      </c>
      <c r="P609">
        <f t="shared" si="29"/>
        <v>1</v>
      </c>
      <c r="Q609">
        <f t="shared" si="36"/>
        <v>1.1147137232214546</v>
      </c>
    </row>
    <row r="610" spans="1:17">
      <c r="A610" s="842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30"/>
        <v>2.1335803643724693</v>
      </c>
      <c r="G610">
        <f>LN(F610/参数实验室!$E$58)/参数实验室!$E$59</f>
        <v>0.20720515164273276</v>
      </c>
      <c r="H610" s="905">
        <f>INDEX(神经网络!$F$10:$BN$70,MATCH(ROUND(G610*2,1)/2,神经网络!$D$10:$D$70,0),MATCH(ROUND(E610*2,1)/2,神经网络!$F$8:$BN$8,0))</f>
        <v>2.6981596461247644E-2</v>
      </c>
      <c r="I610">
        <f t="shared" si="31"/>
        <v>1.0539760983491857</v>
      </c>
      <c r="J610">
        <f t="shared" si="32"/>
        <v>1.9711902956785465</v>
      </c>
      <c r="K610">
        <f t="shared" si="33"/>
        <v>0.53469018220099018</v>
      </c>
      <c r="L610">
        <f>MIN(MAX(L609*(1+MAX(MIN(((B610-B609)/B609)/($K$7*卓尔金历!$O$8),0),-卓尔金历!$N$11))+MIN(MAX(((B610-B609)/B609)/($K$7*卓尔金历!$O$8),0),卓尔金历!$N$11),0),1)</f>
        <v>1</v>
      </c>
      <c r="M610">
        <f t="shared" si="34"/>
        <v>1.040446045741189</v>
      </c>
      <c r="N610">
        <f t="shared" si="35"/>
        <v>4.1262678618616284E-3</v>
      </c>
      <c r="O610">
        <f t="shared" si="28"/>
        <v>1.9708620627535534E-2</v>
      </c>
      <c r="P610">
        <f t="shared" si="29"/>
        <v>1</v>
      </c>
      <c r="Q610">
        <f t="shared" si="36"/>
        <v>1.1147049002679386</v>
      </c>
    </row>
    <row r="611" spans="1:17">
      <c r="A611" s="842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30"/>
        <v>2.1046097546222557</v>
      </c>
      <c r="G611">
        <f>LN(F611/参数实验室!$E$58)/参数实验室!$E$59</f>
        <v>0.2000296460313144</v>
      </c>
      <c r="H611" s="905">
        <f>INDEX(神经网络!$F$10:$BN$70,MATCH(ROUND(G611*2,1)/2,神经网络!$D$10:$D$70,0),MATCH(ROUND(E611*2,1)/2,神经网络!$F$8:$BN$8,0))</f>
        <v>2.6981596461247644E-2</v>
      </c>
      <c r="I611">
        <f t="shared" si="31"/>
        <v>1.0540895047799508</v>
      </c>
      <c r="J611">
        <f t="shared" si="32"/>
        <v>1.979051115278722</v>
      </c>
      <c r="K611">
        <f t="shared" si="33"/>
        <v>0.53262368851523922</v>
      </c>
      <c r="L611">
        <f>MIN(MAX(L610*(1+MAX(MIN(((B611-B610)/B610)/($K$7*卓尔金历!$O$8),0),-卓尔金历!$N$11))+MIN(MAX(((B611-B610)/B610)/($K$7*卓尔金历!$O$8),0),卓尔金历!$N$11),0),1)</f>
        <v>1</v>
      </c>
      <c r="M611">
        <f t="shared" si="34"/>
        <v>1.0405579963562324</v>
      </c>
      <c r="N611">
        <f t="shared" si="35"/>
        <v>3.9878542510120209E-3</v>
      </c>
      <c r="O611">
        <f t="shared" si="28"/>
        <v>1.9680034251998026E-2</v>
      </c>
      <c r="P611">
        <f t="shared" si="29"/>
        <v>1</v>
      </c>
      <c r="Q611">
        <f t="shared" si="36"/>
        <v>1.1148248410372725</v>
      </c>
    </row>
    <row r="612" spans="1:17">
      <c r="A612" s="842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30"/>
        <v>2.1728835355913785</v>
      </c>
      <c r="G612">
        <f>LN(F612/参数实验室!$E$58)/参数实验室!$E$59</f>
        <v>0.2167856341774661</v>
      </c>
      <c r="H612" s="905">
        <f>INDEX(神经网络!$F$10:$BN$70,MATCH(ROUND(G612*2,1)/2,神经网络!$D$10:$D$70,0),MATCH(ROUND(E612*2,1)/2,神经网络!$F$8:$BN$8,0))</f>
        <v>2.6981596461247644E-2</v>
      </c>
      <c r="I612">
        <f t="shared" si="31"/>
        <v>1.0541422614713634</v>
      </c>
      <c r="J612">
        <f t="shared" si="32"/>
        <v>1.9827221579346417</v>
      </c>
      <c r="K612">
        <f t="shared" si="33"/>
        <v>0.53166413521571787</v>
      </c>
      <c r="L612">
        <f>MIN(MAX(L611*(1+MAX(MIN(((B612-B611)/B611)/($K$7*卓尔金历!$O$8),0),-卓尔金历!$N$11))+MIN(MAX(((B612-B611)/B611)/($K$7*卓尔金历!$O$8),0),卓尔金历!$N$11),0),1)</f>
        <v>1</v>
      </c>
      <c r="M612">
        <f t="shared" si="34"/>
        <v>1.0406100758019168</v>
      </c>
      <c r="N612">
        <f t="shared" si="35"/>
        <v>1.8549509042885407E-3</v>
      </c>
      <c r="O612">
        <f t="shared" si="28"/>
        <v>1.8514080832103142E-2</v>
      </c>
      <c r="P612">
        <f t="shared" si="29"/>
        <v>1</v>
      </c>
      <c r="Q612">
        <f t="shared" si="36"/>
        <v>1.1148806375041294</v>
      </c>
    </row>
    <row r="613" spans="1:17">
      <c r="A613" s="842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30"/>
        <v>2.2261895782643957</v>
      </c>
      <c r="G613">
        <f>LN(F613/参数实验室!$E$58)/参数实验室!$E$59</f>
        <v>0.22950615997687823</v>
      </c>
      <c r="H613" s="905">
        <f>INDEX(神经网络!$F$10:$BN$70,MATCH(ROUND(G613*2,1)/2,神经网络!$D$10:$D$70,0),MATCH(ROUND(E613*2,1)/2,神经网络!$F$8:$BN$8,0))</f>
        <v>0.11879356935344484</v>
      </c>
      <c r="I613">
        <f t="shared" si="31"/>
        <v>1.0539310424737935</v>
      </c>
      <c r="J613">
        <f t="shared" si="32"/>
        <v>1.9679980846733993</v>
      </c>
      <c r="K613">
        <f t="shared" si="33"/>
        <v>0.53553458749869642</v>
      </c>
      <c r="L613">
        <f>MIN(MAX(L612*(1+MAX(MIN(((B613-B612)/B612)/($K$7*卓尔金历!$O$8),0),-卓尔金历!$N$11))+MIN(MAX(((B613-B612)/B612)/($K$7*卓尔金历!$O$8),0),卓尔金历!$N$11),0),1)</f>
        <v>0.78148944482679616</v>
      </c>
      <c r="M613">
        <f t="shared" si="34"/>
        <v>1.0404015682549705</v>
      </c>
      <c r="N613">
        <f t="shared" si="35"/>
        <v>-7.4261909074441563E-3</v>
      </c>
      <c r="O613">
        <f t="shared" si="28"/>
        <v>1.851156092787247E-2</v>
      </c>
      <c r="P613">
        <f t="shared" si="29"/>
        <v>0.94880690472780493</v>
      </c>
      <c r="Q613">
        <f t="shared" si="36"/>
        <v>1.1146572483286163</v>
      </c>
    </row>
    <row r="614" spans="1:17">
      <c r="A614" s="842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30"/>
        <v>2.2512506280270905</v>
      </c>
      <c r="G614">
        <f>LN(F614/参数实验室!$E$58)/参数实验室!$E$59</f>
        <v>0.235381629015817</v>
      </c>
      <c r="H614" s="905">
        <f>INDEX(神经网络!$F$10:$BN$70,MATCH(ROUND(G614*2,1)/2,神经网络!$D$10:$D$70,0),MATCH(ROUND(E614*2,1)/2,神经网络!$F$8:$BN$8,0))</f>
        <v>0.11879356935344484</v>
      </c>
      <c r="I614">
        <f t="shared" si="31"/>
        <v>1.0550454565277325</v>
      </c>
      <c r="J614">
        <f t="shared" si="32"/>
        <v>1.9855153425641459</v>
      </c>
      <c r="K614">
        <f t="shared" si="33"/>
        <v>0.53137109238613056</v>
      </c>
      <c r="L614">
        <f>MIN(MAX(L613*(1+MAX(MIN(((B614-B613)/B613)/($K$7*卓尔金历!$O$8),0),-卓尔金历!$N$11))+MIN(MAX(((B614-B613)/B613)/($K$7*卓尔金历!$O$8),0),卓尔金历!$N$11),0),1)</f>
        <v>1</v>
      </c>
      <c r="M614">
        <f t="shared" si="34"/>
        <v>1.0412612911623933</v>
      </c>
      <c r="N614">
        <f t="shared" si="35"/>
        <v>8.9010543390105074E-3</v>
      </c>
      <c r="O614">
        <f t="shared" si="28"/>
        <v>1.6487982945498164E-2</v>
      </c>
      <c r="P614">
        <f t="shared" si="29"/>
        <v>0.646385310628946</v>
      </c>
      <c r="Q614">
        <f t="shared" si="36"/>
        <v>1.1157755360718933</v>
      </c>
    </row>
    <row r="615" spans="1:17">
      <c r="A615" s="842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30"/>
        <v>2.2144073625385907</v>
      </c>
      <c r="G615">
        <f>LN(F615/参数实验室!$E$58)/参数实验室!$E$59</f>
        <v>0.22672096773617104</v>
      </c>
      <c r="H615" s="905">
        <f>INDEX(神经网络!$F$10:$BN$70,MATCH(ROUND(G615*2,1)/2,神经网络!$D$10:$D$70,0),MATCH(ROUND(E615*2,1)/2,神经网络!$F$8:$BN$8,0))</f>
        <v>0.11879356935344484</v>
      </c>
      <c r="I615">
        <f t="shared" si="31"/>
        <v>1.0586196236442762</v>
      </c>
      <c r="J615">
        <f t="shared" si="32"/>
        <v>2.0421371852679484</v>
      </c>
      <c r="K615">
        <f t="shared" si="33"/>
        <v>0.51838810403198987</v>
      </c>
      <c r="L615">
        <f>MIN(MAX(L614*(1+MAX(MIN(((B615-B614)/B614)/($K$7*卓尔金历!$O$8),0),-卓尔金历!$N$11))+MIN(MAX(((B615-B614)/B614)/($K$7*卓尔金历!$O$8),0),卓尔金历!$N$11),0),1)</f>
        <v>1</v>
      </c>
      <c r="M615">
        <f t="shared" si="34"/>
        <v>1.0447887617974982</v>
      </c>
      <c r="N615">
        <f t="shared" si="35"/>
        <v>2.8517454128901241E-2</v>
      </c>
      <c r="O615">
        <f t="shared" si="28"/>
        <v>1.7361096091014168E-2</v>
      </c>
      <c r="P615">
        <f t="shared" si="29"/>
        <v>8.3052529151502411E-3</v>
      </c>
      <c r="Q615">
        <f t="shared" si="36"/>
        <v>1.1182188090773197</v>
      </c>
    </row>
    <row r="616" spans="1:17">
      <c r="A616" s="842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30"/>
        <v>2.2171578721996226</v>
      </c>
      <c r="G616">
        <f>LN(F616/参数实验室!$E$58)/参数实验室!$E$59</f>
        <v>0.22737248304736746</v>
      </c>
      <c r="H616" s="905">
        <f>INDEX(神经网络!$F$10:$BN$70,MATCH(ROUND(G616*2,1)/2,神经网络!$D$10:$D$70,0),MATCH(ROUND(E616*2,1)/2,神经网络!$F$8:$BN$8,0))</f>
        <v>0.11879356935344484</v>
      </c>
      <c r="I616">
        <f t="shared" si="31"/>
        <v>1.0591086166399457</v>
      </c>
      <c r="J616">
        <f t="shared" si="32"/>
        <v>2.0500778101432524</v>
      </c>
      <c r="K616">
        <f t="shared" si="33"/>
        <v>0.51661874071303604</v>
      </c>
      <c r="L616">
        <f>MIN(MAX(L615*(1+MAX(MIN(((B616-B615)/B615)/($K$7*卓尔金历!$O$8),0),-卓尔金历!$N$11))+MIN(MAX(((B616-B615)/B615)/($K$7*卓尔金历!$O$8),0),卓尔金历!$N$11),0),1)</f>
        <v>1</v>
      </c>
      <c r="M616">
        <f t="shared" si="34"/>
        <v>1.0452713661013129</v>
      </c>
      <c r="N616">
        <f t="shared" si="35"/>
        <v>3.8883895423814543E-3</v>
      </c>
      <c r="O616">
        <f t="shared" si="28"/>
        <v>1.7360326417594021E-2</v>
      </c>
      <c r="P616">
        <f t="shared" si="29"/>
        <v>1</v>
      </c>
      <c r="Q616">
        <f t="shared" si="36"/>
        <v>1.1182230989297561</v>
      </c>
    </row>
    <row r="617" spans="1:17">
      <c r="A617" s="842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30"/>
        <v>2.1414900934579442</v>
      </c>
      <c r="G617">
        <f>LN(F617/参数实验室!$E$58)/参数实验室!$E$59</f>
        <v>0.20914732221900026</v>
      </c>
      <c r="H617" s="905">
        <f>INDEX(神经网络!$F$10:$BN$70,MATCH(ROUND(G617*2,1)/2,神经网络!$D$10:$D$70,0),MATCH(ROUND(E617*2,1)/2,神经网络!$F$8:$BN$8,0))</f>
        <v>6.4482710425058709E-2</v>
      </c>
      <c r="I617">
        <f t="shared" si="31"/>
        <v>1.0643075552084578</v>
      </c>
      <c r="J617">
        <f t="shared" si="32"/>
        <v>2.1347911096923524</v>
      </c>
      <c r="K617">
        <f t="shared" si="33"/>
        <v>0.49855348861830162</v>
      </c>
      <c r="L617">
        <f>MIN(MAX(L616*(1+MAX(MIN(((B617-B616)/B616)/($K$7*卓尔金历!$O$8),0),-卓尔金历!$N$11))+MIN(MAX(((B617-B616)/B616)/($K$7*卓尔金历!$O$8),0),卓尔金历!$N$11),0),1)</f>
        <v>1</v>
      </c>
      <c r="M617">
        <f t="shared" si="34"/>
        <v>1.0504023805547935</v>
      </c>
      <c r="N617">
        <f t="shared" si="35"/>
        <v>4.1321992331198772E-2</v>
      </c>
      <c r="O617">
        <f t="shared" si="28"/>
        <v>1.9116385521900175E-2</v>
      </c>
      <c r="P617">
        <f t="shared" si="29"/>
        <v>3.9781359472400085E-3</v>
      </c>
      <c r="Q617">
        <f t="shared" si="36"/>
        <v>1.1237122178981871</v>
      </c>
    </row>
    <row r="618" spans="1:17">
      <c r="A618" s="842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30"/>
        <v>2.1906862987395677</v>
      </c>
      <c r="G618">
        <f>LN(F618/参数实验室!$E$58)/参数实验室!$E$59</f>
        <v>0.22106832216701866</v>
      </c>
      <c r="H618" s="905">
        <f>INDEX(神经网络!$F$10:$BN$70,MATCH(ROUND(G618*2,1)/2,神经网络!$D$10:$D$70,0),MATCH(ROUND(E618*2,1)/2,神经网络!$F$8:$BN$8,0))</f>
        <v>6.4482710425058709E-2</v>
      </c>
      <c r="I618">
        <f t="shared" si="31"/>
        <v>1.063154324126939</v>
      </c>
      <c r="J618">
        <f t="shared" si="32"/>
        <v>2.098918638522008</v>
      </c>
      <c r="K618">
        <f t="shared" si="33"/>
        <v>0.50652479072537016</v>
      </c>
      <c r="L618">
        <f>MIN(MAX(L617*(1+MAX(MIN(((B618-B617)/B617)/($K$7*卓尔金历!$O$8),0),-卓尔金历!$N$11))+MIN(MAX(((B618-B617)/B617)/($K$7*卓尔金历!$O$8),0),卓尔金历!$N$11),0),1)</f>
        <v>0.50556156789376183</v>
      </c>
      <c r="M618">
        <f t="shared" si="34"/>
        <v>1.0492642164335027</v>
      </c>
      <c r="N618">
        <f t="shared" si="35"/>
        <v>-1.6803738317756861E-2</v>
      </c>
      <c r="O618">
        <f t="shared" si="28"/>
        <v>1.9612529535506046E-2</v>
      </c>
      <c r="P618">
        <f t="shared" si="29"/>
        <v>0.17663839597809644</v>
      </c>
      <c r="Q618">
        <f t="shared" si="36"/>
        <v>1.1237073741236809</v>
      </c>
    </row>
    <row r="619" spans="1:17">
      <c r="A619" s="842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30"/>
        <v>2.1987031805515516</v>
      </c>
      <c r="G619">
        <f>LN(F619/参数实验室!$E$58)/参数实验室!$E$59</f>
        <v>0.22298553526942907</v>
      </c>
      <c r="H619" s="905">
        <f>INDEX(神经网络!$F$10:$BN$70,MATCH(ROUND(G619*2,1)/2,神经网络!$D$10:$D$70,0),MATCH(ROUND(E619*2,1)/2,神经网络!$F$8:$BN$8,0))</f>
        <v>6.4482710425058709E-2</v>
      </c>
      <c r="I619">
        <f t="shared" si="31"/>
        <v>1.062416654291962</v>
      </c>
      <c r="J619">
        <f t="shared" si="32"/>
        <v>2.0763337456605897</v>
      </c>
      <c r="K619">
        <f t="shared" si="33"/>
        <v>0.5116791346826336</v>
      </c>
      <c r="L619">
        <f>MIN(MAX(L618*(1+MAX(MIN(((B619-B618)/B618)/($K$7*卓尔金历!$O$8),0),-卓尔金历!$N$11))+MIN(MAX(((B619-B618)/B618)/($K$7*卓尔金历!$O$8),0),卓尔金历!$N$11),0),1)</f>
        <v>0.3454942037186306</v>
      </c>
      <c r="M619">
        <f t="shared" si="34"/>
        <v>1.0488961513425754</v>
      </c>
      <c r="N619">
        <f t="shared" si="35"/>
        <v>-1.0760251706241406E-2</v>
      </c>
      <c r="O619">
        <f t="shared" si="28"/>
        <v>1.9363330187658168E-2</v>
      </c>
      <c r="P619">
        <f t="shared" si="29"/>
        <v>0.61865745838210584</v>
      </c>
      <c r="Q619">
        <f t="shared" si="36"/>
        <v>1.1235696518900096</v>
      </c>
    </row>
    <row r="620" spans="1:17">
      <c r="A620" s="842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30"/>
        <v>2.3940245967741935</v>
      </c>
      <c r="G620">
        <f>LN(F620/参数实验室!$E$58)/参数实验室!$E$59</f>
        <v>0.26765489622512245</v>
      </c>
      <c r="H620" s="905">
        <f>INDEX(神经网络!$F$10:$BN$70,MATCH(ROUND(G620*2,1)/2,神经网络!$D$10:$D$70,0),MATCH(ROUND(E620*2,1)/2,神经网络!$F$8:$BN$8,0))</f>
        <v>0.11879356935344484</v>
      </c>
      <c r="I620">
        <f t="shared" si="31"/>
        <v>1.0592108163786698</v>
      </c>
      <c r="J620">
        <f t="shared" si="32"/>
        <v>1.9791708231914145</v>
      </c>
      <c r="K620">
        <f t="shared" si="33"/>
        <v>0.53517907800939157</v>
      </c>
      <c r="L620">
        <f>MIN(MAX(L619*(1+MAX(MIN(((B620-B619)/B619)/($K$7*卓尔金历!$O$8),0),-卓尔金历!$N$11))+MIN(MAX(((B620-B619)/B619)/($K$7*卓尔金历!$O$8),0),卓尔金历!$N$11),0),1)</f>
        <v>0</v>
      </c>
      <c r="M620">
        <f t="shared" si="34"/>
        <v>1.0478026484195555</v>
      </c>
      <c r="N620">
        <f t="shared" si="35"/>
        <v>-4.6795426155472289E-2</v>
      </c>
      <c r="O620">
        <f t="shared" ref="O620:O683" si="37">STDEVP(N600:N620)</f>
        <v>2.1195918810787678E-2</v>
      </c>
      <c r="P620">
        <f t="shared" ref="P620:P683" si="38">MIN(O619*MAX(1-LN(MAX(ABS(N620),0.0001)/O620),0)+MAX(-LN(MAX(ABS(N620),0.0001)/O620),0),1)</f>
        <v>4.028021671939953E-3</v>
      </c>
      <c r="Q620">
        <f t="shared" si="36"/>
        <v>1.1214721761617064</v>
      </c>
    </row>
    <row r="621" spans="1:17">
      <c r="A621" s="842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30"/>
        <v>2.3670760268329998</v>
      </c>
      <c r="G621">
        <f>LN(F621/参数实验室!$E$58)/参数实验室!$E$59</f>
        <v>0.26171332176317819</v>
      </c>
      <c r="H621" s="905">
        <f>INDEX(神经网络!$F$10:$BN$70,MATCH(ROUND(G621*2,1)/2,神经网络!$D$10:$D$70,0),MATCH(ROUND(E621*2,1)/2,神经网络!$F$8:$BN$8,0))</f>
        <v>0.11879356935344484</v>
      </c>
      <c r="I621">
        <f t="shared" si="31"/>
        <v>1.0627167339835328</v>
      </c>
      <c r="J621">
        <f t="shared" si="32"/>
        <v>2.0343162683053366</v>
      </c>
      <c r="K621">
        <f t="shared" si="33"/>
        <v>0.52239504276727655</v>
      </c>
      <c r="L621">
        <f>MIN(MAX(L620*(1+MAX(MIN(((B621-B620)/B620)/($K$7*卓尔金历!$O$8),0),-卓尔金历!$N$11))+MIN(MAX(((B621-B620)/B620)/($K$7*卓尔金历!$O$8),0),卓尔金历!$N$11),0),1)</f>
        <v>0.81984674626465204</v>
      </c>
      <c r="M621">
        <f t="shared" si="34"/>
        <v>1.0478026484195555</v>
      </c>
      <c r="N621">
        <f t="shared" si="35"/>
        <v>2.7862903225806517E-2</v>
      </c>
      <c r="O621">
        <f t="shared" si="37"/>
        <v>2.1969405705948582E-2</v>
      </c>
      <c r="P621">
        <f t="shared" si="38"/>
        <v>1.6158807588206717E-2</v>
      </c>
      <c r="Q621">
        <f t="shared" si="36"/>
        <v>1.1214871281724306</v>
      </c>
    </row>
    <row r="622" spans="1:17">
      <c r="A622" s="842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30"/>
        <v>2.398113722280681</v>
      </c>
      <c r="G622">
        <f>LN(F622/参数实验室!$E$58)/参数实验室!$E$59</f>
        <v>0.26855061101161309</v>
      </c>
      <c r="H622" s="905">
        <f>INDEX(神经网络!$F$10:$BN$70,MATCH(ROUND(G622*2,1)/2,神经网络!$D$10:$D$70,0),MATCH(ROUND(E622*2,1)/2,神经网络!$F$8:$BN$8,0))</f>
        <v>0.11879356935344484</v>
      </c>
      <c r="I622">
        <f t="shared" si="31"/>
        <v>1.0635487522471936</v>
      </c>
      <c r="J622">
        <f t="shared" si="32"/>
        <v>2.0477235545269559</v>
      </c>
      <c r="K622">
        <f t="shared" si="33"/>
        <v>0.51938102186497714</v>
      </c>
      <c r="L622">
        <f>MIN(MAX(L621*(1+MAX(MIN(((B622-B621)/B621)/($K$7*卓尔金历!$O$8),0),-卓尔金历!$N$11))+MIN(MAX(((B622-B621)/B621)/($K$7*卓尔金历!$O$8),0),卓尔金历!$N$11),0),1)</f>
        <v>1</v>
      </c>
      <c r="M622">
        <f t="shared" si="34"/>
        <v>1.048475202961032</v>
      </c>
      <c r="N622">
        <f t="shared" si="35"/>
        <v>6.5905613746027715E-3</v>
      </c>
      <c r="O622">
        <f t="shared" si="37"/>
        <v>2.1873801844868819E-2</v>
      </c>
      <c r="P622">
        <f t="shared" si="38"/>
        <v>1</v>
      </c>
      <c r="Q622">
        <f t="shared" si="36"/>
        <v>1.1215013160993677</v>
      </c>
    </row>
    <row r="623" spans="1:17">
      <c r="A623" s="842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30"/>
        <v>2.4230887084118016</v>
      </c>
      <c r="G623">
        <f>LN(F623/参数实验室!$E$58)/参数实验室!$E$59</f>
        <v>0.27398839956735677</v>
      </c>
      <c r="H623" s="905">
        <f>INDEX(神经网络!$F$10:$BN$70,MATCH(ROUND(G623*2,1)/2,神经网络!$D$10:$D$70,0),MATCH(ROUND(E623*2,1)/2,神经网络!$F$8:$BN$8,0))</f>
        <v>0.11879356935344484</v>
      </c>
      <c r="I623">
        <f t="shared" si="31"/>
        <v>1.0627067626657287</v>
      </c>
      <c r="J623">
        <f t="shared" si="32"/>
        <v>2.0340768524799504</v>
      </c>
      <c r="K623">
        <f t="shared" si="33"/>
        <v>0.5224516278084943</v>
      </c>
      <c r="L623">
        <f>MIN(MAX(L622*(1+MAX(MIN(((B623-B622)/B622)/($K$7*卓尔金历!$O$8),0),-卓尔金历!$N$11))+MIN(MAX(((B623-B622)/B622)/($K$7*卓尔金历!$O$8),0),卓尔金历!$N$11),0),1)</f>
        <v>0.80390672740318314</v>
      </c>
      <c r="M623">
        <f t="shared" si="34"/>
        <v>1.0476451467972201</v>
      </c>
      <c r="N623">
        <f t="shared" si="35"/>
        <v>-6.6643283058576384E-3</v>
      </c>
      <c r="O623">
        <f t="shared" si="37"/>
        <v>2.1957995484478174E-2</v>
      </c>
      <c r="P623">
        <f t="shared" si="38"/>
        <v>1</v>
      </c>
      <c r="Q623">
        <f t="shared" si="36"/>
        <v>1.1206134466700073</v>
      </c>
    </row>
    <row r="624" spans="1:17">
      <c r="A624" s="842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30"/>
        <v>2.4499528329582154</v>
      </c>
      <c r="G624">
        <f>LN(F624/参数实验室!$E$58)/参数实验室!$E$59</f>
        <v>0.27977529348159952</v>
      </c>
      <c r="H624" s="905">
        <f>INDEX(神经网络!$F$10:$BN$70,MATCH(ROUND(G624*2,1)/2,神经网络!$D$10:$D$70,0),MATCH(ROUND(E624*2,1)/2,神经网络!$F$8:$BN$8,0))</f>
        <v>0.20855416274298744</v>
      </c>
      <c r="I624">
        <f t="shared" si="31"/>
        <v>1.0630014677193238</v>
      </c>
      <c r="J624">
        <f t="shared" si="32"/>
        <v>2.038825266350107</v>
      </c>
      <c r="K624">
        <f t="shared" si="33"/>
        <v>0.52137938707337228</v>
      </c>
      <c r="L624">
        <f>MIN(MAX(L623*(1+MAX(MIN(((B624-B623)/B623)/($K$7*卓尔金历!$O$8),0),-卓尔金历!$N$11))+MIN(MAX(((B624-B623)/B623)/($K$7*卓尔金历!$O$8),0),卓尔金历!$N$11),0),1)</f>
        <v>0.87259577870146998</v>
      </c>
      <c r="M624">
        <f t="shared" si="34"/>
        <v>1.0478787043991227</v>
      </c>
      <c r="N624">
        <f t="shared" si="35"/>
        <v>2.3344318895165959E-3</v>
      </c>
      <c r="O624">
        <f t="shared" si="37"/>
        <v>2.1936938113215412E-2</v>
      </c>
      <c r="P624">
        <f t="shared" si="38"/>
        <v>1</v>
      </c>
      <c r="Q624">
        <f t="shared" si="36"/>
        <v>1.1209242101444317</v>
      </c>
    </row>
    <row r="625" spans="1:17">
      <c r="A625" s="842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30"/>
        <v>2.5013784793348597</v>
      </c>
      <c r="G625">
        <f>LN(F625/参数实验室!$E$58)/参数实验室!$E$59</f>
        <v>0.2906781910327233</v>
      </c>
      <c r="H625" s="905">
        <f>INDEX(神经网络!$F$10:$BN$70,MATCH(ROUND(G625*2,1)/2,神经网络!$D$10:$D$70,0),MATCH(ROUND(E625*2,1)/2,神经网络!$F$8:$BN$8,0))</f>
        <v>0.20855416274298744</v>
      </c>
      <c r="I625">
        <f t="shared" si="31"/>
        <v>1.057356627934525</v>
      </c>
      <c r="J625">
        <f t="shared" si="32"/>
        <v>1.9869119348788966</v>
      </c>
      <c r="K625">
        <f t="shared" si="33"/>
        <v>0.53216079151438156</v>
      </c>
      <c r="L625">
        <f>MIN(MAX(L624*(1+MAX(MIN(((B625-B624)/B624)/($K$7*卓尔金历!$O$8),0),-卓尔金历!$N$11))+MIN(MAX(((B625-B624)/B624)/($K$7*卓尔金历!$O$8),0),卓尔金历!$N$11),0),1)</f>
        <v>0.21883582884483238</v>
      </c>
      <c r="M625">
        <f t="shared" si="34"/>
        <v>1.0430231158559709</v>
      </c>
      <c r="N625">
        <f t="shared" si="35"/>
        <v>-2.5462374009198485E-2</v>
      </c>
      <c r="O625">
        <f t="shared" si="37"/>
        <v>1.9277795927320835E-2</v>
      </c>
      <c r="P625">
        <f t="shared" si="38"/>
        <v>1.583303181057566E-2</v>
      </c>
      <c r="Q625">
        <f t="shared" si="36"/>
        <v>1.1149717841419136</v>
      </c>
    </row>
    <row r="626" spans="1:17">
      <c r="A626" s="842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30"/>
        <v>2.5030666340429004</v>
      </c>
      <c r="G626">
        <f>LN(F626/参数实验室!$E$58)/参数实验室!$E$59</f>
        <v>0.29103229017354587</v>
      </c>
      <c r="H626" s="905">
        <f>INDEX(神经网络!$F$10:$BN$70,MATCH(ROUND(G626*2,1)/2,神经网络!$D$10:$D$70,0),MATCH(ROUND(E626*2,1)/2,神经网络!$F$8:$BN$8,0))</f>
        <v>0.16926015059980842</v>
      </c>
      <c r="I626">
        <f t="shared" si="31"/>
        <v>1.0540352017648111</v>
      </c>
      <c r="J626">
        <f t="shared" si="32"/>
        <v>1.9569849567056392</v>
      </c>
      <c r="K626">
        <f t="shared" si="33"/>
        <v>0.5386015861558584</v>
      </c>
      <c r="L626">
        <f>MIN(MAX(L625*(1+MAX(MIN(((B626-B625)/B625)/($K$7*卓尔金历!$O$8),0),-卓尔金历!$N$11))+MIN(MAX(((B626-B625)/B625)/($K$7*卓尔金历!$O$8),0),卓尔金历!$N$11),0),1)</f>
        <v>0.12184984236203142</v>
      </c>
      <c r="M626">
        <f t="shared" si="34"/>
        <v>1.04230612193589</v>
      </c>
      <c r="N626">
        <f t="shared" si="35"/>
        <v>-1.5062055669357789E-2</v>
      </c>
      <c r="O626">
        <f t="shared" si="37"/>
        <v>1.9135904107687219E-2</v>
      </c>
      <c r="P626">
        <f t="shared" si="38"/>
        <v>0.26328031726217621</v>
      </c>
      <c r="Q626">
        <f t="shared" si="36"/>
        <v>1.1149163303724443</v>
      </c>
    </row>
    <row r="627" spans="1:17">
      <c r="A627" s="842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30"/>
        <v>2.4729799357458933</v>
      </c>
      <c r="G627">
        <f>LN(F627/参数实验室!$E$58)/参数实验室!$E$59</f>
        <v>0.2846853569378659</v>
      </c>
      <c r="H627" s="905">
        <f>INDEX(神经网络!$F$10:$BN$70,MATCH(ROUND(G627*2,1)/2,神经网络!$D$10:$D$70,0),MATCH(ROUND(E627*2,1)/2,神经网络!$F$8:$BN$8,0))</f>
        <v>0.20855416274298744</v>
      </c>
      <c r="I627">
        <f t="shared" si="31"/>
        <v>1.0556612427111804</v>
      </c>
      <c r="J627">
        <f t="shared" si="32"/>
        <v>1.9748214356969003</v>
      </c>
      <c r="K627">
        <f t="shared" si="33"/>
        <v>0.53456035245973776</v>
      </c>
      <c r="L627">
        <f>MIN(MAX(L626*(1+MAX(MIN(((B627-B626)/B626)/($K$7*卓尔金历!$O$8),0),-卓尔金历!$N$11))+MIN(MAX(((B627-B626)/B626)/($K$7*卓尔金历!$O$8),0),卓尔金历!$N$11),0),1)</f>
        <v>0.39003080802290147</v>
      </c>
      <c r="M627">
        <f t="shared" si="34"/>
        <v>1.0425020499888009</v>
      </c>
      <c r="N627">
        <f t="shared" si="35"/>
        <v>9.114264741864395E-3</v>
      </c>
      <c r="O627">
        <f t="shared" si="37"/>
        <v>1.8916995559101604E-2</v>
      </c>
      <c r="P627">
        <f t="shared" si="38"/>
        <v>0.76332933795010471</v>
      </c>
      <c r="Q627">
        <f t="shared" si="36"/>
        <v>1.1153691622914916</v>
      </c>
    </row>
    <row r="628" spans="1:17">
      <c r="A628" s="842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30"/>
        <v>2.4073609999999999</v>
      </c>
      <c r="G628">
        <f>LN(F628/参数实验室!$E$58)/参数实验室!$E$59</f>
        <v>0.27057058921140048</v>
      </c>
      <c r="H628" s="905">
        <f>INDEX(神经网络!$F$10:$BN$70,MATCH(ROUND(G628*2,1)/2,神经网络!$D$10:$D$70,0),MATCH(ROUND(E628*2,1)/2,神经网络!$F$8:$BN$8,0))</f>
        <v>0.11879356935344484</v>
      </c>
      <c r="I628">
        <f t="shared" si="31"/>
        <v>1.0579255480642031</v>
      </c>
      <c r="J628">
        <f t="shared" si="32"/>
        <v>1.9951318782171508</v>
      </c>
      <c r="K628">
        <f t="shared" si="33"/>
        <v>0.53025344320073975</v>
      </c>
      <c r="L628">
        <f>MIN(MAX(L627*(1+MAX(MIN(((B628-B627)/B627)/($K$7*卓尔金历!$O$8),0),-卓尔金历!$N$11))+MIN(MAX(((B628-B627)/B627)/($K$7*卓尔金历!$O$8),0),卓尔金历!$N$11),0),1)</f>
        <v>0.69265097327179248</v>
      </c>
      <c r="M628">
        <f t="shared" si="34"/>
        <v>1.0433741900708835</v>
      </c>
      <c r="N628">
        <f t="shared" si="35"/>
        <v>1.0284698227960718E-2</v>
      </c>
      <c r="O628">
        <f t="shared" si="37"/>
        <v>1.8925133978870301E-2</v>
      </c>
      <c r="P628">
        <f t="shared" si="38"/>
        <v>0.64028691397301651</v>
      </c>
      <c r="Q628">
        <f t="shared" si="36"/>
        <v>1.1171953314481238</v>
      </c>
    </row>
    <row r="629" spans="1:17">
      <c r="A629" s="842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30"/>
        <v>2.3227928336322607</v>
      </c>
      <c r="G629">
        <f>LN(F629/参数实验室!$E$58)/参数实验室!$E$59</f>
        <v>0.25180135856872726</v>
      </c>
      <c r="H629" s="905">
        <f>INDEX(神经网络!$F$10:$BN$70,MATCH(ROUND(G629*2,1)/2,神经网络!$D$10:$D$70,0),MATCH(ROUND(E629*2,1)/2,神经网络!$F$8:$BN$8,0))</f>
        <v>0.11879356935344484</v>
      </c>
      <c r="I629">
        <f t="shared" si="31"/>
        <v>1.0597779939081633</v>
      </c>
      <c r="J629">
        <f t="shared" si="32"/>
        <v>2.0245401221020716</v>
      </c>
      <c r="K629">
        <f t="shared" si="33"/>
        <v>0.52346603672531822</v>
      </c>
      <c r="L629">
        <f>MIN(MAX(L628*(1+MAX(MIN(((B629-B628)/B628)/($K$7*卓尔金历!$O$8),0),-卓尔金历!$N$11))+MIN(MAX(((B629-B628)/B628)/($K$7*卓尔金历!$O$8),0),卓尔金历!$N$11),0),1)</f>
        <v>1</v>
      </c>
      <c r="M629">
        <f t="shared" si="34"/>
        <v>1.0446396399636571</v>
      </c>
      <c r="N629">
        <f t="shared" si="35"/>
        <v>1.473999999999993E-2</v>
      </c>
      <c r="O629">
        <f t="shared" si="37"/>
        <v>1.8767750295356492E-2</v>
      </c>
      <c r="P629">
        <f t="shared" si="38"/>
        <v>0.26507207537017141</v>
      </c>
      <c r="Q629">
        <f t="shared" si="36"/>
        <v>1.1184478788004377</v>
      </c>
    </row>
    <row r="630" spans="1:17">
      <c r="A630" s="842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30"/>
        <v>2.2637983016516046</v>
      </c>
      <c r="G630">
        <f>LN(F630/参数实验室!$E$58)/参数实验室!$E$59</f>
        <v>0.23829885728515748</v>
      </c>
      <c r="H630" s="905">
        <f>INDEX(神经网络!$F$10:$BN$70,MATCH(ROUND(G630*2,1)/2,神经网络!$D$10:$D$70,0),MATCH(ROUND(E630*2,1)/2,神经网络!$F$8:$BN$8,0))</f>
        <v>0.11879356935344484</v>
      </c>
      <c r="I630">
        <f t="shared" si="31"/>
        <v>1.0612841560786794</v>
      </c>
      <c r="J630">
        <f t="shared" si="32"/>
        <v>2.0487610231036277</v>
      </c>
      <c r="K630">
        <f t="shared" si="33"/>
        <v>0.51801266429354509</v>
      </c>
      <c r="L630">
        <f>MIN(MAX(L629*(1+MAX(MIN(((B630-B629)/B629)/($K$7*卓尔金历!$O$8),0),-卓尔金历!$N$11))+MIN(MAX(((B630-B629)/B629)/($K$7*卓尔金历!$O$8),0),卓尔金历!$N$11),0),1)</f>
        <v>1</v>
      </c>
      <c r="M630">
        <f t="shared" si="34"/>
        <v>1.0461242874243319</v>
      </c>
      <c r="N630">
        <f t="shared" si="35"/>
        <v>1.1963655714764501E-2</v>
      </c>
      <c r="O630">
        <f t="shared" si="37"/>
        <v>1.8880112718775589E-2</v>
      </c>
      <c r="P630">
        <f t="shared" si="38"/>
        <v>0.4835660366400909</v>
      </c>
      <c r="Q630">
        <f t="shared" si="36"/>
        <v>1.1188692225607244</v>
      </c>
    </row>
    <row r="631" spans="1:17">
      <c r="A631" s="842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30"/>
        <v>2.2627728438918493</v>
      </c>
      <c r="G631">
        <f>LN(F631/参数实验室!$E$58)/参数实验室!$E$59</f>
        <v>0.23806105447896317</v>
      </c>
      <c r="H631" s="905">
        <f>INDEX(神经网络!$F$10:$BN$70,MATCH(ROUND(G631*2,1)/2,神经网络!$D$10:$D$70,0),MATCH(ROUND(E631*2,1)/2,神经网络!$F$8:$BN$8,0))</f>
        <v>0.11879356935344484</v>
      </c>
      <c r="I631">
        <f t="shared" si="31"/>
        <v>1.0596291682311954</v>
      </c>
      <c r="J631">
        <f t="shared" si="32"/>
        <v>2.0218666453852605</v>
      </c>
      <c r="K631">
        <f t="shared" si="33"/>
        <v>0.52408459808648078</v>
      </c>
      <c r="L631">
        <f>MIN(MAX(L630*(1+MAX(MIN(((B631-B630)/B630)/($K$7*卓尔金历!$O$8),0),-卓尔金历!$N$11))+MIN(MAX(((B631-B630)/B630)/($K$7*卓尔金历!$O$8),0),卓尔金历!$N$11),0),1)</f>
        <v>0.61374287140920081</v>
      </c>
      <c r="M631">
        <f t="shared" si="34"/>
        <v>1.0444929401807792</v>
      </c>
      <c r="N631">
        <f t="shared" si="35"/>
        <v>-1.3127142411966369E-2</v>
      </c>
      <c r="O631">
        <f t="shared" si="37"/>
        <v>1.9152500107780569E-2</v>
      </c>
      <c r="P631">
        <f t="shared" si="38"/>
        <v>0.40376333309715684</v>
      </c>
      <c r="Q631">
        <f t="shared" si="36"/>
        <v>1.1180255027500652</v>
      </c>
    </row>
    <row r="632" spans="1:17">
      <c r="A632" s="842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30"/>
        <v>2.1885796730352571</v>
      </c>
      <c r="G632">
        <f>LN(F632/参数实验室!$E$58)/参数实验室!$E$59</f>
        <v>0.22056336489309236</v>
      </c>
      <c r="H632" s="905">
        <f>INDEX(神经网络!$F$10:$BN$70,MATCH(ROUND(G632*2,1)/2,神经网络!$D$10:$D$70,0),MATCH(ROUND(E632*2,1)/2,神经网络!$F$8:$BN$8,0))</f>
        <v>2.6981596461247644E-2</v>
      </c>
      <c r="I632">
        <f t="shared" si="31"/>
        <v>1.0598775935935107</v>
      </c>
      <c r="J632">
        <f t="shared" si="32"/>
        <v>2.0258569091416945</v>
      </c>
      <c r="K632">
        <f t="shared" si="33"/>
        <v>0.52317495318193752</v>
      </c>
      <c r="L632">
        <f>MIN(MAX(L631*(1+MAX(MIN(((B632-B631)/B631)/($K$7*卓尔金历!$O$8),0),-卓尔金历!$N$11))+MIN(MAX(((B632-B631)/B631)/($K$7*卓尔金历!$O$8),0),卓尔金历!$N$11),0),1)</f>
        <v>0.67181335016996546</v>
      </c>
      <c r="M632">
        <f t="shared" si="34"/>
        <v>1.0446432315347769</v>
      </c>
      <c r="N632">
        <f t="shared" si="35"/>
        <v>1.9735543714228905E-3</v>
      </c>
      <c r="O632">
        <f t="shared" si="37"/>
        <v>1.9144308504958706E-2</v>
      </c>
      <c r="P632">
        <f t="shared" si="38"/>
        <v>1</v>
      </c>
      <c r="Q632">
        <f t="shared" si="36"/>
        <v>1.1181313356300051</v>
      </c>
    </row>
    <row r="633" spans="1:17">
      <c r="A633" s="842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30"/>
        <v>2.1652601041604784</v>
      </c>
      <c r="G633">
        <f>LN(F633/参数实验室!$E$58)/参数实验室!$E$59</f>
        <v>0.21494097744885346</v>
      </c>
      <c r="H633" s="905">
        <f>INDEX(神经网络!$F$10:$BN$70,MATCH(ROUND(G633*2,1)/2,神经网络!$D$10:$D$70,0),MATCH(ROUND(E633*2,1)/2,神经网络!$F$8:$BN$8,0))</f>
        <v>2.6981596461247644E-2</v>
      </c>
      <c r="I633">
        <f t="shared" si="31"/>
        <v>1.0597249475749513</v>
      </c>
      <c r="J633">
        <f t="shared" si="32"/>
        <v>2.0150432943617576</v>
      </c>
      <c r="K633">
        <f t="shared" si="33"/>
        <v>0.52590678847454109</v>
      </c>
      <c r="L633">
        <f>MIN(MAX(L632*(1+MAX(MIN(((B633-B632)/B632)/($K$7*卓尔金历!$O$8),0),-卓尔金历!$N$11))+MIN(MAX(((B633-B632)/B632)/($K$7*卓尔金历!$O$8),0),卓尔金历!$N$11),0),1)</f>
        <v>0.5662976541222734</v>
      </c>
      <c r="M633">
        <f t="shared" si="34"/>
        <v>1.0445421559192707</v>
      </c>
      <c r="N633">
        <f t="shared" si="35"/>
        <v>-5.3377979121528273E-3</v>
      </c>
      <c r="O633">
        <f t="shared" si="37"/>
        <v>1.919554460299145E-2</v>
      </c>
      <c r="P633">
        <f t="shared" si="38"/>
        <v>1</v>
      </c>
      <c r="Q633">
        <f t="shared" si="36"/>
        <v>1.1179702997729946</v>
      </c>
    </row>
    <row r="634" spans="1:17">
      <c r="A634" s="842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30"/>
        <v>2.1083612648221344</v>
      </c>
      <c r="G634">
        <f>LN(F634/参数实验室!$E$58)/参数实验室!$E$59</f>
        <v>0.20096437632374056</v>
      </c>
      <c r="H634" s="905">
        <f>INDEX(神经网络!$F$10:$BN$70,MATCH(ROUND(G634*2,1)/2,神经网络!$D$10:$D$70,0),MATCH(ROUND(E634*2,1)/2,神经网络!$F$8:$BN$8,0))</f>
        <v>2.6981596461247644E-2</v>
      </c>
      <c r="I634">
        <f t="shared" si="31"/>
        <v>1.0597821348491634</v>
      </c>
      <c r="J634">
        <f t="shared" si="32"/>
        <v>2.0190734607557559</v>
      </c>
      <c r="K634">
        <f t="shared" si="33"/>
        <v>0.52488537710385152</v>
      </c>
      <c r="L634">
        <f>MIN(MAX(L633*(1+MAX(MIN(((B634-B633)/B633)/($K$7*卓尔金历!$O$8),0),-卓尔金历!$N$11))+MIN(MAX(((B634-B633)/B633)/($K$7*卓尔金历!$O$8),0),卓尔金历!$N$11),0),1)</f>
        <v>0.62514744264077782</v>
      </c>
      <c r="M634">
        <f t="shared" si="34"/>
        <v>1.0445740769548992</v>
      </c>
      <c r="N634">
        <f t="shared" si="35"/>
        <v>2.0000396047445599E-3</v>
      </c>
      <c r="O634">
        <f t="shared" si="37"/>
        <v>1.9104306925289187E-2</v>
      </c>
      <c r="P634">
        <f t="shared" si="38"/>
        <v>1</v>
      </c>
      <c r="Q634">
        <f t="shared" si="36"/>
        <v>1.1180306302146252</v>
      </c>
    </row>
    <row r="635" spans="1:17">
      <c r="A635" s="842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30"/>
        <v>2.0827407920792083</v>
      </c>
      <c r="G635">
        <f>LN(F635/参数实验室!$E$58)/参数实验室!$E$59</f>
        <v>0.19454736426875455</v>
      </c>
      <c r="H635" s="905">
        <f>INDEX(神经网络!$F$10:$BN$70,MATCH(ROUND(G635*2,1)/2,神经网络!$D$10:$D$70,0),MATCH(ROUND(E635*2,1)/2,神经网络!$F$8:$BN$8,0))</f>
        <v>2.6981596461247644E-2</v>
      </c>
      <c r="I635">
        <f t="shared" si="31"/>
        <v>1.0597256237545007</v>
      </c>
      <c r="J635">
        <f t="shared" si="32"/>
        <v>2.0150831969993219</v>
      </c>
      <c r="K635">
        <f t="shared" si="33"/>
        <v>0.52589671003785232</v>
      </c>
      <c r="L635">
        <f>MIN(MAX(L634*(1+MAX(MIN(((B635-B634)/B634)/($K$7*卓尔金历!$O$8),0),-卓尔金历!$N$11))+MIN(MAX(((B635-B634)/B634)/($K$7*卓尔金历!$O$8),0),卓尔金历!$N$11),0),1)</f>
        <v>0.58879461034679903</v>
      </c>
      <c r="M635">
        <f t="shared" si="34"/>
        <v>1.0445392561481788</v>
      </c>
      <c r="N635">
        <f t="shared" si="35"/>
        <v>-1.9762845849801954E-3</v>
      </c>
      <c r="O635">
        <f t="shared" si="37"/>
        <v>1.9041367901917201E-2</v>
      </c>
      <c r="P635">
        <f t="shared" si="38"/>
        <v>1</v>
      </c>
      <c r="Q635">
        <f t="shared" si="36"/>
        <v>1.1179710131172027</v>
      </c>
    </row>
    <row r="636" spans="1:17">
      <c r="A636" s="842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30"/>
        <v>2.064006780736364</v>
      </c>
      <c r="G636">
        <f>LN(F636/参数实验室!$E$58)/参数实验室!$E$59</f>
        <v>0.18980500254081814</v>
      </c>
      <c r="H636" s="905">
        <f>INDEX(神经网络!$F$10:$BN$70,MATCH(ROUND(G636*2,1)/2,神经网络!$D$10:$D$70,0),MATCH(ROUND(E636*2,1)/2,神经网络!$F$8:$BN$8,0))</f>
        <v>2.6981596461247644E-2</v>
      </c>
      <c r="I636">
        <f t="shared" si="31"/>
        <v>1.059689953168049</v>
      </c>
      <c r="J636">
        <f t="shared" si="32"/>
        <v>2.0125693308327688</v>
      </c>
      <c r="K636">
        <f t="shared" si="33"/>
        <v>0.52653587478130082</v>
      </c>
      <c r="L636">
        <f>MIN(MAX(L635*(1+MAX(MIN(((B636-B635)/B635)/($K$7*卓尔金历!$O$8),0),-卓尔金历!$N$11))+MIN(MAX(((B636-B635)/B635)/($K$7*卓尔金历!$O$8),0),卓尔金历!$N$11),0),1)</f>
        <v>0.56718139860814198</v>
      </c>
      <c r="M636">
        <f t="shared" si="34"/>
        <v>1.044518554476987</v>
      </c>
      <c r="N636">
        <f t="shared" si="35"/>
        <v>-1.2475247524751541E-3</v>
      </c>
      <c r="O636">
        <f t="shared" si="37"/>
        <v>1.8011774083685893E-2</v>
      </c>
      <c r="P636">
        <f t="shared" si="38"/>
        <v>1</v>
      </c>
      <c r="Q636">
        <f t="shared" si="36"/>
        <v>1.1179333819787458</v>
      </c>
    </row>
    <row r="637" spans="1:17">
      <c r="A637" s="842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30"/>
        <v>2.1777674226804127</v>
      </c>
      <c r="G637">
        <f>LN(F637/参数实验室!$E$58)/参数实验室!$E$59</f>
        <v>0.21796399989144644</v>
      </c>
      <c r="H637" s="905">
        <f>INDEX(神经网络!$F$10:$BN$70,MATCH(ROUND(G637*2,1)/2,神经网络!$D$10:$D$70,0),MATCH(ROUND(E637*2,1)/2,神经网络!$F$8:$BN$8,0))</f>
        <v>-1.9181970823003479E-3</v>
      </c>
      <c r="I637">
        <f t="shared" si="31"/>
        <v>1.0585918912413019</v>
      </c>
      <c r="J637">
        <f t="shared" si="32"/>
        <v>1.9352779218706362</v>
      </c>
      <c r="K637">
        <f t="shared" si="33"/>
        <v>0.54699734817316004</v>
      </c>
      <c r="L637">
        <f>MIN(MAX(L636*(1+MAX(MIN(((B637-B636)/B636)/($K$7*卓尔金历!$O$8),0),-卓尔金历!$N$11))+MIN(MAX(((B637-B636)/B636)/($K$7*卓尔金历!$O$8),0),卓尔金历!$N$11),0),1)</f>
        <v>0</v>
      </c>
      <c r="M637">
        <f t="shared" si="34"/>
        <v>1.043904670702321</v>
      </c>
      <c r="N637">
        <f t="shared" si="35"/>
        <v>-3.8404346015821843E-2</v>
      </c>
      <c r="O637">
        <f t="shared" si="37"/>
        <v>1.9691117625458332E-2</v>
      </c>
      <c r="P637">
        <f t="shared" si="38"/>
        <v>5.9798553463588115E-3</v>
      </c>
      <c r="Q637">
        <f t="shared" si="36"/>
        <v>1.1167749675956327</v>
      </c>
    </row>
    <row r="638" spans="1:17">
      <c r="A638" s="842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30"/>
        <v>2.1323330645161289</v>
      </c>
      <c r="G638">
        <f>LN(F638/参数实验室!$E$58)/参数实验室!$E$59</f>
        <v>0.20689823008789879</v>
      </c>
      <c r="H638" s="905">
        <f>INDEX(神经网络!$F$10:$BN$70,MATCH(ROUND(G638*2,1)/2,神经网络!$D$10:$D$70,0),MATCH(ROUND(E638*2,1)/2,神经网络!$F$8:$BN$8,0))</f>
        <v>2.6981596461247644E-2</v>
      </c>
      <c r="I638">
        <f t="shared" si="31"/>
        <v>1.0585458366708929</v>
      </c>
      <c r="J638">
        <f t="shared" si="32"/>
        <v>1.9791708231914136</v>
      </c>
      <c r="K638">
        <f t="shared" si="33"/>
        <v>0.5348430889679282</v>
      </c>
      <c r="L638">
        <f>MIN(MAX(L637*(1+MAX(MIN(((B638-B637)/B637)/($K$7*卓尔金历!$O$8),0),-卓尔金历!$N$11))+MIN(MAX(((B638-B637)/B637)/($K$7*卓尔金历!$O$8),0),卓尔金历!$N$11),0),1)</f>
        <v>0.66735552055439518</v>
      </c>
      <c r="M638">
        <f t="shared" si="34"/>
        <v>1.043904670702321</v>
      </c>
      <c r="N638">
        <f t="shared" si="35"/>
        <v>2.2680412371134089E-2</v>
      </c>
      <c r="O638">
        <f t="shared" si="37"/>
        <v>1.8044897335046647E-2</v>
      </c>
      <c r="P638">
        <f t="shared" si="38"/>
        <v>1.5188965850788881E-2</v>
      </c>
      <c r="Q638">
        <f t="shared" si="36"/>
        <v>1.1167746770592522</v>
      </c>
    </row>
    <row r="639" spans="1:17">
      <c r="A639" s="842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30"/>
        <v>2.1419875864299867</v>
      </c>
      <c r="G639">
        <f>LN(F639/参数实验室!$E$58)/参数实验室!$E$59</f>
        <v>0.20926923773646922</v>
      </c>
      <c r="H639" s="905">
        <f>INDEX(神经网络!$F$10:$BN$70,MATCH(ROUND(G639*2,1)/2,神经网络!$D$10:$D$70,0),MATCH(ROUND(E639*2,1)/2,神经网络!$F$8:$BN$8,0))</f>
        <v>2.6981596461247644E-2</v>
      </c>
      <c r="I639">
        <f t="shared" si="31"/>
        <v>1.0584663718843828</v>
      </c>
      <c r="J639">
        <f t="shared" si="32"/>
        <v>1.9736642592075344</v>
      </c>
      <c r="K639">
        <f t="shared" si="33"/>
        <v>0.53629504965012542</v>
      </c>
      <c r="L639">
        <f>MIN(MAX(L638*(1+MAX(MIN(((B639-B638)/B638)/($K$7*卓尔金历!$O$8),0),-卓尔金历!$N$11))+MIN(MAX(((B639-B638)/B638)/($K$7*卓尔金历!$O$8),0),卓尔金历!$N$11),0),1)</f>
        <v>0.61272177468341071</v>
      </c>
      <c r="M639">
        <f t="shared" si="34"/>
        <v>1.0438523729347318</v>
      </c>
      <c r="N639">
        <f t="shared" si="35"/>
        <v>-2.7822580645160914E-3</v>
      </c>
      <c r="O639">
        <f t="shared" si="37"/>
        <v>1.7795497756146614E-2</v>
      </c>
      <c r="P639">
        <f t="shared" si="38"/>
        <v>1</v>
      </c>
      <c r="Q639">
        <f t="shared" si="36"/>
        <v>1.1167734036769312</v>
      </c>
    </row>
    <row r="640" spans="1:17">
      <c r="A640" s="842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30"/>
        <v>2.1302782961460447</v>
      </c>
      <c r="G640">
        <f>LN(F640/参数实验室!$E$58)/参数实验室!$E$59</f>
        <v>0.20639222403718543</v>
      </c>
      <c r="H640" s="905">
        <f>INDEX(神经网络!$F$10:$BN$70,MATCH(ROUND(G640*2,1)/2,神经网络!$D$10:$D$70,0),MATCH(ROUND(E640*2,1)/2,神经网络!$F$8:$BN$8,0))</f>
        <v>2.6981596461247644E-2</v>
      </c>
      <c r="I640">
        <f t="shared" si="31"/>
        <v>1.058372833891029</v>
      </c>
      <c r="J640">
        <f t="shared" si="32"/>
        <v>1.9672000319221106</v>
      </c>
      <c r="K640">
        <f t="shared" si="33"/>
        <v>0.53800976856273974</v>
      </c>
      <c r="L640">
        <f>MIN(MAX(L639*(1+MAX(MIN(((B640-B639)/B639)/($K$7*卓尔金历!$O$8),0),-卓尔金历!$N$11))+MIN(MAX(((B640-B639)/B639)/($K$7*卓尔金历!$O$8),0),卓尔金历!$N$11),0),1)</f>
        <v>0.55367271764479475</v>
      </c>
      <c r="M640">
        <f t="shared" si="34"/>
        <v>1.0437958514734604</v>
      </c>
      <c r="N640">
        <f t="shared" si="35"/>
        <v>-3.2752415996119113E-3</v>
      </c>
      <c r="O640">
        <f t="shared" si="37"/>
        <v>1.7706536712570473E-2</v>
      </c>
      <c r="P640">
        <f t="shared" si="38"/>
        <v>1</v>
      </c>
      <c r="Q640">
        <f t="shared" si="36"/>
        <v>1.1166747130184602</v>
      </c>
    </row>
    <row r="641" spans="1:17">
      <c r="A641" s="842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30"/>
        <v>2.1034501288479599</v>
      </c>
      <c r="G641">
        <f>LN(F641/参数实验室!$E$58)/参数实验室!$E$59</f>
        <v>0.19974037529450853</v>
      </c>
      <c r="H641" s="905">
        <f>INDEX(神经网络!$F$10:$BN$70,MATCH(ROUND(G641*2,1)/2,神经网络!$D$10:$D$70,0),MATCH(ROUND(E641*2,1)/2,神经网络!$F$8:$BN$8,0))</f>
        <v>2.6981596461247644E-2</v>
      </c>
      <c r="I641">
        <f t="shared" si="31"/>
        <v>1.0588124779241037</v>
      </c>
      <c r="J641">
        <f t="shared" si="32"/>
        <v>1.9974861338334469</v>
      </c>
      <c r="K641">
        <f t="shared" si="33"/>
        <v>0.53007250462965616</v>
      </c>
      <c r="L641">
        <f>MIN(MAX(L640*(1+MAX(MIN(((B641-B640)/B640)/($K$7*卓尔金历!$O$8),0),-卓尔金历!$N$11))+MIN(MAX(((B641-B640)/B640)/($K$7*卓尔金历!$O$8),0),卓尔金历!$N$11),0),1)</f>
        <v>1</v>
      </c>
      <c r="M641">
        <f t="shared" si="34"/>
        <v>1.0440359177683722</v>
      </c>
      <c r="N641">
        <f t="shared" si="35"/>
        <v>1.5395537525354941E-2</v>
      </c>
      <c r="O641">
        <f t="shared" si="37"/>
        <v>1.5034290201699841E-2</v>
      </c>
      <c r="P641">
        <f t="shared" si="38"/>
        <v>1.7286111097971641E-2</v>
      </c>
      <c r="Q641">
        <f t="shared" si="36"/>
        <v>1.1171385754294587</v>
      </c>
    </row>
    <row r="642" spans="1:17">
      <c r="A642" s="842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30"/>
        <v>2.0644792452830187</v>
      </c>
      <c r="G642">
        <f>LN(F642/参数实验室!$E$58)/参数实验室!$E$59</f>
        <v>0.18992513128876309</v>
      </c>
      <c r="H642" s="905">
        <f>INDEX(神经网络!$F$10:$BN$70,MATCH(ROUND(G642*2,1)/2,神经网络!$D$10:$D$70,0),MATCH(ROUND(E642*2,1)/2,神经网络!$F$8:$BN$8,0))</f>
        <v>2.6981596461247644E-2</v>
      </c>
      <c r="I642">
        <f t="shared" si="31"/>
        <v>1.0589785503435123</v>
      </c>
      <c r="J642">
        <f t="shared" si="32"/>
        <v>2.0090978013646712</v>
      </c>
      <c r="K642">
        <f t="shared" si="33"/>
        <v>0.52709158788795929</v>
      </c>
      <c r="L642">
        <f>MIN(MAX(L641*(1+MAX(MIN(((B642-B641)/B641)/($K$7*卓尔金历!$O$8),0),-卓尔金历!$N$11))+MIN(MAX(((B642-B641)/B641)/($K$7*卓尔金历!$O$8),0),卓尔金历!$N$11),0),1)</f>
        <v>1</v>
      </c>
      <c r="M642">
        <f t="shared" si="34"/>
        <v>1.0441996725166665</v>
      </c>
      <c r="N642">
        <f t="shared" si="35"/>
        <v>5.8131404942169387E-3</v>
      </c>
      <c r="O642">
        <f t="shared" si="37"/>
        <v>1.3810430777766104E-2</v>
      </c>
      <c r="P642">
        <f t="shared" si="38"/>
        <v>0.89334671237870855</v>
      </c>
      <c r="Q642">
        <f t="shared" si="36"/>
        <v>1.1171416043146392</v>
      </c>
    </row>
    <row r="643" spans="1:17">
      <c r="A643" s="842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30"/>
        <v>2.0873295733684438</v>
      </c>
      <c r="G643">
        <f>LN(F643/参数实验室!$E$58)/参数实验室!$E$59</f>
        <v>0.19570247253961498</v>
      </c>
      <c r="H643" s="905">
        <f>INDEX(神经网络!$F$10:$BN$70,MATCH(ROUND(G643*2,1)/2,神经网络!$D$10:$D$70,0),MATCH(ROUND(E643*2,1)/2,神经网络!$F$8:$BN$8,0))</f>
        <v>2.6981596461247644E-2</v>
      </c>
      <c r="I643">
        <f t="shared" si="31"/>
        <v>1.0592832904514327</v>
      </c>
      <c r="J643">
        <f t="shared" si="32"/>
        <v>2.0305255177367232</v>
      </c>
      <c r="K643">
        <f t="shared" si="33"/>
        <v>0.52167937866259251</v>
      </c>
      <c r="L643">
        <f>MIN(MAX(L642*(1+MAX(MIN(((B643-B642)/B642)/($K$7*卓尔金历!$O$8),0),-卓尔金历!$N$11))+MIN(MAX(((B643-B642)/B642)/($K$7*卓尔金历!$O$8),0),卓尔金历!$N$11),0),1)</f>
        <v>1</v>
      </c>
      <c r="M643">
        <f t="shared" si="34"/>
        <v>1.0445001597369126</v>
      </c>
      <c r="N643">
        <f t="shared" si="35"/>
        <v>1.0665342601787503E-2</v>
      </c>
      <c r="O643">
        <f t="shared" si="37"/>
        <v>1.3936704450256273E-2</v>
      </c>
      <c r="P643">
        <f t="shared" si="38"/>
        <v>0.28503157932758028</v>
      </c>
      <c r="Q643">
        <f t="shared" si="36"/>
        <v>1.1174287952466015</v>
      </c>
    </row>
    <row r="644" spans="1:17">
      <c r="A644" s="842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30"/>
        <v>2.1140858465037846</v>
      </c>
      <c r="G644">
        <f>LN(F644/参数实验室!$E$58)/参数实验室!$E$59</f>
        <v>0.20238751868749702</v>
      </c>
      <c r="H644" s="905">
        <f>INDEX(神经网络!$F$10:$BN$70,MATCH(ROUND(G644*2,1)/2,神经网络!$D$10:$D$70,0),MATCH(ROUND(E644*2,1)/2,神经网络!$F$8:$BN$8,0))</f>
        <v>2.6981596461247644E-2</v>
      </c>
      <c r="I644">
        <f t="shared" si="31"/>
        <v>1.0593456346282402</v>
      </c>
      <c r="J644">
        <f t="shared" si="32"/>
        <v>2.0349547105063652</v>
      </c>
      <c r="K644">
        <f t="shared" si="33"/>
        <v>0.52057455095137684</v>
      </c>
      <c r="L644">
        <f>MIN(MAX(L643*(1+MAX(MIN(((B644-B643)/B643)/($K$7*卓尔金历!$O$8),0),-卓尔金历!$N$11))+MIN(MAX(((B644-B643)/B643)/($K$7*卓尔金历!$O$8),0),卓尔金历!$N$11),0),1)</f>
        <v>1</v>
      </c>
      <c r="M644">
        <f t="shared" si="34"/>
        <v>1.0445616338517421</v>
      </c>
      <c r="N644">
        <f t="shared" si="35"/>
        <v>2.1813036728437298E-3</v>
      </c>
      <c r="O644">
        <f t="shared" si="37"/>
        <v>1.3871613964478042E-2</v>
      </c>
      <c r="P644">
        <f t="shared" si="38"/>
        <v>1</v>
      </c>
      <c r="Q644">
        <f t="shared" si="36"/>
        <v>1.1174475407285673</v>
      </c>
    </row>
    <row r="645" spans="1:17">
      <c r="A645" s="842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39">C645/B645</f>
        <v>2.0911213364595542</v>
      </c>
      <c r="G645">
        <f>LN(F645/参数实验室!$E$58)/参数实验室!$E$59</f>
        <v>0.19665503739103873</v>
      </c>
      <c r="H645" s="905">
        <f>INDEX(神经网络!$F$10:$BN$70,MATCH(ROUND(G645*2,1)/2,神经网络!$D$10:$D$70,0),MATCH(ROUND(E645*2,1)/2,神经网络!$F$8:$BN$8,0))</f>
        <v>2.6981596461247644E-2</v>
      </c>
      <c r="I645">
        <f t="shared" si="31"/>
        <v>1.0594476401231543</v>
      </c>
      <c r="J645">
        <f t="shared" si="32"/>
        <v>2.0422169905430758</v>
      </c>
      <c r="K645">
        <f t="shared" si="33"/>
        <v>0.5187732963877757</v>
      </c>
      <c r="L645">
        <f>MIN(MAX(L644*(1+MAX(MIN(((B645-B644)/B644)/($K$7*卓尔金历!$O$8),0),-卓尔金历!$N$11))+MIN(MAX(((B645-B644)/B644)/($K$7*卓尔金历!$O$8),0),卓尔金历!$N$11),0),1)</f>
        <v>1</v>
      </c>
      <c r="M645">
        <f t="shared" si="34"/>
        <v>1.0446622157798175</v>
      </c>
      <c r="N645">
        <f t="shared" si="35"/>
        <v>3.5687674026432833E-3</v>
      </c>
      <c r="O645">
        <f t="shared" si="37"/>
        <v>1.3883492438875735E-2</v>
      </c>
      <c r="P645">
        <f t="shared" si="38"/>
        <v>1</v>
      </c>
      <c r="Q645">
        <f t="shared" si="36"/>
        <v>1.1175551409165576</v>
      </c>
    </row>
    <row r="646" spans="1:17">
      <c r="A646" s="842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39"/>
        <v>2.1158735170114715</v>
      </c>
      <c r="G646">
        <f>LN(F646/参数实验室!$E$58)/参数实验室!$E$59</f>
        <v>0.20283114760630458</v>
      </c>
      <c r="H646" s="905">
        <f>INDEX(神经网络!$F$10:$BN$70,MATCH(ROUND(G646*2,1)/2,神经网络!$D$10:$D$70,0),MATCH(ROUND(E646*2,1)/2,神经网络!$F$8:$BN$8,0))</f>
        <v>2.6981596461247644E-2</v>
      </c>
      <c r="I646">
        <f t="shared" si="31"/>
        <v>1.0593443119889405</v>
      </c>
      <c r="J646">
        <f t="shared" si="32"/>
        <v>2.0348350025936721</v>
      </c>
      <c r="K646">
        <f t="shared" si="33"/>
        <v>0.52060452598793661</v>
      </c>
      <c r="L646">
        <f>MIN(MAX(L645*(1+MAX(MIN(((B646-B645)/B645)/($K$7*卓尔金历!$O$8),0),-卓尔金历!$N$11))+MIN(MAX(((B646-B645)/B645)/($K$7*卓尔金历!$O$8),0),卓尔金历!$N$11),0),1)</f>
        <v>0.89364013982424906</v>
      </c>
      <c r="M646">
        <f t="shared" si="34"/>
        <v>1.0445603296709132</v>
      </c>
      <c r="N646">
        <f t="shared" si="35"/>
        <v>-3.6146932395467769E-3</v>
      </c>
      <c r="O646">
        <f t="shared" si="37"/>
        <v>1.2690588933487533E-2</v>
      </c>
      <c r="P646">
        <f t="shared" si="38"/>
        <v>1</v>
      </c>
      <c r="Q646">
        <f t="shared" si="36"/>
        <v>1.1174461455464999</v>
      </c>
    </row>
    <row r="647" spans="1:17">
      <c r="A647" s="842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39"/>
        <v>2.1482752455795677</v>
      </c>
      <c r="G647">
        <f>LN(F647/参数实验室!$E$58)/参数实验室!$E$59</f>
        <v>0.21080765429421519</v>
      </c>
      <c r="H647" s="905">
        <f>INDEX(神经网络!$F$10:$BN$70,MATCH(ROUND(G647*2,1)/2,神经网络!$D$10:$D$70,0),MATCH(ROUND(E647*2,1)/2,神经网络!$F$8:$BN$8,0))</f>
        <v>2.6981596461247644E-2</v>
      </c>
      <c r="I647">
        <f t="shared" si="31"/>
        <v>1.0592910642966127</v>
      </c>
      <c r="J647">
        <f t="shared" si="32"/>
        <v>2.0310442520250596</v>
      </c>
      <c r="K647">
        <f t="shared" si="33"/>
        <v>0.52154996782588214</v>
      </c>
      <c r="L647">
        <f>MIN(MAX(L646*(1+MAX(MIN(((B647-B646)/B646)/($K$7*卓尔金历!$O$8),0),-卓尔金历!$N$11))+MIN(MAX(((B647-B646)/B646)/($K$7*卓尔金历!$O$8),0),卓尔金历!$N$11),0),1)</f>
        <v>0.84465492828250166</v>
      </c>
      <c r="M647">
        <f t="shared" si="34"/>
        <v>1.0445134094716488</v>
      </c>
      <c r="N647">
        <f t="shared" si="35"/>
        <v>-1.8629277380135434E-3</v>
      </c>
      <c r="O647">
        <f t="shared" si="37"/>
        <v>1.2185586356473321E-2</v>
      </c>
      <c r="P647">
        <f t="shared" si="38"/>
        <v>1</v>
      </c>
      <c r="Q647">
        <f t="shared" si="36"/>
        <v>1.1173899773791933</v>
      </c>
    </row>
    <row r="648" spans="1:17">
      <c r="A648" s="842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39"/>
        <v>2.1902427546178282</v>
      </c>
      <c r="G648">
        <f>LN(F648/参数实验室!$E$58)/参数实验室!$E$59</f>
        <v>0.22096204519994606</v>
      </c>
      <c r="H648" s="905">
        <f>INDEX(神经网络!$F$10:$BN$70,MATCH(ROUND(G648*2,1)/2,神经网络!$D$10:$D$70,0),MATCH(ROUND(E648*2,1)/2,神经网络!$F$8:$BN$8,0))</f>
        <v>2.6981596461247644E-2</v>
      </c>
      <c r="I648">
        <f t="shared" si="31"/>
        <v>1.0593460932489724</v>
      </c>
      <c r="J648">
        <f t="shared" si="32"/>
        <v>2.0349547105063652</v>
      </c>
      <c r="K648">
        <f t="shared" si="33"/>
        <v>0.52057477632284577</v>
      </c>
      <c r="L648">
        <f>MIN(MAX(L647*(1+MAX(MIN(((B648-B647)/B647)/($K$7*卓尔金历!$O$8),0),-卓尔金历!$N$11))+MIN(MAX(((B648-B647)/B647)/($K$7*卓尔金历!$O$8),0),卓尔金历!$N$11),0),1)</f>
        <v>0.90130684450316811</v>
      </c>
      <c r="M648">
        <f t="shared" si="34"/>
        <v>1.0445592415209295</v>
      </c>
      <c r="N648">
        <f t="shared" si="35"/>
        <v>1.9253438113949416E-3</v>
      </c>
      <c r="O648">
        <f t="shared" si="37"/>
        <v>1.2077068416236882E-2</v>
      </c>
      <c r="P648">
        <f t="shared" si="38"/>
        <v>1</v>
      </c>
      <c r="Q648">
        <f t="shared" si="36"/>
        <v>1.1174480245032605</v>
      </c>
    </row>
    <row r="649" spans="1:17">
      <c r="A649" s="842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39"/>
        <v>2.2330012944222171</v>
      </c>
      <c r="G649">
        <f>LN(F649/参数实验室!$E$58)/参数实验室!$E$59</f>
        <v>0.23110966144100778</v>
      </c>
      <c r="H649" s="905">
        <f>INDEX(神经网络!$F$10:$BN$70,MATCH(ROUND(G649*2,1)/2,神经网络!$D$10:$D$70,0),MATCH(ROUND(E649*2,1)/2,神经网络!$F$8:$BN$8,0))</f>
        <v>0.11879356935344484</v>
      </c>
      <c r="I649">
        <f t="shared" si="31"/>
        <v>1.0593404885490232</v>
      </c>
      <c r="J649">
        <f t="shared" si="32"/>
        <v>2.0345556841307215</v>
      </c>
      <c r="K649">
        <f t="shared" si="33"/>
        <v>0.52067411907756855</v>
      </c>
      <c r="L649">
        <f>MIN(MAX(L648*(1+MAX(MIN(((B649-B648)/B648)/($K$7*卓尔金历!$O$8),0),-卓尔金历!$N$11))+MIN(MAX(((B649-B648)/B648)/($K$7*卓尔金历!$O$8),0),卓尔金历!$N$11),0),1)</f>
        <v>0.8961065751927757</v>
      </c>
      <c r="M649">
        <f t="shared" si="34"/>
        <v>1.0445542604784799</v>
      </c>
      <c r="N649">
        <f t="shared" si="35"/>
        <v>-1.9608612102441937E-4</v>
      </c>
      <c r="O649">
        <f t="shared" si="37"/>
        <v>1.1919383290426929E-2</v>
      </c>
      <c r="P649">
        <f t="shared" si="38"/>
        <v>1</v>
      </c>
      <c r="Q649">
        <f t="shared" si="36"/>
        <v>1.1174421124024598</v>
      </c>
    </row>
    <row r="650" spans="1:17">
      <c r="A650" s="842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39"/>
        <v>2.2281825787497325</v>
      </c>
      <c r="G650">
        <f>LN(F650/参数实验室!$E$58)/参数实验室!$E$59</f>
        <v>0.22997582636106084</v>
      </c>
      <c r="H650" s="905">
        <f>INDEX(神经网络!$F$10:$BN$70,MATCH(ROUND(G650*2,1)/2,神经网络!$D$10:$D$70,0),MATCH(ROUND(E650*2,1)/2,神经网络!$F$8:$BN$8,0))</f>
        <v>0.16085630156192754</v>
      </c>
      <c r="I650">
        <f t="shared" si="31"/>
        <v>1.0603499362751214</v>
      </c>
      <c r="J650">
        <f t="shared" si="32"/>
        <v>2.050875862894538</v>
      </c>
      <c r="K650">
        <f t="shared" si="33"/>
        <v>0.51702297318891777</v>
      </c>
      <c r="L650">
        <f>MIN(MAX(L649*(1+MAX(MIN(((B650-B649)/B649)/($K$7*卓尔金历!$O$8),0),-卓尔金历!$N$11))+MIN(MAX(((B650-B649)/B649)/($K$7*卓尔金历!$O$8),0),卓尔金历!$N$11),0),1)</f>
        <v>1</v>
      </c>
      <c r="M650">
        <f t="shared" si="34"/>
        <v>1.0454462072364594</v>
      </c>
      <c r="N650">
        <f t="shared" si="35"/>
        <v>8.0214952537853226E-3</v>
      </c>
      <c r="O650">
        <f t="shared" si="37"/>
        <v>1.1633127958456049E-2</v>
      </c>
      <c r="P650">
        <f t="shared" si="38"/>
        <v>0.38808224123293783</v>
      </c>
      <c r="Q650">
        <f t="shared" si="36"/>
        <v>1.118506925285196</v>
      </c>
    </row>
    <row r="651" spans="1:17">
      <c r="A651" s="842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39"/>
        <v>2.2624133619847626</v>
      </c>
      <c r="G651">
        <f>LN(F651/参数实验室!$E$58)/参数实验室!$E$59</f>
        <v>0.23797766540980131</v>
      </c>
      <c r="H651" s="905">
        <f>INDEX(神经网络!$F$10:$BN$70,MATCH(ROUND(G651*2,1)/2,神经网络!$D$10:$D$70,0),MATCH(ROUND(E651*2,1)/2,神经网络!$F$8:$BN$8,0))</f>
        <v>0.16085630156192754</v>
      </c>
      <c r="I651">
        <f t="shared" si="31"/>
        <v>1.0596629945935856</v>
      </c>
      <c r="J651">
        <f t="shared" si="32"/>
        <v>2.0426160169187186</v>
      </c>
      <c r="K651">
        <f t="shared" si="33"/>
        <v>0.51877738440144261</v>
      </c>
      <c r="L651">
        <f>MIN(MAX(L650*(1+MAX(MIN(((B651-B650)/B650)/($K$7*卓尔金历!$O$8),0),-卓尔金历!$N$11))+MIN(MAX(((B651-B650)/B650)/($K$7*卓尔金历!$O$8),0),卓尔金历!$N$11),0),1)</f>
        <v>0.88149439658476658</v>
      </c>
      <c r="M651">
        <f t="shared" si="34"/>
        <v>1.0447689208511015</v>
      </c>
      <c r="N651">
        <f t="shared" si="35"/>
        <v>-4.0274724205694116E-3</v>
      </c>
      <c r="O651">
        <f t="shared" si="37"/>
        <v>1.1390710101026226E-2</v>
      </c>
      <c r="P651">
        <f t="shared" si="38"/>
        <v>1</v>
      </c>
      <c r="Q651">
        <f t="shared" si="36"/>
        <v>1.1182257137693938</v>
      </c>
    </row>
    <row r="652" spans="1:17">
      <c r="A652" s="842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39"/>
        <v>2.2651170926051889</v>
      </c>
      <c r="G652">
        <f>LN(F652/参数实验室!$E$58)/参数实验室!$E$59</f>
        <v>0.23860452551839936</v>
      </c>
      <c r="H652" s="905">
        <f>INDEX(神经网络!$F$10:$BN$70,MATCH(ROUND(G652*2,1)/2,神经网络!$D$10:$D$70,0),MATCH(ROUND(E652*2,1)/2,神经网络!$F$8:$BN$8,0))</f>
        <v>0.16085630156192754</v>
      </c>
      <c r="I652">
        <f t="shared" si="31"/>
        <v>1.0605453968128917</v>
      </c>
      <c r="J652">
        <f t="shared" si="32"/>
        <v>2.0531902158732698</v>
      </c>
      <c r="K652">
        <f t="shared" si="33"/>
        <v>0.51653538411287281</v>
      </c>
      <c r="L652">
        <f>MIN(MAX(L651*(1+MAX(MIN(((B652-B651)/B651)/($K$7*卓尔金历!$O$8),0),-卓尔金历!$N$11))+MIN(MAX(((B652-B651)/B651)/($K$7*卓尔金历!$O$8),0),卓尔金历!$N$11),0),1)</f>
        <v>1</v>
      </c>
      <c r="M652">
        <f t="shared" si="34"/>
        <v>1.0455358206509755</v>
      </c>
      <c r="N652">
        <f t="shared" si="35"/>
        <v>5.1767923422544274E-3</v>
      </c>
      <c r="O652">
        <f t="shared" si="37"/>
        <v>1.1054137501393222E-2</v>
      </c>
      <c r="P652">
        <f t="shared" si="38"/>
        <v>0.77865108798715876</v>
      </c>
      <c r="Q652">
        <f t="shared" si="36"/>
        <v>1.1191568823168938</v>
      </c>
    </row>
    <row r="653" spans="1:17">
      <c r="A653" s="842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39"/>
        <v>2.3104491299576737</v>
      </c>
      <c r="G653">
        <f>LN(F653/参数实验室!$E$58)/参数实验室!$E$59</f>
        <v>0.24900476035126931</v>
      </c>
      <c r="H653" s="905">
        <f>INDEX(神经网络!$F$10:$BN$70,MATCH(ROUND(G653*2,1)/2,神经网络!$D$10:$D$70,0),MATCH(ROUND(E653*2,1)/2,神经网络!$F$8:$BN$8,0))</f>
        <v>0.16085630156192754</v>
      </c>
      <c r="I653">
        <f t="shared" si="31"/>
        <v>1.0591429702556701</v>
      </c>
      <c r="J653">
        <f t="shared" si="32"/>
        <v>2.0363114001835525</v>
      </c>
      <c r="K653">
        <f t="shared" si="33"/>
        <v>0.52012819363492202</v>
      </c>
      <c r="L653">
        <f>MIN(MAX(L652*(1+MAX(MIN(((B653-B652)/B652)/($K$7*卓尔金历!$O$8),0),-卓尔金历!$N$11))+MIN(MAX(((B653-B652)/B652)/($K$7*卓尔金历!$O$8),0),卓尔金历!$N$11),0),1)</f>
        <v>0.75810934210945746</v>
      </c>
      <c r="M653">
        <f t="shared" si="34"/>
        <v>1.0441532422099074</v>
      </c>
      <c r="N653">
        <f t="shared" si="35"/>
        <v>-8.2207754348459817E-3</v>
      </c>
      <c r="O653">
        <f t="shared" si="37"/>
        <v>1.121436606132842E-2</v>
      </c>
      <c r="P653">
        <f t="shared" si="38"/>
        <v>0.32501789164008232</v>
      </c>
      <c r="Q653">
        <f t="shared" si="36"/>
        <v>1.1180045314616596</v>
      </c>
    </row>
    <row r="654" spans="1:17">
      <c r="A654" s="842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39"/>
        <v>2.2635672309787895</v>
      </c>
      <c r="G654">
        <f>LN(F654/参数实验室!$E$58)/参数实验室!$E$59</f>
        <v>0.2382452815903762</v>
      </c>
      <c r="H654" s="905">
        <f>INDEX(神经网络!$F$10:$BN$70,MATCH(ROUND(G654*2,1)/2,神经网络!$D$10:$D$70,0),MATCH(ROUND(E654*2,1)/2,神经网络!$F$8:$BN$8,0))</f>
        <v>0.16085630156192754</v>
      </c>
      <c r="I654">
        <f t="shared" si="31"/>
        <v>1.0603381496710447</v>
      </c>
      <c r="J654">
        <f t="shared" si="32"/>
        <v>2.0505965444315875</v>
      </c>
      <c r="K654">
        <f t="shared" si="33"/>
        <v>0.51708765068896756</v>
      </c>
      <c r="L654">
        <f>MIN(MAX(L653*(1+MAX(MIN(((B654-B653)/B653)/($K$7*卓尔金历!$O$8),0),-卓尔金历!$N$11))+MIN(MAX(((B654-B653)/B653)/($K$7*卓尔金历!$O$8),0),卓尔金历!$N$11),0),1)</f>
        <v>0.96452695357937202</v>
      </c>
      <c r="M654">
        <f t="shared" si="34"/>
        <v>1.045046495462761</v>
      </c>
      <c r="N654">
        <f t="shared" si="35"/>
        <v>7.0152061451638293E-3</v>
      </c>
      <c r="O654">
        <f t="shared" si="37"/>
        <v>1.1226732184285482E-2</v>
      </c>
      <c r="P654">
        <f t="shared" si="38"/>
        <v>0.48670519589284111</v>
      </c>
      <c r="Q654">
        <f t="shared" si="36"/>
        <v>1.1184145744115155</v>
      </c>
    </row>
    <row r="655" spans="1:17">
      <c r="A655" s="842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39"/>
        <v>2.2865436738190739</v>
      </c>
      <c r="G655">
        <f>LN(F655/参数实验室!$E$58)/参数实验室!$E$59</f>
        <v>0.24354597938598349</v>
      </c>
      <c r="H655" s="905">
        <f>INDEX(神经网络!$F$10:$BN$70,MATCH(ROUND(G655*2,1)/2,神经网络!$D$10:$D$70,0),MATCH(ROUND(E655*2,1)/2,神经网络!$F$8:$BN$8,0))</f>
        <v>0.16085630156192754</v>
      </c>
      <c r="I655">
        <f t="shared" si="31"/>
        <v>1.0602319425034799</v>
      </c>
      <c r="J655">
        <f t="shared" si="32"/>
        <v>2.0493196600295285</v>
      </c>
      <c r="K655">
        <f t="shared" si="33"/>
        <v>0.51735801065227816</v>
      </c>
      <c r="L655">
        <f>MIN(MAX(L654*(1+MAX(MIN(((B655-B654)/B654)/($K$7*卓尔金历!$O$8),0),-卓尔金历!$N$11))+MIN(MAX(((B655-B654)/B654)/($K$7*卓尔金历!$O$8),0),卓尔金历!$N$11),0),1)</f>
        <v>0.94685469571303171</v>
      </c>
      <c r="M655">
        <f t="shared" si="34"/>
        <v>1.0449455331195661</v>
      </c>
      <c r="N655">
        <f t="shared" si="35"/>
        <v>-6.2268923915169015E-4</v>
      </c>
      <c r="O655">
        <f t="shared" si="37"/>
        <v>1.1228354246807326E-2</v>
      </c>
      <c r="P655">
        <f t="shared" si="38"/>
        <v>1</v>
      </c>
      <c r="Q655">
        <f t="shared" si="36"/>
        <v>1.1183600516002838</v>
      </c>
    </row>
    <row r="656" spans="1:17">
      <c r="A656" s="842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39"/>
        <v>2.370640776699029</v>
      </c>
      <c r="G656">
        <f>LN(F656/参数实验室!$E$58)/参数实验室!$E$59</f>
        <v>0.26250314260322499</v>
      </c>
      <c r="H656" s="905">
        <f>INDEX(神经网络!$F$10:$BN$70,MATCH(ROUND(G656*2,1)/2,神经网络!$D$10:$D$70,0),MATCH(ROUND(E656*2,1)/2,神经网络!$F$8:$BN$8,0))</f>
        <v>0.16085630156192754</v>
      </c>
      <c r="I656">
        <f t="shared" si="31"/>
        <v>1.0607034832264011</v>
      </c>
      <c r="J656">
        <f t="shared" si="32"/>
        <v>2.0549858345636656</v>
      </c>
      <c r="K656">
        <f t="shared" si="33"/>
        <v>0.51616097074052092</v>
      </c>
      <c r="L656">
        <f>MIN(MAX(L655*(1+MAX(MIN(((B656-B655)/B655)/($K$7*卓尔金历!$O$8),0),-卓尔金历!$N$11))+MIN(MAX(((B656-B655)/B655)/($K$7*卓尔金历!$O$8),0),卓尔金历!$N$11),0),1)</f>
        <v>1</v>
      </c>
      <c r="M656">
        <f t="shared" si="34"/>
        <v>1.0453855763169639</v>
      </c>
      <c r="N656">
        <f t="shared" si="35"/>
        <v>2.7649051754353084E-3</v>
      </c>
      <c r="O656">
        <f t="shared" si="37"/>
        <v>1.1218484810348955E-2</v>
      </c>
      <c r="P656">
        <f t="shared" si="38"/>
        <v>1</v>
      </c>
      <c r="Q656">
        <f t="shared" si="36"/>
        <v>1.1188574449404358</v>
      </c>
    </row>
    <row r="657" spans="1:17">
      <c r="A657" s="842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39"/>
        <v>2.4644987341772153</v>
      </c>
      <c r="G657">
        <f>LN(F657/参数实验室!$E$58)/参数实验室!$E$59</f>
        <v>0.28288225150323709</v>
      </c>
      <c r="H657" s="905">
        <f>INDEX(神经网络!$F$10:$BN$70,MATCH(ROUND(G657*2,1)/2,神经网络!$D$10:$D$70,0),MATCH(ROUND(E657*2,1)/2,神经网络!$F$8:$BN$8,0))</f>
        <v>0.25380485293458582</v>
      </c>
      <c r="I657">
        <f t="shared" si="31"/>
        <v>1.060206529325336</v>
      </c>
      <c r="J657">
        <f t="shared" si="32"/>
        <v>2.049000438929014</v>
      </c>
      <c r="K657">
        <f t="shared" si="33"/>
        <v>0.51742620898582736</v>
      </c>
      <c r="L657">
        <f>MIN(MAX(L656*(1+MAX(MIN(((B657-B656)/B656)/($K$7*卓尔金历!$O$8),0),-卓尔金历!$N$11))+MIN(MAX(((B657-B656)/B656)/($K$7*卓尔金历!$O$8),0),卓尔金历!$N$11),0),1)</f>
        <v>0.91429812158811308</v>
      </c>
      <c r="M657">
        <f t="shared" si="34"/>
        <v>1.0448957990620731</v>
      </c>
      <c r="N657">
        <f t="shared" si="35"/>
        <v>-2.9126213592234112E-3</v>
      </c>
      <c r="O657">
        <f t="shared" si="37"/>
        <v>1.1239938113503769E-2</v>
      </c>
      <c r="P657">
        <f t="shared" si="38"/>
        <v>1</v>
      </c>
      <c r="Q657">
        <f t="shared" si="36"/>
        <v>1.1183332451232471</v>
      </c>
    </row>
    <row r="658" spans="1:17">
      <c r="A658" s="842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39"/>
        <v>2.5051014459180321</v>
      </c>
      <c r="G658">
        <f>LN(F658/参数实验室!$E$58)/参数实验室!$E$59</f>
        <v>0.29145878516384521</v>
      </c>
      <c r="H658" s="905">
        <f>INDEX(神经网络!$F$10:$BN$70,MATCH(ROUND(G658*2,1)/2,神经网络!$D$10:$D$70,0),MATCH(ROUND(E658*2,1)/2,神经网络!$F$8:$BN$8,0))</f>
        <v>0.25380485293458582</v>
      </c>
      <c r="I658">
        <f t="shared" si="31"/>
        <v>1.0625698708750406</v>
      </c>
      <c r="J658">
        <f t="shared" si="32"/>
        <v>2.0669965284705332</v>
      </c>
      <c r="K658">
        <f t="shared" si="33"/>
        <v>0.5140646615702279</v>
      </c>
      <c r="L658">
        <f>MIN(MAX(L657*(1+MAX(MIN(((B658-B657)/B657)/($K$7*卓尔金历!$O$8),0),-卓尔金历!$N$11))+MIN(MAX(((B658-B657)/B657)/($K$7*卓尔金历!$O$8),0),卓尔金历!$N$11),0),1)</f>
        <v>1</v>
      </c>
      <c r="M658">
        <f t="shared" si="34"/>
        <v>1.0470253931205324</v>
      </c>
      <c r="N658">
        <f t="shared" si="35"/>
        <v>8.7828627069134538E-3</v>
      </c>
      <c r="O658">
        <f t="shared" si="37"/>
        <v>7.1133321622725504E-3</v>
      </c>
      <c r="P658">
        <f t="shared" si="38"/>
        <v>8.8702038585332758E-3</v>
      </c>
      <c r="Q658">
        <f t="shared" si="36"/>
        <v>1.1208261588636459</v>
      </c>
    </row>
    <row r="659" spans="1:17">
      <c r="A659" s="842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39"/>
        <v>2.4635552058845835</v>
      </c>
      <c r="G659">
        <f>LN(F659/参数实验室!$E$58)/参数实验室!$E$59</f>
        <v>0.28268127373342211</v>
      </c>
      <c r="H659" s="905">
        <f>INDEX(神经网络!$F$10:$BN$70,MATCH(ROUND(G659*2,1)/2,神经网络!$D$10:$D$70,0),MATCH(ROUND(E659*2,1)/2,神经网络!$F$8:$BN$8,0))</f>
        <v>0.25380485293458582</v>
      </c>
      <c r="I659">
        <f t="shared" si="31"/>
        <v>1.0675001244251694</v>
      </c>
      <c r="J659">
        <f t="shared" si="32"/>
        <v>2.1047843262439661</v>
      </c>
      <c r="K659">
        <f t="shared" si="33"/>
        <v>0.50717791419995362</v>
      </c>
      <c r="L659">
        <f>MIN(MAX(L658*(1+MAX(MIN(((B659-B658)/B658)/($K$7*卓尔金历!$O$8),0),-卓尔金历!$N$11))+MIN(MAX(((B659-B658)/B658)/($K$7*卓尔金历!$O$8),0),卓尔金历!$N$11),0),1)</f>
        <v>1</v>
      </c>
      <c r="M659">
        <f t="shared" si="34"/>
        <v>1.0518835213274393</v>
      </c>
      <c r="N659">
        <f t="shared" si="35"/>
        <v>1.8281500357135876E-2</v>
      </c>
      <c r="O659">
        <f t="shared" si="37"/>
        <v>6.5803819190781267E-3</v>
      </c>
      <c r="P659">
        <f t="shared" si="38"/>
        <v>0</v>
      </c>
      <c r="Q659">
        <f t="shared" si="36"/>
        <v>1.1208722888808496</v>
      </c>
    </row>
    <row r="660" spans="1:17">
      <c r="A660" s="842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39"/>
        <v>2.4777248999809487</v>
      </c>
      <c r="G660">
        <f>LN(F660/参数实验室!$E$58)/参数实验室!$E$59</f>
        <v>0.28569144173114569</v>
      </c>
      <c r="H660" s="905">
        <f>INDEX(神经网络!$F$10:$BN$70,MATCH(ROUND(G660*2,1)/2,神经网络!$D$10:$D$70,0),MATCH(ROUND(E660*2,1)/2,神经网络!$F$8:$BN$8,0))</f>
        <v>0.25380485293458582</v>
      </c>
      <c r="I660">
        <f t="shared" si="31"/>
        <v>1.0661749240058447</v>
      </c>
      <c r="J660">
        <f t="shared" si="32"/>
        <v>2.0944894457523655</v>
      </c>
      <c r="K660">
        <f t="shared" si="33"/>
        <v>0.50903809812365131</v>
      </c>
      <c r="L660">
        <f>MIN(MAX(L659*(1+MAX(MIN(((B660-B659)/B659)/($K$7*卓尔金历!$O$8),0),-卓尔金历!$N$11))+MIN(MAX(((B660-B659)/B659)/($K$7*卓尔金历!$O$8),0),卓尔金历!$N$11),0),1)</f>
        <v>0.85608037480615884</v>
      </c>
      <c r="M660">
        <f t="shared" si="34"/>
        <v>1.050577707443535</v>
      </c>
      <c r="N660">
        <f t="shared" si="35"/>
        <v>-4.8911807082733499E-3</v>
      </c>
      <c r="O660">
        <f t="shared" si="37"/>
        <v>6.6824898732382679E-3</v>
      </c>
      <c r="P660">
        <f t="shared" si="38"/>
        <v>0.32069076130873753</v>
      </c>
      <c r="Q660">
        <f t="shared" si="36"/>
        <v>1.1208722888808496</v>
      </c>
    </row>
    <row r="661" spans="1:17">
      <c r="A661" s="842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39"/>
        <v>2.5198826151274711</v>
      </c>
      <c r="G661">
        <f>LN(F661/参数实验室!$E$58)/参数实验室!$E$59</f>
        <v>0.29454654771293814</v>
      </c>
      <c r="H661" s="905">
        <f>INDEX(神经网络!$F$10:$BN$70,MATCH(ROUND(G661*2,1)/2,神经网络!$D$10:$D$70,0),MATCH(ROUND(E661*2,1)/2,神经网络!$F$8:$BN$8,0))</f>
        <v>0.25380485293458582</v>
      </c>
      <c r="I661">
        <f t="shared" si="31"/>
        <v>1.0639117584059639</v>
      </c>
      <c r="J661">
        <f t="shared" si="32"/>
        <v>2.0769721878616192</v>
      </c>
      <c r="K661">
        <f t="shared" si="33"/>
        <v>0.51224169713188683</v>
      </c>
      <c r="L661">
        <f>MIN(MAX(L660*(1+MAX(MIN(((B661-B660)/B660)/($K$7*卓尔金历!$O$8),0),-卓尔金历!$N$11))+MIN(MAX(((B661-B660)/B660)/($K$7*卓尔金历!$O$8),0),卓尔金历!$N$11),0),1)</f>
        <v>0.64540741368763321</v>
      </c>
      <c r="M661">
        <f t="shared" si="34"/>
        <v>1.0486685990297495</v>
      </c>
      <c r="N661">
        <f t="shared" si="35"/>
        <v>-8.3634978091064651E-3</v>
      </c>
      <c r="O661">
        <f t="shared" si="37"/>
        <v>6.9857596406253308E-3</v>
      </c>
      <c r="P661">
        <f t="shared" si="38"/>
        <v>5.4796216627294569E-3</v>
      </c>
      <c r="Q661">
        <f t="shared" si="36"/>
        <v>1.120109278493552</v>
      </c>
    </row>
    <row r="662" spans="1:17">
      <c r="A662" s="842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39"/>
        <v>2.5191817318647933</v>
      </c>
      <c r="G662">
        <f>LN(F662/参数实验室!$E$58)/参数实验室!$E$59</f>
        <v>0.29440054385540199</v>
      </c>
      <c r="H662" s="905">
        <f>INDEX(神经网络!$F$10:$BN$70,MATCH(ROUND(G662*2,1)/2,神经网络!$D$10:$D$70,0),MATCH(ROUND(E662*2,1)/2,神经网络!$F$8:$BN$8,0))</f>
        <v>0.25380485293458582</v>
      </c>
      <c r="I662">
        <f t="shared" si="31"/>
        <v>1.067071079343755</v>
      </c>
      <c r="J662">
        <f t="shared" si="32"/>
        <v>2.1012728941383041</v>
      </c>
      <c r="K662">
        <f t="shared" si="33"/>
        <v>0.50782127458096893</v>
      </c>
      <c r="L662">
        <f>MIN(MAX(L661*(1+MAX(MIN(((B662-B661)/B661)/($K$7*卓尔金历!$O$8),0),-卓尔金历!$N$11))+MIN(MAX(((B662-B661)/B661)/($K$7*卓尔金历!$O$8),0),卓尔金历!$N$11),0),1)</f>
        <v>0.98967372475064463</v>
      </c>
      <c r="M662">
        <f t="shared" si="34"/>
        <v>1.0506784337780957</v>
      </c>
      <c r="N662">
        <f t="shared" si="35"/>
        <v>1.1700063399358356E-2</v>
      </c>
      <c r="O662">
        <f t="shared" si="37"/>
        <v>6.7023495896516997E-3</v>
      </c>
      <c r="P662">
        <f t="shared" si="38"/>
        <v>3.0937406849051354E-3</v>
      </c>
      <c r="Q662">
        <f t="shared" si="36"/>
        <v>1.1201275048183648</v>
      </c>
    </row>
    <row r="663" spans="1:17">
      <c r="A663" s="842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39"/>
        <v>2.4749336397058821</v>
      </c>
      <c r="G663">
        <f>LN(F663/参数实验室!$E$58)/参数实验室!$E$59</f>
        <v>0.28509983850066539</v>
      </c>
      <c r="H663" s="905">
        <f>INDEX(神经网络!$F$10:$BN$70,MATCH(ROUND(G663*2,1)/2,神经网络!$D$10:$D$70,0),MATCH(ROUND(E663*2,1)/2,神经网络!$F$8:$BN$8,0))</f>
        <v>0.30538103829407254</v>
      </c>
      <c r="I663">
        <f t="shared" si="31"/>
        <v>1.0760198147017621</v>
      </c>
      <c r="J663">
        <f t="shared" si="32"/>
        <v>2.1707034835002612</v>
      </c>
      <c r="K663">
        <f t="shared" si="33"/>
        <v>0.49570096647501538</v>
      </c>
      <c r="L663">
        <f>MIN(MAX(L662*(1+MAX(MIN(((B663-B662)/B662)/($K$7*卓尔金历!$O$8),0),-卓尔金历!$N$11))+MIN(MAX(((B663-B662)/B662)/($K$7*卓尔金历!$O$8),0),卓尔金历!$N$11),0),1)</f>
        <v>1</v>
      </c>
      <c r="M663">
        <f t="shared" si="34"/>
        <v>1.0593987086300809</v>
      </c>
      <c r="N663">
        <f t="shared" si="35"/>
        <v>3.3042157235093121E-2</v>
      </c>
      <c r="O663">
        <f t="shared" si="37"/>
        <v>9.3434539299817911E-3</v>
      </c>
      <c r="P663">
        <f t="shared" si="38"/>
        <v>0</v>
      </c>
      <c r="Q663">
        <f t="shared" si="36"/>
        <v>1.1201565664293802</v>
      </c>
    </row>
    <row r="664" spans="1:17">
      <c r="A664" s="842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39"/>
        <v>2.5029946886446885</v>
      </c>
      <c r="G664">
        <f>LN(F664/参数实验室!$E$58)/参数实验室!$E$59</f>
        <v>0.29101720412856907</v>
      </c>
      <c r="H664" s="905">
        <f>INDEX(神经网络!$F$10:$BN$70,MATCH(ROUND(G664*2,1)/2,神经网络!$D$10:$D$70,0),MATCH(ROUND(E664*2,1)/2,神经网络!$F$8:$BN$8,0))</f>
        <v>0.30538103829407254</v>
      </c>
      <c r="I664">
        <f t="shared" ref="I664:I727" si="40">I663*(1+(B664-B663)/B663*H663)</f>
        <v>1.0772278884085218</v>
      </c>
      <c r="J664">
        <f t="shared" ref="J664:J727" si="41">J663*B664/B663</f>
        <v>2.17868401101313</v>
      </c>
      <c r="K664">
        <f t="shared" ref="K664:K727" si="42">I664/J664</f>
        <v>0.49443970900010875</v>
      </c>
      <c r="L664">
        <f>MIN(MAX(L663*(1+MAX(MIN(((B664-B663)/B663)/($K$7*卓尔金历!$O$8),0),-卓尔金历!$N$11))+MIN(MAX(((B664-B663)/B663)/($K$7*卓尔金历!$O$8),0),卓尔金历!$N$11),0),1)</f>
        <v>1</v>
      </c>
      <c r="M664">
        <f t="shared" ref="M664:M727" si="43">M663*(1+(B664-B663)/B663*H663*L663)</f>
        <v>1.0605881214154076</v>
      </c>
      <c r="N664">
        <f t="shared" ref="N664:N727" si="44">(B664-B663)/B663</f>
        <v>3.6764705882352156E-3</v>
      </c>
      <c r="O664">
        <f t="shared" si="37"/>
        <v>9.2142139194259457E-3</v>
      </c>
      <c r="P664">
        <f t="shared" si="38"/>
        <v>0.93672223433707391</v>
      </c>
      <c r="Q664">
        <f t="shared" ref="Q664:Q727" si="45">Q663*(1+(B664-B663)/B663*H663*P663)</f>
        <v>1.1201565664293802</v>
      </c>
    </row>
    <row r="665" spans="1:17">
      <c r="A665" s="842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39"/>
        <v>2.516597388660347</v>
      </c>
      <c r="G665">
        <f>LN(F665/参数实验室!$E$58)/参数实验室!$E$59</f>
        <v>0.29386183750384076</v>
      </c>
      <c r="H665" s="905">
        <f>INDEX(神经网络!$F$10:$BN$70,MATCH(ROUND(G665*2,1)/2,神经网络!$D$10:$D$70,0),MATCH(ROUND(E665*2,1)/2,神经网络!$F$8:$BN$8,0))</f>
        <v>0.35654947166473144</v>
      </c>
      <c r="I665">
        <f t="shared" si="40"/>
        <v>1.0851206377137306</v>
      </c>
      <c r="J665">
        <f t="shared" si="41"/>
        <v>2.2309564662224197</v>
      </c>
      <c r="K665">
        <f t="shared" si="42"/>
        <v>0.48639256486753302</v>
      </c>
      <c r="L665">
        <f>MIN(MAX(L664*(1+MAX(MIN(((B665-B664)/B664)/($K$7*卓尔金历!$O$8),0),-卓尔金历!$N$11))+MIN(MAX(((B665-B664)/B664)/($K$7*卓尔金历!$O$8),0),卓尔金历!$N$11),0),1)</f>
        <v>1</v>
      </c>
      <c r="M665">
        <f t="shared" si="43"/>
        <v>1.068358952683786</v>
      </c>
      <c r="N665">
        <f t="shared" si="44"/>
        <v>2.3992673992674036E-2</v>
      </c>
      <c r="O665">
        <f t="shared" si="37"/>
        <v>1.0195245482324485E-2</v>
      </c>
      <c r="P665">
        <f t="shared" si="38"/>
        <v>1.3284403933886424E-3</v>
      </c>
      <c r="Q665">
        <f t="shared" si="45"/>
        <v>1.1278445116170217</v>
      </c>
    </row>
    <row r="666" spans="1:17">
      <c r="A666" s="842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39"/>
        <v>2.5500220131368718</v>
      </c>
      <c r="G666">
        <f>LN(F666/参数实验室!$E$58)/参数实验室!$E$59</f>
        <v>0.30078689044586637</v>
      </c>
      <c r="H666" s="905">
        <f>INDEX(神经网络!$F$10:$BN$70,MATCH(ROUND(G666*2,1)/2,神经网络!$D$10:$D$70,0),MATCH(ROUND(E666*2,1)/2,神经网络!$F$8:$BN$8,0))</f>
        <v>0.35654947166473144</v>
      </c>
      <c r="I666">
        <f t="shared" si="40"/>
        <v>1.0880270526632767</v>
      </c>
      <c r="J666">
        <f t="shared" si="41"/>
        <v>2.2477155739994439</v>
      </c>
      <c r="K666">
        <f t="shared" si="42"/>
        <v>0.48405904432441588</v>
      </c>
      <c r="L666">
        <f>MIN(MAX(L665*(1+MAX(MIN(((B666-B665)/B665)/($K$7*卓尔金历!$O$8),0),-卓尔金历!$N$11))+MIN(MAX(((B666-B665)/B665)/($K$7*卓尔金历!$O$8),0),卓尔金历!$N$11),0),1)</f>
        <v>1</v>
      </c>
      <c r="M666">
        <f t="shared" si="43"/>
        <v>1.0712204727062082</v>
      </c>
      <c r="N666">
        <f t="shared" si="44"/>
        <v>7.5120729744231471E-3</v>
      </c>
      <c r="O666">
        <f t="shared" si="37"/>
        <v>1.0213770250174573E-2</v>
      </c>
      <c r="P666">
        <f t="shared" si="38"/>
        <v>0.32055286174511916</v>
      </c>
      <c r="Q666">
        <f t="shared" si="45"/>
        <v>1.1278485246330878</v>
      </c>
    </row>
    <row r="667" spans="1:17">
      <c r="A667" s="842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39"/>
        <v>2.5141811151079136</v>
      </c>
      <c r="G667">
        <f>LN(F667/参数实验室!$E$58)/参数实验室!$E$59</f>
        <v>0.2933576646249299</v>
      </c>
      <c r="H667" s="905">
        <f>INDEX(神经网络!$F$10:$BN$70,MATCH(ROUND(G667*2,1)/2,神经网络!$D$10:$D$70,0),MATCH(ROUND(E667*2,1)/2,神经网络!$F$8:$BN$8,0))</f>
        <v>0.35654947166473144</v>
      </c>
      <c r="I667">
        <f t="shared" si="40"/>
        <v>1.0829996623974798</v>
      </c>
      <c r="J667">
        <f t="shared" si="41"/>
        <v>2.2185866485774732</v>
      </c>
      <c r="K667">
        <f t="shared" si="42"/>
        <v>0.4881484629378276</v>
      </c>
      <c r="L667">
        <f>MIN(MAX(L666*(1+MAX(MIN(((B667-B666)/B666)/($K$7*卓尔金历!$O$8),0),-卓尔金历!$N$11))+MIN(MAX(((B667-B666)/B666)/($K$7*卓尔金历!$O$8),0),卓尔金历!$N$11),0),1)</f>
        <v>0.61868014451804432</v>
      </c>
      <c r="M667">
        <f t="shared" si="43"/>
        <v>1.0662707397341988</v>
      </c>
      <c r="N667">
        <f t="shared" si="44"/>
        <v>-1.2959346706905805E-2</v>
      </c>
      <c r="O667">
        <f t="shared" si="37"/>
        <v>1.0752519609807863E-2</v>
      </c>
      <c r="P667">
        <f t="shared" si="38"/>
        <v>8.3070925062764082E-3</v>
      </c>
      <c r="Q667">
        <f t="shared" si="45"/>
        <v>1.1261779982447928</v>
      </c>
    </row>
    <row r="668" spans="1:17">
      <c r="A668" s="842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39"/>
        <v>2.522207998829618</v>
      </c>
      <c r="G668">
        <f>LN(F668/参数实验室!$E$58)/参数实验室!$E$59</f>
        <v>0.29503066718550064</v>
      </c>
      <c r="H668" s="905">
        <f>INDEX(神经网络!$F$10:$BN$70,MATCH(ROUND(G668*2,1)/2,神经网络!$D$10:$D$70,0),MATCH(ROUND(E668*2,1)/2,神经网络!$F$8:$BN$8,0))</f>
        <v>0.30538103829407254</v>
      </c>
      <c r="I668">
        <f t="shared" si="40"/>
        <v>1.0766310816065929</v>
      </c>
      <c r="J668">
        <f t="shared" si="41"/>
        <v>2.181995929930971</v>
      </c>
      <c r="K668">
        <f t="shared" si="42"/>
        <v>0.49341571486829167</v>
      </c>
      <c r="L668">
        <f>MIN(MAX(L667*(1+MAX(MIN(((B668-B667)/B667)/($K$7*卓尔金历!$O$8),0),-卓尔金历!$N$11))+MIN(MAX(((B668-B667)/B667)/($K$7*卓尔金历!$O$8),0),卓尔金历!$N$11),0),1)</f>
        <v>0.31844119405099963</v>
      </c>
      <c r="M668">
        <f t="shared" si="43"/>
        <v>1.0623914875687108</v>
      </c>
      <c r="N668">
        <f t="shared" si="44"/>
        <v>-1.6492805755395586E-2</v>
      </c>
      <c r="O668">
        <f t="shared" si="37"/>
        <v>1.1564894856751188E-2</v>
      </c>
      <c r="P668">
        <f t="shared" si="38"/>
        <v>6.935912055368536E-3</v>
      </c>
      <c r="Q668">
        <f t="shared" si="45"/>
        <v>1.1261229845990541</v>
      </c>
    </row>
    <row r="669" spans="1:17">
      <c r="A669" s="842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39"/>
        <v>2.4592616643048055</v>
      </c>
      <c r="G669">
        <f>LN(F669/参数实验室!$E$58)/参数实验室!$E$59</f>
        <v>0.28176574781072217</v>
      </c>
      <c r="H669" s="905">
        <f>INDEX(神经网络!$F$10:$BN$70,MATCH(ROUND(G669*2,1)/2,神经网络!$D$10:$D$70,0),MATCH(ROUND(E669*2,1)/2,神经网络!$F$8:$BN$8,0))</f>
        <v>0.35654947166473144</v>
      </c>
      <c r="I669">
        <f t="shared" si="40"/>
        <v>1.0830284045677432</v>
      </c>
      <c r="J669">
        <f t="shared" si="41"/>
        <v>2.2244523362994322</v>
      </c>
      <c r="K669">
        <f t="shared" si="42"/>
        <v>0.4868741788234735</v>
      </c>
      <c r="L669">
        <f>MIN(MAX(L668*(1+MAX(MIN(((B669-B668)/B668)/($K$7*卓尔金历!$O$8),0),-卓尔金历!$N$11))+MIN(MAX(((B669-B668)/B668)/($K$7*卓尔金历!$O$8),0),卓尔金历!$N$11),0),1)</f>
        <v>0.89096771106208417</v>
      </c>
      <c r="M669">
        <f t="shared" si="43"/>
        <v>1.0644017149703833</v>
      </c>
      <c r="N669">
        <f t="shared" si="44"/>
        <v>1.9457601082603335E-2</v>
      </c>
      <c r="O669">
        <f t="shared" si="37"/>
        <v>1.2044962309705042E-2</v>
      </c>
      <c r="P669">
        <f t="shared" si="38"/>
        <v>6.0184720374481058E-3</v>
      </c>
      <c r="Q669">
        <f t="shared" si="45"/>
        <v>1.1261693955816414</v>
      </c>
    </row>
    <row r="670" spans="1:17">
      <c r="A670" s="842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39"/>
        <v>2.384773684210526</v>
      </c>
      <c r="G670">
        <f>LN(F670/参数实验室!$E$58)/参数实验室!$E$59</f>
        <v>0.26562284354543159</v>
      </c>
      <c r="H670" s="905">
        <f>INDEX(神经网络!$F$10:$BN$70,MATCH(ROUND(G670*2,1)/2,神经网络!$D$10:$D$70,0),MATCH(ROUND(E670*2,1)/2,神经网络!$F$8:$BN$8,0))</f>
        <v>0.26628853250606188</v>
      </c>
      <c r="I670">
        <f t="shared" si="40"/>
        <v>1.0917077947846965</v>
      </c>
      <c r="J670">
        <f t="shared" si="41"/>
        <v>2.2744503411675541</v>
      </c>
      <c r="K670">
        <f t="shared" si="42"/>
        <v>0.47998752710700426</v>
      </c>
      <c r="L670">
        <f>MIN(MAX(L669*(1+MAX(MIN(((B670-B669)/B669)/($K$7*卓尔金历!$O$8),0),-卓尔金历!$N$11))+MIN(MAX(((B670-B669)/B669)/($K$7*卓尔金历!$O$8),0),卓尔金历!$N$11),0),1)</f>
        <v>1</v>
      </c>
      <c r="M670">
        <f t="shared" si="43"/>
        <v>1.0720017728235993</v>
      </c>
      <c r="N670">
        <f t="shared" si="44"/>
        <v>2.2476545823093653E-2</v>
      </c>
      <c r="O670">
        <f t="shared" si="37"/>
        <v>1.2595261167303974E-2</v>
      </c>
      <c r="P670">
        <f t="shared" si="38"/>
        <v>5.0691017636786892E-3</v>
      </c>
      <c r="Q670">
        <f t="shared" si="45"/>
        <v>1.1262237130268886</v>
      </c>
    </row>
    <row r="671" spans="1:17">
      <c r="A671" s="842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39"/>
        <v>2.2810925957159722</v>
      </c>
      <c r="G671">
        <f>LN(F671/参数实验室!$E$58)/参数实验室!$E$59</f>
        <v>0.24229324314737127</v>
      </c>
      <c r="H671" s="905">
        <f>INDEX(神经网络!$F$10:$BN$70,MATCH(ROUND(G671*2,1)/2,神经网络!$D$10:$D$70,0),MATCH(ROUND(E671*2,1)/2,神经网络!$F$8:$BN$8,0))</f>
        <v>0.31589541505211632</v>
      </c>
      <c r="I671">
        <f t="shared" si="40"/>
        <v>1.1033871670743614</v>
      </c>
      <c r="J671">
        <f t="shared" si="41"/>
        <v>2.3658273811898995</v>
      </c>
      <c r="K671">
        <f t="shared" si="42"/>
        <v>0.46638532288835444</v>
      </c>
      <c r="L671">
        <f>MIN(MAX(L670*(1+MAX(MIN(((B671-B670)/B670)/($K$7*卓尔金历!$O$8),0),-卓尔金历!$N$11))+MIN(MAX(((B671-B670)/B670)/($K$7*卓尔金历!$O$8),0),卓尔金历!$N$11),0),1)</f>
        <v>1</v>
      </c>
      <c r="M671">
        <f t="shared" si="43"/>
        <v>1.0834703249946103</v>
      </c>
      <c r="N671">
        <f t="shared" si="44"/>
        <v>4.0175438596491246E-2</v>
      </c>
      <c r="O671">
        <f t="shared" si="37"/>
        <v>1.461351117567977E-2</v>
      </c>
      <c r="P671">
        <f t="shared" si="38"/>
        <v>0</v>
      </c>
      <c r="Q671">
        <f t="shared" si="45"/>
        <v>1.1262847887711869</v>
      </c>
    </row>
    <row r="672" spans="1:17">
      <c r="A672" s="842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39"/>
        <v>2.2365229001864257</v>
      </c>
      <c r="G672">
        <f>LN(F672/参数实验室!$E$58)/参数实验室!$E$59</f>
        <v>0.23193674250176197</v>
      </c>
      <c r="H672" s="905">
        <f>INDEX(神经网络!$F$10:$BN$70,MATCH(ROUND(G672*2,1)/2,神经网络!$D$10:$D$70,0),MATCH(ROUND(E672*2,1)/2,神经网络!$F$8:$BN$8,0))</f>
        <v>0.31589541505211632</v>
      </c>
      <c r="I672">
        <f t="shared" si="40"/>
        <v>1.1048627496637295</v>
      </c>
      <c r="J672">
        <f t="shared" si="41"/>
        <v>2.3758429432185499</v>
      </c>
      <c r="K672">
        <f t="shared" si="42"/>
        <v>0.46504031456177575</v>
      </c>
      <c r="L672">
        <f>MIN(MAX(L671*(1+MAX(MIN(((B672-B671)/B671)/($K$7*卓尔金历!$O$8),0),-卓尔金历!$N$11))+MIN(MAX(((B672-B671)/B671)/($K$7*卓尔金历!$O$8),0),卓尔金历!$N$11),0),1)</f>
        <v>1</v>
      </c>
      <c r="M672">
        <f t="shared" si="43"/>
        <v>1.0849192723771488</v>
      </c>
      <c r="N672">
        <f t="shared" si="44"/>
        <v>4.2334289087536045E-3</v>
      </c>
      <c r="O672">
        <f t="shared" si="37"/>
        <v>1.4423159065851015E-2</v>
      </c>
      <c r="P672">
        <f t="shared" si="38"/>
        <v>1</v>
      </c>
      <c r="Q672">
        <f t="shared" si="45"/>
        <v>1.1262847887711869</v>
      </c>
    </row>
    <row r="673" spans="1:17">
      <c r="A673" s="842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39"/>
        <v>2.0006541538461535</v>
      </c>
      <c r="G673">
        <f>LN(F673/参数实验室!$E$58)/参数实验室!$E$59</f>
        <v>0.17344271509143935</v>
      </c>
      <c r="H673" s="905">
        <f>INDEX(神经网络!$F$10:$BN$70,MATCH(ROUND(G673*2,1)/2,神经网络!$D$10:$D$70,0),MATCH(ROUND(E673*2,1)/2,神经网络!$F$8:$BN$8,0))</f>
        <v>0.22199366429432071</v>
      </c>
      <c r="I673">
        <f t="shared" si="40"/>
        <v>1.1368626498785639</v>
      </c>
      <c r="J673">
        <f t="shared" si="41"/>
        <v>2.5936714416822988</v>
      </c>
      <c r="K673">
        <f t="shared" si="42"/>
        <v>0.43832176720933308</v>
      </c>
      <c r="L673">
        <f>MIN(MAX(L672*(1+MAX(MIN(((B673-B672)/B672)/($K$7*卓尔金历!$O$8),0),-卓尔金历!$N$11))+MIN(MAX(((B673-B672)/B672)/($K$7*卓尔金历!$O$8),0),卓尔金历!$N$11),0),1)</f>
        <v>1</v>
      </c>
      <c r="M673">
        <f t="shared" si="43"/>
        <v>1.1163415539843311</v>
      </c>
      <c r="N673">
        <f t="shared" si="44"/>
        <v>9.1684721452444468E-2</v>
      </c>
      <c r="O673">
        <f t="shared" si="37"/>
        <v>2.3015692741197979E-2</v>
      </c>
      <c r="P673">
        <f t="shared" si="38"/>
        <v>0</v>
      </c>
      <c r="Q673">
        <f t="shared" si="45"/>
        <v>1.1589051308590463</v>
      </c>
    </row>
    <row r="674" spans="1:17">
      <c r="A674" s="842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39"/>
        <v>1.9818812499999998</v>
      </c>
      <c r="G674">
        <f>LN(F674/参数实验室!$E$58)/参数实验室!$E$59</f>
        <v>0.16849455696405011</v>
      </c>
      <c r="H674" s="905">
        <f>INDEX(神经网络!$F$10:$BN$70,MATCH(ROUND(G674*2,1)/2,神经网络!$D$10:$D$70,0),MATCH(ROUND(E674*2,1)/2,神经网络!$F$8:$BN$8,0))</f>
        <v>0.22199366429432071</v>
      </c>
      <c r="I674">
        <f t="shared" si="40"/>
        <v>1.1329799374870886</v>
      </c>
      <c r="J674">
        <f t="shared" si="41"/>
        <v>2.5537688041179556</v>
      </c>
      <c r="K674">
        <f t="shared" si="42"/>
        <v>0.44365015958381077</v>
      </c>
      <c r="L674">
        <f>MIN(MAX(L673*(1+MAX(MIN(((B674-B673)/B673)/($K$7*卓尔金历!$O$8),0),-卓尔金历!$N$11))+MIN(MAX(((B674-B673)/B673)/($K$7*卓尔金历!$O$8),0),卓尔金历!$N$11),0),1)</f>
        <v>0.54731828326030829</v>
      </c>
      <c r="M674">
        <f t="shared" si="43"/>
        <v>1.1125289270278234</v>
      </c>
      <c r="N674">
        <f t="shared" si="44"/>
        <v>-1.538461538461533E-2</v>
      </c>
      <c r="O674">
        <f t="shared" si="37"/>
        <v>2.3355225467117921E-2</v>
      </c>
      <c r="P674">
        <f t="shared" si="38"/>
        <v>0.45007639544296252</v>
      </c>
      <c r="Q674">
        <f t="shared" si="45"/>
        <v>1.1589051308590463</v>
      </c>
    </row>
    <row r="675" spans="1:17">
      <c r="A675" s="842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39"/>
        <v>2.0371086018365294</v>
      </c>
      <c r="G675">
        <f>LN(F675/参数实验室!$E$58)/参数实验室!$E$59</f>
        <v>0.18292013388014852</v>
      </c>
      <c r="H675" s="905">
        <f>INDEX(神经网络!$F$10:$BN$70,MATCH(ROUND(G675*2,1)/2,神经网络!$D$10:$D$70,0),MATCH(ROUND(E675*2,1)/2,神经网络!$F$8:$BN$8,0))</f>
        <v>0.2731542274278802</v>
      </c>
      <c r="I675">
        <f t="shared" si="40"/>
        <v>1.1236974853469743</v>
      </c>
      <c r="J675">
        <f t="shared" si="41"/>
        <v>2.4595187741909772</v>
      </c>
      <c r="K675">
        <f t="shared" si="42"/>
        <v>0.45687697005549316</v>
      </c>
      <c r="L675">
        <f>MIN(MAX(L674*(1+MAX(MIN(((B675-B674)/B674)/($K$7*卓尔金历!$O$8),0),-卓尔金历!$N$11))+MIN(MAX(((B675-B674)/B674)/($K$7*卓尔金历!$O$8),0),卓尔金历!$N$11),0),1)</f>
        <v>0</v>
      </c>
      <c r="M675">
        <f t="shared" si="43"/>
        <v>1.1075401767248882</v>
      </c>
      <c r="N675">
        <f t="shared" si="44"/>
        <v>-3.6906250000000029E-2</v>
      </c>
      <c r="O675">
        <f t="shared" si="37"/>
        <v>2.5496160986641619E-2</v>
      </c>
      <c r="P675">
        <f t="shared" si="38"/>
        <v>1.4717224746033595E-2</v>
      </c>
      <c r="Q675">
        <f t="shared" si="45"/>
        <v>1.1546317202735459</v>
      </c>
    </row>
    <row r="676" spans="1:17">
      <c r="A676" s="842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39"/>
        <v>1.9609554675118859</v>
      </c>
      <c r="G676">
        <f>LN(F676/参数实验室!$E$58)/参数实验室!$E$59</f>
        <v>0.16292339820063914</v>
      </c>
      <c r="H676" s="905">
        <f>INDEX(神经网络!$F$10:$BN$70,MATCH(ROUND(G676*2,1)/2,神经网络!$D$10:$D$70,0),MATCH(ROUND(E676*2,1)/2,神经网络!$F$8:$BN$8,0))</f>
        <v>0.16942386736591286</v>
      </c>
      <c r="I676">
        <f t="shared" si="40"/>
        <v>1.1309779009089158</v>
      </c>
      <c r="J676">
        <f t="shared" si="41"/>
        <v>2.5178564303100464</v>
      </c>
      <c r="K676">
        <f t="shared" si="42"/>
        <v>0.4491828395353139</v>
      </c>
      <c r="L676">
        <f>MIN(MAX(L675*(1+MAX(MIN(((B676-B675)/B675)/($K$7*卓尔金历!$O$8),0),-卓尔金历!$N$11))+MIN(MAX(((B676-B675)/B675)/($K$7*卓尔金历!$O$8),0),卓尔金历!$N$11),0),1)</f>
        <v>0.69791919825063897</v>
      </c>
      <c r="M676">
        <f t="shared" si="43"/>
        <v>1.1075401767248882</v>
      </c>
      <c r="N676">
        <f t="shared" si="44"/>
        <v>2.3719134300269222E-2</v>
      </c>
      <c r="O676">
        <f t="shared" si="37"/>
        <v>2.5584971802260128E-2</v>
      </c>
      <c r="P676">
        <f t="shared" si="38"/>
        <v>0.10314987168757997</v>
      </c>
      <c r="Q676">
        <f t="shared" si="45"/>
        <v>1.1547418174463144</v>
      </c>
    </row>
    <row r="677" spans="1:17">
      <c r="A677" s="842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39"/>
        <v>1.897369206622761</v>
      </c>
      <c r="G677">
        <f>LN(F677/参数实验室!$E$58)/参数实验室!$E$59</f>
        <v>0.14562235133022955</v>
      </c>
      <c r="H677" s="905">
        <f>INDEX(神经网络!$F$10:$BN$70,MATCH(ROUND(G677*2,1)/2,神经网络!$D$10:$D$70,0),MATCH(ROUND(E677*2,1)/2,神经网络!$F$8:$BN$8,0))</f>
        <v>0.22199366429432071</v>
      </c>
      <c r="I677">
        <f t="shared" si="40"/>
        <v>1.1367111569939945</v>
      </c>
      <c r="J677">
        <f t="shared" si="41"/>
        <v>2.5931926100315263</v>
      </c>
      <c r="K677">
        <f t="shared" si="42"/>
        <v>0.43834428364354128</v>
      </c>
      <c r="L677">
        <f>MIN(MAX(L676*(1+MAX(MIN(((B677-B676)/B676)/($K$7*卓尔金历!$O$8),0),-卓尔金历!$N$11))+MIN(MAX(((B677-B676)/B676)/($K$7*卓尔金历!$O$8),0),卓尔金历!$N$11),0),1)</f>
        <v>1</v>
      </c>
      <c r="M677">
        <f t="shared" si="43"/>
        <v>1.1114586045898567</v>
      </c>
      <c r="N677">
        <f t="shared" si="44"/>
        <v>2.9920760697305947E-2</v>
      </c>
      <c r="O677">
        <f t="shared" si="37"/>
        <v>2.5862730604639377E-2</v>
      </c>
      <c r="P677">
        <f t="shared" si="38"/>
        <v>2.1855971946739532E-2</v>
      </c>
      <c r="Q677">
        <f t="shared" si="45"/>
        <v>1.1553456281497438</v>
      </c>
    </row>
    <row r="678" spans="1:17">
      <c r="A678" s="842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39"/>
        <v>1.8297035982008993</v>
      </c>
      <c r="G678">
        <f>LN(F678/参数实验室!$E$58)/参数实验室!$E$59</f>
        <v>0.1265626373005263</v>
      </c>
      <c r="H678" s="905">
        <f>INDEX(神经网络!$F$10:$BN$70,MATCH(ROUND(G678*2,1)/2,神经网络!$D$10:$D$70,0),MATCH(ROUND(E678*2,1)/2,神经网络!$F$8:$BN$8,0))</f>
        <v>0.27644776451677949</v>
      </c>
      <c r="I678">
        <f t="shared" si="40"/>
        <v>1.1433587020726999</v>
      </c>
      <c r="J678">
        <f t="shared" si="41"/>
        <v>2.6615059255416815</v>
      </c>
      <c r="K678">
        <f t="shared" si="42"/>
        <v>0.42959089104413639</v>
      </c>
      <c r="L678">
        <f>MIN(MAX(L677*(1+MAX(MIN(((B678-B677)/B677)/($K$7*卓尔金历!$O$8),0),-卓尔金历!$N$11))+MIN(MAX(((B678-B677)/B677)/($K$7*卓尔金历!$O$8),0),卓尔金历!$N$11),0),1)</f>
        <v>1</v>
      </c>
      <c r="M678">
        <f t="shared" si="43"/>
        <v>1.117958471448439</v>
      </c>
      <c r="N678">
        <f t="shared" si="44"/>
        <v>2.6343324921523942E-2</v>
      </c>
      <c r="O678">
        <f t="shared" si="37"/>
        <v>2.5838734163439358E-2</v>
      </c>
      <c r="P678">
        <f t="shared" si="38"/>
        <v>2.5362539472110406E-2</v>
      </c>
      <c r="Q678">
        <f t="shared" si="45"/>
        <v>1.1554932984705151</v>
      </c>
    </row>
    <row r="679" spans="1:17">
      <c r="A679" s="842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39"/>
        <v>1.8055514139009894</v>
      </c>
      <c r="G679">
        <f>LN(F679/参数实验室!$E$58)/参数实验室!$E$59</f>
        <v>0.11958840409922944</v>
      </c>
      <c r="H679" s="905">
        <f>INDEX(神经网络!$F$10:$BN$70,MATCH(ROUND(G679*2,1)/2,神经网络!$D$10:$D$70,0),MATCH(ROUND(E679*2,1)/2,神经网络!$F$8:$BN$8,0))</f>
        <v>0.11700843676427995</v>
      </c>
      <c r="I679">
        <f t="shared" si="40"/>
        <v>1.1438373223827465</v>
      </c>
      <c r="J679">
        <f t="shared" si="41"/>
        <v>2.6655360919356808</v>
      </c>
      <c r="K679">
        <f t="shared" si="42"/>
        <v>0.42912092837283827</v>
      </c>
      <c r="L679">
        <f>MIN(MAX(L678*(1+MAX(MIN(((B679-B678)/B678)/($K$7*卓尔金历!$O$8),0),-卓尔金历!$N$11))+MIN(MAX(((B679-B678)/B678)/($K$7*卓尔金历!$O$8),0),卓尔金历!$N$11),0),1)</f>
        <v>1</v>
      </c>
      <c r="M679">
        <f t="shared" si="43"/>
        <v>1.1184264589918527</v>
      </c>
      <c r="N679">
        <f t="shared" si="44"/>
        <v>1.5142428785607858E-3</v>
      </c>
      <c r="O679">
        <f t="shared" si="37"/>
        <v>2.5939481171822345E-2</v>
      </c>
      <c r="P679">
        <f t="shared" si="38"/>
        <v>1</v>
      </c>
      <c r="Q679">
        <f t="shared" si="45"/>
        <v>1.1555055663298945</v>
      </c>
    </row>
    <row r="680" spans="1:17">
      <c r="A680" s="842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39"/>
        <v>1.8366836189254407</v>
      </c>
      <c r="G680">
        <f>LN(F680/参数实验室!$E$58)/参数实验室!$E$59</f>
        <v>0.12856106043868218</v>
      </c>
      <c r="H680" s="905">
        <f>INDEX(神经网络!$F$10:$BN$70,MATCH(ROUND(G680*2,1)/2,神经网络!$D$10:$D$70,0),MATCH(ROUND(E680*2,1)/2,神经网络!$F$8:$BN$8,0))</f>
        <v>0.22199366429432071</v>
      </c>
      <c r="I680">
        <f t="shared" si="40"/>
        <v>1.1411866361610261</v>
      </c>
      <c r="J680">
        <f t="shared" si="41"/>
        <v>2.6127449024380547</v>
      </c>
      <c r="K680">
        <f t="shared" si="42"/>
        <v>0.43677690657673474</v>
      </c>
      <c r="L680">
        <f>MIN(MAX(L679*(1+MAX(MIN(((B680-B679)/B679)/($K$7*卓尔金历!$O$8),0),-卓尔金历!$N$11))+MIN(MAX(((B680-B679)/B679)/($K$7*卓尔金历!$O$8),0),卓尔金历!$N$11),0),1)</f>
        <v>0.41724878024235956</v>
      </c>
      <c r="M680">
        <f t="shared" si="43"/>
        <v>1.1158346589632597</v>
      </c>
      <c r="N680">
        <f t="shared" si="44"/>
        <v>-1.9805092738132773E-2</v>
      </c>
      <c r="O680">
        <f t="shared" si="37"/>
        <v>2.6790146650107909E-2</v>
      </c>
      <c r="P680">
        <f t="shared" si="38"/>
        <v>0.33587071385571948</v>
      </c>
      <c r="Q680">
        <f t="shared" si="45"/>
        <v>1.1528278405520613</v>
      </c>
    </row>
    <row r="681" spans="1:17">
      <c r="A681" s="842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39"/>
        <v>1.8277707085634287</v>
      </c>
      <c r="G681">
        <f>LN(F681/参数实验室!$E$58)/参数实验室!$E$59</f>
        <v>0.12600789107380633</v>
      </c>
      <c r="H681" s="905">
        <f>INDEX(神经网络!$F$10:$BN$70,MATCH(ROUND(G681*2,1)/2,神经网络!$D$10:$D$70,0),MATCH(ROUND(E681*2,1)/2,神经网络!$F$8:$BN$8,0))</f>
        <v>0.22199366429432071</v>
      </c>
      <c r="I681">
        <f t="shared" si="40"/>
        <v>1.1365708859825681</v>
      </c>
      <c r="J681">
        <f t="shared" si="41"/>
        <v>2.5651410558237933</v>
      </c>
      <c r="K681">
        <f t="shared" si="42"/>
        <v>0.44308319162493742</v>
      </c>
      <c r="L681">
        <f>MIN(MAX(L680*(1+MAX(MIN(((B681-B680)/B680)/($K$7*卓尔金历!$O$8),0),-卓尔金历!$N$11))+MIN(MAX(((B681-B680)/B680)/($K$7*卓尔金历!$O$8),0),卓尔金历!$N$11),0),1)</f>
        <v>0.19355885482191526</v>
      </c>
      <c r="M681">
        <f t="shared" si="43"/>
        <v>1.1139515279292154</v>
      </c>
      <c r="N681">
        <f t="shared" si="44"/>
        <v>-1.8219860105684348E-2</v>
      </c>
      <c r="O681">
        <f t="shared" si="37"/>
        <v>2.7304888852657305E-2</v>
      </c>
      <c r="P681">
        <f t="shared" si="38"/>
        <v>0.44218174688770417</v>
      </c>
      <c r="Q681">
        <f t="shared" si="45"/>
        <v>1.1512617307372099</v>
      </c>
    </row>
    <row r="682" spans="1:17">
      <c r="A682" s="842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39"/>
        <v>1.8423919685039372</v>
      </c>
      <c r="G682">
        <f>LN(F682/参数实验室!$E$58)/参数实验室!$E$59</f>
        <v>0.13018975910964328</v>
      </c>
      <c r="H682" s="905">
        <f>INDEX(神经网络!$F$10:$BN$70,MATCH(ROUND(G682*2,1)/2,神经网络!$D$10:$D$70,0),MATCH(ROUND(E682*2,1)/2,神经网络!$F$8:$BN$8,0))</f>
        <v>0.16942386736591286</v>
      </c>
      <c r="I682">
        <f t="shared" si="40"/>
        <v>1.1334898475516437</v>
      </c>
      <c r="J682">
        <f t="shared" si="41"/>
        <v>2.533817485335784</v>
      </c>
      <c r="K682">
        <f t="shared" si="42"/>
        <v>0.44734470975577489</v>
      </c>
      <c r="L682">
        <f>MIN(MAX(L681*(1+MAX(MIN(((B682-B681)/B681)/($K$7*卓尔金历!$O$8),0),-卓尔金历!$N$11))+MIN(MAX(((B682-B681)/B681)/($K$7*卓尔金历!$O$8),0),卓尔金历!$N$11),0),1)</f>
        <v>0.12401170069411077</v>
      </c>
      <c r="M682">
        <f t="shared" si="43"/>
        <v>1.1133670341062158</v>
      </c>
      <c r="N682">
        <f t="shared" si="44"/>
        <v>-1.2211246791631021E-2</v>
      </c>
      <c r="O682">
        <f t="shared" si="37"/>
        <v>2.7440494202631907E-2</v>
      </c>
      <c r="P682">
        <f t="shared" si="38"/>
        <v>0.85907504892677677</v>
      </c>
      <c r="Q682">
        <f t="shared" si="45"/>
        <v>1.149881742235213</v>
      </c>
    </row>
    <row r="683" spans="1:17">
      <c r="A683" s="842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39"/>
        <v>1.8459337330288033</v>
      </c>
      <c r="G683">
        <f>LN(F683/参数实验室!$E$58)/参数实验室!$E$59</f>
        <v>0.13119775577388432</v>
      </c>
      <c r="H683" s="905">
        <f>INDEX(神经网络!$F$10:$BN$70,MATCH(ROUND(G683*2,1)/2,神经网络!$D$10:$D$70,0),MATCH(ROUND(E683*2,1)/2,神经网络!$F$8:$BN$8,0))</f>
        <v>0.16942386736591286</v>
      </c>
      <c r="I683">
        <f t="shared" si="40"/>
        <v>1.1321228839991451</v>
      </c>
      <c r="J683">
        <f t="shared" si="41"/>
        <v>2.5157814931567013</v>
      </c>
      <c r="K683">
        <f t="shared" si="42"/>
        <v>0.45000843160611809</v>
      </c>
      <c r="L683">
        <f>MIN(MAX(L682*(1+MAX(MIN(((B683-B682)/B682)/($K$7*卓尔金历!$O$8),0),-卓尔金历!$N$11))+MIN(MAX(((B683-B682)/B682)/($K$7*卓尔金历!$O$8),0),卓尔金历!$N$11),0),1)</f>
        <v>9.8038008841360838E-2</v>
      </c>
      <c r="M683">
        <f t="shared" si="43"/>
        <v>1.1132005241057634</v>
      </c>
      <c r="N683">
        <f t="shared" si="44"/>
        <v>-7.1181102362203883E-3</v>
      </c>
      <c r="O683">
        <f t="shared" si="37"/>
        <v>2.7672692651731615E-2</v>
      </c>
      <c r="P683">
        <f t="shared" si="38"/>
        <v>1</v>
      </c>
      <c r="Q683">
        <f t="shared" si="45"/>
        <v>1.1486904355351064</v>
      </c>
    </row>
    <row r="684" spans="1:17">
      <c r="A684" s="842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39"/>
        <v>1.8299929901082639</v>
      </c>
      <c r="G684">
        <f>LN(F684/参数实验室!$E$58)/参数实验室!$E$59</f>
        <v>0.12664564336907158</v>
      </c>
      <c r="H684" s="905">
        <f>INDEX(神经网络!$F$10:$BN$70,MATCH(ROUND(G684*2,1)/2,神经网络!$D$10:$D$70,0),MATCH(ROUND(E684*2,1)/2,神经网络!$F$8:$BN$8,0))</f>
        <v>0.22199366429432071</v>
      </c>
      <c r="I684">
        <f t="shared" si="40"/>
        <v>1.1356123603826884</v>
      </c>
      <c r="J684">
        <f t="shared" si="41"/>
        <v>2.5615498184430026</v>
      </c>
      <c r="K684">
        <f t="shared" si="42"/>
        <v>0.44333018714152994</v>
      </c>
      <c r="L684">
        <f>MIN(MAX(L683*(1+MAX(MIN(((B684-B683)/B683)/($K$7*卓尔金历!$O$8),0),-卓尔金历!$N$11))+MIN(MAX(((B684-B683)/B683)/($K$7*卓尔金历!$O$8),0),卓尔金历!$N$11),0),1)</f>
        <v>0.63333945205173758</v>
      </c>
      <c r="M684">
        <f t="shared" si="43"/>
        <v>1.113536907523371</v>
      </c>
      <c r="N684">
        <f t="shared" si="44"/>
        <v>1.81924882629108E-2</v>
      </c>
      <c r="O684">
        <f t="shared" ref="O684:O747" si="46">STDEVP(N664:N684)</f>
        <v>2.7235147963124842E-2</v>
      </c>
      <c r="P684">
        <f t="shared" ref="P684:P747" si="47">MIN(O683*MAX(1-LN(MAX(ABS(N684),0.0001)/O684),0)+MAX(-LN(MAX(ABS(N684),0.0001)/O684),0),1)</f>
        <v>0.44233817974313161</v>
      </c>
      <c r="Q684">
        <f t="shared" si="45"/>
        <v>1.1522309771171675</v>
      </c>
    </row>
    <row r="685" spans="1:17">
      <c r="A685" s="842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39"/>
        <v>1.7479405746953511</v>
      </c>
      <c r="G685">
        <f>LN(F685/参数实验室!$E$58)/参数实验室!$E$59</f>
        <v>0.10256856467108999</v>
      </c>
      <c r="H685" s="905">
        <f>INDEX(神经网络!$F$10:$BN$70,MATCH(ROUND(G685*2,1)/2,神经网络!$D$10:$D$70,0),MATCH(ROUND(E685*2,1)/2,神经网络!$F$8:$BN$8,0))</f>
        <v>0.11700843676427995</v>
      </c>
      <c r="I685">
        <f t="shared" si="40"/>
        <v>1.1445464620136698</v>
      </c>
      <c r="J685">
        <f t="shared" si="41"/>
        <v>2.6523283189018829</v>
      </c>
      <c r="K685">
        <f t="shared" si="42"/>
        <v>0.43152518255640954</v>
      </c>
      <c r="L685">
        <f>MIN(MAX(L684*(1+MAX(MIN(((B685-B684)/B684)/($K$7*卓尔金历!$O$8),0),-卓尔金历!$N$11))+MIN(MAX(((B685-B684)/B684)/($K$7*卓尔金历!$O$8),0),卓尔金历!$N$11),0),1)</f>
        <v>1</v>
      </c>
      <c r="M685">
        <f t="shared" si="43"/>
        <v>1.1190852330752685</v>
      </c>
      <c r="N685">
        <f t="shared" si="44"/>
        <v>3.5438897110366858E-2</v>
      </c>
      <c r="O685">
        <f t="shared" si="46"/>
        <v>2.7813519199959003E-2</v>
      </c>
      <c r="P685">
        <f t="shared" si="47"/>
        <v>2.063640386153133E-2</v>
      </c>
      <c r="Q685">
        <f t="shared" si="45"/>
        <v>1.1562407036185287</v>
      </c>
    </row>
    <row r="686" spans="1:17">
      <c r="A686" s="842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39"/>
        <v>1.7503354576969072</v>
      </c>
      <c r="G686">
        <f>LN(F686/参数实验室!$E$58)/参数实验室!$E$59</f>
        <v>0.10328718390570703</v>
      </c>
      <c r="H686" s="905">
        <f>INDEX(神经网络!$F$10:$BN$70,MATCH(ROUND(G686*2,1)/2,神经网络!$D$10:$D$70,0),MATCH(ROUND(E686*2,1)/2,神经网络!$F$8:$BN$8,0))</f>
        <v>0.11700843676427995</v>
      </c>
      <c r="I686">
        <f t="shared" si="40"/>
        <v>1.1437183925921972</v>
      </c>
      <c r="J686">
        <f t="shared" si="41"/>
        <v>2.6359283348629376</v>
      </c>
      <c r="K686">
        <f t="shared" si="42"/>
        <v>0.43389586031809474</v>
      </c>
      <c r="L686">
        <f>MIN(MAX(L685*(1+MAX(MIN(((B686-B685)/B685)/($K$7*卓尔金历!$O$8),0),-卓尔金历!$N$11))+MIN(MAX(((B686-B685)/B685)/($K$7*卓尔金历!$O$8),0),卓尔金历!$N$11),0),1)</f>
        <v>0.81806240314877465</v>
      </c>
      <c r="M686">
        <f t="shared" si="43"/>
        <v>1.1182755846317263</v>
      </c>
      <c r="N686">
        <f t="shared" si="44"/>
        <v>-6.1832405596509909E-3</v>
      </c>
      <c r="O686">
        <f t="shared" si="46"/>
        <v>2.7822071899237681E-2</v>
      </c>
      <c r="P686">
        <f t="shared" si="47"/>
        <v>1</v>
      </c>
      <c r="Q686">
        <f t="shared" si="45"/>
        <v>1.156223440645467</v>
      </c>
    </row>
    <row r="687" spans="1:17">
      <c r="A687" s="842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39"/>
        <v>1.7260822556390976</v>
      </c>
      <c r="G687">
        <f>LN(F687/参数实验室!$E$58)/参数实验室!$E$59</f>
        <v>9.5963784514308897E-2</v>
      </c>
      <c r="H687" s="905">
        <f>INDEX(神经网络!$F$10:$BN$70,MATCH(ROUND(G687*2,1)/2,神经网络!$D$10:$D$70,0),MATCH(ROUND(E687*2,1)/2,神经网络!$F$8:$BN$8,0))</f>
        <v>0.11700843676427995</v>
      </c>
      <c r="I687">
        <f t="shared" si="40"/>
        <v>1.1446117862741505</v>
      </c>
      <c r="J687">
        <f t="shared" si="41"/>
        <v>2.6535253980288127</v>
      </c>
      <c r="K687">
        <f t="shared" si="42"/>
        <v>0.4313551274558865</v>
      </c>
      <c r="L687">
        <f>MIN(MAX(L686*(1+MAX(MIN(((B687-B686)/B686)/($K$7*卓尔金历!$O$8),0),-卓尔金历!$N$11))+MIN(MAX(((B687-B686)/B686)/($K$7*卓尔金历!$O$8),0),卓尔金历!$N$11),0),1)</f>
        <v>1</v>
      </c>
      <c r="M687">
        <f t="shared" si="43"/>
        <v>1.1189901781099416</v>
      </c>
      <c r="N687">
        <f t="shared" si="44"/>
        <v>6.675850376178908E-3</v>
      </c>
      <c r="O687">
        <f t="shared" si="46"/>
        <v>2.782384363768798E-2</v>
      </c>
      <c r="P687">
        <f t="shared" si="47"/>
        <v>1</v>
      </c>
      <c r="Q687">
        <f t="shared" si="45"/>
        <v>1.1571266024058176</v>
      </c>
    </row>
    <row r="688" spans="1:17">
      <c r="A688" s="842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39"/>
        <v>1.7266730941704036</v>
      </c>
      <c r="G688">
        <f>LN(F688/参数实验室!$E$58)/参数实验室!$E$59</f>
        <v>9.6143411486725741E-2</v>
      </c>
      <c r="H688" s="905">
        <f>INDEX(神经网络!$F$10:$BN$70,MATCH(ROUND(G688*2,1)/2,神经网络!$D$10:$D$70,0),MATCH(ROUND(E688*2,1)/2,神经网络!$F$8:$BN$8,0))</f>
        <v>0.11700843676427995</v>
      </c>
      <c r="I688">
        <f t="shared" si="40"/>
        <v>1.145417375662505</v>
      </c>
      <c r="J688">
        <f t="shared" si="41"/>
        <v>2.6694864530545499</v>
      </c>
      <c r="K688">
        <f t="shared" si="42"/>
        <v>0.42907780047052324</v>
      </c>
      <c r="L688">
        <f>MIN(MAX(L687*(1+MAX(MIN(((B688-B687)/B687)/($K$7*卓尔金历!$O$8),0),-卓尔金历!$N$11))+MIN(MAX(((B688-B687)/B687)/($K$7*卓尔金历!$O$8),0),卓尔金历!$N$11),0),1)</f>
        <v>1</v>
      </c>
      <c r="M688">
        <f t="shared" si="43"/>
        <v>1.1197777347505145</v>
      </c>
      <c r="N688">
        <f t="shared" si="44"/>
        <v>6.0150375939849671E-3</v>
      </c>
      <c r="O688">
        <f t="shared" si="46"/>
        <v>2.7423620078601767E-2</v>
      </c>
      <c r="P688">
        <f t="shared" si="47"/>
        <v>1</v>
      </c>
      <c r="Q688">
        <f t="shared" si="45"/>
        <v>1.1579409998487402</v>
      </c>
    </row>
    <row r="689" spans="1:17">
      <c r="A689" s="842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39"/>
        <v>1.7586198521647307</v>
      </c>
      <c r="G689">
        <f>LN(F689/参数实验室!$E$58)/参数实验室!$E$59</f>
        <v>0.10576547480754472</v>
      </c>
      <c r="H689" s="905">
        <f>INDEX(神经网络!$F$10:$BN$70,MATCH(ROUND(G689*2,1)/2,神经网络!$D$10:$D$70,0),MATCH(ROUND(E689*2,1)/2,神经网络!$F$8:$BN$8,0))</f>
        <v>0.11700843676427995</v>
      </c>
      <c r="I689">
        <f t="shared" si="40"/>
        <v>1.1441953378014134</v>
      </c>
      <c r="J689">
        <f t="shared" si="41"/>
        <v>2.6451458441403002</v>
      </c>
      <c r="K689">
        <f t="shared" si="42"/>
        <v>0.43256417801540492</v>
      </c>
      <c r="L689">
        <f>MIN(MAX(L688*(1+MAX(MIN(((B689-B688)/B688)/($K$7*卓尔金历!$O$8),0),-卓尔金历!$N$11))+MIN(MAX(((B689-B688)/B688)/($K$7*卓尔金历!$O$8),0),卓尔金历!$N$11),0),1)</f>
        <v>0.73170657595322752</v>
      </c>
      <c r="M689">
        <f t="shared" si="43"/>
        <v>1.1185830516446456</v>
      </c>
      <c r="N689">
        <f t="shared" si="44"/>
        <v>-9.1180866965621561E-3</v>
      </c>
      <c r="O689">
        <f t="shared" si="46"/>
        <v>2.71378901865875E-2</v>
      </c>
      <c r="P689">
        <f t="shared" si="47"/>
        <v>1</v>
      </c>
      <c r="Q689">
        <f t="shared" si="45"/>
        <v>1.1567056006197849</v>
      </c>
    </row>
    <row r="690" spans="1:17">
      <c r="A690" s="842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39"/>
        <v>1.7384547337278107</v>
      </c>
      <c r="G690">
        <f>LN(F690/参数实验室!$E$58)/参数实验室!$E$59</f>
        <v>9.9712494817317282E-2</v>
      </c>
      <c r="H690" s="905">
        <f>INDEX(神经网络!$F$10:$BN$70,MATCH(ROUND(G690*2,1)/2,神经网络!$D$10:$D$70,0),MATCH(ROUND(E690*2,1)/2,神经网络!$F$8:$BN$8,0))</f>
        <v>0.11700843676427995</v>
      </c>
      <c r="I690">
        <f t="shared" si="40"/>
        <v>1.1468410379863001</v>
      </c>
      <c r="J690">
        <f t="shared" si="41"/>
        <v>2.6974182993495894</v>
      </c>
      <c r="K690">
        <f t="shared" si="42"/>
        <v>0.4251624741564296</v>
      </c>
      <c r="L690">
        <f>MIN(MAX(L689*(1+MAX(MIN(((B690-B689)/B689)/($K$7*卓尔金历!$O$8),0),-卓尔金历!$N$11))+MIN(MAX(((B690-B689)/B689)/($K$7*卓尔金历!$O$8),0),卓尔金历!$N$11),0),1)</f>
        <v>1</v>
      </c>
      <c r="M690">
        <f t="shared" si="43"/>
        <v>1.1204755941694267</v>
      </c>
      <c r="N690">
        <f t="shared" si="44"/>
        <v>1.9761653341378825E-2</v>
      </c>
      <c r="O690">
        <f t="shared" si="46"/>
        <v>2.7143243918403698E-2</v>
      </c>
      <c r="P690">
        <f t="shared" si="47"/>
        <v>0.35313585706733042</v>
      </c>
      <c r="Q690">
        <f t="shared" si="45"/>
        <v>1.15938022803725</v>
      </c>
    </row>
    <row r="691" spans="1:17">
      <c r="A691" s="842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39"/>
        <v>1.818801686847858</v>
      </c>
      <c r="G691">
        <f>LN(F691/参数实验室!$E$58)/参数实验室!$E$59</f>
        <v>0.12342604911810522</v>
      </c>
      <c r="H691" s="905">
        <f>INDEX(神经网络!$F$10:$BN$70,MATCH(ROUND(G691*2,1)/2,神经网络!$D$10:$D$70,0),MATCH(ROUND(E691*2,1)/2,神经网络!$F$8:$BN$8,0))</f>
        <v>6.1373605396546398E-2</v>
      </c>
      <c r="I691">
        <f t="shared" si="40"/>
        <v>1.1406853659596734</v>
      </c>
      <c r="J691">
        <f t="shared" si="41"/>
        <v>2.5736802202625619</v>
      </c>
      <c r="K691">
        <f t="shared" si="42"/>
        <v>0.44321177004783557</v>
      </c>
      <c r="L691">
        <f>MIN(MAX(L690*(1+MAX(MIN(((B691-B690)/B690)/($K$7*卓尔金历!$O$8),0),-卓尔金历!$N$11))+MIN(MAX(((B691-B690)/B690)/($K$7*卓尔金历!$O$8),0),卓尔金历!$N$11),0),1)</f>
        <v>0</v>
      </c>
      <c r="M691">
        <f t="shared" si="43"/>
        <v>1.1144614387258289</v>
      </c>
      <c r="N691">
        <f t="shared" si="44"/>
        <v>-4.5872781065088665E-2</v>
      </c>
      <c r="O691">
        <f t="shared" si="46"/>
        <v>2.9405428569019867E-2</v>
      </c>
      <c r="P691">
        <f t="shared" si="47"/>
        <v>1.5072843297321174E-2</v>
      </c>
      <c r="Q691">
        <f t="shared" si="45"/>
        <v>1.1571826720177085</v>
      </c>
    </row>
    <row r="692" spans="1:17">
      <c r="A692" s="842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39"/>
        <v>1.8128351331008739</v>
      </c>
      <c r="G692">
        <f>LN(F692/参数实验室!$E$58)/参数实验室!$E$59</f>
        <v>0.12170144237450363</v>
      </c>
      <c r="H692" s="905">
        <f>INDEX(神经网络!$F$10:$BN$70,MATCH(ROUND(G692*2,1)/2,神经网络!$D$10:$D$70,0),MATCH(ROUND(E692*2,1)/2,神经网络!$F$8:$BN$8,0))</f>
        <v>0.11700843676427995</v>
      </c>
      <c r="I692">
        <f t="shared" si="40"/>
        <v>1.1413387838431488</v>
      </c>
      <c r="J692">
        <f t="shared" si="41"/>
        <v>2.5977016080762962</v>
      </c>
      <c r="K692">
        <f t="shared" si="42"/>
        <v>0.43936485248910345</v>
      </c>
      <c r="L692">
        <f>MIN(MAX(L691*(1+MAX(MIN(((B692-B691)/B691)/($K$7*卓尔金历!$O$8),0),-卓尔金历!$N$11))+MIN(MAX(((B692-B691)/B691)/($K$7*卓尔金历!$O$8),0),卓尔金历!$N$11),0),1)</f>
        <v>0.27463116600294896</v>
      </c>
      <c r="M692">
        <f t="shared" si="43"/>
        <v>1.1144614387258289</v>
      </c>
      <c r="N692">
        <f t="shared" si="44"/>
        <v>9.3334780384192045E-3</v>
      </c>
      <c r="O692">
        <f t="shared" si="46"/>
        <v>2.8432255510970669E-2</v>
      </c>
      <c r="P692">
        <f t="shared" si="47"/>
        <v>1</v>
      </c>
      <c r="Q692">
        <f t="shared" si="45"/>
        <v>1.1571926633235321</v>
      </c>
    </row>
    <row r="693" spans="1:17">
      <c r="A693" s="842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39"/>
        <v>1.7774791604197901</v>
      </c>
      <c r="G693">
        <f>LN(F693/参数实验室!$E$58)/参数实验室!$E$59</f>
        <v>0.11136400471648723</v>
      </c>
      <c r="H693" s="905">
        <f>INDEX(神经网络!$F$10:$BN$70,MATCH(ROUND(G693*2,1)/2,神经网络!$D$10:$D$70,0),MATCH(ROUND(E693*2,1)/2,神经网络!$F$8:$BN$8,0))</f>
        <v>0.11700843676427995</v>
      </c>
      <c r="I693">
        <f t="shared" si="40"/>
        <v>1.1446189251742893</v>
      </c>
      <c r="J693">
        <f t="shared" si="41"/>
        <v>2.6615059255416806</v>
      </c>
      <c r="K693">
        <f t="shared" si="42"/>
        <v>0.43006439106136191</v>
      </c>
      <c r="L693">
        <f>MIN(MAX(L692*(1+MAX(MIN(((B693-B692)/B692)/($K$7*卓尔金历!$O$8),0),-卓尔金历!$N$11))+MIN(MAX(((B693-B692)/B692)/($K$7*卓尔金历!$O$8),0),卓尔金历!$N$11),0),1)</f>
        <v>0.99734624302695574</v>
      </c>
      <c r="M693">
        <f t="shared" si="43"/>
        <v>1.1153410541743018</v>
      </c>
      <c r="N693">
        <f t="shared" si="44"/>
        <v>2.4561834687639127E-2</v>
      </c>
      <c r="O693">
        <f t="shared" si="46"/>
        <v>2.8738921015276975E-2</v>
      </c>
      <c r="P693">
        <f t="shared" si="47"/>
        <v>0.18995631811636626</v>
      </c>
      <c r="Q693">
        <f t="shared" si="45"/>
        <v>1.1605183677828854</v>
      </c>
    </row>
    <row r="694" spans="1:17">
      <c r="A694" s="842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39"/>
        <v>1.7859098088175567</v>
      </c>
      <c r="G694">
        <f>LN(F694/参数实验室!$E$58)/参数实验室!$E$59</f>
        <v>0.11384752149878208</v>
      </c>
      <c r="H694" s="905">
        <f>INDEX(神经网络!$F$10:$BN$70,MATCH(ROUND(G694*2,1)/2,神经网络!$D$10:$D$70,0),MATCH(ROUND(E694*2,1)/2,神经网络!$F$8:$BN$8,0))</f>
        <v>0.11700843676427995</v>
      </c>
      <c r="I694">
        <f t="shared" si="40"/>
        <v>1.1441791847608489</v>
      </c>
      <c r="J694">
        <f t="shared" si="41"/>
        <v>2.6527672479150897</v>
      </c>
      <c r="K694">
        <f t="shared" si="42"/>
        <v>0.43131533143742734</v>
      </c>
      <c r="L694">
        <f>MIN(MAX(L693*(1+MAX(MIN(((B694-B693)/B693)/($K$7*卓尔金历!$O$8),0),-卓尔金历!$N$11))+MIN(MAX(((B694-B693)/B693)/($K$7*卓尔金历!$O$8),0),卓尔金历!$N$11),0),1)</f>
        <v>0.90099206568198409</v>
      </c>
      <c r="M694">
        <f t="shared" si="43"/>
        <v>1.1149136988663795</v>
      </c>
      <c r="N694">
        <f t="shared" si="44"/>
        <v>-3.2833583208395183E-3</v>
      </c>
      <c r="O694">
        <f t="shared" si="46"/>
        <v>2.1410043816359834E-2</v>
      </c>
      <c r="P694">
        <f t="shared" si="47"/>
        <v>1</v>
      </c>
      <c r="Q694">
        <f t="shared" si="45"/>
        <v>1.1604336760108613</v>
      </c>
    </row>
    <row r="695" spans="1:17">
      <c r="A695" s="842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39"/>
        <v>1.729817512311264</v>
      </c>
      <c r="G695">
        <f>LN(F695/参数实验室!$E$58)/参数实验室!$E$59</f>
        <v>9.7098345966537991E-2</v>
      </c>
      <c r="H695" s="905">
        <f>INDEX(神经网络!$F$10:$BN$70,MATCH(ROUND(G695*2,1)/2,神经网络!$D$10:$D$70,0),MATCH(ROUND(E695*2,1)/2,神经网络!$F$8:$BN$8,0))</f>
        <v>0.17148765785732556</v>
      </c>
      <c r="I695">
        <f t="shared" si="40"/>
        <v>1.1464749026994672</v>
      </c>
      <c r="J695">
        <f t="shared" si="41"/>
        <v>2.6982562547384403</v>
      </c>
      <c r="K695">
        <f t="shared" si="42"/>
        <v>0.42489474477679012</v>
      </c>
      <c r="L695">
        <f>MIN(MAX(L694*(1+MAX(MIN(((B695-B694)/B694)/($K$7*卓尔金历!$O$8),0),-卓尔金历!$N$11))+MIN(MAX(((B695-B694)/B694)/($K$7*卓尔金历!$O$8),0),卓尔金历!$N$11),0),1)</f>
        <v>1</v>
      </c>
      <c r="M695">
        <f t="shared" si="43"/>
        <v>1.1169292169693463</v>
      </c>
      <c r="N695">
        <f t="shared" si="44"/>
        <v>1.7147756501857656E-2</v>
      </c>
      <c r="O695">
        <f t="shared" si="46"/>
        <v>2.1323290604102877E-2</v>
      </c>
      <c r="P695">
        <f t="shared" si="47"/>
        <v>0.24400857203116513</v>
      </c>
      <c r="Q695">
        <f t="shared" si="45"/>
        <v>1.1627620074838305</v>
      </c>
    </row>
    <row r="696" spans="1:17">
      <c r="A696" s="842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39"/>
        <v>1.7115406677452567</v>
      </c>
      <c r="G696">
        <f>LN(F696/参数实验室!$E$58)/参数实验室!$E$59</f>
        <v>9.15233575721624E-2</v>
      </c>
      <c r="H696" s="905">
        <f>INDEX(神经网络!$F$10:$BN$70,MATCH(ROUND(G696*2,1)/2,神经网络!$D$10:$D$70,0),MATCH(ROUND(E696*2,1)/2,神经网络!$F$8:$BN$8,0))</f>
        <v>0.17148765785732556</v>
      </c>
      <c r="I696">
        <f t="shared" si="40"/>
        <v>1.1475477605863798</v>
      </c>
      <c r="J696">
        <f t="shared" si="41"/>
        <v>2.7129803279996829</v>
      </c>
      <c r="K696">
        <f t="shared" si="42"/>
        <v>0.42298418043911223</v>
      </c>
      <c r="L696">
        <f>MIN(MAX(L695*(1+MAX(MIN(((B696-B695)/B695)/($K$7*卓尔金历!$O$8),0),-卓尔金历!$N$11))+MIN(MAX(((B696-B695)/B695)/($K$7*卓尔金历!$O$8),0),卓尔金历!$N$11),0),1)</f>
        <v>1</v>
      </c>
      <c r="M696">
        <f t="shared" si="43"/>
        <v>1.1179744263470022</v>
      </c>
      <c r="N696">
        <f t="shared" si="44"/>
        <v>5.4568846955827558E-3</v>
      </c>
      <c r="O696">
        <f t="shared" si="46"/>
        <v>1.938198365821675E-2</v>
      </c>
      <c r="P696">
        <f t="shared" si="47"/>
        <v>1</v>
      </c>
      <c r="Q696">
        <f t="shared" si="45"/>
        <v>1.1630275130085899</v>
      </c>
    </row>
    <row r="697" spans="1:17">
      <c r="A697" s="842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39"/>
        <v>1.6709127679270812</v>
      </c>
      <c r="G697">
        <f>LN(F697/参数实验室!$E$58)/参数实验室!$E$59</f>
        <v>7.8914318923272928E-2</v>
      </c>
      <c r="H697" s="905">
        <f>INDEX(神经网络!$F$10:$BN$70,MATCH(ROUND(G697*2,1)/2,神经网络!$D$10:$D$70,0),MATCH(ROUND(E697*2,1)/2,神经网络!$F$8:$BN$8,0))</f>
        <v>0.17148765785732556</v>
      </c>
      <c r="I697">
        <f t="shared" si="40"/>
        <v>1.1539878012979077</v>
      </c>
      <c r="J697">
        <f t="shared" si="41"/>
        <v>2.8017636965803461</v>
      </c>
      <c r="K697">
        <f t="shared" si="42"/>
        <v>0.41187906128785645</v>
      </c>
      <c r="L697">
        <f>MIN(MAX(L696*(1+MAX(MIN(((B697-B696)/B696)/($K$7*卓尔金历!$O$8),0),-卓尔金历!$N$11))+MIN(MAX(((B697-B696)/B696)/($K$7*卓尔金历!$O$8),0),卓尔金历!$N$11),0),1)</f>
        <v>1</v>
      </c>
      <c r="M697">
        <f t="shared" si="43"/>
        <v>1.1242485014377355</v>
      </c>
      <c r="N697">
        <f t="shared" si="44"/>
        <v>3.2725400794234333E-2</v>
      </c>
      <c r="O697">
        <f t="shared" si="46"/>
        <v>1.9887371496815073E-2</v>
      </c>
      <c r="P697">
        <f t="shared" si="47"/>
        <v>9.7284644344696903E-3</v>
      </c>
      <c r="Q697">
        <f t="shared" si="45"/>
        <v>1.1695544261268511</v>
      </c>
    </row>
    <row r="698" spans="1:17">
      <c r="A698" s="842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39"/>
        <v>1.6512325171182933</v>
      </c>
      <c r="G698">
        <f>LN(F698/参数实验室!$E$58)/参数实验室!$E$59</f>
        <v>7.2695819037609077E-2</v>
      </c>
      <c r="H698" s="905">
        <f>INDEX(神经网络!$F$10:$BN$70,MATCH(ROUND(G698*2,1)/2,神经网络!$D$10:$D$70,0),MATCH(ROUND(E698*2,1)/2,神经网络!$F$8:$BN$8,0))</f>
        <v>0.117963333865071</v>
      </c>
      <c r="I698">
        <f t="shared" si="40"/>
        <v>1.1590158449180608</v>
      </c>
      <c r="J698">
        <f t="shared" si="41"/>
        <v>2.8729500019951342</v>
      </c>
      <c r="K698">
        <f t="shared" si="42"/>
        <v>0.4034236043485534</v>
      </c>
      <c r="L698">
        <f>MIN(MAX(L697*(1+MAX(MIN(((B698-B697)/B697)/($K$7*卓尔金历!$O$8),0),-卓尔金历!$N$11))+MIN(MAX(((B698-B697)/B697)/($K$7*卓尔金历!$O$8),0),卓尔金历!$N$11),0),1)</f>
        <v>1</v>
      </c>
      <c r="M698">
        <f t="shared" si="43"/>
        <v>1.1291469678675912</v>
      </c>
      <c r="N698">
        <f t="shared" si="44"/>
        <v>2.5407676422416973E-2</v>
      </c>
      <c r="O698">
        <f t="shared" si="46"/>
        <v>1.9643022451031004E-2</v>
      </c>
      <c r="P698">
        <f t="shared" si="47"/>
        <v>1.4769770775307906E-2</v>
      </c>
      <c r="Q698">
        <f t="shared" si="45"/>
        <v>1.1696040011072451</v>
      </c>
    </row>
    <row r="699" spans="1:17">
      <c r="A699" s="842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39"/>
        <v>1.6733626573426574</v>
      </c>
      <c r="G699">
        <f>LN(F699/参数实验室!$E$58)/参数实验室!$E$59</f>
        <v>7.9683295416755118E-2</v>
      </c>
      <c r="H699" s="905">
        <f>INDEX(神经网络!$F$10:$BN$70,MATCH(ROUND(G699*2,1)/2,神经网络!$D$10:$D$70,0),MATCH(ROUND(E699*2,1)/2,神经网络!$F$8:$BN$8,0))</f>
        <v>0.223802407301913</v>
      </c>
      <c r="I699">
        <f t="shared" si="40"/>
        <v>1.1580682766857044</v>
      </c>
      <c r="J699">
        <f t="shared" si="41"/>
        <v>2.8530385858505269</v>
      </c>
      <c r="K699">
        <f t="shared" si="42"/>
        <v>0.40590698016811771</v>
      </c>
      <c r="L699">
        <f>MIN(MAX(L698*(1+MAX(MIN(((B699-B698)/B698)/($K$7*卓尔金历!$O$8),0),-卓尔金历!$N$11))+MIN(MAX(((B699-B698)/B698)/($K$7*卓尔金历!$O$8),0),卓尔金历!$N$11),0),1)</f>
        <v>0.79607034149846578</v>
      </c>
      <c r="M699">
        <f t="shared" si="43"/>
        <v>1.1282238193178071</v>
      </c>
      <c r="N699">
        <f t="shared" si="44"/>
        <v>-6.9306518146085433E-3</v>
      </c>
      <c r="O699">
        <f t="shared" si="46"/>
        <v>1.9201292320482777E-2</v>
      </c>
      <c r="P699">
        <f t="shared" si="47"/>
        <v>1</v>
      </c>
      <c r="Q699">
        <f t="shared" si="45"/>
        <v>1.1695898778873961</v>
      </c>
    </row>
    <row r="700" spans="1:17">
      <c r="A700" s="842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39"/>
        <v>1.5512243058059862</v>
      </c>
      <c r="G700">
        <f>LN(F700/参数实验室!$E$58)/参数实验室!$E$59</f>
        <v>3.9904253040603611E-2</v>
      </c>
      <c r="H700" s="905">
        <f>INDEX(神经网络!$F$10:$BN$70,MATCH(ROUND(G700*2,1)/2,神经网络!$D$10:$D$70,0),MATCH(ROUND(E700*2,1)/2,神经网络!$F$8:$BN$8,0))</f>
        <v>0.17242372502814296</v>
      </c>
      <c r="I700">
        <f t="shared" si="40"/>
        <v>1.1803395005775352</v>
      </c>
      <c r="J700">
        <f t="shared" si="41"/>
        <v>3.0982003910458502</v>
      </c>
      <c r="K700">
        <f t="shared" si="42"/>
        <v>0.38097584132674245</v>
      </c>
      <c r="L700">
        <f>MIN(MAX(L699*(1+MAX(MIN(((B700-B699)/B699)/($K$7*卓尔金历!$O$8),0),-卓尔金历!$N$11))+MIN(MAX(((B700-B699)/B699)/($K$7*卓尔金历!$O$8),0),卓尔金历!$N$11),0),1)</f>
        <v>1</v>
      </c>
      <c r="M700">
        <f t="shared" si="43"/>
        <v>1.1454963760325119</v>
      </c>
      <c r="N700">
        <f t="shared" si="44"/>
        <v>8.5930069930069908E-2</v>
      </c>
      <c r="O700">
        <f t="shared" si="46"/>
        <v>2.5998178301527883E-2</v>
      </c>
      <c r="P700">
        <f t="shared" si="47"/>
        <v>0</v>
      </c>
      <c r="Q700">
        <f t="shared" si="45"/>
        <v>1.1920826777995024</v>
      </c>
    </row>
    <row r="701" spans="1:17">
      <c r="A701" s="842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39"/>
        <v>1.5623606997951756</v>
      </c>
      <c r="G701">
        <f>LN(F701/参数实验室!$E$58)/参数实验室!$E$59</f>
        <v>4.3658771593932222E-2</v>
      </c>
      <c r="H701" s="905">
        <f>INDEX(神经网络!$F$10:$BN$70,MATCH(ROUND(G701*2,1)/2,神经网络!$D$10:$D$70,0),MATCH(ROUND(E701*2,1)/2,神经网络!$F$8:$BN$8,0))</f>
        <v>0.17242372502814296</v>
      </c>
      <c r="I701">
        <f t="shared" si="40"/>
        <v>1.1777366735238926</v>
      </c>
      <c r="J701">
        <f t="shared" si="41"/>
        <v>3.0585770719444572</v>
      </c>
      <c r="K701">
        <f t="shared" si="42"/>
        <v>0.38506032243783195</v>
      </c>
      <c r="L701">
        <f>MIN(MAX(L700*(1+MAX(MIN(((B701-B700)/B700)/($K$7*卓尔金历!$O$8),0),-卓尔金历!$N$11))+MIN(MAX(((B701-B700)/B700)/($K$7*卓尔金历!$O$8),0),卓尔金历!$N$11),0),1)</f>
        <v>0.62368835445155302</v>
      </c>
      <c r="M701">
        <f t="shared" si="43"/>
        <v>1.1429703833364036</v>
      </c>
      <c r="N701">
        <f t="shared" si="44"/>
        <v>-1.2789140178249496E-2</v>
      </c>
      <c r="O701">
        <f t="shared" si="46"/>
        <v>2.568812729883696E-2</v>
      </c>
      <c r="P701">
        <f t="shared" si="47"/>
        <v>0.74156267855737146</v>
      </c>
      <c r="Q701">
        <f t="shared" si="45"/>
        <v>1.1920826777995024</v>
      </c>
    </row>
    <row r="702" spans="1:17">
      <c r="A702" s="842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39"/>
        <v>1.5871277230479575</v>
      </c>
      <c r="G702">
        <f>LN(F702/参数实验室!$E$58)/参数实验室!$E$59</f>
        <v>5.1913661599573585E-2</v>
      </c>
      <c r="H702" s="905">
        <f>INDEX(神经网络!$F$10:$BN$70,MATCH(ROUND(G702*2,1)/2,神经网络!$D$10:$D$70,0),MATCH(ROUND(E702*2,1)/2,神经网络!$F$8:$BN$8,0))</f>
        <v>0.17242372502814296</v>
      </c>
      <c r="I702">
        <f t="shared" si="40"/>
        <v>1.1744780626048956</v>
      </c>
      <c r="J702">
        <f t="shared" si="41"/>
        <v>3.0094968277403154</v>
      </c>
      <c r="K702">
        <f t="shared" si="42"/>
        <v>0.39025728546348193</v>
      </c>
      <c r="L702">
        <f>MIN(MAX(L701*(1+MAX(MIN(((B702-B701)/B701)/($K$7*卓尔金历!$O$8),0),-卓尔金历!$N$11))+MIN(MAX(((B702-B701)/B701)/($K$7*卓尔金历!$O$8),0),卓尔金历!$N$11),0),1)</f>
        <v>0.32920467407498227</v>
      </c>
      <c r="M702">
        <f t="shared" si="43"/>
        <v>1.1409980199966683</v>
      </c>
      <c r="N702">
        <f t="shared" si="44"/>
        <v>-1.6046757380856116E-2</v>
      </c>
      <c r="O702">
        <f t="shared" si="46"/>
        <v>2.5587064716861913E-2</v>
      </c>
      <c r="P702">
        <f t="shared" si="47"/>
        <v>0.50425383986307726</v>
      </c>
      <c r="Q702">
        <f t="shared" si="45"/>
        <v>1.1896367786197168</v>
      </c>
    </row>
    <row r="703" spans="1:17">
      <c r="A703" s="842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39"/>
        <v>1.5945407426846869</v>
      </c>
      <c r="G703">
        <f>LN(F703/参数实验室!$E$58)/参数实验室!$E$59</f>
        <v>5.435939748314305E-2</v>
      </c>
      <c r="H703" s="905">
        <f>INDEX(神经网络!$F$10:$BN$70,MATCH(ROUND(G703*2,1)/2,神经网络!$D$10:$D$70,0),MATCH(ROUND(E703*2,1)/2,神经网络!$F$8:$BN$8,0))</f>
        <v>0.17242372502814296</v>
      </c>
      <c r="I703">
        <f t="shared" si="40"/>
        <v>1.1765965537321261</v>
      </c>
      <c r="J703">
        <f t="shared" si="41"/>
        <v>3.0409800087785825</v>
      </c>
      <c r="K703">
        <f t="shared" si="42"/>
        <v>0.3869136101965725</v>
      </c>
      <c r="L703">
        <f>MIN(MAX(L702*(1+MAX(MIN(((B703-B702)/B702)/($K$7*卓尔金历!$O$8),0),-卓尔金历!$N$11))+MIN(MAX(((B703-B702)/B702)/($K$7*卓尔金历!$O$8),0),卓尔金历!$N$11),0),1)</f>
        <v>0.63702055881524589</v>
      </c>
      <c r="M703">
        <f t="shared" si="43"/>
        <v>1.1416755563832981</v>
      </c>
      <c r="N703">
        <f t="shared" si="44"/>
        <v>1.0461277363068755E-2</v>
      </c>
      <c r="O703">
        <f t="shared" si="46"/>
        <v>2.5188525063524408E-2</v>
      </c>
      <c r="P703">
        <f t="shared" si="47"/>
        <v>0.92677858848327377</v>
      </c>
      <c r="Q703">
        <f t="shared" si="45"/>
        <v>1.1907188236544155</v>
      </c>
    </row>
    <row r="704" spans="1:17">
      <c r="A704" s="842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39"/>
        <v>1.4392424349381148</v>
      </c>
      <c r="G704">
        <f>LN(F704/参数实验室!$E$58)/参数实验室!$E$59</f>
        <v>5.7819632889671445E-4</v>
      </c>
      <c r="H704" s="905">
        <f>INDEX(神经网络!$F$10:$BN$70,MATCH(ROUND(G704*2,1)/2,神经网络!$D$10:$D$70,0),MATCH(ROUND(E704*2,1)/2,神经网络!$F$8:$BN$8,0))</f>
        <v>0.22498390854117628</v>
      </c>
      <c r="I704">
        <f t="shared" si="40"/>
        <v>1.1999851325205906</v>
      </c>
      <c r="J704">
        <f t="shared" si="41"/>
        <v>3.3915645824189</v>
      </c>
      <c r="K704">
        <f t="shared" si="42"/>
        <v>0.35381461958325688</v>
      </c>
      <c r="L704">
        <f>MIN(MAX(L703*(1+MAX(MIN(((B704-B703)/B703)/($K$7*卓尔金历!$O$8),0),-卓尔金历!$N$11))+MIN(MAX(((B704-B703)/B703)/($K$7*卓尔金历!$O$8),0),卓尔金历!$N$11),0),1)</f>
        <v>1</v>
      </c>
      <c r="M704">
        <f t="shared" si="43"/>
        <v>1.1561323643466976</v>
      </c>
      <c r="N704">
        <f t="shared" si="44"/>
        <v>0.11528670778113091</v>
      </c>
      <c r="O704">
        <f t="shared" si="46"/>
        <v>3.355050446673026E-2</v>
      </c>
      <c r="P704">
        <f t="shared" si="47"/>
        <v>0</v>
      </c>
      <c r="Q704">
        <f t="shared" si="45"/>
        <v>1.2126550274170493</v>
      </c>
    </row>
    <row r="705" spans="1:17">
      <c r="A705" s="842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39"/>
        <v>1.3869634090909089</v>
      </c>
      <c r="G705">
        <f>LN(F705/参数实验室!$E$58)/参数实验室!$E$59</f>
        <v>-1.8841470790532354E-2</v>
      </c>
      <c r="H705" s="905">
        <f>INDEX(神经网络!$F$10:$BN$70,MATCH(ROUND(G705*2,1)/2,神经网络!$D$10:$D$70,0),MATCH(ROUND(E705*2,1)/2,神经网络!$F$8:$BN$8,0))</f>
        <v>0.22498390854117628</v>
      </c>
      <c r="I705">
        <f t="shared" si="40"/>
        <v>1.2095268985483869</v>
      </c>
      <c r="J705">
        <f t="shared" si="41"/>
        <v>3.5114321056621871</v>
      </c>
      <c r="K705">
        <f t="shared" si="42"/>
        <v>0.34445401823319433</v>
      </c>
      <c r="L705">
        <f>MIN(MAX(L704*(1+MAX(MIN(((B705-B704)/B704)/($K$7*卓尔金历!$O$8),0),-卓尔金历!$N$11))+MIN(MAX(((B705-B704)/B704)/($K$7*卓尔金历!$O$8),0),卓尔金历!$N$11),0),1)</f>
        <v>1</v>
      </c>
      <c r="M705">
        <f t="shared" si="43"/>
        <v>1.1653254320096171</v>
      </c>
      <c r="N705">
        <f t="shared" si="44"/>
        <v>3.5342839663043156E-2</v>
      </c>
      <c r="O705">
        <f t="shared" si="46"/>
        <v>3.3829134306264094E-2</v>
      </c>
      <c r="P705">
        <f t="shared" si="47"/>
        <v>3.2081884029845423E-2</v>
      </c>
      <c r="Q705">
        <f t="shared" si="45"/>
        <v>1.2126550274170493</v>
      </c>
    </row>
    <row r="706" spans="1:17">
      <c r="A706" s="842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39"/>
        <v>1.3614586489275287</v>
      </c>
      <c r="G706">
        <f>LN(F706/参数实验室!$E$58)/参数实验室!$E$59</f>
        <v>-2.8582813624424691E-2</v>
      </c>
      <c r="H706" s="905">
        <f>INDEX(神经网络!$F$10:$BN$70,MATCH(ROUND(G706*2,1)/2,神经网络!$D$10:$D$70,0),MATCH(ROUND(E706*2,1)/2,神经网络!$F$8:$BN$8,0))</f>
        <v>0.17302826378439787</v>
      </c>
      <c r="I706">
        <f t="shared" si="40"/>
        <v>1.2191069034131277</v>
      </c>
      <c r="J706">
        <f t="shared" si="41"/>
        <v>3.6350504768365215</v>
      </c>
      <c r="K706">
        <f t="shared" si="42"/>
        <v>0.33537550886338197</v>
      </c>
      <c r="L706">
        <f>MIN(MAX(L705*(1+MAX(MIN(((B706-B705)/B705)/($K$7*卓尔金历!$O$8),0),-卓尔金历!$N$11))+MIN(MAX(((B706-B705)/B705)/($K$7*卓尔金历!$O$8),0),卓尔金历!$N$11),0),1)</f>
        <v>1</v>
      </c>
      <c r="M706">
        <f t="shared" si="43"/>
        <v>1.1745553410931244</v>
      </c>
      <c r="N706">
        <f t="shared" si="44"/>
        <v>3.5204545454545356E-2</v>
      </c>
      <c r="O706">
        <f t="shared" si="46"/>
        <v>3.3822653055462795E-2</v>
      </c>
      <c r="P706">
        <f t="shared" si="47"/>
        <v>3.2474466252064113E-2</v>
      </c>
      <c r="Q706">
        <f t="shared" si="45"/>
        <v>1.2129631668895506</v>
      </c>
    </row>
    <row r="707" spans="1:17">
      <c r="A707" s="842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39"/>
        <v>1.4128728297632471</v>
      </c>
      <c r="G707">
        <f>LN(F707/参数实验室!$E$58)/参数实验室!$E$59</f>
        <v>-9.1272937984347019E-3</v>
      </c>
      <c r="H707" s="905">
        <f>INDEX(神经网络!$F$10:$BN$70,MATCH(ROUND(G707*2,1)/2,神经网络!$D$10:$D$70,0),MATCH(ROUND(E707*2,1)/2,神经网络!$F$8:$BN$8,0))</f>
        <v>0.22498390854117628</v>
      </c>
      <c r="I707">
        <f t="shared" si="40"/>
        <v>1.2135542677660813</v>
      </c>
      <c r="J707">
        <f t="shared" si="41"/>
        <v>3.5393639519572262</v>
      </c>
      <c r="K707">
        <f t="shared" si="42"/>
        <v>0.34287354571009865</v>
      </c>
      <c r="L707">
        <f>MIN(MAX(L706*(1+MAX(MIN(((B707-B706)/B706)/($K$7*卓尔金历!$O$8),0),-卓尔金历!$N$11))+MIN(MAX(((B707-B706)/B706)/($K$7*卓尔金历!$O$8),0),卓尔金历!$N$11),0),1)</f>
        <v>0.22545501341175234</v>
      </c>
      <c r="M707">
        <f t="shared" si="43"/>
        <v>1.1692056233299626</v>
      </c>
      <c r="N707">
        <f t="shared" si="44"/>
        <v>-2.6323300182221419E-2</v>
      </c>
      <c r="O707">
        <f t="shared" si="46"/>
        <v>3.4702819604799331E-2</v>
      </c>
      <c r="P707">
        <f t="shared" si="47"/>
        <v>0.31953655458760655</v>
      </c>
      <c r="Q707">
        <f t="shared" si="45"/>
        <v>1.2127837567346047</v>
      </c>
    </row>
    <row r="708" spans="1:17">
      <c r="A708" s="842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39"/>
        <v>1.4718095070422534</v>
      </c>
      <c r="G708">
        <f>LN(F708/参数实验室!$E$58)/参数实验室!$E$59</f>
        <v>1.2322179579290901E-2</v>
      </c>
      <c r="H708" s="905">
        <f>INDEX(神经网络!$F$10:$BN$70,MATCH(ROUND(G708*2,1)/2,神经网络!$D$10:$D$70,0),MATCH(ROUND(E708*2,1)/2,神经网络!$F$8:$BN$8,0))</f>
        <v>0.17284420046887178</v>
      </c>
      <c r="I708">
        <f t="shared" si="40"/>
        <v>1.2027808107383369</v>
      </c>
      <c r="J708">
        <f t="shared" si="41"/>
        <v>3.3997047204820254</v>
      </c>
      <c r="K708">
        <f t="shared" si="42"/>
        <v>0.35378978753419538</v>
      </c>
      <c r="L708">
        <f>MIN(MAX(L707*(1+MAX(MIN(((B708-B707)/B707)/($K$7*卓尔金历!$O$8),0),-卓尔金历!$N$11))+MIN(MAX(((B708-B707)/B707)/($K$7*卓尔金历!$O$8),0),卓尔金历!$N$11),0),1)</f>
        <v>0</v>
      </c>
      <c r="M708">
        <f t="shared" si="43"/>
        <v>1.166865457280825</v>
      </c>
      <c r="N708">
        <f t="shared" si="44"/>
        <v>-3.9458850056369746E-2</v>
      </c>
      <c r="O708">
        <f t="shared" si="46"/>
        <v>3.6552978918015309E-2</v>
      </c>
      <c r="P708">
        <f t="shared" si="47"/>
        <v>3.2048204073070109E-2</v>
      </c>
      <c r="Q708">
        <f t="shared" si="45"/>
        <v>1.2093434291188099</v>
      </c>
    </row>
    <row r="709" spans="1:17">
      <c r="A709" s="842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48">C709/B709</f>
        <v>1.4164455372788425</v>
      </c>
      <c r="G709">
        <f>LN(F709/参数实验室!$E$58)/参数实验室!$E$59</f>
        <v>-7.8017794959015663E-3</v>
      </c>
      <c r="H709" s="905">
        <f>INDEX(神经网络!$F$10:$BN$70,MATCH(ROUND(G709*2,1)/2,神经网络!$D$10:$D$70,0),MATCH(ROUND(E709*2,1)/2,神经网络!$F$8:$BN$8,0))</f>
        <v>0.22498390854117628</v>
      </c>
      <c r="I709">
        <f t="shared" si="40"/>
        <v>1.210723228027595</v>
      </c>
      <c r="J709">
        <f t="shared" si="41"/>
        <v>3.529587805753962</v>
      </c>
      <c r="K709">
        <f t="shared" si="42"/>
        <v>0.34302113863093714</v>
      </c>
      <c r="L709">
        <f>MIN(MAX(L708*(1+MAX(MIN(((B709-B708)/B708)/($K$7*卓尔金历!$O$8),0),-卓尔金历!$N$11))+MIN(MAX(((B709-B708)/B708)/($K$7*卓尔金历!$O$8),0),卓尔金历!$N$11),0),1)</f>
        <v>1</v>
      </c>
      <c r="M709">
        <f t="shared" si="43"/>
        <v>1.166865457280825</v>
      </c>
      <c r="N709">
        <f t="shared" si="44"/>
        <v>3.8204225352112667E-2</v>
      </c>
      <c r="O709">
        <f t="shared" si="46"/>
        <v>3.6921332523557379E-2</v>
      </c>
      <c r="P709">
        <f t="shared" si="47"/>
        <v>3.5304452720524564E-2</v>
      </c>
      <c r="Q709">
        <f t="shared" si="45"/>
        <v>1.2095993581524345</v>
      </c>
    </row>
    <row r="710" spans="1:17">
      <c r="A710" s="842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48"/>
        <v>1.47712887652207</v>
      </c>
      <c r="G710">
        <f>LN(F710/参数实验室!$E$58)/参数实验室!$E$59</f>
        <v>1.4215671570691049E-2</v>
      </c>
      <c r="H710" s="905">
        <f>INDEX(神经网络!$F$10:$BN$70,MATCH(ROUND(G710*2,1)/2,神经网络!$D$10:$D$70,0),MATCH(ROUND(E710*2,1)/2,神经网络!$F$8:$BN$8,0))</f>
        <v>0.17284420046887178</v>
      </c>
      <c r="I710">
        <f t="shared" si="40"/>
        <v>1.1972998811211442</v>
      </c>
      <c r="J710">
        <f t="shared" si="41"/>
        <v>3.3556522086109908</v>
      </c>
      <c r="K710">
        <f t="shared" si="42"/>
        <v>0.35680094559523617</v>
      </c>
      <c r="L710">
        <f>MIN(MAX(L709*(1+MAX(MIN(((B710-B709)/B709)/($K$7*卓尔金历!$O$8),0),-卓尔金历!$N$11))+MIN(MAX(((B710-B709)/B709)/($K$7*卓尔金历!$O$8),0),卓尔金历!$N$11),0),1)</f>
        <v>0</v>
      </c>
      <c r="M710">
        <f t="shared" si="43"/>
        <v>1.1539283635969513</v>
      </c>
      <c r="N710">
        <f t="shared" si="44"/>
        <v>-4.92792945565542E-2</v>
      </c>
      <c r="O710">
        <f t="shared" si="46"/>
        <v>3.9050473062567877E-2</v>
      </c>
      <c r="P710">
        <f t="shared" si="47"/>
        <v>2.8331620930150212E-2</v>
      </c>
      <c r="Q710">
        <f t="shared" si="45"/>
        <v>1.2091258941438126</v>
      </c>
    </row>
    <row r="711" spans="1:17">
      <c r="A711" s="842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48"/>
        <v>1.4972363451223698</v>
      </c>
      <c r="G711">
        <f>LN(F711/参数实验室!$E$58)/参数实验室!$E$59</f>
        <v>2.1312074451609524E-2</v>
      </c>
      <c r="H711" s="905">
        <f>INDEX(神经网络!$F$10:$BN$70,MATCH(ROUND(G711*2,1)/2,神经网络!$D$10:$D$70,0),MATCH(ROUND(E711*2,1)/2,神经网络!$F$8:$BN$8,0))</f>
        <v>0.17284420046887178</v>
      </c>
      <c r="I711">
        <f t="shared" si="40"/>
        <v>1.1981882423866417</v>
      </c>
      <c r="J711">
        <f t="shared" si="41"/>
        <v>3.3700570607717193</v>
      </c>
      <c r="K711">
        <f t="shared" si="42"/>
        <v>0.35553945253148472</v>
      </c>
      <c r="L711">
        <f>MIN(MAX(L710*(1+MAX(MIN(((B711-B710)/B710)/($K$7*卓尔金历!$O$8),0),-卓尔金历!$N$11))+MIN(MAX(((B711-B710)/B710)/($K$7*卓尔金历!$O$8),0),卓尔金历!$N$11),0),1)</f>
        <v>0.12631012751257176</v>
      </c>
      <c r="M711">
        <f t="shared" si="43"/>
        <v>1.1539283635969513</v>
      </c>
      <c r="N711">
        <f t="shared" si="44"/>
        <v>4.2927130898022655E-3</v>
      </c>
      <c r="O711">
        <f t="shared" si="46"/>
        <v>3.9045563744388355E-2</v>
      </c>
      <c r="P711">
        <f t="shared" si="47"/>
        <v>1</v>
      </c>
      <c r="Q711">
        <f t="shared" si="45"/>
        <v>1.2091513114557602</v>
      </c>
    </row>
    <row r="712" spans="1:17">
      <c r="A712" s="842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48"/>
        <v>1.4453906976744186</v>
      </c>
      <c r="G712">
        <f>LN(F712/参数实验室!$E$58)/参数实验室!$E$59</f>
        <v>2.8155314028490363E-3</v>
      </c>
      <c r="H712" s="905">
        <f>INDEX(神经网络!$F$10:$BN$70,MATCH(ROUND(G712*2,1)/2,神经网络!$D$10:$D$70,0),MATCH(ROUND(E712*2,1)/2,神经网络!$F$8:$BN$8,0))</f>
        <v>0.17284420046887178</v>
      </c>
      <c r="I712">
        <f t="shared" si="40"/>
        <v>1.2019718852861851</v>
      </c>
      <c r="J712">
        <f t="shared" si="41"/>
        <v>3.4316268305335003</v>
      </c>
      <c r="K712">
        <f t="shared" si="42"/>
        <v>0.35026299322275661</v>
      </c>
      <c r="L712">
        <f>MIN(MAX(L711*(1+MAX(MIN(((B712-B711)/B711)/($K$7*卓尔金历!$O$8),0),-卓尔金历!$N$11))+MIN(MAX(((B712-B711)/B711)/($K$7*卓尔金历!$O$8),0),卓尔金历!$N$11),0),1)</f>
        <v>0.66388206092729529</v>
      </c>
      <c r="M712">
        <f t="shared" si="43"/>
        <v>1.1543886224059612</v>
      </c>
      <c r="N712">
        <f t="shared" si="44"/>
        <v>1.8269652012266505E-2</v>
      </c>
      <c r="O712">
        <f t="shared" si="46"/>
        <v>3.6895577485396652E-2</v>
      </c>
      <c r="P712">
        <f t="shared" si="47"/>
        <v>0.76933912189863918</v>
      </c>
      <c r="Q712">
        <f t="shared" si="45"/>
        <v>1.2129695735720285</v>
      </c>
    </row>
    <row r="713" spans="1:17">
      <c r="A713" s="842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48"/>
        <v>1.4108953409090907</v>
      </c>
      <c r="G713">
        <f>LN(F713/参数实验室!$E$58)/参数实验室!$E$59</f>
        <v>-9.8624059798814515E-3</v>
      </c>
      <c r="H713" s="905">
        <f>INDEX(神经网络!$F$10:$BN$70,MATCH(ROUND(G713*2,1)/2,神经网络!$D$10:$D$70,0),MATCH(ROUND(E713*2,1)/2,神经网络!$F$8:$BN$8,0))</f>
        <v>0.22498390854117628</v>
      </c>
      <c r="I713">
        <f t="shared" si="40"/>
        <v>1.2068033706233563</v>
      </c>
      <c r="J713">
        <f t="shared" si="41"/>
        <v>3.5114321056621867</v>
      </c>
      <c r="K713">
        <f t="shared" si="42"/>
        <v>0.34367840080899897</v>
      </c>
      <c r="L713">
        <f>MIN(MAX(L712*(1+MAX(MIN(((B713-B712)/B712)/($K$7*卓尔金历!$O$8),0),-卓尔金历!$N$11))+MIN(MAX(((B713-B712)/B712)/($K$7*卓尔金历!$O$8),0),卓尔金历!$N$11),0),1)</f>
        <v>1</v>
      </c>
      <c r="M713">
        <f t="shared" si="43"/>
        <v>1.1574691799639678</v>
      </c>
      <c r="N713">
        <f t="shared" si="44"/>
        <v>2.3255813953488497E-2</v>
      </c>
      <c r="O713">
        <f t="shared" si="46"/>
        <v>3.6922702667069367E-2</v>
      </c>
      <c r="P713">
        <f t="shared" si="47"/>
        <v>0.51622279647772529</v>
      </c>
      <c r="Q713">
        <f t="shared" si="45"/>
        <v>1.2167206341764103</v>
      </c>
    </row>
    <row r="714" spans="1:17">
      <c r="A714" s="842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48"/>
        <v>1.3808107865168537</v>
      </c>
      <c r="G714">
        <f>LN(F714/参数实验室!$E$58)/参数实验室!$E$59</f>
        <v>-2.117492281690924E-2</v>
      </c>
      <c r="H714" s="905">
        <f>INDEX(神经网络!$F$10:$BN$70,MATCH(ROUND(G714*2,1)/2,神经网络!$D$10:$D$70,0),MATCH(ROUND(E714*2,1)/2,神经网络!$F$8:$BN$8,0))</f>
        <v>0.22498390854117628</v>
      </c>
      <c r="I714">
        <f t="shared" si="40"/>
        <v>1.2098887267502143</v>
      </c>
      <c r="J714">
        <f t="shared" si="41"/>
        <v>3.5513347432265299</v>
      </c>
      <c r="K714">
        <f t="shared" si="42"/>
        <v>0.34068563349536068</v>
      </c>
      <c r="L714">
        <f>MIN(MAX(L713*(1+MAX(MIN(((B714-B713)/B713)/($K$7*卓尔金历!$O$8),0),-卓尔金历!$N$11))+MIN(MAX(((B714-B713)/B713)/($K$7*卓尔金历!$O$8),0),卓尔金历!$N$11),0),1)</f>
        <v>1</v>
      </c>
      <c r="M714">
        <f t="shared" si="43"/>
        <v>1.1604284065562889</v>
      </c>
      <c r="N714">
        <f t="shared" si="44"/>
        <v>1.1363636363636322E-2</v>
      </c>
      <c r="O714">
        <f t="shared" si="46"/>
        <v>3.6868858349401158E-2</v>
      </c>
      <c r="P714">
        <f t="shared" si="47"/>
        <v>1</v>
      </c>
      <c r="Q714">
        <f t="shared" si="45"/>
        <v>1.218326454083694</v>
      </c>
    </row>
    <row r="715" spans="1:17">
      <c r="A715" s="842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48"/>
        <v>1.3715137078651685</v>
      </c>
      <c r="G715">
        <f>LN(F715/参数实验室!$E$58)/参数实验室!$E$59</f>
        <v>-2.4720745911823102E-2</v>
      </c>
      <c r="H715" s="905">
        <f>INDEX(神经网络!$F$10:$BN$70,MATCH(ROUND(G715*2,1)/2,神经网络!$D$10:$D$70,0),MATCH(ROUND(E715*2,1)/2,神经网络!$F$8:$BN$8,0))</f>
        <v>0.22498390854117628</v>
      </c>
      <c r="I715">
        <f t="shared" si="40"/>
        <v>1.2098887267502143</v>
      </c>
      <c r="J715">
        <f t="shared" si="41"/>
        <v>3.5513347432265299</v>
      </c>
      <c r="K715">
        <f t="shared" si="42"/>
        <v>0.34068563349536068</v>
      </c>
      <c r="L715">
        <f>MIN(MAX(L714*(1+MAX(MIN(((B715-B714)/B714)/($K$7*卓尔金历!$O$8),0),-卓尔金历!$N$11))+MIN(MAX(((B715-B714)/B714)/($K$7*卓尔金历!$O$8),0),卓尔金历!$N$11),0),1)</f>
        <v>1</v>
      </c>
      <c r="M715">
        <f t="shared" si="43"/>
        <v>1.1604284065562889</v>
      </c>
      <c r="N715">
        <f t="shared" si="44"/>
        <v>0</v>
      </c>
      <c r="O715">
        <f t="shared" si="46"/>
        <v>3.680006329167472E-2</v>
      </c>
      <c r="P715">
        <f t="shared" si="47"/>
        <v>1</v>
      </c>
      <c r="Q715">
        <f t="shared" si="45"/>
        <v>1.218326454083694</v>
      </c>
    </row>
    <row r="716" spans="1:17">
      <c r="A716" s="842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48"/>
        <v>1.3626526479225032</v>
      </c>
      <c r="G716">
        <f>LN(F716/参数实验室!$E$58)/参数实验室!$E$59</f>
        <v>-2.8122718443436005E-2</v>
      </c>
      <c r="H716" s="905">
        <f>INDEX(神经网络!$F$10:$BN$70,MATCH(ROUND(G716*2,1)/2,神经网络!$D$10:$D$70,0),MATCH(ROUND(E716*2,1)/2,神经网络!$F$8:$BN$8,0))</f>
        <v>0.11858556166944165</v>
      </c>
      <c r="I716">
        <f t="shared" si="40"/>
        <v>1.209524766594454</v>
      </c>
      <c r="J716">
        <f t="shared" si="41"/>
        <v>3.5465863293563729</v>
      </c>
      <c r="K716">
        <f t="shared" si="42"/>
        <v>0.34103914419981313</v>
      </c>
      <c r="L716">
        <f>MIN(MAX(L715*(1+MAX(MIN(((B716-B715)/B715)/($K$7*卓尔金历!$O$8),0),-卓尔金历!$N$11))+MIN(MAX(((B716-B715)/B715)/($K$7*卓尔金历!$O$8),0),卓尔金历!$N$11),0),1)</f>
        <v>0.96065738113503674</v>
      </c>
      <c r="M716">
        <f t="shared" si="43"/>
        <v>1.1600793251124661</v>
      </c>
      <c r="N716">
        <f t="shared" si="44"/>
        <v>-1.3370786516854706E-3</v>
      </c>
      <c r="O716">
        <f t="shared" si="46"/>
        <v>3.695040954141466E-2</v>
      </c>
      <c r="P716">
        <f t="shared" si="47"/>
        <v>1</v>
      </c>
      <c r="Q716">
        <f t="shared" si="45"/>
        <v>1.2179599556808316</v>
      </c>
    </row>
    <row r="717" spans="1:17">
      <c r="A717" s="842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48"/>
        <v>1.3764008128307865</v>
      </c>
      <c r="G717">
        <f>LN(F717/参数实验室!$E$58)/参数实验室!$E$59</f>
        <v>-2.2853861417983234E-2</v>
      </c>
      <c r="H717" s="905">
        <f>INDEX(神经网络!$F$10:$BN$70,MATCH(ROUND(G717*2,1)/2,神经网络!$D$10:$D$70,0),MATCH(ROUND(E717*2,1)/2,神经网络!$F$8:$BN$8,0))</f>
        <v>0.17284420046887178</v>
      </c>
      <c r="I717">
        <f t="shared" si="40"/>
        <v>1.2066555098914931</v>
      </c>
      <c r="J717">
        <f t="shared" si="41"/>
        <v>3.475639439766971</v>
      </c>
      <c r="K717">
        <f t="shared" si="42"/>
        <v>0.34717511145874064</v>
      </c>
      <c r="L717">
        <f>MIN(MAX(L716*(1+MAX(MIN(((B717-B716)/B716)/($K$7*卓尔金历!$O$8),0),-卓尔金历!$N$11))+MIN(MAX(((B717-B716)/B716)/($K$7*卓尔金历!$O$8),0),卓尔金历!$N$11),0),1)</f>
        <v>0.39520288810537602</v>
      </c>
      <c r="M717">
        <f t="shared" si="43"/>
        <v>1.15743563315281</v>
      </c>
      <c r="N717">
        <f t="shared" si="44"/>
        <v>-2.000427537943987E-2</v>
      </c>
      <c r="O717">
        <f t="shared" si="46"/>
        <v>3.7614832304116982E-2</v>
      </c>
      <c r="P717">
        <f t="shared" si="47"/>
        <v>0.69173526450595024</v>
      </c>
      <c r="Q717">
        <f t="shared" si="45"/>
        <v>1.2150706888685325</v>
      </c>
    </row>
    <row r="718" spans="1:17">
      <c r="A718" s="842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48"/>
        <v>1.2845860628709604</v>
      </c>
      <c r="G718">
        <f>LN(F718/参数实验室!$E$58)/参数实验室!$E$59</f>
        <v>-5.9087395993417155E-2</v>
      </c>
      <c r="H718" s="905">
        <f>INDEX(神经网络!$F$10:$BN$70,MATCH(ROUND(G718*2,1)/2,神经网络!$D$10:$D$70,0),MATCH(ROUND(E718*2,1)/2,神经网络!$F$8:$BN$8,0))</f>
        <v>0.11858556166944165</v>
      </c>
      <c r="I718">
        <f t="shared" si="40"/>
        <v>1.2159387760057698</v>
      </c>
      <c r="J718">
        <f t="shared" si="41"/>
        <v>3.6303419656039293</v>
      </c>
      <c r="K718">
        <f t="shared" si="42"/>
        <v>0.33493780683095814</v>
      </c>
      <c r="L718">
        <f>MIN(MAX(L717*(1+MAX(MIN(((B718-B717)/B717)/($K$7*卓尔金历!$O$8),0),-卓尔金历!$N$11))+MIN(MAX(((B718-B717)/B717)/($K$7*卓尔金历!$O$8),0),卓尔金历!$N$11),0),1)</f>
        <v>1</v>
      </c>
      <c r="M718">
        <f t="shared" si="43"/>
        <v>1.1609547562463298</v>
      </c>
      <c r="N718">
        <f t="shared" si="44"/>
        <v>4.4510522025647863E-2</v>
      </c>
      <c r="O718">
        <f t="shared" si="46"/>
        <v>3.7997602621258786E-2</v>
      </c>
      <c r="P718">
        <f t="shared" si="47"/>
        <v>3.1664070201095559E-2</v>
      </c>
      <c r="Q718">
        <f t="shared" si="45"/>
        <v>1.2215370351922266</v>
      </c>
    </row>
    <row r="719" spans="1:17">
      <c r="A719" s="842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48"/>
        <v>1.2625712299465239</v>
      </c>
      <c r="G719">
        <f>LN(F719/参数实验室!$E$58)/参数实验室!$E$59</f>
        <v>-6.8160146876638641E-2</v>
      </c>
      <c r="H719" s="905">
        <f>INDEX(神经网络!$F$10:$BN$70,MATCH(ROUND(G719*2,1)/2,神经网络!$D$10:$D$70,0),MATCH(ROUND(E719*2,1)/2,神经网络!$F$8:$BN$8,0))</f>
        <v>0.17302826378439787</v>
      </c>
      <c r="I719">
        <f t="shared" si="40"/>
        <v>1.2199326846936671</v>
      </c>
      <c r="J719">
        <f t="shared" si="41"/>
        <v>3.7308966122660729</v>
      </c>
      <c r="K719">
        <f t="shared" si="42"/>
        <v>0.32698110172307993</v>
      </c>
      <c r="L719">
        <f>MIN(MAX(L718*(1+MAX(MIN(((B719-B718)/B718)/($K$7*卓尔金历!$O$8),0),-卓尔金历!$N$11))+MIN(MAX(((B719-B718)/B718)/($K$7*卓尔金历!$O$8),0),卓尔金历!$N$11),0),1)</f>
        <v>1</v>
      </c>
      <c r="M719">
        <f t="shared" si="43"/>
        <v>1.1647680627866963</v>
      </c>
      <c r="N719">
        <f t="shared" si="44"/>
        <v>2.7698395251703548E-2</v>
      </c>
      <c r="O719">
        <f t="shared" si="46"/>
        <v>3.8036011431878451E-2</v>
      </c>
      <c r="P719">
        <f t="shared" si="47"/>
        <v>0.36720778240994034</v>
      </c>
      <c r="Q719">
        <f t="shared" si="45"/>
        <v>1.2216640808428285</v>
      </c>
    </row>
    <row r="720" spans="1:17">
      <c r="A720" s="842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48"/>
        <v>1.2535470089944818</v>
      </c>
      <c r="G720">
        <f>LN(F720/参数实验室!$E$58)/参数实验室!$E$59</f>
        <v>-7.1925009026595377E-2</v>
      </c>
      <c r="H720" s="905">
        <f>INDEX(神经网络!$F$10:$BN$70,MATCH(ROUND(G720*2,1)/2,神经网络!$D$10:$D$70,0),MATCH(ROUND(E720*2,1)/2,神经网络!$F$8:$BN$8,0))</f>
        <v>0.17302826378439787</v>
      </c>
      <c r="I720">
        <f t="shared" si="40"/>
        <v>1.2244545982469919</v>
      </c>
      <c r="J720">
        <f t="shared" si="41"/>
        <v>3.810821595307452</v>
      </c>
      <c r="K720">
        <f t="shared" si="42"/>
        <v>0.32130987180159626</v>
      </c>
      <c r="L720">
        <f>MIN(MAX(L719*(1+MAX(MIN(((B720-B719)/B719)/($K$7*卓尔金历!$O$8),0),-卓尔金历!$N$11))+MIN(MAX(((B720-B719)/B719)/($K$7*卓尔金历!$O$8),0),卓尔金历!$N$11),0),1)</f>
        <v>1</v>
      </c>
      <c r="M720">
        <f t="shared" si="43"/>
        <v>1.1690854981302028</v>
      </c>
      <c r="N720">
        <f t="shared" si="44"/>
        <v>2.1422459893048168E-2</v>
      </c>
      <c r="O720">
        <f t="shared" si="46"/>
        <v>3.7799198978616735E-2</v>
      </c>
      <c r="P720">
        <f t="shared" si="47"/>
        <v>0.62748269689536595</v>
      </c>
      <c r="Q720">
        <f t="shared" si="45"/>
        <v>1.2233269193389584</v>
      </c>
    </row>
    <row r="721" spans="1:17">
      <c r="A721" s="842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48"/>
        <v>1.1364963912630579</v>
      </c>
      <c r="G721">
        <f>LN(F721/参数实验室!$E$58)/参数实验室!$E$59</f>
        <v>-0.12337485064477079</v>
      </c>
      <c r="H721" s="905">
        <f>INDEX(神经网络!$F$10:$BN$70,MATCH(ROUND(G721*2,1)/2,神经网络!$D$10:$D$70,0),MATCH(ROUND(E721*2,1)/2,神经网络!$F$8:$BN$8,0))</f>
        <v>0.17310012896472174</v>
      </c>
      <c r="I721">
        <f t="shared" si="40"/>
        <v>1.2461884064600517</v>
      </c>
      <c r="J721">
        <f t="shared" si="41"/>
        <v>4.2017477355253208</v>
      </c>
      <c r="K721">
        <f t="shared" si="42"/>
        <v>0.29658810687839826</v>
      </c>
      <c r="L721">
        <f>MIN(MAX(L720*(1+MAX(MIN(((B721-B720)/B720)/($K$7*卓尔金历!$O$8),0),-卓尔金历!$N$11))+MIN(MAX(((B721-B720)/B720)/($K$7*卓尔金历!$O$8),0),卓尔金历!$N$11),0),1)</f>
        <v>1</v>
      </c>
      <c r="M721">
        <f t="shared" si="43"/>
        <v>1.189836516614194</v>
      </c>
      <c r="N721">
        <f t="shared" si="44"/>
        <v>0.10258316492675616</v>
      </c>
      <c r="O721">
        <f t="shared" si="46"/>
        <v>3.9427550055778499E-2</v>
      </c>
      <c r="P721">
        <f t="shared" si="47"/>
        <v>1.6552638608434245E-3</v>
      </c>
      <c r="Q721">
        <f t="shared" si="45"/>
        <v>1.236951948198777</v>
      </c>
    </row>
    <row r="722" spans="1:17">
      <c r="A722" s="842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48"/>
        <v>1.0855126709206926</v>
      </c>
      <c r="G722">
        <f>LN(F722/参数实验室!$E$58)/参数实验室!$E$59</f>
        <v>-0.14746449960907695</v>
      </c>
      <c r="H722" s="905">
        <f>INDEX(神经网络!$F$10:$BN$70,MATCH(ROUND(G722*2,1)/2,神经网络!$D$10:$D$70,0),MATCH(ROUND(E722*2,1)/2,神经网络!$F$8:$BN$8,0))</f>
        <v>0.1186891311911789</v>
      </c>
      <c r="I722">
        <f t="shared" si="40"/>
        <v>1.2552021542761898</v>
      </c>
      <c r="J722">
        <f t="shared" si="41"/>
        <v>4.3773193408084312</v>
      </c>
      <c r="K722">
        <f t="shared" si="42"/>
        <v>0.28675133261910268</v>
      </c>
      <c r="L722">
        <f>MIN(MAX(L721*(1+MAX(MIN(((B722-B721)/B721)/($K$7*卓尔金历!$O$8),0),-卓尔金历!$N$11))+MIN(MAX(((B722-B721)/B721)/($K$7*卓尔金历!$O$8),0),卓尔金历!$N$11),0),1)</f>
        <v>1</v>
      </c>
      <c r="M722">
        <f t="shared" si="43"/>
        <v>1.1984426681781117</v>
      </c>
      <c r="N722">
        <f t="shared" si="44"/>
        <v>4.1785375118708577E-2</v>
      </c>
      <c r="O722">
        <f t="shared" si="46"/>
        <v>3.9284529318512007E-2</v>
      </c>
      <c r="P722">
        <f t="shared" si="47"/>
        <v>3.6994254539914985E-2</v>
      </c>
      <c r="Q722">
        <f t="shared" si="45"/>
        <v>1.2369667577452512</v>
      </c>
    </row>
    <row r="723" spans="1:17">
      <c r="A723" s="842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48"/>
        <v>1.0786694282592864</v>
      </c>
      <c r="G723">
        <f>LN(F723/参数实验室!$E$58)/参数实验室!$E$59</f>
        <v>-0.15078373559263777</v>
      </c>
      <c r="H723" s="905">
        <f>INDEX(神经网络!$F$10:$BN$70,MATCH(ROUND(G723*2,1)/2,神经网络!$D$10:$D$70,0),MATCH(ROUND(E723*2,1)/2,神经网络!$F$8:$BN$8,0))</f>
        <v>0.1186891311911789</v>
      </c>
      <c r="I723">
        <f t="shared" si="40"/>
        <v>1.255392282256522</v>
      </c>
      <c r="J723">
        <f t="shared" si="41"/>
        <v>4.3829057100674396</v>
      </c>
      <c r="K723">
        <f t="shared" si="42"/>
        <v>0.28642922419547223</v>
      </c>
      <c r="L723">
        <f>MIN(MAX(L722*(1+MAX(MIN(((B723-B722)/B722)/($K$7*卓尔金历!$O$8),0),-卓尔金历!$N$11))+MIN(MAX(((B723-B722)/B722)/($K$7*卓尔金历!$O$8),0),卓尔金历!$N$11),0),1)</f>
        <v>1</v>
      </c>
      <c r="M723">
        <f t="shared" si="43"/>
        <v>1.198624198685583</v>
      </c>
      <c r="N723">
        <f t="shared" si="44"/>
        <v>1.2762078395623833E-3</v>
      </c>
      <c r="O723">
        <f t="shared" si="46"/>
        <v>3.873981605952264E-2</v>
      </c>
      <c r="P723">
        <f t="shared" si="47"/>
        <v>1</v>
      </c>
      <c r="Q723">
        <f t="shared" si="45"/>
        <v>1.2369736892043974</v>
      </c>
    </row>
    <row r="724" spans="1:17">
      <c r="A724" s="842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48"/>
        <v>1.1039977920883166</v>
      </c>
      <c r="G724">
        <f>LN(F724/参数实验室!$E$58)/参数实验室!$E$59</f>
        <v>-0.1386020426666188</v>
      </c>
      <c r="H724" s="905">
        <f>INDEX(神经网络!$F$10:$BN$70,MATCH(ROUND(G724*2,1)/2,神经网络!$D$10:$D$70,0),MATCH(ROUND(E724*2,1)/2,神经网络!$F$8:$BN$8,0))</f>
        <v>6.2704063399310603E-2</v>
      </c>
      <c r="I724">
        <f t="shared" si="40"/>
        <v>1.2538458363535263</v>
      </c>
      <c r="J724">
        <f t="shared" si="41"/>
        <v>4.337416703244088</v>
      </c>
      <c r="K724">
        <f t="shared" si="42"/>
        <v>0.28907663757916924</v>
      </c>
      <c r="L724">
        <f>MIN(MAX(L723*(1+MAX(MIN(((B724-B723)/B723)/($K$7*卓尔金历!$O$8),0),-卓尔金历!$N$11))+MIN(MAX(((B724-B723)/B723)/($K$7*卓尔金历!$O$8),0),卓尔金历!$N$11),0),1)</f>
        <v>0.69461293508365352</v>
      </c>
      <c r="M724">
        <f t="shared" si="43"/>
        <v>1.1971476821357463</v>
      </c>
      <c r="N724">
        <f t="shared" si="44"/>
        <v>-1.0378732702112233E-2</v>
      </c>
      <c r="O724">
        <f t="shared" si="46"/>
        <v>3.920455296343963E-2</v>
      </c>
      <c r="P724">
        <f t="shared" si="47"/>
        <v>1</v>
      </c>
      <c r="Q724">
        <f t="shared" si="45"/>
        <v>1.2354499321120365</v>
      </c>
    </row>
    <row r="725" spans="1:17">
      <c r="A725" s="842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48"/>
        <v>1.1270945721866019</v>
      </c>
      <c r="G725">
        <f>LN(F725/参数实验室!$E$58)/参数实验室!$E$59</f>
        <v>-0.12773483547503139</v>
      </c>
      <c r="H725" s="905">
        <f>INDEX(神经网络!$F$10:$BN$70,MATCH(ROUND(G725*2,1)/2,神经网络!$D$10:$D$70,0),MATCH(ROUND(E725*2,1)/2,神经网络!$F$8:$BN$8,0))</f>
        <v>6.2704063399310603E-2</v>
      </c>
      <c r="I725">
        <f t="shared" si="40"/>
        <v>1.2537387899702261</v>
      </c>
      <c r="J725">
        <f t="shared" si="41"/>
        <v>4.3315111128845656</v>
      </c>
      <c r="K725">
        <f t="shared" si="42"/>
        <v>0.2894460518041474</v>
      </c>
      <c r="L725">
        <f>MIN(MAX(L724*(1+MAX(MIN(((B725-B724)/B724)/($K$7*卓尔金历!$O$8),0),-卓尔金历!$N$11))+MIN(MAX(((B725-B724)/B724)/($K$7*卓尔金历!$O$8),0),卓尔金历!$N$11),0),1)</f>
        <v>0.66678497647848645</v>
      </c>
      <c r="M725">
        <f t="shared" si="43"/>
        <v>1.1970766886578972</v>
      </c>
      <c r="N725">
        <f t="shared" si="44"/>
        <v>-1.3615455381784046E-3</v>
      </c>
      <c r="O725">
        <f t="shared" si="46"/>
        <v>3.2726538066471057E-2</v>
      </c>
      <c r="P725">
        <f t="shared" si="47"/>
        <v>1</v>
      </c>
      <c r="Q725">
        <f t="shared" si="45"/>
        <v>1.2353444562687177</v>
      </c>
    </row>
    <row r="726" spans="1:17">
      <c r="A726" s="842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48"/>
        <v>1.09748981981982</v>
      </c>
      <c r="G726">
        <f>LN(F726/参数实验室!$E$58)/参数实验室!$E$59</f>
        <v>-0.14170516756174148</v>
      </c>
      <c r="H726" s="905">
        <f>INDEX(神经网络!$F$10:$BN$70,MATCH(ROUND(G726*2,1)/2,神经网络!$D$10:$D$70,0),MATCH(ROUND(E726*2,1)/2,神经网络!$F$8:$BN$8,0))</f>
        <v>6.2704063399310603E-2</v>
      </c>
      <c r="I726">
        <f t="shared" si="40"/>
        <v>1.2555116576886411</v>
      </c>
      <c r="J726">
        <f t="shared" si="41"/>
        <v>4.4291927696420768</v>
      </c>
      <c r="K726">
        <f t="shared" si="42"/>
        <v>0.28346286174175683</v>
      </c>
      <c r="L726">
        <f>MIN(MAX(L725*(1+MAX(MIN(((B726-B725)/B725)/($K$7*卓尔金历!$O$8),0),-卓尔金历!$N$11))+MIN(MAX(((B726-B725)/B725)/($K$7*卓尔金历!$O$8),0),卓尔金历!$N$11),0),1)</f>
        <v>1</v>
      </c>
      <c r="M726">
        <f t="shared" si="43"/>
        <v>1.198205384821615</v>
      </c>
      <c r="N726">
        <f t="shared" si="44"/>
        <v>2.2551403935441049E-2</v>
      </c>
      <c r="O726">
        <f t="shared" si="46"/>
        <v>3.2408388687769844E-2</v>
      </c>
      <c r="P726">
        <f t="shared" si="47"/>
        <v>0.40721381114944594</v>
      </c>
      <c r="Q726">
        <f t="shared" si="45"/>
        <v>1.2370913132098624</v>
      </c>
    </row>
    <row r="727" spans="1:17">
      <c r="A727" s="842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48"/>
        <v>1.1029518873300588</v>
      </c>
      <c r="G727">
        <f>LN(F727/参数实验室!$E$58)/参数实验室!$E$59</f>
        <v>-0.13909951425581379</v>
      </c>
      <c r="H727" s="905">
        <f>INDEX(神经网络!$F$10:$BN$70,MATCH(ROUND(G727*2,1)/2,神经网络!$D$10:$D$70,0),MATCH(ROUND(E727*2,1)/2,神经网络!$F$8:$BN$8,0))</f>
        <v>0.1186891311911789</v>
      </c>
      <c r="I727">
        <f t="shared" si="40"/>
        <v>1.255194627237161</v>
      </c>
      <c r="J727">
        <f t="shared" si="41"/>
        <v>4.4113562906508159</v>
      </c>
      <c r="K727">
        <f t="shared" si="42"/>
        <v>0.28453712294727834</v>
      </c>
      <c r="L727">
        <f>MIN(MAX(L726*(1+MAX(MIN(((B727-B726)/B726)/($K$7*卓尔金历!$O$8),0),-卓尔金历!$N$11))+MIN(MAX(((B727-B726)/B726)/($K$7*卓尔金历!$O$8),0),卓尔金历!$N$11),0),1)</f>
        <v>0.8815075019831401</v>
      </c>
      <c r="M727">
        <f t="shared" si="43"/>
        <v>1.1979028248319967</v>
      </c>
      <c r="N727">
        <f t="shared" si="44"/>
        <v>-4.027027027026924E-3</v>
      </c>
      <c r="O727">
        <f t="shared" si="46"/>
        <v>3.2125229020846996E-2</v>
      </c>
      <c r="P727">
        <f t="shared" si="47"/>
        <v>1</v>
      </c>
      <c r="Q727">
        <f t="shared" si="45"/>
        <v>1.2369641081208773</v>
      </c>
    </row>
    <row r="728" spans="1:17">
      <c r="A728" s="842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48"/>
        <v>1.091373461952247</v>
      </c>
      <c r="G728">
        <f>LN(F728/参数实验室!$E$58)/参数实验室!$E$59</f>
        <v>-0.14463838274949423</v>
      </c>
      <c r="H728" s="905">
        <f>INDEX(神经网络!$F$10:$BN$70,MATCH(ROUND(G728*2,1)/2,神经网络!$D$10:$D$70,0),MATCH(ROUND(E728*2,1)/2,神经网络!$F$8:$BN$8,0))</f>
        <v>0.1186891311911789</v>
      </c>
      <c r="I728">
        <f t="shared" ref="I728:I791" si="49">I727*(1+(B728-B727)/B727*H727)</f>
        <v>1.2552727863252671</v>
      </c>
      <c r="J728">
        <f t="shared" ref="J728:J791" si="50">J727*B728/B727</f>
        <v>4.4136706436295476</v>
      </c>
      <c r="K728">
        <f t="shared" ref="K728:K791" si="51">I728/J728</f>
        <v>0.28440563142994357</v>
      </c>
      <c r="L728">
        <f>MIN(MAX(L727*(1+MAX(MIN(((B728-B727)/B727)/($K$7*卓尔金历!$O$8),0),-卓尔金历!$N$11))+MIN(MAX(((B728-B727)/B727)/($K$7*卓尔金历!$O$8),0),卓尔金历!$N$11),0),1)</f>
        <v>0.8969445328380995</v>
      </c>
      <c r="M728">
        <f t="shared" ref="M728:M791" si="52">M727*(1+(B728-B727)/B727*H727*L727)</f>
        <v>1.1979685778988303</v>
      </c>
      <c r="N728">
        <f t="shared" ref="N728:N791" si="53">(B728-B727)/B727</f>
        <v>5.2463524282461054E-4</v>
      </c>
      <c r="O728">
        <f t="shared" si="46"/>
        <v>3.1184082296187524E-2</v>
      </c>
      <c r="P728">
        <f t="shared" si="47"/>
        <v>1</v>
      </c>
      <c r="Q728">
        <f t="shared" ref="Q728:Q791" si="54">Q727*(1+(B728-B727)/B727*H727*P727)</f>
        <v>1.2370411320218826</v>
      </c>
    </row>
    <row r="729" spans="1:17">
      <c r="A729" s="842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48"/>
        <v>1.0480641818309562</v>
      </c>
      <c r="G729">
        <f>LN(F729/参数实验室!$E$58)/参数实验室!$E$59</f>
        <v>-0.16589084280548486</v>
      </c>
      <c r="H729" s="905">
        <f>INDEX(神经网络!$F$10:$BN$70,MATCH(ROUND(G729*2,1)/2,神经网络!$D$10:$D$70,0),MATCH(ROUND(E729*2,1)/2,神经网络!$F$8:$BN$8,0))</f>
        <v>0.1186891311911789</v>
      </c>
      <c r="I729">
        <f t="shared" si="49"/>
        <v>1.2596544073219502</v>
      </c>
      <c r="J729">
        <f t="shared" si="50"/>
        <v>4.5434739236263555</v>
      </c>
      <c r="K729">
        <f t="shared" si="51"/>
        <v>0.27724477536267272</v>
      </c>
      <c r="L729">
        <f>MIN(MAX(L728*(1+MAX(MIN(((B729-B728)/B728)/($K$7*卓尔金历!$O$8),0),-卓尔金历!$N$11))+MIN(MAX(((B729-B728)/B728)/($K$7*卓尔金历!$O$8),0),卓尔金历!$N$11),0),1)</f>
        <v>1</v>
      </c>
      <c r="M729">
        <f t="shared" si="52"/>
        <v>1.2017192380069255</v>
      </c>
      <c r="N729">
        <f t="shared" si="53"/>
        <v>2.9409371581488312E-2</v>
      </c>
      <c r="O729">
        <f t="shared" si="46"/>
        <v>2.9262767212002449E-2</v>
      </c>
      <c r="P729">
        <f t="shared" si="47"/>
        <v>3.1028242324042905E-2</v>
      </c>
      <c r="Q729">
        <f t="shared" si="54"/>
        <v>1.2413591141026501</v>
      </c>
    </row>
    <row r="730" spans="1:17">
      <c r="A730" s="842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48"/>
        <v>1.027843043561363</v>
      </c>
      <c r="G730">
        <f>LN(F730/参数实验室!$E$58)/参数实验室!$E$59</f>
        <v>-0.17611623413336902</v>
      </c>
      <c r="H730" s="905">
        <f>INDEX(神经网络!$F$10:$BN$70,MATCH(ROUND(G730*2,1)/2,神经网络!$D$10:$D$70,0),MATCH(ROUND(E730*2,1)/2,神经网络!$F$8:$BN$8,0))</f>
        <v>8.2903677662989183E-3</v>
      </c>
      <c r="I730">
        <f t="shared" si="49"/>
        <v>1.2612799432381419</v>
      </c>
      <c r="J730">
        <f t="shared" si="50"/>
        <v>4.5928733889310118</v>
      </c>
      <c r="K730">
        <f t="shared" si="51"/>
        <v>0.27461674564726113</v>
      </c>
      <c r="L730">
        <f>MIN(MAX(L729*(1+MAX(MIN(((B730-B729)/B729)/($K$7*卓尔金历!$O$8),0),-卓尔金历!$N$11))+MIN(MAX(((B730-B729)/B729)/($K$7*卓尔金历!$O$8),0),卓尔金历!$N$11),0),1)</f>
        <v>1</v>
      </c>
      <c r="M730">
        <f t="shared" si="52"/>
        <v>1.203270010799212</v>
      </c>
      <c r="N730">
        <f t="shared" si="53"/>
        <v>1.0872619967680675E-2</v>
      </c>
      <c r="O730">
        <f t="shared" si="46"/>
        <v>2.8775369401624607E-2</v>
      </c>
      <c r="P730">
        <f t="shared" si="47"/>
        <v>1</v>
      </c>
      <c r="Q730">
        <f t="shared" si="54"/>
        <v>1.2414088190674828</v>
      </c>
    </row>
    <row r="731" spans="1:17">
      <c r="A731" s="842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48"/>
        <v>1.0232065554026153</v>
      </c>
      <c r="G731">
        <f>LN(F731/参数实验室!$E$58)/参数实验室!$E$59</f>
        <v>-0.17848914964173704</v>
      </c>
      <c r="H731" s="905">
        <f>INDEX(神经网络!$F$10:$BN$70,MATCH(ROUND(G731*2,1)/2,神经网络!$D$10:$D$70,0),MATCH(ROUND(E731*2,1)/2,神经网络!$F$8:$BN$8,0))</f>
        <v>8.2903677662989183E-3</v>
      </c>
      <c r="I731">
        <f t="shared" si="49"/>
        <v>1.2613833251783213</v>
      </c>
      <c r="J731">
        <f t="shared" si="50"/>
        <v>4.6382825904792346</v>
      </c>
      <c r="K731">
        <f t="shared" si="51"/>
        <v>0.27195051197775194</v>
      </c>
      <c r="L731">
        <f>MIN(MAX(L730*(1+MAX(MIN(((B731-B730)/B730)/($K$7*卓尔金历!$O$8),0),-卓尔金历!$N$11))+MIN(MAX(((B731-B730)/B730)/($K$7*卓尔金历!$O$8),0),卓尔金历!$N$11),0),1)</f>
        <v>1</v>
      </c>
      <c r="M731">
        <f t="shared" si="52"/>
        <v>1.2033686379033242</v>
      </c>
      <c r="N731">
        <f t="shared" si="53"/>
        <v>9.8868829386110791E-3</v>
      </c>
      <c r="O731">
        <f t="shared" si="46"/>
        <v>2.5213688395597157E-2</v>
      </c>
      <c r="P731">
        <f t="shared" si="47"/>
        <v>0.99189235489965399</v>
      </c>
      <c r="Q731">
        <f t="shared" si="54"/>
        <v>1.2415105722531725</v>
      </c>
    </row>
    <row r="732" spans="1:17">
      <c r="A732" s="842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48"/>
        <v>0.99142928348909654</v>
      </c>
      <c r="G732">
        <f>LN(F732/参数实验室!$E$58)/参数实验室!$E$59</f>
        <v>-0.19504778787450833</v>
      </c>
      <c r="H732" s="905">
        <f>INDEX(神经网络!$F$10:$BN$70,MATCH(ROUND(G732*2,1)/2,神经网络!$D$10:$D$70,0),MATCH(ROUND(E732*2,1)/2,神经网络!$F$8:$BN$8,0))</f>
        <v>6.2704346651956164E-2</v>
      </c>
      <c r="I732">
        <f t="shared" si="49"/>
        <v>1.2617553233408654</v>
      </c>
      <c r="J732">
        <f t="shared" si="50"/>
        <v>4.8032799968077926</v>
      </c>
      <c r="K732">
        <f t="shared" si="51"/>
        <v>0.26268619030733459</v>
      </c>
      <c r="L732">
        <f>MIN(MAX(L731*(1+MAX(MIN(((B732-B731)/B731)/($K$7*卓尔金历!$O$8),0),-卓尔金历!$N$11))+MIN(MAX(((B732-B731)/B731)/($K$7*卓尔金历!$O$8),0),卓尔金历!$N$11),0),1)</f>
        <v>1</v>
      </c>
      <c r="M732">
        <f t="shared" si="52"/>
        <v>1.2037235267885882</v>
      </c>
      <c r="N732">
        <f t="shared" si="53"/>
        <v>3.5572952512043968E-2</v>
      </c>
      <c r="O732">
        <f t="shared" si="46"/>
        <v>2.5410838286942142E-2</v>
      </c>
      <c r="P732">
        <f t="shared" si="47"/>
        <v>1.6731556500631444E-2</v>
      </c>
      <c r="Q732">
        <f t="shared" si="54"/>
        <v>1.2418737411729799</v>
      </c>
    </row>
    <row r="733" spans="1:17">
      <c r="A733" s="842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48"/>
        <v>0.97103683347005743</v>
      </c>
      <c r="G733">
        <f>LN(F733/参数实验室!$E$58)/参数实验室!$E$59</f>
        <v>-0.20595594573186005</v>
      </c>
      <c r="H733" s="905">
        <f>INDEX(神经网络!$F$10:$BN$70,MATCH(ROUND(G733*2,1)/2,神经网络!$D$10:$D$70,0),MATCH(ROUND(E733*2,1)/2,神经网络!$F$8:$BN$8,0))</f>
        <v>6.2704346651956164E-2</v>
      </c>
      <c r="I733">
        <f t="shared" si="49"/>
        <v>1.2627576432026031</v>
      </c>
      <c r="J733">
        <f t="shared" si="50"/>
        <v>4.8641315190934158</v>
      </c>
      <c r="K733">
        <f t="shared" si="51"/>
        <v>0.2596059827424152</v>
      </c>
      <c r="L733">
        <f>MIN(MAX(L732*(1+MAX(MIN(((B733-B732)/B732)/($K$7*卓尔金历!$O$8),0),-卓尔金历!$N$11))+MIN(MAX(((B733-B732)/B732)/($K$7*卓尔金历!$O$8),0),卓尔金历!$N$11),0),1)</f>
        <v>1</v>
      </c>
      <c r="M733">
        <f t="shared" si="52"/>
        <v>1.2046797470451009</v>
      </c>
      <c r="N733">
        <f t="shared" si="53"/>
        <v>1.2668743509864994E-2</v>
      </c>
      <c r="O733">
        <f t="shared" si="46"/>
        <v>2.5428935205818768E-2</v>
      </c>
      <c r="P733">
        <f t="shared" si="47"/>
        <v>0.73986572507685788</v>
      </c>
      <c r="Q733">
        <f t="shared" si="54"/>
        <v>1.2418902472922602</v>
      </c>
    </row>
    <row r="734" spans="1:17">
      <c r="A734" s="842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48"/>
        <v>0.88624905660377362</v>
      </c>
      <c r="G734">
        <f>LN(F734/参数实验室!$E$58)/参数实验室!$E$59</f>
        <v>-0.25390996374411867</v>
      </c>
      <c r="H734" s="905">
        <f>INDEX(神经网络!$F$10:$BN$70,MATCH(ROUND(G734*2,1)/2,神经网络!$D$10:$D$70,0),MATCH(ROUND(E734*2,1)/2,神经网络!$F$8:$BN$8,0))</f>
        <v>1.4835790883511566</v>
      </c>
      <c r="I734">
        <f t="shared" si="49"/>
        <v>1.2696428947675409</v>
      </c>
      <c r="J734">
        <f t="shared" si="50"/>
        <v>5.2870994772754525</v>
      </c>
      <c r="K734">
        <f t="shared" si="51"/>
        <v>0.24013977800580616</v>
      </c>
      <c r="L734">
        <f>MIN(MAX(L733*(1+MAX(MIN(((B734-B733)/B733)/($K$7*卓尔金历!$O$8),0),-卓尔金历!$N$11))+MIN(MAX(((B734-B733)/B733)/($K$7*卓尔金历!$O$8),0),卓尔金历!$N$11),0),1)</f>
        <v>1</v>
      </c>
      <c r="M734">
        <f t="shared" si="52"/>
        <v>1.2112483258679971</v>
      </c>
      <c r="N734">
        <f t="shared" si="53"/>
        <v>8.6956521739130474E-2</v>
      </c>
      <c r="O734">
        <f t="shared" si="46"/>
        <v>2.94659380560322E-2</v>
      </c>
      <c r="P734">
        <f t="shared" si="47"/>
        <v>0</v>
      </c>
      <c r="Q734">
        <f t="shared" si="54"/>
        <v>1.2469002265980089</v>
      </c>
    </row>
    <row r="735" spans="1:17">
      <c r="A735" s="842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48"/>
        <v>0.88223851851851853</v>
      </c>
      <c r="G735">
        <f>LN(F735/参数实验室!$E$58)/参数实验室!$E$59</f>
        <v>-0.25629047324506748</v>
      </c>
      <c r="H735" s="905">
        <f>INDEX(神经网络!$F$10:$BN$70,MATCH(ROUND(G735*2,1)/2,神经网络!$D$10:$D$70,0),MATCH(ROUND(E735*2,1)/2,神经网络!$F$8:$BN$8,0))</f>
        <v>1.4835790883511566</v>
      </c>
      <c r="I735">
        <f t="shared" si="49"/>
        <v>1.3051828126609513</v>
      </c>
      <c r="J735">
        <f t="shared" si="50"/>
        <v>5.3868560711863109</v>
      </c>
      <c r="K735">
        <f t="shared" si="51"/>
        <v>0.24229027013404494</v>
      </c>
      <c r="L735">
        <f>MIN(MAX(L734*(1+MAX(MIN(((B735-B734)/B734)/($K$7*卓尔金历!$O$8),0),-卓尔金历!$N$11))+MIN(MAX(((B735-B734)/B734)/($K$7*卓尔金历!$O$8),0),卓尔金历!$N$11),0),1)</f>
        <v>1</v>
      </c>
      <c r="M735">
        <f t="shared" si="52"/>
        <v>1.2451536595860746</v>
      </c>
      <c r="N735">
        <f t="shared" si="53"/>
        <v>1.8867924528301886E-2</v>
      </c>
      <c r="O735">
        <f t="shared" si="46"/>
        <v>2.9403331383661337E-2</v>
      </c>
      <c r="P735">
        <f t="shared" si="47"/>
        <v>0.48618295766121988</v>
      </c>
      <c r="Q735">
        <f t="shared" si="54"/>
        <v>1.2469002265980089</v>
      </c>
    </row>
    <row r="736" spans="1:17">
      <c r="A736" s="842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48"/>
        <v>1.0419428329707519</v>
      </c>
      <c r="G736">
        <f>LN(F736/参数实验室!$E$58)/参数实验室!$E$59</f>
        <v>-0.16896530510390054</v>
      </c>
      <c r="H736" s="905">
        <f>INDEX(神经网络!$F$10:$BN$70,MATCH(ROUND(G736*2,1)/2,神经网络!$D$10:$D$70,0),MATCH(ROUND(E736*2,1)/2,神经网络!$F$8:$BN$8,0))</f>
        <v>0.1186891311911789</v>
      </c>
      <c r="I736">
        <f t="shared" si="49"/>
        <v>1.0303083186200097</v>
      </c>
      <c r="J736">
        <f t="shared" si="50"/>
        <v>4.6221619249032413</v>
      </c>
      <c r="K736">
        <f t="shared" si="51"/>
        <v>0.22290614984060253</v>
      </c>
      <c r="L736">
        <f>MIN(MAX(L735*(1+MAX(MIN(((B736-B735)/B735)/($K$7*卓尔金历!$O$8),0),-卓尔金历!$N$11))+MIN(MAX(((B736-B735)/B735)/($K$7*卓尔金历!$O$8),0),卓尔金历!$N$11),0),1)</f>
        <v>0</v>
      </c>
      <c r="M736">
        <f t="shared" si="52"/>
        <v>0.98292144287141991</v>
      </c>
      <c r="N736">
        <f t="shared" si="53"/>
        <v>-0.1419555555555555</v>
      </c>
      <c r="O736">
        <f t="shared" si="46"/>
        <v>4.5331494302863221E-2</v>
      </c>
      <c r="P736">
        <f t="shared" si="47"/>
        <v>0</v>
      </c>
      <c r="Q736">
        <f t="shared" si="54"/>
        <v>1.1192285587089756</v>
      </c>
    </row>
    <row r="737" spans="1:17">
      <c r="A737" s="842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48"/>
        <v>1.0316317829457364</v>
      </c>
      <c r="G737">
        <f>LN(F737/参数实验室!$E$58)/参数实验室!$E$59</f>
        <v>-0.17418512295707553</v>
      </c>
      <c r="H737" s="905">
        <f>INDEX(神经网络!$F$10:$BN$70,MATCH(ROUND(G737*2,1)/2,神经网络!$D$10:$D$70,0),MATCH(ROUND(E737*2,1)/2,神经网络!$F$8:$BN$8,0))</f>
        <v>6.2704063399310603E-2</v>
      </c>
      <c r="I737">
        <f t="shared" si="49"/>
        <v>1.0305870196230464</v>
      </c>
      <c r="J737">
        <f t="shared" si="50"/>
        <v>4.6326962212202272</v>
      </c>
      <c r="K737">
        <f t="shared" si="51"/>
        <v>0.22245944271122431</v>
      </c>
      <c r="L737">
        <f>MIN(MAX(L736*(1+MAX(MIN(((B737-B736)/B736)/($K$7*卓尔金历!$O$8),0),-卓尔金历!$N$11))+MIN(MAX(((B737-B736)/B736)/($K$7*卓尔金历!$O$8),0),卓尔金历!$N$11),0),1)</f>
        <v>6.7060484298946815E-2</v>
      </c>
      <c r="M737">
        <f t="shared" si="52"/>
        <v>0.98292144287141991</v>
      </c>
      <c r="N737">
        <f t="shared" si="53"/>
        <v>2.2790842225213982E-3</v>
      </c>
      <c r="O737">
        <f t="shared" si="46"/>
        <v>4.5280918795435825E-2</v>
      </c>
      <c r="P737">
        <f t="shared" si="47"/>
        <v>1</v>
      </c>
      <c r="Q737">
        <f t="shared" si="54"/>
        <v>1.1192285587089756</v>
      </c>
    </row>
    <row r="738" spans="1:17">
      <c r="A738" s="842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48"/>
        <v>1.4696085000000001</v>
      </c>
      <c r="G738">
        <f>LN(F738/参数实验室!$E$58)/参数实验室!$E$59</f>
        <v>1.1536702875319051E-2</v>
      </c>
      <c r="H738" s="905">
        <f>INDEX(神经网络!$F$10:$BN$70,MATCH(ROUND(G738*2,1)/2,神经网络!$D$10:$D$70,0),MATCH(ROUND(E738*2,1)/2,神经网络!$F$8:$BN$8,0))</f>
        <v>-4.9061725365735234E-2</v>
      </c>
      <c r="I738">
        <f t="shared" si="49"/>
        <v>1.010493531450851</v>
      </c>
      <c r="J738">
        <f t="shared" si="50"/>
        <v>3.1922110051474437</v>
      </c>
      <c r="K738">
        <f t="shared" si="51"/>
        <v>0.31654972989612185</v>
      </c>
      <c r="L738">
        <f>MIN(MAX(L737*(1+MAX(MIN(((B738-B737)/B737)/($K$7*卓尔金历!$O$8),0),-卓尔金历!$N$11))+MIN(MAX(((B738-B737)/B737)/($K$7*卓尔金历!$O$8),0),卓尔金历!$N$11),0),1)</f>
        <v>0</v>
      </c>
      <c r="M738">
        <f t="shared" si="52"/>
        <v>0.98163628594147445</v>
      </c>
      <c r="N738">
        <f t="shared" si="53"/>
        <v>-0.3109388458225667</v>
      </c>
      <c r="O738">
        <f t="shared" si="46"/>
        <v>8.2628448898977497E-2</v>
      </c>
      <c r="P738">
        <f t="shared" si="47"/>
        <v>0</v>
      </c>
      <c r="Q738">
        <f t="shared" si="54"/>
        <v>1.0974068150054426</v>
      </c>
    </row>
    <row r="739" spans="1:17">
      <c r="A739" s="842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48"/>
        <v>1.1433674257425743</v>
      </c>
      <c r="G739">
        <f>LN(F739/参数实验室!$E$58)/参数实验室!$E$59</f>
        <v>-0.12021123962690221</v>
      </c>
      <c r="H739" s="905">
        <f>INDEX(神经网络!$F$10:$BN$70,MATCH(ROUND(G739*2,1)/2,神经网络!$D$10:$D$70,0),MATCH(ROUND(E739*2,1)/2,神经网络!$F$8:$BN$8,0))</f>
        <v>8.2837108662899336E-3</v>
      </c>
      <c r="I739">
        <f t="shared" si="49"/>
        <v>0.99747968546832899</v>
      </c>
      <c r="J739">
        <f t="shared" si="50"/>
        <v>4.0301663939986474</v>
      </c>
      <c r="K739">
        <f t="shared" si="51"/>
        <v>0.24750335047051256</v>
      </c>
      <c r="L739">
        <f>MIN(MAX(L738*(1+MAX(MIN(((B739-B738)/B738)/($K$7*卓尔金历!$O$8),0),-卓尔金历!$N$11))+MIN(MAX(((B739-B738)/B738)/($K$7*卓尔金历!$O$8),0),卓尔金历!$N$11),0),1)</f>
        <v>1</v>
      </c>
      <c r="M739">
        <f t="shared" si="52"/>
        <v>0.98163628594147445</v>
      </c>
      <c r="N739">
        <f t="shared" si="53"/>
        <v>0.26249999999999996</v>
      </c>
      <c r="O739">
        <f t="shared" si="46"/>
        <v>9.9530961767471726E-2</v>
      </c>
      <c r="P739">
        <f t="shared" si="47"/>
        <v>2.4968406285049371E-3</v>
      </c>
      <c r="Q739">
        <f t="shared" si="54"/>
        <v>1.0974068150054426</v>
      </c>
    </row>
    <row r="740" spans="1:17">
      <c r="A740" s="842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48"/>
        <v>1.1549832576903682</v>
      </c>
      <c r="G740">
        <f>LN(F740/参数实验室!$E$58)/参数实验室!$E$59</f>
        <v>-0.11490598458948648</v>
      </c>
      <c r="H740" s="905">
        <f>INDEX(神经网络!$F$10:$BN$70,MATCH(ROUND(G740*2,1)/2,神经网络!$D$10:$D$70,0),MATCH(ROUND(E740*2,1)/2,神经网络!$F$8:$BN$8,0))</f>
        <v>8.2837108662899336E-3</v>
      </c>
      <c r="I740">
        <f t="shared" si="49"/>
        <v>0.99732833654137432</v>
      </c>
      <c r="J740">
        <f t="shared" si="50"/>
        <v>3.9563465145046126</v>
      </c>
      <c r="K740">
        <f t="shared" si="51"/>
        <v>0.25208316129161229</v>
      </c>
      <c r="L740">
        <f>MIN(MAX(L739*(1+MAX(MIN(((B740-B739)/B739)/($K$7*卓尔金历!$O$8),0),-卓尔金历!$N$11))+MIN(MAX(((B740-B739)/B739)/($K$7*卓尔金历!$O$8),0),卓尔金历!$N$11),0),1)</f>
        <v>0.46103983724803699</v>
      </c>
      <c r="M740">
        <f t="shared" si="52"/>
        <v>0.9814873409547229</v>
      </c>
      <c r="N740">
        <f t="shared" si="53"/>
        <v>-1.8316831683168368E-2</v>
      </c>
      <c r="O740">
        <f t="shared" si="46"/>
        <v>9.9632264343428284E-2</v>
      </c>
      <c r="P740">
        <f t="shared" si="47"/>
        <v>1</v>
      </c>
      <c r="Q740">
        <f t="shared" si="54"/>
        <v>1.0974063992540029</v>
      </c>
    </row>
    <row r="741" spans="1:17">
      <c r="A741" s="842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48"/>
        <v>1.1598717216625198</v>
      </c>
      <c r="G741">
        <f>LN(F741/参数实验室!$E$58)/参数实验室!$E$59</f>
        <v>-0.11268922896790956</v>
      </c>
      <c r="H741" s="905">
        <f>INDEX(神经网络!$F$10:$BN$70,MATCH(ROUND(G741*2,1)/2,神经网络!$D$10:$D$70,0),MATCH(ROUND(E741*2,1)/2,神经网络!$F$8:$BN$8,0))</f>
        <v>-4.9448039323764008E-2</v>
      </c>
      <c r="I741">
        <f t="shared" si="49"/>
        <v>0.99723817991904329</v>
      </c>
      <c r="J741">
        <f t="shared" si="50"/>
        <v>3.9131718606599941</v>
      </c>
      <c r="K741">
        <f t="shared" si="51"/>
        <v>0.25484139604102374</v>
      </c>
      <c r="L741">
        <f>MIN(MAX(L740*(1+MAX(MIN(((B741-B740)/B740)/($K$7*卓尔金历!$O$8),0),-卓尔金历!$N$11))+MIN(MAX(((B741-B740)/B740)/($K$7*卓尔金历!$O$8),0),卓尔金历!$N$11),0),1)</f>
        <v>0.31299975886768944</v>
      </c>
      <c r="M741">
        <f t="shared" si="52"/>
        <v>0.98144643536765563</v>
      </c>
      <c r="N741">
        <f t="shared" si="53"/>
        <v>-1.0912758446797611E-2</v>
      </c>
      <c r="O741">
        <f t="shared" si="46"/>
        <v>9.9665860807792425E-2</v>
      </c>
      <c r="P741">
        <f t="shared" si="47"/>
        <v>1</v>
      </c>
      <c r="Q741">
        <f t="shared" si="54"/>
        <v>1.0973071957613754</v>
      </c>
    </row>
    <row r="742" spans="1:17">
      <c r="A742" s="842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48"/>
        <v>1.1265573267326732</v>
      </c>
      <c r="G742">
        <f>LN(F742/参数实验室!$E$58)/参数实验室!$E$59</f>
        <v>-0.12798507416903596</v>
      </c>
      <c r="H742" s="905">
        <f>INDEX(神经网络!$F$10:$BN$70,MATCH(ROUND(G742*2,1)/2,神经网络!$D$10:$D$70,0),MATCH(ROUND(E742*2,1)/2,神经网络!$F$8:$BN$8,0))</f>
        <v>-0.1038510967494001</v>
      </c>
      <c r="I742">
        <f t="shared" si="49"/>
        <v>0.99576388414405703</v>
      </c>
      <c r="J742">
        <f t="shared" si="50"/>
        <v>4.0301663939986474</v>
      </c>
      <c r="K742">
        <f t="shared" si="51"/>
        <v>0.24707761089637809</v>
      </c>
      <c r="L742">
        <f>MIN(MAX(L741*(1+MAX(MIN(((B742-B741)/B741)/($K$7*卓尔金历!$O$8),0),-卓尔金历!$N$11))+MIN(MAX(((B742-B741)/B741)/($K$7*卓尔金历!$O$8),0),卓尔金历!$N$11),0),1)</f>
        <v>1</v>
      </c>
      <c r="M742">
        <f t="shared" si="52"/>
        <v>0.98099228849436493</v>
      </c>
      <c r="N742">
        <f t="shared" si="53"/>
        <v>2.9897622058163598E-2</v>
      </c>
      <c r="O742">
        <f t="shared" si="46"/>
        <v>9.7513368938180939E-2</v>
      </c>
      <c r="P742">
        <f t="shared" si="47"/>
        <v>1</v>
      </c>
      <c r="Q742">
        <f t="shared" si="54"/>
        <v>1.0956849600757095</v>
      </c>
    </row>
    <row r="743" spans="1:17">
      <c r="A743" s="842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48"/>
        <v>1.0842694339622643</v>
      </c>
      <c r="G743">
        <f>LN(F743/参数实验室!$E$58)/参数实验室!$E$59</f>
        <v>-0.14806595909579606</v>
      </c>
      <c r="H743" s="905">
        <f>INDEX(神经网络!$F$10:$BN$70,MATCH(ROUND(G743*2,1)/2,神经网络!$D$10:$D$70,0),MATCH(ROUND(E743*2,1)/2,神经网络!$F$8:$BN$8,0))</f>
        <v>-4.9498525601649648E-2</v>
      </c>
      <c r="I743">
        <f t="shared" si="49"/>
        <v>0.99064451921971042</v>
      </c>
      <c r="J743">
        <f t="shared" si="50"/>
        <v>4.2296795818203625</v>
      </c>
      <c r="K743">
        <f t="shared" si="51"/>
        <v>0.23421266317136924</v>
      </c>
      <c r="L743">
        <f>MIN(MAX(L742*(1+MAX(MIN(((B743-B742)/B742)/($K$7*卓尔金历!$O$8),0),-卓尔金历!$N$11))+MIN(MAX(((B743-B742)/B742)/($K$7*卓尔金历!$O$8),0),卓尔金历!$N$11),0),1)</f>
        <v>1</v>
      </c>
      <c r="M743">
        <f t="shared" si="52"/>
        <v>0.97594886646155088</v>
      </c>
      <c r="N743">
        <f t="shared" si="53"/>
        <v>4.9504950495049507E-2</v>
      </c>
      <c r="O743">
        <f t="shared" si="46"/>
        <v>9.7672560351580159E-2</v>
      </c>
      <c r="P743">
        <f t="shared" si="47"/>
        <v>0.84332637153613688</v>
      </c>
      <c r="Q743">
        <f t="shared" si="54"/>
        <v>1.0900518865709725</v>
      </c>
    </row>
    <row r="744" spans="1:17">
      <c r="A744" s="842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48"/>
        <v>1.1162835070648713</v>
      </c>
      <c r="G744">
        <f>LN(F744/参数实验室!$E$58)/参数实验室!$E$59</f>
        <v>-0.13279352372545236</v>
      </c>
      <c r="H744" s="905">
        <f>INDEX(神经网络!$F$10:$BN$70,MATCH(ROUND(G744*2,1)/2,神经网络!$D$10:$D$70,0),MATCH(ROUND(E744*2,1)/2,神经网络!$F$8:$BN$8,0))</f>
        <v>-4.9498525601649648E-2</v>
      </c>
      <c r="I744">
        <f t="shared" si="49"/>
        <v>0.99099655669326336</v>
      </c>
      <c r="J744">
        <f t="shared" si="50"/>
        <v>4.1993136746338973</v>
      </c>
      <c r="K744">
        <f t="shared" si="51"/>
        <v>0.2359901244528155</v>
      </c>
      <c r="L744">
        <f>MIN(MAX(L743*(1+MAX(MIN(((B744-B743)/B743)/($K$7*卓尔金历!$O$8),0),-卓尔金历!$N$11))+MIN(MAX(((B744-B743)/B743)/($K$7*卓尔金历!$O$8),0),卓尔金历!$N$11),0),1)</f>
        <v>0.78875564982519797</v>
      </c>
      <c r="M744">
        <f t="shared" si="52"/>
        <v>0.97629568165771896</v>
      </c>
      <c r="N744">
        <f t="shared" si="53"/>
        <v>-7.1792452830188947E-3</v>
      </c>
      <c r="O744">
        <f t="shared" si="46"/>
        <v>9.7698592828053876E-2</v>
      </c>
      <c r="P744">
        <f t="shared" si="47"/>
        <v>1</v>
      </c>
      <c r="Q744">
        <f t="shared" si="54"/>
        <v>1.09037856007173</v>
      </c>
    </row>
    <row r="745" spans="1:17">
      <c r="A745" s="842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48"/>
        <v>1.1099109330819981</v>
      </c>
      <c r="G745">
        <f>LN(F745/参数实验室!$E$58)/参数实验室!$E$59</f>
        <v>-0.13579836489749691</v>
      </c>
      <c r="H745" s="905">
        <f>INDEX(神经网络!$F$10:$BN$70,MATCH(ROUND(G745*2,1)/2,神经网络!$D$10:$D$70,0),MATCH(ROUND(E745*2,1)/2,神经网络!$F$8:$BN$8,0))</f>
        <v>-4.9498525601649648E-2</v>
      </c>
      <c r="I745">
        <f t="shared" si="49"/>
        <v>0.99059523665296945</v>
      </c>
      <c r="J745">
        <f t="shared" si="50"/>
        <v>4.233669845576796</v>
      </c>
      <c r="K745">
        <f t="shared" si="51"/>
        <v>0.23398027545485436</v>
      </c>
      <c r="L745">
        <f>MIN(MAX(L744*(1+MAX(MIN(((B745-B744)/B744)/($K$7*卓尔金历!$O$8),0),-卓尔金历!$N$11))+MIN(MAX(((B745-B744)/B744)/($K$7*卓尔金历!$O$8),0),卓尔金历!$N$11),0),1)</f>
        <v>1</v>
      </c>
      <c r="M745">
        <f t="shared" si="52"/>
        <v>0.97598383395209953</v>
      </c>
      <c r="N745">
        <f t="shared" si="53"/>
        <v>8.1813776261652118E-3</v>
      </c>
      <c r="O745">
        <f t="shared" si="46"/>
        <v>9.7656033682806218E-2</v>
      </c>
      <c r="P745">
        <f t="shared" si="47"/>
        <v>1</v>
      </c>
      <c r="Q745">
        <f t="shared" si="54"/>
        <v>1.0899369936861476</v>
      </c>
    </row>
    <row r="746" spans="1:17">
      <c r="A746" s="842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48"/>
        <v>1.0835806392694065</v>
      </c>
      <c r="G746">
        <f>LN(F746/参数实验室!$E$58)/参数实验室!$E$59</f>
        <v>-0.14839948464355324</v>
      </c>
      <c r="H746" s="905">
        <f>INDEX(神经网络!$F$10:$BN$70,MATCH(ROUND(G746*2,1)/2,神经网络!$D$10:$D$70,0),MATCH(ROUND(E746*2,1)/2,神经网络!$F$8:$BN$8,0))</f>
        <v>-4.9498525601649648E-2</v>
      </c>
      <c r="I746">
        <f t="shared" si="49"/>
        <v>0.98902396226541101</v>
      </c>
      <c r="J746">
        <f t="shared" si="50"/>
        <v>4.3693388132955624</v>
      </c>
      <c r="K746">
        <f t="shared" si="51"/>
        <v>0.22635552071537393</v>
      </c>
      <c r="L746">
        <f>MIN(MAX(L745*(1+MAX(MIN(((B746-B745)/B745)/($K$7*卓尔金历!$O$8),0),-卓尔金历!$N$11))+MIN(MAX(((B746-B745)/B745)/($K$7*卓尔金历!$O$8),0),卓尔金历!$N$11),0),1)</f>
        <v>1</v>
      </c>
      <c r="M746">
        <f t="shared" si="52"/>
        <v>0.97443573605679612</v>
      </c>
      <c r="N746">
        <f t="shared" si="53"/>
        <v>3.2045240339302533E-2</v>
      </c>
      <c r="O746">
        <f t="shared" si="46"/>
        <v>9.7826921950992463E-2</v>
      </c>
      <c r="P746">
        <f t="shared" si="47"/>
        <v>1</v>
      </c>
      <c r="Q746">
        <f t="shared" si="54"/>
        <v>1.088208144183481</v>
      </c>
    </row>
    <row r="747" spans="1:17">
      <c r="A747" s="842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48"/>
        <v>1.0977582266910422</v>
      </c>
      <c r="G747">
        <f>LN(F747/参数实验室!$E$58)/参数实验室!$E$59</f>
        <v>-0.14157682267381164</v>
      </c>
      <c r="H747" s="905">
        <f>INDEX(神经网络!$F$10:$BN$70,MATCH(ROUND(G747*2,1)/2,神经网络!$D$10:$D$70,0),MATCH(ROUND(E747*2,1)/2,神经网络!$F$8:$BN$8,0))</f>
        <v>-4.9498525601649648E-2</v>
      </c>
      <c r="I747">
        <f t="shared" si="49"/>
        <v>0.98906867023611122</v>
      </c>
      <c r="J747">
        <f t="shared" si="50"/>
        <v>4.365348549539128</v>
      </c>
      <c r="K747">
        <f t="shared" si="51"/>
        <v>0.22657266859951702</v>
      </c>
      <c r="L747">
        <f>MIN(MAX(L746*(1+MAX(MIN(((B747-B746)/B746)/($K$7*卓尔金历!$O$8),0),-卓尔金历!$N$11))+MIN(MAX(((B747-B746)/B746)/($K$7*卓尔金历!$O$8),0),卓尔金历!$N$11),0),1)</f>
        <v>0.97312848256796403</v>
      </c>
      <c r="M747">
        <f t="shared" si="52"/>
        <v>0.974479784579379</v>
      </c>
      <c r="N747">
        <f t="shared" si="53"/>
        <v>-9.1324200913240066E-4</v>
      </c>
      <c r="O747">
        <f t="shared" si="46"/>
        <v>9.7761336414802835E-2</v>
      </c>
      <c r="P747">
        <f t="shared" si="47"/>
        <v>1</v>
      </c>
      <c r="Q747">
        <f t="shared" si="54"/>
        <v>1.0882573356891292</v>
      </c>
    </row>
    <row r="748" spans="1:17">
      <c r="A748" s="842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48"/>
        <v>1.1088567267264517</v>
      </c>
      <c r="G748">
        <f>LN(F748/参数实验室!$E$58)/参数实验室!$E$59</f>
        <v>-0.13629711428853025</v>
      </c>
      <c r="H748" s="905">
        <f>INDEX(神经网络!$F$10:$BN$70,MATCH(ROUND(G748*2,1)/2,神经网络!$D$10:$D$70,0),MATCH(ROUND(E748*2,1)/2,神经网络!$F$8:$BN$8,0))</f>
        <v>-4.9498525601649648E-2</v>
      </c>
      <c r="I748">
        <f t="shared" si="49"/>
        <v>0.98917204472282838</v>
      </c>
      <c r="J748">
        <f t="shared" si="50"/>
        <v>4.356131040261765</v>
      </c>
      <c r="K748">
        <f t="shared" si="51"/>
        <v>0.22707582384008995</v>
      </c>
      <c r="L748">
        <f>MIN(MAX(L747*(1+MAX(MIN(((B748-B747)/B747)/($K$7*卓尔金历!$O$8),0),-卓尔金历!$N$11))+MIN(MAX(((B748-B747)/B747)/($K$7*卓尔金历!$O$8),0),卓尔金历!$N$11),0),1)</f>
        <v>0.91266806352282071</v>
      </c>
      <c r="M748">
        <f t="shared" si="52"/>
        <v>0.97457889742359094</v>
      </c>
      <c r="N748">
        <f t="shared" si="53"/>
        <v>-2.1115173674588167E-3</v>
      </c>
      <c r="O748">
        <f t="shared" ref="O748:O811" si="55">STDEVP(N728:N748)</f>
        <v>9.7754212349168354E-2</v>
      </c>
      <c r="P748">
        <f t="shared" ref="P748:P811" si="56">MIN(O747*MAX(1-LN(MAX(ABS(N748),0.0001)/O748),0)+MAX(-LN(MAX(ABS(N748),0.0001)/O748),0),1)</f>
        <v>1</v>
      </c>
      <c r="Q748">
        <f t="shared" si="54"/>
        <v>1.0883710770772435</v>
      </c>
    </row>
    <row r="749" spans="1:17">
      <c r="A749" s="842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48"/>
        <v>1.109173146515728</v>
      </c>
      <c r="G749">
        <f>LN(F749/参数实验室!$E$58)/参数实验室!$E$59</f>
        <v>-0.13614736499178473</v>
      </c>
      <c r="H749" s="905">
        <f>INDEX(神经网络!$F$10:$BN$70,MATCH(ROUND(G749*2,1)/2,神经网络!$D$10:$D$70,0),MATCH(ROUND(E749*2,1)/2,神经网络!$F$8:$BN$8,0))</f>
        <v>-4.9498525601649648E-2</v>
      </c>
      <c r="I749">
        <f t="shared" si="49"/>
        <v>0.98979949957113178</v>
      </c>
      <c r="J749">
        <f t="shared" si="50"/>
        <v>4.300307250309249</v>
      </c>
      <c r="K749">
        <f t="shared" si="51"/>
        <v>0.23016948370374049</v>
      </c>
      <c r="L749">
        <f>MIN(MAX(L748*(1+MAX(MIN(((B749-B748)/B748)/($K$7*卓尔金历!$O$8),0),-卓尔金历!$N$11))+MIN(MAX(((B749-B748)/B748)/($K$7*卓尔金历!$O$8),0),卓尔金历!$N$11),0),1)</f>
        <v>0.56852616757120622</v>
      </c>
      <c r="M749">
        <f t="shared" si="52"/>
        <v>0.97514310706389862</v>
      </c>
      <c r="N749">
        <f t="shared" si="53"/>
        <v>-1.281499326731955E-2</v>
      </c>
      <c r="O749">
        <f t="shared" si="55"/>
        <v>9.7822022858356839E-2</v>
      </c>
      <c r="P749">
        <f t="shared" si="56"/>
        <v>1</v>
      </c>
      <c r="Q749">
        <f t="shared" si="54"/>
        <v>1.0890614561803615</v>
      </c>
    </row>
    <row r="750" spans="1:17">
      <c r="A750" s="842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48"/>
        <v>1.1748655511811024</v>
      </c>
      <c r="G750">
        <f>LN(F750/参数实验室!$E$58)/参数实验室!$E$59</f>
        <v>-0.10594784497898224</v>
      </c>
      <c r="H750" s="905">
        <f>INDEX(神经网络!$F$10:$BN$70,MATCH(ROUND(G750*2,1)/2,神经网络!$D$10:$D$70,0),MATCH(ROUND(E750*2,1)/2,神经网络!$F$8:$BN$8,0))</f>
        <v>-4.9448039323764008E-2</v>
      </c>
      <c r="I750">
        <f t="shared" si="49"/>
        <v>0.99260446022732585</v>
      </c>
      <c r="J750">
        <f t="shared" si="50"/>
        <v>4.054107976537253</v>
      </c>
      <c r="K750">
        <f t="shared" si="51"/>
        <v>0.24483917694642707</v>
      </c>
      <c r="L750">
        <f>MIN(MAX(L749*(1+MAX(MIN(((B750-B749)/B749)/($K$7*卓尔金历!$O$8),0),-卓尔金历!$N$11))+MIN(MAX(((B750-B749)/B749)/($K$7*卓尔金历!$O$8),0),卓尔金历!$N$11),0),1)</f>
        <v>0</v>
      </c>
      <c r="M750">
        <f t="shared" si="52"/>
        <v>0.97671418727391657</v>
      </c>
      <c r="N750">
        <f t="shared" si="53"/>
        <v>-5.7251554235872616E-2</v>
      </c>
      <c r="O750">
        <f t="shared" si="55"/>
        <v>9.8487726868516298E-2</v>
      </c>
      <c r="P750">
        <f t="shared" si="56"/>
        <v>0.69336538481111964</v>
      </c>
      <c r="Q750">
        <f t="shared" si="54"/>
        <v>1.0921477120716678</v>
      </c>
    </row>
    <row r="751" spans="1:17">
      <c r="A751" s="842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48"/>
        <v>1.2041292873341762</v>
      </c>
      <c r="G751">
        <f>LN(F751/参数实验室!$E$58)/参数实验室!$E$59</f>
        <v>-9.3034857752274241E-2</v>
      </c>
      <c r="H751" s="905">
        <f>INDEX(神经网络!$F$10:$BN$70,MATCH(ROUND(G751*2,1)/2,神经网络!$D$10:$D$70,0),MATCH(ROUND(E751*2,1)/2,神经网络!$F$8:$BN$8,0))</f>
        <v>-4.9448039323764008E-2</v>
      </c>
      <c r="I751">
        <f t="shared" si="49"/>
        <v>0.99354456103606481</v>
      </c>
      <c r="J751">
        <f t="shared" si="50"/>
        <v>3.9764574438370417</v>
      </c>
      <c r="K751">
        <f t="shared" si="51"/>
        <v>0.24985670664624396</v>
      </c>
      <c r="L751">
        <f>MIN(MAX(L750*(1+MAX(MIN(((B751-B750)/B750)/($K$7*卓尔金历!$O$8),0),-卓尔金历!$N$11))+MIN(MAX(((B751-B750)/B750)/($K$7*卓尔金历!$O$8),0),卓尔金历!$N$11),0),1)</f>
        <v>0</v>
      </c>
      <c r="M751">
        <f t="shared" si="52"/>
        <v>0.97671418727391657</v>
      </c>
      <c r="N751">
        <f t="shared" si="53"/>
        <v>-1.915354330708656E-2</v>
      </c>
      <c r="O751">
        <f t="shared" si="55"/>
        <v>9.8535261616357631E-2</v>
      </c>
      <c r="P751">
        <f t="shared" si="56"/>
        <v>1</v>
      </c>
      <c r="Q751">
        <f t="shared" si="54"/>
        <v>1.0928649144823186</v>
      </c>
    </row>
    <row r="752" spans="1:17">
      <c r="A752" s="842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48"/>
        <v>1.1777464940563105</v>
      </c>
      <c r="G752">
        <f>LN(F752/参数实验室!$E$58)/参数实验室!$E$59</f>
        <v>-0.10466240118910987</v>
      </c>
      <c r="H752" s="905">
        <f>INDEX(神经网络!$F$10:$BN$70,MATCH(ROUND(G752*2,1)/2,神经网络!$D$10:$D$70,0),MATCH(ROUND(E752*2,1)/2,神经网络!$F$8:$BN$8,0))</f>
        <v>8.2837108662899336E-3</v>
      </c>
      <c r="I752">
        <f t="shared" si="49"/>
        <v>0.99236778420361615</v>
      </c>
      <c r="J752">
        <f t="shared" si="50"/>
        <v>4.0717050397031285</v>
      </c>
      <c r="K752">
        <f t="shared" si="51"/>
        <v>0.24372290589005202</v>
      </c>
      <c r="L752">
        <f>MIN(MAX(L751*(1+MAX(MIN(((B752-B751)/B751)/($K$7*卓尔金历!$O$8),0),-卓尔金历!$N$11))+MIN(MAX(((B752-B751)/B751)/($K$7*卓尔金历!$O$8),0),卓尔金历!$N$11),0),1)</f>
        <v>0.70479691493313879</v>
      </c>
      <c r="M752">
        <f t="shared" si="52"/>
        <v>0.97671418727391657</v>
      </c>
      <c r="N752">
        <f t="shared" si="53"/>
        <v>2.3952876954261713E-2</v>
      </c>
      <c r="O752">
        <f t="shared" si="55"/>
        <v>9.8658665870521634E-2</v>
      </c>
      <c r="P752">
        <f t="shared" si="56"/>
        <v>1</v>
      </c>
      <c r="Q752">
        <f t="shared" si="54"/>
        <v>1.09157050035859</v>
      </c>
    </row>
    <row r="753" spans="1:17">
      <c r="A753" s="842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48"/>
        <v>1.1436129154795822</v>
      </c>
      <c r="G753">
        <f>LN(F753/参数实验室!$E$58)/参数实验室!$E$59</f>
        <v>-0.1200985615429012</v>
      </c>
      <c r="H753" s="905">
        <f>INDEX(神经网络!$F$10:$BN$70,MATCH(ROUND(G753*2,1)/2,神经网络!$D$10:$D$70,0),MATCH(ROUND(E753*2,1)/2,神经网络!$F$8:$BN$8,0))</f>
        <v>8.2837108662899336E-3</v>
      </c>
      <c r="I753">
        <f t="shared" si="49"/>
        <v>0.99263033131440115</v>
      </c>
      <c r="J753">
        <f t="shared" si="50"/>
        <v>4.2017477355253225</v>
      </c>
      <c r="K753">
        <f t="shared" si="51"/>
        <v>0.23624224817730466</v>
      </c>
      <c r="L753">
        <f>MIN(MAX(L752*(1+MAX(MIN(((B753-B752)/B752)/($K$7*卓尔金历!$O$8),0),-卓尔金历!$N$11))+MIN(MAX(((B753-B752)/B752)/($K$7*卓尔金历!$O$8),0),卓尔金历!$N$11),0),1)</f>
        <v>1</v>
      </c>
      <c r="M753">
        <f t="shared" si="52"/>
        <v>0.97689631081123462</v>
      </c>
      <c r="N753">
        <f t="shared" si="53"/>
        <v>3.193814251134338E-2</v>
      </c>
      <c r="O753">
        <f t="shared" si="55"/>
        <v>9.8597677251973964E-2</v>
      </c>
      <c r="P753">
        <f t="shared" si="56"/>
        <v>1</v>
      </c>
      <c r="Q753">
        <f t="shared" si="54"/>
        <v>1.0918592931687248</v>
      </c>
    </row>
    <row r="754" spans="1:17">
      <c r="A754" s="842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48"/>
        <v>1.1523895731219966</v>
      </c>
      <c r="G754">
        <f>LN(F754/参数实验室!$E$58)/参数实验室!$E$59</f>
        <v>-0.11608594682825224</v>
      </c>
      <c r="H754" s="905">
        <f>INDEX(神经网络!$F$10:$BN$70,MATCH(ROUND(G754*2,1)/2,神经网络!$D$10:$D$70,0),MATCH(ROUND(E754*2,1)/2,神经网络!$F$8:$BN$8,0))</f>
        <v>8.2837108662899336E-3</v>
      </c>
      <c r="I754">
        <f t="shared" si="49"/>
        <v>0.99251686950198448</v>
      </c>
      <c r="J754">
        <f t="shared" si="50"/>
        <v>4.1437692031443323</v>
      </c>
      <c r="K754">
        <f t="shared" si="51"/>
        <v>0.23952030647576922</v>
      </c>
      <c r="L754">
        <f>MIN(MAX(L753*(1+MAX(MIN(((B754-B753)/B753)/($K$7*卓尔金历!$O$8),0),-卓尔金历!$N$11))+MIN(MAX(((B754-B753)/B753)/($K$7*卓尔金历!$O$8),0),卓尔金历!$N$11),0),1)</f>
        <v>0.59398362072668565</v>
      </c>
      <c r="M754">
        <f t="shared" si="52"/>
        <v>0.97678464746338889</v>
      </c>
      <c r="N754">
        <f t="shared" si="53"/>
        <v>-1.3798670465337027E-2</v>
      </c>
      <c r="O754">
        <f t="shared" si="55"/>
        <v>9.8582991124644498E-2</v>
      </c>
      <c r="P754">
        <f t="shared" si="56"/>
        <v>1</v>
      </c>
      <c r="Q754">
        <f t="shared" si="54"/>
        <v>1.0917344890695564</v>
      </c>
    </row>
    <row r="755" spans="1:17">
      <c r="A755" s="842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48"/>
        <v>1.0642102057328835</v>
      </c>
      <c r="G755">
        <f>LN(F755/参数实验室!$E$58)/参数实验室!$E$59</f>
        <v>-0.15786681805804664</v>
      </c>
      <c r="H755" s="905">
        <f>INDEX(神经网络!$F$10:$BN$70,MATCH(ROUND(G755*2,1)/2,神经网络!$D$10:$D$70,0),MATCH(ROUND(E755*2,1)/2,神经网络!$F$8:$BN$8,0))</f>
        <v>-4.9498525601649648E-2</v>
      </c>
      <c r="I755">
        <f t="shared" si="49"/>
        <v>0.99300377422795405</v>
      </c>
      <c r="J755">
        <f t="shared" si="50"/>
        <v>4.3891704241650427</v>
      </c>
      <c r="K755">
        <f t="shared" si="51"/>
        <v>0.22623951185874822</v>
      </c>
      <c r="L755">
        <f>MIN(MAX(L754*(1+MAX(MIN(((B755-B754)/B754)/($K$7*卓尔金历!$O$8),0),-卓尔金历!$N$11))+MIN(MAX(((B755-B754)/B754)/($K$7*卓尔金历!$O$8),0),卓尔金历!$N$11),0),1)</f>
        <v>1</v>
      </c>
      <c r="M755">
        <f t="shared" si="52"/>
        <v>0.97706927662081366</v>
      </c>
      <c r="N755">
        <f t="shared" si="53"/>
        <v>5.922173967471378E-2</v>
      </c>
      <c r="O755">
        <f t="shared" si="55"/>
        <v>9.7558251024234946E-2</v>
      </c>
      <c r="P755">
        <f t="shared" si="56"/>
        <v>0.64695271765273921</v>
      </c>
      <c r="Q755">
        <f t="shared" si="54"/>
        <v>1.0922700675554904</v>
      </c>
    </row>
    <row r="756" spans="1:17">
      <c r="A756" s="842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48"/>
        <v>1.0454018424112332</v>
      </c>
      <c r="G756">
        <f>LN(F756/参数实验室!$E$58)/参数实验室!$E$59</f>
        <v>-0.16722579674849633</v>
      </c>
      <c r="H756" s="905">
        <f>INDEX(神经网络!$F$10:$BN$70,MATCH(ROUND(G756*2,1)/2,神经网络!$D$10:$D$70,0),MATCH(ROUND(E756*2,1)/2,神经网络!$F$8:$BN$8,0))</f>
        <v>-4.9498525601649648E-2</v>
      </c>
      <c r="I756">
        <f t="shared" si="49"/>
        <v>0.99219363413477224</v>
      </c>
      <c r="J756">
        <f t="shared" si="50"/>
        <v>4.4615139060691957</v>
      </c>
      <c r="K756">
        <f t="shared" si="51"/>
        <v>0.22238945233030588</v>
      </c>
      <c r="L756">
        <f>MIN(MAX(L755*(1+MAX(MIN(((B756-B755)/B755)/($K$7*卓尔金历!$O$8),0),-卓尔金历!$N$11))+MIN(MAX(((B756-B755)/B755)/($K$7*卓尔金历!$O$8),0),卓尔金历!$N$11),0),1)</f>
        <v>1</v>
      </c>
      <c r="M756">
        <f t="shared" si="52"/>
        <v>0.97627213665483314</v>
      </c>
      <c r="N756">
        <f t="shared" si="53"/>
        <v>1.6482267698209811E-2</v>
      </c>
      <c r="O756">
        <f t="shared" si="55"/>
        <v>9.7533332404385692E-2</v>
      </c>
      <c r="P756">
        <f t="shared" si="56"/>
        <v>1</v>
      </c>
      <c r="Q756">
        <f t="shared" si="54"/>
        <v>1.0916935509771291</v>
      </c>
    </row>
    <row r="757" spans="1:17">
      <c r="A757" s="842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48"/>
        <v>1.0642922727272728</v>
      </c>
      <c r="G757">
        <f>LN(F757/参数实验室!$E$58)/参数实验室!$E$59</f>
        <v>-0.15782634528973558</v>
      </c>
      <c r="H757" s="905">
        <f>INDEX(神经网络!$F$10:$BN$70,MATCH(ROUND(G757*2,1)/2,神经网络!$D$10:$D$70,0),MATCH(ROUND(E757*2,1)/2,神经网络!$F$8:$BN$8,0))</f>
        <v>-4.9498525601649648E-2</v>
      </c>
      <c r="I757">
        <f t="shared" si="49"/>
        <v>0.99298866982766054</v>
      </c>
      <c r="J757">
        <f t="shared" si="50"/>
        <v>4.3892901320777353</v>
      </c>
      <c r="K757">
        <f t="shared" si="51"/>
        <v>0.22622990049591793</v>
      </c>
      <c r="L757">
        <f>MIN(MAX(L756*(1+MAX(MIN(((B757-B756)/B756)/($K$7*卓尔金历!$O$8),0),-卓尔金历!$N$11))+MIN(MAX(((B757-B756)/B756)/($K$7*卓尔金历!$O$8),0),卓尔金历!$N$11),0),1)</f>
        <v>0.52367405442782688</v>
      </c>
      <c r="M757">
        <f t="shared" si="52"/>
        <v>0.97705441459727305</v>
      </c>
      <c r="N757">
        <f t="shared" si="53"/>
        <v>-1.6188176370628672E-2</v>
      </c>
      <c r="O757">
        <f t="shared" si="55"/>
        <v>9.2601449996032897E-2</v>
      </c>
      <c r="P757">
        <f t="shared" si="56"/>
        <v>1</v>
      </c>
      <c r="Q757">
        <f t="shared" si="54"/>
        <v>1.0925683150442052</v>
      </c>
    </row>
    <row r="758" spans="1:17">
      <c r="A758" s="842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48"/>
        <v>1.0800863459273353</v>
      </c>
      <c r="G758">
        <f>LN(F758/参数实验室!$E$58)/参数实验室!$E$59</f>
        <v>-0.15009475068524333</v>
      </c>
      <c r="H758" s="905">
        <f>INDEX(神经网络!$F$10:$BN$70,MATCH(ROUND(G758*2,1)/2,神经网络!$D$10:$D$70,0),MATCH(ROUND(E758*2,1)/2,神经网络!$F$8:$BN$8,0))</f>
        <v>-4.9498525601649648E-2</v>
      </c>
      <c r="I758">
        <f t="shared" si="49"/>
        <v>0.99282334213870249</v>
      </c>
      <c r="J758">
        <f t="shared" si="50"/>
        <v>4.4040541079765427</v>
      </c>
      <c r="K758">
        <f t="shared" si="51"/>
        <v>0.22543395648580222</v>
      </c>
      <c r="L758">
        <f>MIN(MAX(L757*(1+MAX(MIN(((B758-B757)/B757)/($K$7*卓尔金历!$O$8),0),-卓尔金历!$N$11))+MIN(MAX(((B758-B757)/B757)/($K$7*卓尔金历!$O$8),0),卓尔金历!$N$11),0),1)</f>
        <v>0.62264673886046196</v>
      </c>
      <c r="M758">
        <f t="shared" si="52"/>
        <v>0.9769692260699856</v>
      </c>
      <c r="N758">
        <f t="shared" si="53"/>
        <v>3.3636363636364371E-3</v>
      </c>
      <c r="O758">
        <f t="shared" si="55"/>
        <v>9.2601776189573118E-2</v>
      </c>
      <c r="P758">
        <f t="shared" si="56"/>
        <v>1</v>
      </c>
      <c r="Q758">
        <f t="shared" si="54"/>
        <v>1.092386407838168</v>
      </c>
    </row>
    <row r="759" spans="1:17">
      <c r="A759" s="842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48"/>
        <v>1.0826166061705988</v>
      </c>
      <c r="G759">
        <f>LN(F759/参数实验室!$E$58)/参数实验室!$E$59</f>
        <v>-0.14886664127395033</v>
      </c>
      <c r="H759" s="905">
        <f>INDEX(神经网络!$F$10:$BN$70,MATCH(ROUND(G759*2,1)/2,神经网络!$D$10:$D$70,0),MATCH(ROUND(E759*2,1)/2,神经网络!$F$8:$BN$8,0))</f>
        <v>-4.9498525601649648E-2</v>
      </c>
      <c r="I759">
        <f t="shared" si="49"/>
        <v>0.99289903625463238</v>
      </c>
      <c r="J759">
        <f t="shared" si="50"/>
        <v>4.3972706595906041</v>
      </c>
      <c r="K759">
        <f t="shared" si="51"/>
        <v>0.22579893600342388</v>
      </c>
      <c r="L759">
        <f>MIN(MAX(L758*(1+MAX(MIN(((B759-B758)/B758)/($K$7*卓尔金历!$O$8),0),-卓尔金历!$N$11))+MIN(MAX(((B759-B758)/B758)/($K$7*卓尔金历!$O$8),0),卓尔金历!$N$11),0),1)</f>
        <v>0.59442746024217175</v>
      </c>
      <c r="M759">
        <f t="shared" si="52"/>
        <v>0.97701560414764721</v>
      </c>
      <c r="N759">
        <f t="shared" si="53"/>
        <v>-1.5402736250793908E-3</v>
      </c>
      <c r="O759">
        <f t="shared" si="55"/>
        <v>6.072495110203107E-2</v>
      </c>
      <c r="P759">
        <f t="shared" si="56"/>
        <v>1</v>
      </c>
      <c r="Q759">
        <f t="shared" si="54"/>
        <v>1.092469692769017</v>
      </c>
    </row>
    <row r="760" spans="1:17">
      <c r="A760" s="842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48"/>
        <v>1.0829552372426141</v>
      </c>
      <c r="G760">
        <f>LN(F760/参数实验室!$E$58)/参数实验室!$E$59</f>
        <v>-0.14870249812695707</v>
      </c>
      <c r="H760" s="905">
        <f>INDEX(神经网络!$F$10:$BN$70,MATCH(ROUND(G760*2,1)/2,神经网络!$D$10:$D$70,0),MATCH(ROUND(E760*2,1)/2,神经网络!$F$8:$BN$8,0))</f>
        <v>-4.9498525601649648E-2</v>
      </c>
      <c r="I760">
        <f t="shared" si="49"/>
        <v>0.99223006567796401</v>
      </c>
      <c r="J760">
        <f t="shared" si="50"/>
        <v>4.4571246159371185</v>
      </c>
      <c r="K760">
        <f t="shared" si="51"/>
        <v>0.22261663093961886</v>
      </c>
      <c r="L760">
        <f>MIN(MAX(L759*(1+MAX(MIN(((B760-B759)/B759)/($K$7*卓尔金历!$O$8),0),-卓尔金历!$N$11))+MIN(MAX(((B760-B759)/B759)/($K$7*卓尔金历!$O$8),0),卓尔金历!$N$11),0),1)</f>
        <v>0.99493986842838045</v>
      </c>
      <c r="M760">
        <f t="shared" si="52"/>
        <v>0.97662431095601454</v>
      </c>
      <c r="N760">
        <f t="shared" si="53"/>
        <v>1.3611615245009107E-2</v>
      </c>
      <c r="O760">
        <f t="shared" si="55"/>
        <v>2.6028518210896405E-2</v>
      </c>
      <c r="P760">
        <f t="shared" si="56"/>
        <v>0.74836037350478146</v>
      </c>
      <c r="Q760">
        <f t="shared" si="54"/>
        <v>1.0917336359760512</v>
      </c>
    </row>
    <row r="761" spans="1:17">
      <c r="A761" s="842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48"/>
        <v>1.0796790164860381</v>
      </c>
      <c r="G761">
        <f>LN(F761/参数实验室!$E$58)/参数实验室!$E$59</f>
        <v>-0.15029272451183245</v>
      </c>
      <c r="H761" s="905">
        <f>INDEX(神经网络!$F$10:$BN$70,MATCH(ROUND(G761*2,1)/2,神经网络!$D$10:$D$70,0),MATCH(ROUND(E761*2,1)/2,神经网络!$F$8:$BN$8,0))</f>
        <v>-4.9498525601649648E-2</v>
      </c>
      <c r="I761">
        <f t="shared" si="49"/>
        <v>0.99152303620709237</v>
      </c>
      <c r="J761">
        <f t="shared" si="50"/>
        <v>4.5212880571405822</v>
      </c>
      <c r="K761">
        <f t="shared" si="51"/>
        <v>0.21930100972910926</v>
      </c>
      <c r="L761">
        <f>MIN(MAX(L760*(1+MAX(MIN(((B761-B760)/B760)/($K$7*卓尔金历!$O$8),0),-卓尔金历!$N$11))+MIN(MAX(((B761-B760)/B760)/($K$7*卓尔金历!$O$8),0),卓尔金历!$N$11),0),1)</f>
        <v>1</v>
      </c>
      <c r="M761">
        <f t="shared" si="52"/>
        <v>0.9759319230091561</v>
      </c>
      <c r="N761">
        <f t="shared" si="53"/>
        <v>1.4395702775290963E-2</v>
      </c>
      <c r="O761">
        <f t="shared" si="55"/>
        <v>2.5552375119448908E-2</v>
      </c>
      <c r="P761">
        <f t="shared" si="56"/>
        <v>0.61476422404277031</v>
      </c>
      <c r="Q761">
        <f t="shared" si="54"/>
        <v>1.0911514622409109</v>
      </c>
    </row>
    <row r="762" spans="1:17">
      <c r="A762" s="842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48"/>
        <v>1.0826614400478667</v>
      </c>
      <c r="G762">
        <f>LN(F762/参数实验室!$E$58)/参数实验室!$E$59</f>
        <v>-0.1488449061976671</v>
      </c>
      <c r="H762" s="905">
        <f>INDEX(神经网络!$F$10:$BN$70,MATCH(ROUND(G762*2,1)/2,神经网络!$D$10:$D$70,0),MATCH(ROUND(E762*2,1)/2,神经网络!$F$8:$BN$8,0))</f>
        <v>-4.9498525601649648E-2</v>
      </c>
      <c r="I762">
        <f t="shared" si="49"/>
        <v>0.99137533335661598</v>
      </c>
      <c r="J762">
        <f t="shared" si="50"/>
        <v>4.5348948565500233</v>
      </c>
      <c r="K762">
        <f t="shared" si="51"/>
        <v>0.21861043413712505</v>
      </c>
      <c r="L762">
        <f>MIN(MAX(L761*(1+MAX(MIN(((B762-B761)/B761)/($K$7*卓尔金历!$O$8),0),-卓尔金历!$N$11))+MIN(MAX(((B762-B761)/B761)/($K$7*卓尔金历!$O$8),0),卓尔金历!$N$11),0),1)</f>
        <v>1</v>
      </c>
      <c r="M762">
        <f t="shared" si="52"/>
        <v>0.97578654269862819</v>
      </c>
      <c r="N762">
        <f t="shared" si="53"/>
        <v>3.009496240336116E-3</v>
      </c>
      <c r="O762">
        <f t="shared" si="55"/>
        <v>2.5265768853388038E-2</v>
      </c>
      <c r="P762">
        <f t="shared" si="56"/>
        <v>1</v>
      </c>
      <c r="Q762">
        <f t="shared" si="54"/>
        <v>1.0910515359671329</v>
      </c>
    </row>
    <row r="763" spans="1:17">
      <c r="A763" s="842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48"/>
        <v>1.100449425388192</v>
      </c>
      <c r="G763">
        <f>LN(F763/参数实验室!$E$58)/参数实验室!$E$59</f>
        <v>-0.1402916963834952</v>
      </c>
      <c r="H763" s="905">
        <f>INDEX(神经网络!$F$10:$BN$70,MATCH(ROUND(G763*2,1)/2,神经网络!$D$10:$D$70,0),MATCH(ROUND(E763*2,1)/2,神经网络!$F$8:$BN$8,0))</f>
        <v>-4.9498525601649648E-2</v>
      </c>
      <c r="I763">
        <f t="shared" si="49"/>
        <v>0.99122809562020142</v>
      </c>
      <c r="J763">
        <f t="shared" si="50"/>
        <v>4.5485016559594644</v>
      </c>
      <c r="K763">
        <f t="shared" si="51"/>
        <v>0.21792409250230579</v>
      </c>
      <c r="L763">
        <f>MIN(MAX(L762*(1+MAX(MIN(((B763-B762)/B762)/($K$7*卓尔金历!$O$8),0),-卓尔金历!$N$11))+MIN(MAX(((B763-B762)/B762)/($K$7*卓尔金历!$O$8),0),卓尔金历!$N$11),0),1)</f>
        <v>1</v>
      </c>
      <c r="M763">
        <f t="shared" si="52"/>
        <v>0.97564162018851863</v>
      </c>
      <c r="N763">
        <f t="shared" si="53"/>
        <v>3.0004663481419708E-3</v>
      </c>
      <c r="O763">
        <f t="shared" si="55"/>
        <v>2.4767865868942352E-2</v>
      </c>
      <c r="P763">
        <f t="shared" si="56"/>
        <v>1</v>
      </c>
      <c r="Q763">
        <f t="shared" si="54"/>
        <v>1.0908894944546379</v>
      </c>
    </row>
    <row r="764" spans="1:17">
      <c r="A764" s="842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48"/>
        <v>1.081253384747215</v>
      </c>
      <c r="G764">
        <f>LN(F764/参数实验室!$E$58)/参数实验室!$E$59</f>
        <v>-0.14952794936855751</v>
      </c>
      <c r="H764" s="905">
        <f>INDEX(神经网络!$F$10:$BN$70,MATCH(ROUND(G764*2,1)/2,神经网络!$D$10:$D$70,0),MATCH(ROUND(E764*2,1)/2,神经网络!$F$8:$BN$8,0))</f>
        <v>8.2890796050208992E-3</v>
      </c>
      <c r="I764">
        <f t="shared" si="49"/>
        <v>0.99006163950723858</v>
      </c>
      <c r="J764">
        <f t="shared" si="50"/>
        <v>4.6566378037588345</v>
      </c>
      <c r="K764">
        <f t="shared" si="51"/>
        <v>0.21261297984310945</v>
      </c>
      <c r="L764">
        <f>MIN(MAX(L763*(1+MAX(MIN(((B764-B763)/B763)/($K$7*卓尔金历!$O$8),0),-卓尔金历!$N$11))+MIN(MAX(((B764-B763)/B763)/($K$7*卓尔金历!$O$8),0),卓尔金历!$N$11),0),1)</f>
        <v>1</v>
      </c>
      <c r="M764">
        <f t="shared" si="52"/>
        <v>0.97449350590790207</v>
      </c>
      <c r="N764">
        <f t="shared" si="53"/>
        <v>2.3774015264496958E-2</v>
      </c>
      <c r="O764">
        <f t="shared" si="55"/>
        <v>2.317470082571807E-2</v>
      </c>
      <c r="P764">
        <f t="shared" si="56"/>
        <v>2.4135493049203413E-2</v>
      </c>
      <c r="Q764">
        <f t="shared" si="54"/>
        <v>1.0896057589299932</v>
      </c>
    </row>
    <row r="765" spans="1:17">
      <c r="A765" s="842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48"/>
        <v>1.0833651914893616</v>
      </c>
      <c r="G765">
        <f>LN(F765/参数实验室!$E$58)/参数实验室!$E$59</f>
        <v>-0.14850385147838319</v>
      </c>
      <c r="H765" s="905">
        <f>INDEX(神经网络!$F$10:$BN$70,MATCH(ROUND(G765*2,1)/2,神经网络!$D$10:$D$70,0),MATCH(ROUND(E765*2,1)/2,神经网络!$F$8:$BN$8,0))</f>
        <v>8.2890796050208992E-3</v>
      </c>
      <c r="I765">
        <f t="shared" si="49"/>
        <v>0.99011789794592753</v>
      </c>
      <c r="J765">
        <f t="shared" si="50"/>
        <v>4.6885599138103089</v>
      </c>
      <c r="K765">
        <f t="shared" si="51"/>
        <v>0.21117740119508815</v>
      </c>
      <c r="L765">
        <f>MIN(MAX(L764*(1+MAX(MIN(((B765-B764)/B764)/($K$7*卓尔金历!$O$8),0),-卓尔金历!$N$11))+MIN(MAX(((B765-B764)/B764)/($K$7*卓尔金历!$O$8),0),卓尔金历!$N$11),0),1)</f>
        <v>1</v>
      </c>
      <c r="M765">
        <f t="shared" si="52"/>
        <v>0.97454887971592297</v>
      </c>
      <c r="N765">
        <f t="shared" si="53"/>
        <v>6.8551842330762704E-3</v>
      </c>
      <c r="O765">
        <f t="shared" si="55"/>
        <v>2.3019770241806934E-2</v>
      </c>
      <c r="P765">
        <f t="shared" si="56"/>
        <v>1</v>
      </c>
      <c r="Q765">
        <f t="shared" si="54"/>
        <v>1.0896072532754466</v>
      </c>
    </row>
    <row r="766" spans="1:17">
      <c r="A766" s="842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48"/>
        <v>1.0596964616680709</v>
      </c>
      <c r="G766">
        <f>LN(F766/参数实验室!$E$58)/参数实验室!$E$59</f>
        <v>-0.16009766974738607</v>
      </c>
      <c r="H766" s="905">
        <f>INDEX(神经网络!$F$10:$BN$70,MATCH(ROUND(G766*2,1)/2,神经网络!$D$10:$D$70,0),MATCH(ROUND(E766*2,1)/2,神经网络!$F$8:$BN$8,0))</f>
        <v>8.2890796050208992E-3</v>
      </c>
      <c r="I766">
        <f t="shared" si="49"/>
        <v>0.99020171581221972</v>
      </c>
      <c r="J766">
        <f t="shared" si="50"/>
        <v>4.73644307888752</v>
      </c>
      <c r="K766">
        <f t="shared" si="51"/>
        <v>0.20906019545046342</v>
      </c>
      <c r="L766">
        <f>MIN(MAX(L765*(1+MAX(MIN(((B766-B765)/B765)/($K$7*卓尔金历!$O$8),0),-卓尔金历!$N$11))+MIN(MAX(((B766-B765)/B765)/($K$7*卓尔金历!$O$8),0),卓尔金历!$N$11),0),1)</f>
        <v>1</v>
      </c>
      <c r="M766">
        <f t="shared" si="52"/>
        <v>0.97463137959585111</v>
      </c>
      <c r="N766">
        <f t="shared" si="53"/>
        <v>1.0212765957446742E-2</v>
      </c>
      <c r="O766">
        <f t="shared" si="55"/>
        <v>2.3034985644669326E-2</v>
      </c>
      <c r="P766">
        <f t="shared" si="56"/>
        <v>0.85511916435387203</v>
      </c>
      <c r="Q766">
        <f t="shared" si="54"/>
        <v>1.0896994933564061</v>
      </c>
    </row>
    <row r="767" spans="1:17">
      <c r="A767" s="842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48"/>
        <v>1.0495339781328847</v>
      </c>
      <c r="G767">
        <f>LN(F767/参数实验室!$E$58)/参数实验室!$E$59</f>
        <v>-0.16515530758949232</v>
      </c>
      <c r="H767" s="905">
        <f>INDEX(神经网络!$F$10:$BN$70,MATCH(ROUND(G767*2,1)/2,神经网络!$D$10:$D$70,0),MATCH(ROUND(E767*2,1)/2,神经网络!$F$8:$BN$8,0))</f>
        <v>8.2890796050208992E-3</v>
      </c>
      <c r="I767">
        <f t="shared" si="49"/>
        <v>0.99021554540084222</v>
      </c>
      <c r="J767">
        <f t="shared" si="50"/>
        <v>4.7444236064003897</v>
      </c>
      <c r="K767">
        <f t="shared" si="51"/>
        <v>0.20871145318158513</v>
      </c>
      <c r="L767">
        <f>MIN(MAX(L766*(1+MAX(MIN(((B767-B766)/B766)/($K$7*卓尔金历!$O$8),0),-卓尔金历!$N$11))+MIN(MAX(((B767-B766)/B766)/($K$7*卓尔金历!$O$8),0),卓尔金历!$N$11),0),1)</f>
        <v>1</v>
      </c>
      <c r="M767">
        <f t="shared" si="52"/>
        <v>0.97464499172237351</v>
      </c>
      <c r="N767">
        <f t="shared" si="53"/>
        <v>1.6849199663017144E-3</v>
      </c>
      <c r="O767">
        <f t="shared" si="55"/>
        <v>2.2271406357033344E-2</v>
      </c>
      <c r="P767">
        <f t="shared" si="56"/>
        <v>1</v>
      </c>
      <c r="Q767">
        <f t="shared" si="54"/>
        <v>1.0897125076013312</v>
      </c>
    </row>
    <row r="768" spans="1:17">
      <c r="A768" s="842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48"/>
        <v>1.0312872653061225</v>
      </c>
      <c r="G768">
        <f>LN(F768/参数实验室!$E$58)/参数实验室!$E$59</f>
        <v>-0.17436042937823507</v>
      </c>
      <c r="H768" s="905">
        <f>INDEX(神经网络!$F$10:$BN$70,MATCH(ROUND(G768*2,1)/2,神经网络!$D$10:$D$70,0),MATCH(ROUND(E768*2,1)/2,神经网络!$F$8:$BN$8,0))</f>
        <v>6.2704063399310603E-2</v>
      </c>
      <c r="I768">
        <f t="shared" si="49"/>
        <v>0.99046406274091825</v>
      </c>
      <c r="J768">
        <f t="shared" si="50"/>
        <v>4.8880731016320249</v>
      </c>
      <c r="K768">
        <f t="shared" si="51"/>
        <v>0.20262873368449075</v>
      </c>
      <c r="L768">
        <f>MIN(MAX(L767*(1+MAX(MIN(((B768-B767)/B767)/($K$7*卓尔金历!$O$8),0),-卓尔金历!$N$11))+MIN(MAX(((B768-B767)/B767)/($K$7*卓尔金历!$O$8),0),卓尔金历!$N$11),0),1)</f>
        <v>1</v>
      </c>
      <c r="M768">
        <f t="shared" si="52"/>
        <v>0.97488960127429003</v>
      </c>
      <c r="N768">
        <f t="shared" si="53"/>
        <v>3.0277544154751843E-2</v>
      </c>
      <c r="O768">
        <f t="shared" si="55"/>
        <v>2.2913175795610266E-2</v>
      </c>
      <c r="P768">
        <f t="shared" si="56"/>
        <v>1.6064494281249838E-2</v>
      </c>
      <c r="Q768">
        <f t="shared" si="54"/>
        <v>1.089985995989889</v>
      </c>
    </row>
    <row r="769" spans="1:17">
      <c r="A769" s="842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48"/>
        <v>1.0285779280174985</v>
      </c>
      <c r="G769">
        <f>LN(F769/参数实验室!$E$58)/参数实验室!$E$59</f>
        <v>-0.17574110948744248</v>
      </c>
      <c r="H769" s="905">
        <f>INDEX(神经网络!$F$10:$BN$70,MATCH(ROUND(G769*2,1)/2,神经网络!$D$10:$D$70,0),MATCH(ROUND(E769*2,1)/2,神经网络!$F$8:$BN$8,0))</f>
        <v>-4.9515828651159104E-2</v>
      </c>
      <c r="I769">
        <f t="shared" si="49"/>
        <v>0.99209910144676405</v>
      </c>
      <c r="J769">
        <f t="shared" si="50"/>
        <v>5.0167591077770313</v>
      </c>
      <c r="K769">
        <f t="shared" si="51"/>
        <v>0.19775697420049568</v>
      </c>
      <c r="L769">
        <f>MIN(MAX(L768*(1+MAX(MIN(((B769-B768)/B768)/($K$7*卓尔金历!$O$8),0),-卓尔金历!$N$11))+MIN(MAX(((B769-B768)/B768)/($K$7*卓尔金历!$O$8),0),卓尔金历!$N$11),0),1)</f>
        <v>1</v>
      </c>
      <c r="M769">
        <f t="shared" si="52"/>
        <v>0.97649892996371168</v>
      </c>
      <c r="N769">
        <f t="shared" si="53"/>
        <v>2.6326530612244881E-2</v>
      </c>
      <c r="O769">
        <f t="shared" si="55"/>
        <v>2.3251541244104897E-2</v>
      </c>
      <c r="P769">
        <f t="shared" si="56"/>
        <v>2.006722693876695E-2</v>
      </c>
      <c r="Q769">
        <f t="shared" si="54"/>
        <v>1.0900149012773002</v>
      </c>
    </row>
    <row r="770" spans="1:17">
      <c r="A770" s="842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48"/>
        <v>1.0698212904538977</v>
      </c>
      <c r="G770">
        <f>LN(F770/参数实验室!$E$58)/参数实验室!$E$59</f>
        <v>-0.15510677698662975</v>
      </c>
      <c r="H770" s="905">
        <f>INDEX(神经网络!$F$10:$BN$70,MATCH(ROUND(G770*2,1)/2,神经网络!$D$10:$D$70,0),MATCH(ROUND(E770*2,1)/2,神经网络!$F$8:$BN$8,0))</f>
        <v>6.2704063399310603E-2</v>
      </c>
      <c r="I770">
        <f t="shared" si="49"/>
        <v>0.99323222028888303</v>
      </c>
      <c r="J770">
        <f t="shared" si="50"/>
        <v>4.901041458840437</v>
      </c>
      <c r="K770">
        <f t="shared" si="51"/>
        <v>0.20265737978961659</v>
      </c>
      <c r="L770">
        <f>MIN(MAX(L769*(1+MAX(MIN(((B770-B769)/B769)/($K$7*卓尔金历!$O$8),0),-卓尔金历!$N$11))+MIN(MAX(((B770-B769)/B769)/($K$7*卓尔金历!$O$8),0),卓尔金历!$N$11),0),1)</f>
        <v>0.32129247480268897</v>
      </c>
      <c r="M770">
        <f t="shared" si="52"/>
        <v>0.97761423118234725</v>
      </c>
      <c r="N770">
        <f t="shared" si="53"/>
        <v>-2.3066215947504406E-2</v>
      </c>
      <c r="O770">
        <f t="shared" si="55"/>
        <v>2.3764727722925257E-2</v>
      </c>
      <c r="P770">
        <f t="shared" si="56"/>
        <v>5.3778633238908025E-2</v>
      </c>
      <c r="Q770">
        <f t="shared" si="54"/>
        <v>1.0900398840250081</v>
      </c>
    </row>
    <row r="771" spans="1:17">
      <c r="A771" s="842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48"/>
        <v>1.0565900711513583</v>
      </c>
      <c r="G771">
        <f>LN(F771/参数实验室!$E$58)/参数实验室!$E$59</f>
        <v>-0.16163848453569496</v>
      </c>
      <c r="H771" s="905">
        <f>INDEX(神经网络!$F$10:$BN$70,MATCH(ROUND(G771*2,1)/2,神经网络!$D$10:$D$70,0),MATCH(ROUND(E771*2,1)/2,神经网络!$F$8:$BN$8,0))</f>
        <v>8.2890796050208992E-3</v>
      </c>
      <c r="I771">
        <f t="shared" si="49"/>
        <v>0.99366575694815529</v>
      </c>
      <c r="J771">
        <f t="shared" si="50"/>
        <v>4.9351582139579495</v>
      </c>
      <c r="K771">
        <f t="shared" si="51"/>
        <v>0.20134425561835126</v>
      </c>
      <c r="L771">
        <f>MIN(MAX(L770*(1+MAX(MIN(((B771-B770)/B770)/($K$7*卓尔金历!$O$8),0),-卓尔金历!$N$11))+MIN(MAX(((B771-B770)/B770)/($K$7*卓尔金历!$O$8),0),卓尔金历!$N$11),0),1)</f>
        <v>0.52611874313412277</v>
      </c>
      <c r="M771">
        <f t="shared" si="52"/>
        <v>0.97775133296318173</v>
      </c>
      <c r="N771">
        <f t="shared" si="53"/>
        <v>6.9611235497659017E-3</v>
      </c>
      <c r="O771">
        <f t="shared" si="55"/>
        <v>1.9018653421113273E-2</v>
      </c>
      <c r="P771">
        <f t="shared" si="56"/>
        <v>1</v>
      </c>
      <c r="Q771">
        <f t="shared" si="54"/>
        <v>1.0900654714850011</v>
      </c>
    </row>
    <row r="772" spans="1:17">
      <c r="A772" s="842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48"/>
        <v>1.0761265913808038</v>
      </c>
      <c r="G772">
        <f>LN(F772/参数实验室!$E$58)/参数实验室!$E$59</f>
        <v>-0.15202247821507808</v>
      </c>
      <c r="H772" s="905">
        <f>INDEX(神经网络!$F$10:$BN$70,MATCH(ROUND(G772*2,1)/2,神经网络!$D$10:$D$70,0),MATCH(ROUND(E772*2,1)/2,神经网络!$F$8:$BN$8,0))</f>
        <v>8.2890796050208992E-3</v>
      </c>
      <c r="I772">
        <f t="shared" si="49"/>
        <v>0.99357904915322248</v>
      </c>
      <c r="J772">
        <f t="shared" si="50"/>
        <v>4.8832049798491743</v>
      </c>
      <c r="K772">
        <f t="shared" si="51"/>
        <v>0.20346863448355812</v>
      </c>
      <c r="L772">
        <f>MIN(MAX(L771*(1+MAX(MIN(((B772-B771)/B771)/($K$7*卓尔金历!$O$8),0),-卓尔金历!$N$11))+MIN(MAX(((B772-B771)/B771)/($K$7*卓尔金历!$O$8),0),卓尔金历!$N$11),0),1)</f>
        <v>0.36315102205504457</v>
      </c>
      <c r="M772">
        <f t="shared" si="52"/>
        <v>0.9777064449887064</v>
      </c>
      <c r="N772">
        <f t="shared" si="53"/>
        <v>-1.0527166882276869E-2</v>
      </c>
      <c r="O772">
        <f t="shared" si="55"/>
        <v>1.8478964724721204E-2</v>
      </c>
      <c r="P772">
        <f t="shared" si="56"/>
        <v>0.59239375683906581</v>
      </c>
      <c r="Q772">
        <f t="shared" si="54"/>
        <v>1.0899703518004353</v>
      </c>
    </row>
    <row r="773" spans="1:17">
      <c r="A773" s="842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57">C773/B773</f>
        <v>1.0759903389566401</v>
      </c>
      <c r="G773">
        <f>LN(F773/参数实验室!$E$58)/参数实验室!$E$59</f>
        <v>-0.15208893616147451</v>
      </c>
      <c r="H773" s="905">
        <f>INDEX(神经网络!$F$10:$BN$70,MATCH(ROUND(G773*2,1)/2,神经网络!$D$10:$D$70,0),MATCH(ROUND(E773*2,1)/2,神经网络!$F$8:$BN$8,0))</f>
        <v>8.2890796050208992E-3</v>
      </c>
      <c r="I773">
        <f t="shared" si="49"/>
        <v>0.99354910132072494</v>
      </c>
      <c r="J773">
        <f t="shared" si="50"/>
        <v>4.8654483061330422</v>
      </c>
      <c r="K773">
        <f t="shared" si="51"/>
        <v>0.20420504726529037</v>
      </c>
      <c r="L773">
        <f>MIN(MAX(L772*(1+MAX(MIN(((B773-B772)/B772)/($K$7*卓尔金历!$O$8),0),-卓尔金历!$N$11))+MIN(MAX(((B773-B772)/B772)/($K$7*卓尔金历!$O$8),0),卓尔金历!$N$11),0),1)</f>
        <v>0.32429572430722753</v>
      </c>
      <c r="M773">
        <f t="shared" si="52"/>
        <v>0.97769574314217034</v>
      </c>
      <c r="N773">
        <f t="shared" si="53"/>
        <v>-3.6362744937815062E-3</v>
      </c>
      <c r="O773">
        <f t="shared" si="55"/>
        <v>1.8420739389629352E-2</v>
      </c>
      <c r="P773">
        <f t="shared" si="56"/>
        <v>1</v>
      </c>
      <c r="Q773">
        <f t="shared" si="54"/>
        <v>1.0899508897708736</v>
      </c>
    </row>
    <row r="774" spans="1:17">
      <c r="A774" s="842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57"/>
        <v>1.0766913223140495</v>
      </c>
      <c r="G774">
        <f>LN(F774/参数实验室!$E$58)/参数实验室!$E$59</f>
        <v>-0.1517471169609001</v>
      </c>
      <c r="H774" s="905">
        <f>INDEX(神经网络!$F$10:$BN$70,MATCH(ROUND(G774*2,1)/2,神经网络!$D$10:$D$70,0),MATCH(ROUND(E774*2,1)/2,神经网络!$F$8:$BN$8,0))</f>
        <v>8.2890796050208992E-3</v>
      </c>
      <c r="I774">
        <f t="shared" si="49"/>
        <v>0.99348608456657583</v>
      </c>
      <c r="J774">
        <f t="shared" si="50"/>
        <v>4.8282191452855097</v>
      </c>
      <c r="K774">
        <f t="shared" si="51"/>
        <v>0.20576656830845391</v>
      </c>
      <c r="L774">
        <f>MIN(MAX(L773*(1+MAX(MIN(((B774-B773)/B773)/($K$7*卓尔金历!$O$8),0),-卓尔金历!$N$11))+MIN(MAX(((B774-B773)/B773)/($K$7*卓尔金历!$O$8),0),卓尔金历!$N$11),0),1)</f>
        <v>0.25128142560789835</v>
      </c>
      <c r="M774">
        <f t="shared" si="52"/>
        <v>0.97767563316201478</v>
      </c>
      <c r="N774">
        <f t="shared" si="53"/>
        <v>-7.6517431704297475E-3</v>
      </c>
      <c r="O774">
        <f t="shared" si="55"/>
        <v>1.7964568874241728E-2</v>
      </c>
      <c r="P774">
        <f t="shared" si="56"/>
        <v>0.88761018468241526</v>
      </c>
      <c r="Q774">
        <f t="shared" si="54"/>
        <v>1.0898817586457346</v>
      </c>
    </row>
    <row r="775" spans="1:17">
      <c r="A775" s="842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57"/>
        <v>1.0983641059276872</v>
      </c>
      <c r="G775">
        <f>LN(F775/参数实验室!$E$58)/参数实验室!$E$59</f>
        <v>-0.14128722298228527</v>
      </c>
      <c r="H775" s="905">
        <f>INDEX(神经网络!$F$10:$BN$70,MATCH(ROUND(G775*2,1)/2,神经网络!$D$10:$D$70,0),MATCH(ROUND(E775*2,1)/2,神经网络!$F$8:$BN$8,0))</f>
        <v>8.2890796050208992E-3</v>
      </c>
      <c r="I775">
        <f t="shared" si="49"/>
        <v>0.99355210136561889</v>
      </c>
      <c r="J775">
        <f t="shared" si="50"/>
        <v>4.8669247037229217</v>
      </c>
      <c r="K775">
        <f t="shared" si="51"/>
        <v>0.20414371740857379</v>
      </c>
      <c r="L775">
        <f>MIN(MAX(L774*(1+MAX(MIN(((B775-B774)/B774)/($K$7*卓尔金历!$O$8),0),-卓尔金历!$N$11))+MIN(MAX(((B775-B774)/B774)/($K$7*卓尔金历!$O$8),0),卓尔金历!$N$11),0),1)</f>
        <v>0.4871622705701919</v>
      </c>
      <c r="M775">
        <f t="shared" si="52"/>
        <v>0.97769195796140163</v>
      </c>
      <c r="N775">
        <f t="shared" si="53"/>
        <v>8.0165289256197963E-3</v>
      </c>
      <c r="O775">
        <f t="shared" si="55"/>
        <v>1.7364192188566115E-2</v>
      </c>
      <c r="P775">
        <f t="shared" si="56"/>
        <v>0.80475410720233342</v>
      </c>
      <c r="Q775">
        <f t="shared" si="54"/>
        <v>1.0899460413790911</v>
      </c>
    </row>
    <row r="776" spans="1:17">
      <c r="A776" s="842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57"/>
        <v>1.0978964955175226</v>
      </c>
      <c r="G776">
        <f>LN(F776/参数实验室!$E$58)/参数实验室!$E$59</f>
        <v>-0.14151071851638442</v>
      </c>
      <c r="H776" s="905">
        <f>INDEX(神经网络!$F$10:$BN$70,MATCH(ROUND(G776*2,1)/2,神经网络!$D$10:$D$70,0),MATCH(ROUND(E776*2,1)/2,神经网络!$F$8:$BN$8,0))</f>
        <v>8.2890796050208992E-3</v>
      </c>
      <c r="I776">
        <f t="shared" si="49"/>
        <v>0.99360139227072486</v>
      </c>
      <c r="J776">
        <f t="shared" si="50"/>
        <v>4.8960536291448919</v>
      </c>
      <c r="K776">
        <f t="shared" si="51"/>
        <v>0.2029392379111378</v>
      </c>
      <c r="L776">
        <f>MIN(MAX(L775*(1+MAX(MIN(((B776-B775)/B775)/($K$7*卓尔金历!$O$8),0),-卓尔金历!$N$11))+MIN(MAX(((B776-B775)/B775)/($K$7*卓尔金历!$O$8),0),卓尔金历!$N$11),0),1)</f>
        <v>0.66326907928789758</v>
      </c>
      <c r="M776">
        <f t="shared" si="52"/>
        <v>0.97771558731469121</v>
      </c>
      <c r="N776">
        <f t="shared" si="53"/>
        <v>5.9850782979421497E-3</v>
      </c>
      <c r="O776">
        <f t="shared" si="55"/>
        <v>1.3020005620550496E-2</v>
      </c>
      <c r="P776">
        <f t="shared" si="56"/>
        <v>0.80807759596546702</v>
      </c>
      <c r="Q776">
        <f t="shared" si="54"/>
        <v>1.0899895569160645</v>
      </c>
    </row>
    <row r="777" spans="1:17">
      <c r="A777" s="842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57"/>
        <v>1.0903240744501947</v>
      </c>
      <c r="G777">
        <f>LN(F777/参数实验室!$E$58)/参数实验室!$E$59</f>
        <v>-0.14514328804135701</v>
      </c>
      <c r="H777" s="905">
        <f>INDEX(神经网络!$F$10:$BN$70,MATCH(ROUND(G777*2,1)/2,神经网络!$D$10:$D$70,0),MATCH(ROUND(E777*2,1)/2,神经网络!$F$8:$BN$8,0))</f>
        <v>8.2890796050208992E-3</v>
      </c>
      <c r="I777">
        <f t="shared" si="49"/>
        <v>0.99362750327286886</v>
      </c>
      <c r="J777">
        <f t="shared" si="50"/>
        <v>4.9115757551574211</v>
      </c>
      <c r="K777">
        <f t="shared" si="51"/>
        <v>0.20230320223189188</v>
      </c>
      <c r="L777">
        <f>MIN(MAX(L776*(1+MAX(MIN(((B777-B776)/B776)/($K$7*卓尔金历!$O$8),0),-卓尔金历!$N$11))+MIN(MAX(((B777-B776)/B776)/($K$7*卓尔金历!$O$8),0),卓尔金历!$N$11),0),1)</f>
        <v>0.756553979106668</v>
      </c>
      <c r="M777">
        <f t="shared" si="52"/>
        <v>0.97773262904309455</v>
      </c>
      <c r="N777">
        <f t="shared" si="53"/>
        <v>3.1703341483292533E-3</v>
      </c>
      <c r="O777">
        <f t="shared" si="55"/>
        <v>1.2782139700880357E-2</v>
      </c>
      <c r="P777">
        <f t="shared" si="56"/>
        <v>1</v>
      </c>
      <c r="Q777">
        <f t="shared" si="54"/>
        <v>1.0900127034918434</v>
      </c>
    </row>
    <row r="778" spans="1:17">
      <c r="A778" s="842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57"/>
        <v>1.0929444758292308</v>
      </c>
      <c r="G778">
        <f>LN(F778/参数实验室!$E$58)/参数实验室!$E$59</f>
        <v>-0.14388340737435679</v>
      </c>
      <c r="H778" s="905">
        <f>INDEX(神经网络!$F$10:$BN$70,MATCH(ROUND(G778*2,1)/2,神经网络!$D$10:$D$70,0),MATCH(ROUND(E778*2,1)/2,神经网络!$F$8:$BN$8,0))</f>
        <v>8.2890796050208992E-3</v>
      </c>
      <c r="I778">
        <f t="shared" si="49"/>
        <v>0.99368243886731522</v>
      </c>
      <c r="J778">
        <f t="shared" si="50"/>
        <v>4.9443358205977468</v>
      </c>
      <c r="K778">
        <f t="shared" si="51"/>
        <v>0.2009738971871016</v>
      </c>
      <c r="L778">
        <f>MIN(MAX(L777*(1+MAX(MIN(((B778-B777)/B777)/($K$7*卓尔金历!$O$8),0),-卓尔金历!$N$11))+MIN(MAX(((B778-B777)/B777)/($K$7*卓尔金历!$O$8),0),卓尔金历!$N$11),0),1)</f>
        <v>0.95281326965102109</v>
      </c>
      <c r="M778">
        <f t="shared" si="52"/>
        <v>0.97777352593020739</v>
      </c>
      <c r="N778">
        <f t="shared" si="53"/>
        <v>6.669970509143832E-3</v>
      </c>
      <c r="O778">
        <f t="shared" si="55"/>
        <v>1.1902734076541237E-2</v>
      </c>
      <c r="P778">
        <f t="shared" si="56"/>
        <v>0.59933763984612021</v>
      </c>
      <c r="Q778">
        <f t="shared" si="54"/>
        <v>1.0900729680231926</v>
      </c>
    </row>
    <row r="779" spans="1:17">
      <c r="A779" s="842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57"/>
        <v>1.0886272051508117</v>
      </c>
      <c r="G779">
        <f>LN(F779/参数实验室!$E$58)/参数实验室!$E$59</f>
        <v>-0.14596075367332353</v>
      </c>
      <c r="H779" s="905">
        <f>INDEX(神经网络!$F$10:$BN$70,MATCH(ROUND(G779*2,1)/2,神经网络!$D$10:$D$70,0),MATCH(ROUND(E779*2,1)/2,神经网络!$F$8:$BN$8,0))</f>
        <v>8.2890796050208992E-3</v>
      </c>
      <c r="I779">
        <f t="shared" si="49"/>
        <v>0.9936638928025765</v>
      </c>
      <c r="J779">
        <f t="shared" si="50"/>
        <v>4.9332029847172949</v>
      </c>
      <c r="K779">
        <f t="shared" si="51"/>
        <v>0.20142367866898547</v>
      </c>
      <c r="L779">
        <f>MIN(MAX(L778*(1+MAX(MIN(((B779-B778)/B778)/($K$7*卓尔金历!$O$8),0),-卓尔金历!$N$11))+MIN(MAX(((B779-B778)/B778)/($K$7*卓尔金历!$O$8),0),卓尔金历!$N$11),0),1)</f>
        <v>0.8896867343085948</v>
      </c>
      <c r="M779">
        <f t="shared" si="52"/>
        <v>0.97775613790633453</v>
      </c>
      <c r="N779">
        <f t="shared" si="53"/>
        <v>-2.2516342506658624E-3</v>
      </c>
      <c r="O779">
        <f t="shared" si="55"/>
        <v>1.2016027354597503E-2</v>
      </c>
      <c r="P779">
        <f t="shared" si="56"/>
        <v>1</v>
      </c>
      <c r="Q779">
        <f t="shared" si="54"/>
        <v>1.0900607744418425</v>
      </c>
    </row>
    <row r="780" spans="1:17">
      <c r="A780" s="842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57"/>
        <v>1.0750895967741936</v>
      </c>
      <c r="G780">
        <f>LN(F780/参数实验室!$E$58)/参数实验室!$E$59</f>
        <v>-0.15252849044861183</v>
      </c>
      <c r="H780" s="905">
        <f>INDEX(神经网络!$F$10:$BN$70,MATCH(ROUND(G780*2,1)/2,神经网络!$D$10:$D$70,0),MATCH(ROUND(E780*2,1)/2,神经网络!$F$8:$BN$8,0))</f>
        <v>8.2890796050208992E-3</v>
      </c>
      <c r="I780">
        <f t="shared" si="49"/>
        <v>0.99368847636423063</v>
      </c>
      <c r="J780">
        <f t="shared" si="50"/>
        <v>4.9479270579785384</v>
      </c>
      <c r="K780">
        <f t="shared" si="51"/>
        <v>0.20082924924325768</v>
      </c>
      <c r="L780">
        <f>MIN(MAX(L779*(1+MAX(MIN(((B780-B779)/B779)/($K$7*卓尔金历!$O$8),0),-卓尔金历!$N$11))+MIN(MAX(((B780-B779)/B779)/($K$7*卓尔金历!$O$8),0),卓尔金历!$N$11),0),1)</f>
        <v>0.97750913302737774</v>
      </c>
      <c r="M780">
        <f t="shared" si="52"/>
        <v>0.97777765942730233</v>
      </c>
      <c r="N780">
        <f t="shared" si="53"/>
        <v>2.984688306331021E-3</v>
      </c>
      <c r="O780">
        <f t="shared" si="55"/>
        <v>1.1928288091029296E-2</v>
      </c>
      <c r="P780">
        <f t="shared" si="56"/>
        <v>1</v>
      </c>
      <c r="Q780">
        <f t="shared" si="54"/>
        <v>1.090087742893096</v>
      </c>
    </row>
    <row r="781" spans="1:17">
      <c r="A781" s="842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57"/>
        <v>1.0983418548387096</v>
      </c>
      <c r="G781">
        <f>LN(F781/参数实验室!$E$58)/参数实验室!$E$59</f>
        <v>-0.14129785578815168</v>
      </c>
      <c r="H781" s="905">
        <f>INDEX(神经网络!$F$10:$BN$70,MATCH(ROUND(G781*2,1)/2,神经网络!$D$10:$D$70,0),MATCH(ROUND(E781*2,1)/2,神经网络!$F$8:$BN$8,0))</f>
        <v>8.2890796050208992E-3</v>
      </c>
      <c r="I781">
        <f t="shared" si="49"/>
        <v>0.99368847636423063</v>
      </c>
      <c r="J781">
        <f t="shared" si="50"/>
        <v>4.9479270579785384</v>
      </c>
      <c r="K781">
        <f t="shared" si="51"/>
        <v>0.20082924924325768</v>
      </c>
      <c r="L781">
        <f>MIN(MAX(L780*(1+MAX(MIN(((B781-B780)/B780)/($K$7*卓尔金历!$O$8),0),-卓尔金历!$N$11))+MIN(MAX(((B781-B780)/B780)/($K$7*卓尔金历!$O$8),0),卓尔金历!$N$11),0),1)</f>
        <v>0.97750913302737774</v>
      </c>
      <c r="M781">
        <f t="shared" si="52"/>
        <v>0.97777765942730233</v>
      </c>
      <c r="N781">
        <f t="shared" si="53"/>
        <v>0</v>
      </c>
      <c r="O781">
        <f t="shared" si="55"/>
        <v>1.1850602353821484E-2</v>
      </c>
      <c r="P781">
        <f t="shared" si="56"/>
        <v>1</v>
      </c>
      <c r="Q781">
        <f t="shared" si="54"/>
        <v>1.090087742893096</v>
      </c>
    </row>
    <row r="782" spans="1:17">
      <c r="A782" s="842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57"/>
        <v>1.0756700155763239</v>
      </c>
      <c r="G782">
        <f>LN(F782/参数实验室!$E$58)/参数实验室!$E$59</f>
        <v>-0.15224520898784352</v>
      </c>
      <c r="H782" s="905">
        <f>INDEX(神经网络!$F$10:$BN$70,MATCH(ROUND(G782*2,1)/2,神经网络!$D$10:$D$70,0),MATCH(ROUND(E782*2,1)/2,神经网络!$F$8:$BN$8,0))</f>
        <v>6.2704063399310603E-2</v>
      </c>
      <c r="I782">
        <f t="shared" si="49"/>
        <v>0.99398074859556917</v>
      </c>
      <c r="J782">
        <f t="shared" si="50"/>
        <v>5.1234986632616479</v>
      </c>
      <c r="K782">
        <f t="shared" si="51"/>
        <v>0.19400429548717701</v>
      </c>
      <c r="L782">
        <f>MIN(MAX(L781*(1+MAX(MIN(((B782-B781)/B781)/($K$7*卓尔金历!$O$8),0),-卓尔金历!$N$11))+MIN(MAX(((B782-B781)/B781)/($K$7*卓尔金历!$O$8),0),卓尔金历!$N$11),0),1)</f>
        <v>1</v>
      </c>
      <c r="M782">
        <f t="shared" si="52"/>
        <v>0.97805878362932197</v>
      </c>
      <c r="N782">
        <f t="shared" si="53"/>
        <v>3.5483870967741894E-2</v>
      </c>
      <c r="O782">
        <f t="shared" si="55"/>
        <v>1.33925887795354E-2</v>
      </c>
      <c r="P782">
        <f t="shared" si="56"/>
        <v>3.036506327031417E-4</v>
      </c>
      <c r="Q782">
        <f t="shared" si="54"/>
        <v>1.090408368908742</v>
      </c>
    </row>
    <row r="783" spans="1:17">
      <c r="A783" s="842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57"/>
        <v>1.0906650892164469</v>
      </c>
      <c r="G783">
        <f>LN(F783/参数实验室!$E$58)/参数实验室!$E$59</f>
        <v>-0.14497915794547367</v>
      </c>
      <c r="H783" s="905">
        <f>INDEX(神经网络!$F$10:$BN$70,MATCH(ROUND(G783*2,1)/2,神经网络!$D$10:$D$70,0),MATCH(ROUND(E783*2,1)/2,神经网络!$F$8:$BN$8,0))</f>
        <v>6.2704063399310603E-2</v>
      </c>
      <c r="I783">
        <f t="shared" si="49"/>
        <v>0.99422345354836372</v>
      </c>
      <c r="J783">
        <f t="shared" si="50"/>
        <v>5.1434499820438191</v>
      </c>
      <c r="K783">
        <f t="shared" si="51"/>
        <v>0.19329894468095821</v>
      </c>
      <c r="L783">
        <f>MIN(MAX(L782*(1+MAX(MIN(((B783-B782)/B782)/($K$7*卓尔金历!$O$8),0),-卓尔金历!$N$11))+MIN(MAX(((B783-B782)/B782)/($K$7*卓尔金历!$O$8),0),卓尔金历!$N$11),0),1)</f>
        <v>1</v>
      </c>
      <c r="M783">
        <f t="shared" si="52"/>
        <v>0.97829760084107031</v>
      </c>
      <c r="N783">
        <f t="shared" si="53"/>
        <v>3.8940809968847907E-3</v>
      </c>
      <c r="O783">
        <f t="shared" si="55"/>
        <v>1.33843135756701E-2</v>
      </c>
      <c r="P783">
        <f t="shared" si="56"/>
        <v>1</v>
      </c>
      <c r="Q783">
        <f t="shared" si="54"/>
        <v>1.0904084497557649</v>
      </c>
    </row>
    <row r="784" spans="1:17">
      <c r="A784" s="842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57"/>
        <v>1.1122312062256809</v>
      </c>
      <c r="G784">
        <f>LN(F784/参数实验室!$E$58)/参数实验室!$E$59</f>
        <v>-0.13470230073350561</v>
      </c>
      <c r="H784" s="905">
        <f>INDEX(神经网络!$F$10:$BN$70,MATCH(ROUND(G784*2,1)/2,神经网络!$D$10:$D$70,0),MATCH(ROUND(E784*2,1)/2,神经网络!$F$8:$BN$8,0))</f>
        <v>6.2704063399310603E-2</v>
      </c>
      <c r="I784">
        <f t="shared" si="49"/>
        <v>0.99402999551744242</v>
      </c>
      <c r="J784">
        <f t="shared" si="50"/>
        <v>5.1274889270180815</v>
      </c>
      <c r="K784">
        <f t="shared" si="51"/>
        <v>0.19386292387286069</v>
      </c>
      <c r="L784">
        <f>MIN(MAX(L783*(1+MAX(MIN(((B784-B783)/B783)/($K$7*卓尔金历!$O$8),0),-卓尔金历!$N$11))+MIN(MAX(((B784-B783)/B783)/($K$7*卓尔金历!$O$8),0),卓尔金历!$N$11),0),1)</f>
        <v>0.90869104239540499</v>
      </c>
      <c r="M784">
        <f t="shared" si="52"/>
        <v>0.97810724169510743</v>
      </c>
      <c r="N784">
        <f t="shared" si="53"/>
        <v>-3.1031807602793578E-3</v>
      </c>
      <c r="O784">
        <f t="shared" si="55"/>
        <v>1.3514175085726908E-2</v>
      </c>
      <c r="P784">
        <f t="shared" si="56"/>
        <v>1</v>
      </c>
      <c r="Q784">
        <f t="shared" si="54"/>
        <v>1.0901962758517629</v>
      </c>
    </row>
    <row r="785" spans="1:17">
      <c r="A785" s="842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57"/>
        <v>1.1619799810844893</v>
      </c>
      <c r="G785">
        <f>LN(F785/参数实验室!$E$58)/参数实验室!$E$59</f>
        <v>-0.1117360855916298</v>
      </c>
      <c r="H785" s="905">
        <f>INDEX(神经网络!$F$10:$BN$70,MATCH(ROUND(G785*2,1)/2,神经网络!$D$10:$D$70,0),MATCH(ROUND(E785*2,1)/2,神经网络!$F$8:$BN$8,0))</f>
        <v>0.11866548232010427</v>
      </c>
      <c r="I785">
        <f t="shared" si="49"/>
        <v>0.99324420449664264</v>
      </c>
      <c r="J785">
        <f t="shared" si="50"/>
        <v>5.0628466541638462</v>
      </c>
      <c r="K785">
        <f t="shared" si="51"/>
        <v>0.19618295246603351</v>
      </c>
      <c r="L785">
        <f>MIN(MAX(L784*(1+MAX(MIN(((B785-B784)/B784)/($K$7*卓尔金历!$O$8),0),-卓尔金历!$N$11))+MIN(MAX(((B785-B784)/B784)/($K$7*卓尔金历!$O$8),0),卓尔金历!$N$11),0),1)</f>
        <v>0.57160990965331937</v>
      </c>
      <c r="M785">
        <f t="shared" si="52"/>
        <v>0.97740463822018131</v>
      </c>
      <c r="N785">
        <f t="shared" si="53"/>
        <v>-1.2607003891050508E-2</v>
      </c>
      <c r="O785">
        <f t="shared" si="55"/>
        <v>1.3432226405527567E-2</v>
      </c>
      <c r="P785">
        <f t="shared" si="56"/>
        <v>7.777528266520968E-2</v>
      </c>
      <c r="Q785">
        <f t="shared" si="54"/>
        <v>1.0893344643889933</v>
      </c>
    </row>
    <row r="786" spans="1:17">
      <c r="A786" s="842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57"/>
        <v>1.1945378648540583</v>
      </c>
      <c r="G786">
        <f>LN(F786/参数实验室!$E$58)/参数实验室!$E$59</f>
        <v>-9.7232291892822884E-2</v>
      </c>
      <c r="H786" s="905">
        <f>INDEX(神经网络!$F$10:$BN$70,MATCH(ROUND(G786*2,1)/2,神经网络!$D$10:$D$70,0),MATCH(ROUND(E786*2,1)/2,神经网络!$F$8:$BN$8,0))</f>
        <v>0.11866548232010427</v>
      </c>
      <c r="I786">
        <f t="shared" si="49"/>
        <v>0.99154424580546607</v>
      </c>
      <c r="J786">
        <f t="shared" si="50"/>
        <v>4.9898248274210983</v>
      </c>
      <c r="K786">
        <f t="shared" si="51"/>
        <v>0.19871323745806282</v>
      </c>
      <c r="L786">
        <f>MIN(MAX(L785*(1+MAX(MIN(((B786-B785)/B785)/($K$7*卓尔金历!$O$8),0),-卓尔金历!$N$11))+MIN(MAX(((B786-B785)/B785)/($K$7*卓尔金历!$O$8),0),卓尔金历!$N$11),0),1)</f>
        <v>0.32902488914648942</v>
      </c>
      <c r="M786">
        <f t="shared" si="52"/>
        <v>0.97644842119166764</v>
      </c>
      <c r="N786">
        <f t="shared" si="53"/>
        <v>-1.4423076923076908E-2</v>
      </c>
      <c r="O786">
        <f t="shared" si="55"/>
        <v>1.3976203612298368E-2</v>
      </c>
      <c r="P786">
        <f t="shared" si="56"/>
        <v>1.3009469289428487E-2</v>
      </c>
      <c r="Q786">
        <f t="shared" si="54"/>
        <v>1.0891894586567348</v>
      </c>
    </row>
    <row r="787" spans="1:17">
      <c r="A787" s="842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57"/>
        <v>1.3052436440677966</v>
      </c>
      <c r="G787">
        <f>LN(F787/参数实验室!$E$58)/参数实验室!$E$59</f>
        <v>-5.0714301090292672E-2</v>
      </c>
      <c r="H787" s="905">
        <f>INDEX(神经网络!$F$10:$BN$70,MATCH(ROUND(G787*2,1)/2,神经网络!$D$10:$D$70,0),MATCH(ROUND(E787*2,1)/2,神经网络!$F$8:$BN$8,0))</f>
        <v>0.17302826378439787</v>
      </c>
      <c r="I787">
        <f t="shared" si="49"/>
        <v>0.98491075810454554</v>
      </c>
      <c r="J787">
        <f t="shared" si="50"/>
        <v>4.7085112325924801</v>
      </c>
      <c r="K787">
        <f t="shared" si="51"/>
        <v>0.20917668227845751</v>
      </c>
      <c r="L787">
        <f>MIN(MAX(L786*(1+MAX(MIN(((B787-B786)/B786)/($K$7*卓尔金历!$O$8),0),-卓尔金历!$N$11))+MIN(MAX(((B787-B786)/B786)/($K$7*卓尔金历!$O$8),0),卓尔金历!$N$11),0),1)</f>
        <v>0</v>
      </c>
      <c r="M787">
        <f t="shared" si="52"/>
        <v>0.97429906749473971</v>
      </c>
      <c r="N787">
        <f t="shared" si="53"/>
        <v>-5.6377449020391844E-2</v>
      </c>
      <c r="O787">
        <f t="shared" si="55"/>
        <v>1.8738053868360631E-2</v>
      </c>
      <c r="P787">
        <f t="shared" si="56"/>
        <v>0</v>
      </c>
      <c r="Q787">
        <f t="shared" si="54"/>
        <v>1.0890946620396298</v>
      </c>
    </row>
    <row r="788" spans="1:17">
      <c r="A788" s="842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57"/>
        <v>1.2830579635085455</v>
      </c>
      <c r="G788">
        <f>LN(F788/参数实验室!$E$58)/参数实验室!$E$59</f>
        <v>-5.9712115942945725E-2</v>
      </c>
      <c r="H788" s="905">
        <f>INDEX(神经网络!$F$10:$BN$70,MATCH(ROUND(G788*2,1)/2,神经网络!$D$10:$D$70,0),MATCH(ROUND(E788*2,1)/2,神经网络!$F$8:$BN$8,0))</f>
        <v>0.11858556166944165</v>
      </c>
      <c r="I788">
        <f t="shared" si="49"/>
        <v>0.98459447496673058</v>
      </c>
      <c r="J788">
        <f t="shared" si="50"/>
        <v>4.6997725549658886</v>
      </c>
      <c r="K788">
        <f t="shared" si="51"/>
        <v>0.209498324323458</v>
      </c>
      <c r="L788">
        <f>MIN(MAX(L787*(1+MAX(MIN(((B788-B787)/B787)/($K$7*卓尔金历!$O$8),0),-卓尔金历!$N$11))+MIN(MAX(((B788-B787)/B787)/($K$7*卓尔金历!$O$8),0),卓尔金历!$N$11),0),1)</f>
        <v>0</v>
      </c>
      <c r="M788">
        <f t="shared" si="52"/>
        <v>0.97429906749473971</v>
      </c>
      <c r="N788">
        <f t="shared" si="53"/>
        <v>-1.8559322033898707E-3</v>
      </c>
      <c r="O788">
        <f t="shared" si="55"/>
        <v>1.8737126639083918E-2</v>
      </c>
      <c r="P788">
        <f t="shared" si="56"/>
        <v>1</v>
      </c>
      <c r="Q788">
        <f t="shared" si="54"/>
        <v>1.0890946620396298</v>
      </c>
    </row>
    <row r="789" spans="1:17">
      <c r="A789" s="842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57"/>
        <v>1.287858764186633</v>
      </c>
      <c r="G789">
        <f>LN(F789/参数实验室!$E$58)/参数实验室!$E$59</f>
        <v>-5.7751941544813272E-2</v>
      </c>
      <c r="H789" s="905">
        <f>INDEX(神经网络!$F$10:$BN$70,MATCH(ROUND(G789*2,1)/2,神经网络!$D$10:$D$70,0),MATCH(ROUND(E789*2,1)/2,神经网络!$F$8:$BN$8,0))</f>
        <v>0.11858556166944165</v>
      </c>
      <c r="I789">
        <f t="shared" si="49"/>
        <v>0.98575332832374851</v>
      </c>
      <c r="J789">
        <f t="shared" si="50"/>
        <v>4.7464187382786056</v>
      </c>
      <c r="K789">
        <f t="shared" si="51"/>
        <v>0.20768359950501417</v>
      </c>
      <c r="L789">
        <f>MIN(MAX(L788*(1+MAX(MIN(((B789-B788)/B788)/($K$7*卓尔金历!$O$8),0),-卓尔金历!$N$11))+MIN(MAX(((B789-B788)/B788)/($K$7*卓尔金历!$O$8),0),卓尔金历!$N$11),0),1)</f>
        <v>0.2920421820706684</v>
      </c>
      <c r="M789">
        <f t="shared" si="52"/>
        <v>0.97429906749473971</v>
      </c>
      <c r="N789">
        <f t="shared" si="53"/>
        <v>9.9252001596182183E-3</v>
      </c>
      <c r="O789">
        <f t="shared" si="55"/>
        <v>1.7625234940586952E-2</v>
      </c>
      <c r="P789">
        <f t="shared" si="56"/>
        <v>0.60375169438078391</v>
      </c>
      <c r="Q789">
        <f t="shared" si="54"/>
        <v>1.0903765105948511</v>
      </c>
    </row>
    <row r="790" spans="1:17">
      <c r="A790" s="842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57"/>
        <v>1.2678897689768978</v>
      </c>
      <c r="G790">
        <f>LN(F790/参数实验室!$E$58)/参数实验室!$E$59</f>
        <v>-6.5953860492393782E-2</v>
      </c>
      <c r="H790" s="905">
        <f>INDEX(神经网络!$F$10:$BN$70,MATCH(ROUND(G790*2,1)/2,神经网络!$D$10:$D$70,0),MATCH(ROUND(E790*2,1)/2,神经网络!$F$8:$BN$8,0))</f>
        <v>0.17302826378439787</v>
      </c>
      <c r="I790">
        <f t="shared" si="49"/>
        <v>0.98796447798528941</v>
      </c>
      <c r="J790">
        <f t="shared" si="50"/>
        <v>4.8361996727983767</v>
      </c>
      <c r="K790">
        <f t="shared" si="51"/>
        <v>0.20428529523753558</v>
      </c>
      <c r="L790">
        <f>MIN(MAX(L789*(1+MAX(MIN(((B790-B789)/B789)/($K$7*卓尔金历!$O$8),0),-卓尔金历!$N$11))+MIN(MAX(((B790-B789)/B789)/($K$7*卓尔金历!$O$8),0),卓尔金历!$N$11),0),1)</f>
        <v>0.84861806330799539</v>
      </c>
      <c r="M790">
        <f t="shared" si="52"/>
        <v>0.9749373129900557</v>
      </c>
      <c r="N790">
        <f t="shared" si="53"/>
        <v>1.8915510718789379E-2</v>
      </c>
      <c r="O790">
        <f t="shared" si="55"/>
        <v>1.7137139863373344E-2</v>
      </c>
      <c r="P790">
        <f t="shared" si="56"/>
        <v>1.588502096979047E-2</v>
      </c>
      <c r="Q790">
        <f t="shared" si="54"/>
        <v>1.0918531849624757</v>
      </c>
    </row>
    <row r="791" spans="1:17">
      <c r="A791" s="842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57"/>
        <v>1.2862472984206152</v>
      </c>
      <c r="G791">
        <f>LN(F791/参数实验室!$E$58)/参数实验室!$E$59</f>
        <v>-5.8409089628460302E-2</v>
      </c>
      <c r="H791" s="905">
        <f>INDEX(神经网络!$F$10:$BN$70,MATCH(ROUND(G791*2,1)/2,神经网络!$D$10:$D$70,0),MATCH(ROUND(E791*2,1)/2,神经网络!$F$8:$BN$8,0))</f>
        <v>0.17302826378439787</v>
      </c>
      <c r="I791">
        <f t="shared" si="49"/>
        <v>0.98669507864142969</v>
      </c>
      <c r="J791">
        <f t="shared" si="50"/>
        <v>4.8002872989904679</v>
      </c>
      <c r="K791">
        <f t="shared" si="51"/>
        <v>0.2055491717858092</v>
      </c>
      <c r="L791">
        <f>MIN(MAX(L790*(1+MAX(MIN(((B791-B790)/B790)/($K$7*卓尔金历!$O$8),0),-卓尔金历!$N$11))+MIN(MAX(((B791-B790)/B790)/($K$7*卓尔金历!$O$8),0),卓尔金历!$N$11),0),1)</f>
        <v>0.66319725404526664</v>
      </c>
      <c r="M791">
        <f t="shared" si="52"/>
        <v>0.97387428205404558</v>
      </c>
      <c r="N791">
        <f t="shared" si="53"/>
        <v>-7.4257425742574141E-3</v>
      </c>
      <c r="O791">
        <f t="shared" si="55"/>
        <v>1.6516436163360206E-2</v>
      </c>
      <c r="P791">
        <f t="shared" si="56"/>
        <v>0.83023995299802267</v>
      </c>
      <c r="Q791">
        <f t="shared" si="54"/>
        <v>1.0918309001503366</v>
      </c>
    </row>
    <row r="792" spans="1:17">
      <c r="A792" s="842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57"/>
        <v>1.2977946666666667</v>
      </c>
      <c r="G792">
        <f>LN(F792/参数实验室!$E$58)/参数实验室!$E$59</f>
        <v>-5.3718203539015297E-2</v>
      </c>
      <c r="H792" s="905">
        <f>INDEX(神经网络!$F$10:$BN$70,MATCH(ROUND(G792*2,1)/2,神经网络!$D$10:$D$70,0),MATCH(ROUND(E792*2,1)/2,神经网络!$F$8:$BN$8,0))</f>
        <v>0.17302826378439787</v>
      </c>
      <c r="I792">
        <f t="shared" ref="I792:I855" si="58">I791*(1+(B792-B791)/B791*H791)</f>
        <v>0.98626932767798348</v>
      </c>
      <c r="J792">
        <f t="shared" ref="J792:J855" si="59">J791*B792/B791</f>
        <v>4.7883165077211647</v>
      </c>
      <c r="K792">
        <f t="shared" ref="K792:K855" si="60">I792/J792</f>
        <v>0.20597413017448268</v>
      </c>
      <c r="L792">
        <f>MIN(MAX(L791*(1+MAX(MIN(((B792-B791)/B791)/($K$7*卓尔金历!$O$8),0),-卓尔金历!$N$11))+MIN(MAX(((B792-B791)/B791)/($K$7*卓尔金历!$O$8),0),卓尔金历!$N$11),0),1)</f>
        <v>0.61453360654554945</v>
      </c>
      <c r="M792">
        <f t="shared" ref="M792:M855" si="61">M791*(1+(B792-B791)/B791*H791*L791)</f>
        <v>0.9735955940379859</v>
      </c>
      <c r="N792">
        <f t="shared" ref="N792:N855" si="62">(B792-B791)/B791</f>
        <v>-2.4937655860348597E-3</v>
      </c>
      <c r="O792">
        <f t="shared" si="55"/>
        <v>1.6425988134362534E-2</v>
      </c>
      <c r="P792">
        <f t="shared" si="56"/>
        <v>1</v>
      </c>
      <c r="Q792">
        <f t="shared" ref="Q792:Q855" si="63">Q791*(1+(B792-B791)/B791*H791*P791)</f>
        <v>1.0914397606403741</v>
      </c>
    </row>
    <row r="793" spans="1:17">
      <c r="A793" s="842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57"/>
        <v>1.3005227215243234</v>
      </c>
      <c r="G793">
        <f>LN(F793/参数实验室!$E$58)/参数实验室!$E$59</f>
        <v>-5.2616081716310846E-2</v>
      </c>
      <c r="H793" s="905">
        <f>INDEX(神经网络!$F$10:$BN$70,MATCH(ROUND(G793*2,1)/2,神经网络!$D$10:$D$70,0),MATCH(ROUND(E793*2,1)/2,神经网络!$F$8:$BN$8,0))</f>
        <v>0.17302826378439787</v>
      </c>
      <c r="I793">
        <f t="shared" si="58"/>
        <v>0.98429260324086032</v>
      </c>
      <c r="J793">
        <f t="shared" si="59"/>
        <v>4.7328518415067284</v>
      </c>
      <c r="K793">
        <f t="shared" si="60"/>
        <v>0.20797029702233519</v>
      </c>
      <c r="L793">
        <f>MIN(MAX(L792*(1+MAX(MIN(((B793-B792)/B792)/($K$7*卓尔金历!$O$8),0),-卓尔金历!$N$11))+MIN(MAX(((B793-B792)/B792)/($K$7*卓尔金历!$O$8),0),卓尔金历!$N$11),0),1)</f>
        <v>0.40508112850157912</v>
      </c>
      <c r="M793">
        <f t="shared" si="61"/>
        <v>0.97239644036552964</v>
      </c>
      <c r="N793">
        <f t="shared" si="62"/>
        <v>-1.1583333333333279E-2</v>
      </c>
      <c r="O793">
        <f t="shared" si="55"/>
        <v>1.6455752000746164E-2</v>
      </c>
      <c r="P793">
        <f t="shared" si="56"/>
        <v>0.37330107911430943</v>
      </c>
      <c r="Q793">
        <f t="shared" si="63"/>
        <v>1.0892522489881715</v>
      </c>
    </row>
    <row r="794" spans="1:17">
      <c r="A794" s="842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57"/>
        <v>1.3478679433337026</v>
      </c>
      <c r="G794">
        <f>LN(F794/参数实验室!$E$58)/参数实验室!$E$59</f>
        <v>-3.3848473829988623E-2</v>
      </c>
      <c r="H794" s="905">
        <f>INDEX(神经网络!$F$10:$BN$70,MATCH(ROUND(G794*2,1)/2,神经网络!$D$10:$D$70,0),MATCH(ROUND(E794*2,1)/2,神经网络!$F$8:$BN$8,0))</f>
        <v>0.11858556166944165</v>
      </c>
      <c r="I794">
        <f t="shared" si="58"/>
        <v>0.982539386417004</v>
      </c>
      <c r="J794">
        <f t="shared" si="59"/>
        <v>4.6841307210406651</v>
      </c>
      <c r="K794">
        <f t="shared" si="60"/>
        <v>0.20975917303151501</v>
      </c>
      <c r="L794">
        <f>MIN(MAX(L793*(1+MAX(MIN(((B794-B793)/B793)/($K$7*卓尔金历!$O$8),0),-卓尔金历!$N$11))+MIN(MAX(((B794-B793)/B793)/($K$7*卓尔金历!$O$8),0),卓尔金历!$N$11),0),1)</f>
        <v>0.28238166039272528</v>
      </c>
      <c r="M794">
        <f t="shared" si="61"/>
        <v>0.97169482873516644</v>
      </c>
      <c r="N794">
        <f t="shared" si="62"/>
        <v>-1.0294241632240235E-2</v>
      </c>
      <c r="O794">
        <f t="shared" si="55"/>
        <v>1.6560538265269188E-2</v>
      </c>
      <c r="P794">
        <f t="shared" si="56"/>
        <v>0.49971741976411505</v>
      </c>
      <c r="Q794">
        <f t="shared" si="63"/>
        <v>1.088527981286233</v>
      </c>
    </row>
    <row r="795" spans="1:17">
      <c r="A795" s="842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57"/>
        <v>1.3180987658492493</v>
      </c>
      <c r="G795">
        <f>LN(F795/参数实验室!$E$58)/参数实验室!$E$59</f>
        <v>-4.5570392600256429E-2</v>
      </c>
      <c r="H795" s="905">
        <f>INDEX(神经网络!$F$10:$BN$70,MATCH(ROUND(G795*2,1)/2,神经网络!$D$10:$D$70,0),MATCH(ROUND(E795*2,1)/2,神经网络!$F$8:$BN$8,0))</f>
        <v>0.17302826378439787</v>
      </c>
      <c r="I795">
        <f t="shared" si="58"/>
        <v>0.98352400052156752</v>
      </c>
      <c r="J795">
        <f t="shared" si="59"/>
        <v>4.7237141375044933</v>
      </c>
      <c r="K795">
        <f t="shared" si="60"/>
        <v>0.20820988990691902</v>
      </c>
      <c r="L795">
        <f>MIN(MAX(L794*(1+MAX(MIN(((B795-B794)/B794)/($K$7*卓尔金历!$O$8),0),-卓尔金历!$N$11))+MIN(MAX(((B795-B794)/B794)/($K$7*卓尔金历!$O$8),0),卓尔金历!$N$11),0),1)</f>
        <v>0.53103287213637984</v>
      </c>
      <c r="M795">
        <f t="shared" si="61"/>
        <v>0.97196979693033059</v>
      </c>
      <c r="N795">
        <f t="shared" si="62"/>
        <v>8.4505362512672828E-3</v>
      </c>
      <c r="O795">
        <f t="shared" si="55"/>
        <v>1.6638313929861318E-2</v>
      </c>
      <c r="P795">
        <f t="shared" si="56"/>
        <v>0.70525814485287242</v>
      </c>
      <c r="Q795">
        <f t="shared" si="63"/>
        <v>1.0890730862920488</v>
      </c>
    </row>
    <row r="796" spans="1:17">
      <c r="A796" s="842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57"/>
        <v>1.3254116068490029</v>
      </c>
      <c r="G796">
        <f>LN(F796/参数实验室!$E$58)/参数实验室!$E$59</f>
        <v>-4.2666538697872305E-2</v>
      </c>
      <c r="H796" s="905">
        <f>INDEX(神经网络!$F$10:$BN$70,MATCH(ROUND(G796*2,1)/2,神经网络!$D$10:$D$70,0),MATCH(ROUND(E796*2,1)/2,神经网络!$F$8:$BN$8,0))</f>
        <v>0.11858556166944165</v>
      </c>
      <c r="I796">
        <f t="shared" si="58"/>
        <v>0.98369363026893974</v>
      </c>
      <c r="J796">
        <f t="shared" si="59"/>
        <v>4.7284226487370855</v>
      </c>
      <c r="K796">
        <f t="shared" si="60"/>
        <v>0.20803843127933466</v>
      </c>
      <c r="L796">
        <f>MIN(MAX(L795*(1+MAX(MIN(((B796-B795)/B795)/($K$7*卓尔金历!$O$8),0),-卓尔金历!$N$11))+MIN(MAX(((B796-B795)/B795)/($K$7*卓尔金历!$O$8),0),卓尔金历!$N$11),0),1)</f>
        <v>0.56036248387638199</v>
      </c>
      <c r="M796">
        <f t="shared" si="61"/>
        <v>0.9720588176761632</v>
      </c>
      <c r="N796">
        <f t="shared" si="62"/>
        <v>9.9678157812479562E-4</v>
      </c>
      <c r="O796">
        <f t="shared" si="55"/>
        <v>1.6525934880391929E-2</v>
      </c>
      <c r="P796">
        <f t="shared" si="56"/>
        <v>1</v>
      </c>
      <c r="Q796">
        <f t="shared" si="63"/>
        <v>1.0892055577112651</v>
      </c>
    </row>
    <row r="797" spans="1:17">
      <c r="A797" s="842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57"/>
        <v>1.3563412362404741</v>
      </c>
      <c r="G797">
        <f>LN(F797/参数实验室!$E$58)/参数实验室!$E$59</f>
        <v>-3.0559337302843971E-2</v>
      </c>
      <c r="H797" s="905">
        <f>INDEX(神经网络!$F$10:$BN$70,MATCH(ROUND(G797*2,1)/2,神经网络!$D$10:$D$70,0),MATCH(ROUND(E797*2,1)/2,神经网络!$F$8:$BN$8,0))</f>
        <v>0.11858556166944165</v>
      </c>
      <c r="I797">
        <f t="shared" si="58"/>
        <v>0.98330084979989962</v>
      </c>
      <c r="J797">
        <f t="shared" si="59"/>
        <v>4.7125014963489127</v>
      </c>
      <c r="K797">
        <f t="shared" si="60"/>
        <v>0.20865793900791926</v>
      </c>
      <c r="L797">
        <f>MIN(MAX(L796*(1+MAX(MIN(((B797-B796)/B796)/($K$7*卓尔金历!$O$8),0),-卓尔金历!$N$11))+MIN(MAX(((B797-B796)/B796)/($K$7*卓尔金历!$O$8),0),卓尔金历!$N$11),0),1)</f>
        <v>0.50484451451957968</v>
      </c>
      <c r="M797">
        <f t="shared" si="61"/>
        <v>0.97184132150245151</v>
      </c>
      <c r="N797">
        <f t="shared" si="62"/>
        <v>-3.3671170220845223E-3</v>
      </c>
      <c r="O797">
        <f t="shared" si="55"/>
        <v>1.6451204357231023E-2</v>
      </c>
      <c r="P797">
        <f t="shared" si="56"/>
        <v>1</v>
      </c>
      <c r="Q797">
        <f t="shared" si="63"/>
        <v>1.088770647230324</v>
      </c>
    </row>
    <row r="798" spans="1:17">
      <c r="A798" s="842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57"/>
        <v>1.354093200891137</v>
      </c>
      <c r="G798">
        <f>LN(F798/参数实验室!$E$58)/参数实验室!$E$59</f>
        <v>-3.1429965786954867E-2</v>
      </c>
      <c r="H798" s="905">
        <f>INDEX(神经网络!$F$10:$BN$70,MATCH(ROUND(G798*2,1)/2,神经网络!$D$10:$D$70,0),MATCH(ROUND(E798*2,1)/2,神经网络!$F$8:$BN$8,0))</f>
        <v>0.11858556166944165</v>
      </c>
      <c r="I798">
        <f t="shared" si="58"/>
        <v>0.98458242184109779</v>
      </c>
      <c r="J798">
        <f t="shared" si="59"/>
        <v>4.7642951199074295</v>
      </c>
      <c r="K798">
        <f t="shared" si="60"/>
        <v>0.20665857111308172</v>
      </c>
      <c r="L798">
        <f>MIN(MAX(L797*(1+MAX(MIN(((B798-B797)/B797)/($K$7*卓尔金历!$O$8),0),-卓尔金历!$N$11))+MIN(MAX(((B798-B797)/B797)/($K$7*卓尔金历!$O$8),0),卓尔金历!$N$11),0),1)</f>
        <v>0.82823787981448027</v>
      </c>
      <c r="M798">
        <f t="shared" si="61"/>
        <v>0.9724807759499241</v>
      </c>
      <c r="N798">
        <f t="shared" si="62"/>
        <v>1.0990685859441107E-2</v>
      </c>
      <c r="O798">
        <f t="shared" si="55"/>
        <v>1.6644177369526721E-2</v>
      </c>
      <c r="P798">
        <f t="shared" si="56"/>
        <v>0.4382909297499657</v>
      </c>
      <c r="Q798">
        <f t="shared" si="63"/>
        <v>1.0901896819245902</v>
      </c>
    </row>
    <row r="799" spans="1:17">
      <c r="A799" s="842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57"/>
        <v>1.3857387926849005</v>
      </c>
      <c r="G799">
        <f>LN(F799/参数实验室!$E$58)/参数实验室!$E$59</f>
        <v>-1.9305094264628942E-2</v>
      </c>
      <c r="H799" s="905">
        <f>INDEX(神经网络!$F$10:$BN$70,MATCH(ROUND(G799*2,1)/2,神经网络!$D$10:$D$70,0),MATCH(ROUND(E799*2,1)/2,神经网络!$F$8:$BN$8,0))</f>
        <v>0.22498390854117628</v>
      </c>
      <c r="I799">
        <f t="shared" si="58"/>
        <v>0.98262958973981251</v>
      </c>
      <c r="J799">
        <f t="shared" si="59"/>
        <v>4.6846095526914366</v>
      </c>
      <c r="K799">
        <f t="shared" si="60"/>
        <v>0.20975698800239709</v>
      </c>
      <c r="L799">
        <f>MIN(MAX(L798*(1+MAX(MIN(((B799-B798)/B798)/($K$7*卓尔金历!$O$8),0),-卓尔金历!$N$11))+MIN(MAX(((B799-B798)/B798)/($K$7*卓尔金历!$O$8),0),卓尔金历!$N$11),0),1)</f>
        <v>0.42063014852006997</v>
      </c>
      <c r="M799">
        <f t="shared" si="61"/>
        <v>0.97088324624659939</v>
      </c>
      <c r="N799">
        <f t="shared" si="62"/>
        <v>-1.6725573292684967E-2</v>
      </c>
      <c r="O799">
        <f t="shared" si="55"/>
        <v>1.6854536793194565E-2</v>
      </c>
      <c r="P799">
        <f t="shared" si="56"/>
        <v>2.4453004448843338E-2</v>
      </c>
      <c r="Q799">
        <f t="shared" si="63"/>
        <v>1.0892419677456984</v>
      </c>
    </row>
    <row r="800" spans="1:17">
      <c r="A800" s="842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57"/>
        <v>1.3837421102394396</v>
      </c>
      <c r="G800">
        <f>LN(F800/参数实验室!$E$58)/参数实验室!$E$59</f>
        <v>-2.0061890987592573E-2</v>
      </c>
      <c r="H800" s="905">
        <f>INDEX(神经网络!$F$10:$BN$70,MATCH(ROUND(G800*2,1)/2,神经网络!$D$10:$D$70,0),MATCH(ROUND(E800*2,1)/2,神经网络!$F$8:$BN$8,0))</f>
        <v>0.22498390854117628</v>
      </c>
      <c r="I800">
        <f t="shared" si="58"/>
        <v>0.98262582357349793</v>
      </c>
      <c r="J800">
        <f t="shared" si="59"/>
        <v>4.6845297474163088</v>
      </c>
      <c r="K800">
        <f t="shared" si="60"/>
        <v>0.20975975744746894</v>
      </c>
      <c r="L800">
        <f>MIN(MAX(L799*(1+MAX(MIN(((B800-B799)/B799)/($K$7*卓尔金历!$O$8),0),-卓尔金历!$N$11))+MIN(MAX(((B800-B799)/B799)/($K$7*卓尔金历!$O$8),0),卓尔金历!$N$11),0),1)</f>
        <v>0.42041930274271938</v>
      </c>
      <c r="M800">
        <f t="shared" si="61"/>
        <v>0.97088168102057171</v>
      </c>
      <c r="N800">
        <f t="shared" si="62"/>
        <v>-1.7035630020147518E-5</v>
      </c>
      <c r="O800">
        <f t="shared" si="55"/>
        <v>1.6862330046873472E-2</v>
      </c>
      <c r="P800">
        <f t="shared" si="56"/>
        <v>1</v>
      </c>
      <c r="Q800">
        <f t="shared" si="63"/>
        <v>1.0892418656596836</v>
      </c>
    </row>
    <row r="801" spans="1:17">
      <c r="A801" s="842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57"/>
        <v>1.4079037236374889</v>
      </c>
      <c r="G801">
        <f>LN(F801/参数实验室!$E$58)/参数实验室!$E$59</f>
        <v>-1.0976471206902223E-2</v>
      </c>
      <c r="H801" s="905">
        <f>INDEX(神经网络!$F$10:$BN$70,MATCH(ROUND(G801*2,1)/2,神经网络!$D$10:$D$70,0),MATCH(ROUND(E801*2,1)/2,神经网络!$F$8:$BN$8,0))</f>
        <v>0.22498390854117628</v>
      </c>
      <c r="I801">
        <f t="shared" si="58"/>
        <v>0.9805770020479132</v>
      </c>
      <c r="J801">
        <f t="shared" si="59"/>
        <v>4.6411156777463036</v>
      </c>
      <c r="K801">
        <f t="shared" si="60"/>
        <v>0.21128044852441066</v>
      </c>
      <c r="L801">
        <f>MIN(MAX(L800*(1+MAX(MIN(((B801-B800)/B800)/($K$7*卓尔金历!$O$8),0),-卓尔金历!$N$11))+MIN(MAX(((B801-B800)/B800)/($K$7*卓尔金历!$O$8),0),卓尔金历!$N$11),0),1)</f>
        <v>0.30577474158835549</v>
      </c>
      <c r="M801">
        <f t="shared" si="61"/>
        <v>0.97003061175082028</v>
      </c>
      <c r="N801">
        <f t="shared" si="62"/>
        <v>-9.2675406093749059E-3</v>
      </c>
      <c r="O801">
        <f t="shared" si="55"/>
        <v>1.6880792702341066E-2</v>
      </c>
      <c r="P801">
        <f t="shared" si="56"/>
        <v>0.62663237924981485</v>
      </c>
      <c r="Q801">
        <f t="shared" si="63"/>
        <v>1.0869707446211425</v>
      </c>
    </row>
    <row r="802" spans="1:17">
      <c r="A802" s="842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57"/>
        <v>1.4019810249271996</v>
      </c>
      <c r="G802">
        <f>LN(F802/参数实验室!$E$58)/参数实验室!$E$59</f>
        <v>-1.3189058017992588E-2</v>
      </c>
      <c r="H802" s="905">
        <f>INDEX(神经网络!$F$10:$BN$70,MATCH(ROUND(G802*2,1)/2,神经网络!$D$10:$D$70,0),MATCH(ROUND(E802*2,1)/2,神经网络!$F$8:$BN$8,0))</f>
        <v>0.22498390854117628</v>
      </c>
      <c r="I802">
        <f t="shared" si="58"/>
        <v>0.98207544240842592</v>
      </c>
      <c r="J802">
        <f t="shared" si="59"/>
        <v>4.6726387614221343</v>
      </c>
      <c r="K802">
        <f t="shared" si="60"/>
        <v>0.21017576845797678</v>
      </c>
      <c r="L802">
        <f>MIN(MAX(L801*(1+MAX(MIN(((B802-B801)/B801)/($K$7*卓尔金历!$O$8),0),-卓尔金历!$N$11))+MIN(MAX(((B802-B801)/B801)/($K$7*卓尔金历!$O$8),0),卓尔金历!$N$11),0),1)</f>
        <v>0.50562863463874141</v>
      </c>
      <c r="M802">
        <f t="shared" si="61"/>
        <v>0.97048386904986372</v>
      </c>
      <c r="N802">
        <f t="shared" si="62"/>
        <v>6.7921348797620714E-3</v>
      </c>
      <c r="O802">
        <f t="shared" si="55"/>
        <v>1.699790593936611E-2</v>
      </c>
      <c r="P802">
        <f t="shared" si="56"/>
        <v>0.94969081231654029</v>
      </c>
      <c r="Q802">
        <f t="shared" si="63"/>
        <v>1.0880115953394243</v>
      </c>
    </row>
    <row r="803" spans="1:17">
      <c r="A803" s="842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57"/>
        <v>1.4391411158798282</v>
      </c>
      <c r="G803">
        <f>LN(F803/参数实验室!$E$58)/参数实验室!$E$59</f>
        <v>5.4124661982142195E-4</v>
      </c>
      <c r="H803" s="905">
        <f>INDEX(神经网络!$F$10:$BN$70,MATCH(ROUND(G803*2,1)/2,神经网络!$D$10:$D$70,0),MATCH(ROUND(E803*2,1)/2,神经网络!$F$8:$BN$8,0))</f>
        <v>0.22498390854117628</v>
      </c>
      <c r="I803">
        <f t="shared" si="58"/>
        <v>0.98094144992261678</v>
      </c>
      <c r="J803">
        <f t="shared" si="59"/>
        <v>4.6486572762459639</v>
      </c>
      <c r="K803">
        <f t="shared" si="60"/>
        <v>0.2110160830601775</v>
      </c>
      <c r="L803">
        <f>MIN(MAX(L802*(1+MAX(MIN(((B803-B802)/B802)/($K$7*卓尔金历!$O$8),0),-卓尔金历!$N$11))+MIN(MAX(((B803-B802)/B802)/($K$7*卓尔金历!$O$8),0),卓尔金历!$N$11),0),1)</f>
        <v>0.42927111018913811</v>
      </c>
      <c r="M803">
        <f t="shared" si="61"/>
        <v>0.96991725765069892</v>
      </c>
      <c r="N803">
        <f t="shared" si="62"/>
        <v>-5.1323216710361368E-3</v>
      </c>
      <c r="O803">
        <f t="shared" si="55"/>
        <v>1.4714658566970738E-2</v>
      </c>
      <c r="P803">
        <f t="shared" si="56"/>
        <v>1</v>
      </c>
      <c r="Q803">
        <f t="shared" si="63"/>
        <v>1.0868184836908863</v>
      </c>
    </row>
    <row r="804" spans="1:17">
      <c r="A804" s="842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57"/>
        <v>1.4341732188841201</v>
      </c>
      <c r="G804">
        <f>LN(F804/参数实验室!$E$58)/参数实验室!$E$59</f>
        <v>-1.27367727516993E-3</v>
      </c>
      <c r="H804" s="905">
        <f>INDEX(神经网络!$F$10:$BN$70,MATCH(ROUND(G804*2,1)/2,神经网络!$D$10:$D$70,0),MATCH(ROUND(E804*2,1)/2,神经网络!$F$8:$BN$8,0))</f>
        <v>0.22498390854117628</v>
      </c>
      <c r="I804">
        <f t="shared" si="58"/>
        <v>0.98094144992261678</v>
      </c>
      <c r="J804">
        <f t="shared" si="59"/>
        <v>4.6486572762459639</v>
      </c>
      <c r="K804">
        <f t="shared" si="60"/>
        <v>0.2110160830601775</v>
      </c>
      <c r="L804">
        <f>MIN(MAX(L803*(1+MAX(MIN(((B804-B803)/B803)/($K$7*卓尔金历!$O$8),0),-卓尔金历!$N$11))+MIN(MAX(((B804-B803)/B803)/($K$7*卓尔金历!$O$8),0),卓尔金历!$N$11),0),1)</f>
        <v>0.42927111018913811</v>
      </c>
      <c r="M804">
        <f t="shared" si="61"/>
        <v>0.96991725765069892</v>
      </c>
      <c r="N804">
        <f t="shared" si="62"/>
        <v>0</v>
      </c>
      <c r="O804">
        <f t="shared" si="55"/>
        <v>1.4631887462014144E-2</v>
      </c>
      <c r="P804">
        <f t="shared" si="56"/>
        <v>1</v>
      </c>
      <c r="Q804">
        <f t="shared" si="63"/>
        <v>1.0868184836908863</v>
      </c>
    </row>
    <row r="805" spans="1:17">
      <c r="A805" s="842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57"/>
        <v>1.537686896958091</v>
      </c>
      <c r="G805">
        <f>LN(F805/参数实验室!$E$58)/参数实验室!$E$59</f>
        <v>3.5303791071652525E-2</v>
      </c>
      <c r="H805" s="905">
        <f>INDEX(神经网络!$F$10:$BN$70,MATCH(ROUND(G805*2,1)/2,神经网络!$D$10:$D$70,0),MATCH(ROUND(E805*2,1)/2,神经网络!$F$8:$BN$8,0))</f>
        <v>0.22461934622626067</v>
      </c>
      <c r="I805">
        <f t="shared" si="58"/>
        <v>0.96600610579540225</v>
      </c>
      <c r="J805">
        <f t="shared" si="59"/>
        <v>4.3340648816886835</v>
      </c>
      <c r="K805">
        <f t="shared" si="60"/>
        <v>0.22288685844938641</v>
      </c>
      <c r="L805">
        <f>MIN(MAX(L804*(1+MAX(MIN(((B805-B804)/B804)/($K$7*卓尔金历!$O$8),0),-卓尔金历!$N$11))+MIN(MAX(((B805-B804)/B804)/($K$7*卓尔金历!$O$8),0),卓尔金历!$N$11),0),1)</f>
        <v>0</v>
      </c>
      <c r="M805">
        <f t="shared" si="61"/>
        <v>0.96357799865068039</v>
      </c>
      <c r="N805">
        <f t="shared" si="62"/>
        <v>-6.7673819742489358E-2</v>
      </c>
      <c r="O805">
        <f t="shared" si="55"/>
        <v>1.9834008050054638E-2</v>
      </c>
      <c r="P805">
        <f t="shared" si="56"/>
        <v>0</v>
      </c>
      <c r="Q805">
        <f t="shared" si="63"/>
        <v>1.0702711066185631</v>
      </c>
    </row>
    <row r="806" spans="1:17">
      <c r="A806" s="842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57"/>
        <v>1.6190726210843018</v>
      </c>
      <c r="G806">
        <f>LN(F806/参数实验室!$E$58)/参数实验室!$E$59</f>
        <v>6.2372748324523442E-2</v>
      </c>
      <c r="H806" s="905">
        <f>INDEX(神经网络!$F$10:$BN$70,MATCH(ROUND(G806*2,1)/2,神经网络!$D$10:$D$70,0),MATCH(ROUND(E806*2,1)/2,神经网络!$F$8:$BN$8,0))</f>
        <v>0.17242372502814296</v>
      </c>
      <c r="I806">
        <f t="shared" si="58"/>
        <v>0.95220190484760192</v>
      </c>
      <c r="J806">
        <f t="shared" si="59"/>
        <v>4.0583376561190736</v>
      </c>
      <c r="K806">
        <f t="shared" si="60"/>
        <v>0.23462855620499998</v>
      </c>
      <c r="L806">
        <f>MIN(MAX(L805*(1+MAX(MIN(((B806-B805)/B805)/($K$7*卓尔金历!$O$8),0),-卓尔金历!$N$11))+MIN(MAX(((B806-B805)/B805)/($K$7*卓尔金历!$O$8),0),卓尔金历!$N$11),0),1)</f>
        <v>0</v>
      </c>
      <c r="M806">
        <f t="shared" si="61"/>
        <v>0.96357799865068039</v>
      </c>
      <c r="N806">
        <f t="shared" si="62"/>
        <v>-6.3618619724534045E-2</v>
      </c>
      <c r="O806">
        <f t="shared" si="55"/>
        <v>2.3127893335494903E-2</v>
      </c>
      <c r="P806">
        <f t="shared" si="56"/>
        <v>0</v>
      </c>
      <c r="Q806">
        <f t="shared" si="63"/>
        <v>1.0702711066185631</v>
      </c>
    </row>
    <row r="807" spans="1:17">
      <c r="A807" s="842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57"/>
        <v>1.5944074850153502</v>
      </c>
      <c r="G807">
        <f>LN(F807/参数实验室!$E$58)/参数实验室!$E$59</f>
        <v>5.4315532972608722E-2</v>
      </c>
      <c r="H807" s="905">
        <f>INDEX(神经网络!$F$10:$BN$70,MATCH(ROUND(G807*2,1)/2,神经网络!$D$10:$D$70,0),MATCH(ROUND(E807*2,1)/2,神经网络!$F$8:$BN$8,0))</f>
        <v>0.17242372502814296</v>
      </c>
      <c r="I807">
        <f t="shared" si="58"/>
        <v>0.95365314466896967</v>
      </c>
      <c r="J807">
        <f t="shared" si="59"/>
        <v>4.0942101272894176</v>
      </c>
      <c r="K807">
        <f t="shared" si="60"/>
        <v>0.23292725947613691</v>
      </c>
      <c r="L807">
        <f>MIN(MAX(L806*(1+MAX(MIN(((B807-B806)/B806)/($K$7*卓尔金历!$O$8),0),-卓尔金历!$N$11))+MIN(MAX(((B807-B806)/B806)/($K$7*卓尔金历!$O$8),0),卓尔金历!$N$11),0),1)</f>
        <v>0.26008746895644308</v>
      </c>
      <c r="M807">
        <f t="shared" si="61"/>
        <v>0.96357799865068039</v>
      </c>
      <c r="N807">
        <f t="shared" si="62"/>
        <v>8.8392031935185817E-3</v>
      </c>
      <c r="O807">
        <f t="shared" si="55"/>
        <v>2.3453848510399323E-2</v>
      </c>
      <c r="P807">
        <f t="shared" si="56"/>
        <v>1</v>
      </c>
      <c r="Q807">
        <f t="shared" si="63"/>
        <v>1.0702711066185631</v>
      </c>
    </row>
    <row r="808" spans="1:17">
      <c r="A808" s="842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57"/>
        <v>1.524850373831776</v>
      </c>
      <c r="G808">
        <f>LN(F808/参数实验室!$E$58)/参数实验室!$E$59</f>
        <v>3.09039487702042E-2</v>
      </c>
      <c r="H808" s="905">
        <f>INDEX(神经网络!$F$10:$BN$70,MATCH(ROUND(G808*2,1)/2,神经网络!$D$10:$D$70,0),MATCH(ROUND(E808*2,1)/2,神经网络!$F$8:$BN$8,0))</f>
        <v>0.22461934622626067</v>
      </c>
      <c r="I808">
        <f t="shared" si="58"/>
        <v>0.9606964712052205</v>
      </c>
      <c r="J808">
        <f t="shared" si="59"/>
        <v>4.2695822193847048</v>
      </c>
      <c r="K808">
        <f t="shared" si="60"/>
        <v>0.22500947911097208</v>
      </c>
      <c r="L808">
        <f>MIN(MAX(L807*(1+MAX(MIN(((B808-B807)/B807)/($K$7*卓尔金历!$O$8),0),-卓尔金历!$N$11))+MIN(MAX(((B808-B807)/B807)/($K$7*卓尔金历!$O$8),0),卓尔金历!$N$11),0),1)</f>
        <v>1</v>
      </c>
      <c r="M808">
        <f t="shared" si="61"/>
        <v>0.96542894436452431</v>
      </c>
      <c r="N808">
        <f t="shared" si="62"/>
        <v>4.283416987476233E-2</v>
      </c>
      <c r="O808">
        <f t="shared" si="55"/>
        <v>2.34453311629697E-2</v>
      </c>
      <c r="P808">
        <f t="shared" si="56"/>
        <v>9.3190403371847148E-3</v>
      </c>
      <c r="Q808">
        <f t="shared" si="63"/>
        <v>1.0781757299382353</v>
      </c>
    </row>
    <row r="809" spans="1:17">
      <c r="A809" s="842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57"/>
        <v>1.553529716981132</v>
      </c>
      <c r="G809">
        <f>LN(F809/参数实验室!$E$58)/参数实验室!$E$59</f>
        <v>4.0683705834445881E-2</v>
      </c>
      <c r="H809" s="905">
        <f>INDEX(神经网络!$F$10:$BN$70,MATCH(ROUND(G809*2,1)/2,神经网络!$D$10:$D$70,0),MATCH(ROUND(E809*2,1)/2,神经网络!$F$8:$BN$8,0))</f>
        <v>0.22461934622626067</v>
      </c>
      <c r="I809">
        <f t="shared" si="58"/>
        <v>0.95867973276331397</v>
      </c>
      <c r="J809">
        <f t="shared" si="59"/>
        <v>4.2296795818203625</v>
      </c>
      <c r="K809">
        <f t="shared" si="60"/>
        <v>0.22665540361114517</v>
      </c>
      <c r="L809">
        <f>MIN(MAX(L808*(1+MAX(MIN(((B809-B808)/B808)/($K$7*卓尔金历!$O$8),0),-卓尔金历!$N$11))+MIN(MAX(((B809-B808)/B808)/($K$7*卓尔金历!$O$8),0),卓尔金历!$N$11),0),1)</f>
        <v>0.72500643375626206</v>
      </c>
      <c r="M809">
        <f t="shared" si="61"/>
        <v>0.9634022712961966</v>
      </c>
      <c r="N809">
        <f t="shared" si="62"/>
        <v>-9.3457943925233326E-3</v>
      </c>
      <c r="O809">
        <f t="shared" si="55"/>
        <v>2.3461380112064317E-2</v>
      </c>
      <c r="P809">
        <f t="shared" si="56"/>
        <v>0.96545432444278079</v>
      </c>
      <c r="Q809">
        <f t="shared" si="63"/>
        <v>1.0781546376292754</v>
      </c>
    </row>
    <row r="810" spans="1:17">
      <c r="A810" s="842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57"/>
        <v>1.5323642709529279</v>
      </c>
      <c r="G810">
        <f>LN(F810/参数实验室!$E$58)/参数实验室!$E$59</f>
        <v>3.3483883568590528E-2</v>
      </c>
      <c r="H810" s="905">
        <f>INDEX(神经网络!$F$10:$BN$70,MATCH(ROUND(G810*2,1)/2,神经网络!$D$10:$D$70,0),MATCH(ROUND(E810*2,1)/2,神经网络!$F$8:$BN$8,0))</f>
        <v>0.22461934622626067</v>
      </c>
      <c r="I810">
        <f t="shared" si="58"/>
        <v>0.96452026854245798</v>
      </c>
      <c r="J810">
        <f t="shared" si="59"/>
        <v>4.3443996648178489</v>
      </c>
      <c r="K810">
        <f t="shared" si="60"/>
        <v>0.22201462640590139</v>
      </c>
      <c r="L810">
        <f>MIN(MAX(L809*(1+MAX(MIN(((B810-B809)/B809)/($K$7*卓尔金历!$O$8),0),-卓尔金历!$N$11))+MIN(MAX(((B810-B809)/B809)/($K$7*卓尔金历!$O$8),0),卓尔金历!$N$11),0),1)</f>
        <v>1</v>
      </c>
      <c r="M810">
        <f t="shared" si="61"/>
        <v>0.96765755645815332</v>
      </c>
      <c r="N810">
        <f t="shared" si="62"/>
        <v>2.7122641509433928E-2</v>
      </c>
      <c r="O810">
        <f t="shared" si="55"/>
        <v>2.4245455284329299E-2</v>
      </c>
      <c r="P810">
        <f t="shared" si="56"/>
        <v>2.083042868256996E-2</v>
      </c>
      <c r="Q810">
        <f t="shared" si="63"/>
        <v>1.0844961366558303</v>
      </c>
    </row>
    <row r="811" spans="1:17">
      <c r="A811" s="842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57"/>
        <v>1.4799743772877423</v>
      </c>
      <c r="G811">
        <f>LN(F811/参数实验室!$E$58)/参数实验室!$E$59</f>
        <v>1.5225763484450228E-2</v>
      </c>
      <c r="H811" s="905">
        <f>INDEX(神经网络!$F$10:$BN$70,MATCH(ROUND(G811*2,1)/2,神经网络!$D$10:$D$70,0),MATCH(ROUND(E811*2,1)/2,神经网络!$F$8:$BN$8,0))</f>
        <v>0.17284420046887178</v>
      </c>
      <c r="I811">
        <f t="shared" si="58"/>
        <v>0.97075859207462911</v>
      </c>
      <c r="J811">
        <f t="shared" si="59"/>
        <v>4.4694944335820654</v>
      </c>
      <c r="K811">
        <f t="shared" si="60"/>
        <v>0.21719650991859879</v>
      </c>
      <c r="L811">
        <f>MIN(MAX(L810*(1+MAX(MIN(((B811-B810)/B810)/($K$7*卓尔金历!$O$8),0),-卓尔金历!$N$11))+MIN(MAX(((B811-B810)/B810)/($K$7*卓尔金历!$O$8),0),卓尔金历!$N$11),0),1)</f>
        <v>1</v>
      </c>
      <c r="M811">
        <f t="shared" si="61"/>
        <v>0.97391617133895647</v>
      </c>
      <c r="N811">
        <f t="shared" si="62"/>
        <v>2.8794489092996669E-2</v>
      </c>
      <c r="O811">
        <f t="shared" si="55"/>
        <v>2.4773753411682517E-2</v>
      </c>
      <c r="P811">
        <f t="shared" si="56"/>
        <v>2.0598956864566628E-2</v>
      </c>
      <c r="Q811">
        <f t="shared" si="63"/>
        <v>1.0846422476019322</v>
      </c>
    </row>
    <row r="812" spans="1:17">
      <c r="A812" s="842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57"/>
        <v>1.5813119205298012</v>
      </c>
      <c r="G812">
        <f>LN(F812/参数实验室!$E$58)/参数实验室!$E$59</f>
        <v>4.9986876660035665E-2</v>
      </c>
      <c r="H812" s="905">
        <f>INDEX(神经网络!$F$10:$BN$70,MATCH(ROUND(G812*2,1)/2,神经网络!$D$10:$D$70,0),MATCH(ROUND(E812*2,1)/2,神经网络!$F$8:$BN$8,0))</f>
        <v>0.22461934622626067</v>
      </c>
      <c r="I812">
        <f t="shared" si="58"/>
        <v>0.96130626769369754</v>
      </c>
      <c r="J812">
        <f t="shared" si="59"/>
        <v>4.2177087905510602</v>
      </c>
      <c r="K812">
        <f t="shared" si="60"/>
        <v>0.22792144157683752</v>
      </c>
      <c r="L812">
        <f>MIN(MAX(L811*(1+MAX(MIN(((B812-B811)/B811)/($K$7*卓尔金历!$O$8),0),-卓尔金历!$N$11))+MIN(MAX(((B812-B811)/B811)/($K$7*卓尔金历!$O$8),0),卓尔金历!$N$11),0),1)</f>
        <v>0</v>
      </c>
      <c r="M812">
        <f t="shared" si="61"/>
        <v>0.96443310145269689</v>
      </c>
      <c r="N812">
        <f t="shared" si="62"/>
        <v>-5.6334255870011625E-2</v>
      </c>
      <c r="O812">
        <f t="shared" ref="O812:O875" si="64">STDEVP(N792:N812)</f>
        <v>2.7217872703083051E-2</v>
      </c>
      <c r="P812">
        <f t="shared" ref="P812:P875" si="65">MIN(O811*MAX(1-LN(MAX(ABS(N812),0.0001)/O812),0)+MAX(-LN(MAX(ABS(N812),0.0001)/O812),0),1)</f>
        <v>6.7526077241214354E-3</v>
      </c>
      <c r="Q812">
        <f t="shared" si="63"/>
        <v>1.0844246975863656</v>
      </c>
    </row>
    <row r="813" spans="1:17">
      <c r="A813" s="842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57"/>
        <v>1.5895854348158336</v>
      </c>
      <c r="G813">
        <f>LN(F813/参数实验室!$E$58)/参数实验室!$E$59</f>
        <v>5.272578416233864E-2</v>
      </c>
      <c r="H813" s="905">
        <f>INDEX(神经网络!$F$10:$BN$70,MATCH(ROUND(G813*2,1)/2,神经网络!$D$10:$D$70,0),MATCH(ROUND(E813*2,1)/2,神经网络!$F$8:$BN$8,0))</f>
        <v>0.17242372502814296</v>
      </c>
      <c r="I813">
        <f t="shared" si="58"/>
        <v>0.95923891555370666</v>
      </c>
      <c r="J813">
        <f t="shared" si="59"/>
        <v>4.1773273213359445</v>
      </c>
      <c r="K813">
        <f t="shared" si="60"/>
        <v>0.22962981872508231</v>
      </c>
      <c r="L813">
        <f>MIN(MAX(L812*(1+MAX(MIN(((B813-B812)/B812)/($K$7*卓尔金历!$O$8),0),-卓尔金历!$N$11))+MIN(MAX(((B813-B812)/B812)/($K$7*卓尔金历!$O$8),0),卓尔金历!$N$11),0),1)</f>
        <v>0</v>
      </c>
      <c r="M813">
        <f t="shared" si="61"/>
        <v>0.96443310145269689</v>
      </c>
      <c r="N813">
        <f t="shared" si="62"/>
        <v>-9.5742667928098765E-3</v>
      </c>
      <c r="O813">
        <f t="shared" si="64"/>
        <v>2.721913581354244E-2</v>
      </c>
      <c r="P813">
        <f t="shared" si="65"/>
        <v>1</v>
      </c>
      <c r="Q813">
        <f t="shared" si="63"/>
        <v>1.0844089496516667</v>
      </c>
    </row>
    <row r="814" spans="1:17">
      <c r="A814" s="842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57"/>
        <v>1.5516770495654215</v>
      </c>
      <c r="G814">
        <f>LN(F814/参数实验室!$E$58)/参数实验室!$E$59</f>
        <v>4.0057415753233613E-2</v>
      </c>
      <c r="H814" s="905">
        <f>INDEX(神经网络!$F$10:$BN$70,MATCH(ROUND(G814*2,1)/2,神经网络!$D$10:$D$70,0),MATCH(ROUND(E814*2,1)/2,神经网络!$F$8:$BN$8,0))</f>
        <v>0.22461934622626067</v>
      </c>
      <c r="I814">
        <f t="shared" si="58"/>
        <v>0.96198318486021128</v>
      </c>
      <c r="J814">
        <f t="shared" si="59"/>
        <v>4.2466382027852081</v>
      </c>
      <c r="K814">
        <f t="shared" si="60"/>
        <v>0.22652817097281402</v>
      </c>
      <c r="L814">
        <f>MIN(MAX(L813*(1+MAX(MIN(((B814-B813)/B813)/($K$7*卓尔金历!$O$8),0),-卓尔金历!$N$11))+MIN(MAX(((B814-B813)/B813)/($K$7*卓尔金历!$O$8),0),卓尔金历!$N$11),0),1)</f>
        <v>0.48821287280772502</v>
      </c>
      <c r="M814">
        <f t="shared" si="61"/>
        <v>0.96443310145269689</v>
      </c>
      <c r="N814">
        <f t="shared" si="62"/>
        <v>1.6592159559834955E-2</v>
      </c>
      <c r="O814">
        <f t="shared" si="64"/>
        <v>2.760745969908775E-2</v>
      </c>
      <c r="P814">
        <f t="shared" si="65"/>
        <v>0.55023366228561299</v>
      </c>
      <c r="Q814">
        <f t="shared" si="63"/>
        <v>1.0875113156503504</v>
      </c>
    </row>
    <row r="815" spans="1:17">
      <c r="A815" s="842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57"/>
        <v>1.5116076702993488</v>
      </c>
      <c r="G815">
        <f>LN(F815/参数实验室!$E$58)/参数实验室!$E$59</f>
        <v>2.6325897332159839E-2</v>
      </c>
      <c r="H815" s="905">
        <f>INDEX(神经网络!$F$10:$BN$70,MATCH(ROUND(G815*2,1)/2,神经网络!$D$10:$D$70,0),MATCH(ROUND(E815*2,1)/2,神经网络!$F$8:$BN$8,0))</f>
        <v>0.22461934622626067</v>
      </c>
      <c r="I815">
        <f t="shared" si="58"/>
        <v>0.96518301698315978</v>
      </c>
      <c r="J815">
        <f t="shared" si="59"/>
        <v>4.3095247595866129</v>
      </c>
      <c r="K815">
        <f t="shared" si="60"/>
        <v>0.22396507058837367</v>
      </c>
      <c r="L815">
        <f>MIN(MAX(L814*(1+MAX(MIN(((B815-B814)/B814)/($K$7*卓尔金历!$O$8),0),-卓尔金历!$N$11))+MIN(MAX(((B815-B814)/B814)/($K$7*卓尔金历!$O$8),0),卓尔金历!$N$11),0),1)</f>
        <v>0.92394428049214405</v>
      </c>
      <c r="M815">
        <f t="shared" si="61"/>
        <v>0.96599927919397044</v>
      </c>
      <c r="N815">
        <f t="shared" si="62"/>
        <v>1.4808550622504149E-2</v>
      </c>
      <c r="O815">
        <f t="shared" si="64"/>
        <v>2.7883984592691324E-2</v>
      </c>
      <c r="P815">
        <f t="shared" si="65"/>
        <v>0.67792651444681595</v>
      </c>
      <c r="Q815">
        <f t="shared" si="63"/>
        <v>1.08950171698348</v>
      </c>
    </row>
    <row r="816" spans="1:17">
      <c r="A816" s="842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57"/>
        <v>1.5177984741347228</v>
      </c>
      <c r="G816">
        <f>LN(F816/参数实验室!$E$58)/参数实验室!$E$59</f>
        <v>2.8471052383144162E-2</v>
      </c>
      <c r="H816" s="905">
        <f>INDEX(神经网络!$F$10:$BN$70,MATCH(ROUND(G816*2,1)/2,神经网络!$D$10:$D$70,0),MATCH(ROUND(E816*2,1)/2,神经网络!$F$8:$BN$8,0))</f>
        <v>0.22461934622626067</v>
      </c>
      <c r="I816">
        <f t="shared" si="58"/>
        <v>0.96413717330138593</v>
      </c>
      <c r="J816">
        <f t="shared" si="59"/>
        <v>4.2887354854155895</v>
      </c>
      <c r="K816">
        <f t="shared" si="60"/>
        <v>0.22480686360351707</v>
      </c>
      <c r="L816">
        <f>MIN(MAX(L815*(1+MAX(MIN(((B816-B815)/B815)/($K$7*卓尔金历!$O$8),0),-卓尔金历!$N$11))+MIN(MAX(((B816-B815)/B815)/($K$7*卓尔金历!$O$8),0),卓尔金历!$N$11),0),1)</f>
        <v>0.79279616971542266</v>
      </c>
      <c r="M816">
        <f t="shared" si="61"/>
        <v>0.96503216069796594</v>
      </c>
      <c r="N816">
        <f t="shared" si="62"/>
        <v>-4.8240294071352254E-3</v>
      </c>
      <c r="O816">
        <f t="shared" si="64"/>
        <v>2.7754628413193656E-2</v>
      </c>
      <c r="P816">
        <f t="shared" si="65"/>
        <v>1</v>
      </c>
      <c r="Q816">
        <f t="shared" si="63"/>
        <v>1.0887013896594553</v>
      </c>
    </row>
    <row r="817" spans="1:17">
      <c r="A817" s="842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57"/>
        <v>1.4901059730250483</v>
      </c>
      <c r="G817">
        <f>LN(F817/参数实验室!$E$58)/参数实验室!$E$59</f>
        <v>1.8806561971030474E-2</v>
      </c>
      <c r="H817" s="905">
        <f>INDEX(神经网络!$F$10:$BN$70,MATCH(ROUND(G817*2,1)/2,神经网络!$D$10:$D$70,0),MATCH(ROUND(E817*2,1)/2,神经网络!$F$8:$BN$8,0))</f>
        <v>0.11839431121683727</v>
      </c>
      <c r="I817">
        <f t="shared" si="58"/>
        <v>0.96717970615330695</v>
      </c>
      <c r="J817">
        <f t="shared" si="59"/>
        <v>4.3489884681377475</v>
      </c>
      <c r="K817">
        <f t="shared" si="60"/>
        <v>0.22239187646488673</v>
      </c>
      <c r="L817">
        <f>MIN(MAX(L816*(1+MAX(MIN(((B817-B816)/B816)/($K$7*卓尔金历!$O$8),0),-卓尔金历!$N$11))+MIN(MAX(((B817-B816)/B816)/($K$7*卓尔金历!$O$8),0),卓尔金历!$N$11),0),1)</f>
        <v>1</v>
      </c>
      <c r="M817">
        <f t="shared" si="61"/>
        <v>0.96744650819652966</v>
      </c>
      <c r="N817">
        <f t="shared" si="62"/>
        <v>1.4049125418682529E-2</v>
      </c>
      <c r="O817">
        <f t="shared" si="64"/>
        <v>2.8008932607760974E-2</v>
      </c>
      <c r="P817">
        <f t="shared" si="65"/>
        <v>0.73686763933592592</v>
      </c>
      <c r="Q817">
        <f t="shared" si="63"/>
        <v>1.0921370104774233</v>
      </c>
    </row>
    <row r="818" spans="1:17">
      <c r="A818" s="842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57"/>
        <v>1.5119276556776555</v>
      </c>
      <c r="G818">
        <f>LN(F818/参数实验室!$E$58)/参数实验室!$E$59</f>
        <v>2.64369895484243E-2</v>
      </c>
      <c r="H818" s="905">
        <f>INDEX(神经网络!$F$10:$BN$70,MATCH(ROUND(G818*2,1)/2,神经网络!$D$10:$D$70,0),MATCH(ROUND(E818*2,1)/2,神经网络!$F$8:$BN$8,0))</f>
        <v>0.22461934622626067</v>
      </c>
      <c r="I818">
        <f t="shared" si="58"/>
        <v>0.96740033924604873</v>
      </c>
      <c r="J818">
        <f t="shared" si="59"/>
        <v>4.3573680220262601</v>
      </c>
      <c r="K818">
        <f t="shared" si="60"/>
        <v>0.22201483426598173</v>
      </c>
      <c r="L818">
        <f>MIN(MAX(L817*(1+MAX(MIN(((B818-B817)/B817)/($K$7*卓尔金历!$O$8),0),-卓尔金历!$N$11))+MIN(MAX(((B818-B817)/B817)/($K$7*卓尔金历!$O$8),0),卓尔金历!$N$11),0),1)</f>
        <v>1</v>
      </c>
      <c r="M818">
        <f t="shared" si="61"/>
        <v>0.96766720215216961</v>
      </c>
      <c r="N818">
        <f t="shared" si="62"/>
        <v>1.9267822736031561E-3</v>
      </c>
      <c r="O818">
        <f t="shared" si="64"/>
        <v>2.8033474298804251E-2</v>
      </c>
      <c r="P818">
        <f t="shared" si="65"/>
        <v>1</v>
      </c>
      <c r="Q818">
        <f t="shared" si="63"/>
        <v>1.0923205924730077</v>
      </c>
    </row>
    <row r="819" spans="1:17">
      <c r="A819" s="842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57"/>
        <v>1.5029391304347823</v>
      </c>
      <c r="G819">
        <f>LN(F819/参数实验室!$E$58)/参数实验室!$E$59</f>
        <v>2.3307380097743628E-2</v>
      </c>
      <c r="H819" s="905">
        <f>INDEX(神经网络!$F$10:$BN$70,MATCH(ROUND(G819*2,1)/2,神经网络!$D$10:$D$70,0),MATCH(ROUND(E819*2,1)/2,神经网络!$F$8:$BN$8,0))</f>
        <v>0.11839431121683727</v>
      </c>
      <c r="I819">
        <f t="shared" si="58"/>
        <v>0.96749983413237672</v>
      </c>
      <c r="J819">
        <f t="shared" si="59"/>
        <v>4.3593631539044777</v>
      </c>
      <c r="K819">
        <f t="shared" si="60"/>
        <v>0.22193604890793106</v>
      </c>
      <c r="L819">
        <f>MIN(MAX(L818*(1+MAX(MIN(((B819-B818)/B818)/($K$7*卓尔金历!$O$8),0),-卓尔金历!$N$11))+MIN(MAX(((B819-B818)/B818)/($K$7*卓尔金历!$O$8),0),卓尔金历!$N$11),0),1)</f>
        <v>1</v>
      </c>
      <c r="M819">
        <f t="shared" si="61"/>
        <v>0.96776672448473</v>
      </c>
      <c r="N819">
        <f t="shared" si="62"/>
        <v>4.5787545787552943E-4</v>
      </c>
      <c r="O819">
        <f t="shared" si="64"/>
        <v>2.7866637851295915E-2</v>
      </c>
      <c r="P819">
        <f t="shared" si="65"/>
        <v>1</v>
      </c>
      <c r="Q819">
        <f t="shared" si="63"/>
        <v>1.0924329351183149</v>
      </c>
    </row>
    <row r="820" spans="1:17">
      <c r="A820" s="842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57"/>
        <v>1.5189023578363385</v>
      </c>
      <c r="G820">
        <f>LN(F820/参数实验室!$E$58)/参数实验室!$E$59</f>
        <v>2.8852636135685908E-2</v>
      </c>
      <c r="H820" s="905">
        <f>INDEX(神经网络!$F$10:$BN$70,MATCH(ROUND(G820*2,1)/2,神经网络!$D$10:$D$70,0),MATCH(ROUND(E820*2,1)/2,神经网络!$F$8:$BN$8,0))</f>
        <v>0.22461934622626067</v>
      </c>
      <c r="I820">
        <f t="shared" si="58"/>
        <v>0.9663465057652284</v>
      </c>
      <c r="J820">
        <f t="shared" si="59"/>
        <v>4.3154702525837001</v>
      </c>
      <c r="K820">
        <f t="shared" si="60"/>
        <v>0.2239261191029345</v>
      </c>
      <c r="L820">
        <f>MIN(MAX(L819*(1+MAX(MIN(((B820-B819)/B819)/($K$7*卓尔金历!$O$8),0),-卓尔金历!$N$11))+MIN(MAX(((B820-B819)/B819)/($K$7*卓尔金历!$O$8),0),卓尔金历!$N$11),0),1)</f>
        <v>0.70373690849530046</v>
      </c>
      <c r="M820">
        <f t="shared" si="61"/>
        <v>0.96661307796536766</v>
      </c>
      <c r="N820">
        <f t="shared" si="62"/>
        <v>-1.0068649885583633E-2</v>
      </c>
      <c r="O820">
        <f t="shared" si="64"/>
        <v>2.7755711084244551E-2</v>
      </c>
      <c r="P820">
        <f t="shared" si="65"/>
        <v>1</v>
      </c>
      <c r="Q820">
        <f t="shared" si="63"/>
        <v>1.0911306776410215</v>
      </c>
    </row>
    <row r="821" spans="1:17">
      <c r="A821" s="842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57"/>
        <v>1.5059232323232323</v>
      </c>
      <c r="G821">
        <f>LN(F821/参数实验室!$E$58)/参数实验室!$E$59</f>
        <v>2.4348450286943407E-2</v>
      </c>
      <c r="H821" s="905">
        <f>INDEX(神经网络!$F$10:$BN$70,MATCH(ROUND(G821*2,1)/2,神经网络!$D$10:$D$70,0),MATCH(ROUND(E821*2,1)/2,神经网络!$F$8:$BN$8,0))</f>
        <v>0.11839431121683727</v>
      </c>
      <c r="I821">
        <f t="shared" si="58"/>
        <v>0.96785177705755165</v>
      </c>
      <c r="J821">
        <f t="shared" si="59"/>
        <v>4.3453972307569577</v>
      </c>
      <c r="K821">
        <f t="shared" si="60"/>
        <v>0.22273033411239004</v>
      </c>
      <c r="L821">
        <f>MIN(MAX(L820*(1+MAX(MIN(((B821-B820)/B820)/($K$7*卓尔金历!$O$8),0),-卓尔金历!$N$11))+MIN(MAX(((B821-B820)/B820)/($K$7*卓尔金历!$O$8),0),卓尔金历!$N$11),0),1)</f>
        <v>0.90778899995216933</v>
      </c>
      <c r="M821">
        <f t="shared" si="61"/>
        <v>0.9676726851491545</v>
      </c>
      <c r="N821">
        <f t="shared" si="62"/>
        <v>6.9348127600555778E-3</v>
      </c>
      <c r="O821">
        <f t="shared" si="64"/>
        <v>2.7836696019024169E-2</v>
      </c>
      <c r="P821">
        <f t="shared" si="65"/>
        <v>1</v>
      </c>
      <c r="Q821">
        <f t="shared" si="63"/>
        <v>1.0928303243779087</v>
      </c>
    </row>
    <row r="822" spans="1:17">
      <c r="A822" s="842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57"/>
        <v>1.5144334649038063</v>
      </c>
      <c r="G822">
        <f>LN(F822/参数实验室!$E$58)/参数实验室!$E$59</f>
        <v>2.7306141874724316E-2</v>
      </c>
      <c r="H822" s="905">
        <f>INDEX(神经网络!$F$10:$BN$70,MATCH(ROUND(G822*2,1)/2,神经网络!$D$10:$D$70,0),MATCH(ROUND(E822*2,1)/2,神经网络!$F$8:$BN$8,0))</f>
        <v>0.22461934622626067</v>
      </c>
      <c r="I822">
        <f t="shared" si="58"/>
        <v>0.96762765148565544</v>
      </c>
      <c r="J822">
        <f t="shared" si="59"/>
        <v>4.3368979689557525</v>
      </c>
      <c r="K822">
        <f t="shared" si="60"/>
        <v>0.22311515244584895</v>
      </c>
      <c r="L822">
        <f>MIN(MAX(L821*(1+MAX(MIN(((B822-B821)/B821)/($K$7*卓尔金历!$O$8),0),-卓尔金历!$N$11))+MIN(MAX(((B822-B821)/B821)/($K$7*卓尔金历!$O$8),0),卓尔金历!$N$11),0),1)</f>
        <v>0.85554421444945505</v>
      </c>
      <c r="M822">
        <f t="shared" si="61"/>
        <v>0.96746926406851164</v>
      </c>
      <c r="N822">
        <f t="shared" si="62"/>
        <v>-1.955922865013783E-3</v>
      </c>
      <c r="O822">
        <f t="shared" si="64"/>
        <v>2.7804028954397781E-2</v>
      </c>
      <c r="P822">
        <f t="shared" si="65"/>
        <v>1</v>
      </c>
      <c r="Q822">
        <f t="shared" si="63"/>
        <v>1.0925772575062629</v>
      </c>
    </row>
    <row r="823" spans="1:17">
      <c r="A823" s="842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57"/>
        <v>1.5144294149709305</v>
      </c>
      <c r="G823">
        <f>LN(F823/参数实验室!$E$58)/参数实验室!$E$59</f>
        <v>2.7304738296069019E-2</v>
      </c>
      <c r="H823" s="905">
        <f>INDEX(神经网络!$F$10:$BN$70,MATCH(ROUND(G823*2,1)/2,神经网络!$D$10:$D$70,0),MATCH(ROUND(E823*2,1)/2,神经网络!$F$8:$BN$8,0))</f>
        <v>0.22461934622626067</v>
      </c>
      <c r="I823">
        <f t="shared" si="58"/>
        <v>0.97041331684968934</v>
      </c>
      <c r="J823">
        <f t="shared" si="59"/>
        <v>4.3924823430828814</v>
      </c>
      <c r="K823">
        <f t="shared" si="60"/>
        <v>0.22092594598083254</v>
      </c>
      <c r="L823">
        <f>MIN(MAX(L822*(1+MAX(MIN(((B823-B822)/B822)/($K$7*卓尔金历!$O$8),0),-卓尔金历!$N$11))+MIN(MAX(((B823-B822)/B822)/($K$7*卓尔金历!$O$8),0),卓尔金历!$N$11),0),1)</f>
        <v>1</v>
      </c>
      <c r="M823">
        <f t="shared" si="61"/>
        <v>0.96985213384704372</v>
      </c>
      <c r="N823">
        <f t="shared" si="62"/>
        <v>1.2816620202968032E-2</v>
      </c>
      <c r="O823">
        <f t="shared" si="64"/>
        <v>2.7932585810759344E-2</v>
      </c>
      <c r="P823">
        <f t="shared" si="65"/>
        <v>0.82851596588427756</v>
      </c>
      <c r="Q823">
        <f t="shared" si="63"/>
        <v>1.095722635399395</v>
      </c>
    </row>
    <row r="824" spans="1:17">
      <c r="A824" s="842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57"/>
        <v>1.5125786215209294</v>
      </c>
      <c r="G824">
        <f>LN(F824/参数实验室!$E$58)/参数实验室!$E$59</f>
        <v>2.6662918694349228E-2</v>
      </c>
      <c r="H824" s="905">
        <f>INDEX(神经网络!$F$10:$BN$70,MATCH(ROUND(G824*2,1)/2,神经网络!$D$10:$D$70,0),MATCH(ROUND(E824*2,1)/2,神经网络!$F$8:$BN$8,0))</f>
        <v>0.22461934622626067</v>
      </c>
      <c r="I824">
        <f t="shared" si="58"/>
        <v>0.96928859839468917</v>
      </c>
      <c r="J824">
        <f t="shared" si="59"/>
        <v>4.3698176449463348</v>
      </c>
      <c r="K824">
        <f t="shared" si="60"/>
        <v>0.22181442731727374</v>
      </c>
      <c r="L824">
        <f>MIN(MAX(L823*(1+MAX(MIN(((B824-B823)/B823)/($K$7*卓尔金历!$O$8),0),-卓尔金历!$N$11))+MIN(MAX(((B824-B823)/B823)/($K$7*卓尔金历!$O$8),0),卓尔金历!$N$11),0),1)</f>
        <v>0.84817397363708935</v>
      </c>
      <c r="M824">
        <f t="shared" si="61"/>
        <v>0.96872806580859161</v>
      </c>
      <c r="N824">
        <f t="shared" si="62"/>
        <v>-5.1598837209301486E-3</v>
      </c>
      <c r="O824">
        <f t="shared" si="64"/>
        <v>2.7932708208378572E-2</v>
      </c>
      <c r="P824">
        <f t="shared" si="65"/>
        <v>1</v>
      </c>
      <c r="Q824">
        <f t="shared" si="63"/>
        <v>1.0946704589207144</v>
      </c>
    </row>
    <row r="825" spans="1:17">
      <c r="A825" s="842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57"/>
        <v>1.5426471232876713</v>
      </c>
      <c r="G825">
        <f>LN(F825/参数实验室!$E$58)/参数实验室!$E$59</f>
        <v>3.6994125351505668E-2</v>
      </c>
      <c r="H825" s="905">
        <f>INDEX(神经网络!$F$10:$BN$70,MATCH(ROUND(G825*2,1)/2,神经网络!$D$10:$D$70,0),MATCH(ROUND(E825*2,1)/2,神经网络!$F$8:$BN$8,0))</f>
        <v>0.22461934622626067</v>
      </c>
      <c r="I825">
        <f t="shared" si="58"/>
        <v>0.96926474117671013</v>
      </c>
      <c r="J825">
        <f t="shared" si="59"/>
        <v>4.3693388132955624</v>
      </c>
      <c r="K825">
        <f t="shared" si="60"/>
        <v>0.22183327560392249</v>
      </c>
      <c r="L825">
        <f>MIN(MAX(L824*(1+MAX(MIN(((B825-B824)/B824)/($K$7*卓尔金历!$O$8),0),-卓尔金历!$N$11))+MIN(MAX(((B825-B824)/B824)/($K$7*卓尔金历!$O$8),0),卓尔金历!$N$11),0),1)</f>
        <v>0.84543926672483716</v>
      </c>
      <c r="M825">
        <f t="shared" si="61"/>
        <v>0.96870784243901387</v>
      </c>
      <c r="N825">
        <f t="shared" si="62"/>
        <v>-1.0957703265402476E-4</v>
      </c>
      <c r="O825">
        <f t="shared" si="64"/>
        <v>2.7932243123342766E-2</v>
      </c>
      <c r="P825">
        <f t="shared" si="65"/>
        <v>1</v>
      </c>
      <c r="Q825">
        <f t="shared" si="63"/>
        <v>1.0946435156637764</v>
      </c>
    </row>
    <row r="826" spans="1:17">
      <c r="A826" s="842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57"/>
        <v>1.5311205872634561</v>
      </c>
      <c r="G826">
        <f>LN(F826/参数实验室!$E$58)/参数实验室!$E$59</f>
        <v>3.3057733299335076E-2</v>
      </c>
      <c r="H826" s="905">
        <f>INDEX(神经网络!$F$10:$BN$70,MATCH(ROUND(G826*2,1)/2,神经网络!$D$10:$D$70,0),MATCH(ROUND(E826*2,1)/2,神经网络!$F$8:$BN$8,0))</f>
        <v>0.2786327812013199</v>
      </c>
      <c r="I826">
        <f t="shared" si="58"/>
        <v>0.97418968704082964</v>
      </c>
      <c r="J826">
        <f t="shared" si="59"/>
        <v>4.4681776465424399</v>
      </c>
      <c r="K826">
        <f t="shared" si="60"/>
        <v>0.21802841428981143</v>
      </c>
      <c r="L826">
        <f>MIN(MAX(L825*(1+MAX(MIN(((B826-B825)/B825)/($K$7*卓尔金历!$O$8),0),-卓尔金历!$N$11))+MIN(MAX(((B826-B825)/B825)/($K$7*卓尔金历!$O$8),0),卓尔金历!$N$11),0),1)</f>
        <v>1</v>
      </c>
      <c r="M826">
        <f t="shared" si="61"/>
        <v>0.97286919274771777</v>
      </c>
      <c r="N826">
        <f t="shared" si="62"/>
        <v>2.2621004566210051E-2</v>
      </c>
      <c r="O826">
        <f t="shared" si="64"/>
        <v>2.4288059565311899E-2</v>
      </c>
      <c r="P826">
        <f t="shared" si="65"/>
        <v>0.10102436589677806</v>
      </c>
      <c r="Q826">
        <f t="shared" si="63"/>
        <v>1.1002055255318015</v>
      </c>
    </row>
    <row r="827" spans="1:17">
      <c r="A827" s="842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57"/>
        <v>1.4597302726212664</v>
      </c>
      <c r="G827">
        <f>LN(F827/参数实验室!$E$58)/参数实验室!$E$59</f>
        <v>7.9968956811636103E-3</v>
      </c>
      <c r="H827" s="905">
        <f>INDEX(神经网络!$F$10:$BN$70,MATCH(ROUND(G827*2,1)/2,神经网络!$D$10:$D$70,0),MATCH(ROUND(E827*2,1)/2,神经网络!$F$8:$BN$8,0))</f>
        <v>0.22498390854117628</v>
      </c>
      <c r="I827">
        <f t="shared" si="58"/>
        <v>0.9875512148075235</v>
      </c>
      <c r="J827">
        <f t="shared" si="59"/>
        <v>4.6881209847970995</v>
      </c>
      <c r="K827">
        <f t="shared" si="60"/>
        <v>0.21064968630502706</v>
      </c>
      <c r="L827">
        <f>MIN(MAX(L826*(1+MAX(MIN(((B827-B826)/B826)/($K$7*卓尔金历!$O$8),0),-卓尔金历!$N$11))+MIN(MAX(((B827-B826)/B826)/($K$7*卓尔金历!$O$8),0),卓尔金历!$N$11),0),1)</f>
        <v>1</v>
      </c>
      <c r="M827">
        <f t="shared" si="61"/>
        <v>0.98621260923547094</v>
      </c>
      <c r="N827">
        <f t="shared" si="62"/>
        <v>4.9224394295257198E-2</v>
      </c>
      <c r="O827">
        <f t="shared" si="64"/>
        <v>2.1560438228123036E-2</v>
      </c>
      <c r="P827">
        <f t="shared" si="65"/>
        <v>4.2375560214505852E-3</v>
      </c>
      <c r="Q827">
        <f t="shared" si="63"/>
        <v>1.1017299732891113</v>
      </c>
    </row>
    <row r="828" spans="1:17">
      <c r="A828" s="842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57"/>
        <v>1.4747429361518039</v>
      </c>
      <c r="G828">
        <f>LN(F828/参数实验室!$E$58)/参数实验室!$E$59</f>
        <v>1.3367212828533438E-2</v>
      </c>
      <c r="H828" s="905">
        <f>INDEX(神经网络!$F$10:$BN$70,MATCH(ROUND(G828*2,1)/2,神经网络!$D$10:$D$70,0),MATCH(ROUND(E828*2,1)/2,神经网络!$F$8:$BN$8,0))</f>
        <v>0.22498390854117628</v>
      </c>
      <c r="I828">
        <f t="shared" si="58"/>
        <v>0.98830765373267215</v>
      </c>
      <c r="J828">
        <f t="shared" si="59"/>
        <v>4.7040820398228362</v>
      </c>
      <c r="K828">
        <f t="shared" si="60"/>
        <v>0.21009575202261854</v>
      </c>
      <c r="L828">
        <f>MIN(MAX(L827*(1+MAX(MIN(((B828-B827)/B827)/($K$7*卓尔金历!$O$8),0),-卓尔金历!$N$11))+MIN(MAX(((B828-B827)/B827)/($K$7*卓尔金历!$O$8),0),卓尔金历!$N$11),0),1)</f>
        <v>1</v>
      </c>
      <c r="M828">
        <f t="shared" si="61"/>
        <v>0.9869680228230524</v>
      </c>
      <c r="N828">
        <f t="shared" si="62"/>
        <v>3.4045740452296933E-3</v>
      </c>
      <c r="O828">
        <f t="shared" si="64"/>
        <v>2.1570936930865873E-2</v>
      </c>
      <c r="P828">
        <f t="shared" si="65"/>
        <v>1</v>
      </c>
      <c r="Q828">
        <f t="shared" si="63"/>
        <v>1.1017335493496216</v>
      </c>
    </row>
    <row r="829" spans="1:17">
      <c r="A829" s="842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57"/>
        <v>1.4846061880444579</v>
      </c>
      <c r="G829">
        <f>LN(F829/参数实验室!$E$58)/参数实验室!$E$59</f>
        <v>1.6865811057425233E-2</v>
      </c>
      <c r="H829" s="905">
        <f>INDEX(神经网络!$F$10:$BN$70,MATCH(ROUND(G829*2,1)/2,神经网络!$D$10:$D$70,0),MATCH(ROUND(E829*2,1)/2,神经网络!$F$8:$BN$8,0))</f>
        <v>0.17284420046887178</v>
      </c>
      <c r="I829">
        <f t="shared" si="58"/>
        <v>0.98571611881422438</v>
      </c>
      <c r="J829">
        <f t="shared" si="59"/>
        <v>4.649255815809429</v>
      </c>
      <c r="K829">
        <f t="shared" si="60"/>
        <v>0.21201589197616835</v>
      </c>
      <c r="L829">
        <f>MIN(MAX(L828*(1+MAX(MIN(((B829-B828)/B828)/($K$7*卓尔金历!$O$8),0),-卓尔金历!$N$11))+MIN(MAX(((B829-B828)/B828)/($K$7*卓尔金历!$O$8),0),卓尔金历!$N$11),0),1)</f>
        <v>0.65705872369753016</v>
      </c>
      <c r="M829">
        <f t="shared" si="61"/>
        <v>0.98438000067744114</v>
      </c>
      <c r="N829">
        <f t="shared" si="62"/>
        <v>-1.1655031427868548E-2</v>
      </c>
      <c r="O829">
        <f t="shared" si="64"/>
        <v>2.0330010902987087E-2</v>
      </c>
      <c r="P829">
        <f t="shared" si="65"/>
        <v>0.58993234254942339</v>
      </c>
      <c r="Q829">
        <f t="shared" si="63"/>
        <v>1.0988445896687151</v>
      </c>
    </row>
    <row r="830" spans="1:17">
      <c r="A830" s="842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57"/>
        <v>1.4812250103814442</v>
      </c>
      <c r="G830">
        <f>LN(F830/参数实验室!$E$58)/参数实验室!$E$59</f>
        <v>1.5669097275077103E-2</v>
      </c>
      <c r="H830" s="905">
        <f>INDEX(神经网络!$F$10:$BN$70,MATCH(ROUND(G830*2,1)/2,神经网络!$D$10:$D$70,0),MATCH(ROUND(E830*2,1)/2,神经网络!$F$8:$BN$8,0))</f>
        <v>0.17284420046887178</v>
      </c>
      <c r="I830">
        <f t="shared" si="58"/>
        <v>0.98788611380746505</v>
      </c>
      <c r="J830">
        <f t="shared" si="59"/>
        <v>4.7084713299549135</v>
      </c>
      <c r="K830">
        <f t="shared" si="60"/>
        <v>0.2098103704110108</v>
      </c>
      <c r="L830">
        <f>MIN(MAX(L829*(1+MAX(MIN(((B830-B829)/B829)/($K$7*卓尔金历!$O$8),0),-卓尔金历!$N$11))+MIN(MAX(((B830-B829)/B829)/($K$7*卓尔金历!$O$8),0),卓尔金历!$N$11),0),1)</f>
        <v>1</v>
      </c>
      <c r="M830">
        <f t="shared" si="61"/>
        <v>0.98580388215608172</v>
      </c>
      <c r="N830">
        <f t="shared" si="62"/>
        <v>1.2736557524782109E-2</v>
      </c>
      <c r="O830">
        <f t="shared" si="64"/>
        <v>2.0168872162098238E-2</v>
      </c>
      <c r="P830">
        <f t="shared" si="65"/>
        <v>0.48933901580148254</v>
      </c>
      <c r="Q830">
        <f t="shared" si="63"/>
        <v>1.1002716599245437</v>
      </c>
    </row>
    <row r="831" spans="1:17">
      <c r="A831" s="842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57"/>
        <v>1.5073180315014321</v>
      </c>
      <c r="G831">
        <f>LN(F831/参数实验室!$E$58)/参数实验室!$E$59</f>
        <v>2.4834349673122428E-2</v>
      </c>
      <c r="H831" s="905">
        <f>INDEX(神经网络!$F$10:$BN$70,MATCH(ROUND(G831*2,1)/2,神经网络!$D$10:$D$70,0),MATCH(ROUND(E831*2,1)/2,神经网络!$F$8:$BN$8,0))</f>
        <v>0.17284420046887178</v>
      </c>
      <c r="I831">
        <f t="shared" si="58"/>
        <v>0.98691514364104516</v>
      </c>
      <c r="J831">
        <f t="shared" si="59"/>
        <v>4.6816966601492398</v>
      </c>
      <c r="K831">
        <f t="shared" si="60"/>
        <v>0.21080288093880584</v>
      </c>
      <c r="L831">
        <f>MIN(MAX(L830*(1+MAX(MIN(((B831-B830)/B830)/($K$7*卓尔金历!$O$8),0),-卓尔金历!$N$11))+MIN(MAX(((B831-B830)/B830)/($K$7*卓尔金历!$O$8),0),卓尔金历!$N$11),0),1)</f>
        <v>0.83267897968964388</v>
      </c>
      <c r="M831">
        <f t="shared" si="61"/>
        <v>0.98483495856647352</v>
      </c>
      <c r="N831">
        <f t="shared" si="62"/>
        <v>-5.6864888685497286E-3</v>
      </c>
      <c r="O831">
        <f t="shared" si="64"/>
        <v>1.9684723334482009E-2</v>
      </c>
      <c r="P831">
        <f t="shared" si="65"/>
        <v>1</v>
      </c>
      <c r="Q831">
        <f t="shared" si="63"/>
        <v>1.099742473400291</v>
      </c>
    </row>
    <row r="832" spans="1:17">
      <c r="A832" s="842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57"/>
        <v>1.511273916737468</v>
      </c>
      <c r="G832">
        <f>LN(F832/参数实验室!$E$58)/参数实验室!$E$59</f>
        <v>2.6210000032173619E-2</v>
      </c>
      <c r="H832" s="905">
        <f>INDEX(神经网络!$F$10:$BN$70,MATCH(ROUND(G832*2,1)/2,神经网络!$D$10:$D$70,0),MATCH(ROUND(E832*2,1)/2,神经网络!$F$8:$BN$8,0))</f>
        <v>0.2786327812013199</v>
      </c>
      <c r="I832">
        <f t="shared" si="58"/>
        <v>0.98745599247442828</v>
      </c>
      <c r="J832">
        <f t="shared" si="59"/>
        <v>4.6965404413231759</v>
      </c>
      <c r="K832">
        <f t="shared" si="60"/>
        <v>0.21025178103144965</v>
      </c>
      <c r="L832">
        <f>MIN(MAX(L831*(1+MAX(MIN(((B832-B831)/B831)/($K$7*卓尔金历!$O$8),0),-卓尔金历!$N$11))+MIN(MAX(((B832-B831)/B831)/($K$7*卓尔金历!$O$8),0),卓尔金历!$N$11),0),1)</f>
        <v>0.92597166268744391</v>
      </c>
      <c r="M832">
        <f t="shared" si="61"/>
        <v>0.9852843627820278</v>
      </c>
      <c r="N832">
        <f t="shared" si="62"/>
        <v>3.1705986635756464E-3</v>
      </c>
      <c r="O832">
        <f t="shared" si="64"/>
        <v>1.8872637825249887E-2</v>
      </c>
      <c r="P832">
        <f t="shared" si="65"/>
        <v>1</v>
      </c>
      <c r="Q832">
        <f t="shared" si="63"/>
        <v>1.100345153820784</v>
      </c>
    </row>
    <row r="833" spans="1:17">
      <c r="A833" s="842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57"/>
        <v>1.421762049283926</v>
      </c>
      <c r="G833">
        <f>LN(F833/参数实验室!$E$58)/参数实验室!$E$59</f>
        <v>-5.8354708313265568E-3</v>
      </c>
      <c r="H833" s="905">
        <f>INDEX(神经网络!$F$10:$BN$70,MATCH(ROUND(G833*2,1)/2,神经网络!$D$10:$D$70,0),MATCH(ROUND(E833*2,1)/2,神经网络!$F$8:$BN$8,0))</f>
        <v>0.22498390854117628</v>
      </c>
      <c r="I833">
        <f t="shared" si="58"/>
        <v>1.0026949226045161</v>
      </c>
      <c r="J833">
        <f t="shared" si="59"/>
        <v>4.956665735605128</v>
      </c>
      <c r="K833">
        <f t="shared" si="60"/>
        <v>0.20229222144270809</v>
      </c>
      <c r="L833">
        <f>MIN(MAX(L832*(1+MAX(MIN(((B833-B832)/B832)/($K$7*卓尔金历!$O$8),0),-卓尔金历!$N$11))+MIN(MAX(((B833-B832)/B832)/($K$7*卓尔金历!$O$8),0),卓尔金历!$N$11),0),1)</f>
        <v>1</v>
      </c>
      <c r="M833">
        <f t="shared" si="61"/>
        <v>0.99936414750697156</v>
      </c>
      <c r="N833">
        <f t="shared" si="62"/>
        <v>5.538657604078176E-2</v>
      </c>
      <c r="O833">
        <f t="shared" si="64"/>
        <v>1.7198500911838589E-2</v>
      </c>
      <c r="P833">
        <f t="shared" si="65"/>
        <v>0</v>
      </c>
      <c r="Q833">
        <f t="shared" si="63"/>
        <v>1.1173262477083579</v>
      </c>
    </row>
    <row r="834" spans="1:17">
      <c r="A834" s="842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57"/>
        <v>1.4333563385986228</v>
      </c>
      <c r="G834">
        <f>LN(F834/参数实验室!$E$58)/参数实验室!$E$59</f>
        <v>-1.5727102396504088E-3</v>
      </c>
      <c r="H834" s="905">
        <f>INDEX(神经网络!$F$10:$BN$70,MATCH(ROUND(G834*2,1)/2,神经网络!$D$10:$D$70,0),MATCH(ROUND(E834*2,1)/2,神经网络!$F$8:$BN$8,0))</f>
        <v>0.22498390854117628</v>
      </c>
      <c r="I834">
        <f t="shared" si="58"/>
        <v>1.0012983658675922</v>
      </c>
      <c r="J834">
        <f t="shared" si="59"/>
        <v>4.9259806073181487</v>
      </c>
      <c r="K834">
        <f t="shared" si="60"/>
        <v>0.20326884039698423</v>
      </c>
      <c r="L834">
        <f>MIN(MAX(L833*(1+MAX(MIN(((B834-B833)/B833)/($K$7*卓尔金历!$O$8),0),-卓尔金历!$N$11))+MIN(MAX(((B834-B833)/B833)/($K$7*卓尔金历!$O$8),0),卓尔金历!$N$11),0),1)</f>
        <v>0.81784352143203842</v>
      </c>
      <c r="M834">
        <f t="shared" si="61"/>
        <v>0.99797222988439516</v>
      </c>
      <c r="N834">
        <f t="shared" si="62"/>
        <v>-6.1906793646704763E-3</v>
      </c>
      <c r="O834">
        <f t="shared" si="64"/>
        <v>1.704960316952242E-2</v>
      </c>
      <c r="P834">
        <f t="shared" si="65"/>
        <v>1</v>
      </c>
      <c r="Q834">
        <f t="shared" si="63"/>
        <v>1.1173262477083579</v>
      </c>
    </row>
    <row r="835" spans="1:17">
      <c r="A835" s="842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57"/>
        <v>1.4214285138782581</v>
      </c>
      <c r="G835">
        <f>LN(F835/参数实验室!$E$58)/参数实验室!$E$59</f>
        <v>-5.958612353563506E-3</v>
      </c>
      <c r="H835" s="905">
        <f>INDEX(神经网络!$F$10:$BN$70,MATCH(ROUND(G835*2,1)/2,神经网络!$D$10:$D$70,0),MATCH(ROUND(E835*2,1)/2,神经网络!$F$8:$BN$8,0))</f>
        <v>0.27893205101837898</v>
      </c>
      <c r="I835">
        <f t="shared" si="58"/>
        <v>1.0025118818925356</v>
      </c>
      <c r="J835">
        <f t="shared" si="59"/>
        <v>4.952515861298437</v>
      </c>
      <c r="K835">
        <f t="shared" si="60"/>
        <v>0.20242476954525085</v>
      </c>
      <c r="L835">
        <f>MIN(MAX(L834*(1+MAX(MIN(((B835-B834)/B834)/($K$7*卓尔金历!$O$8),0),-卓尔金历!$N$11))+MIN(MAX(((B835-B834)/B834)/($K$7*卓尔金历!$O$8),0),卓尔金历!$N$11),0),1)</f>
        <v>0.97634629345369184</v>
      </c>
      <c r="M835">
        <f t="shared" si="61"/>
        <v>0.99896139930639416</v>
      </c>
      <c r="N835">
        <f t="shared" si="62"/>
        <v>5.3867962737950224E-3</v>
      </c>
      <c r="O835">
        <f t="shared" si="64"/>
        <v>1.6948106337417619E-2</v>
      </c>
      <c r="P835">
        <f t="shared" si="65"/>
        <v>1</v>
      </c>
      <c r="Q835">
        <f t="shared" si="63"/>
        <v>1.118680382852191</v>
      </c>
    </row>
    <row r="836" spans="1:17">
      <c r="A836" s="842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57"/>
        <v>1.4348869180666715</v>
      </c>
      <c r="G836">
        <f>LN(F836/参数实验室!$E$58)/参数实验室!$E$59</f>
        <v>-1.0125548926807572E-3</v>
      </c>
      <c r="H836" s="905">
        <f>INDEX(神经网络!$F$10:$BN$70,MATCH(ROUND(G836*2,1)/2,神经网络!$D$10:$D$70,0),MATCH(ROUND(E836*2,1)/2,神经网络!$F$8:$BN$8,0))</f>
        <v>0.27893205101837898</v>
      </c>
      <c r="I836">
        <f t="shared" si="58"/>
        <v>1.0041025089959714</v>
      </c>
      <c r="J836">
        <f t="shared" si="59"/>
        <v>4.9806871234188632</v>
      </c>
      <c r="K836">
        <f t="shared" si="60"/>
        <v>0.2015991938692048</v>
      </c>
      <c r="L836">
        <f>MIN(MAX(L835*(1+MAX(MIN(((B836-B835)/B835)/($K$7*卓尔金历!$O$8),0),-卓尔金历!$N$11))+MIN(MAX(((B836-B835)/B835)/($K$7*卓尔金历!$O$8),0),卓尔金历!$N$11),0),1)</f>
        <v>1</v>
      </c>
      <c r="M836">
        <f t="shared" si="61"/>
        <v>1.0005089020890174</v>
      </c>
      <c r="N836">
        <f t="shared" si="62"/>
        <v>5.6882729726463891E-3</v>
      </c>
      <c r="O836">
        <f t="shared" si="64"/>
        <v>1.687166502407661E-2</v>
      </c>
      <c r="P836">
        <f t="shared" si="65"/>
        <v>1</v>
      </c>
      <c r="Q836">
        <f t="shared" si="63"/>
        <v>1.1204553277373204</v>
      </c>
    </row>
    <row r="837" spans="1:17">
      <c r="A837" s="842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66">C837/B837</f>
        <v>1.484189294026377</v>
      </c>
      <c r="G837">
        <f>LN(F837/参数实验室!$E$58)/参数实验室!$E$59</f>
        <v>1.6718405475810754E-2</v>
      </c>
      <c r="H837" s="905">
        <f>INDEX(神经网络!$F$10:$BN$70,MATCH(ROUND(G837*2,1)/2,神经网络!$D$10:$D$70,0),MATCH(ROUND(E837*2,1)/2,神经网络!$F$8:$BN$8,0))</f>
        <v>0.22498390854117628</v>
      </c>
      <c r="I837">
        <f t="shared" si="58"/>
        <v>0.99879362109422742</v>
      </c>
      <c r="J837">
        <f t="shared" si="59"/>
        <v>4.8862774829416269</v>
      </c>
      <c r="K837">
        <f t="shared" si="60"/>
        <v>0.20440787994154921</v>
      </c>
      <c r="L837">
        <f>MIN(MAX(L836*(1+MAX(MIN(((B837-B836)/B836)/($K$7*卓尔金历!$O$8),0),-卓尔金历!$N$11))+MIN(MAX(((B837-B836)/B836)/($K$7*卓尔金历!$O$8),0),卓尔金历!$N$11),0),1)</f>
        <v>0.44225794363610516</v>
      </c>
      <c r="M837">
        <f t="shared" si="61"/>
        <v>0.99521901429539084</v>
      </c>
      <c r="N837">
        <f t="shared" si="62"/>
        <v>-1.895514376587281E-2</v>
      </c>
      <c r="O837">
        <f t="shared" si="64"/>
        <v>1.7598187474797002E-2</v>
      </c>
      <c r="P837">
        <f t="shared" si="65"/>
        <v>1.5618447511853279E-2</v>
      </c>
      <c r="Q837">
        <f t="shared" si="63"/>
        <v>1.1145312595464967</v>
      </c>
    </row>
    <row r="838" spans="1:17">
      <c r="A838" s="842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66"/>
        <v>1.511559836065574</v>
      </c>
      <c r="G838">
        <f>LN(F838/参数实验室!$E$58)/参数实验室!$E$59</f>
        <v>2.6309288268359272E-2</v>
      </c>
      <c r="H838" s="905">
        <f>INDEX(神经网络!$F$10:$BN$70,MATCH(ROUND(G838*2,1)/2,神经网络!$D$10:$D$70,0),MATCH(ROUND(E838*2,1)/2,神经网络!$F$8:$BN$8,0))</f>
        <v>0.3256980602872443</v>
      </c>
      <c r="I838">
        <f t="shared" si="58"/>
        <v>0.99795866797529886</v>
      </c>
      <c r="J838">
        <f t="shared" si="59"/>
        <v>4.8681217828498511</v>
      </c>
      <c r="K838">
        <f t="shared" si="60"/>
        <v>0.20499870637810608</v>
      </c>
      <c r="L838">
        <f>MIN(MAX(L837*(1+MAX(MIN(((B838-B837)/B837)/($K$7*卓尔金历!$O$8),0),-卓尔金历!$N$11))+MIN(MAX(((B838-B837)/B837)/($K$7*卓尔金历!$O$8),0),卓尔金历!$N$11),0),1)</f>
        <v>0.3939056781605193</v>
      </c>
      <c r="M838">
        <f t="shared" si="61"/>
        <v>0.99485107121622174</v>
      </c>
      <c r="N838">
        <f t="shared" si="62"/>
        <v>-3.715650647176558E-3</v>
      </c>
      <c r="O838">
        <f t="shared" si="64"/>
        <v>1.763623307645952E-2</v>
      </c>
      <c r="P838">
        <f t="shared" si="65"/>
        <v>1</v>
      </c>
      <c r="Q838">
        <f t="shared" si="63"/>
        <v>1.1145167077555322</v>
      </c>
    </row>
    <row r="839" spans="1:17">
      <c r="A839" s="842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66"/>
        <v>1.5127276334863982</v>
      </c>
      <c r="G839">
        <f>LN(F839/参数实验室!$E$58)/参数实验室!$E$59</f>
        <v>2.6714622241702599E-2</v>
      </c>
      <c r="H839" s="905">
        <f>INDEX(神经网络!$F$10:$BN$70,MATCH(ROUND(G839*2,1)/2,神经网络!$D$10:$D$70,0),MATCH(ROUND(E839*2,1)/2,神经网络!$F$8:$BN$8,0))</f>
        <v>0.3256980602872443</v>
      </c>
      <c r="I839">
        <f t="shared" si="58"/>
        <v>1.0018937010896778</v>
      </c>
      <c r="J839">
        <f t="shared" si="59"/>
        <v>4.9270579785323863</v>
      </c>
      <c r="K839">
        <f t="shared" si="60"/>
        <v>0.20334522253543891</v>
      </c>
      <c r="L839">
        <f>MIN(MAX(L838*(1+MAX(MIN(((B839-B838)/B838)/($K$7*卓尔金历!$O$8),0),-卓尔金历!$N$11))+MIN(MAX(((B839-B838)/B838)/($K$7*卓尔金历!$O$8),0),卓尔金历!$N$11),0),1)</f>
        <v>0.75013279468178462</v>
      </c>
      <c r="M839">
        <f t="shared" si="61"/>
        <v>0.99639627637670281</v>
      </c>
      <c r="N839">
        <f t="shared" si="62"/>
        <v>1.2106557377049213E-2</v>
      </c>
      <c r="O839">
        <f t="shared" si="64"/>
        <v>1.7670233770666944E-2</v>
      </c>
      <c r="P839">
        <f t="shared" si="65"/>
        <v>0.40243937559358367</v>
      </c>
      <c r="Q839">
        <f t="shared" si="63"/>
        <v>1.1189113388081835</v>
      </c>
    </row>
    <row r="840" spans="1:17">
      <c r="A840" s="842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66"/>
        <v>1.5654726104417673</v>
      </c>
      <c r="G840">
        <f>LN(F840/参数实验室!$E$58)/参数实验室!$E$59</f>
        <v>4.470313634197122E-2</v>
      </c>
      <c r="H840" s="905">
        <f>INDEX(神经网络!$F$10:$BN$70,MATCH(ROUND(G840*2,1)/2,神经网络!$D$10:$D$70,0),MATCH(ROUND(E840*2,1)/2,神经网络!$F$8:$BN$8,0))</f>
        <v>1.1635435151562117</v>
      </c>
      <c r="I840">
        <f t="shared" si="58"/>
        <v>1.0045972011444675</v>
      </c>
      <c r="J840">
        <f t="shared" si="59"/>
        <v>4.9678783767607086</v>
      </c>
      <c r="K840">
        <f t="shared" si="60"/>
        <v>0.20221855789463034</v>
      </c>
      <c r="L840">
        <f>MIN(MAX(L839*(1+MAX(MIN(((B840-B839)/B839)/($K$7*卓尔金历!$O$8),0),-卓尔金历!$N$11))+MIN(MAX(((B840-B839)/B839)/($K$7*卓尔金历!$O$8),0),卓尔金历!$N$11),0),1)</f>
        <v>0.9939115612100109</v>
      </c>
      <c r="M840">
        <f t="shared" si="61"/>
        <v>0.99841313281096322</v>
      </c>
      <c r="N840">
        <f t="shared" si="62"/>
        <v>8.2849437547073239E-3</v>
      </c>
      <c r="O840">
        <f t="shared" si="64"/>
        <v>1.7631469049650045E-2</v>
      </c>
      <c r="P840">
        <f t="shared" si="65"/>
        <v>0.78626105514951539</v>
      </c>
      <c r="Q840">
        <f t="shared" si="63"/>
        <v>1.1201264076320743</v>
      </c>
    </row>
    <row r="841" spans="1:17">
      <c r="A841" s="842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66"/>
        <v>1.6435926780740151</v>
      </c>
      <c r="G841">
        <f>LN(F841/参数实验室!$E$58)/参数实验室!$E$59</f>
        <v>7.026181579940792E-2</v>
      </c>
      <c r="H841" s="905">
        <f>INDEX(神经网络!$F$10:$BN$70,MATCH(ROUND(G841*2,1)/2,神经网络!$D$10:$D$70,0),MATCH(ROUND(E841*2,1)/2,神经网络!$F$8:$BN$8,0))</f>
        <v>1.1635435151562117</v>
      </c>
      <c r="I841">
        <f t="shared" si="58"/>
        <v>1.0153942006829901</v>
      </c>
      <c r="J841">
        <f t="shared" si="59"/>
        <v>5.013766409959703</v>
      </c>
      <c r="K841">
        <f t="shared" si="60"/>
        <v>0.20252124204788216</v>
      </c>
      <c r="L841">
        <f>MIN(MAX(L840*(1+MAX(MIN(((B841-B840)/B840)/($K$7*卓尔金历!$O$8),0),-卓尔金历!$N$11))+MIN(MAX(((B841-B840)/B840)/($K$7*卓尔金历!$O$8),0),卓尔金历!$N$11),0),1)</f>
        <v>1</v>
      </c>
      <c r="M841">
        <f t="shared" si="61"/>
        <v>1.0090783363043501</v>
      </c>
      <c r="N841">
        <f t="shared" si="62"/>
        <v>9.236947791164676E-3</v>
      </c>
      <c r="O841">
        <f t="shared" si="64"/>
        <v>1.7248292466865604E-2</v>
      </c>
      <c r="P841">
        <f t="shared" si="65"/>
        <v>0.65314399618438901</v>
      </c>
      <c r="Q841">
        <f t="shared" si="63"/>
        <v>1.1295919372752128</v>
      </c>
    </row>
    <row r="842" spans="1:17">
      <c r="A842" s="842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66"/>
        <v>1.7098244706256966</v>
      </c>
      <c r="G842">
        <f>LN(F842/参数实验室!$E$58)/参数实验室!$E$59</f>
        <v>9.0996811567252478E-2</v>
      </c>
      <c r="H842" s="905">
        <f>INDEX(神经网络!$F$10:$BN$70,MATCH(ROUND(G842*2,1)/2,神经网络!$D$10:$D$70,0),MATCH(ROUND(E842*2,1)/2,神经网络!$F$8:$BN$8,0))</f>
        <v>1.2144275277535006</v>
      </c>
      <c r="I842">
        <f t="shared" si="58"/>
        <v>1.0151121182307343</v>
      </c>
      <c r="J842">
        <f t="shared" si="59"/>
        <v>5.0125693308327728</v>
      </c>
      <c r="K842">
        <f t="shared" si="60"/>
        <v>0.20251333223197268</v>
      </c>
      <c r="L842">
        <f>MIN(MAX(L841*(1+MAX(MIN(((B842-B841)/B841)/($K$7*卓尔金历!$O$8),0),-卓尔金历!$N$11))+MIN(MAX(((B842-B841)/B841)/($K$7*卓尔金历!$O$8),0),卓尔金历!$N$11),0),1)</f>
        <v>0.99297469679552375</v>
      </c>
      <c r="M842">
        <f t="shared" si="61"/>
        <v>1.0087980084361865</v>
      </c>
      <c r="N842">
        <f t="shared" si="62"/>
        <v>-2.3875845602866009E-4</v>
      </c>
      <c r="O842">
        <f t="shared" si="64"/>
        <v>1.7323269709924163E-2</v>
      </c>
      <c r="P842">
        <f t="shared" si="65"/>
        <v>1</v>
      </c>
      <c r="Q842">
        <f t="shared" si="63"/>
        <v>1.1293869759526729</v>
      </c>
    </row>
    <row r="843" spans="1:17">
      <c r="A843" s="842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66"/>
        <v>1.8111207999999999</v>
      </c>
      <c r="G843">
        <f>LN(F843/参数实验室!$E$58)/参数实验室!$E$59</f>
        <v>0.12120487191784797</v>
      </c>
      <c r="H843" s="905">
        <f>INDEX(神经网络!$F$10:$BN$70,MATCH(ROUND(G843*2,1)/2,神经网络!$D$10:$D$70,0),MATCH(ROUND(E843*2,1)/2,神经网络!$F$8:$BN$8,0))</f>
        <v>1.1181507029186906</v>
      </c>
      <c r="I843">
        <f t="shared" si="58"/>
        <v>1.0090277076107372</v>
      </c>
      <c r="J843">
        <f t="shared" si="59"/>
        <v>4.9878296955428798</v>
      </c>
      <c r="K843">
        <f t="shared" si="60"/>
        <v>0.2022979470434613</v>
      </c>
      <c r="L843">
        <f>MIN(MAX(L842*(1+MAX(MIN(((B843-B842)/B842)/($K$7*卓尔金历!$O$8),0),-卓尔金历!$N$11))+MIN(MAX(((B843-B842)/B842)/($K$7*卓尔金历!$O$8),0),卓尔金历!$N$11),0),1)</f>
        <v>0.84877066826419012</v>
      </c>
      <c r="M843">
        <f t="shared" si="61"/>
        <v>1.0027939224759204</v>
      </c>
      <c r="N843">
        <f t="shared" si="62"/>
        <v>-4.9355198216843969E-3</v>
      </c>
      <c r="O843">
        <f t="shared" si="64"/>
        <v>1.7407802386529569E-2</v>
      </c>
      <c r="P843">
        <f t="shared" si="65"/>
        <v>1</v>
      </c>
      <c r="Q843">
        <f t="shared" si="63"/>
        <v>1.1226176211324883</v>
      </c>
    </row>
    <row r="844" spans="1:17">
      <c r="A844" s="842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66"/>
        <v>1.885143544443568</v>
      </c>
      <c r="G844">
        <f>LN(F844/参数实验室!$E$58)/参数实验室!$E$59</f>
        <v>0.14222952175307296</v>
      </c>
      <c r="H844" s="905">
        <f>INDEX(神经网络!$F$10:$BN$70,MATCH(ROUND(G844*2,1)/2,神经网络!$D$10:$D$70,0),MATCH(ROUND(E844*2,1)/2,神经网络!$F$8:$BN$8,0))</f>
        <v>1.2647370044625987</v>
      </c>
      <c r="I844">
        <f t="shared" si="58"/>
        <v>1.0251841765911178</v>
      </c>
      <c r="J844">
        <f t="shared" si="59"/>
        <v>5.0592554167830546</v>
      </c>
      <c r="K844">
        <f t="shared" si="60"/>
        <v>0.20263538646226026</v>
      </c>
      <c r="L844">
        <f>MIN(MAX(L843*(1+MAX(MIN(((B844-B843)/B843)/($K$7*卓尔金历!$O$8),0),-卓尔金历!$N$11))+MIN(MAX(((B844-B843)/B843)/($K$7*卓尔金历!$O$8),0),卓尔金历!$N$11),0),1)</f>
        <v>1</v>
      </c>
      <c r="M844">
        <f t="shared" si="61"/>
        <v>1.0164223395264633</v>
      </c>
      <c r="N844">
        <f t="shared" si="62"/>
        <v>1.4320000000000022E-2</v>
      </c>
      <c r="O844">
        <f t="shared" si="64"/>
        <v>1.7435347184512076E-2</v>
      </c>
      <c r="P844">
        <f t="shared" si="65"/>
        <v>0.21767682800961188</v>
      </c>
      <c r="Q844">
        <f t="shared" si="63"/>
        <v>1.1405928825012801</v>
      </c>
    </row>
    <row r="845" spans="1:17">
      <c r="A845" s="842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66"/>
        <v>1.9240558538404176</v>
      </c>
      <c r="G845">
        <f>LN(F845/参数实验室!$E$58)/参数实验室!$E$59</f>
        <v>0.15295303146446229</v>
      </c>
      <c r="H845" s="905">
        <f>INDEX(神经网络!$F$10:$BN$70,MATCH(ROUND(G845*2,1)/2,神经网络!$D$10:$D$70,0),MATCH(ROUND(E845*2,1)/2,神经网络!$F$8:$BN$8,0))</f>
        <v>1.3728778080875337</v>
      </c>
      <c r="I845">
        <f t="shared" si="58"/>
        <v>1.0999381867234048</v>
      </c>
      <c r="J845">
        <f t="shared" si="59"/>
        <v>5.3509436973784021</v>
      </c>
      <c r="K845">
        <f t="shared" si="60"/>
        <v>0.20555966366499046</v>
      </c>
      <c r="L845">
        <f>MIN(MAX(L844*(1+MAX(MIN(((B845-B844)/B844)/($K$7*卓尔金历!$O$8),0),-卓尔金历!$N$11))+MIN(MAX(((B845-B844)/B844)/($K$7*卓尔金历!$O$8),0),卓尔金历!$N$11),0),1)</f>
        <v>1</v>
      </c>
      <c r="M845">
        <f t="shared" si="61"/>
        <v>1.0905374571829745</v>
      </c>
      <c r="N845">
        <f t="shared" si="62"/>
        <v>5.7654389147409092E-2</v>
      </c>
      <c r="O845">
        <f t="shared" si="64"/>
        <v>2.0267702813575705E-2</v>
      </c>
      <c r="P845">
        <f t="shared" si="65"/>
        <v>0</v>
      </c>
      <c r="Q845">
        <f t="shared" si="63"/>
        <v>1.1586969207368691</v>
      </c>
    </row>
    <row r="846" spans="1:17">
      <c r="A846" s="842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66"/>
        <v>2.0826429745889388</v>
      </c>
      <c r="G846">
        <f>LN(F846/参数实验室!$E$58)/参数实验室!$E$59</f>
        <v>0.19452271352436343</v>
      </c>
      <c r="H846" s="905">
        <f>INDEX(神经网络!$F$10:$BN$70,MATCH(ROUND(G846*2,1)/2,神经网络!$D$10:$D$70,0),MATCH(ROUND(E846*2,1)/2,神经网络!$F$8:$BN$8,0))</f>
        <v>1.4251249214882058</v>
      </c>
      <c r="I846">
        <f t="shared" si="58"/>
        <v>1.0965599300638509</v>
      </c>
      <c r="J846">
        <f t="shared" si="59"/>
        <v>5.3389729061090998</v>
      </c>
      <c r="K846">
        <f t="shared" si="60"/>
        <v>0.20538780573490387</v>
      </c>
      <c r="L846">
        <f>MIN(MAX(L845*(1+MAX(MIN(((B846-B845)/B845)/($K$7*卓尔金历!$O$8),0),-卓尔金历!$N$11))+MIN(MAX(((B846-B845)/B845)/($K$7*卓尔金历!$O$8),0),卓尔金历!$N$11),0),1)</f>
        <v>0.93417379957924063</v>
      </c>
      <c r="M846">
        <f t="shared" si="61"/>
        <v>1.087188073125134</v>
      </c>
      <c r="N846">
        <f t="shared" si="62"/>
        <v>-2.237136465324337E-3</v>
      </c>
      <c r="O846">
        <f t="shared" si="64"/>
        <v>2.0322688170747054E-2</v>
      </c>
      <c r="P846">
        <f t="shared" si="65"/>
        <v>1</v>
      </c>
      <c r="Q846">
        <f t="shared" si="63"/>
        <v>1.1586969207368691</v>
      </c>
    </row>
    <row r="847" spans="1:17">
      <c r="A847" s="842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66"/>
        <v>2.2098908940521844</v>
      </c>
      <c r="G847">
        <f>LN(F847/参数实验室!$E$58)/参数实验室!$E$59</f>
        <v>0.22564939098818035</v>
      </c>
      <c r="H847" s="905">
        <f>INDEX(神经网络!$F$10:$BN$70,MATCH(ROUND(G847*2,1)/2,神经网络!$D$10:$D$70,0),MATCH(ROUND(E847*2,1)/2,神经网络!$F$8:$BN$8,0))</f>
        <v>1.4840228184315059</v>
      </c>
      <c r="I847">
        <f t="shared" si="58"/>
        <v>1.0870994274014152</v>
      </c>
      <c r="J847">
        <f t="shared" si="59"/>
        <v>5.3066517696819817</v>
      </c>
      <c r="K847">
        <f t="shared" si="60"/>
        <v>0.20485599481244332</v>
      </c>
      <c r="L847">
        <f>MIN(MAX(L846*(1+MAX(MIN(((B847-B846)/B846)/($K$7*卓尔金历!$O$8),0),-卓尔金历!$N$11))+MIN(MAX(((B847-B846)/B846)/($K$7*卓尔金历!$O$8),0),卓尔金历!$N$11),0),1)</f>
        <v>0.7677701301132096</v>
      </c>
      <c r="M847">
        <f t="shared" si="61"/>
        <v>1.0784258521355587</v>
      </c>
      <c r="N847">
        <f t="shared" si="62"/>
        <v>-6.0538116591929217E-3</v>
      </c>
      <c r="O847">
        <f t="shared" si="64"/>
        <v>2.0378009725742934E-2</v>
      </c>
      <c r="P847">
        <f t="shared" si="65"/>
        <v>1</v>
      </c>
      <c r="Q847">
        <f t="shared" si="63"/>
        <v>1.1487003350482521</v>
      </c>
    </row>
    <row r="848" spans="1:17">
      <c r="A848" s="842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66"/>
        <v>2.3467997540722525</v>
      </c>
      <c r="G848">
        <f>LN(F848/参数实验室!$E$58)/参数实验室!$E$59</f>
        <v>0.2571980778891601</v>
      </c>
      <c r="H848" s="905">
        <f>INDEX(神经网络!$F$10:$BN$70,MATCH(ROUND(G848*2,1)/2,神经网络!$D$10:$D$70,0),MATCH(ROUND(E848*2,1)/2,神经网络!$F$8:$BN$8,0))</f>
        <v>1.4840228184315059</v>
      </c>
      <c r="I848">
        <f t="shared" si="58"/>
        <v>1.11147028412403</v>
      </c>
      <c r="J848">
        <f t="shared" si="59"/>
        <v>5.3868161685487479</v>
      </c>
      <c r="K848">
        <f t="shared" si="60"/>
        <v>0.20633157868156268</v>
      </c>
      <c r="L848">
        <f>MIN(MAX(L847*(1+MAX(MIN(((B848-B847)/B847)/($K$7*卓尔金历!$O$8),0),-卓尔金历!$N$11))+MIN(MAX(((B848-B847)/B847)/($K$7*卓尔金历!$O$8),0),卓尔金历!$N$11),0),1)</f>
        <v>1</v>
      </c>
      <c r="M848">
        <f t="shared" si="61"/>
        <v>1.0969877779123278</v>
      </c>
      <c r="N848">
        <f t="shared" si="62"/>
        <v>1.5106398977366776E-2</v>
      </c>
      <c r="O848">
        <f t="shared" si="64"/>
        <v>1.8316234078909602E-2</v>
      </c>
      <c r="P848">
        <f t="shared" si="65"/>
        <v>0.21697357490660193</v>
      </c>
      <c r="Q848">
        <f t="shared" si="63"/>
        <v>1.1744521757511757</v>
      </c>
    </row>
    <row r="849" spans="1:17">
      <c r="A849" s="842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66"/>
        <v>2.5340004917996142</v>
      </c>
      <c r="G849">
        <f>LN(F849/参数实验室!$E$58)/参数实验室!$E$59</f>
        <v>0.29747888459867972</v>
      </c>
      <c r="H849" s="905">
        <f>INDEX(神经网络!$F$10:$BN$70,MATCH(ROUND(G849*2,1)/2,神经网络!$D$10:$D$70,0),MATCH(ROUND(E849*2,1)/2,神经网络!$F$8:$BN$8,0))</f>
        <v>1.5362749829396805</v>
      </c>
      <c r="I849">
        <f t="shared" si="58"/>
        <v>1.1017201458534385</v>
      </c>
      <c r="J849">
        <f t="shared" si="59"/>
        <v>5.3549738637724014</v>
      </c>
      <c r="K849">
        <f t="shared" si="60"/>
        <v>0.20573772606189961</v>
      </c>
      <c r="L849">
        <f>MIN(MAX(L848*(1+MAX(MIN(((B849-B848)/B848)/($K$7*卓尔金历!$O$8),0),-卓尔金历!$N$11))+MIN(MAX(((B849-B848)/B848)/($K$7*卓尔金历!$O$8),0),卓尔金历!$N$11),0),1)</f>
        <v>0.82606833645221045</v>
      </c>
      <c r="M849">
        <f t="shared" si="61"/>
        <v>1.0873646843680647</v>
      </c>
      <c r="N849">
        <f t="shared" si="62"/>
        <v>-5.9111548974437244E-3</v>
      </c>
      <c r="O849">
        <f t="shared" si="64"/>
        <v>1.850495151651017E-2</v>
      </c>
      <c r="P849">
        <f t="shared" si="65"/>
        <v>1</v>
      </c>
      <c r="Q849">
        <f t="shared" si="63"/>
        <v>1.1722167765058535</v>
      </c>
    </row>
    <row r="850" spans="1:17">
      <c r="A850" s="842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66"/>
        <v>2.7400569166417688</v>
      </c>
      <c r="G850">
        <f>LN(F850/参数实验室!$E$58)/参数实验室!$E$59</f>
        <v>0.33851166754045903</v>
      </c>
      <c r="H850" s="905">
        <f>INDEX(神经网络!$F$10:$BN$70,MATCH(ROUND(G850*2,1)/2,神经网络!$D$10:$D$70,0),MATCH(ROUND(E850*2,1)/2,神经网络!$F$8:$BN$8,0))</f>
        <v>1.4836425777218936</v>
      </c>
      <c r="I850">
        <f t="shared" si="58"/>
        <v>1.0976716888632048</v>
      </c>
      <c r="J850">
        <f t="shared" si="59"/>
        <v>5.3421651171142477</v>
      </c>
      <c r="K850">
        <f t="shared" si="60"/>
        <v>0.20547318639528489</v>
      </c>
      <c r="L850">
        <f>MIN(MAX(L849*(1+MAX(MIN(((B850-B849)/B849)/($K$7*卓尔金历!$O$8),0),-卓尔金历!$N$11))+MIN(MAX(((B850-B849)/B849)/($K$7*卓尔金历!$O$8),0),卓尔金历!$N$11),0),1)</f>
        <v>0.76792879969714789</v>
      </c>
      <c r="M850">
        <f t="shared" si="61"/>
        <v>1.0840639586393719</v>
      </c>
      <c r="N850">
        <f t="shared" si="62"/>
        <v>-2.391934486330191E-3</v>
      </c>
      <c r="O850">
        <f t="shared" si="64"/>
        <v>1.8177852830065604E-2</v>
      </c>
      <c r="P850">
        <f t="shared" si="65"/>
        <v>1</v>
      </c>
      <c r="Q850">
        <f t="shared" si="63"/>
        <v>1.1679092677244487</v>
      </c>
    </row>
    <row r="851" spans="1:17">
      <c r="A851" s="842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66"/>
        <v>2.9097116887757379</v>
      </c>
      <c r="G851">
        <f>LN(F851/参数实验室!$E$58)/参数实验室!$E$59</f>
        <v>0.37004243560885558</v>
      </c>
      <c r="H851" s="905">
        <f>INDEX(神经网络!$F$10:$BN$70,MATCH(ROUND(G851*2,1)/2,神经网络!$D$10:$D$70,0),MATCH(ROUND(E851*2,1)/2,神经网络!$F$8:$BN$8,0))</f>
        <v>1.596397022363107</v>
      </c>
      <c r="I851">
        <f t="shared" si="58"/>
        <v>1.1031942673969413</v>
      </c>
      <c r="J851">
        <f t="shared" si="59"/>
        <v>5.3602809145684596</v>
      </c>
      <c r="K851">
        <f t="shared" si="60"/>
        <v>0.20580903967152553</v>
      </c>
      <c r="L851">
        <f>MIN(MAX(L850*(1+MAX(MIN(((B851-B850)/B850)/($K$7*卓尔金历!$O$8),0),-卓尔金历!$N$11))+MIN(MAX(((B851-B850)/B850)/($K$7*卓尔金历!$O$8),0),卓尔金历!$N$11),0),1)</f>
        <v>0.86770947986587044</v>
      </c>
      <c r="M851">
        <f t="shared" si="61"/>
        <v>1.0882523311311536</v>
      </c>
      <c r="N851">
        <f t="shared" si="62"/>
        <v>3.3910965043322957E-3</v>
      </c>
      <c r="O851">
        <f t="shared" si="64"/>
        <v>1.8141383814786589E-2</v>
      </c>
      <c r="P851">
        <f t="shared" si="65"/>
        <v>1</v>
      </c>
      <c r="Q851">
        <f t="shared" si="63"/>
        <v>1.1737852238201796</v>
      </c>
    </row>
    <row r="852" spans="1:17">
      <c r="A852" s="842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66"/>
        <v>3.0830071549752898</v>
      </c>
      <c r="G852">
        <f>LN(F852/参数实验室!$E$58)/参数实验室!$E$59</f>
        <v>0.40040601323833613</v>
      </c>
      <c r="H852" s="905">
        <f>INDEX(神经网络!$F$10:$BN$70,MATCH(ROUND(G852*2,1)/2,神经网络!$D$10:$D$70,0),MATCH(ROUND(E852*2,1)/2,神经网络!$F$8:$BN$8,0))</f>
        <v>1.64866368386712</v>
      </c>
      <c r="I852">
        <f t="shared" si="58"/>
        <v>1.1193983866060826</v>
      </c>
      <c r="J852">
        <f t="shared" si="59"/>
        <v>5.4096005745979872</v>
      </c>
      <c r="K852">
        <f t="shared" si="60"/>
        <v>0.20692810331736375</v>
      </c>
      <c r="L852">
        <f>MIN(MAX(L851*(1+MAX(MIN(((B852-B851)/B851)/($K$7*卓尔金历!$O$8),0),-卓尔金历!$N$11))+MIN(MAX(((B852-B851)/B851)/($K$7*卓尔金历!$O$8),0),卓尔金历!$N$11),0),1)</f>
        <v>1</v>
      </c>
      <c r="M852">
        <f t="shared" si="61"/>
        <v>1.1021223605244059</v>
      </c>
      <c r="N852">
        <f t="shared" si="62"/>
        <v>9.2009468935637818E-3</v>
      </c>
      <c r="O852">
        <f t="shared" si="64"/>
        <v>1.7946890816674419E-2</v>
      </c>
      <c r="P852">
        <f t="shared" si="65"/>
        <v>0.69837231694615287</v>
      </c>
      <c r="Q852">
        <f t="shared" si="63"/>
        <v>1.1910262087081724</v>
      </c>
    </row>
    <row r="853" spans="1:17">
      <c r="A853" s="842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66"/>
        <v>3.2433761104906229</v>
      </c>
      <c r="G853">
        <f>LN(F853/参数实验室!$E$58)/参数实验室!$E$59</f>
        <v>0.42702100854421854</v>
      </c>
      <c r="H853" s="905">
        <f>INDEX(神经网络!$F$10:$BN$70,MATCH(ROUND(G853*2,1)/2,神经网络!$D$10:$D$70,0),MATCH(ROUND(E853*2,1)/2,神经网络!$F$8:$BN$8,0))</f>
        <v>1.7077926238522787</v>
      </c>
      <c r="I853">
        <f t="shared" si="58"/>
        <v>1.138715202810076</v>
      </c>
      <c r="J853">
        <f t="shared" si="59"/>
        <v>5.4662224173017897</v>
      </c>
      <c r="K853">
        <f t="shared" si="60"/>
        <v>0.20831849051838675</v>
      </c>
      <c r="L853">
        <f>MIN(MAX(L852*(1+MAX(MIN(((B853-B852)/B852)/($K$7*卓尔金历!$O$8),0),-卓尔金历!$N$11))+MIN(MAX(((B853-B852)/B852)/($K$7*卓尔金历!$O$8),0),卓尔金历!$N$11),0),1)</f>
        <v>1</v>
      </c>
      <c r="M853">
        <f t="shared" si="61"/>
        <v>1.1211410542506934</v>
      </c>
      <c r="N853">
        <f t="shared" si="62"/>
        <v>1.0466917459614936E-2</v>
      </c>
      <c r="O853">
        <f t="shared" si="64"/>
        <v>1.7938815168113763E-2</v>
      </c>
      <c r="P853">
        <f t="shared" si="65"/>
        <v>0.56636297404486358</v>
      </c>
      <c r="Q853">
        <f t="shared" si="63"/>
        <v>1.2053797546979252</v>
      </c>
    </row>
    <row r="854" spans="1:17">
      <c r="A854" s="842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66"/>
        <v>3.4758155049963135</v>
      </c>
      <c r="G854">
        <f>LN(F854/参数实验室!$E$58)/参数实验室!$E$59</f>
        <v>0.46334843078610666</v>
      </c>
      <c r="H854" s="905">
        <f>INDEX(神经网络!$F$10:$BN$70,MATCH(ROUND(G854*2,1)/2,神经网络!$D$10:$D$70,0),MATCH(ROUND(E854*2,1)/2,神经网络!$F$8:$BN$8,0))</f>
        <v>1.7077926238522787</v>
      </c>
      <c r="I854">
        <f t="shared" si="58"/>
        <v>1.1388855542476977</v>
      </c>
      <c r="J854">
        <f t="shared" si="59"/>
        <v>5.4667012489525613</v>
      </c>
      <c r="K854">
        <f t="shared" si="60"/>
        <v>0.20833140542770873</v>
      </c>
      <c r="L854">
        <f>MIN(MAX(L853*(1+MAX(MIN(((B854-B853)/B853)/($K$7*卓尔金历!$O$8),0),-卓尔金历!$N$11))+MIN(MAX(((B854-B853)/B853)/($K$7*卓尔金历!$O$8),0),卓尔金历!$N$11),0),1)</f>
        <v>1</v>
      </c>
      <c r="M854">
        <f t="shared" si="61"/>
        <v>1.121308776601196</v>
      </c>
      <c r="N854">
        <f t="shared" si="62"/>
        <v>8.7598274314051208E-5</v>
      </c>
      <c r="O854">
        <f t="shared" si="64"/>
        <v>1.4415630187755204E-2</v>
      </c>
      <c r="P854">
        <f t="shared" si="65"/>
        <v>1</v>
      </c>
      <c r="Q854">
        <f t="shared" si="63"/>
        <v>1.2054818837804888</v>
      </c>
    </row>
    <row r="855" spans="1:17">
      <c r="A855" s="842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66"/>
        <v>3.8137001470588232</v>
      </c>
      <c r="G855">
        <f>LN(F855/参数实验室!$E$58)/参数实验室!$E$59</f>
        <v>0.51203953709305505</v>
      </c>
      <c r="H855" s="905">
        <f>INDEX(神经网络!$F$10:$BN$70,MATCH(ROUND(G855*2,1)/2,神经网络!$D$10:$D$70,0),MATCH(ROUND(E855*2,1)/2,神经网络!$F$8:$BN$8,0))</f>
        <v>1.7600812327927617</v>
      </c>
      <c r="I855">
        <f t="shared" si="58"/>
        <v>1.1246745241872957</v>
      </c>
      <c r="J855">
        <f t="shared" si="59"/>
        <v>5.4267587087506532</v>
      </c>
      <c r="K855">
        <f t="shared" si="60"/>
        <v>0.20724609007836614</v>
      </c>
      <c r="L855">
        <f>MIN(MAX(L854*(1+MAX(MIN(((B855-B854)/B854)/($K$7*卓尔金历!$O$8),0),-卓尔金历!$N$11))+MIN(MAX(((B855-B854)/B854)/($K$7*卓尔金历!$O$8),0),卓尔金历!$N$11),0),1)</f>
        <v>0.78501079627397985</v>
      </c>
      <c r="M855">
        <f t="shared" si="61"/>
        <v>1.1073170698209673</v>
      </c>
      <c r="N855">
        <f t="shared" si="62"/>
        <v>-7.3065160108321241E-3</v>
      </c>
      <c r="O855">
        <f t="shared" si="64"/>
        <v>1.4457949953674425E-2</v>
      </c>
      <c r="P855">
        <f t="shared" si="65"/>
        <v>0.7067318577316164</v>
      </c>
      <c r="Q855">
        <f t="shared" si="63"/>
        <v>1.1904398637778815</v>
      </c>
    </row>
    <row r="856" spans="1:17">
      <c r="A856" s="842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66"/>
        <v>4.1492582708801269</v>
      </c>
      <c r="G856">
        <f>LN(F856/参数实验室!$E$58)/参数实验室!$E$59</f>
        <v>0.55630032281785491</v>
      </c>
      <c r="H856" s="905">
        <f>INDEX(神经网络!$F$10:$BN$70,MATCH(ROUND(G856*2,1)/2,神经网络!$D$10:$D$70,0),MATCH(ROUND(E856*2,1)/2,神经网络!$F$8:$BN$8,0))</f>
        <v>1.7075181179772019</v>
      </c>
      <c r="I856">
        <f t="shared" ref="I856:I919" si="67">I855*(1+(B856-B855)/B855*H855)</f>
        <v>1.1086782678872855</v>
      </c>
      <c r="J856">
        <f t="shared" ref="J856:J919" si="68">J855*B856/B855</f>
        <v>5.3829057100674405</v>
      </c>
      <c r="K856">
        <f t="shared" ref="K856:K919" si="69">I856/J856</f>
        <v>0.20596278805585752</v>
      </c>
      <c r="L856">
        <f>MIN(MAX(L855*(1+MAX(MIN(((B856-B855)/B855)/($K$7*卓尔金历!$O$8),0),-卓尔金历!$N$11))+MIN(MAX(((B856-B855)/B855)/($K$7*卓尔金历!$O$8),0),卓尔金历!$N$11),0),1)</f>
        <v>0.5983553249926562</v>
      </c>
      <c r="M856">
        <f t="shared" ref="M856:M919" si="70">M855*(1+(B856-B855)/B855*H855*L855)</f>
        <v>1.0949536356512104</v>
      </c>
      <c r="N856">
        <f t="shared" ref="N856:N919" si="71">(B856-B855)/B855</f>
        <v>-8.0808823529411513E-3</v>
      </c>
      <c r="O856">
        <f t="shared" si="64"/>
        <v>1.4710772274105969E-2</v>
      </c>
      <c r="P856">
        <f t="shared" si="65"/>
        <v>0.62219836814774387</v>
      </c>
      <c r="Q856">
        <f t="shared" ref="Q856:Q919" si="72">Q855*(1+(B856-B855)/B855*H855*P855)</f>
        <v>1.1784737362650997</v>
      </c>
    </row>
    <row r="857" spans="1:17">
      <c r="A857" s="842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66"/>
        <v>4.6034039097744355</v>
      </c>
      <c r="G857">
        <f>LN(F857/参数实验室!$E$58)/参数实验室!$E$59</f>
        <v>0.61081503427684392</v>
      </c>
      <c r="H857" s="905">
        <f>INDEX(神经网络!$F$10:$BN$70,MATCH(ROUND(G857*2,1)/2,神经网络!$D$10:$D$70,0),MATCH(ROUND(E857*2,1)/2,神经网络!$F$8:$BN$8,0))</f>
        <v>1.7598537007579513</v>
      </c>
      <c r="I857">
        <f t="shared" si="67"/>
        <v>1.0820012178718139</v>
      </c>
      <c r="J857">
        <f t="shared" si="68"/>
        <v>5.3070507960576254</v>
      </c>
      <c r="K857">
        <f t="shared" si="69"/>
        <v>0.20387994376756013</v>
      </c>
      <c r="L857">
        <f>MIN(MAX(L856*(1+MAX(MIN(((B857-B856)/B856)/($K$7*卓尔金历!$O$8),0),-卓尔金历!$N$11))+MIN(MAX(((B857-B856)/B856)/($K$7*卓尔金历!$O$8),0),卓尔金历!$N$11),0),1)</f>
        <v>0.35025209457058809</v>
      </c>
      <c r="M857">
        <f t="shared" si="70"/>
        <v>1.0791888830873364</v>
      </c>
      <c r="N857">
        <f t="shared" si="71"/>
        <v>-1.4091815479499727E-2</v>
      </c>
      <c r="O857">
        <f t="shared" si="64"/>
        <v>1.5202774322743473E-2</v>
      </c>
      <c r="P857">
        <f t="shared" si="65"/>
        <v>9.171084710205829E-2</v>
      </c>
      <c r="Q857">
        <f t="shared" si="72"/>
        <v>1.1608303864774412</v>
      </c>
    </row>
    <row r="858" spans="1:17">
      <c r="A858" s="842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66"/>
        <v>4.9830204300344905</v>
      </c>
      <c r="G858">
        <f>LN(F858/参数实验室!$E$58)/参数实验室!$E$59</f>
        <v>0.65240457834894661</v>
      </c>
      <c r="H858" s="905">
        <f>INDEX(神经网络!$F$10:$BN$70,MATCH(ROUND(G858*2,1)/2,神经网络!$D$10:$D$70,0),MATCH(ROUND(E858*2,1)/2,神经网络!$F$8:$BN$8,0))</f>
        <v>1.8048999068604938</v>
      </c>
      <c r="I858">
        <f t="shared" si="67"/>
        <v>1.0748570241883502</v>
      </c>
      <c r="J858">
        <f t="shared" si="68"/>
        <v>5.2871393799130182</v>
      </c>
      <c r="K858">
        <f t="shared" si="69"/>
        <v>0.20329651763521944</v>
      </c>
      <c r="L858">
        <f>MIN(MAX(L857*(1+MAX(MIN(((B858-B857)/B857)/($K$7*卓尔金历!$O$8),0),-卓尔金历!$N$11))+MIN(MAX(((B858-B857)/B857)/($K$7*卓尔金历!$O$8),0),卓尔金历!$N$11),0),1)</f>
        <v>0.31158549715896094</v>
      </c>
      <c r="M858">
        <f t="shared" si="70"/>
        <v>1.0766931181763231</v>
      </c>
      <c r="N858">
        <f t="shared" si="71"/>
        <v>-3.7518796992481911E-3</v>
      </c>
      <c r="O858">
        <f t="shared" si="64"/>
        <v>1.4478080224621104E-2</v>
      </c>
      <c r="P858">
        <f t="shared" si="65"/>
        <v>1</v>
      </c>
      <c r="Q858">
        <f t="shared" si="72"/>
        <v>1.1601274518411342</v>
      </c>
    </row>
    <row r="859" spans="1:17">
      <c r="A859" s="842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66"/>
        <v>5.4237971276035797</v>
      </c>
      <c r="G859">
        <f>LN(F859/参数实验室!$E$58)/参数实验室!$E$59</f>
        <v>0.69689116923691419</v>
      </c>
      <c r="H859" s="905">
        <f>INDEX(神经网络!$F$10:$BN$70,MATCH(ROUND(G859*2,1)/2,神经网络!$D$10:$D$70,0),MATCH(ROUND(E859*2,1)/2,神经网络!$F$8:$BN$8,0))</f>
        <v>1.8433648633081614</v>
      </c>
      <c r="I859">
        <f t="shared" si="67"/>
        <v>1.0820167027466376</v>
      </c>
      <c r="J859">
        <f t="shared" si="68"/>
        <v>5.3066517696819817</v>
      </c>
      <c r="K859">
        <f t="shared" si="69"/>
        <v>0.20389819225154865</v>
      </c>
      <c r="L859">
        <f>MIN(MAX(L858*(1+MAX(MIN(((B859-B858)/B858)/($K$7*卓尔金历!$O$8),0),-卓尔金历!$N$11))+MIN(MAX(((B859-B858)/B858)/($K$7*卓尔金历!$O$8),0),卓尔金历!$N$11),0),1)</f>
        <v>0.4201770426308522</v>
      </c>
      <c r="M859">
        <f t="shared" si="70"/>
        <v>1.0789277809689883</v>
      </c>
      <c r="N859">
        <f t="shared" si="71"/>
        <v>3.6905381846174534E-3</v>
      </c>
      <c r="O859">
        <f t="shared" si="64"/>
        <v>1.4379019523280561E-2</v>
      </c>
      <c r="P859">
        <f t="shared" si="65"/>
        <v>1</v>
      </c>
      <c r="Q859">
        <f t="shared" si="72"/>
        <v>1.1678551211542689</v>
      </c>
    </row>
    <row r="860" spans="1:17">
      <c r="A860" s="842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66"/>
        <v>5.7568846238694018</v>
      </c>
      <c r="G860">
        <f>LN(F860/参数实验室!$E$58)/参数实验室!$E$59</f>
        <v>0.72817263672289423</v>
      </c>
      <c r="H860" s="905">
        <f>INDEX(神经网络!$F$10:$BN$70,MATCH(ROUND(G860*2,1)/2,神经网络!$D$10:$D$70,0),MATCH(ROUND(E860*2,1)/2,神经网络!$F$8:$BN$8,0))</f>
        <v>1.8759870743677802</v>
      </c>
      <c r="I860">
        <f t="shared" si="67"/>
        <v>1.1270099707672943</v>
      </c>
      <c r="J860">
        <f t="shared" si="68"/>
        <v>5.4263596823750113</v>
      </c>
      <c r="K860">
        <f t="shared" si="69"/>
        <v>0.20769171907786696</v>
      </c>
      <c r="L860">
        <f>MIN(MAX(L859*(1+MAX(MIN(((B860-B859)/B859)/($K$7*卓尔金历!$O$8),0),-卓尔金历!$N$11))+MIN(MAX(((B860-B859)/B859)/($K$7*卓尔金历!$O$8),0),卓尔金历!$N$11),0),1)</f>
        <v>1</v>
      </c>
      <c r="M860">
        <f t="shared" si="70"/>
        <v>1.0977789492162</v>
      </c>
      <c r="N860">
        <f t="shared" si="71"/>
        <v>2.2558087074216162E-2</v>
      </c>
      <c r="O860">
        <f t="shared" si="64"/>
        <v>1.4817684090320013E-2</v>
      </c>
      <c r="P860">
        <f t="shared" si="65"/>
        <v>8.3359160347148964E-3</v>
      </c>
      <c r="Q860">
        <f t="shared" si="72"/>
        <v>1.2164177896805555</v>
      </c>
    </row>
    <row r="861" spans="1:17">
      <c r="A861" s="842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66"/>
        <v>6.4311195155494438</v>
      </c>
      <c r="G861">
        <f>LN(F861/参数实验室!$E$58)/参数实验室!$E$59</f>
        <v>0.78630135924288991</v>
      </c>
      <c r="H861" s="905">
        <f>INDEX(神经网络!$F$10:$BN$70,MATCH(ROUND(G861*2,1)/2,神经网络!$D$10:$D$70,0),MATCH(ROUND(E861*2,1)/2,神经网络!$F$8:$BN$8,0))</f>
        <v>1.9034937665307063</v>
      </c>
      <c r="I861">
        <f t="shared" si="67"/>
        <v>1.1154428954929709</v>
      </c>
      <c r="J861">
        <f t="shared" si="68"/>
        <v>5.3966721200271399</v>
      </c>
      <c r="K861">
        <f t="shared" si="69"/>
        <v>0.20669087739341135</v>
      </c>
      <c r="L861">
        <f>MIN(MAX(L860*(1+MAX(MIN(((B861-B860)/B860)/($K$7*卓尔金历!$O$8),0),-卓尔金历!$N$11))+MIN(MAX(((B861-B860)/B860)/($K$7*卓尔金历!$O$8),0),卓尔金历!$N$11),0),1)</f>
        <v>0.83901987042038551</v>
      </c>
      <c r="M861">
        <f t="shared" si="70"/>
        <v>1.086511886750456</v>
      </c>
      <c r="N861">
        <f t="shared" si="71"/>
        <v>-5.4709905140084333E-3</v>
      </c>
      <c r="O861">
        <f t="shared" si="64"/>
        <v>1.4948827756947992E-2</v>
      </c>
      <c r="P861">
        <f t="shared" si="65"/>
        <v>1</v>
      </c>
      <c r="Q861">
        <f t="shared" si="72"/>
        <v>1.2163137181604926</v>
      </c>
    </row>
    <row r="862" spans="1:17">
      <c r="A862" s="842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66"/>
        <v>7.1442234074074076</v>
      </c>
      <c r="G862">
        <f>LN(F862/参数实验室!$E$58)/参数实验室!$E$59</f>
        <v>0.84149264009468316</v>
      </c>
      <c r="H862" s="905">
        <f>INDEX(神经网络!$F$10:$BN$70,MATCH(ROUND(G862*2,1)/2,神经网络!$D$10:$D$70,0),MATCH(ROUND(E862*2,1)/2,神经网络!$F$8:$BN$8,0))</f>
        <v>1.9265728658876615</v>
      </c>
      <c r="I862">
        <f t="shared" si="67"/>
        <v>1.1115809203127143</v>
      </c>
      <c r="J862">
        <f t="shared" si="68"/>
        <v>5.3868560711863109</v>
      </c>
      <c r="K862">
        <f t="shared" si="69"/>
        <v>0.20635058847375484</v>
      </c>
      <c r="L862">
        <f>MIN(MAX(L861*(1+MAX(MIN(((B862-B861)/B861)/($K$7*卓尔金历!$O$8),0),-卓尔金历!$N$11))+MIN(MAX(((B862-B861)/B861)/($K$7*卓尔金历!$O$8),0),卓尔金历!$N$11),0),1)</f>
        <v>0.79411543557146935</v>
      </c>
      <c r="M862">
        <f t="shared" si="70"/>
        <v>1.083355655140992</v>
      </c>
      <c r="N862">
        <f t="shared" si="71"/>
        <v>-1.8189077680670416E-3</v>
      </c>
      <c r="O862">
        <f t="shared" si="64"/>
        <v>1.4951888353435642E-2</v>
      </c>
      <c r="P862">
        <f t="shared" si="65"/>
        <v>1</v>
      </c>
      <c r="Q862">
        <f t="shared" si="72"/>
        <v>1.2121024999888395</v>
      </c>
    </row>
    <row r="863" spans="1:17">
      <c r="A863" s="842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66"/>
        <v>7.8232043017185946</v>
      </c>
      <c r="G863">
        <f>LN(F863/参数实验室!$E$58)/参数实验室!$E$59</f>
        <v>0.88914419785065635</v>
      </c>
      <c r="H863" s="905">
        <f>INDEX(神经网络!$F$10:$BN$70,MATCH(ROUND(G863*2,1)/2,神经网络!$D$10:$D$70,0),MATCH(ROUND(E863*2,1)/2,神经网络!$F$8:$BN$8,0))</f>
        <v>1.9458561712490332</v>
      </c>
      <c r="I863">
        <f t="shared" si="67"/>
        <v>1.0911807532893334</v>
      </c>
      <c r="J863">
        <f t="shared" si="68"/>
        <v>5.3355412792785657</v>
      </c>
      <c r="K863">
        <f t="shared" si="69"/>
        <v>0.20451172546019084</v>
      </c>
      <c r="L863">
        <f>MIN(MAX(L862*(1+MAX(MIN(((B863-B862)/B862)/($K$7*卓尔金历!$O$8),0),-卓尔金历!$N$11))+MIN(MAX(((B863-B862)/B862)/($K$7*卓尔金历!$O$8),0),卓尔金历!$N$11),0),1)</f>
        <v>0.5715297924831555</v>
      </c>
      <c r="M863">
        <f t="shared" si="70"/>
        <v>1.0675669202774414</v>
      </c>
      <c r="N863">
        <f t="shared" si="71"/>
        <v>-9.525925925925962E-3</v>
      </c>
      <c r="O863">
        <f t="shared" si="64"/>
        <v>1.5192314535468975E-2</v>
      </c>
      <c r="P863">
        <f t="shared" si="65"/>
        <v>0.4887035703781149</v>
      </c>
      <c r="Q863">
        <f t="shared" si="72"/>
        <v>1.1898575216904772</v>
      </c>
    </row>
    <row r="864" spans="1:17">
      <c r="A864" s="842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66"/>
        <v>8.9139876802884626</v>
      </c>
      <c r="G864">
        <f>LN(F864/参数实验室!$E$58)/参数实验室!$E$59</f>
        <v>0.9576520653673648</v>
      </c>
      <c r="H864" s="905">
        <f>INDEX(神经网络!$F$10:$BN$70,MATCH(ROUND(G864*2,1)/2,神经网络!$D$10:$D$70,0),MATCH(ROUND(E864*2,1)/2,神经网络!$F$8:$BN$8,0))</f>
        <v>1.9619110429232527</v>
      </c>
      <c r="I864">
        <f t="shared" si="67"/>
        <v>1.0817484664919501</v>
      </c>
      <c r="J864">
        <f t="shared" si="68"/>
        <v>5.3118391125653455</v>
      </c>
      <c r="K864">
        <f t="shared" si="69"/>
        <v>0.20364857511083787</v>
      </c>
      <c r="L864">
        <f>MIN(MAX(L863*(1+MAX(MIN(((B864-B863)/B863)/($K$7*卓尔金历!$O$8),0),-卓尔金历!$N$11))+MIN(MAX(((B864-B863)/B863)/($K$7*卓尔金历!$O$8),0),卓尔金历!$N$11),0),1)</f>
        <v>0.49682391880230148</v>
      </c>
      <c r="M864">
        <f t="shared" si="70"/>
        <v>1.0622927483527052</v>
      </c>
      <c r="N864">
        <f t="shared" si="71"/>
        <v>-4.4423171844384371E-3</v>
      </c>
      <c r="O864">
        <f t="shared" si="64"/>
        <v>1.5180265453804166E-2</v>
      </c>
      <c r="P864">
        <f t="shared" si="65"/>
        <v>1</v>
      </c>
      <c r="Q864">
        <f t="shared" si="72"/>
        <v>1.1848310785683236</v>
      </c>
    </row>
    <row r="865" spans="1:17">
      <c r="A865" s="842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66"/>
        <v>9.8943754857996993</v>
      </c>
      <c r="G865">
        <f>LN(F865/参数实验室!$E$58)/参数实验室!$E$59</f>
        <v>1.0124178400304658</v>
      </c>
      <c r="H865" s="905">
        <f>INDEX(神经网络!$F$10:$BN$70,MATCH(ROUND(G865*2,1)/2,神经网络!$D$10:$D$70,0),MATCH(ROUND(E865*2,1)/2,神经网络!$F$8:$BN$8,0))</f>
        <v>1.9752381451379815</v>
      </c>
      <c r="I865">
        <f t="shared" si="67"/>
        <v>1.0925895129027945</v>
      </c>
      <c r="J865">
        <f t="shared" si="68"/>
        <v>5.3389729061090989</v>
      </c>
      <c r="K865">
        <f t="shared" si="69"/>
        <v>0.20464413888532815</v>
      </c>
      <c r="L865">
        <f>MIN(MAX(L864*(1+MAX(MIN(((B865-B864)/B864)/($K$7*卓尔金历!$O$8),0),-卓尔金历!$N$11))+MIN(MAX(((B865-B864)/B864)/($K$7*卓尔金历!$O$8),0),卓尔金历!$N$11),0),1)</f>
        <v>0.64712839506353081</v>
      </c>
      <c r="M865">
        <f t="shared" si="70"/>
        <v>1.0675819683149501</v>
      </c>
      <c r="N865">
        <f t="shared" si="71"/>
        <v>5.1081730769231819E-3</v>
      </c>
      <c r="O865">
        <f t="shared" si="64"/>
        <v>1.4981909644524635E-2</v>
      </c>
      <c r="P865">
        <f t="shared" si="65"/>
        <v>1</v>
      </c>
      <c r="Q865">
        <f t="shared" si="72"/>
        <v>1.1967051963597035</v>
      </c>
    </row>
    <row r="866" spans="1:17">
      <c r="A866" s="842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66"/>
        <v>11.092895505617978</v>
      </c>
      <c r="G866">
        <f>LN(F866/参数实验室!$E$58)/参数实验室!$E$59</f>
        <v>1.0724288094079888</v>
      </c>
      <c r="H866" s="905">
        <f>INDEX(神经网络!$F$10:$BN$70,MATCH(ROUND(G866*2,1)/2,神经网络!$D$10:$D$70,0),MATCH(ROUND(E866*2,1)/2,神经网络!$F$8:$BN$8,0))</f>
        <v>1.9862732081109344</v>
      </c>
      <c r="I866">
        <f t="shared" si="67"/>
        <v>1.0877506687708138</v>
      </c>
      <c r="J866">
        <f t="shared" si="68"/>
        <v>5.3270021148397957</v>
      </c>
      <c r="K866">
        <f t="shared" si="69"/>
        <v>0.20419565176078908</v>
      </c>
      <c r="L866">
        <f>MIN(MAX(L865*(1+MAX(MIN(((B866-B865)/B865)/($K$7*卓尔金历!$O$8),0),-卓尔金历!$N$11))+MIN(MAX(((B866-B865)/B865)/($K$7*卓尔金历!$O$8),0),卓尔金历!$N$11),0),1)</f>
        <v>0.6044348804136559</v>
      </c>
      <c r="M866">
        <f t="shared" si="70"/>
        <v>1.0645222863150945</v>
      </c>
      <c r="N866">
        <f t="shared" si="71"/>
        <v>-2.242152466367798E-3</v>
      </c>
      <c r="O866">
        <f t="shared" si="64"/>
        <v>8.5752987412118509E-3</v>
      </c>
      <c r="P866">
        <f t="shared" si="65"/>
        <v>1</v>
      </c>
      <c r="Q866">
        <f t="shared" si="72"/>
        <v>1.1914052462423614</v>
      </c>
    </row>
    <row r="867" spans="1:17">
      <c r="A867" s="842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66"/>
        <v>12.286709212275113</v>
      </c>
      <c r="G867">
        <f>LN(F867/参数实验室!$E$58)/参数实验室!$E$59</f>
        <v>1.1260758560858937</v>
      </c>
      <c r="H867" s="905">
        <f>INDEX(神经网络!$F$10:$BN$70,MATCH(ROUND(G867*2,1)/2,神经网络!$D$10:$D$70,0),MATCH(ROUND(E867*2,1)/2,神经网络!$F$8:$BN$8,0))</f>
        <v>2.0029121186508356</v>
      </c>
      <c r="I867">
        <f t="shared" si="67"/>
        <v>1.1068316578521691</v>
      </c>
      <c r="J867">
        <f t="shared" si="68"/>
        <v>5.3740473245281564</v>
      </c>
      <c r="K867">
        <f t="shared" si="69"/>
        <v>0.20595867341926494</v>
      </c>
      <c r="L867">
        <f>MIN(MAX(L866*(1+MAX(MIN(((B867-B866)/B866)/($K$7*卓尔金历!$O$8),0),-卓尔金历!$N$11))+MIN(MAX(((B867-B866)/B866)/($K$7*卓尔金历!$O$8),0),卓尔金历!$N$11),0),1)</f>
        <v>0.8642945310679373</v>
      </c>
      <c r="M867">
        <f t="shared" si="70"/>
        <v>1.0758092155068852</v>
      </c>
      <c r="N867">
        <f t="shared" si="71"/>
        <v>8.8314606741573456E-3</v>
      </c>
      <c r="O867">
        <f t="shared" si="64"/>
        <v>8.770414346069141E-3</v>
      </c>
      <c r="P867">
        <f t="shared" si="65"/>
        <v>8.5158172827070455E-3</v>
      </c>
      <c r="Q867">
        <f t="shared" si="72"/>
        <v>1.2123045121749754</v>
      </c>
    </row>
    <row r="868" spans="1:17">
      <c r="A868" s="842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66"/>
        <v>13.635295677894753</v>
      </c>
      <c r="G868">
        <f>LN(F868/参数实验室!$E$58)/参数实验室!$E$59</f>
        <v>1.1807360324660836</v>
      </c>
      <c r="H868" s="905">
        <f>INDEX(神经网络!$F$10:$BN$70,MATCH(ROUND(G868*2,1)/2,神经网络!$D$10:$D$70,0),MATCH(ROUND(E868*2,1)/2,神经网络!$F$8:$BN$8,0))</f>
        <v>2.0091065971764275</v>
      </c>
      <c r="I868">
        <f t="shared" si="67"/>
        <v>1.0992268970367622</v>
      </c>
      <c r="J868">
        <f t="shared" si="68"/>
        <v>5.3556123059734295</v>
      </c>
      <c r="K868">
        <f t="shared" si="69"/>
        <v>0.20524766062896857</v>
      </c>
      <c r="L868">
        <f>MIN(MAX(L867*(1+MAX(MIN(((B868-B867)/B867)/($K$7*卓尔金历!$O$8),0),-卓尔金历!$N$11))+MIN(MAX(((B868-B867)/B867)/($K$7*卓尔金历!$O$8),0),卓尔金历!$N$11),0),1)</f>
        <v>0.77705563359513308</v>
      </c>
      <c r="M868">
        <f t="shared" si="70"/>
        <v>1.0694206844279419</v>
      </c>
      <c r="N868">
        <f t="shared" si="71"/>
        <v>-3.4303789009422912E-3</v>
      </c>
      <c r="O868">
        <f t="shared" si="64"/>
        <v>8.6966811394501471E-3</v>
      </c>
      <c r="P868">
        <f t="shared" si="65"/>
        <v>0.94720002713364726</v>
      </c>
      <c r="Q868">
        <f t="shared" si="72"/>
        <v>1.2122335802015147</v>
      </c>
    </row>
    <row r="869" spans="1:17">
      <c r="A869" s="842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66"/>
        <v>14.865267263732006</v>
      </c>
      <c r="G869">
        <f>LN(F869/参数实验室!$E$58)/参数实验室!$E$59</f>
        <v>1.2260654373541342</v>
      </c>
      <c r="H869" s="905">
        <f>INDEX(神经网络!$F$10:$BN$70,MATCH(ROUND(G869*2,1)/2,神经网络!$D$10:$D$70,0),MATCH(ROUND(E869*2,1)/2,神经网络!$F$8:$BN$8,0))</f>
        <v>2.0142025177526706</v>
      </c>
      <c r="I869">
        <f t="shared" si="67"/>
        <v>1.0991446248949834</v>
      </c>
      <c r="J869">
        <f t="shared" si="68"/>
        <v>5.3554127927856081</v>
      </c>
      <c r="K869">
        <f t="shared" si="69"/>
        <v>0.20523994459879261</v>
      </c>
      <c r="L869">
        <f>MIN(MAX(L868*(1+MAX(MIN(((B869-B868)/B868)/($K$7*卓尔金历!$O$8),0),-卓尔金历!$N$11))+MIN(MAX(((B869-B868)/B868)/($K$7*卓尔金历!$O$8),0),卓尔金历!$N$11),0),1)</f>
        <v>0.77620386641645511</v>
      </c>
      <c r="M869">
        <f t="shared" si="70"/>
        <v>1.0693584878987568</v>
      </c>
      <c r="N869">
        <f t="shared" si="71"/>
        <v>-3.7253105046218791E-5</v>
      </c>
      <c r="O869">
        <f t="shared" si="64"/>
        <v>8.0579554442383496E-3</v>
      </c>
      <c r="P869">
        <f t="shared" si="65"/>
        <v>1</v>
      </c>
      <c r="Q869">
        <f t="shared" si="72"/>
        <v>1.2121476405736338</v>
      </c>
    </row>
    <row r="870" spans="1:17">
      <c r="A870" s="842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66"/>
        <v>15.151967686567165</v>
      </c>
      <c r="G870">
        <f>LN(F870/参数实验室!$E$58)/参数实验室!$E$59</f>
        <v>1.2360917074162159</v>
      </c>
      <c r="H870" s="905">
        <f>INDEX(神经网络!$F$10:$BN$70,MATCH(ROUND(G870*2,1)/2,神经网络!$D$10:$D$70,0),MATCH(ROUND(E870*2,1)/2,神经网络!$F$8:$BN$8,0))</f>
        <v>2.0142025177526706</v>
      </c>
      <c r="I870">
        <f t="shared" si="67"/>
        <v>1.095647569694125</v>
      </c>
      <c r="J870">
        <f t="shared" si="68"/>
        <v>5.3469534336219668</v>
      </c>
      <c r="K870">
        <f t="shared" si="69"/>
        <v>0.20491062495600332</v>
      </c>
      <c r="L870">
        <f>MIN(MAX(L869*(1+MAX(MIN(((B870-B869)/B869)/($K$7*卓尔金历!$O$8),0),-卓尔金历!$N$11))+MIN(MAX(((B870-B869)/B869)/($K$7*卓尔金历!$O$8),0),卓尔金历!$N$11),0),1)</f>
        <v>0.74012718134121702</v>
      </c>
      <c r="M870">
        <f t="shared" si="70"/>
        <v>1.0667176194382002</v>
      </c>
      <c r="N870">
        <f t="shared" si="71"/>
        <v>-1.5795904986141574E-3</v>
      </c>
      <c r="O870">
        <f t="shared" si="64"/>
        <v>7.9652074698674663E-3</v>
      </c>
      <c r="P870">
        <f t="shared" si="65"/>
        <v>1</v>
      </c>
      <c r="Q870">
        <f t="shared" si="72"/>
        <v>1.2082910532650424</v>
      </c>
    </row>
    <row r="871" spans="1:17">
      <c r="A871" s="842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66"/>
        <v>14.661347657992565</v>
      </c>
      <c r="G871">
        <f>LN(F871/参数实验室!$E$58)/参数实验室!$E$59</f>
        <v>1.2188157250857019</v>
      </c>
      <c r="H871" s="905">
        <f>INDEX(神经网络!$F$10:$BN$70,MATCH(ROUND(G871*2,1)/2,神经网络!$D$10:$D$70,0),MATCH(ROUND(E871*2,1)/2,神经网络!$F$8:$BN$8,0))</f>
        <v>2.0091065971764275</v>
      </c>
      <c r="I871">
        <f t="shared" si="67"/>
        <v>1.1038821073562424</v>
      </c>
      <c r="J871">
        <f t="shared" si="68"/>
        <v>5.366904752404138</v>
      </c>
      <c r="K871">
        <f t="shared" si="69"/>
        <v>0.20568319325245182</v>
      </c>
      <c r="L871">
        <f>MIN(MAX(L870*(1+MAX(MIN(((B871-B870)/B870)/($K$7*卓尔金历!$O$8),0),-卓尔金历!$N$11))+MIN(MAX(((B871-B870)/B870)/($K$7*卓尔金历!$O$8),0),卓尔金历!$N$11),0),1)</f>
        <v>0.84991938875942386</v>
      </c>
      <c r="M871">
        <f t="shared" si="70"/>
        <v>1.0726513000087849</v>
      </c>
      <c r="N871">
        <f t="shared" si="71"/>
        <v>3.7313432835820101E-3</v>
      </c>
      <c r="O871">
        <f t="shared" si="64"/>
        <v>7.9858166501718918E-3</v>
      </c>
      <c r="P871">
        <f t="shared" si="65"/>
        <v>0.77492467488475303</v>
      </c>
      <c r="Q871">
        <f t="shared" si="72"/>
        <v>1.2173721834205065</v>
      </c>
    </row>
    <row r="872" spans="1:17">
      <c r="A872" s="842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66"/>
        <v>14.71198238341969</v>
      </c>
      <c r="G872">
        <f>LN(F872/参数实验室!$E$58)/参数实验室!$E$59</f>
        <v>1.220625248666964</v>
      </c>
      <c r="H872" s="905">
        <f>INDEX(神经网络!$F$10:$BN$70,MATCH(ROUND(G872*2,1)/2,神经网络!$D$10:$D$70,0),MATCH(ROUND(E872*2,1)/2,神经网络!$F$8:$BN$8,0))</f>
        <v>2.0091065971764275</v>
      </c>
      <c r="I872">
        <f t="shared" si="67"/>
        <v>1.1137757140078162</v>
      </c>
      <c r="J872">
        <f t="shared" si="68"/>
        <v>5.3908463349427436</v>
      </c>
      <c r="K872">
        <f t="shared" si="69"/>
        <v>0.20660498274426248</v>
      </c>
      <c r="L872">
        <f>MIN(MAX(L871*(1+MAX(MIN(((B872-B871)/B871)/($K$7*卓尔金历!$O$8),0),-卓尔金历!$N$11))+MIN(MAX(((B872-B871)/B871)/($K$7*卓尔金历!$O$8),0),卓尔金历!$N$11),0),1)</f>
        <v>0.98118025829732858</v>
      </c>
      <c r="M872">
        <f t="shared" si="70"/>
        <v>1.0808221689748323</v>
      </c>
      <c r="N872">
        <f t="shared" si="71"/>
        <v>4.4609665427509668E-3</v>
      </c>
      <c r="O872">
        <f t="shared" si="64"/>
        <v>8.009060461304578E-3</v>
      </c>
      <c r="P872">
        <f t="shared" si="65"/>
        <v>0.59786718276787054</v>
      </c>
      <c r="Q872">
        <f t="shared" si="72"/>
        <v>1.2258272067365972</v>
      </c>
    </row>
    <row r="873" spans="1:17">
      <c r="A873" s="842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66"/>
        <v>14.749789388233703</v>
      </c>
      <c r="G873">
        <f>LN(F873/参数实验室!$E$58)/参数实验室!$E$59</f>
        <v>1.2219722939417335</v>
      </c>
      <c r="H873" s="905">
        <f>INDEX(神经网络!$F$10:$BN$70,MATCH(ROUND(G873*2,1)/2,神经网络!$D$10:$D$70,0),MATCH(ROUND(E873*2,1)/2,神经网络!$F$8:$BN$8,0))</f>
        <v>2.0091065971764275</v>
      </c>
      <c r="I873">
        <f t="shared" si="67"/>
        <v>1.0796719965871762</v>
      </c>
      <c r="J873">
        <f t="shared" si="68"/>
        <v>5.3086868041977615</v>
      </c>
      <c r="K873">
        <f t="shared" si="69"/>
        <v>0.20337835634482002</v>
      </c>
      <c r="L873">
        <f>MIN(MAX(L872*(1+MAX(MIN(((B873-B872)/B872)/($K$7*卓尔金历!$O$8),0),-卓尔金历!$N$11))+MIN(MAX(((B873-B872)/B872)/($K$7*卓尔金历!$O$8),0),卓尔金历!$N$11),0),1)</f>
        <v>0.54117677973748046</v>
      </c>
      <c r="M873">
        <f t="shared" si="70"/>
        <v>1.0483503196738073</v>
      </c>
      <c r="N873">
        <f t="shared" si="71"/>
        <v>-1.524056254626201E-2</v>
      </c>
      <c r="O873">
        <f t="shared" si="64"/>
        <v>8.397887810058265E-3</v>
      </c>
      <c r="P873">
        <f t="shared" si="65"/>
        <v>3.235818693290237E-3</v>
      </c>
      <c r="Q873">
        <f t="shared" si="72"/>
        <v>1.2033864266981849</v>
      </c>
    </row>
    <row r="874" spans="1:17">
      <c r="A874" s="842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66"/>
        <v>14.728876731927711</v>
      </c>
      <c r="G874">
        <f>LN(F874/参数实验室!$E$58)/参数实验室!$E$59</f>
        <v>1.2212276134320825</v>
      </c>
      <c r="H874" s="905">
        <f>INDEX(神经网络!$F$10:$BN$70,MATCH(ROUND(G874*2,1)/2,神经网络!$D$10:$D$70,0),MATCH(ROUND(E874*2,1)/2,神经网络!$F$8:$BN$8,0))</f>
        <v>2.0091065971764275</v>
      </c>
      <c r="I874">
        <f t="shared" si="67"/>
        <v>1.0757425955183153</v>
      </c>
      <c r="J874">
        <f t="shared" si="68"/>
        <v>5.2990702685447548</v>
      </c>
      <c r="K874">
        <f t="shared" si="69"/>
        <v>0.20300591254732289</v>
      </c>
      <c r="L874">
        <f>MIN(MAX(L873*(1+MAX(MIN(((B874-B873)/B873)/($K$7*卓尔金历!$O$8),0),-卓尔金历!$N$11))+MIN(MAX(((B874-B873)/B873)/($K$7*卓尔金历!$O$8),0),卓尔金历!$N$11),0),1)</f>
        <v>0.51233135043308264</v>
      </c>
      <c r="M874">
        <f t="shared" si="70"/>
        <v>1.0462855096126071</v>
      </c>
      <c r="N874">
        <f t="shared" si="71"/>
        <v>-1.8114716515961753E-3</v>
      </c>
      <c r="O874">
        <f t="shared" si="64"/>
        <v>8.0071812775616546E-3</v>
      </c>
      <c r="P874">
        <f t="shared" si="65"/>
        <v>1</v>
      </c>
      <c r="Q874">
        <f t="shared" si="72"/>
        <v>1.2033722549374977</v>
      </c>
    </row>
    <row r="875" spans="1:17">
      <c r="A875" s="842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66"/>
        <v>14.092068309212639</v>
      </c>
      <c r="G875">
        <f>LN(F875/参数实验室!$E$58)/参数实验室!$E$59</f>
        <v>1.1980301865734153</v>
      </c>
      <c r="H875" s="905">
        <f>INDEX(神经网络!$F$10:$BN$70,MATCH(ROUND(G875*2,1)/2,神经网络!$D$10:$D$70,0),MATCH(ROUND(E875*2,1)/2,神经网络!$F$8:$BN$8,0))</f>
        <v>2.0091065971764275</v>
      </c>
      <c r="I875">
        <f t="shared" si="67"/>
        <v>1.0949304791189747</v>
      </c>
      <c r="J875">
        <f t="shared" si="68"/>
        <v>5.3461154782331155</v>
      </c>
      <c r="K875">
        <f t="shared" si="69"/>
        <v>0.20480860983587429</v>
      </c>
      <c r="L875">
        <f>MIN(MAX(L874*(1+MAX(MIN(((B875-B874)/B874)/($K$7*卓尔金历!$O$8),0),-卓尔金历!$N$11))+MIN(MAX(((B875-B874)/B874)/($K$7*卓尔金历!$O$8),0),卓尔金历!$N$11),0),1)</f>
        <v>0.77356074322183688</v>
      </c>
      <c r="M875">
        <f t="shared" si="70"/>
        <v>1.0558468736194522</v>
      </c>
      <c r="N875">
        <f t="shared" si="71"/>
        <v>8.8780120481928137E-3</v>
      </c>
      <c r="O875">
        <f t="shared" si="64"/>
        <v>8.3007881286708309E-3</v>
      </c>
      <c r="P875">
        <f t="shared" si="65"/>
        <v>7.4688809168822869E-3</v>
      </c>
      <c r="Q875">
        <f t="shared" si="72"/>
        <v>1.2248366525101142</v>
      </c>
    </row>
    <row r="876" spans="1:17">
      <c r="A876" s="842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66"/>
        <v>13.690873111111111</v>
      </c>
      <c r="G876">
        <f>LN(F876/参数实验室!$E$58)/参数实验室!$E$59</f>
        <v>1.1828709882276658</v>
      </c>
      <c r="H876" s="905">
        <f>INDEX(神经网络!$F$10:$BN$70,MATCH(ROUND(G876*2,1)/2,神经网络!$D$10:$D$70,0),MATCH(ROUND(E876*2,1)/2,神经网络!$F$8:$BN$8,0))</f>
        <v>2.0091065971764275</v>
      </c>
      <c r="I876">
        <f t="shared" si="67"/>
        <v>1.1116945131995206</v>
      </c>
      <c r="J876">
        <f t="shared" si="68"/>
        <v>5.38685607118631</v>
      </c>
      <c r="K876">
        <f t="shared" si="69"/>
        <v>0.20637167552069008</v>
      </c>
      <c r="L876">
        <f>MIN(MAX(L875*(1+MAX(MIN(((B876-B875)/B875)/($K$7*卓尔金历!$O$8),0),-卓尔金历!$N$11))+MIN(MAX(((B876-B875)/B875)/($K$7*卓尔金历!$O$8),0),卓尔金历!$N$11),0),1)</f>
        <v>0.99779157142200081</v>
      </c>
      <c r="M876">
        <f t="shared" si="70"/>
        <v>1.0683519788350602</v>
      </c>
      <c r="N876">
        <f t="shared" si="71"/>
        <v>7.6205972577792101E-3</v>
      </c>
      <c r="O876">
        <f t="shared" ref="O876:O939" si="73">STDEVP(N856:N876)</f>
        <v>8.3714655795390433E-3</v>
      </c>
      <c r="P876">
        <f t="shared" ref="P876:P939" si="74">MIN(O875*MAX(1-LN(MAX(ABS(N876),0.0001)/O876),0)+MAX(-LN(MAX(ABS(N876),0.0001)/O876),0),1)</f>
        <v>0.10305506959877669</v>
      </c>
      <c r="Q876">
        <f t="shared" si="72"/>
        <v>1.2249767162437075</v>
      </c>
    </row>
    <row r="877" spans="1:17">
      <c r="A877" s="842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66"/>
        <v>13.727388541666668</v>
      </c>
      <c r="G877">
        <f>LN(F877/参数实验室!$E$58)/参数实验室!$E$59</f>
        <v>1.1842689822314891</v>
      </c>
      <c r="H877" s="905">
        <f>INDEX(神经网络!$F$10:$BN$70,MATCH(ROUND(G877*2,1)/2,神经网络!$D$10:$D$70,0),MATCH(ROUND(E877*2,1)/2,神经网络!$F$8:$BN$8,0))</f>
        <v>2.0091065971764275</v>
      </c>
      <c r="I877">
        <f t="shared" si="67"/>
        <v>1.1017677897305695</v>
      </c>
      <c r="J877">
        <f t="shared" si="68"/>
        <v>5.3629144886477036</v>
      </c>
      <c r="K877">
        <f t="shared" si="69"/>
        <v>0.20544198347051923</v>
      </c>
      <c r="L877">
        <f>MIN(MAX(L876*(1+MAX(MIN(((B877-B876)/B876)/($K$7*卓尔金历!$O$8),0),-卓尔金历!$N$11))+MIN(MAX(((B877-B876)/B876)/($K$7*卓尔金历!$O$8),0),卓尔金历!$N$11),0),1)</f>
        <v>0.86730565987763975</v>
      </c>
      <c r="M877">
        <f t="shared" si="70"/>
        <v>1.0588333443248972</v>
      </c>
      <c r="N877">
        <f t="shared" si="71"/>
        <v>-4.4444444444444809E-3</v>
      </c>
      <c r="O877">
        <f t="shared" si="73"/>
        <v>8.2457325501122131E-3</v>
      </c>
      <c r="P877">
        <f t="shared" si="74"/>
        <v>0.63158629698116264</v>
      </c>
      <c r="Q877">
        <f t="shared" si="72"/>
        <v>1.2238494729597986</v>
      </c>
    </row>
    <row r="878" spans="1:17">
      <c r="A878" s="842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66"/>
        <v>13.571244239631337</v>
      </c>
      <c r="G878">
        <f>LN(F878/参数实验室!$E$58)/参数实验室!$E$59</f>
        <v>1.1782647355978115</v>
      </c>
      <c r="H878" s="905">
        <f>INDEX(神经网络!$F$10:$BN$70,MATCH(ROUND(G878*2,1)/2,神经网络!$D$10:$D$70,0),MATCH(ROUND(E878*2,1)/2,神经网络!$F$8:$BN$8,0))</f>
        <v>2.0091065971764275</v>
      </c>
      <c r="I878">
        <f t="shared" si="67"/>
        <v>1.1040735907044281</v>
      </c>
      <c r="J878">
        <f t="shared" si="68"/>
        <v>5.3685008579067128</v>
      </c>
      <c r="K878">
        <f t="shared" si="69"/>
        <v>0.20565770965247246</v>
      </c>
      <c r="L878">
        <f>MIN(MAX(L877*(1+MAX(MIN(((B878-B877)/B877)/($K$7*卓尔金历!$O$8),0),-卓尔金历!$N$11))+MIN(MAX(((B878-B877)/B877)/($K$7*卓尔金历!$O$8),0),卓尔金历!$N$11),0),1)</f>
        <v>0.89795598444855895</v>
      </c>
      <c r="M878">
        <f t="shared" si="70"/>
        <v>1.060755247643425</v>
      </c>
      <c r="N878">
        <f t="shared" si="71"/>
        <v>1.0416666666667501E-3</v>
      </c>
      <c r="O878">
        <f t="shared" si="73"/>
        <v>7.6337917756381614E-3</v>
      </c>
      <c r="P878">
        <f t="shared" si="74"/>
        <v>1</v>
      </c>
      <c r="Q878">
        <f t="shared" si="72"/>
        <v>1.2254671523435912</v>
      </c>
    </row>
    <row r="879" spans="1:17">
      <c r="A879" s="842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66"/>
        <v>13.169242691866113</v>
      </c>
      <c r="G879">
        <f>LN(F879/参数实验室!$E$58)/参数实验室!$E$59</f>
        <v>1.1624828214229495</v>
      </c>
      <c r="H879" s="905">
        <f>INDEX(神经网络!$F$10:$BN$70,MATCH(ROUND(G879*2,1)/2,神经网络!$D$10:$D$70,0),MATCH(ROUND(E879*2,1)/2,神经网络!$F$8:$BN$8,0))</f>
        <v>2.0029121186508356</v>
      </c>
      <c r="I879">
        <f t="shared" si="67"/>
        <v>1.1261006254194792</v>
      </c>
      <c r="J879">
        <f t="shared" si="68"/>
        <v>5.4218107816926748</v>
      </c>
      <c r="K879">
        <f t="shared" si="69"/>
        <v>0.20769825262472799</v>
      </c>
      <c r="L879">
        <f>MIN(MAX(L878*(1+MAX(MIN(((B879-B878)/B878)/($K$7*卓尔金历!$O$8),0),-卓尔金历!$N$11))+MIN(MAX(((B879-B878)/B878)/($K$7*卓尔金历!$O$8),0),卓尔金历!$N$11),0),1)</f>
        <v>1</v>
      </c>
      <c r="M879">
        <f t="shared" si="70"/>
        <v>1.0797585138683305</v>
      </c>
      <c r="N879">
        <f t="shared" si="71"/>
        <v>9.9301323026608802E-3</v>
      </c>
      <c r="O879">
        <f t="shared" si="73"/>
        <v>7.8181341366001054E-3</v>
      </c>
      <c r="P879">
        <f t="shared" si="74"/>
        <v>5.8083393558655662E-3</v>
      </c>
      <c r="Q879">
        <f t="shared" si="72"/>
        <v>1.2499160728993346</v>
      </c>
    </row>
    <row r="880" spans="1:17">
      <c r="A880" s="842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66"/>
        <v>12.969073915068254</v>
      </c>
      <c r="G880">
        <f>LN(F880/参数实验室!$E$58)/参数实验室!$E$59</f>
        <v>1.1544439375713418</v>
      </c>
      <c r="H880" s="905">
        <f>INDEX(神经网络!$F$10:$BN$70,MATCH(ROUND(G880*2,1)/2,神经网络!$D$10:$D$70,0),MATCH(ROUND(E880*2,1)/2,神经网络!$F$8:$BN$8,0))</f>
        <v>2.0029121186508356</v>
      </c>
      <c r="I880">
        <f t="shared" si="67"/>
        <v>1.1518631285463159</v>
      </c>
      <c r="J880">
        <f t="shared" si="68"/>
        <v>5.4837396751925356</v>
      </c>
      <c r="K880">
        <f t="shared" si="69"/>
        <v>0.21005065826832373</v>
      </c>
      <c r="L880">
        <f>MIN(MAX(L879*(1+MAX(MIN(((B880-B879)/B879)/($K$7*卓尔金历!$O$8),0),-卓尔金历!$N$11))+MIN(MAX(((B880-B879)/B879)/($K$7*卓尔金历!$O$8),0),卓尔金历!$N$11),0),1)</f>
        <v>1</v>
      </c>
      <c r="M880">
        <f t="shared" si="70"/>
        <v>1.1044608197385535</v>
      </c>
      <c r="N880">
        <f t="shared" si="71"/>
        <v>1.142217904560045E-2</v>
      </c>
      <c r="O880">
        <f t="shared" si="73"/>
        <v>8.1022756336650813E-3</v>
      </c>
      <c r="P880">
        <f t="shared" si="74"/>
        <v>5.1332928143229574E-3</v>
      </c>
      <c r="Q880">
        <f t="shared" si="72"/>
        <v>1.2500821629788266</v>
      </c>
    </row>
    <row r="881" spans="1:17">
      <c r="A881" s="842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66"/>
        <v>13.077344589687728</v>
      </c>
      <c r="G881">
        <f>LN(F881/参数实验室!$E$58)/参数实验室!$E$59</f>
        <v>1.1588074264418051</v>
      </c>
      <c r="H881" s="905">
        <f>INDEX(神经网络!$F$10:$BN$70,MATCH(ROUND(G881*2,1)/2,神经网络!$D$10:$D$70,0),MATCH(ROUND(E881*2,1)/2,神经网络!$F$8:$BN$8,0))</f>
        <v>2.0029121186508356</v>
      </c>
      <c r="I881">
        <f t="shared" si="67"/>
        <v>1.1564293445170084</v>
      </c>
      <c r="J881">
        <f t="shared" si="68"/>
        <v>5.4945931926100364</v>
      </c>
      <c r="K881">
        <f t="shared" si="69"/>
        <v>0.21046678143021585</v>
      </c>
      <c r="L881">
        <f>MIN(MAX(L880*(1+MAX(MIN(((B881-B880)/B880)/($K$7*卓尔金历!$O$8),0),-卓尔金历!$N$11))+MIN(MAX(((B881-B880)/B880)/($K$7*卓尔金历!$O$8),0),卓尔金历!$N$11),0),1)</f>
        <v>1</v>
      </c>
      <c r="M881">
        <f t="shared" si="70"/>
        <v>1.1088391234702295</v>
      </c>
      <c r="N881">
        <f t="shared" si="71"/>
        <v>1.9792182088074323E-3</v>
      </c>
      <c r="O881">
        <f t="shared" si="73"/>
        <v>6.6159986344459642E-3</v>
      </c>
      <c r="P881">
        <f t="shared" si="74"/>
        <v>1</v>
      </c>
      <c r="Q881">
        <f t="shared" si="72"/>
        <v>1.2501076014008841</v>
      </c>
    </row>
    <row r="882" spans="1:17">
      <c r="A882" s="842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66"/>
        <v>12.722402263083451</v>
      </c>
      <c r="G882">
        <f>LN(F882/参数实验室!$E$58)/参数实验室!$E$59</f>
        <v>1.1443650622685473</v>
      </c>
      <c r="H882" s="905">
        <f>INDEX(神经网络!$F$10:$BN$70,MATCH(ROUND(G882*2,1)/2,神经网络!$D$10:$D$70,0),MATCH(ROUND(E882*2,1)/2,神经网络!$F$8:$BN$8,0))</f>
        <v>2.1111697863958647</v>
      </c>
      <c r="I882">
        <f t="shared" si="67"/>
        <v>1.218666363321927</v>
      </c>
      <c r="J882">
        <f t="shared" si="68"/>
        <v>5.642232951598106</v>
      </c>
      <c r="K882">
        <f t="shared" si="69"/>
        <v>0.21599008296471559</v>
      </c>
      <c r="L882">
        <f>MIN(MAX(L881*(1+MAX(MIN(((B882-B881)/B881)/($K$7*卓尔金历!$O$8),0),-卓尔金历!$N$11))+MIN(MAX(((B882-B881)/B881)/($K$7*卓尔金历!$O$8),0),卓尔金历!$N$11),0),1)</f>
        <v>1</v>
      </c>
      <c r="M882">
        <f t="shared" si="70"/>
        <v>1.1685149192343616</v>
      </c>
      <c r="N882">
        <f t="shared" si="71"/>
        <v>2.6870007262164198E-2</v>
      </c>
      <c r="O882">
        <f t="shared" si="73"/>
        <v>8.5120133656227011E-3</v>
      </c>
      <c r="P882">
        <f t="shared" si="74"/>
        <v>0</v>
      </c>
      <c r="Q882">
        <f t="shared" si="72"/>
        <v>1.3173862212884255</v>
      </c>
    </row>
    <row r="883" spans="1:17">
      <c r="A883" s="842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66"/>
        <v>12.855709627219353</v>
      </c>
      <c r="G883">
        <f>LN(F883/参数实验室!$E$58)/参数实验室!$E$59</f>
        <v>1.1498359541658096</v>
      </c>
      <c r="H883" s="905">
        <f>INDEX(神经网络!$F$10:$BN$70,MATCH(ROUND(G883*2,1)/2,神经网络!$D$10:$D$70,0),MATCH(ROUND(E883*2,1)/2,神经网络!$F$8:$BN$8,0))</f>
        <v>2.1111697863958647</v>
      </c>
      <c r="I883">
        <f t="shared" si="67"/>
        <v>1.218120505131133</v>
      </c>
      <c r="J883">
        <f t="shared" si="68"/>
        <v>5.6410358724711749</v>
      </c>
      <c r="K883">
        <f t="shared" si="69"/>
        <v>0.21593915243043998</v>
      </c>
      <c r="L883">
        <f>MIN(MAX(L882*(1+MAX(MIN(((B883-B882)/B882)/($K$7*卓尔金历!$O$8),0),-卓尔金历!$N$11))+MIN(MAX(((B883-B882)/B882)/($K$7*卓尔金历!$O$8),0),卓尔金历!$N$11),0),1)</f>
        <v>0.99375721819206198</v>
      </c>
      <c r="M883">
        <f t="shared" si="70"/>
        <v>1.1679915245966443</v>
      </c>
      <c r="N883">
        <f t="shared" si="71"/>
        <v>-2.1216407355022021E-4</v>
      </c>
      <c r="O883">
        <f t="shared" si="73"/>
        <v>8.4831019411761525E-3</v>
      </c>
      <c r="P883">
        <f t="shared" si="74"/>
        <v>1</v>
      </c>
      <c r="Q883">
        <f t="shared" si="72"/>
        <v>1.3173862212884255</v>
      </c>
    </row>
    <row r="884" spans="1:17">
      <c r="A884" s="842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66"/>
        <v>12.860285804593666</v>
      </c>
      <c r="G884">
        <f>LN(F884/参数实验室!$E$58)/参数实验室!$E$59</f>
        <v>1.1500227503743008</v>
      </c>
      <c r="H884" s="905">
        <f>INDEX(神经网络!$F$10:$BN$70,MATCH(ROUND(G884*2,1)/2,神经网络!$D$10:$D$70,0),MATCH(ROUND(E884*2,1)/2,神经网络!$F$8:$BN$8,0))</f>
        <v>2.1111697863958647</v>
      </c>
      <c r="I884">
        <f t="shared" si="67"/>
        <v>1.236311487706093</v>
      </c>
      <c r="J884">
        <f t="shared" si="68"/>
        <v>5.6809385100355181</v>
      </c>
      <c r="K884">
        <f t="shared" si="69"/>
        <v>0.2176245149497954</v>
      </c>
      <c r="L884">
        <f>MIN(MAX(L883*(1+MAX(MIN(((B884-B883)/B883)/($K$7*卓尔金历!$O$8),0),-卓尔金历!$N$11))+MIN(MAX(((B884-B883)/B883)/($K$7*卓尔金历!$O$8),0),卓尔金历!$N$11),0),1)</f>
        <v>1</v>
      </c>
      <c r="M884">
        <f t="shared" si="70"/>
        <v>1.1853250096975048</v>
      </c>
      <c r="N884">
        <f t="shared" si="71"/>
        <v>7.0736365565536993E-3</v>
      </c>
      <c r="O884">
        <f t="shared" si="73"/>
        <v>8.1159416420825466E-3</v>
      </c>
      <c r="P884">
        <f t="shared" si="74"/>
        <v>0.1471046704810271</v>
      </c>
      <c r="Q884">
        <f t="shared" si="72"/>
        <v>1.3370596031049236</v>
      </c>
    </row>
    <row r="885" spans="1:17">
      <c r="A885" s="842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66"/>
        <v>12.735361008784359</v>
      </c>
      <c r="G885">
        <f>LN(F885/参数实验室!$E$58)/参数实验室!$E$59</f>
        <v>1.1448993944162069</v>
      </c>
      <c r="H885" s="905">
        <f>INDEX(神经网络!$F$10:$BN$70,MATCH(ROUND(G885*2,1)/2,神经网络!$D$10:$D$70,0),MATCH(ROUND(E885*2,1)/2,神经网络!$F$8:$BN$8,0))</f>
        <v>2.1111697863958647</v>
      </c>
      <c r="I885">
        <f t="shared" si="67"/>
        <v>1.2141286065801726</v>
      </c>
      <c r="J885">
        <f t="shared" si="68"/>
        <v>5.6326563185826624</v>
      </c>
      <c r="K885">
        <f t="shared" si="69"/>
        <v>0.21555169318153644</v>
      </c>
      <c r="L885">
        <f>MIN(MAX(L884*(1+MAX(MIN(((B885-B884)/B884)/($K$7*卓尔金历!$O$8),0),-卓尔金历!$N$11))+MIN(MAX(((B885-B884)/B884)/($K$7*卓尔金历!$O$8),0),卓尔金历!$N$11),0),1)</f>
        <v>0.74992331936800594</v>
      </c>
      <c r="M885">
        <f t="shared" si="70"/>
        <v>1.1640569683930539</v>
      </c>
      <c r="N885">
        <f t="shared" si="71"/>
        <v>-8.4989815270071246E-3</v>
      </c>
      <c r="O885">
        <f t="shared" si="73"/>
        <v>8.3366358176117702E-3</v>
      </c>
      <c r="P885">
        <f t="shared" si="74"/>
        <v>7.9594128830530724E-3</v>
      </c>
      <c r="Q885">
        <f t="shared" si="72"/>
        <v>1.333530476194033</v>
      </c>
    </row>
    <row r="886" spans="1:17">
      <c r="A886" s="842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66"/>
        <v>12.225627482517481</v>
      </c>
      <c r="G886">
        <f>LN(F886/参数实验室!$E$58)/参数实验室!$E$59</f>
        <v>1.1234601071609842</v>
      </c>
      <c r="H886" s="905">
        <f>INDEX(神经网络!$F$10:$BN$70,MATCH(ROUND(G886*2,1)/2,神经网络!$D$10:$D$70,0),MATCH(ROUND(E886*2,1)/2,神经网络!$F$8:$BN$8,0))</f>
        <v>2.1036592323889951</v>
      </c>
      <c r="I886">
        <f t="shared" si="67"/>
        <v>1.2475399568285448</v>
      </c>
      <c r="J886">
        <f t="shared" si="68"/>
        <v>5.7060771717010539</v>
      </c>
      <c r="K886">
        <f t="shared" si="69"/>
        <v>0.21863355844811286</v>
      </c>
      <c r="L886">
        <f>MIN(MAX(L885*(1+MAX(MIN(((B886-B885)/B885)/($K$7*卓尔金历!$O$8),0),-卓尔金历!$N$11))+MIN(MAX(((B886-B885)/B885)/($K$7*卓尔金历!$O$8),0),卓尔金历!$N$11),0),1)</f>
        <v>1</v>
      </c>
      <c r="M886">
        <f t="shared" si="70"/>
        <v>1.1880795915599769</v>
      </c>
      <c r="N886">
        <f t="shared" si="71"/>
        <v>1.303485406630781E-2</v>
      </c>
      <c r="O886">
        <f t="shared" si="73"/>
        <v>8.6062850710858386E-3</v>
      </c>
      <c r="P886">
        <f t="shared" si="74"/>
        <v>4.8758140668142391E-3</v>
      </c>
      <c r="Q886">
        <f t="shared" si="72"/>
        <v>1.3338225639245704</v>
      </c>
    </row>
    <row r="887" spans="1:17">
      <c r="A887" s="842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66"/>
        <v>12.193670596491227</v>
      </c>
      <c r="G887">
        <f>LN(F887/参数实验室!$E$58)/参数实验室!$E$59</f>
        <v>1.1220863813187392</v>
      </c>
      <c r="H887" s="905">
        <f>INDEX(神经网络!$F$10:$BN$70,MATCH(ROUND(G887*2,1)/2,神经网络!$D$10:$D$70,0),MATCH(ROUND(E887*2,1)/2,神经网络!$F$8:$BN$8,0))</f>
        <v>2.1036592323889951</v>
      </c>
      <c r="I887">
        <f t="shared" si="67"/>
        <v>1.2383637367307945</v>
      </c>
      <c r="J887">
        <f t="shared" si="68"/>
        <v>5.6861258529188818</v>
      </c>
      <c r="K887">
        <f t="shared" si="69"/>
        <v>0.21778690249972224</v>
      </c>
      <c r="L887">
        <f>MIN(MAX(L886*(1+MAX(MIN(((B887-B886)/B886)/($K$7*卓尔金历!$O$8),0),-卓尔金历!$N$11))+MIN(MAX(((B887-B886)/B886)/($K$7*卓尔金历!$O$8),0),卓尔金历!$N$11),0),1)</f>
        <v>0.89711779165006822</v>
      </c>
      <c r="M887">
        <f t="shared" si="70"/>
        <v>1.1793407293166267</v>
      </c>
      <c r="N887">
        <f t="shared" si="71"/>
        <v>-3.4965034965035459E-3</v>
      </c>
      <c r="O887">
        <f t="shared" si="73"/>
        <v>8.648157973116341E-3</v>
      </c>
      <c r="P887">
        <f t="shared" si="74"/>
        <v>0.92198286850279265</v>
      </c>
      <c r="Q887">
        <f t="shared" si="72"/>
        <v>1.3337747279580225</v>
      </c>
    </row>
    <row r="888" spans="1:17">
      <c r="A888" s="842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66"/>
        <v>11.833325729803123</v>
      </c>
      <c r="G888">
        <f>LN(F888/参数实验室!$E$58)/参数实验室!$E$59</f>
        <v>1.1063422042742059</v>
      </c>
      <c r="H888" s="905">
        <f>INDEX(神经网络!$F$10:$BN$70,MATCH(ROUND(G888*2,1)/2,神经网络!$D$10:$D$70,0),MATCH(ROUND(E888*2,1)/2,神经网络!$F$8:$BN$8,0))</f>
        <v>2.1036592323889951</v>
      </c>
      <c r="I888">
        <f t="shared" si="67"/>
        <v>1.3261143155208399</v>
      </c>
      <c r="J888">
        <f t="shared" si="68"/>
        <v>5.8776585132277281</v>
      </c>
      <c r="K888">
        <f t="shared" si="69"/>
        <v>0.22561948989319583</v>
      </c>
      <c r="L888">
        <f>MIN(MAX(L887*(1+MAX(MIN(((B888-B887)/B887)/($K$7*卓尔金历!$O$8),0),-卓尔金历!$N$11))+MIN(MAX(((B888-B887)/B887)/($K$7*卓尔金历!$O$8),0),卓尔金历!$N$11),0),1)</f>
        <v>1</v>
      </c>
      <c r="M888">
        <f t="shared" si="70"/>
        <v>1.2543112506451677</v>
      </c>
      <c r="N888">
        <f t="shared" si="71"/>
        <v>3.3684210526315816E-2</v>
      </c>
      <c r="O888">
        <f t="shared" si="73"/>
        <v>1.078207197908475E-2</v>
      </c>
      <c r="P888">
        <f t="shared" si="74"/>
        <v>0</v>
      </c>
      <c r="Q888">
        <f t="shared" si="72"/>
        <v>1.4209126299747443</v>
      </c>
    </row>
    <row r="889" spans="1:17">
      <c r="A889" s="842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66"/>
        <v>11.367071741935485</v>
      </c>
      <c r="G889">
        <f>LN(F889/参数实验室!$E$58)/参数实验室!$E$59</f>
        <v>1.0852435791951436</v>
      </c>
      <c r="H889" s="905">
        <f>INDEX(神经网络!$F$10:$BN$70,MATCH(ROUND(G889*2,1)/2,神经网络!$D$10:$D$70,0),MATCH(ROUND(E889*2,1)/2,神经网络!$F$8:$BN$8,0))</f>
        <v>2.3034281216923986</v>
      </c>
      <c r="I889">
        <f t="shared" si="67"/>
        <v>1.4719434614643188</v>
      </c>
      <c r="J889">
        <f t="shared" si="68"/>
        <v>6.1849088224731696</v>
      </c>
      <c r="K889">
        <f t="shared" si="69"/>
        <v>0.23798951669520818</v>
      </c>
      <c r="L889">
        <f>MIN(MAX(L888*(1+MAX(MIN(((B889-B888)/B888)/($K$7*卓尔金历!$O$8),0),-卓尔金历!$N$11))+MIN(MAX(((B889-B888)/B888)/($K$7*卓尔金历!$O$8),0),卓尔金历!$N$11),0),1)</f>
        <v>1</v>
      </c>
      <c r="M889">
        <f t="shared" si="70"/>
        <v>1.3922444109225609</v>
      </c>
      <c r="N889">
        <f t="shared" si="71"/>
        <v>5.2274270196877089E-2</v>
      </c>
      <c r="O889">
        <f t="shared" si="73"/>
        <v>1.4690036524068011E-2</v>
      </c>
      <c r="P889">
        <f t="shared" si="74"/>
        <v>0</v>
      </c>
      <c r="Q889">
        <f t="shared" si="72"/>
        <v>1.4209126299747443</v>
      </c>
    </row>
    <row r="890" spans="1:17">
      <c r="A890" s="842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66"/>
        <v>11.397819866284623</v>
      </c>
      <c r="G890">
        <f>LN(F890/参数实验室!$E$58)/参数实验室!$E$59</f>
        <v>1.0866614016450351</v>
      </c>
      <c r="H890" s="905">
        <f>INDEX(神经网络!$F$10:$BN$70,MATCH(ROUND(G890*2,1)/2,神经网络!$D$10:$D$70,0),MATCH(ROUND(E890*2,1)/2,神经网络!$F$8:$BN$8,0))</f>
        <v>2.3034281216923986</v>
      </c>
      <c r="I890">
        <f t="shared" si="67"/>
        <v>1.516785769357804</v>
      </c>
      <c r="J890">
        <f t="shared" si="68"/>
        <v>6.2667092294800737</v>
      </c>
      <c r="K890">
        <f t="shared" si="69"/>
        <v>0.24203863843282963</v>
      </c>
      <c r="L890">
        <f>MIN(MAX(L889*(1+MAX(MIN(((B890-B889)/B889)/($K$7*卓尔金历!$O$8),0),-卓尔金历!$N$11))+MIN(MAX(((B890-B889)/B889)/($K$7*卓尔金历!$O$8),0),卓尔金历!$N$11),0),1)</f>
        <v>1</v>
      </c>
      <c r="M890">
        <f t="shared" si="70"/>
        <v>1.4346587115883389</v>
      </c>
      <c r="N890">
        <f t="shared" si="71"/>
        <v>1.3225806451612908E-2</v>
      </c>
      <c r="O890">
        <f t="shared" si="73"/>
        <v>1.4659639791115819E-2</v>
      </c>
      <c r="P890">
        <f t="shared" si="74"/>
        <v>0.11913022518007771</v>
      </c>
      <c r="Q890">
        <f t="shared" si="72"/>
        <v>1.4209126299747443</v>
      </c>
    </row>
    <row r="891" spans="1:17">
      <c r="A891" s="842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66"/>
        <v>11.094039321165546</v>
      </c>
      <c r="G891">
        <f>LN(F891/参数实验室!$E$58)/参数实验室!$E$59</f>
        <v>1.0724829256002342</v>
      </c>
      <c r="H891" s="905">
        <f>INDEX(神经网络!$F$10:$BN$70,MATCH(ROUND(G891*2,1)/2,神经网络!$D$10:$D$70,0),MATCH(ROUND(E891*2,1)/2,神经网络!$F$8:$BN$8,0))</f>
        <v>2.1977595916187433</v>
      </c>
      <c r="I891">
        <f t="shared" si="67"/>
        <v>1.4967639527634109</v>
      </c>
      <c r="J891">
        <f t="shared" si="68"/>
        <v>6.2307968556721649</v>
      </c>
      <c r="K891">
        <f t="shared" si="69"/>
        <v>0.24022031008776054</v>
      </c>
      <c r="L891">
        <f>MIN(MAX(L890*(1+MAX(MIN(((B891-B890)/B890)/($K$7*卓尔金历!$O$8),0),-卓尔金历!$N$11))+MIN(MAX(((B891-B890)/B890)/($K$7*卓尔金历!$O$8),0),卓尔金历!$N$11),0),1)</f>
        <v>0.83137930322017184</v>
      </c>
      <c r="M891">
        <f t="shared" si="70"/>
        <v>1.4157209853917569</v>
      </c>
      <c r="N891">
        <f t="shared" si="71"/>
        <v>-5.7306590257879568E-3</v>
      </c>
      <c r="O891">
        <f t="shared" si="73"/>
        <v>1.4809524823442907E-2</v>
      </c>
      <c r="P891">
        <f t="shared" si="74"/>
        <v>0.97801809385634142</v>
      </c>
      <c r="Q891">
        <f t="shared" si="72"/>
        <v>1.4186781906265846</v>
      </c>
    </row>
    <row r="892" spans="1:17">
      <c r="A892" s="842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66"/>
        <v>11.014074840764332</v>
      </c>
      <c r="G892">
        <f>LN(F892/参数实验室!$E$58)/参数实验室!$E$59</f>
        <v>1.0686861418892082</v>
      </c>
      <c r="H892" s="905">
        <f>INDEX(神经网络!$F$10:$BN$70,MATCH(ROUND(G892*2,1)/2,神经网络!$D$10:$D$70,0),MATCH(ROUND(E892*2,1)/2,神经网络!$F$8:$BN$8,0))</f>
        <v>2.2943432105614034</v>
      </c>
      <c r="I892">
        <f t="shared" si="67"/>
        <v>1.5146704416109211</v>
      </c>
      <c r="J892">
        <f t="shared" si="68"/>
        <v>6.264714097601856</v>
      </c>
      <c r="K892">
        <f t="shared" si="69"/>
        <v>0.24177806329433929</v>
      </c>
      <c r="L892">
        <f>MIN(MAX(L891*(1+MAX(MIN(((B892-B891)/B891)/($K$7*卓尔金历!$O$8),0),-卓尔金历!$N$11))+MIN(MAX(((B892-B891)/B891)/($K$7*卓尔金历!$O$8),0),卓尔金历!$N$11),0),1)</f>
        <v>0.99155006754849573</v>
      </c>
      <c r="M892">
        <f t="shared" si="70"/>
        <v>1.4298020016430388</v>
      </c>
      <c r="N892">
        <f t="shared" si="71"/>
        <v>5.4434838296509172E-3</v>
      </c>
      <c r="O892">
        <f t="shared" si="73"/>
        <v>1.4793705094232052E-2</v>
      </c>
      <c r="P892">
        <f t="shared" si="74"/>
        <v>1</v>
      </c>
      <c r="Q892">
        <f t="shared" si="72"/>
        <v>1.4352774191198399</v>
      </c>
    </row>
    <row r="893" spans="1:17">
      <c r="A893" s="842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66"/>
        <v>10.45700369047619</v>
      </c>
      <c r="G893">
        <f>LN(F893/参数实验室!$E$58)/参数实验室!$E$59</f>
        <v>1.041445155620369</v>
      </c>
      <c r="H893" s="905">
        <f>INDEX(神经网络!$F$10:$BN$70,MATCH(ROUND(G893*2,1)/2,神经网络!$D$10:$D$70,0),MATCH(ROUND(E893*2,1)/2,神经网络!$F$8:$BN$8,0))</f>
        <v>2.3831951745107567</v>
      </c>
      <c r="I893">
        <f t="shared" si="67"/>
        <v>1.7581539593397664</v>
      </c>
      <c r="J893">
        <f t="shared" si="68"/>
        <v>6.7036431108096295</v>
      </c>
      <c r="K893">
        <f t="shared" si="69"/>
        <v>0.26226843080365386</v>
      </c>
      <c r="L893">
        <f>MIN(MAX(L892*(1+MAX(MIN(((B893-B892)/B892)/($K$7*卓尔金历!$O$8),0),-卓尔金历!$N$11))+MIN(MAX(((B893-B892)/B892)/($K$7*卓尔金历!$O$8),0),卓尔金历!$N$11),0),1)</f>
        <v>1</v>
      </c>
      <c r="M893">
        <f t="shared" si="70"/>
        <v>1.6577007638628627</v>
      </c>
      <c r="N893">
        <f t="shared" si="71"/>
        <v>7.0063694267516019E-2</v>
      </c>
      <c r="O893">
        <f t="shared" si="73"/>
        <v>1.9875735994943706E-2</v>
      </c>
      <c r="P893">
        <f t="shared" si="74"/>
        <v>0</v>
      </c>
      <c r="Q893">
        <f t="shared" si="72"/>
        <v>1.6659984956811564</v>
      </c>
    </row>
    <row r="894" spans="1:17">
      <c r="A894" s="842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66"/>
        <v>10.03216222322639</v>
      </c>
      <c r="G894">
        <f>LN(F894/参数实验室!$E$58)/参数实验室!$E$59</f>
        <v>1.0196764094722004</v>
      </c>
      <c r="H894" s="905">
        <f>INDEX(神经网络!$F$10:$BN$70,MATCH(ROUND(G894*2,1)/2,神经网络!$D$10:$D$70,0),MATCH(ROUND(E894*2,1)/2,神经网络!$F$8:$BN$8,0))</f>
        <v>2.3722093668561564</v>
      </c>
      <c r="I894">
        <f t="shared" si="67"/>
        <v>1.8732299765028408</v>
      </c>
      <c r="J894">
        <f t="shared" si="68"/>
        <v>6.8877538805315073</v>
      </c>
      <c r="K894">
        <f t="shared" si="69"/>
        <v>0.27196528926470431</v>
      </c>
      <c r="L894">
        <f>MIN(MAX(L893*(1+MAX(MIN(((B894-B893)/B893)/($K$7*卓尔金历!$O$8),0),-卓尔金历!$N$11))+MIN(MAX(((B894-B893)/B893)/($K$7*卓尔金历!$O$8),0),卓尔金历!$N$11),0),1)</f>
        <v>1</v>
      </c>
      <c r="M894">
        <f t="shared" si="70"/>
        <v>1.7662018428156754</v>
      </c>
      <c r="N894">
        <f t="shared" si="71"/>
        <v>2.746428571428557E-2</v>
      </c>
      <c r="O894">
        <f t="shared" si="73"/>
        <v>1.9301747955405395E-2</v>
      </c>
      <c r="P894">
        <f t="shared" si="74"/>
        <v>1.2865746768623463E-2</v>
      </c>
      <c r="Q894">
        <f t="shared" si="72"/>
        <v>1.6659984956811564</v>
      </c>
    </row>
    <row r="895" spans="1:17">
      <c r="A895" s="842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66"/>
        <v>9.9469061142857136</v>
      </c>
      <c r="G895">
        <f>LN(F895/参数实验室!$E$58)/参数实验室!$E$59</f>
        <v>1.0151969928817515</v>
      </c>
      <c r="H895" s="905">
        <f>INDEX(神经网络!$F$10:$BN$70,MATCH(ROUND(G895*2,1)/2,神经网络!$D$10:$D$70,0),MATCH(ROUND(E895*2,1)/2,神经网络!$F$8:$BN$8,0))</f>
        <v>2.4526758892482525</v>
      </c>
      <c r="I895">
        <f t="shared" si="67"/>
        <v>1.9346540392088465</v>
      </c>
      <c r="J895">
        <f t="shared" si="68"/>
        <v>6.9829615737600301</v>
      </c>
      <c r="K895">
        <f t="shared" si="69"/>
        <v>0.27705351358064495</v>
      </c>
      <c r="L895">
        <f>MIN(MAX(L894*(1+MAX(MIN(((B895-B894)/B894)/($K$7*卓尔金历!$O$8),0),-卓尔金历!$N$11))+MIN(MAX(((B895-B894)/B894)/($K$7*卓尔金历!$O$8),0),卓尔金历!$N$11),0),1)</f>
        <v>1</v>
      </c>
      <c r="M895">
        <f t="shared" si="70"/>
        <v>1.8241164043513118</v>
      </c>
      <c r="N895">
        <f t="shared" si="71"/>
        <v>1.3822749023833625E-2</v>
      </c>
      <c r="O895">
        <f t="shared" si="73"/>
        <v>1.9028884941659694E-2</v>
      </c>
      <c r="P895">
        <f t="shared" si="74"/>
        <v>0.34511377434457391</v>
      </c>
      <c r="Q895">
        <f t="shared" si="72"/>
        <v>1.6667013366086119</v>
      </c>
    </row>
    <row r="896" spans="1:17">
      <c r="A896" s="842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66"/>
        <v>10.086140625000001</v>
      </c>
      <c r="G896">
        <f>LN(F896/参数实验室!$E$58)/参数实验室!$E$59</f>
        <v>1.0224928349536242</v>
      </c>
      <c r="H896" s="905">
        <f>INDEX(神经网络!$F$10:$BN$70,MATCH(ROUND(G896*2,1)/2,神经网络!$D$10:$D$70,0),MATCH(ROUND(E896*2,1)/2,神经网络!$F$8:$BN$8,0))</f>
        <v>2.3722093668561564</v>
      </c>
      <c r="I896">
        <f t="shared" si="67"/>
        <v>1.7708810159593276</v>
      </c>
      <c r="J896">
        <f t="shared" si="68"/>
        <v>6.7419496428713988</v>
      </c>
      <c r="K896">
        <f t="shared" si="69"/>
        <v>0.26266601054070005</v>
      </c>
      <c r="L896">
        <f>MIN(MAX(L895*(1+MAX(MIN(((B896-B895)/B895)/($K$7*卓尔金历!$O$8),0),-卓尔金历!$N$11))+MIN(MAX(((B896-B895)/B895)/($K$7*卓尔金历!$O$8),0),卓尔金历!$N$11),0),1)</f>
        <v>0</v>
      </c>
      <c r="M896">
        <f t="shared" si="70"/>
        <v>1.6697006523640352</v>
      </c>
      <c r="N896">
        <f t="shared" si="71"/>
        <v>-3.4514285714285671E-2</v>
      </c>
      <c r="O896">
        <f t="shared" si="73"/>
        <v>2.1591363920146298E-2</v>
      </c>
      <c r="P896">
        <f t="shared" si="74"/>
        <v>1.0102817481353688E-2</v>
      </c>
      <c r="Q896">
        <f t="shared" si="72"/>
        <v>1.618009166692767</v>
      </c>
    </row>
    <row r="897" spans="1:17">
      <c r="A897" s="842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66"/>
        <v>9.9216916091954044</v>
      </c>
      <c r="G897">
        <f>LN(F897/参数实验室!$E$58)/参数实验室!$E$59</f>
        <v>1.0138648463226787</v>
      </c>
      <c r="H897" s="905">
        <f>INDEX(神经网络!$F$10:$BN$70,MATCH(ROUND(G897*2,1)/2,神经网络!$D$10:$D$70,0),MATCH(ROUND(E897*2,1)/2,神经网络!$F$8:$BN$8,0))</f>
        <v>2.3722093668561564</v>
      </c>
      <c r="I897">
        <f t="shared" si="67"/>
        <v>1.8961919693777587</v>
      </c>
      <c r="J897">
        <f t="shared" si="68"/>
        <v>6.9430589361956869</v>
      </c>
      <c r="K897">
        <f t="shared" si="69"/>
        <v>0.27310613186537919</v>
      </c>
      <c r="L897">
        <f>MIN(MAX(L896*(1+MAX(MIN(((B897-B896)/B896)/($K$7*卓尔金历!$O$8),0),-卓尔金历!$N$11))+MIN(MAX(((B897-B896)/B896)/($K$7*卓尔金历!$O$8),0),卓尔金历!$N$11),0),1)</f>
        <v>0.87771383998533881</v>
      </c>
      <c r="M897">
        <f t="shared" si="70"/>
        <v>1.6697006523640352</v>
      </c>
      <c r="N897">
        <f t="shared" si="71"/>
        <v>2.982954545454532E-2</v>
      </c>
      <c r="O897">
        <f t="shared" si="73"/>
        <v>2.1924818703432838E-2</v>
      </c>
      <c r="P897">
        <f t="shared" si="74"/>
        <v>1.4943812825852418E-2</v>
      </c>
      <c r="Q897">
        <f t="shared" si="72"/>
        <v>1.6191658730881886</v>
      </c>
    </row>
    <row r="898" spans="1:17">
      <c r="A898" s="842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66"/>
        <v>9.6669876398210306</v>
      </c>
      <c r="G898">
        <f>LN(F898/参数实验室!$E$58)/参数实验室!$E$59</f>
        <v>1.0002151315072481</v>
      </c>
      <c r="H898" s="905">
        <f>INDEX(神经网络!$F$10:$BN$70,MATCH(ROUND(G898*2,1)/2,神经网络!$D$10:$D$70,0),MATCH(ROUND(E898*2,1)/2,神经网络!$F$8:$BN$8,0))</f>
        <v>2.3722093668561564</v>
      </c>
      <c r="I898">
        <f t="shared" si="67"/>
        <v>2.0202792618223198</v>
      </c>
      <c r="J898">
        <f t="shared" si="68"/>
        <v>7.1345915965045332</v>
      </c>
      <c r="K898">
        <f t="shared" si="69"/>
        <v>0.28316677058461481</v>
      </c>
      <c r="L898">
        <f>MIN(MAX(L897*(1+MAX(MIN(((B898-B897)/B897)/($K$7*卓尔金历!$O$8),0),-卓尔金历!$N$11))+MIN(MAX(((B898-B897)/B897)/($K$7*卓尔金历!$O$8),0),卓尔金历!$N$11),0),1)</f>
        <v>1</v>
      </c>
      <c r="M898">
        <f t="shared" si="70"/>
        <v>1.7656046187005692</v>
      </c>
      <c r="N898">
        <f t="shared" si="71"/>
        <v>2.7586206896551752E-2</v>
      </c>
      <c r="O898">
        <f t="shared" si="73"/>
        <v>2.1814259449416559E-2</v>
      </c>
      <c r="P898">
        <f t="shared" si="74"/>
        <v>1.6777922818304567E-2</v>
      </c>
      <c r="Q898">
        <f t="shared" si="72"/>
        <v>1.6207492990688308</v>
      </c>
    </row>
    <row r="899" spans="1:17">
      <c r="A899" s="842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66"/>
        <v>9.8354405046525457</v>
      </c>
      <c r="G899">
        <f>LN(F899/参数实验室!$E$58)/参数实验室!$E$59</f>
        <v>1.0092822451369212</v>
      </c>
      <c r="H899" s="905">
        <f>INDEX(神经网络!$F$10:$BN$70,MATCH(ROUND(G899*2,1)/2,神经网络!$D$10:$D$70,0),MATCH(ROUND(E899*2,1)/2,神经网络!$F$8:$BN$8,0))</f>
        <v>2.4526758892482525</v>
      </c>
      <c r="I899">
        <f t="shared" si="67"/>
        <v>2.0037144928618607</v>
      </c>
      <c r="J899">
        <f t="shared" si="68"/>
        <v>7.1099317664897699</v>
      </c>
      <c r="K899">
        <f t="shared" si="69"/>
        <v>0.28181908894058355</v>
      </c>
      <c r="L899">
        <f>MIN(MAX(L898*(1+MAX(MIN(((B899-B898)/B898)/($K$7*卓尔金历!$O$8),0),-卓尔金历!$N$11))+MIN(MAX(((B899-B898)/B898)/($K$7*卓尔金历!$O$8),0),卓尔金历!$N$11),0),1)</f>
        <v>0.89829852034992774</v>
      </c>
      <c r="M899">
        <f t="shared" si="70"/>
        <v>1.7511279900794778</v>
      </c>
      <c r="N899">
        <f t="shared" si="71"/>
        <v>-3.4563758389260673E-3</v>
      </c>
      <c r="O899">
        <f t="shared" si="73"/>
        <v>2.1961234599049039E-2</v>
      </c>
      <c r="P899">
        <f t="shared" si="74"/>
        <v>1</v>
      </c>
      <c r="Q899">
        <f t="shared" si="72"/>
        <v>1.6205263385266842</v>
      </c>
    </row>
    <row r="900" spans="1:17">
      <c r="A900" s="842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66"/>
        <v>9.3520041664441003</v>
      </c>
      <c r="G900">
        <f>LN(F900/参数实验室!$E$58)/参数实验室!$E$59</f>
        <v>0.98282877700543825</v>
      </c>
      <c r="H900" s="905">
        <f>INDEX(神经网络!$F$10:$BN$70,MATCH(ROUND(G900*2,1)/2,神经网络!$D$10:$D$70,0),MATCH(ROUND(E900*2,1)/2,神经网络!$F$8:$BN$8,0))</f>
        <v>2.5245080122677428</v>
      </c>
      <c r="I900">
        <f t="shared" si="67"/>
        <v>2.2527170013786155</v>
      </c>
      <c r="J900">
        <f t="shared" si="68"/>
        <v>7.4701727784206584</v>
      </c>
      <c r="K900">
        <f t="shared" si="69"/>
        <v>0.30156156600368272</v>
      </c>
      <c r="L900">
        <f>MIN(MAX(L899*(1+MAX(MIN(((B900-B899)/B899)/($K$7*卓尔金历!$O$8),0),-卓尔金历!$N$11))+MIN(MAX(((B900-B899)/B899)/($K$7*卓尔金历!$O$8),0),卓尔金历!$N$11),0),1)</f>
        <v>1</v>
      </c>
      <c r="M900">
        <f t="shared" si="70"/>
        <v>1.9466098475533067</v>
      </c>
      <c r="N900">
        <f t="shared" si="71"/>
        <v>5.0667295237453787E-2</v>
      </c>
      <c r="O900">
        <f t="shared" si="73"/>
        <v>2.3300507834247128E-2</v>
      </c>
      <c r="P900">
        <f t="shared" si="74"/>
        <v>4.90162716425116E-3</v>
      </c>
      <c r="Q900">
        <f t="shared" si="72"/>
        <v>1.8219098813658061</v>
      </c>
    </row>
    <row r="901" spans="1:17">
      <c r="A901" s="842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75">C901/B901</f>
        <v>9.0283887654030135</v>
      </c>
      <c r="G901">
        <f>LN(F901/参数实验室!$E$58)/参数实验室!$E$59</f>
        <v>0.96434512366161418</v>
      </c>
      <c r="H901" s="905">
        <f>INDEX(神经网络!$F$10:$BN$70,MATCH(ROUND(G901*2,1)/2,神经网络!$D$10:$D$70,0),MATCH(ROUND(E901*2,1)/2,神经网络!$F$8:$BN$8,0))</f>
        <v>2.5112518850219789</v>
      </c>
      <c r="I901">
        <f t="shared" si="67"/>
        <v>2.4970749152083695</v>
      </c>
      <c r="J901">
        <f t="shared" si="68"/>
        <v>7.7911495949882337</v>
      </c>
      <c r="K901">
        <f t="shared" si="69"/>
        <v>0.32050147218513786</v>
      </c>
      <c r="L901">
        <f>MIN(MAX(L900*(1+MAX(MIN(((B901-B900)/B900)/($K$7*卓尔金历!$O$8),0),-卓尔金历!$N$11))+MIN(MAX(((B901-B900)/B900)/($K$7*卓尔金历!$O$8),0),卓尔金历!$N$11),0),1)</f>
        <v>1</v>
      </c>
      <c r="M901">
        <f t="shared" si="70"/>
        <v>2.1577635437776799</v>
      </c>
      <c r="N901">
        <f t="shared" si="71"/>
        <v>4.2967790182148448E-2</v>
      </c>
      <c r="O901">
        <f t="shared" si="73"/>
        <v>2.3986643427510935E-2</v>
      </c>
      <c r="P901">
        <f t="shared" si="74"/>
        <v>9.7173924934817017E-3</v>
      </c>
      <c r="Q901">
        <f t="shared" si="72"/>
        <v>1.8228785760967892</v>
      </c>
    </row>
    <row r="902" spans="1:17">
      <c r="A902" s="842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75"/>
        <v>8.9905930964467018</v>
      </c>
      <c r="G902">
        <f>LN(F902/参数实验室!$E$58)/参数实验室!$E$59</f>
        <v>0.96214330794222591</v>
      </c>
      <c r="H902" s="905">
        <f>INDEX(神经网络!$F$10:$BN$70,MATCH(ROUND(G902*2,1)/2,神经网络!$D$10:$D$70,0),MATCH(ROUND(E902*2,1)/2,神经网络!$F$8:$BN$8,0))</f>
        <v>2.5112518850219789</v>
      </c>
      <c r="I902">
        <f t="shared" si="67"/>
        <v>2.553149510440222</v>
      </c>
      <c r="J902">
        <f t="shared" si="68"/>
        <v>7.8608196001755752</v>
      </c>
      <c r="K902">
        <f t="shared" si="69"/>
        <v>0.324794314117474</v>
      </c>
      <c r="L902">
        <f>MIN(MAX(L901*(1+MAX(MIN(((B902-B901)/B901)/($K$7*卓尔金历!$O$8),0),-卓尔金历!$N$11))+MIN(MAX(((B902-B901)/B901)/($K$7*卓尔金历!$O$8),0),卓尔金历!$N$11),0),1)</f>
        <v>1</v>
      </c>
      <c r="M902">
        <f t="shared" si="70"/>
        <v>2.2062185246781167</v>
      </c>
      <c r="N902">
        <f t="shared" si="71"/>
        <v>8.9421983672548621E-3</v>
      </c>
      <c r="O902">
        <f t="shared" si="73"/>
        <v>2.3822253182377205E-2</v>
      </c>
      <c r="P902">
        <f t="shared" si="74"/>
        <v>1</v>
      </c>
      <c r="Q902">
        <f t="shared" si="72"/>
        <v>1.8232763552884259</v>
      </c>
    </row>
    <row r="903" spans="1:17">
      <c r="A903" s="842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75"/>
        <v>8.5033772170504651</v>
      </c>
      <c r="G903">
        <f>LN(F903/参数实验室!$E$58)/参数实验室!$E$59</f>
        <v>0.93290084712951571</v>
      </c>
      <c r="H903" s="905">
        <f>INDEX(神经网络!$F$10:$BN$70,MATCH(ROUND(G903*2,1)/2,神经网络!$D$10:$D$70,0),MATCH(ROUND(E903*2,1)/2,神经网络!$F$8:$BN$8,0))</f>
        <v>2.574566370610484</v>
      </c>
      <c r="I903">
        <f t="shared" si="67"/>
        <v>2.7842275347952232</v>
      </c>
      <c r="J903">
        <f t="shared" si="68"/>
        <v>8.1441283268824112</v>
      </c>
      <c r="K903">
        <f t="shared" si="69"/>
        <v>0.34186931038463036</v>
      </c>
      <c r="L903">
        <f>MIN(MAX(L902*(1+MAX(MIN(((B903-B902)/B902)/($K$7*卓尔金历!$O$8),0),-卓尔金历!$N$11))+MIN(MAX(((B903-B902)/B902)/($K$7*卓尔金历!$O$8),0),卓尔金历!$N$11),0),1)</f>
        <v>1</v>
      </c>
      <c r="M903">
        <f t="shared" si="70"/>
        <v>2.4058968497794626</v>
      </c>
      <c r="N903">
        <f t="shared" si="71"/>
        <v>3.6040609137055882E-2</v>
      </c>
      <c r="O903">
        <f t="shared" si="73"/>
        <v>2.4073150329563177E-2</v>
      </c>
      <c r="P903">
        <f t="shared" si="74"/>
        <v>1.4208801752409192E-2</v>
      </c>
      <c r="Q903">
        <f t="shared" si="72"/>
        <v>1.9882957152242222</v>
      </c>
    </row>
    <row r="904" spans="1:17">
      <c r="A904" s="842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75"/>
        <v>8.5117905263671396</v>
      </c>
      <c r="G904">
        <f>LN(F904/参数实验室!$E$58)/参数实验室!$E$59</f>
        <v>0.93341988518274088</v>
      </c>
      <c r="H904" s="905">
        <f>INDEX(神经网络!$F$10:$BN$70,MATCH(ROUND(G904*2,1)/2,神经网络!$D$10:$D$70,0),MATCH(ROUND(E904*2,1)/2,神经网络!$F$8:$BN$8,0))</f>
        <v>2.5112518850219789</v>
      </c>
      <c r="I904">
        <f t="shared" si="67"/>
        <v>2.81548514839394</v>
      </c>
      <c r="J904">
        <f t="shared" si="68"/>
        <v>8.1796416743146754</v>
      </c>
      <c r="K904">
        <f t="shared" si="69"/>
        <v>0.34420641642958438</v>
      </c>
      <c r="L904">
        <f>MIN(MAX(L903*(1+MAX(MIN(((B904-B903)/B903)/($K$7*卓尔金历!$O$8),0),-卓尔金历!$N$11))+MIN(MAX(((B904-B903)/B903)/($K$7*卓尔金历!$O$8),0),卓尔金历!$N$11),0),1)</f>
        <v>1</v>
      </c>
      <c r="M904">
        <f t="shared" si="70"/>
        <v>2.4329070682867324</v>
      </c>
      <c r="N904">
        <f t="shared" si="71"/>
        <v>4.3606075453208543E-3</v>
      </c>
      <c r="O904">
        <f t="shared" si="73"/>
        <v>2.3928446018619844E-2</v>
      </c>
      <c r="P904">
        <f t="shared" si="74"/>
        <v>1</v>
      </c>
      <c r="Q904">
        <f t="shared" si="72"/>
        <v>1.9886128833424379</v>
      </c>
    </row>
    <row r="905" spans="1:17">
      <c r="A905" s="842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75"/>
        <v>8.9555158430973005</v>
      </c>
      <c r="G905">
        <f>LN(F905/参数实验室!$E$58)/参数实验室!$E$59</f>
        <v>0.9600915582567785</v>
      </c>
      <c r="H905" s="905">
        <f>INDEX(神经网络!$F$10:$BN$70,MATCH(ROUND(G905*2,1)/2,神经网络!$D$10:$D$70,0),MATCH(ROUND(E905*2,1)/2,神经网络!$F$8:$BN$8,0))</f>
        <v>2.4394147658413456</v>
      </c>
      <c r="I905">
        <f t="shared" si="67"/>
        <v>2.5157548696696472</v>
      </c>
      <c r="J905">
        <f t="shared" si="68"/>
        <v>7.8328877538805344</v>
      </c>
      <c r="K905">
        <f t="shared" si="69"/>
        <v>0.321178465556755</v>
      </c>
      <c r="L905">
        <f>MIN(MAX(L904*(1+MAX(MIN(((B905-B904)/B904)/($K$7*卓尔金历!$O$8),0),-卓尔金历!$N$11))+MIN(MAX(((B905-B904)/B904)/($K$7*卓尔金历!$O$8),0),卓尔金历!$N$11),0),1)</f>
        <v>0</v>
      </c>
      <c r="M905">
        <f t="shared" si="70"/>
        <v>2.1739051999572703</v>
      </c>
      <c r="N905">
        <f t="shared" si="71"/>
        <v>-4.2392311820088777E-2</v>
      </c>
      <c r="O905">
        <f t="shared" si="73"/>
        <v>2.712267240232287E-2</v>
      </c>
      <c r="P905">
        <f t="shared" si="74"/>
        <v>1.3242073269524021E-2</v>
      </c>
      <c r="Q905">
        <f t="shared" si="72"/>
        <v>1.7769095844850611</v>
      </c>
    </row>
    <row r="906" spans="1:17">
      <c r="A906" s="842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75"/>
        <v>8.3548649344341914</v>
      </c>
      <c r="G906">
        <f>LN(F906/参数实验室!$E$58)/参数实验室!$E$59</f>
        <v>0.92365322952069195</v>
      </c>
      <c r="H906" s="905">
        <f>INDEX(神经网络!$F$10:$BN$70,MATCH(ROUND(G906*2,1)/2,神经网络!$D$10:$D$70,0),MATCH(ROUND(E906*2,1)/2,神经网络!$F$8:$BN$8,0))</f>
        <v>2.4952787812066908</v>
      </c>
      <c r="I906">
        <f t="shared" si="67"/>
        <v>2.8158817567433632</v>
      </c>
      <c r="J906">
        <f t="shared" si="68"/>
        <v>8.215953074498227</v>
      </c>
      <c r="K906">
        <f t="shared" si="69"/>
        <v>0.3427334274198417</v>
      </c>
      <c r="L906">
        <f>MIN(MAX(L905*(1+MAX(MIN(((B906-B905)/B905)/($K$7*卓尔金历!$O$8),0),-卓尔金历!$N$11))+MIN(MAX(((B906-B905)/B905)/($K$7*卓尔金历!$O$8),0),卓尔金历!$N$11),0),1)</f>
        <v>1</v>
      </c>
      <c r="M906">
        <f t="shared" si="70"/>
        <v>2.1739051999572703</v>
      </c>
      <c r="N906">
        <f t="shared" si="71"/>
        <v>4.8904737646459549E-2</v>
      </c>
      <c r="O906">
        <f t="shared" si="73"/>
        <v>2.7429240946679971E-2</v>
      </c>
      <c r="P906">
        <f t="shared" si="74"/>
        <v>1.1438589901683284E-2</v>
      </c>
      <c r="Q906">
        <f t="shared" si="72"/>
        <v>1.7797166845754187</v>
      </c>
    </row>
    <row r="907" spans="1:17">
      <c r="A907" s="842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75"/>
        <v>8.2970442631215704</v>
      </c>
      <c r="G907">
        <f>LN(F907/参数实验室!$E$58)/参数实验室!$E$59</f>
        <v>0.92000829791328054</v>
      </c>
      <c r="H907" s="905">
        <f>INDEX(神经网络!$F$10:$BN$70,MATCH(ROUND(G907*2,1)/2,神经网络!$D$10:$D$70,0),MATCH(ROUND(E907*2,1)/2,神经网络!$F$8:$BN$8,0))</f>
        <v>2.4952787812066908</v>
      </c>
      <c r="I907">
        <f t="shared" si="67"/>
        <v>2.7613153187308135</v>
      </c>
      <c r="J907">
        <f t="shared" si="68"/>
        <v>8.1521487570328421</v>
      </c>
      <c r="K907">
        <f t="shared" si="69"/>
        <v>0.33872239099521245</v>
      </c>
      <c r="L907">
        <f>MIN(MAX(L906*(1+MAX(MIN(((B907-B906)/B906)/($K$7*卓尔金历!$O$8),0),-卓尔金历!$N$11))+MIN(MAX(((B907-B906)/B906)/($K$7*卓尔金历!$O$8),0),卓尔金历!$N$11),0),1)</f>
        <v>0.77149356858018392</v>
      </c>
      <c r="M907">
        <f t="shared" si="70"/>
        <v>2.131779047801003</v>
      </c>
      <c r="N907">
        <f t="shared" si="71"/>
        <v>-7.7659057795046319E-3</v>
      </c>
      <c r="O907">
        <f t="shared" si="73"/>
        <v>2.7979154837889885E-2</v>
      </c>
      <c r="P907">
        <f t="shared" si="74"/>
        <v>1</v>
      </c>
      <c r="Q907">
        <f t="shared" si="72"/>
        <v>1.7793221958890788</v>
      </c>
    </row>
    <row r="908" spans="1:17">
      <c r="A908" s="842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75"/>
        <v>8.1146786407766989</v>
      </c>
      <c r="G908">
        <f>LN(F908/参数实验室!$E$58)/参数实验室!$E$59</f>
        <v>0.9083435538117931</v>
      </c>
      <c r="H908" s="905">
        <f>INDEX(神经网络!$F$10:$BN$70,MATCH(ROUND(G908*2,1)/2,神经网络!$D$10:$D$70,0),MATCH(ROUND(E908*2,1)/2,神经网络!$F$8:$BN$8,0))</f>
        <v>2.4952787812066908</v>
      </c>
      <c r="I908">
        <f t="shared" si="67"/>
        <v>2.8186157594416379</v>
      </c>
      <c r="J908">
        <f t="shared" si="68"/>
        <v>8.2199433382546605</v>
      </c>
      <c r="K908">
        <f t="shared" si="69"/>
        <v>0.34289965799692657</v>
      </c>
      <c r="L908">
        <f>MIN(MAX(L907*(1+MAX(MIN(((B908-B907)/B907)/($K$7*卓尔金历!$O$8),0),-卓尔金历!$N$11))+MIN(MAX(((B908-B907)/B907)/($K$7*卓尔金历!$O$8),0),卓尔金历!$N$11),0),1)</f>
        <v>1</v>
      </c>
      <c r="M908">
        <f t="shared" si="70"/>
        <v>2.1659074895442201</v>
      </c>
      <c r="N908">
        <f t="shared" si="71"/>
        <v>8.3161609585857121E-3</v>
      </c>
      <c r="O908">
        <f t="shared" si="73"/>
        <v>2.766798571323965E-2</v>
      </c>
      <c r="P908">
        <f t="shared" si="74"/>
        <v>1</v>
      </c>
      <c r="Q908">
        <f t="shared" si="72"/>
        <v>1.8162451598473774</v>
      </c>
    </row>
    <row r="909" spans="1:17">
      <c r="A909" s="842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75"/>
        <v>8.0225809726156747</v>
      </c>
      <c r="G909">
        <f>LN(F909/参数实验室!$E$58)/参数实验室!$E$59</f>
        <v>0.90235265331531944</v>
      </c>
      <c r="H909" s="905">
        <f>INDEX(神经网络!$F$10:$BN$70,MATCH(ROUND(G909*2,1)/2,神经网络!$D$10:$D$70,0),MATCH(ROUND(E909*2,1)/2,神经网络!$F$8:$BN$8,0))</f>
        <v>2.4952787812066908</v>
      </c>
      <c r="I909">
        <f t="shared" si="67"/>
        <v>3.0166387990633612</v>
      </c>
      <c r="J909">
        <f t="shared" si="68"/>
        <v>8.4513786361278491</v>
      </c>
      <c r="K909">
        <f t="shared" si="69"/>
        <v>0.35694043882590598</v>
      </c>
      <c r="L909">
        <f>MIN(MAX(L908*(1+MAX(MIN(((B909-B908)/B908)/($K$7*卓尔金历!$O$8),0),-卓尔金历!$N$11))+MIN(MAX(((B909-B908)/B908)/($K$7*卓尔金历!$O$8),0),卓尔金历!$N$11),0),1)</f>
        <v>1</v>
      </c>
      <c r="M909">
        <f t="shared" si="70"/>
        <v>2.318074234224583</v>
      </c>
      <c r="N909">
        <f t="shared" si="71"/>
        <v>2.8155339805825158E-2</v>
      </c>
      <c r="O909">
        <f t="shared" si="73"/>
        <v>2.7544302014884427E-2</v>
      </c>
      <c r="P909">
        <f t="shared" si="74"/>
        <v>2.7060913115892218E-2</v>
      </c>
      <c r="Q909">
        <f t="shared" si="72"/>
        <v>1.9438462299990849</v>
      </c>
    </row>
    <row r="910" spans="1:17">
      <c r="A910" s="842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75"/>
        <v>7.5694967945823937</v>
      </c>
      <c r="G910">
        <f>LN(F910/参数实验室!$E$58)/参数实验室!$E$59</f>
        <v>0.8718410006593782</v>
      </c>
      <c r="H910" s="905">
        <f>INDEX(神经网络!$F$10:$BN$70,MATCH(ROUND(G910*2,1)/2,神经网络!$D$10:$D$70,0),MATCH(ROUND(E910*2,1)/2,神经网络!$F$8:$BN$8,0))</f>
        <v>2.5394088514221895</v>
      </c>
      <c r="I910">
        <f t="shared" si="67"/>
        <v>3.3613760106918598</v>
      </c>
      <c r="J910">
        <f t="shared" si="68"/>
        <v>8.8384342205019752</v>
      </c>
      <c r="K910">
        <f t="shared" si="69"/>
        <v>0.38031351785078421</v>
      </c>
      <c r="L910">
        <f>MIN(MAX(L909*(1+MAX(MIN(((B910-B909)/B909)/($K$7*卓尔金历!$O$8),0),-卓尔金历!$N$11))+MIN(MAX(((B910-B909)/B909)/($K$7*卓尔金历!$O$8),0),卓尔金历!$N$11),0),1)</f>
        <v>1</v>
      </c>
      <c r="M910">
        <f t="shared" si="70"/>
        <v>2.5829804762654169</v>
      </c>
      <c r="N910">
        <f t="shared" si="71"/>
        <v>4.5797922568460762E-2</v>
      </c>
      <c r="O910">
        <f t="shared" si="73"/>
        <v>2.7190790692272638E-2</v>
      </c>
      <c r="P910">
        <f t="shared" si="74"/>
        <v>1.3183793895832062E-2</v>
      </c>
      <c r="Q910">
        <f t="shared" si="72"/>
        <v>1.9498575411161161</v>
      </c>
    </row>
    <row r="911" spans="1:17">
      <c r="A911" s="842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75"/>
        <v>7.301325728155339</v>
      </c>
      <c r="G911">
        <f>LN(F911/参数实验室!$E$58)/参数实验室!$E$59</f>
        <v>0.85290917241606889</v>
      </c>
      <c r="H911" s="905">
        <f>INDEX(神经网络!$F$10:$BN$70,MATCH(ROUND(G911*2,1)/2,神经网络!$D$10:$D$70,0),MATCH(ROUND(E911*2,1)/2,神经网络!$F$8:$BN$8,0))</f>
        <v>2.5945925014209457</v>
      </c>
      <c r="I911">
        <f t="shared" si="67"/>
        <v>3.5579138471342824</v>
      </c>
      <c r="J911">
        <f t="shared" si="68"/>
        <v>9.0419376720801257</v>
      </c>
      <c r="K911">
        <f t="shared" si="69"/>
        <v>0.3934901982481564</v>
      </c>
      <c r="L911">
        <f>MIN(MAX(L910*(1+MAX(MIN(((B911-B910)/B910)/($K$7*卓尔金历!$O$8),0),-卓尔金历!$N$11))+MIN(MAX(((B911-B910)/B910)/($K$7*卓尔金历!$O$8),0),卓尔金历!$N$11),0),1)</f>
        <v>1</v>
      </c>
      <c r="M911">
        <f t="shared" si="70"/>
        <v>2.734005947014146</v>
      </c>
      <c r="N911">
        <f t="shared" si="71"/>
        <v>2.3024830699774339E-2</v>
      </c>
      <c r="O911">
        <f t="shared" si="73"/>
        <v>2.7197330099188923E-2</v>
      </c>
      <c r="P911">
        <f t="shared" si="74"/>
        <v>0.19826487786858596</v>
      </c>
      <c r="Q911">
        <f t="shared" si="72"/>
        <v>1.9513605874272204</v>
      </c>
    </row>
    <row r="912" spans="1:17">
      <c r="A912" s="842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75"/>
        <v>7.0226699365750527</v>
      </c>
      <c r="G912">
        <f>LN(F912/参数实验室!$E$58)/参数实验室!$E$59</f>
        <v>0.83248581062282412</v>
      </c>
      <c r="H912" s="905">
        <f>INDEX(神经网络!$F$10:$BN$70,MATCH(ROUND(G912*2,1)/2,神经网络!$D$10:$D$70,0),MATCH(ROUND(E912*2,1)/2,神经网络!$F$8:$BN$8,0))</f>
        <v>2.5945925014209457</v>
      </c>
      <c r="I912">
        <f t="shared" si="67"/>
        <v>3.9612246689609187</v>
      </c>
      <c r="J912">
        <f t="shared" si="68"/>
        <v>9.4369737839671206</v>
      </c>
      <c r="K912">
        <f t="shared" si="69"/>
        <v>0.41975581999505107</v>
      </c>
      <c r="L912">
        <f>MIN(MAX(L911*(1+MAX(MIN(((B912-B911)/B911)/($K$7*卓尔金历!$O$8),0),-卓尔金历!$N$11))+MIN(MAX(((B912-B911)/B911)/($K$7*卓尔金历!$O$8),0),卓尔金历!$N$11),0),1)</f>
        <v>1</v>
      </c>
      <c r="M912">
        <f t="shared" si="70"/>
        <v>3.0439218788620512</v>
      </c>
      <c r="N912">
        <f t="shared" si="71"/>
        <v>4.3689320388349447E-2</v>
      </c>
      <c r="O912">
        <f t="shared" si="73"/>
        <v>2.7182195984232708E-2</v>
      </c>
      <c r="P912">
        <f t="shared" si="74"/>
        <v>1.4291068605718712E-2</v>
      </c>
      <c r="Q912">
        <f t="shared" si="72"/>
        <v>1.9952164607349823</v>
      </c>
    </row>
    <row r="913" spans="1:17">
      <c r="A913" s="842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75"/>
        <v>6.7317298016670977</v>
      </c>
      <c r="G913">
        <f>LN(F913/参数实验室!$E$58)/参数实验室!$E$59</f>
        <v>0.81027853303643049</v>
      </c>
      <c r="H913" s="905">
        <f>INDEX(神经网络!$F$10:$BN$70,MATCH(ROUND(G913*2,1)/2,神经网络!$D$10:$D$70,0),MATCH(ROUND(E913*2,1)/2,神经网络!$F$8:$BN$8,0))</f>
        <v>2.5716179514019464</v>
      </c>
      <c r="I913">
        <f t="shared" si="67"/>
        <v>4.1002026338845967</v>
      </c>
      <c r="J913">
        <f t="shared" si="68"/>
        <v>9.5645824188978903</v>
      </c>
      <c r="K913">
        <f t="shared" si="69"/>
        <v>0.42868600575633448</v>
      </c>
      <c r="L913">
        <f>MIN(MAX(L912*(1+MAX(MIN(((B913-B912)/B912)/($K$7*卓尔金历!$O$8),0),-卓尔金历!$N$11))+MIN(MAX(((B913-B912)/B912)/($K$7*卓尔金历!$O$8),0),卓尔金历!$N$11),0),1)</f>
        <v>1</v>
      </c>
      <c r="M913">
        <f t="shared" si="70"/>
        <v>3.1507166465069458</v>
      </c>
      <c r="N913">
        <f t="shared" si="71"/>
        <v>1.352219873150109E-2</v>
      </c>
      <c r="O913">
        <f t="shared" si="73"/>
        <v>2.7025493682914632E-2</v>
      </c>
      <c r="P913">
        <f t="shared" si="74"/>
        <v>0.73845239728304934</v>
      </c>
      <c r="Q913">
        <f t="shared" si="72"/>
        <v>1.9962168550064356</v>
      </c>
    </row>
    <row r="914" spans="1:17">
      <c r="A914" s="842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75"/>
        <v>6.3915549290060856</v>
      </c>
      <c r="G914">
        <f>LN(F914/参数实验室!$E$58)/参数实验室!$E$59</f>
        <v>0.78306245628243942</v>
      </c>
      <c r="H914" s="905">
        <f>INDEX(神经网络!$F$10:$BN$70,MATCH(ROUND(G914*2,1)/2,神经网络!$D$10:$D$70,0),MATCH(ROUND(E914*2,1)/2,神经网络!$F$8:$BN$8,0))</f>
        <v>2.6192412652634709</v>
      </c>
      <c r="I914">
        <f t="shared" si="67"/>
        <v>4.3994180643581124</v>
      </c>
      <c r="J914">
        <f t="shared" si="68"/>
        <v>9.8360001596105509</v>
      </c>
      <c r="K914">
        <f t="shared" si="69"/>
        <v>0.44727714446603917</v>
      </c>
      <c r="L914">
        <f>MIN(MAX(L913*(1+MAX(MIN(((B914-B913)/B913)/($K$7*卓尔金历!$O$8),0),-卓尔金历!$N$11))+MIN(MAX(((B914-B913)/B913)/($K$7*卓尔金历!$O$8),0),卓尔金历!$N$11),0),1)</f>
        <v>1</v>
      </c>
      <c r="M914">
        <f t="shared" si="70"/>
        <v>3.3806426091639374</v>
      </c>
      <c r="N914">
        <f t="shared" si="71"/>
        <v>2.8377374863369709E-2</v>
      </c>
      <c r="O914">
        <f t="shared" si="73"/>
        <v>2.4764258030067227E-2</v>
      </c>
      <c r="P914">
        <f t="shared" si="74"/>
        <v>2.3344871084311363E-2</v>
      </c>
      <c r="Q914">
        <f t="shared" si="72"/>
        <v>2.1037912442116795</v>
      </c>
    </row>
    <row r="915" spans="1:17">
      <c r="A915" s="842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75"/>
        <v>6.2409172500377439</v>
      </c>
      <c r="G915">
        <f>LN(F915/参数实验室!$E$58)/参数实验室!$E$59</f>
        <v>0.77054447222605937</v>
      </c>
      <c r="H915" s="905">
        <f>INDEX(神经网络!$F$10:$BN$70,MATCH(ROUND(G915*2,1)/2,神经网络!$D$10:$D$70,0),MATCH(ROUND(E915*2,1)/2,神经网络!$F$8:$BN$8,0))</f>
        <v>2.594600414439848</v>
      </c>
      <c r="I915">
        <f t="shared" si="67"/>
        <v>4.6424090091019226</v>
      </c>
      <c r="J915">
        <f t="shared" si="68"/>
        <v>10.043414069670007</v>
      </c>
      <c r="K915">
        <f t="shared" si="69"/>
        <v>0.46223415433218884</v>
      </c>
      <c r="L915">
        <f>MIN(MAX(L914*(1+MAX(MIN(((B915-B914)/B914)/($K$7*卓尔金历!$O$8),0),-卓尔金历!$N$11))+MIN(MAX(((B915-B914)/B914)/($K$7*卓尔金历!$O$8),0),卓尔金历!$N$11),0),1)</f>
        <v>1</v>
      </c>
      <c r="M915">
        <f t="shared" si="70"/>
        <v>3.5673640185469258</v>
      </c>
      <c r="N915">
        <f t="shared" si="71"/>
        <v>2.1087221095334688E-2</v>
      </c>
      <c r="O915">
        <f t="shared" si="73"/>
        <v>2.469429900097769E-2</v>
      </c>
      <c r="P915">
        <f t="shared" si="74"/>
        <v>0.1865798483880623</v>
      </c>
      <c r="Q915">
        <f t="shared" si="72"/>
        <v>2.1065038643344858</v>
      </c>
    </row>
    <row r="916" spans="1:17">
      <c r="A916" s="842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75"/>
        <v>6.4385540495867772</v>
      </c>
      <c r="G916">
        <f>LN(F916/参数实验室!$E$58)/参数实验室!$E$59</f>
        <v>0.78690775312883066</v>
      </c>
      <c r="H916" s="905">
        <f>INDEX(神经网络!$F$10:$BN$70,MATCH(ROUND(G916*2,1)/2,神经网络!$D$10:$D$70,0),MATCH(ROUND(E916*2,1)/2,神经网络!$F$8:$BN$8,0))</f>
        <v>2.6192412652634709</v>
      </c>
      <c r="I916">
        <f t="shared" si="67"/>
        <v>4.1783039542513922</v>
      </c>
      <c r="J916">
        <f t="shared" si="68"/>
        <v>9.6564382905710087</v>
      </c>
      <c r="K916">
        <f t="shared" si="69"/>
        <v>0.43269617932848808</v>
      </c>
      <c r="L916">
        <f>MIN(MAX(L915*(1+MAX(MIN(((B916-B915)/B915)/($K$7*卓尔金历!$O$8),0),-卓尔金历!$N$11))+MIN(MAX(((B916-B915)/B915)/($K$7*卓尔金历!$O$8),0),卓尔金历!$N$11),0),1)</f>
        <v>0</v>
      </c>
      <c r="M916">
        <f t="shared" si="70"/>
        <v>3.210732004811494</v>
      </c>
      <c r="N916">
        <f t="shared" si="71"/>
        <v>-3.8530302187542186E-2</v>
      </c>
      <c r="O916">
        <f t="shared" si="73"/>
        <v>2.7514824166558517E-2</v>
      </c>
      <c r="P916">
        <f t="shared" si="74"/>
        <v>1.637923262904643E-2</v>
      </c>
      <c r="Q916">
        <f t="shared" si="72"/>
        <v>2.0672122480394441</v>
      </c>
    </row>
    <row r="917" spans="1:17">
      <c r="A917" s="842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75"/>
        <v>5.6166848882276224</v>
      </c>
      <c r="G917">
        <f>LN(F917/参数实验室!$E$58)/参数实验室!$E$59</f>
        <v>0.71523243788683777</v>
      </c>
      <c r="H917" s="905">
        <f>INDEX(神经网络!$F$10:$BN$70,MATCH(ROUND(G917*2,1)/2,神经网络!$D$10:$D$70,0),MATCH(ROUND(E917*2,1)/2,神经网络!$F$8:$BN$8,0))</f>
        <v>2.661406399288865</v>
      </c>
      <c r="I917">
        <f t="shared" si="67"/>
        <v>5.5442671824807324</v>
      </c>
      <c r="J917">
        <f t="shared" si="68"/>
        <v>10.861697458201991</v>
      </c>
      <c r="K917">
        <f t="shared" si="69"/>
        <v>0.5104420560245021</v>
      </c>
      <c r="L917">
        <f>MIN(MAX(L916*(1+MAX(MIN(((B917-B916)/B916)/($K$7*卓尔金历!$O$8),0),-卓尔金历!$N$11))+MIN(MAX(((B917-B916)/B916)/($K$7*卓尔金历!$O$8),0),卓尔金历!$N$11),0),1)</f>
        <v>1</v>
      </c>
      <c r="M917">
        <f t="shared" si="70"/>
        <v>3.210732004811494</v>
      </c>
      <c r="N917">
        <f t="shared" si="71"/>
        <v>0.12481404958677694</v>
      </c>
      <c r="O917">
        <f t="shared" si="73"/>
        <v>3.3805772946504463E-2</v>
      </c>
      <c r="P917">
        <f t="shared" si="74"/>
        <v>0</v>
      </c>
      <c r="Q917">
        <f t="shared" si="72"/>
        <v>2.0782814828183751</v>
      </c>
    </row>
    <row r="918" spans="1:17">
      <c r="A918" s="842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75"/>
        <v>5.4721068634686345</v>
      </c>
      <c r="G918">
        <f>LN(F918/参数实验室!$E$58)/参数实验室!$E$59</f>
        <v>0.70154534503720967</v>
      </c>
      <c r="H918" s="905">
        <f>INDEX(神经网络!$F$10:$BN$70,MATCH(ROUND(G918*2,1)/2,神经网络!$D$10:$D$70,0),MATCH(ROUND(E918*2,1)/2,神经网络!$F$8:$BN$8,0))</f>
        <v>2.619247732640094</v>
      </c>
      <c r="I918">
        <f t="shared" si="67"/>
        <v>5.4789471643643139</v>
      </c>
      <c r="J918">
        <f t="shared" si="68"/>
        <v>10.813614779936957</v>
      </c>
      <c r="K918">
        <f t="shared" si="69"/>
        <v>0.50667119884182299</v>
      </c>
      <c r="L918">
        <f>MIN(MAX(L917*(1+MAX(MIN(((B918-B917)/B917)/($K$7*卓尔金历!$O$8),0),-卓尔金历!$N$11))+MIN(MAX(((B918-B917)/B917)/($K$7*卓尔金历!$O$8),0),卓尔金历!$N$11),0),1)</f>
        <v>0.86974414333448535</v>
      </c>
      <c r="M918">
        <f t="shared" si="70"/>
        <v>3.1729046300082091</v>
      </c>
      <c r="N918">
        <f t="shared" si="71"/>
        <v>-4.4268106757774407E-3</v>
      </c>
      <c r="O918">
        <f t="shared" si="73"/>
        <v>3.4285099765385789E-2</v>
      </c>
      <c r="P918">
        <f t="shared" si="74"/>
        <v>1</v>
      </c>
      <c r="Q918">
        <f t="shared" si="72"/>
        <v>2.0782814828183751</v>
      </c>
    </row>
    <row r="919" spans="1:17">
      <c r="A919" s="842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75"/>
        <v>5.184865960214287</v>
      </c>
      <c r="G919">
        <f>LN(F919/参数实验室!$E$58)/参数实验室!$E$59</f>
        <v>0.67324536231970944</v>
      </c>
      <c r="H919" s="905">
        <f>INDEX(神经网络!$F$10:$BN$70,MATCH(ROUND(G919*2,1)/2,神经网络!$D$10:$D$70,0),MATCH(ROUND(E919*2,1)/2,神经网络!$F$8:$BN$8,0))</f>
        <v>2.5946074754635111</v>
      </c>
      <c r="I919">
        <f t="shared" si="67"/>
        <v>5.5402686908869851</v>
      </c>
      <c r="J919">
        <f t="shared" si="68"/>
        <v>10.859822034236467</v>
      </c>
      <c r="K919">
        <f t="shared" si="69"/>
        <v>0.51016201494102209</v>
      </c>
      <c r="L919">
        <f>MIN(MAX(L918*(1+MAX(MIN(((B919-B918)/B918)/($K$7*卓尔金历!$O$8),0),-卓尔金历!$N$11))+MIN(MAX(((B919-B918)/B918)/($K$7*卓尔金历!$O$8),0),卓尔金历!$N$11),0),1)</f>
        <v>0.99547607255587556</v>
      </c>
      <c r="M919">
        <f t="shared" si="70"/>
        <v>3.2037908226993599</v>
      </c>
      <c r="N919">
        <f t="shared" si="71"/>
        <v>4.2730627306273106E-3</v>
      </c>
      <c r="O919">
        <f t="shared" si="73"/>
        <v>3.4459666275845395E-2</v>
      </c>
      <c r="P919">
        <f t="shared" si="74"/>
        <v>1</v>
      </c>
      <c r="Q919">
        <f t="shared" si="72"/>
        <v>2.1015420453401545</v>
      </c>
    </row>
    <row r="920" spans="1:17">
      <c r="A920" s="842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75"/>
        <v>5.0471445033675693</v>
      </c>
      <c r="G920">
        <f>LN(F920/参数实验室!$E$58)/参数实验室!$E$59</f>
        <v>0.65911558218765764</v>
      </c>
      <c r="H920" s="905">
        <f>INDEX(神经网络!$F$10:$BN$70,MATCH(ROUND(G920*2,1)/2,神经网络!$D$10:$D$70,0),MATCH(ROUND(E920*2,1)/2,神经网络!$F$8:$BN$8,0))</f>
        <v>2.5946074754635111</v>
      </c>
      <c r="I920">
        <f t="shared" ref="I920:I983" si="76">I919*(1+(B920-B919)/B919*H919)</f>
        <v>5.3283631502945896</v>
      </c>
      <c r="J920">
        <f t="shared" ref="J920:J983" si="77">J919*B920/B919</f>
        <v>10.699732652328322</v>
      </c>
      <c r="K920">
        <f t="shared" ref="K920:K983" si="78">I920/J920</f>
        <v>0.49799030718165727</v>
      </c>
      <c r="L920">
        <f>MIN(MAX(L919*(1+MAX(MIN(((B920-B919)/B919)/($K$7*卓尔金历!$O$8),0),-卓尔金历!$N$11))+MIN(MAX(((B920-B919)/B919)/($K$7*卓尔金历!$O$8),0),卓尔金历!$N$11),0),1)</f>
        <v>0.5636817217482627</v>
      </c>
      <c r="M920">
        <f t="shared" ref="M920:M983" si="79">M919*(1+(B920-B919)/B919*H919*L919)</f>
        <v>3.0818058134964104</v>
      </c>
      <c r="N920">
        <f t="shared" ref="N920:N983" si="80">(B920-B919)/B919</f>
        <v>-1.4741436959413387E-2</v>
      </c>
      <c r="O920">
        <f t="shared" si="73"/>
        <v>3.4918363942338063E-2</v>
      </c>
      <c r="P920">
        <f t="shared" si="74"/>
        <v>0.92652648623579048</v>
      </c>
      <c r="Q920">
        <f t="shared" ref="Q920:Q983" si="81">Q919*(1+(B920-B919)/B919*H919*P919)</f>
        <v>2.0211617554946528</v>
      </c>
    </row>
    <row r="921" spans="1:17">
      <c r="A921" s="842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75"/>
        <v>5.0055108348794066</v>
      </c>
      <c r="G921">
        <f>LN(F921/参数实验室!$E$58)/参数实验室!$E$59</f>
        <v>0.65476812901494275</v>
      </c>
      <c r="H921" s="905">
        <f>INDEX(神经网络!$F$10:$BN$70,MATCH(ROUND(G921*2,1)/2,神经网络!$D$10:$D$70,0),MATCH(ROUND(E921*2,1)/2,神经网络!$F$8:$BN$8,0))</f>
        <v>2.5442295498440615</v>
      </c>
      <c r="I921">
        <f t="shared" si="76"/>
        <v>5.3981723762640028</v>
      </c>
      <c r="J921">
        <f t="shared" si="77"/>
        <v>10.753760823590444</v>
      </c>
      <c r="K921">
        <f t="shared" si="78"/>
        <v>0.50197995518201155</v>
      </c>
      <c r="L921">
        <f>MIN(MAX(L920*(1+MAX(MIN(((B921-B920)/B920)/($K$7*卓尔金历!$O$8),0),-卓尔金历!$N$11))+MIN(MAX(((B921-B920)/B920)/($K$7*卓尔金历!$O$8),0),卓尔金历!$N$11),0),1)</f>
        <v>0.71225942900572914</v>
      </c>
      <c r="M921">
        <f t="shared" si="79"/>
        <v>3.104565078305157</v>
      </c>
      <c r="N921">
        <f t="shared" si="80"/>
        <v>5.0494879655113498E-3</v>
      </c>
      <c r="O921">
        <f t="shared" si="73"/>
        <v>3.4372720889942171E-2</v>
      </c>
      <c r="P921">
        <f t="shared" si="74"/>
        <v>1</v>
      </c>
      <c r="Q921">
        <f t="shared" si="81"/>
        <v>2.0456962953516298</v>
      </c>
    </row>
    <row r="922" spans="1:17">
      <c r="A922" s="842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75"/>
        <v>4.5071336206896557</v>
      </c>
      <c r="G922">
        <f>LN(F922/参数实验室!$E$58)/参数实验室!$E$59</f>
        <v>0.59972244373457018</v>
      </c>
      <c r="H922" s="905">
        <f>INDEX(神经网络!$F$10:$BN$70,MATCH(ROUND(G922*2,1)/2,神经网络!$D$10:$D$70,0),MATCH(ROUND(E922*2,1)/2,神经网络!$F$8:$BN$8,0))</f>
        <v>2.6192513258485537</v>
      </c>
      <c r="I922">
        <f t="shared" si="76"/>
        <v>6.6557043407034149</v>
      </c>
      <c r="J922">
        <f t="shared" si="77"/>
        <v>11.738398308128174</v>
      </c>
      <c r="K922">
        <f t="shared" si="78"/>
        <v>0.56700276869074362</v>
      </c>
      <c r="L922">
        <f>MIN(MAX(L921*(1+MAX(MIN(((B922-B921)/B921)/($K$7*卓尔金历!$O$8),0),-卓尔金历!$N$11))+MIN(MAX(((B922-B921)/B921)/($K$7*卓尔金历!$O$8),0),卓尔金历!$N$11),0),1)</f>
        <v>1</v>
      </c>
      <c r="M922">
        <f t="shared" si="79"/>
        <v>3.6196884558733213</v>
      </c>
      <c r="N922">
        <f t="shared" si="80"/>
        <v>9.1562152133580738E-2</v>
      </c>
      <c r="O922">
        <f t="shared" si="73"/>
        <v>3.746740099826195E-2</v>
      </c>
      <c r="P922">
        <f t="shared" si="74"/>
        <v>3.6590877887794165E-3</v>
      </c>
      <c r="Q922">
        <f t="shared" si="81"/>
        <v>2.5222517481288476</v>
      </c>
    </row>
    <row r="923" spans="1:17">
      <c r="A923" s="842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75"/>
        <v>4.3099346938775511</v>
      </c>
      <c r="G923">
        <f>LN(F923/参数实验室!$E$58)/参数实验室!$E$59</f>
        <v>0.5762411882420897</v>
      </c>
      <c r="H923" s="905">
        <f>INDEX(神经网络!$F$10:$BN$70,MATCH(ROUND(G923*2,1)/2,神经网络!$D$10:$D$70,0),MATCH(ROUND(E923*2,1)/2,神经网络!$F$8:$BN$8,0))</f>
        <v>2.6192513258485537</v>
      </c>
      <c r="I923">
        <f t="shared" si="76"/>
        <v>6.7904622969624224</v>
      </c>
      <c r="J923">
        <f t="shared" si="77"/>
        <v>11.82913690594949</v>
      </c>
      <c r="K923">
        <f t="shared" si="78"/>
        <v>0.57404545665095352</v>
      </c>
      <c r="L923">
        <f>MIN(MAX(L922*(1+MAX(MIN(((B923-B922)/B922)/($K$7*卓尔金历!$O$8),0),-卓尔金历!$N$11))+MIN(MAX(((B923-B922)/B922)/($K$7*卓尔金历!$O$8),0),卓尔金历!$N$11),0),1)</f>
        <v>1</v>
      </c>
      <c r="M923">
        <f t="shared" si="79"/>
        <v>3.6929762393502328</v>
      </c>
      <c r="N923">
        <f t="shared" si="80"/>
        <v>7.7300663548351793E-3</v>
      </c>
      <c r="O923">
        <f t="shared" si="73"/>
        <v>3.7485912104693521E-2</v>
      </c>
      <c r="P923">
        <f t="shared" si="74"/>
        <v>1</v>
      </c>
      <c r="Q923">
        <f t="shared" si="81"/>
        <v>2.5224386104138619</v>
      </c>
    </row>
    <row r="924" spans="1:17">
      <c r="A924" s="842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75"/>
        <v>4.2156411756203003</v>
      </c>
      <c r="G924">
        <f>LN(F924/参数实验室!$E$58)/参数实验室!$E$59</f>
        <v>0.56463086345641278</v>
      </c>
      <c r="H924" s="905">
        <f>INDEX(神经网络!$F$10:$BN$70,MATCH(ROUND(G924*2,1)/2,神经网络!$D$10:$D$70,0),MATCH(ROUND(E924*2,1)/2,神经网络!$F$8:$BN$8,0))</f>
        <v>2.5946098136034093</v>
      </c>
      <c r="I924">
        <f t="shared" si="76"/>
        <v>6.8520785810358014</v>
      </c>
      <c r="J924">
        <f t="shared" si="77"/>
        <v>11.870116914728069</v>
      </c>
      <c r="K924">
        <f t="shared" si="78"/>
        <v>0.5772545148678323</v>
      </c>
      <c r="L924">
        <f>MIN(MAX(L923*(1+MAX(MIN(((B924-B923)/B923)/($K$7*卓尔金历!$O$8),0),-卓尔金历!$N$11))+MIN(MAX(((B924-B923)/B923)/($K$7*卓尔金历!$O$8),0),卓尔金历!$N$11),0),1)</f>
        <v>1</v>
      </c>
      <c r="M924">
        <f t="shared" si="79"/>
        <v>3.7264861040823929</v>
      </c>
      <c r="N924">
        <f t="shared" si="80"/>
        <v>3.4643278799122513E-3</v>
      </c>
      <c r="O924">
        <f t="shared" si="73"/>
        <v>3.7477552736902911E-2</v>
      </c>
      <c r="P924">
        <f t="shared" si="74"/>
        <v>1</v>
      </c>
      <c r="Q924">
        <f t="shared" si="81"/>
        <v>2.5453270806210297</v>
      </c>
    </row>
    <row r="925" spans="1:17">
      <c r="A925" s="842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75"/>
        <v>4.0398725426015201</v>
      </c>
      <c r="G925">
        <f>LN(F925/参数实验室!$E$58)/参数实验室!$E$59</f>
        <v>0.54227808825143431</v>
      </c>
      <c r="H925" s="905">
        <f>INDEX(神经网络!$F$10:$BN$70,MATCH(ROUND(G925*2,1)/2,神经网络!$D$10:$D$70,0),MATCH(ROUND(E925*2,1)/2,神经网络!$F$8:$BN$8,0))</f>
        <v>2.5946098136034093</v>
      </c>
      <c r="I925">
        <f t="shared" si="76"/>
        <v>7.1495249275839301</v>
      </c>
      <c r="J925">
        <f t="shared" si="77"/>
        <v>12.068712341885805</v>
      </c>
      <c r="K925">
        <f t="shared" si="78"/>
        <v>0.59240163532365508</v>
      </c>
      <c r="L925">
        <f>MIN(MAX(L924*(1+MAX(MIN(((B925-B924)/B924)/($K$7*卓尔金历!$O$8),0),-卓尔金历!$N$11))+MIN(MAX(((B925-B924)/B924)/($K$7*卓尔金历!$O$8),0),卓尔金历!$N$11),0),1)</f>
        <v>1</v>
      </c>
      <c r="M925">
        <f t="shared" si="79"/>
        <v>3.888251568972044</v>
      </c>
      <c r="N925">
        <f t="shared" si="80"/>
        <v>1.673070523099271E-2</v>
      </c>
      <c r="O925">
        <f t="shared" si="73"/>
        <v>3.7343340939724995E-2</v>
      </c>
      <c r="P925">
        <f t="shared" si="74"/>
        <v>0.87047755467605337</v>
      </c>
      <c r="Q925">
        <f t="shared" si="81"/>
        <v>2.6558188433681948</v>
      </c>
    </row>
    <row r="926" spans="1:17">
      <c r="A926" s="842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75"/>
        <v>4.0851786577181208</v>
      </c>
      <c r="G926">
        <f>LN(F926/参数实验室!$E$58)/参数实验室!$E$59</f>
        <v>0.54813142838860152</v>
      </c>
      <c r="H926" s="905">
        <f>INDEX(神经网络!$F$10:$BN$70,MATCH(ROUND(G926*2,1)/2,神经网络!$D$10:$D$70,0),MATCH(ROUND(E926*2,1)/2,神经网络!$F$8:$BN$8,0))</f>
        <v>2.5946098136034093</v>
      </c>
      <c r="I926">
        <f t="shared" si="76"/>
        <v>6.8763504499381565</v>
      </c>
      <c r="J926">
        <f t="shared" si="77"/>
        <v>11.890985994174221</v>
      </c>
      <c r="K926">
        <f t="shared" si="78"/>
        <v>0.57828261283859084</v>
      </c>
      <c r="L926">
        <f>MIN(MAX(L925*(1+MAX(MIN(((B926-B925)/B925)/($K$7*卓尔金历!$O$8),0),-卓尔金历!$N$11))+MIN(MAX(((B926-B925)/B925)/($K$7*卓尔金历!$O$8),0),卓尔金历!$N$11),0),1)</f>
        <v>0.56669151734376666</v>
      </c>
      <c r="M926">
        <f t="shared" si="79"/>
        <v>3.7396863003607992</v>
      </c>
      <c r="N926">
        <f t="shared" si="80"/>
        <v>-1.4726206299139682E-2</v>
      </c>
      <c r="O926">
        <f t="shared" si="73"/>
        <v>3.5588176198777834E-2</v>
      </c>
      <c r="P926">
        <f t="shared" si="74"/>
        <v>0.95267934298616608</v>
      </c>
      <c r="Q926">
        <f t="shared" si="81"/>
        <v>2.567486660711471</v>
      </c>
    </row>
    <row r="927" spans="1:17">
      <c r="A927" s="842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75"/>
        <v>4.0303370023419207</v>
      </c>
      <c r="G927">
        <f>LN(F927/参数实验室!$E$58)/参数实验室!$E$59</f>
        <v>0.54103778112943846</v>
      </c>
      <c r="H927" s="905">
        <f>INDEX(神经网络!$F$10:$BN$70,MATCH(ROUND(G927*2,1)/2,神经网络!$D$10:$D$70,0),MATCH(ROUND(E927*2,1)/2,神经网络!$F$8:$BN$8,0))</f>
        <v>2.5442361073751778</v>
      </c>
      <c r="I927">
        <f t="shared" si="76"/>
        <v>6.9302340127679116</v>
      </c>
      <c r="J927">
        <f t="shared" si="77"/>
        <v>11.92689836798213</v>
      </c>
      <c r="K927">
        <f t="shared" si="78"/>
        <v>0.58105919904307979</v>
      </c>
      <c r="L927">
        <f>MIN(MAX(L926*(1+MAX(MIN(((B927-B926)/B926)/($K$7*卓尔金历!$O$8),0),-卓尔金历!$N$11))+MIN(MAX(((B927-B926)/B926)/($K$7*卓尔金历!$O$8),0),卓尔金历!$N$11),0),1)</f>
        <v>0.65555688791179356</v>
      </c>
      <c r="M927">
        <f t="shared" si="79"/>
        <v>3.7562928797876824</v>
      </c>
      <c r="N927">
        <f t="shared" si="80"/>
        <v>3.0201342281879146E-3</v>
      </c>
      <c r="O927">
        <f t="shared" si="73"/>
        <v>3.5194686893296426E-2</v>
      </c>
      <c r="P927">
        <f t="shared" si="74"/>
        <v>1</v>
      </c>
      <c r="Q927">
        <f t="shared" si="81"/>
        <v>2.5866536211366369</v>
      </c>
    </row>
    <row r="928" spans="1:17">
      <c r="A928" s="842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75"/>
        <v>3.8541648355263161</v>
      </c>
      <c r="G928">
        <f>LN(F928/参数实验室!$E$58)/参数实验室!$E$59</f>
        <v>0.5175790849452464</v>
      </c>
      <c r="H928" s="905">
        <f>INDEX(神经网络!$F$10:$BN$70,MATCH(ROUND(G928*2,1)/2,神经网络!$D$10:$D$70,0),MATCH(ROUND(E928*2,1)/2,神经网络!$F$8:$BN$8,0))</f>
        <v>2.5164620810316589</v>
      </c>
      <c r="I928">
        <f t="shared" si="76"/>
        <v>7.2310837056417911</v>
      </c>
      <c r="J928">
        <f t="shared" si="77"/>
        <v>12.130401819560278</v>
      </c>
      <c r="K928">
        <f t="shared" si="78"/>
        <v>0.5961124629838449</v>
      </c>
      <c r="L928">
        <f>MIN(MAX(L927*(1+MAX(MIN(((B928-B927)/B927)/($K$7*卓尔金历!$O$8),0),-卓尔金历!$N$11))+MIN(MAX(((B928-B927)/B927)/($K$7*卓尔金历!$O$8),0),卓尔金历!$N$11),0),1)</f>
        <v>1</v>
      </c>
      <c r="M928">
        <f t="shared" si="79"/>
        <v>3.8631913535730806</v>
      </c>
      <c r="N928">
        <f t="shared" si="80"/>
        <v>1.7062562730009969E-2</v>
      </c>
      <c r="O928">
        <f t="shared" si="73"/>
        <v>3.4706236336674037E-2</v>
      </c>
      <c r="P928">
        <f t="shared" si="74"/>
        <v>0.77021670634449124</v>
      </c>
      <c r="Q928">
        <f t="shared" si="81"/>
        <v>2.6989433282455684</v>
      </c>
    </row>
    <row r="929" spans="1:17">
      <c r="A929" s="842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75"/>
        <v>3.7379867202572346</v>
      </c>
      <c r="G929">
        <f>LN(F929/参数实验室!$E$58)/参数实验室!$E$59</f>
        <v>0.50151478137369665</v>
      </c>
      <c r="H929" s="905">
        <f>INDEX(神经网络!$F$10:$BN$70,MATCH(ROUND(G929*2,1)/2,神经网络!$D$10:$D$70,0),MATCH(ROUND(E929*2,1)/2,神经网络!$F$8:$BN$8,0))</f>
        <v>2.5716346955582114</v>
      </c>
      <c r="I929">
        <f t="shared" si="76"/>
        <v>7.6500877702802601</v>
      </c>
      <c r="J929">
        <f t="shared" si="77"/>
        <v>12.40972028251068</v>
      </c>
      <c r="K929">
        <f t="shared" si="78"/>
        <v>0.61645932350801769</v>
      </c>
      <c r="L929">
        <f>MIN(MAX(L928*(1+MAX(MIN(((B929-B928)/B928)/($K$7*卓尔金历!$O$8),0),-卓尔金历!$N$11))+MIN(MAX(((B929-B928)/B928)/($K$7*卓尔金历!$O$8),0),卓尔金历!$N$11),0),1)</f>
        <v>1</v>
      </c>
      <c r="M929">
        <f t="shared" si="79"/>
        <v>4.0870433992022006</v>
      </c>
      <c r="N929">
        <f t="shared" si="80"/>
        <v>2.302631578947378E-2</v>
      </c>
      <c r="O929">
        <f t="shared" si="73"/>
        <v>3.4618172645846171E-2</v>
      </c>
      <c r="P929">
        <f t="shared" si="74"/>
        <v>0.45659843171446796</v>
      </c>
      <c r="Q929">
        <f t="shared" si="81"/>
        <v>2.8193974171268268</v>
      </c>
    </row>
    <row r="930" spans="1:17">
      <c r="A930" s="842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75"/>
        <v>3.6644216405835373</v>
      </c>
      <c r="G930">
        <f>LN(F930/参数实验室!$E$58)/参数实验室!$E$59</f>
        <v>0.49108244670398676</v>
      </c>
      <c r="H930" s="905">
        <f>INDEX(神经网络!$F$10:$BN$70,MATCH(ROUND(G930*2,1)/2,神经网络!$D$10:$D$70,0),MATCH(ROUND(E930*2,1)/2,神经网络!$F$8:$BN$8,0))</f>
        <v>2.5716346955582114</v>
      </c>
      <c r="I930">
        <f t="shared" si="76"/>
        <v>7.5243309101689171</v>
      </c>
      <c r="J930">
        <f t="shared" si="77"/>
        <v>12.330393839032764</v>
      </c>
      <c r="K930">
        <f t="shared" si="78"/>
        <v>0.61022632434903235</v>
      </c>
      <c r="L930">
        <f>MIN(MAX(L929*(1+MAX(MIN(((B930-B929)/B929)/($K$7*卓尔金历!$O$8),0),-卓尔金历!$N$11))+MIN(MAX(((B930-B929)/B929)/($K$7*卓尔金历!$O$8),0),卓尔金历!$N$11),0),1)</f>
        <v>0.81191147447876599</v>
      </c>
      <c r="M930">
        <f t="shared" si="79"/>
        <v>4.019858059575224</v>
      </c>
      <c r="N930">
        <f t="shared" si="80"/>
        <v>-6.3922829581994235E-3</v>
      </c>
      <c r="O930">
        <f t="shared" si="73"/>
        <v>3.5028003295977335E-2</v>
      </c>
      <c r="P930">
        <f t="shared" si="74"/>
        <v>1</v>
      </c>
      <c r="Q930">
        <f t="shared" si="81"/>
        <v>2.7982354526743318</v>
      </c>
    </row>
    <row r="931" spans="1:17">
      <c r="A931" s="842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75"/>
        <v>3.3763253744757336</v>
      </c>
      <c r="G931">
        <f>LN(F931/参数实验室!$E$58)/参数实验室!$E$59</f>
        <v>0.44810605088909516</v>
      </c>
      <c r="H931" s="905">
        <f>INDEX(神经网络!$F$10:$BN$70,MATCH(ROUND(G931*2,1)/2,神经网络!$D$10:$D$70,0),MATCH(ROUND(E931*2,1)/2,神经网络!$F$8:$BN$8,0))</f>
        <v>2.5946016952476216</v>
      </c>
      <c r="I931">
        <f t="shared" si="76"/>
        <v>9.0765152806310478</v>
      </c>
      <c r="J931">
        <f t="shared" si="77"/>
        <v>13.3195004189777</v>
      </c>
      <c r="K931">
        <f t="shared" si="78"/>
        <v>0.68144562446942658</v>
      </c>
      <c r="L931">
        <f>MIN(MAX(L930*(1+MAX(MIN(((B931-B930)/B930)/($K$7*卓尔金历!$O$8),0),-卓尔金历!$N$11))+MIN(MAX(((B931-B930)/B930)/($K$7*卓尔金历!$O$8),0),卓尔金历!$N$11),0),1)</f>
        <v>1</v>
      </c>
      <c r="M931">
        <f t="shared" si="79"/>
        <v>4.6931366688711726</v>
      </c>
      <c r="N931">
        <f t="shared" si="80"/>
        <v>8.0216949503579257E-2</v>
      </c>
      <c r="O931">
        <f t="shared" si="73"/>
        <v>3.7005445792247765E-2</v>
      </c>
      <c r="P931">
        <f t="shared" si="74"/>
        <v>7.9278968270884015E-3</v>
      </c>
      <c r="Q931">
        <f t="shared" si="81"/>
        <v>3.3754797799598548</v>
      </c>
    </row>
    <row r="932" spans="1:17">
      <c r="A932" s="842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75"/>
        <v>3.2724639999999998</v>
      </c>
      <c r="G932">
        <f>LN(F932/参数实验室!$E$58)/参数实验室!$E$59</f>
        <v>0.43170712655005611</v>
      </c>
      <c r="H932" s="905">
        <f>INDEX(神经网络!$F$10:$BN$70,MATCH(ROUND(G932*2,1)/2,神经网络!$D$10:$D$70,0),MATCH(ROUND(E932*2,1)/2,神经网络!$F$8:$BN$8,0))</f>
        <v>2.5946016952476216</v>
      </c>
      <c r="I932">
        <f t="shared" si="76"/>
        <v>9.8666870890838396</v>
      </c>
      <c r="J932">
        <f t="shared" si="77"/>
        <v>13.76640995969834</v>
      </c>
      <c r="K932">
        <f t="shared" si="78"/>
        <v>0.71672186996965226</v>
      </c>
      <c r="L932">
        <f>MIN(MAX(L931*(1+MAX(MIN(((B932-B931)/B931)/($K$7*卓尔金历!$O$8),0),-卓尔金历!$N$11))+MIN(MAX(((B932-B931)/B931)/($K$7*卓尔金历!$O$8),0),卓尔金历!$N$11),0),1)</f>
        <v>1</v>
      </c>
      <c r="M932">
        <f t="shared" si="79"/>
        <v>5.1017058360350953</v>
      </c>
      <c r="N932">
        <f t="shared" si="80"/>
        <v>3.3553025763930419E-2</v>
      </c>
      <c r="O932">
        <f t="shared" si="73"/>
        <v>3.7109147442012526E-2</v>
      </c>
      <c r="P932">
        <f t="shared" si="74"/>
        <v>0.1414696981609451</v>
      </c>
      <c r="Q932">
        <f t="shared" si="81"/>
        <v>3.3778094579049966</v>
      </c>
    </row>
    <row r="933" spans="1:17">
      <c r="A933" s="842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75"/>
        <v>3.3968278248175183</v>
      </c>
      <c r="G933">
        <f>LN(F933/参数实验室!$E$58)/参数实验室!$E$59</f>
        <v>0.45128354488781919</v>
      </c>
      <c r="H933" s="905">
        <f>INDEX(神经网络!$F$10:$BN$70,MATCH(ROUND(G933*2,1)/2,神经网络!$D$10:$D$70,0),MATCH(ROUND(E933*2,1)/2,神经网络!$F$8:$BN$8,0))</f>
        <v>2.5946016952476216</v>
      </c>
      <c r="I933">
        <f t="shared" si="76"/>
        <v>9.6811789510561965</v>
      </c>
      <c r="J933">
        <f t="shared" si="77"/>
        <v>13.666653365787482</v>
      </c>
      <c r="K933">
        <f t="shared" si="78"/>
        <v>0.70837963705815843</v>
      </c>
      <c r="L933">
        <f>MIN(MAX(L932*(1+MAX(MIN(((B933-B932)/B932)/($K$7*卓尔金历!$O$8),0),-卓尔金历!$N$11))+MIN(MAX(((B933-B932)/B932)/($K$7*卓尔金历!$O$8),0),卓尔金历!$N$11),0),1)</f>
        <v>0.78678035081101405</v>
      </c>
      <c r="M933">
        <f t="shared" si="79"/>
        <v>5.0057863098696505</v>
      </c>
      <c r="N933">
        <f t="shared" si="80"/>
        <v>-7.246376811594203E-3</v>
      </c>
      <c r="O933">
        <f t="shared" si="73"/>
        <v>3.7203158747885295E-2</v>
      </c>
      <c r="P933">
        <f t="shared" si="74"/>
        <v>1</v>
      </c>
      <c r="Q933">
        <f t="shared" si="81"/>
        <v>3.3688250350196776</v>
      </c>
    </row>
    <row r="934" spans="1:17">
      <c r="A934" s="842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75"/>
        <v>3.3478911884057969</v>
      </c>
      <c r="G934">
        <f>LN(F934/参数实验室!$E$58)/参数实验室!$E$59</f>
        <v>0.44366720323032138</v>
      </c>
      <c r="H934" s="905">
        <f>INDEX(神经网络!$F$10:$BN$70,MATCH(ROUND(G934*2,1)/2,神经网络!$D$10:$D$70,0),MATCH(ROUND(E934*2,1)/2,神经网络!$F$8:$BN$8,0))</f>
        <v>2.5946016952476216</v>
      </c>
      <c r="I934">
        <f t="shared" si="76"/>
        <v>9.8645278803876284</v>
      </c>
      <c r="J934">
        <f t="shared" si="77"/>
        <v>13.76640995969834</v>
      </c>
      <c r="K934">
        <f t="shared" si="78"/>
        <v>0.71656502379824427</v>
      </c>
      <c r="L934">
        <f>MIN(MAX(L933*(1+MAX(MIN(((B934-B933)/B933)/($K$7*卓尔金历!$O$8),0),-卓尔金历!$N$11))+MIN(MAX(((B934-B933)/B933)/($K$7*卓尔金历!$O$8),0),卓尔金历!$N$11),0),1)</f>
        <v>1</v>
      </c>
      <c r="M934">
        <f t="shared" si="79"/>
        <v>5.080375508604642</v>
      </c>
      <c r="N934">
        <f t="shared" si="80"/>
        <v>7.2992700729927005E-3</v>
      </c>
      <c r="O934">
        <f t="shared" si="73"/>
        <v>3.7265950791007862E-2</v>
      </c>
      <c r="P934">
        <f t="shared" si="74"/>
        <v>1</v>
      </c>
      <c r="Q934">
        <f t="shared" si="81"/>
        <v>3.4326261966755514</v>
      </c>
    </row>
    <row r="935" spans="1:17">
      <c r="A935" s="842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75"/>
        <v>3.1495624585085196</v>
      </c>
      <c r="G935">
        <f>LN(F935/参数实验室!$E$58)/参数实验室!$E$59</f>
        <v>0.41161588338826482</v>
      </c>
      <c r="H935" s="905">
        <f>INDEX(神经网络!$F$10:$BN$70,MATCH(ROUND(G935*2,1)/2,神经网络!$D$10:$D$70,0),MATCH(ROUND(E935*2,1)/2,神经网络!$F$8:$BN$8,0))</f>
        <v>2.6192290847744095</v>
      </c>
      <c r="I935">
        <f t="shared" si="76"/>
        <v>11.090097396260671</v>
      </c>
      <c r="J935">
        <f t="shared" si="77"/>
        <v>14.425601532261286</v>
      </c>
      <c r="K935">
        <f t="shared" si="78"/>
        <v>0.7687788527541729</v>
      </c>
      <c r="L935">
        <f>MIN(MAX(L934*(1+MAX(MIN(((B935-B934)/B934)/($K$7*卓尔金历!$O$8),0),-卓尔金历!$N$11))+MIN(MAX(((B935-B934)/B934)/($K$7*卓尔金历!$O$8),0),卓尔金历!$N$11),0),1)</f>
        <v>1</v>
      </c>
      <c r="M935">
        <f t="shared" si="79"/>
        <v>5.7115616563890601</v>
      </c>
      <c r="N935">
        <f t="shared" si="80"/>
        <v>4.7884057971014519E-2</v>
      </c>
      <c r="O935">
        <f t="shared" si="73"/>
        <v>3.774921588888687E-2</v>
      </c>
      <c r="P935">
        <f t="shared" si="74"/>
        <v>2.8403439673921151E-2</v>
      </c>
      <c r="Q935">
        <f t="shared" si="81"/>
        <v>3.8590958743979753</v>
      </c>
    </row>
    <row r="936" spans="1:17">
      <c r="A936" s="842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75"/>
        <v>2.9075751053806105</v>
      </c>
      <c r="G936">
        <f>LN(F936/参数实验室!$E$58)/参数实验室!$E$59</f>
        <v>0.36965689694678922</v>
      </c>
      <c r="H936" s="905">
        <f>INDEX(神经网络!$F$10:$BN$70,MATCH(ROUND(G936*2,1)/2,神经网络!$D$10:$D$70,0),MATCH(ROUND(E936*2,1)/2,神经网络!$F$8:$BN$8,0))</f>
        <v>2.6829167336191584</v>
      </c>
      <c r="I936">
        <f t="shared" si="76"/>
        <v>14.447048010869795</v>
      </c>
      <c r="J936">
        <f t="shared" si="77"/>
        <v>16.092733729699535</v>
      </c>
      <c r="K936">
        <f t="shared" si="78"/>
        <v>0.89773734242600511</v>
      </c>
      <c r="L936">
        <f>MIN(MAX(L935*(1+MAX(MIN(((B936-B935)/B935)/($K$7*卓尔金历!$O$8),0),-卓尔金历!$N$11))+MIN(MAX(((B936-B935)/B935)/($K$7*卓尔金历!$O$8),0),卓尔金历!$N$11),0),1)</f>
        <v>1</v>
      </c>
      <c r="M936">
        <f t="shared" si="79"/>
        <v>7.4404401078315159</v>
      </c>
      <c r="N936">
        <f t="shared" si="80"/>
        <v>0.11556760345209109</v>
      </c>
      <c r="O936">
        <f t="shared" si="73"/>
        <v>4.2987016216029746E-2</v>
      </c>
      <c r="P936">
        <f t="shared" si="74"/>
        <v>4.1684389037208392E-4</v>
      </c>
      <c r="Q936">
        <f t="shared" si="81"/>
        <v>3.8922750886387898</v>
      </c>
    </row>
    <row r="937" spans="1:17">
      <c r="A937" s="842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75"/>
        <v>2.8777053444530853</v>
      </c>
      <c r="G937">
        <f>LN(F937/参数实验室!$E$58)/参数实验室!$E$59</f>
        <v>0.36423714098823157</v>
      </c>
      <c r="H937" s="905">
        <f>INDEX(神经网络!$F$10:$BN$70,MATCH(ROUND(G937*2,1)/2,神经网络!$D$10:$D$70,0),MATCH(ROUND(E937*2,1)/2,神经网络!$F$8:$BN$8,0))</f>
        <v>2.6829167336191584</v>
      </c>
      <c r="I937">
        <f t="shared" si="76"/>
        <v>15.110287102263838</v>
      </c>
      <c r="J937">
        <f t="shared" si="77"/>
        <v>16.368101831531067</v>
      </c>
      <c r="K937">
        <f t="shared" si="78"/>
        <v>0.92315451466435716</v>
      </c>
      <c r="L937">
        <f>MIN(MAX(L936*(1+MAX(MIN(((B937-B936)/B936)/($K$7*卓尔金历!$O$8),0),-卓尔金历!$N$11))+MIN(MAX(((B937-B936)/B936)/($K$7*卓尔金历!$O$8),0),卓尔金历!$N$11),0),1)</f>
        <v>1</v>
      </c>
      <c r="M937">
        <f t="shared" si="79"/>
        <v>7.7820178981854404</v>
      </c>
      <c r="N937">
        <f t="shared" si="80"/>
        <v>1.7111331515001268E-2</v>
      </c>
      <c r="O937">
        <f t="shared" si="73"/>
        <v>4.0732709345179932E-2</v>
      </c>
      <c r="P937">
        <f t="shared" si="74"/>
        <v>0.94755978178993605</v>
      </c>
      <c r="Q937">
        <f t="shared" si="81"/>
        <v>3.8923495734920941</v>
      </c>
    </row>
    <row r="938" spans="1:17">
      <c r="A938" s="842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75"/>
        <v>2.8259847380952383</v>
      </c>
      <c r="G938">
        <f>LN(F938/参数实验室!$E$58)/参数实验室!$E$59</f>
        <v>0.35471821094772804</v>
      </c>
      <c r="H938" s="905">
        <f>INDEX(神经网络!$F$10:$BN$70,MATCH(ROUND(G938*2,1)/2,神经网络!$D$10:$D$70,0),MATCH(ROUND(E938*2,1)/2,神经网络!$F$8:$BN$8,0))</f>
        <v>2.6421787288732652</v>
      </c>
      <c r="I938">
        <f t="shared" si="76"/>
        <v>16.078709785531622</v>
      </c>
      <c r="J938">
        <f t="shared" si="77"/>
        <v>16.759107777024063</v>
      </c>
      <c r="K938">
        <f t="shared" si="78"/>
        <v>0.95940129984573319</v>
      </c>
      <c r="L938">
        <f>MIN(MAX(L937*(1+MAX(MIN(((B938-B937)/B937)/($K$7*卓尔金历!$O$8),0),-卓尔金历!$N$11))+MIN(MAX(((B938-B937)/B937)/($K$7*卓尔金历!$O$8),0),卓尔金历!$N$11),0),1)</f>
        <v>1</v>
      </c>
      <c r="M938">
        <f t="shared" si="79"/>
        <v>8.2807696825290726</v>
      </c>
      <c r="N938">
        <f t="shared" si="80"/>
        <v>2.3888288912021195E-2</v>
      </c>
      <c r="O938">
        <f t="shared" si="73"/>
        <v>3.425664041644047E-2</v>
      </c>
      <c r="P938">
        <f t="shared" si="74"/>
        <v>0.41590862045286336</v>
      </c>
      <c r="Q938">
        <f t="shared" si="81"/>
        <v>4.1287295547523719</v>
      </c>
    </row>
    <row r="939" spans="1:17">
      <c r="A939" s="842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75"/>
        <v>2.6670319375282934</v>
      </c>
      <c r="G939">
        <f>LN(F939/参数实验室!$E$58)/参数实验室!$E$59</f>
        <v>0.32433406214736549</v>
      </c>
      <c r="H939" s="905">
        <f>INDEX(神经网络!$F$10:$BN$70,MATCH(ROUND(G939*2,1)/2,神经网络!$D$10:$D$70,0),MATCH(ROUND(E939*2,1)/2,神经网络!$F$8:$BN$8,0))</f>
        <v>2.6613261590527335</v>
      </c>
      <c r="I939">
        <f t="shared" si="76"/>
        <v>18.283770701318922</v>
      </c>
      <c r="J939">
        <f t="shared" si="77"/>
        <v>17.628985275926741</v>
      </c>
      <c r="K939">
        <f t="shared" si="78"/>
        <v>1.0371425476363818</v>
      </c>
      <c r="L939">
        <f>MIN(MAX(L938*(1+MAX(MIN(((B939-B938)/B938)/($K$7*卓尔金历!$O$8),0),-卓尔金历!$N$11))+MIN(MAX(((B939-B938)/B938)/($K$7*卓尔金历!$O$8),0),卓尔金历!$N$11),0),1)</f>
        <v>1</v>
      </c>
      <c r="M939">
        <f t="shared" si="79"/>
        <v>9.4164081649160192</v>
      </c>
      <c r="N939">
        <f t="shared" si="80"/>
        <v>5.1904761904761898E-2</v>
      </c>
      <c r="O939">
        <f t="shared" si="73"/>
        <v>3.4332796473285555E-2</v>
      </c>
      <c r="P939">
        <f t="shared" si="74"/>
        <v>2.0098046358847915E-2</v>
      </c>
      <c r="Q939">
        <f t="shared" si="81"/>
        <v>4.364225673156171</v>
      </c>
    </row>
    <row r="940" spans="1:17">
      <c r="A940" s="842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75"/>
        <v>2.4954933191035216</v>
      </c>
      <c r="G940">
        <f>LN(F940/参数实验室!$E$58)/参数实验室!$E$59</f>
        <v>0.28944187691684403</v>
      </c>
      <c r="H940" s="905">
        <f>INDEX(神经网络!$F$10:$BN$70,MATCH(ROUND(G940*2,1)/2,神经网络!$D$10:$D$70,0),MATCH(ROUND(E940*2,1)/2,神经网络!$F$8:$BN$8,0))</f>
        <v>2.7020625424229565</v>
      </c>
      <c r="I940">
        <f t="shared" si="76"/>
        <v>21.224461879837648</v>
      </c>
      <c r="J940">
        <f t="shared" si="77"/>
        <v>18.694385698894699</v>
      </c>
      <c r="K940">
        <f t="shared" si="78"/>
        <v>1.135338824270248</v>
      </c>
      <c r="L940">
        <f>MIN(MAX(L939*(1+MAX(MIN(((B940-B939)/B939)/($K$7*卓尔金历!$O$8),0),-卓尔金历!$N$11))+MIN(MAX(((B940-B939)/B939)/($K$7*卓尔金历!$O$8),0),卓尔金历!$N$11),0),1)</f>
        <v>1</v>
      </c>
      <c r="M940">
        <f t="shared" si="79"/>
        <v>10.930906945077528</v>
      </c>
      <c r="N940">
        <f t="shared" si="80"/>
        <v>6.0434585785423309E-2</v>
      </c>
      <c r="O940">
        <f t="shared" ref="O940:O1003" si="82">STDEVP(N920:N940)</f>
        <v>3.4866903927206774E-2</v>
      </c>
      <c r="P940">
        <f t="shared" ref="P940:P1003" si="83">MIN(O939*MAX(1-LN(MAX(ABS(N940),0.0001)/O940),0)+MAX(-LN(MAX(ABS(N940),0.0001)/O940),0),1)</f>
        <v>1.5448952084347888E-2</v>
      </c>
      <c r="Q940">
        <f t="shared" si="81"/>
        <v>4.3783329989508264</v>
      </c>
    </row>
    <row r="941" spans="1:17">
      <c r="A941" s="842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75"/>
        <v>2.4965168913043478</v>
      </c>
      <c r="G941">
        <f>LN(F941/参数实验室!$E$58)/参数实验室!$E$59</f>
        <v>0.28965711125847182</v>
      </c>
      <c r="H941" s="905">
        <f>INDEX(神经网络!$F$10:$BN$70,MATCH(ROUND(G941*2,1)/2,神经网络!$D$10:$D$70,0),MATCH(ROUND(E941*2,1)/2,神经网络!$F$8:$BN$8,0))</f>
        <v>2.6613261590527335</v>
      </c>
      <c r="I941">
        <f t="shared" si="76"/>
        <v>20.183963482520586</v>
      </c>
      <c r="J941">
        <f t="shared" si="77"/>
        <v>18.355213279597784</v>
      </c>
      <c r="K941">
        <f t="shared" si="78"/>
        <v>1.099631106164018</v>
      </c>
      <c r="L941">
        <f>MIN(MAX(L940*(1+MAX(MIN(((B941-B940)/B940)/($K$7*卓尔金历!$O$8),0),-卓尔金历!$N$11))+MIN(MAX(((B941-B940)/B940)/($K$7*卓尔金历!$O$8),0),卓尔金历!$N$11),0),1)</f>
        <v>0.46615443223333841</v>
      </c>
      <c r="M941">
        <f t="shared" si="79"/>
        <v>10.395035118410416</v>
      </c>
      <c r="N941">
        <f t="shared" si="80"/>
        <v>-1.8143009605122763E-2</v>
      </c>
      <c r="O941">
        <f t="shared" si="82"/>
        <v>3.5066754787836184E-2</v>
      </c>
      <c r="P941">
        <f t="shared" si="83"/>
        <v>0.71681126807613893</v>
      </c>
      <c r="Q941">
        <f t="shared" si="81"/>
        <v>4.3750170140604299</v>
      </c>
    </row>
    <row r="942" spans="1:17">
      <c r="A942" s="842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75"/>
        <v>2.3459521694214875</v>
      </c>
      <c r="G942">
        <f>LN(F942/参数实验室!$E$58)/参数实验室!$E$59</f>
        <v>0.25700848413142569</v>
      </c>
      <c r="H942" s="905">
        <f>INDEX(神经网络!$F$10:$BN$70,MATCH(ROUND(G942*2,1)/2,神经网络!$D$10:$D$70,0),MATCH(ROUND(E942*2,1)/2,神经网络!$F$8:$BN$8,0))</f>
        <v>2.6828327814807689</v>
      </c>
      <c r="I942">
        <f t="shared" si="76"/>
        <v>22.986543135184782</v>
      </c>
      <c r="J942">
        <f t="shared" si="77"/>
        <v>19.312876581142017</v>
      </c>
      <c r="K942">
        <f t="shared" si="78"/>
        <v>1.1902185072538547</v>
      </c>
      <c r="L942">
        <f>MIN(MAX(L941*(1+MAX(MIN(((B942-B941)/B941)/($K$7*卓尔金历!$O$8),0),-卓尔金历!$N$11))+MIN(MAX(((B942-B941)/B941)/($K$7*卓尔金历!$O$8),0),卓尔金历!$N$11),0),1)</f>
        <v>1</v>
      </c>
      <c r="M942">
        <f t="shared" si="79"/>
        <v>11.067868130396352</v>
      </c>
      <c r="N942">
        <f t="shared" si="80"/>
        <v>5.217391304347823E-2</v>
      </c>
      <c r="O942">
        <f t="shared" si="82"/>
        <v>3.5122432316983088E-2</v>
      </c>
      <c r="P942">
        <f t="shared" si="83"/>
        <v>2.1189346209159639E-2</v>
      </c>
      <c r="Q942">
        <f t="shared" si="81"/>
        <v>4.8104647961260305</v>
      </c>
    </row>
    <row r="943" spans="1:17">
      <c r="A943" s="842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75"/>
        <v>2.6066228417765673</v>
      </c>
      <c r="G943">
        <f>LN(F943/参数实验室!$E$58)/参数实验室!$E$59</f>
        <v>0.31230925341831245</v>
      </c>
      <c r="H943" s="905">
        <f>INDEX(神经网络!$F$10:$BN$70,MATCH(ROUND(G943*2,1)/2,神经网络!$D$10:$D$70,0),MATCH(ROUND(E943*2,1)/2,神经网络!$F$8:$BN$8,0))</f>
        <v>2.6191785411197768</v>
      </c>
      <c r="I943">
        <f t="shared" si="76"/>
        <v>17.749642961852413</v>
      </c>
      <c r="J943">
        <f t="shared" si="77"/>
        <v>17.672838274609958</v>
      </c>
      <c r="K943">
        <f t="shared" si="78"/>
        <v>1.004345916940393</v>
      </c>
      <c r="L943">
        <f>MIN(MAX(L942*(1+MAX(MIN(((B943-B942)/B942)/($K$7*卓尔金历!$O$8),0),-卓尔金历!$N$11))+MIN(MAX(((B943-B942)/B942)/($K$7*卓尔金历!$O$8),0),卓尔金历!$N$11),0),1)</f>
        <v>0</v>
      </c>
      <c r="M943">
        <f t="shared" si="79"/>
        <v>8.5463354149454211</v>
      </c>
      <c r="N943">
        <f t="shared" si="80"/>
        <v>-8.4919421487603217E-2</v>
      </c>
      <c r="O943">
        <f t="shared" si="82"/>
        <v>3.9903097777542355E-2</v>
      </c>
      <c r="P943">
        <f t="shared" si="83"/>
        <v>8.5962551751246914E-3</v>
      </c>
      <c r="Q943">
        <f t="shared" si="81"/>
        <v>4.7872424962536773</v>
      </c>
    </row>
    <row r="944" spans="1:17">
      <c r="A944" s="842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75"/>
        <v>2.4664051577152599</v>
      </c>
      <c r="G944">
        <f>LN(F944/参数实验室!$E$58)/参数实验室!$E$59</f>
        <v>0.28328809764161772</v>
      </c>
      <c r="H944" s="905">
        <f>INDEX(神经网络!$F$10:$BN$70,MATCH(ROUND(G944*2,1)/2,神经网络!$D$10:$D$70,0),MATCH(ROUND(E944*2,1)/2,神经网络!$F$8:$BN$8,0))</f>
        <v>2.6613261590527335</v>
      </c>
      <c r="I944">
        <f t="shared" si="76"/>
        <v>20.510362488392737</v>
      </c>
      <c r="J944">
        <f t="shared" si="77"/>
        <v>18.722317545189746</v>
      </c>
      <c r="K944">
        <f t="shared" si="78"/>
        <v>1.0955033979573958</v>
      </c>
      <c r="L944">
        <f>MIN(MAX(L943*(1+MAX(MIN(((B944-B943)/B943)/($K$7*卓尔金历!$O$8),0),-卓尔金历!$N$11))+MIN(MAX(((B944-B943)/B943)/($K$7*卓尔金历!$O$8),0),卓尔金历!$N$11),0),1)</f>
        <v>1</v>
      </c>
      <c r="M944">
        <f t="shared" si="79"/>
        <v>8.5463354149454211</v>
      </c>
      <c r="N944">
        <f t="shared" si="80"/>
        <v>5.9383742117277268E-2</v>
      </c>
      <c r="O944">
        <f t="shared" si="82"/>
        <v>4.0628075492053113E-2</v>
      </c>
      <c r="P944">
        <f t="shared" si="83"/>
        <v>2.4757432297173875E-2</v>
      </c>
      <c r="Q944">
        <f t="shared" si="81"/>
        <v>4.7936431950602438</v>
      </c>
    </row>
    <row r="945" spans="1:17">
      <c r="A945" s="842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75"/>
        <v>2.3984948780570536</v>
      </c>
      <c r="G945">
        <f>LN(F945/参数实验室!$E$58)/参数实验室!$E$59</f>
        <v>0.26863402459290053</v>
      </c>
      <c r="H945" s="905">
        <f>INDEX(神经网络!$F$10:$BN$70,MATCH(ROUND(G945*2,1)/2,神经网络!$D$10:$D$70,0),MATCH(ROUND(E945*2,1)/2,神经网络!$F$8:$BN$8,0))</f>
        <v>2.594495636605703</v>
      </c>
      <c r="I945">
        <f t="shared" si="76"/>
        <v>20.800736681696545</v>
      </c>
      <c r="J945">
        <f t="shared" si="77"/>
        <v>18.821914528550348</v>
      </c>
      <c r="K945">
        <f t="shared" si="78"/>
        <v>1.105133946397673</v>
      </c>
      <c r="L945">
        <f>MIN(MAX(L944*(1+MAX(MIN(((B945-B944)/B944)/($K$7*卓尔金历!$O$8),0),-卓尔金历!$N$11))+MIN(MAX(((B945-B944)/B944)/($K$7*卓尔金历!$O$8),0),卓尔金历!$N$11),0),1)</f>
        <v>1</v>
      </c>
      <c r="M945">
        <f t="shared" si="79"/>
        <v>8.6673296320502118</v>
      </c>
      <c r="N945">
        <f t="shared" si="80"/>
        <v>5.3196930946291755E-3</v>
      </c>
      <c r="O945">
        <f t="shared" si="82"/>
        <v>4.058767061770021E-2</v>
      </c>
      <c r="P945">
        <f t="shared" si="83"/>
        <v>1</v>
      </c>
      <c r="Q945">
        <f t="shared" si="81"/>
        <v>4.795323375736352</v>
      </c>
    </row>
    <row r="946" spans="1:17">
      <c r="A946" s="842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75"/>
        <v>2.4114156762513308</v>
      </c>
      <c r="G946">
        <f>LN(F946/参数实验室!$E$58)/参数实验室!$E$59</f>
        <v>0.27145384812506934</v>
      </c>
      <c r="H946" s="905">
        <f>INDEX(神经网络!$F$10:$BN$70,MATCH(ROUND(G946*2,1)/2,神经网络!$D$10:$D$70,0),MATCH(ROUND(E946*2,1)/2,神经网络!$F$8:$BN$8,0))</f>
        <v>2.594495636605703</v>
      </c>
      <c r="I946">
        <f t="shared" si="76"/>
        <v>20.549489150347487</v>
      </c>
      <c r="J946">
        <f t="shared" si="77"/>
        <v>18.734288336459052</v>
      </c>
      <c r="K946">
        <f t="shared" si="78"/>
        <v>1.0968919011647669</v>
      </c>
      <c r="L946">
        <f>MIN(MAX(L945*(1+MAX(MIN(((B946-B945)/B945)/($K$7*卓尔金历!$O$8),0),-卓尔金历!$N$11))+MIN(MAX(((B946-B945)/B945)/($K$7*卓尔金历!$O$8),0),卓尔金历!$N$11),0),1)</f>
        <v>0.8630139152178018</v>
      </c>
      <c r="M946">
        <f t="shared" si="79"/>
        <v>8.5626388604316581</v>
      </c>
      <c r="N946">
        <f t="shared" si="80"/>
        <v>-4.6555408568230341E-3</v>
      </c>
      <c r="O946">
        <f t="shared" si="82"/>
        <v>4.0998599981387107E-2</v>
      </c>
      <c r="P946">
        <f t="shared" si="83"/>
        <v>1</v>
      </c>
      <c r="Q946">
        <f t="shared" si="81"/>
        <v>4.7374017175465069</v>
      </c>
    </row>
    <row r="947" spans="1:17">
      <c r="A947" s="842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75"/>
        <v>2.3778149880213277</v>
      </c>
      <c r="G947">
        <f>LN(F947/参数实验室!$E$58)/参数实验室!$E$59</f>
        <v>0.26408909680394793</v>
      </c>
      <c r="H947" s="905">
        <f>INDEX(神经网络!$F$10:$BN$70,MATCH(ROUND(G947*2,1)/2,神经网络!$D$10:$D$70,0),MATCH(ROUND(E947*2,1)/2,神经网络!$F$8:$BN$8,0))</f>
        <v>2.594495636605703</v>
      </c>
      <c r="I947">
        <f t="shared" si="76"/>
        <v>20.606495350746624</v>
      </c>
      <c r="J947">
        <f t="shared" si="77"/>
        <v>18.754319460516349</v>
      </c>
      <c r="K947">
        <f t="shared" si="78"/>
        <v>1.0987599626917777</v>
      </c>
      <c r="L947">
        <f>MIN(MAX(L946*(1+MAX(MIN(((B947-B946)/B946)/($K$7*卓尔金历!$O$8),0),-卓尔金历!$N$11))+MIN(MAX(((B947-B946)/B946)/($K$7*卓尔金历!$O$8),0),卓尔金历!$N$11),0),1)</f>
        <v>0.89447505348663081</v>
      </c>
      <c r="M947">
        <f t="shared" si="79"/>
        <v>8.5831385125471567</v>
      </c>
      <c r="N947">
        <f t="shared" si="80"/>
        <v>1.0692225772097272E-3</v>
      </c>
      <c r="O947">
        <f t="shared" si="82"/>
        <v>4.045947273200582E-2</v>
      </c>
      <c r="P947">
        <f t="shared" si="83"/>
        <v>1</v>
      </c>
      <c r="Q947">
        <f t="shared" si="81"/>
        <v>4.7505437119632923</v>
      </c>
    </row>
    <row r="948" spans="1:17">
      <c r="A948" s="842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75"/>
        <v>2.3199089662447259</v>
      </c>
      <c r="G948">
        <f>LN(F948/参数实验室!$E$58)/参数实验室!$E$59</f>
        <v>0.25114932028672082</v>
      </c>
      <c r="H948" s="905">
        <f>INDEX(神经网络!$F$10:$BN$70,MATCH(ROUND(G948*2,1)/2,神经网络!$D$10:$D$70,0),MATCH(ROUND(E948*2,1)/2,神经网络!$F$8:$BN$8,0))</f>
        <v>2.594495636605703</v>
      </c>
      <c r="I948">
        <f t="shared" si="76"/>
        <v>21.061274100982676</v>
      </c>
      <c r="J948">
        <f t="shared" si="77"/>
        <v>18.913850205498591</v>
      </c>
      <c r="K948">
        <f t="shared" si="78"/>
        <v>1.1135371102209424</v>
      </c>
      <c r="L948">
        <f>MIN(MAX(L947*(1+MAX(MIN(((B948-B947)/B947)/($K$7*卓尔金历!$O$8),0),-卓尔金历!$N$11))+MIN(MAX(((B948-B947)/B947)/($K$7*卓尔金历!$O$8),0),卓尔金历!$N$11),0),1)</f>
        <v>1</v>
      </c>
      <c r="M948">
        <f t="shared" si="79"/>
        <v>8.7525763431607313</v>
      </c>
      <c r="N948">
        <f t="shared" si="80"/>
        <v>8.5063467815030373E-3</v>
      </c>
      <c r="O948">
        <f t="shared" si="82"/>
        <v>4.0348852752041482E-2</v>
      </c>
      <c r="P948">
        <f t="shared" si="83"/>
        <v>1</v>
      </c>
      <c r="Q948">
        <f t="shared" si="81"/>
        <v>4.8553866896504285</v>
      </c>
    </row>
    <row r="949" spans="1:17">
      <c r="A949" s="842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75"/>
        <v>2.1328849999999999</v>
      </c>
      <c r="G949">
        <f>LN(F949/参数实验室!$E$58)/参数实验室!$E$59</f>
        <v>0.2070340663182931</v>
      </c>
      <c r="H949" s="905">
        <f>INDEX(神经网络!$F$10:$BN$70,MATCH(ROUND(G949*2,1)/2,神经网络!$D$10:$D$70,0),MATCH(ROUND(E949*2,1)/2,神经网络!$F$8:$BN$8,0))</f>
        <v>2.6190582382071761</v>
      </c>
      <c r="I949">
        <f t="shared" si="76"/>
        <v>25.903092914837028</v>
      </c>
      <c r="J949">
        <f t="shared" si="77"/>
        <v>20.589760983201</v>
      </c>
      <c r="K949">
        <f t="shared" si="78"/>
        <v>1.2580569991060668</v>
      </c>
      <c r="L949">
        <f>MIN(MAX(L948*(1+MAX(MIN(((B949-B948)/B948)/($K$7*卓尔金历!$O$8),0),-卓尔金历!$N$11))+MIN(MAX(((B949-B948)/B948)/($K$7*卓尔金历!$O$8),0),卓尔金历!$N$11),0),1)</f>
        <v>1</v>
      </c>
      <c r="M949">
        <f t="shared" si="79"/>
        <v>10.764723785182525</v>
      </c>
      <c r="N949">
        <f t="shared" si="80"/>
        <v>8.8607594936708917E-2</v>
      </c>
      <c r="O949">
        <f t="shared" si="82"/>
        <v>4.2657929273863117E-2</v>
      </c>
      <c r="P949">
        <f t="shared" si="83"/>
        <v>1.0853663696631457E-2</v>
      </c>
      <c r="Q949">
        <f t="shared" si="81"/>
        <v>5.9716013360089111</v>
      </c>
    </row>
    <row r="950" spans="1:17">
      <c r="A950" s="842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75"/>
        <v>1.8832889414947582</v>
      </c>
      <c r="G950">
        <f>LN(F950/参数实验室!$E$58)/参数实验室!$E$59</f>
        <v>0.14171291653951926</v>
      </c>
      <c r="H950" s="905">
        <f>INDEX(神经网络!$F$10:$BN$70,MATCH(ROUND(G950*2,1)/2,神经网络!$D$10:$D$70,0),MATCH(ROUND(E950*2,1)/2,神经网络!$F$8:$BN$8,0))</f>
        <v>2.7177761090877284</v>
      </c>
      <c r="I950">
        <f t="shared" si="76"/>
        <v>35.816396888831598</v>
      </c>
      <c r="J950">
        <f t="shared" si="77"/>
        <v>23.598419855552461</v>
      </c>
      <c r="K950">
        <f t="shared" si="78"/>
        <v>1.5177455570358613</v>
      </c>
      <c r="L950">
        <f>MIN(MAX(L949*(1+MAX(MIN(((B950-B949)/B949)/($K$7*卓尔金历!$O$8),0),-卓尔金历!$N$11))+MIN(MAX(((B950-B949)/B949)/($K$7*卓尔金历!$O$8),0),卓尔金历!$N$11),0),1)</f>
        <v>1</v>
      </c>
      <c r="M950">
        <f t="shared" si="79"/>
        <v>14.884462668467737</v>
      </c>
      <c r="N950">
        <f t="shared" si="80"/>
        <v>0.14612403100775193</v>
      </c>
      <c r="O950">
        <f t="shared" si="82"/>
        <v>4.9671462235749989E-2</v>
      </c>
      <c r="P950">
        <f t="shared" si="83"/>
        <v>0</v>
      </c>
      <c r="Q950">
        <f t="shared" si="81"/>
        <v>5.9964060353412556</v>
      </c>
    </row>
    <row r="951" spans="1:17">
      <c r="A951" s="842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75"/>
        <v>1.6795985814591061</v>
      </c>
      <c r="G951">
        <f>LN(F951/参数实验室!$E$58)/参数实验室!$E$59</f>
        <v>8.1635571942149696E-2</v>
      </c>
      <c r="H951" s="905">
        <f>INDEX(神经网络!$F$10:$BN$70,MATCH(ROUND(G951*2,1)/2,神经网络!$D$10:$D$70,0),MATCH(ROUND(E951*2,1)/2,神经网络!$F$8:$BN$8,0))</f>
        <v>2.7362443074915666</v>
      </c>
      <c r="I951">
        <f t="shared" si="76"/>
        <v>44.620205841745758</v>
      </c>
      <c r="J951">
        <f t="shared" si="77"/>
        <v>25.732732133594038</v>
      </c>
      <c r="K951">
        <f t="shared" si="78"/>
        <v>1.7339863334408303</v>
      </c>
      <c r="L951">
        <f>MIN(MAX(L950*(1+MAX(MIN(((B951-B950)/B950)/($K$7*卓尔金历!$O$8),0),-卓尔金历!$N$11))+MIN(MAX(((B951-B950)/B950)/($K$7*卓尔金历!$O$8),0),卓尔金历!$N$11),0),1)</f>
        <v>1</v>
      </c>
      <c r="M951">
        <f t="shared" si="79"/>
        <v>18.54312119033693</v>
      </c>
      <c r="N951">
        <f t="shared" si="80"/>
        <v>9.0443016570848786E-2</v>
      </c>
      <c r="O951">
        <f t="shared" si="82"/>
        <v>5.0358228002339619E-2</v>
      </c>
      <c r="P951">
        <f t="shared" si="83"/>
        <v>2.0585941180404126E-2</v>
      </c>
      <c r="Q951">
        <f t="shared" si="81"/>
        <v>5.9964060353412556</v>
      </c>
    </row>
    <row r="952" spans="1:17">
      <c r="A952" s="842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75"/>
        <v>1.4795165843330982</v>
      </c>
      <c r="G952">
        <f>LN(F952/参数实验室!$E$58)/参数实验室!$E$59</f>
        <v>1.5063387935295642E-2</v>
      </c>
      <c r="H952" s="905">
        <f>INDEX(神经网络!$F$10:$BN$70,MATCH(ROUND(G952*2,1)/2,神经网络!$D$10:$D$70,0),MATCH(ROUND(E952*2,1)/2,神经网络!$F$8:$BN$8,0))</f>
        <v>2.7355895869941285</v>
      </c>
      <c r="I952">
        <f t="shared" si="76"/>
        <v>56.663386329933488</v>
      </c>
      <c r="J952">
        <f t="shared" si="77"/>
        <v>28.271018714337025</v>
      </c>
      <c r="K952">
        <f t="shared" si="78"/>
        <v>2.0042923427162496</v>
      </c>
      <c r="L952">
        <f>MIN(MAX(L951*(1+MAX(MIN(((B952-B951)/B951)/($K$7*卓尔金历!$O$8),0),-卓尔金历!$N$11))+MIN(MAX(((B952-B951)/B951)/($K$7*卓尔金历!$O$8),0),卓尔金历!$N$11),0),1)</f>
        <v>1</v>
      </c>
      <c r="M952">
        <f t="shared" si="79"/>
        <v>23.547987283998786</v>
      </c>
      <c r="N952">
        <f t="shared" si="80"/>
        <v>9.8640384066690595E-2</v>
      </c>
      <c r="O952">
        <f t="shared" si="82"/>
        <v>5.1257979136891139E-2</v>
      </c>
      <c r="P952">
        <f t="shared" si="83"/>
        <v>1.7393255759935368E-2</v>
      </c>
      <c r="Q952">
        <f t="shared" si="81"/>
        <v>6.0297234570435672</v>
      </c>
    </row>
    <row r="953" spans="1:17">
      <c r="A953" s="842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75"/>
        <v>1.4720251914406357</v>
      </c>
      <c r="G953">
        <f>LN(F953/参数实验室!$E$58)/参数实验室!$E$59</f>
        <v>1.2399087993191666E-2</v>
      </c>
      <c r="H953" s="905">
        <f>INDEX(神经网络!$F$10:$BN$70,MATCH(ROUND(G953*2,1)/2,神经网络!$D$10:$D$70,0),MATCH(ROUND(E953*2,1)/2,神经网络!$F$8:$BN$8,0))</f>
        <v>2.7009978581786296</v>
      </c>
      <c r="I953">
        <f t="shared" si="76"/>
        <v>54.508373583795567</v>
      </c>
      <c r="J953">
        <f t="shared" si="77"/>
        <v>27.877977734328248</v>
      </c>
      <c r="K953">
        <f t="shared" si="78"/>
        <v>1.955248479758821</v>
      </c>
      <c r="L953">
        <f>MIN(MAX(L952*(1+MAX(MIN(((B953-B952)/B952)/($K$7*卓尔金历!$O$8),0),-卓尔金历!$N$11))+MIN(MAX(((B953-B952)/B952)/($K$7*卓尔金历!$O$8),0),卓尔金历!$N$11),0),1)</f>
        <v>0.59092523762513971</v>
      </c>
      <c r="M953">
        <f t="shared" si="79"/>
        <v>22.65241403944486</v>
      </c>
      <c r="N953">
        <f t="shared" si="80"/>
        <v>-1.3902611150317566E-2</v>
      </c>
      <c r="O953">
        <f t="shared" si="82"/>
        <v>5.2426372356502896E-2</v>
      </c>
      <c r="P953">
        <f t="shared" si="83"/>
        <v>1</v>
      </c>
      <c r="Q953">
        <f t="shared" si="81"/>
        <v>6.0257348101084292</v>
      </c>
    </row>
    <row r="954" spans="1:17">
      <c r="A954" s="842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75"/>
        <v>1.5635890442890445</v>
      </c>
      <c r="G954">
        <f>LN(F954/参数实验室!$E$58)/参数实验室!$E$59</f>
        <v>4.4071255261212555E-2</v>
      </c>
      <c r="H954" s="905">
        <f>INDEX(神经网络!$F$10:$BN$70,MATCH(ROUND(G954*2,1)/2,神经网络!$D$10:$D$70,0),MATCH(ROUND(E954*2,1)/2,神经网络!$F$8:$BN$8,0))</f>
        <v>2.6414924452133448</v>
      </c>
      <c r="I954">
        <f t="shared" si="76"/>
        <v>42.886575735530798</v>
      </c>
      <c r="J954">
        <f t="shared" si="77"/>
        <v>25.677347272654728</v>
      </c>
      <c r="K954">
        <f t="shared" si="78"/>
        <v>1.6702105275961727</v>
      </c>
      <c r="L954">
        <f>MIN(MAX(L953*(1+MAX(MIN(((B954-B953)/B953)/($K$7*卓尔金历!$O$8),0),-卓尔金历!$N$11))+MIN(MAX(((B954-B953)/B953)/($K$7*卓尔金历!$O$8),0),卓尔金历!$N$11),0),1)</f>
        <v>0</v>
      </c>
      <c r="M954">
        <f t="shared" si="79"/>
        <v>19.798393312895286</v>
      </c>
      <c r="N954">
        <f t="shared" si="80"/>
        <v>-7.8937951764116526E-2</v>
      </c>
      <c r="O954">
        <f t="shared" si="82"/>
        <v>5.7214299727914621E-2</v>
      </c>
      <c r="P954">
        <f t="shared" si="83"/>
        <v>3.5552511331369954E-2</v>
      </c>
      <c r="Q954">
        <f t="shared" si="81"/>
        <v>4.740980427505626</v>
      </c>
    </row>
    <row r="955" spans="1:17">
      <c r="A955" s="842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75"/>
        <v>1.3940472167832167</v>
      </c>
      <c r="G955">
        <f>LN(F955/参数实验室!$E$58)/参数实验室!$E$59</f>
        <v>-1.61676419930432E-2</v>
      </c>
      <c r="H955" s="905">
        <f>INDEX(神经网络!$F$10:$BN$70,MATCH(ROUND(G955*2,1)/2,神经网络!$D$10:$D$70,0),MATCH(ROUND(E955*2,1)/2,神经网络!$F$8:$BN$8,0))</f>
        <v>2.7009978581786296</v>
      </c>
      <c r="I955">
        <f t="shared" si="76"/>
        <v>55.473749714027981</v>
      </c>
      <c r="J955">
        <f t="shared" si="77"/>
        <v>28.530385858505255</v>
      </c>
      <c r="K955">
        <f t="shared" si="78"/>
        <v>1.9443743238926641</v>
      </c>
      <c r="L955">
        <f>MIN(MAX(L954*(1+MAX(MIN(((B955-B954)/B954)/($K$7*卓尔金历!$O$8),0),-卓尔金历!$N$11))+MIN(MAX(((B955-B954)/B954)/($K$7*卓尔金历!$O$8),0),卓尔金历!$N$11),0),1)</f>
        <v>1</v>
      </c>
      <c r="M955">
        <f t="shared" si="79"/>
        <v>19.798393312895286</v>
      </c>
      <c r="N955">
        <f t="shared" si="80"/>
        <v>0.11111111111111122</v>
      </c>
      <c r="O955">
        <f t="shared" si="82"/>
        <v>5.9305690999821428E-2</v>
      </c>
      <c r="P955">
        <f t="shared" si="83"/>
        <v>2.1293707364520388E-2</v>
      </c>
      <c r="Q955">
        <f t="shared" si="81"/>
        <v>4.7904508146869036</v>
      </c>
    </row>
    <row r="956" spans="1:17">
      <c r="A956" s="842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75"/>
        <v>1.3712986277173913</v>
      </c>
      <c r="G956">
        <f>LN(F956/参数实验室!$E$58)/参数实验室!$E$59</f>
        <v>-2.48030597354226E-2</v>
      </c>
      <c r="H956" s="905">
        <f>INDEX(神经网络!$F$10:$BN$70,MATCH(ROUND(G956*2,1)/2,神经网络!$D$10:$D$70,0),MATCH(ROUND(E956*2,1)/2,神经网络!$F$8:$BN$8,0))</f>
        <v>2.7009978581786296</v>
      </c>
      <c r="I956">
        <f t="shared" si="76"/>
        <v>59.874482668457709</v>
      </c>
      <c r="J956">
        <f t="shared" si="77"/>
        <v>29.368341247356454</v>
      </c>
      <c r="K956">
        <f t="shared" si="78"/>
        <v>2.0387424051008405</v>
      </c>
      <c r="L956">
        <f>MIN(MAX(L955*(1+MAX(MIN(((B956-B955)/B955)/($K$7*卓尔金历!$O$8),0),-卓尔金历!$N$11))+MIN(MAX(((B956-B955)/B955)/($K$7*卓尔金历!$O$8),0),卓尔金历!$N$11),0),1)</f>
        <v>1</v>
      </c>
      <c r="M956">
        <f t="shared" si="79"/>
        <v>21.368999993459859</v>
      </c>
      <c r="N956">
        <f t="shared" si="80"/>
        <v>2.937062937062929E-2</v>
      </c>
      <c r="O956">
        <f t="shared" si="82"/>
        <v>5.9275372523864577E-2</v>
      </c>
      <c r="P956">
        <f t="shared" si="83"/>
        <v>0.80314881523940762</v>
      </c>
      <c r="Q956">
        <f t="shared" si="81"/>
        <v>4.7985429876999834</v>
      </c>
    </row>
    <row r="957" spans="1:17">
      <c r="A957" s="842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75"/>
        <v>1.2908508152866243</v>
      </c>
      <c r="G957">
        <f>LN(F957/参数实验室!$E$58)/参数实验室!$E$59</f>
        <v>-5.6533975136992279E-2</v>
      </c>
      <c r="H957" s="905">
        <f>INDEX(神经网络!$F$10:$BN$70,MATCH(ROUND(G957*2,1)/2,神经网络!$D$10:$D$70,0),MATCH(ROUND(E957*2,1)/2,神经网络!$F$8:$BN$8,0))</f>
        <v>2.7163701456241993</v>
      </c>
      <c r="I957">
        <f t="shared" si="76"/>
        <v>70.641224003927604</v>
      </c>
      <c r="J957">
        <f t="shared" si="77"/>
        <v>31.323570488009263</v>
      </c>
      <c r="K957">
        <f t="shared" si="78"/>
        <v>2.2552098277228398</v>
      </c>
      <c r="L957">
        <f>MIN(MAX(L956*(1+MAX(MIN(((B957-B956)/B956)/($K$7*卓尔金历!$O$8),0),-卓尔金历!$N$11))+MIN(MAX(((B957-B956)/B956)/($K$7*卓尔金历!$O$8),0),卓尔金历!$N$11),0),1)</f>
        <v>1</v>
      </c>
      <c r="M957">
        <f t="shared" si="79"/>
        <v>25.211613495462526</v>
      </c>
      <c r="N957">
        <f t="shared" si="80"/>
        <v>6.6576086956521827E-2</v>
      </c>
      <c r="O957">
        <f t="shared" si="82"/>
        <v>5.7025065041360977E-2</v>
      </c>
      <c r="P957">
        <f t="shared" si="83"/>
        <v>5.0096311408252325E-2</v>
      </c>
      <c r="Q957">
        <f t="shared" si="81"/>
        <v>5.4915664187688842</v>
      </c>
    </row>
    <row r="958" spans="1:17">
      <c r="A958" s="842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75"/>
        <v>1.1897049257759784</v>
      </c>
      <c r="G958">
        <f>LN(F958/参数实验室!$E$58)/参数实验室!$E$59</f>
        <v>-9.9360087853233012E-2</v>
      </c>
      <c r="H958" s="905">
        <f>INDEX(神经网络!$F$10:$BN$70,MATCH(ROUND(G958*2,1)/2,神经网络!$D$10:$D$70,0),MATCH(ROUND(E958*2,1)/2,神经网络!$F$8:$BN$8,0))</f>
        <v>2.7633272498768311</v>
      </c>
      <c r="I958">
        <f t="shared" si="76"/>
        <v>96.112178887478521</v>
      </c>
      <c r="J958">
        <f t="shared" si="77"/>
        <v>35.481425322213802</v>
      </c>
      <c r="K958">
        <f t="shared" si="78"/>
        <v>2.7088026485594905</v>
      </c>
      <c r="L958">
        <f>MIN(MAX(L957*(1+MAX(MIN(((B958-B957)/B957)/($K$7*卓尔金历!$O$8),0),-卓尔金历!$N$11))+MIN(MAX(((B958-B957)/B957)/($K$7*卓尔金历!$O$8),0),卓尔金历!$N$11),0),1)</f>
        <v>1</v>
      </c>
      <c r="M958">
        <f t="shared" si="79"/>
        <v>34.30211099092984</v>
      </c>
      <c r="N958">
        <f t="shared" si="80"/>
        <v>0.13273885350318473</v>
      </c>
      <c r="O958">
        <f t="shared" si="82"/>
        <v>6.0615642523892906E-2</v>
      </c>
      <c r="P958">
        <f t="shared" si="83"/>
        <v>1.2327068204496101E-2</v>
      </c>
      <c r="Q958">
        <f t="shared" si="81"/>
        <v>5.5907612405472902</v>
      </c>
    </row>
    <row r="959" spans="1:17">
      <c r="A959" s="842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75"/>
        <v>1.2171788349965189</v>
      </c>
      <c r="G959">
        <f>LN(F959/参数实验室!$E$58)/参数实验室!$E$59</f>
        <v>-8.7377441331208741E-2</v>
      </c>
      <c r="H959" s="905">
        <f>INDEX(神经网络!$F$10:$BN$70,MATCH(ROUND(G959*2,1)/2,神经网络!$D$10:$D$70,0),MATCH(ROUND(E959*2,1)/2,神经网络!$F$8:$BN$8,0))</f>
        <v>2.69955901016383</v>
      </c>
      <c r="I959">
        <f t="shared" si="76"/>
        <v>87.928249916228324</v>
      </c>
      <c r="J959">
        <f t="shared" si="77"/>
        <v>34.388093052950808</v>
      </c>
      <c r="K959">
        <f t="shared" si="78"/>
        <v>2.556938815445112</v>
      </c>
      <c r="L959">
        <f>MIN(MAX(L958*(1+MAX(MIN(((B959-B958)/B958)/($K$7*卓尔金历!$O$8),0),-卓尔金历!$N$11))+MIN(MAX(((B959-B958)/B958)/($K$7*卓尔金历!$O$8),0),卓尔金历!$N$11),0),1)</f>
        <v>9.3312935769914396E-2</v>
      </c>
      <c r="M959">
        <f t="shared" si="79"/>
        <v>31.381294470451564</v>
      </c>
      <c r="N959">
        <f t="shared" si="80"/>
        <v>-3.0814215024741281E-2</v>
      </c>
      <c r="O959">
        <f t="shared" si="82"/>
        <v>6.2372775995567481E-2</v>
      </c>
      <c r="P959">
        <f t="shared" si="83"/>
        <v>0.80851171960019008</v>
      </c>
      <c r="Q959">
        <f t="shared" si="81"/>
        <v>5.5848929153432154</v>
      </c>
    </row>
    <row r="960" spans="1:17">
      <c r="A960" s="842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75"/>
        <v>1.1734413591160222</v>
      </c>
      <c r="G960">
        <f>LN(F960/参数实验室!$E$58)/参数实验室!$E$59</f>
        <v>-0.1065844679449586</v>
      </c>
      <c r="H960" s="905">
        <f>INDEX(神经网络!$F$10:$BN$70,MATCH(ROUND(G960*2,1)/2,神经网络!$D$10:$D$70,0),MATCH(ROUND(E960*2,1)/2,神经网络!$F$8:$BN$8,0))</f>
        <v>2.7341335209825903</v>
      </c>
      <c r="I960">
        <f t="shared" si="76"/>
        <v>99.826922427439015</v>
      </c>
      <c r="J960">
        <f t="shared" si="77"/>
        <v>36.111886995730423</v>
      </c>
      <c r="K960">
        <f t="shared" si="78"/>
        <v>2.7643784563028162</v>
      </c>
      <c r="L960">
        <f>MIN(MAX(L959*(1+MAX(MIN(((B960-B959)/B959)/($K$7*卓尔金历!$O$8),0),-卓尔金历!$N$11))+MIN(MAX(((B960-B959)/B959)/($K$7*卓尔金历!$O$8),0),卓尔金历!$N$11),0),1)</f>
        <v>1</v>
      </c>
      <c r="M960">
        <f t="shared" si="79"/>
        <v>31.777556801220349</v>
      </c>
      <c r="N960">
        <f t="shared" si="80"/>
        <v>5.0127639823624885E-2</v>
      </c>
      <c r="O960">
        <f t="shared" si="82"/>
        <v>6.2353313308150443E-2</v>
      </c>
      <c r="P960">
        <f t="shared" si="83"/>
        <v>0.29422953860100287</v>
      </c>
      <c r="Q960">
        <f t="shared" si="81"/>
        <v>6.1959351821896194</v>
      </c>
    </row>
    <row r="961" spans="1:17">
      <c r="A961" s="842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75"/>
        <v>1.1500897602776874</v>
      </c>
      <c r="G961">
        <f>LN(F961/参数实验室!$E$58)/参数实验室!$E$59</f>
        <v>-0.11713443960174322</v>
      </c>
      <c r="H961" s="905">
        <f>INDEX(神经网络!$F$10:$BN$70,MATCH(ROUND(G961*2,1)/2,神经网络!$D$10:$D$70,0),MATCH(ROUND(E961*2,1)/2,神经网络!$F$8:$BN$8,0))</f>
        <v>2.69955901016383</v>
      </c>
      <c r="I961">
        <f t="shared" si="76"/>
        <v>104.92381555440153</v>
      </c>
      <c r="J961">
        <f t="shared" si="77"/>
        <v>36.786241570567817</v>
      </c>
      <c r="K961">
        <f t="shared" si="78"/>
        <v>2.8522570144363342</v>
      </c>
      <c r="L961">
        <f>MIN(MAX(L960*(1+MAX(MIN(((B961-B960)/B960)/($K$7*卓尔金历!$O$8),0),-卓尔金历!$N$11))+MIN(MAX(((B961-B960)/B960)/($K$7*卓尔金历!$O$8),0),卓尔金历!$N$11),0),1)</f>
        <v>1</v>
      </c>
      <c r="M961">
        <f t="shared" si="79"/>
        <v>33.400033052249015</v>
      </c>
      <c r="N961">
        <f t="shared" si="80"/>
        <v>1.8674033149171244E-2</v>
      </c>
      <c r="O961">
        <f t="shared" si="82"/>
        <v>6.2228250606618518E-2</v>
      </c>
      <c r="P961">
        <f t="shared" si="83"/>
        <v>1</v>
      </c>
      <c r="Q961">
        <f t="shared" si="81"/>
        <v>6.28901402629731</v>
      </c>
    </row>
    <row r="962" spans="1:17">
      <c r="A962" s="842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75"/>
        <v>1.129979716220574</v>
      </c>
      <c r="G962">
        <f>LN(F962/参数实验室!$E$58)/参数实验室!$E$59</f>
        <v>-0.1263930273266311</v>
      </c>
      <c r="H962" s="905">
        <f>INDEX(神经网络!$F$10:$BN$70,MATCH(ROUND(G962*2,1)/2,神经网络!$D$10:$D$70,0),MATCH(ROUND(E962*2,1)/2,神经网络!$F$8:$BN$8,0))</f>
        <v>2.6791236657719484</v>
      </c>
      <c r="I962">
        <f t="shared" si="76"/>
        <v>107.50466322329132</v>
      </c>
      <c r="J962">
        <f t="shared" si="77"/>
        <v>37.121423726108297</v>
      </c>
      <c r="K962">
        <f t="shared" si="78"/>
        <v>2.8960274804244905</v>
      </c>
      <c r="L962">
        <f>MIN(MAX(L961*(1+MAX(MIN(((B962-B961)/B961)/($K$7*卓尔金历!$O$8),0),-卓尔金历!$N$11))+MIN(MAX(((B962-B961)/B961)/($K$7*卓尔金历!$O$8),0),卓尔金历!$N$11),0),1)</f>
        <v>1</v>
      </c>
      <c r="M962">
        <f t="shared" si="79"/>
        <v>34.221585308886546</v>
      </c>
      <c r="N962">
        <f t="shared" si="80"/>
        <v>9.1116173120729307E-3</v>
      </c>
      <c r="O962">
        <f t="shared" si="82"/>
        <v>6.1392414508343367E-2</v>
      </c>
      <c r="P962">
        <f t="shared" si="83"/>
        <v>1</v>
      </c>
      <c r="Q962">
        <f t="shared" si="81"/>
        <v>6.4437070967277217</v>
      </c>
    </row>
    <row r="963" spans="1:17">
      <c r="A963" s="842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75"/>
        <v>0.98191012499999997</v>
      </c>
      <c r="G963">
        <f>LN(F963/参数实验室!$E$58)/参数实验室!$E$59</f>
        <v>-0.200111496177446</v>
      </c>
      <c r="H963" s="905">
        <f>INDEX(神经网络!$F$10:$BN$70,MATCH(ROUND(G963*2,1)/2,神经网络!$D$10:$D$70,0),MATCH(ROUND(E963*2,1)/2,神经网络!$F$8:$BN$8,0))</f>
        <v>2.6963618143802792</v>
      </c>
      <c r="I963">
        <f t="shared" si="76"/>
        <v>141.4674775092563</v>
      </c>
      <c r="J963">
        <f t="shared" si="77"/>
        <v>41.498743066916724</v>
      </c>
      <c r="K963">
        <f t="shared" si="78"/>
        <v>3.4089581287110309</v>
      </c>
      <c r="L963">
        <f>MIN(MAX(L962*(1+MAX(MIN(((B963-B962)/B962)/($K$7*卓尔金历!$O$8),0),-卓尔金历!$N$11))+MIN(MAX(((B963-B962)/B962)/($K$7*卓尔金历!$O$8),0),卓尔金历!$N$11),0),1)</f>
        <v>1</v>
      </c>
      <c r="M963">
        <f t="shared" si="79"/>
        <v>45.032849784018751</v>
      </c>
      <c r="N963">
        <f t="shared" si="80"/>
        <v>0.11791895087606147</v>
      </c>
      <c r="O963">
        <f t="shared" si="82"/>
        <v>6.3770693358838865E-2</v>
      </c>
      <c r="P963">
        <f t="shared" si="83"/>
        <v>2.3654264116212936E-2</v>
      </c>
      <c r="Q963">
        <f t="shared" si="81"/>
        <v>8.4793995111559752</v>
      </c>
    </row>
    <row r="964" spans="1:17">
      <c r="A964" s="842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75"/>
        <v>0.85689518562468214</v>
      </c>
      <c r="G964">
        <f>LN(F964/参数实验室!$E$58)/参数实验室!$E$59</f>
        <v>-0.27158831074995138</v>
      </c>
      <c r="H964" s="905">
        <f>INDEX(神经网络!$F$10:$BN$70,MATCH(ROUND(G964*2,1)/2,神经网络!$D$10:$D$70,0),MATCH(ROUND(E964*2,1)/2,神经网络!$F$8:$BN$8,0))</f>
        <v>2.7439697192086387</v>
      </c>
      <c r="I964">
        <f t="shared" si="76"/>
        <v>192.74282472628116</v>
      </c>
      <c r="J964">
        <f t="shared" si="77"/>
        <v>47.077131798411877</v>
      </c>
      <c r="K964">
        <f t="shared" si="78"/>
        <v>4.0941921770345244</v>
      </c>
      <c r="L964">
        <f>MIN(MAX(L963*(1+MAX(MIN(((B964-B963)/B963)/($K$7*卓尔金历!$O$8),0),-卓尔金历!$N$11))+MIN(MAX(((B964-B963)/B963)/($K$7*卓尔金历!$O$8),0),卓尔金历!$N$11),0),1)</f>
        <v>1</v>
      </c>
      <c r="M964">
        <f t="shared" si="79"/>
        <v>61.355152616460217</v>
      </c>
      <c r="N964">
        <f t="shared" si="80"/>
        <v>0.13442307692307695</v>
      </c>
      <c r="O964">
        <f t="shared" si="82"/>
        <v>6.0485365966502579E-2</v>
      </c>
      <c r="P964">
        <f t="shared" si="83"/>
        <v>1.2844012895997582E-2</v>
      </c>
      <c r="Q964">
        <f t="shared" si="81"/>
        <v>8.5520981935409566</v>
      </c>
    </row>
    <row r="965" spans="1:17">
      <c r="A965" s="842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84">C965/B965</f>
        <v>0.75155969629629638</v>
      </c>
      <c r="G965">
        <f>LN(F965/参数实验室!$E$58)/参数实验室!$E$59</f>
        <v>-0.34043077297692947</v>
      </c>
      <c r="H965" s="905">
        <f>INDEX(神经网络!$F$10:$BN$70,MATCH(ROUND(G965*2,1)/2,神经网络!$D$10:$D$70,0),MATCH(ROUND(E965*2,1)/2,神经网络!$F$8:$BN$8,0))</f>
        <v>2.6989317110458515</v>
      </c>
      <c r="I965">
        <f t="shared" si="76"/>
        <v>269.04004186846612</v>
      </c>
      <c r="J965">
        <f t="shared" si="77"/>
        <v>53.868560711863054</v>
      </c>
      <c r="K965">
        <f t="shared" si="78"/>
        <v>4.9943796216782443</v>
      </c>
      <c r="L965">
        <f>MIN(MAX(L964*(1+MAX(MIN(((B965-B964)/B964)/($K$7*卓尔金历!$O$8),0),-卓尔金历!$N$11))+MIN(MAX(((B965-B964)/B964)/($K$7*卓尔金历!$O$8),0),卓尔金历!$N$11),0),1)</f>
        <v>1</v>
      </c>
      <c r="M965">
        <f t="shared" si="79"/>
        <v>85.642580221705131</v>
      </c>
      <c r="N965">
        <f t="shared" si="80"/>
        <v>0.14426173927784366</v>
      </c>
      <c r="O965">
        <f t="shared" si="82"/>
        <v>6.375712615342434E-2</v>
      </c>
      <c r="P965">
        <f t="shared" si="83"/>
        <v>1.1096141822792803E-2</v>
      </c>
      <c r="Q965">
        <f t="shared" si="81"/>
        <v>8.5955796306968448</v>
      </c>
    </row>
    <row r="966" spans="1:17">
      <c r="A966" s="842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84"/>
        <v>0.76229065243717831</v>
      </c>
      <c r="G966">
        <f>LN(F966/参数实验室!$E$58)/参数实验室!$E$59</f>
        <v>-0.33298977320058504</v>
      </c>
      <c r="H966" s="905">
        <f>INDEX(神经网络!$F$10:$BN$70,MATCH(ROUND(G966*2,1)/2,神经网络!$D$10:$D$70,0),MATCH(ROUND(E966*2,1)/2,神经网络!$F$8:$BN$8,0))</f>
        <v>2.6989317110458515</v>
      </c>
      <c r="I966">
        <f t="shared" si="76"/>
        <v>253.5494669236148</v>
      </c>
      <c r="J966">
        <f t="shared" si="77"/>
        <v>52.71936475000998</v>
      </c>
      <c r="K966">
        <f t="shared" si="78"/>
        <v>4.8094180976178551</v>
      </c>
      <c r="L966">
        <f>MIN(MAX(L965*(1+MAX(MIN(((B966-B965)/B965)/($K$7*卓尔金历!$O$8),0),-卓尔金历!$N$11))+MIN(MAX(((B966-B965)/B965)/($K$7*卓尔金历!$O$8),0),卓尔金历!$N$11),0),1)</f>
        <v>0.37228135278762642</v>
      </c>
      <c r="M966">
        <f t="shared" si="79"/>
        <v>80.711519409413981</v>
      </c>
      <c r="N966">
        <f t="shared" si="80"/>
        <v>-2.1333333333333298E-2</v>
      </c>
      <c r="O966">
        <f t="shared" si="82"/>
        <v>6.4958716817959936E-2</v>
      </c>
      <c r="P966">
        <f t="shared" si="83"/>
        <v>1</v>
      </c>
      <c r="Q966">
        <f t="shared" si="81"/>
        <v>8.590088044783549</v>
      </c>
    </row>
    <row r="967" spans="1:17">
      <c r="A967" s="842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84"/>
        <v>0.70727186496125738</v>
      </c>
      <c r="G967">
        <f>LN(F967/参数实验室!$E$58)/参数实验室!$E$59</f>
        <v>-0.37230805466484634</v>
      </c>
      <c r="H967" s="905">
        <f>INDEX(神经网络!$F$10:$BN$70,MATCH(ROUND(G967*2,1)/2,神经网络!$D$10:$D$70,0),MATCH(ROUND(E967*2,1)/2,神经网络!$F$8:$BN$8,0))</f>
        <v>2.6989317110458515</v>
      </c>
      <c r="I967">
        <f t="shared" si="76"/>
        <v>306.39879352834294</v>
      </c>
      <c r="J967">
        <f t="shared" si="77"/>
        <v>56.790870276525283</v>
      </c>
      <c r="K967">
        <f t="shared" si="78"/>
        <v>5.3952121535808546</v>
      </c>
      <c r="L967">
        <f>MIN(MAX(L966*(1+MAX(MIN(((B967-B966)/B966)/($K$7*卓尔金历!$O$8),0),-卓尔金历!$N$11))+MIN(MAX(((B967-B966)/B966)/($K$7*卓尔金历!$O$8),0),卓尔金历!$N$11),0),1)</f>
        <v>1</v>
      </c>
      <c r="M967">
        <f t="shared" si="79"/>
        <v>86.974536006955574</v>
      </c>
      <c r="N967">
        <f t="shared" si="80"/>
        <v>7.7229791099000869E-2</v>
      </c>
      <c r="O967">
        <f t="shared" si="82"/>
        <v>6.3872068677119767E-2</v>
      </c>
      <c r="P967">
        <f t="shared" si="83"/>
        <v>5.2622853710116442E-2</v>
      </c>
      <c r="Q967">
        <f t="shared" si="81"/>
        <v>10.380588234550874</v>
      </c>
    </row>
    <row r="968" spans="1:17">
      <c r="A968" s="842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84"/>
        <v>0.70540690634791425</v>
      </c>
      <c r="G968">
        <f>LN(F968/参数实验室!$E$58)/参数实验室!$E$59</f>
        <v>-0.37369383557543134</v>
      </c>
      <c r="H968" s="905">
        <f>INDEX(神经网络!$F$10:$BN$70,MATCH(ROUND(G968*2,1)/2,神经网络!$D$10:$D$70,0),MATCH(ROUND(E968*2,1)/2,神经网络!$F$8:$BN$8,0))</f>
        <v>2.6639161550251083</v>
      </c>
      <c r="I968">
        <f t="shared" si="76"/>
        <v>308.18547505322391</v>
      </c>
      <c r="J968">
        <f t="shared" si="77"/>
        <v>56.91357088703564</v>
      </c>
      <c r="K968">
        <f t="shared" si="78"/>
        <v>5.4149734456993208</v>
      </c>
      <c r="L968">
        <f>MIN(MAX(L967*(1+MAX(MIN(((B968-B967)/B967)/($K$7*卓尔金历!$O$8),0),-卓尔金历!$N$11))+MIN(MAX(((B968-B967)/B967)/($K$7*卓尔金历!$O$8),0),卓尔金历!$N$11),0),1)</f>
        <v>1</v>
      </c>
      <c r="M968">
        <f t="shared" si="79"/>
        <v>87.481704442017801</v>
      </c>
      <c r="N968">
        <f t="shared" si="80"/>
        <v>2.16056929420001E-3</v>
      </c>
      <c r="O968">
        <f t="shared" si="82"/>
        <v>6.3827629273957867E-2</v>
      </c>
      <c r="P968">
        <f t="shared" si="83"/>
        <v>1</v>
      </c>
      <c r="Q968">
        <f t="shared" si="81"/>
        <v>10.383773579396513</v>
      </c>
    </row>
    <row r="969" spans="1:17">
      <c r="A969" s="842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84"/>
        <v>0.61927036801991364</v>
      </c>
      <c r="G969">
        <f>LN(F969/参数实验室!$E$58)/参数实验室!$E$59</f>
        <v>-0.44204707300728163</v>
      </c>
      <c r="H969" s="905">
        <f>INDEX(神经网络!$F$10:$BN$70,MATCH(ROUND(G969*2,1)/2,神经网络!$D$10:$D$70,0),MATCH(ROUND(E969*2,1)/2,神经网络!$F$8:$BN$8,0))</f>
        <v>2.6765831070898574</v>
      </c>
      <c r="I969">
        <f t="shared" si="76"/>
        <v>421.40482012626313</v>
      </c>
      <c r="J969">
        <f t="shared" si="77"/>
        <v>64.762379793304333</v>
      </c>
      <c r="K969">
        <f t="shared" si="78"/>
        <v>6.5069384644483277</v>
      </c>
      <c r="L969">
        <f>MIN(MAX(L968*(1+MAX(MIN(((B969-B968)/B968)/($K$7*卓尔金历!$O$8),0),-卓尔金历!$N$11))+MIN(MAX(((B969-B968)/B968)/($K$7*卓尔金历!$O$8),0),卓尔金历!$N$11),0),1)</f>
        <v>1</v>
      </c>
      <c r="M969">
        <f t="shared" si="79"/>
        <v>119.62021220617477</v>
      </c>
      <c r="N969">
        <f t="shared" si="80"/>
        <v>0.1379075110547418</v>
      </c>
      <c r="O969">
        <f t="shared" si="82"/>
        <v>6.5154409947085642E-2</v>
      </c>
      <c r="P969">
        <f t="shared" si="83"/>
        <v>1.5968188194291952E-2</v>
      </c>
      <c r="Q969">
        <f t="shared" si="81"/>
        <v>14.198502498217124</v>
      </c>
    </row>
    <row r="970" spans="1:17">
      <c r="A970" s="842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84"/>
        <v>0.54095441600000005</v>
      </c>
      <c r="G970">
        <f>LN(F970/参数实验室!$E$58)/参数实验室!$E$59</f>
        <v>-0.51301098355976649</v>
      </c>
      <c r="H970" s="905">
        <f>INDEX(神经网络!$F$10:$BN$70,MATCH(ROUND(G970*2,1)/2,神经网络!$D$10:$D$70,0),MATCH(ROUND(E970*2,1)/2,神经网络!$F$8:$BN$8,0))</f>
        <v>2.7102970621118283</v>
      </c>
      <c r="I970">
        <f t="shared" si="76"/>
        <v>596.52747894809011</v>
      </c>
      <c r="J970">
        <f t="shared" si="77"/>
        <v>74.817445433143121</v>
      </c>
      <c r="K970">
        <f t="shared" si="78"/>
        <v>7.9731067466229799</v>
      </c>
      <c r="L970">
        <f>MIN(MAX(L969*(1+MAX(MIN(((B970-B969)/B969)/($K$7*卓尔金历!$O$8),0),-卓尔金历!$N$11))+MIN(MAX(((B970-B969)/B969)/($K$7*卓尔金历!$O$8),0),卓尔金历!$N$11),0),1)</f>
        <v>1</v>
      </c>
      <c r="M970">
        <f t="shared" si="79"/>
        <v>169.33062986134041</v>
      </c>
      <c r="N970">
        <f t="shared" si="80"/>
        <v>0.15526090412258714</v>
      </c>
      <c r="O970">
        <f t="shared" si="82"/>
        <v>6.7918560954040794E-2</v>
      </c>
      <c r="P970">
        <f t="shared" si="83"/>
        <v>1.1284900184515003E-2</v>
      </c>
      <c r="Q970">
        <f t="shared" si="81"/>
        <v>14.292722048732687</v>
      </c>
    </row>
    <row r="971" spans="1:17">
      <c r="A971" s="842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84"/>
        <v>0.44334126521739131</v>
      </c>
      <c r="G971">
        <f>LN(F971/参数实验室!$E$58)/参数实验室!$E$59</f>
        <v>-0.61745441498171449</v>
      </c>
      <c r="H971" s="905">
        <f>INDEX(神经网络!$F$10:$BN$70,MATCH(ROUND(G971*2,1)/2,神经网络!$D$10:$D$70,0),MATCH(ROUND(E971*2,1)/2,神经网络!$F$8:$BN$8,0))</f>
        <v>2.6661072761678022</v>
      </c>
      <c r="I971">
        <f t="shared" si="76"/>
        <v>962.99459164480652</v>
      </c>
      <c r="J971">
        <f t="shared" si="77"/>
        <v>91.776066397988899</v>
      </c>
      <c r="K971">
        <f t="shared" si="78"/>
        <v>10.492872809221955</v>
      </c>
      <c r="L971">
        <f>MIN(MAX(L970*(1+MAX(MIN(((B971-B970)/B970)/($K$7*卓尔金历!$O$8),0),-卓尔金历!$N$11))+MIN(MAX(((B971-B970)/B970)/($K$7*卓尔金历!$O$8),0),卓尔金历!$N$11),0),1)</f>
        <v>1</v>
      </c>
      <c r="M971">
        <f t="shared" si="79"/>
        <v>273.35619315278728</v>
      </c>
      <c r="N971">
        <f t="shared" si="80"/>
        <v>0.22666666666666666</v>
      </c>
      <c r="O971">
        <f t="shared" si="82"/>
        <v>7.4330308056861305E-2</v>
      </c>
      <c r="P971">
        <f t="shared" si="83"/>
        <v>0</v>
      </c>
      <c r="Q971">
        <f t="shared" si="81"/>
        <v>14.391809172555996</v>
      </c>
    </row>
    <row r="972" spans="1:17">
      <c r="A972" s="842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84"/>
        <v>0.60944927272727267</v>
      </c>
      <c r="G972">
        <f>LN(F972/参数实验室!$E$58)/参数实验室!$E$59</f>
        <v>-0.45043751648530378</v>
      </c>
      <c r="H972" s="905">
        <f>INDEX(神经网络!$F$10:$BN$70,MATCH(ROUND(G972*2,1)/2,神经网络!$D$10:$D$70,0),MATCH(ROUND(E972*2,1)/2,神经网络!$F$8:$BN$8,0))</f>
        <v>2.3882548233848047</v>
      </c>
      <c r="I972">
        <f t="shared" si="76"/>
        <v>237.41177555724178</v>
      </c>
      <c r="J972">
        <f t="shared" si="77"/>
        <v>65.839351981165947</v>
      </c>
      <c r="K972">
        <f t="shared" si="78"/>
        <v>3.6059251559030527</v>
      </c>
      <c r="L972">
        <f>MIN(MAX(L971*(1+MAX(MIN(((B972-B971)/B971)/($K$7*卓尔金历!$O$8),0),-卓尔金历!$N$11))+MIN(MAX(((B972-B971)/B971)/($K$7*卓尔金历!$O$8),0),卓尔金历!$N$11),0),1)</f>
        <v>0</v>
      </c>
      <c r="M972">
        <f t="shared" si="79"/>
        <v>67.39184180165023</v>
      </c>
      <c r="N972">
        <f t="shared" si="80"/>
        <v>-0.28260869565217389</v>
      </c>
      <c r="O972">
        <f t="shared" si="82"/>
        <v>0.10530533941174042</v>
      </c>
      <c r="P972">
        <f t="shared" si="83"/>
        <v>9.5149369304341224E-4</v>
      </c>
      <c r="Q972">
        <f t="shared" si="81"/>
        <v>14.391809172555996</v>
      </c>
    </row>
    <row r="973" spans="1:17">
      <c r="A973" s="842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84"/>
        <v>0.79476281825460371</v>
      </c>
      <c r="G973">
        <f>LN(F973/参数实验室!$E$58)/参数实验室!$E$59</f>
        <v>-0.3110950607591576</v>
      </c>
      <c r="H973" s="905">
        <f>INDEX(神经网络!$F$10:$BN$70,MATCH(ROUND(G973*2,1)/2,神经网络!$D$10:$D$70,0),MATCH(ROUND(E973*2,1)/2,神经网络!$F$8:$BN$8,0))</f>
        <v>-0.16131692461569699</v>
      </c>
      <c r="I973">
        <f t="shared" si="76"/>
        <v>99.613637945559233</v>
      </c>
      <c r="J973">
        <f t="shared" si="77"/>
        <v>49.838394317864413</v>
      </c>
      <c r="K973">
        <f t="shared" si="78"/>
        <v>1.9987328907555324</v>
      </c>
      <c r="L973">
        <f>MIN(MAX(L972*(1+MAX(MIN(((B973-B972)/B972)/($K$7*卓尔金历!$O$8),0),-卓尔金历!$N$11))+MIN(MAX(((B973-B972)/B972)/($K$7*卓尔金历!$O$8),0),卓尔金历!$N$11),0),1)</f>
        <v>0</v>
      </c>
      <c r="M973">
        <f t="shared" si="79"/>
        <v>67.39184180165023</v>
      </c>
      <c r="N973">
        <f t="shared" si="80"/>
        <v>-0.24303030303030299</v>
      </c>
      <c r="O973">
        <f t="shared" si="82"/>
        <v>0.12187829764091264</v>
      </c>
      <c r="P973">
        <f t="shared" si="83"/>
        <v>3.2627474348692655E-2</v>
      </c>
      <c r="Q973">
        <f t="shared" si="81"/>
        <v>14.383861089482238</v>
      </c>
    </row>
    <row r="974" spans="1:17">
      <c r="A974" s="842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84"/>
        <v>0.84190046153846154</v>
      </c>
      <c r="G974">
        <f>LN(F974/参数实验室!$E$58)/参数实验室!$E$59</f>
        <v>-0.28085398784291632</v>
      </c>
      <c r="H974" s="905">
        <f>INDEX(神经网络!$F$10:$BN$70,MATCH(ROUND(G974*2,1)/2,神经网络!$D$10:$D$70,0),MATCH(ROUND(E974*2,1)/2,神经网络!$F$8:$BN$8,0))</f>
        <v>1.9666287994282814</v>
      </c>
      <c r="I974">
        <f t="shared" si="76"/>
        <v>100.63003497688794</v>
      </c>
      <c r="J974">
        <f t="shared" si="77"/>
        <v>46.68608595028131</v>
      </c>
      <c r="K974">
        <f t="shared" si="78"/>
        <v>2.1554609457741787</v>
      </c>
      <c r="L974">
        <f>MIN(MAX(L973*(1+MAX(MIN(((B974-B973)/B973)/($K$7*卓尔金历!$O$8),0),-卓尔金历!$N$11))+MIN(MAX(((B974-B973)/B973)/($K$7*卓尔金历!$O$8),0),卓尔金历!$N$11),0),1)</f>
        <v>0</v>
      </c>
      <c r="M974">
        <f t="shared" si="79"/>
        <v>67.39184180165023</v>
      </c>
      <c r="N974">
        <f t="shared" si="80"/>
        <v>-6.3250600480384347E-2</v>
      </c>
      <c r="O974">
        <f t="shared" si="82"/>
        <v>0.12327353352776259</v>
      </c>
      <c r="P974">
        <f t="shared" si="83"/>
        <v>0.87050893629739901</v>
      </c>
      <c r="Q974">
        <f t="shared" si="81"/>
        <v>14.3886496339417</v>
      </c>
    </row>
    <row r="975" spans="1:17">
      <c r="A975" s="842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84"/>
        <v>1.0676812150537633</v>
      </c>
      <c r="G975">
        <f>LN(F975/参数实验室!$E$58)/参数实验室!$E$59</f>
        <v>-0.15615774894916731</v>
      </c>
      <c r="H975" s="905">
        <f>INDEX(神经网络!$F$10:$BN$70,MATCH(ROUND(G975*2,1)/2,神经网络!$D$10:$D$70,0),MATCH(ROUND(E975*2,1)/2,神经网络!$F$8:$BN$8,0))</f>
        <v>1.8156656120124361</v>
      </c>
      <c r="I975">
        <f t="shared" si="76"/>
        <v>60.03476833626781</v>
      </c>
      <c r="J975">
        <f t="shared" si="77"/>
        <v>37.109452934838984</v>
      </c>
      <c r="K975">
        <f t="shared" si="78"/>
        <v>1.6177756228765676</v>
      </c>
      <c r="L975">
        <f>MIN(MAX(L974*(1+MAX(MIN(((B975-B974)/B974)/($K$7*卓尔金历!$O$8),0),-卓尔金历!$N$11))+MIN(MAX(((B975-B974)/B974)/($K$7*卓尔金历!$O$8),0),卓尔金历!$N$11),0),1)</f>
        <v>0</v>
      </c>
      <c r="M975">
        <f t="shared" si="79"/>
        <v>67.39184180165023</v>
      </c>
      <c r="N975">
        <f t="shared" si="80"/>
        <v>-0.20512820512820512</v>
      </c>
      <c r="O975">
        <f t="shared" si="82"/>
        <v>0.13139309920654493</v>
      </c>
      <c r="P975">
        <f t="shared" si="83"/>
        <v>6.8362375079239215E-2</v>
      </c>
      <c r="Q975">
        <f t="shared" si="81"/>
        <v>9.3357456473129421</v>
      </c>
    </row>
    <row r="976" spans="1:17">
      <c r="A976" s="842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84"/>
        <v>1.1164525222222221</v>
      </c>
      <c r="G976">
        <f>LN(F976/参数实验室!$E$58)/参数实验室!$E$59</f>
        <v>-0.13271406221483623</v>
      </c>
      <c r="H976" s="905">
        <f>INDEX(神经网络!$F$10:$BN$70,MATCH(ROUND(G976*2,1)/2,神经网络!$D$10:$D$70,0),MATCH(ROUND(E976*2,1)/2,神经网络!$F$8:$BN$8,0))</f>
        <v>1.5964582988609808</v>
      </c>
      <c r="I976">
        <f t="shared" si="76"/>
        <v>56.518540452613152</v>
      </c>
      <c r="J976">
        <f t="shared" si="77"/>
        <v>35.912373807908693</v>
      </c>
      <c r="K976">
        <f t="shared" si="78"/>
        <v>1.5737901580921541</v>
      </c>
      <c r="L976">
        <f>MIN(MAX(L975*(1+MAX(MIN(((B976-B975)/B975)/($K$7*卓尔金历!$O$8),0),-卓尔金历!$N$11))+MIN(MAX(((B976-B975)/B975)/($K$7*卓尔金历!$O$8),0),卓尔金历!$N$11),0),1)</f>
        <v>0</v>
      </c>
      <c r="M976">
        <f t="shared" si="79"/>
        <v>67.39184180165023</v>
      </c>
      <c r="N976">
        <f t="shared" si="80"/>
        <v>-3.2258064516129031E-2</v>
      </c>
      <c r="O976">
        <f t="shared" si="82"/>
        <v>0.13056839554283217</v>
      </c>
      <c r="P976">
        <f t="shared" si="83"/>
        <v>1</v>
      </c>
      <c r="Q976">
        <f t="shared" si="81"/>
        <v>9.2983655585718417</v>
      </c>
    </row>
    <row r="977" spans="1:17">
      <c r="A977" s="842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84"/>
        <v>1.2287626295729859</v>
      </c>
      <c r="G977">
        <f>LN(F977/参数实验室!$E$58)/参数实验室!$E$59</f>
        <v>-8.2406065719033847E-2</v>
      </c>
      <c r="H977" s="905">
        <f>INDEX(神经网络!$F$10:$BN$70,MATCH(ROUND(G977*2,1)/2,神经网络!$D$10:$D$70,0),MATCH(ROUND(E977*2,1)/2,神经网络!$F$8:$BN$8,0))</f>
        <v>1.4254270782181526</v>
      </c>
      <c r="I977">
        <f t="shared" si="76"/>
        <v>48.88512534945901</v>
      </c>
      <c r="J977">
        <f t="shared" si="77"/>
        <v>32.874186983759614</v>
      </c>
      <c r="K977">
        <f t="shared" si="78"/>
        <v>1.4870367858407894</v>
      </c>
      <c r="L977">
        <f>MIN(MAX(L976*(1+MAX(MIN(((B977-B976)/B976)/($K$7*卓尔金历!$O$8),0),-卓尔金历!$N$11))+MIN(MAX(((B977-B976)/B976)/($K$7*卓尔金历!$O$8),0),卓尔金历!$N$11),0),1)</f>
        <v>0</v>
      </c>
      <c r="M977">
        <f t="shared" si="79"/>
        <v>67.39184180165023</v>
      </c>
      <c r="N977">
        <f t="shared" si="80"/>
        <v>-8.460000000000005E-2</v>
      </c>
      <c r="O977">
        <f t="shared" si="82"/>
        <v>0.13242940708696399</v>
      </c>
      <c r="P977">
        <f t="shared" si="83"/>
        <v>0.63719357232673102</v>
      </c>
      <c r="Q977">
        <f t="shared" si="81"/>
        <v>8.0425248464614345</v>
      </c>
    </row>
    <row r="978" spans="1:17">
      <c r="A978" s="842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84"/>
        <v>1.5101710610819581</v>
      </c>
      <c r="G978">
        <f>LN(F978/参数实验室!$E$58)/参数实验室!$E$59</f>
        <v>2.5826846753073333E-2</v>
      </c>
      <c r="H978" s="905">
        <f>INDEX(神经网络!$F$10:$BN$70,MATCH(ROUND(G978*2,1)/2,神经网络!$D$10:$D$70,0),MATCH(ROUND(E978*2,1)/2,神经网络!$F$8:$BN$8,0))</f>
        <v>1.1635435151562117</v>
      </c>
      <c r="I978">
        <f t="shared" si="76"/>
        <v>37.018280137539755</v>
      </c>
      <c r="J978">
        <f t="shared" si="77"/>
        <v>27.275727225569604</v>
      </c>
      <c r="K978">
        <f t="shared" si="78"/>
        <v>1.3571876500816815</v>
      </c>
      <c r="L978">
        <f>MIN(MAX(L977*(1+MAX(MIN(((B978-B977)/B977)/($K$7*卓尔金历!$O$8),0),-卓尔金历!$N$11))+MIN(MAX(((B978-B977)/B977)/($K$7*卓尔金历!$O$8),0),卓尔金历!$N$11),0),1)</f>
        <v>0</v>
      </c>
      <c r="M978">
        <f t="shared" si="79"/>
        <v>67.39184180165023</v>
      </c>
      <c r="N978">
        <f t="shared" si="80"/>
        <v>-0.17029956546015096</v>
      </c>
      <c r="O978">
        <f t="shared" si="82"/>
        <v>0.13752582486429901</v>
      </c>
      <c r="P978">
        <f t="shared" si="83"/>
        <v>0.10412297631432892</v>
      </c>
      <c r="Q978">
        <f t="shared" si="81"/>
        <v>6.7985192276290221</v>
      </c>
    </row>
    <row r="979" spans="1:17">
      <c r="A979" s="842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84"/>
        <v>1.1226960782206941</v>
      </c>
      <c r="G979">
        <f>LN(F979/参数实验室!$E$58)/参数实验室!$E$59</f>
        <v>-0.12978708889905965</v>
      </c>
      <c r="H979" s="905">
        <f>INDEX(神经网络!$F$10:$BN$70,MATCH(ROUND(G979*2,1)/2,神经网络!$D$10:$D$70,0),MATCH(ROUND(E979*2,1)/2,神经网络!$F$8:$BN$8,0))</f>
        <v>1.7076645669861075</v>
      </c>
      <c r="I979">
        <f t="shared" si="76"/>
        <v>52.591285987804838</v>
      </c>
      <c r="J979">
        <f t="shared" si="77"/>
        <v>37.137384781134017</v>
      </c>
      <c r="K979">
        <f t="shared" si="78"/>
        <v>1.4161278802410848</v>
      </c>
      <c r="L979">
        <f>MIN(MAX(L978*(1+MAX(MIN(((B979-B978)/B978)/($K$7*卓尔金历!$O$8),0),-卓尔金历!$N$11))+MIN(MAX(((B979-B978)/B978)/($K$7*卓尔金历!$O$8),0),卓尔金历!$N$11),0),1)</f>
        <v>1</v>
      </c>
      <c r="M979">
        <f t="shared" si="79"/>
        <v>67.39184180165023</v>
      </c>
      <c r="N979">
        <f t="shared" si="80"/>
        <v>0.36155434001846215</v>
      </c>
      <c r="O979">
        <f t="shared" si="82"/>
        <v>0.15525630246783645</v>
      </c>
      <c r="P979">
        <f t="shared" si="83"/>
        <v>2.1270427181261556E-2</v>
      </c>
      <c r="Q979">
        <f t="shared" si="81"/>
        <v>7.0963140297209542</v>
      </c>
    </row>
    <row r="980" spans="1:17">
      <c r="A980" s="842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84"/>
        <v>0.97233183194202366</v>
      </c>
      <c r="G980">
        <f>LN(F980/参数实验室!$E$58)/参数实验室!$E$59</f>
        <v>-0.2052564538685849</v>
      </c>
      <c r="H980" s="905">
        <f>INDEX(神经网络!$F$10:$BN$70,MATCH(ROUND(G980*2,1)/2,神经网络!$D$10:$D$70,0),MATCH(ROUND(E980*2,1)/2,神经网络!$F$8:$BN$8,0))</f>
        <v>1.9698404750167293</v>
      </c>
      <c r="I980">
        <f t="shared" si="76"/>
        <v>67.972653918189508</v>
      </c>
      <c r="J980">
        <f t="shared" si="77"/>
        <v>43.497865208890296</v>
      </c>
      <c r="K980">
        <f t="shared" si="78"/>
        <v>1.5626664341287475</v>
      </c>
      <c r="L980">
        <f>MIN(MAX(L979*(1+MAX(MIN(((B980-B979)/B979)/($K$7*卓尔金历!$O$8),0),-卓尔金历!$N$11))+MIN(MAX(((B980-B979)/B979)/($K$7*卓尔金历!$O$8),0),卓尔金历!$N$11),0),1)</f>
        <v>1</v>
      </c>
      <c r="M980">
        <f t="shared" si="79"/>
        <v>87.101926748000992</v>
      </c>
      <c r="N980">
        <f t="shared" si="80"/>
        <v>0.17126893735897725</v>
      </c>
      <c r="O980">
        <f t="shared" si="82"/>
        <v>0.15838801072294978</v>
      </c>
      <c r="P980">
        <f t="shared" si="83"/>
        <v>0.14311723641397567</v>
      </c>
      <c r="Q980">
        <f t="shared" si="81"/>
        <v>7.1404599127530402</v>
      </c>
    </row>
    <row r="981" spans="1:17">
      <c r="A981" s="842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84"/>
        <v>0.93475164584740034</v>
      </c>
      <c r="G981">
        <f>LN(F981/参数实验室!$E$58)/参数实验室!$E$59</f>
        <v>-0.22594423860258137</v>
      </c>
      <c r="H981" s="905">
        <f>INDEX(神经网络!$F$10:$BN$70,MATCH(ROUND(G981*2,1)/2,神经网络!$D$10:$D$70,0),MATCH(ROUND(E981*2,1)/2,神经网络!$F$8:$BN$8,0))</f>
        <v>2.1089826416532285</v>
      </c>
      <c r="I981">
        <f t="shared" si="76"/>
        <v>79.604507398016068</v>
      </c>
      <c r="J981">
        <f t="shared" si="77"/>
        <v>47.276644986233578</v>
      </c>
      <c r="K981">
        <f t="shared" si="78"/>
        <v>1.6838019580534109</v>
      </c>
      <c r="L981">
        <f>MIN(MAX(L980*(1+MAX(MIN(((B981-B980)/B980)/($K$7*卓尔金历!$O$8),0),-卓尔金历!$N$11))+MIN(MAX(((B981-B980)/B980)/($K$7*卓尔金历!$O$8),0),卓尔金历!$N$11),0),1)</f>
        <v>1</v>
      </c>
      <c r="M981">
        <f t="shared" si="79"/>
        <v>102.00728634986012</v>
      </c>
      <c r="N981">
        <f t="shared" si="80"/>
        <v>8.6872763966608549E-2</v>
      </c>
      <c r="O981">
        <f t="shared" si="82"/>
        <v>0.15886919397810559</v>
      </c>
      <c r="P981">
        <f t="shared" si="83"/>
        <v>0.85763343325030239</v>
      </c>
      <c r="Q981">
        <f t="shared" si="81"/>
        <v>7.3153369645146284</v>
      </c>
    </row>
    <row r="982" spans="1:17">
      <c r="A982" s="842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84"/>
        <v>0.9092249606090882</v>
      </c>
      <c r="G982">
        <f>LN(F982/参数实验室!$E$58)/参数实验室!$E$59</f>
        <v>-0.24047657034662046</v>
      </c>
      <c r="H982" s="905">
        <f>INDEX(神经网络!$F$10:$BN$70,MATCH(ROUND(G982*2,1)/2,神经网络!$D$10:$D$70,0),MATCH(ROUND(E982*2,1)/2,神经网络!$F$8:$BN$8,0))</f>
        <v>2.1970877897705643</v>
      </c>
      <c r="I982">
        <f t="shared" si="76"/>
        <v>91.132398581682452</v>
      </c>
      <c r="J982">
        <f t="shared" si="77"/>
        <v>50.522924065280698</v>
      </c>
      <c r="K982">
        <f t="shared" si="78"/>
        <v>1.8037831393909471</v>
      </c>
      <c r="L982">
        <f>MIN(MAX(L981*(1+MAX(MIN(((B982-B981)/B981)/($K$7*卓尔金历!$O$8),0),-卓尔金历!$N$11))+MIN(MAX(((B982-B981)/B981)/($K$7*卓尔金历!$O$8),0),卓尔金历!$N$11),0),1)</f>
        <v>1</v>
      </c>
      <c r="M982">
        <f t="shared" si="79"/>
        <v>116.77942596128609</v>
      </c>
      <c r="N982">
        <f t="shared" si="80"/>
        <v>6.8665597569209938E-2</v>
      </c>
      <c r="O982">
        <f t="shared" si="82"/>
        <v>0.15911964055870848</v>
      </c>
      <c r="P982">
        <f t="shared" si="83"/>
        <v>1</v>
      </c>
      <c r="Q982">
        <f t="shared" si="81"/>
        <v>8.2238857406108057</v>
      </c>
    </row>
    <row r="983" spans="1:17">
      <c r="A983" s="842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84"/>
        <v>0.99797964765100677</v>
      </c>
      <c r="G983">
        <f>LN(F983/参数实验室!$E$58)/参数实验室!$E$59</f>
        <v>-0.19159148737799636</v>
      </c>
      <c r="H983" s="905">
        <f>INDEX(神经网络!$F$10:$BN$70,MATCH(ROUND(G983*2,1)/2,神经网络!$D$10:$D$70,0),MATCH(ROUND(E983*2,1)/2,神经网络!$F$8:$BN$8,0))</f>
        <v>2.0659190610783362</v>
      </c>
      <c r="I983">
        <f t="shared" si="76"/>
        <v>79.405753625516013</v>
      </c>
      <c r="J983">
        <f t="shared" si="77"/>
        <v>47.563943976696848</v>
      </c>
      <c r="K983">
        <f t="shared" si="78"/>
        <v>1.669452677524377</v>
      </c>
      <c r="L983">
        <f>MIN(MAX(L982*(1+MAX(MIN(((B983-B982)/B982)/($K$7*卓尔金历!$O$8),0),-卓尔金历!$N$11))+MIN(MAX(((B983-B982)/B982)/($K$7*卓尔金历!$O$8),0),卓尔金历!$N$11),0),1)</f>
        <v>0</v>
      </c>
      <c r="M983">
        <f t="shared" si="79"/>
        <v>101.75259809605112</v>
      </c>
      <c r="N983">
        <f t="shared" si="80"/>
        <v>-5.8567079070098012E-2</v>
      </c>
      <c r="O983">
        <f t="shared" si="82"/>
        <v>0.16015427694264517</v>
      </c>
      <c r="P983">
        <f t="shared" si="83"/>
        <v>1</v>
      </c>
      <c r="Q983">
        <f t="shared" si="81"/>
        <v>7.1656606775034817</v>
      </c>
    </row>
    <row r="984" spans="1:17">
      <c r="A984" s="842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84"/>
        <v>0.97145837519623224</v>
      </c>
      <c r="G984">
        <f>LN(F984/参数实验室!$E$58)/参数实验室!$E$59</f>
        <v>-0.20572814812206783</v>
      </c>
      <c r="H984" s="905">
        <f>INDEX(神经网络!$F$10:$BN$70,MATCH(ROUND(G984*2,1)/2,神经网络!$D$10:$D$70,0),MATCH(ROUND(E984*2,1)/2,神经网络!$F$8:$BN$8,0))</f>
        <v>2.2371379226278458</v>
      </c>
      <c r="I984">
        <f t="shared" ref="I984:I1047" si="85">I983*(1+(B984-B983)/B983*H983)</f>
        <v>90.690787617032782</v>
      </c>
      <c r="J984">
        <f t="shared" ref="J984:J1047" si="86">J983*B984/B983</f>
        <v>50.835960256972974</v>
      </c>
      <c r="K984">
        <f t="shared" ref="K984:K1047" si="87">I984/J984</f>
        <v>1.7839888763504388</v>
      </c>
      <c r="L984">
        <f>MIN(MAX(L983*(1+MAX(MIN(((B984-B983)/B983)/($K$7*卓尔金历!$O$8),0),-卓尔金历!$N$11))+MIN(MAX(((B984-B983)/B983)/($K$7*卓尔金历!$O$8),0),卓尔金历!$N$11),0),1)</f>
        <v>1</v>
      </c>
      <c r="M984">
        <f t="shared" ref="M984:M1047" si="88">M983*(1+(B984-B983)/B983*H983*L983)</f>
        <v>101.75259809605112</v>
      </c>
      <c r="N984">
        <f t="shared" ref="N984:N1047" si="89">(B984-B983)/B983</f>
        <v>6.8791946308724858E-2</v>
      </c>
      <c r="O984">
        <f t="shared" si="82"/>
        <v>0.15913415989629709</v>
      </c>
      <c r="P984">
        <f t="shared" si="83"/>
        <v>1</v>
      </c>
      <c r="Q984">
        <f t="shared" ref="Q984:Q1047" si="90">Q983*(1+(B984-B983)/B983*H983*P983)</f>
        <v>8.184034291821991</v>
      </c>
    </row>
    <row r="985" spans="1:17">
      <c r="A985" s="842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84"/>
        <v>0.8747575953998955</v>
      </c>
      <c r="G985">
        <f>LN(F985/参数实验室!$E$58)/参数实验室!$E$59</f>
        <v>-0.26075993842015877</v>
      </c>
      <c r="H985" s="905">
        <f>INDEX(神经网络!$F$10:$BN$70,MATCH(ROUND(G985*2,1)/2,神经网络!$D$10:$D$70,0),MATCH(ROUND(E985*2,1)/2,神经网络!$F$8:$BN$8,0))</f>
        <v>2.3480884362001704</v>
      </c>
      <c r="I985">
        <f t="shared" si="85"/>
        <v>116.29064152906304</v>
      </c>
      <c r="J985">
        <f t="shared" si="86"/>
        <v>57.250309245441102</v>
      </c>
      <c r="K985">
        <f t="shared" si="87"/>
        <v>2.0312666090676772</v>
      </c>
      <c r="L985">
        <f>MIN(MAX(L984*(1+MAX(MIN(((B985-B984)/B984)/($K$7*卓尔金历!$O$8),0),-卓尔金历!$N$11))+MIN(MAX(((B985-B984)/B984)/($K$7*卓尔金历!$O$8),0),卓尔金历!$N$11),0),1)</f>
        <v>1</v>
      </c>
      <c r="M985">
        <f t="shared" si="88"/>
        <v>130.4749382021725</v>
      </c>
      <c r="N985">
        <f t="shared" si="89"/>
        <v>0.12617739403453679</v>
      </c>
      <c r="O985">
        <f t="shared" si="82"/>
        <v>0.15886763815294033</v>
      </c>
      <c r="P985">
        <f t="shared" si="83"/>
        <v>0.4261784841478608</v>
      </c>
      <c r="Q985">
        <f t="shared" si="90"/>
        <v>10.494192663876316</v>
      </c>
    </row>
    <row r="986" spans="1:17">
      <c r="A986" s="842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84"/>
        <v>0.80605510376134892</v>
      </c>
      <c r="G986">
        <f>LN(F986/参数实验室!$E$58)/参数实验室!$E$59</f>
        <v>-0.30369022110683958</v>
      </c>
      <c r="H986" s="905">
        <f>INDEX(神经网络!$F$10:$BN$70,MATCH(ROUND(G986*2,1)/2,神经网络!$D$10:$D$70,0),MATCH(ROUND(E986*2,1)/2,神经网络!$F$8:$BN$8,0))</f>
        <v>2.3825588713871011</v>
      </c>
      <c r="I986">
        <f t="shared" si="85"/>
        <v>136.70239355081679</v>
      </c>
      <c r="J986">
        <f t="shared" si="86"/>
        <v>61.529867124216878</v>
      </c>
      <c r="K986">
        <f t="shared" si="87"/>
        <v>2.2217241794922318</v>
      </c>
      <c r="L986">
        <f>MIN(MAX(L985*(1+MAX(MIN(((B986-B985)/B985)/($K$7*卓尔金历!$O$8),0),-卓尔金历!$N$11))+MIN(MAX(((B986-B985)/B985)/($K$7*卓尔金历!$O$8),0),卓尔金历!$N$11),0),1)</f>
        <v>1</v>
      </c>
      <c r="M986">
        <f t="shared" si="88"/>
        <v>153.37636903631926</v>
      </c>
      <c r="N986">
        <f t="shared" si="89"/>
        <v>7.475169890224774E-2</v>
      </c>
      <c r="O986">
        <f t="shared" si="82"/>
        <v>0.15700272368132531</v>
      </c>
      <c r="P986">
        <f t="shared" si="83"/>
        <v>1</v>
      </c>
      <c r="Q986">
        <f t="shared" si="90"/>
        <v>11.279204257389827</v>
      </c>
    </row>
    <row r="987" spans="1:17">
      <c r="A987" s="842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84"/>
        <v>0.86715707430668254</v>
      </c>
      <c r="G987">
        <f>LN(F987/参数实验室!$E$58)/参数实验室!$E$59</f>
        <v>-0.26534017373349594</v>
      </c>
      <c r="H987" s="905">
        <f>INDEX(神经网络!$F$10:$BN$70,MATCH(ROUND(G987*2,1)/2,神经网络!$D$10:$D$70,0),MATCH(ROUND(E987*2,1)/2,神经网络!$F$8:$BN$8,0))</f>
        <v>2.1970877897705643</v>
      </c>
      <c r="I987">
        <f t="shared" si="85"/>
        <v>110.32099445111238</v>
      </c>
      <c r="J987">
        <f t="shared" si="86"/>
        <v>56.546027692430449</v>
      </c>
      <c r="K987">
        <f t="shared" si="87"/>
        <v>1.9509945959631136</v>
      </c>
      <c r="L987">
        <f>MIN(MAX(L986*(1+MAX(MIN(((B987-B986)/B986)/($K$7*卓尔金历!$O$8),0),-卓尔金历!$N$11))+MIN(MAX(((B987-B986)/B986)/($K$7*卓尔金历!$O$8),0),卓尔金历!$N$11),0),1)</f>
        <v>0</v>
      </c>
      <c r="M987">
        <f t="shared" si="88"/>
        <v>123.77715647749493</v>
      </c>
      <c r="N987">
        <f t="shared" si="89"/>
        <v>-8.099870298313866E-2</v>
      </c>
      <c r="O987">
        <f t="shared" si="82"/>
        <v>0.15823952215793693</v>
      </c>
      <c r="P987">
        <f t="shared" si="83"/>
        <v>0.93182049668226608</v>
      </c>
      <c r="Q987">
        <f t="shared" si="90"/>
        <v>9.1024962911853233</v>
      </c>
    </row>
    <row r="988" spans="1:17">
      <c r="A988" s="842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84"/>
        <v>0.87744948867786698</v>
      </c>
      <c r="G988">
        <f>LN(F988/参数实验室!$E$58)/参数实验室!$E$59</f>
        <v>-0.25914728407712539</v>
      </c>
      <c r="H988" s="905">
        <f>INDEX(神经网络!$F$10:$BN$70,MATCH(ROUND(G988*2,1)/2,神经网络!$D$10:$D$70,0),MATCH(ROUND(E988*2,1)/2,神经网络!$F$8:$BN$8,0))</f>
        <v>2.1970877897705643</v>
      </c>
      <c r="I988">
        <f t="shared" si="85"/>
        <v>102.09383040873507</v>
      </c>
      <c r="J988">
        <f t="shared" si="86"/>
        <v>54.626710825585548</v>
      </c>
      <c r="K988">
        <f t="shared" si="87"/>
        <v>1.8689360729534776</v>
      </c>
      <c r="L988">
        <f>MIN(MAX(L987*(1+MAX(MIN(((B988-B987)/B987)/($K$7*卓尔金历!$O$8),0),-卓尔金历!$N$11))+MIN(MAX(((B988-B987)/B987)/($K$7*卓尔金历!$O$8),0),卓尔金历!$N$11),0),1)</f>
        <v>0</v>
      </c>
      <c r="M988">
        <f t="shared" si="88"/>
        <v>123.77715647749493</v>
      </c>
      <c r="N988">
        <f t="shared" si="89"/>
        <v>-3.3942558746736309E-2</v>
      </c>
      <c r="O988">
        <f t="shared" si="82"/>
        <v>0.15796282116692931</v>
      </c>
      <c r="P988">
        <f t="shared" si="83"/>
        <v>1</v>
      </c>
      <c r="Q988">
        <f t="shared" si="90"/>
        <v>8.4699610037592663</v>
      </c>
    </row>
    <row r="989" spans="1:17">
      <c r="A989" s="842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84"/>
        <v>0.95999499219141227</v>
      </c>
      <c r="G989">
        <f>LN(F989/参数实验室!$E$58)/参数实验室!$E$59</f>
        <v>-0.21195835141509375</v>
      </c>
      <c r="H989" s="905">
        <f>INDEX(神经网络!$F$10:$BN$70,MATCH(ROUND(G989*2,1)/2,神经网络!$D$10:$D$70,0),MATCH(ROUND(E989*2,1)/2,神经网络!$F$8:$BN$8,0))</f>
        <v>2.0659190610783362</v>
      </c>
      <c r="I989">
        <f t="shared" si="85"/>
        <v>87.511444491376167</v>
      </c>
      <c r="J989">
        <f t="shared" si="86"/>
        <v>51.075415984996582</v>
      </c>
      <c r="K989">
        <f t="shared" si="87"/>
        <v>1.71337702892293</v>
      </c>
      <c r="L989">
        <f>MIN(MAX(L988*(1+MAX(MIN(((B989-B988)/B988)/($K$7*卓尔金历!$O$8),0),-卓尔金历!$N$11))+MIN(MAX(((B989-B988)/B988)/($K$7*卓尔金历!$O$8),0),卓尔金历!$N$11),0),1)</f>
        <v>0</v>
      </c>
      <c r="M989">
        <f t="shared" si="88"/>
        <v>123.77715647749493</v>
      </c>
      <c r="N989">
        <f t="shared" si="89"/>
        <v>-6.5010226442658886E-2</v>
      </c>
      <c r="O989">
        <f t="shared" si="82"/>
        <v>0.15878197344074349</v>
      </c>
      <c r="P989">
        <f t="shared" si="83"/>
        <v>1</v>
      </c>
      <c r="Q989">
        <f t="shared" si="90"/>
        <v>7.2601695837751787</v>
      </c>
    </row>
    <row r="990" spans="1:17">
      <c r="A990" s="842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84"/>
        <v>0.91353212926681959</v>
      </c>
      <c r="G990">
        <f>LN(F990/参数实验室!$E$58)/参数实验室!$E$59</f>
        <v>-0.23799610917664485</v>
      </c>
      <c r="H990" s="905">
        <f>INDEX(神经网络!$F$10:$BN$70,MATCH(ROUND(G990*2,1)/2,神经网络!$D$10:$D$70,0),MATCH(ROUND(E990*2,1)/2,神经网络!$F$8:$BN$8,0))</f>
        <v>2.1089826416532285</v>
      </c>
      <c r="I990">
        <f t="shared" si="85"/>
        <v>96.613586271586485</v>
      </c>
      <c r="J990">
        <f t="shared" si="86"/>
        <v>53.646861657555533</v>
      </c>
      <c r="K990">
        <f t="shared" si="87"/>
        <v>1.8009177664166229</v>
      </c>
      <c r="L990">
        <f>MIN(MAX(L989*(1+MAX(MIN(((B990-B989)/B989)/($K$7*卓尔金历!$O$8),0),-卓尔金历!$N$11))+MIN(MAX(((B990-B989)/B989)/($K$7*卓尔金历!$O$8),0),卓尔金历!$N$11),0),1)</f>
        <v>1</v>
      </c>
      <c r="M990">
        <f t="shared" si="88"/>
        <v>123.77715647749493</v>
      </c>
      <c r="N990">
        <f t="shared" si="89"/>
        <v>5.0346054417144973E-2</v>
      </c>
      <c r="O990">
        <f t="shared" si="82"/>
        <v>0.1564359936400597</v>
      </c>
      <c r="P990">
        <f t="shared" si="83"/>
        <v>1</v>
      </c>
      <c r="Q990">
        <f t="shared" si="90"/>
        <v>8.0153061637273524</v>
      </c>
    </row>
    <row r="991" spans="1:17">
      <c r="A991" s="842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84"/>
        <v>0.90838298595713218</v>
      </c>
      <c r="G991">
        <f>LN(F991/参数实验室!$E$58)/参数实验室!$E$59</f>
        <v>-0.24096282903920088</v>
      </c>
      <c r="H991" s="905">
        <f>INDEX(神经网络!$F$10:$BN$70,MATCH(ROUND(G991*2,1)/2,神经网络!$D$10:$D$70,0),MATCH(ROUND(E991*2,1)/2,神经网络!$F$8:$BN$8,0))</f>
        <v>2.1970877897705643</v>
      </c>
      <c r="I991">
        <f t="shared" si="85"/>
        <v>97.910285543874949</v>
      </c>
      <c r="J991">
        <f t="shared" si="86"/>
        <v>53.988268624556056</v>
      </c>
      <c r="K991">
        <f t="shared" si="87"/>
        <v>1.8135474249926469</v>
      </c>
      <c r="L991">
        <f>MIN(MAX(L990*(1+MAX(MIN(((B991-B990)/B990)/($K$7*卓尔金历!$O$8),0),-卓尔金历!$N$11))+MIN(MAX(((B991-B990)/B990)/($K$7*卓尔金历!$O$8),0),卓尔金历!$N$11),0),1)</f>
        <v>1</v>
      </c>
      <c r="M991">
        <f t="shared" si="88"/>
        <v>125.43843161409035</v>
      </c>
      <c r="N991">
        <f t="shared" si="89"/>
        <v>6.3639690459402522E-3</v>
      </c>
      <c r="O991">
        <f t="shared" si="82"/>
        <v>0.15272095369569524</v>
      </c>
      <c r="P991">
        <f t="shared" si="83"/>
        <v>1</v>
      </c>
      <c r="Q991">
        <f t="shared" si="90"/>
        <v>8.1228835974068971</v>
      </c>
    </row>
    <row r="992" spans="1:17">
      <c r="A992" s="842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84"/>
        <v>0.87723724992955754</v>
      </c>
      <c r="G992">
        <f>LN(F992/参数实验室!$E$58)/参数实验室!$E$59</f>
        <v>-0.25927425188652536</v>
      </c>
      <c r="H992" s="905">
        <f>INDEX(神经网络!$F$10:$BN$70,MATCH(ROUND(G992*2,1)/2,神经网络!$D$10:$D$70,0),MATCH(ROUND(E992*2,1)/2,神经网络!$F$8:$BN$8,0))</f>
        <v>2.1089826416532285</v>
      </c>
      <c r="I992">
        <f t="shared" si="85"/>
        <v>108.49921756499027</v>
      </c>
      <c r="J992">
        <f t="shared" si="86"/>
        <v>56.645784286341296</v>
      </c>
      <c r="K992">
        <f t="shared" si="87"/>
        <v>1.9153979229333775</v>
      </c>
      <c r="L992">
        <f>MIN(MAX(L991*(1+MAX(MIN(((B992-B991)/B991)/($K$7*卓尔金历!$O$8),0),-卓尔金历!$N$11))+MIN(MAX(((B992-B991)/B991)/($K$7*卓尔金历!$O$8),0),卓尔金历!$N$11),0),1)</f>
        <v>1</v>
      </c>
      <c r="M992">
        <f t="shared" si="88"/>
        <v>139.00451425616083</v>
      </c>
      <c r="N992">
        <f t="shared" si="89"/>
        <v>4.9223946784922368E-2</v>
      </c>
      <c r="O992">
        <f t="shared" si="82"/>
        <v>0.14442352767782807</v>
      </c>
      <c r="P992">
        <f t="shared" si="83"/>
        <v>1</v>
      </c>
      <c r="Q992">
        <f t="shared" si="90"/>
        <v>9.0013680359987021</v>
      </c>
    </row>
    <row r="993" spans="1:17">
      <c r="A993" s="842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84"/>
        <v>0.94811134515890594</v>
      </c>
      <c r="G993">
        <f>LN(F993/参数实验室!$E$58)/参数实验室!$E$59</f>
        <v>-0.21849599631817582</v>
      </c>
      <c r="H993" s="905">
        <f>INDEX(神经网络!$F$10:$BN$70,MATCH(ROUND(G993*2,1)/2,神经网络!$D$10:$D$70,0),MATCH(ROUND(E993*2,1)/2,神经网络!$F$8:$BN$8,0))</f>
        <v>1.7592909029176622</v>
      </c>
      <c r="I993">
        <f t="shared" si="85"/>
        <v>97.76407416727055</v>
      </c>
      <c r="J993">
        <f t="shared" si="86"/>
        <v>53.988268624556056</v>
      </c>
      <c r="K993">
        <f t="shared" si="87"/>
        <v>1.8108392185557787</v>
      </c>
      <c r="L993">
        <f>MIN(MAX(L992*(1+MAX(MIN(((B993-B992)/B992)/($K$7*卓尔金历!$O$8),0),-卓尔金历!$N$11))+MIN(MAX(((B993-B992)/B992)/($K$7*卓尔金历!$O$8),0),卓尔金历!$N$11),0),1)</f>
        <v>0</v>
      </c>
      <c r="M993">
        <f t="shared" si="88"/>
        <v>125.25111190949022</v>
      </c>
      <c r="N993">
        <f t="shared" si="89"/>
        <v>-4.6914623837700731E-2</v>
      </c>
      <c r="O993">
        <f t="shared" si="82"/>
        <v>0.1315563348446333</v>
      </c>
      <c r="P993">
        <f t="shared" si="83"/>
        <v>1</v>
      </c>
      <c r="Q993">
        <f t="shared" si="90"/>
        <v>8.1107535337861343</v>
      </c>
    </row>
    <row r="994" spans="1:17">
      <c r="A994" s="842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84"/>
        <v>1.1295599487179486</v>
      </c>
      <c r="G994">
        <f>LN(F994/参数实验室!$E$58)/参数实验室!$E$59</f>
        <v>-0.12658803755536086</v>
      </c>
      <c r="H994" s="905">
        <f>INDEX(神经网络!$F$10:$BN$70,MATCH(ROUND(G994*2,1)/2,神经网络!$D$10:$D$70,0),MATCH(ROUND(E994*2,1)/2,神经网络!$F$8:$BN$8,0))</f>
        <v>1.5964582988609808</v>
      </c>
      <c r="I994">
        <f t="shared" si="85"/>
        <v>74.500831982806119</v>
      </c>
      <c r="J994">
        <f t="shared" si="86"/>
        <v>46.686085950281289</v>
      </c>
      <c r="K994">
        <f t="shared" si="87"/>
        <v>1.5957823507017992</v>
      </c>
      <c r="L994">
        <f>MIN(MAX(L993*(1+MAX(MIN(((B994-B993)/B993)/($K$7*卓尔金历!$O$8),0),-卓尔金历!$N$11))+MIN(MAX(((B994-B993)/B993)/($K$7*卓尔金历!$O$8),0),卓尔金历!$N$11),0),1)</f>
        <v>0</v>
      </c>
      <c r="M994">
        <f t="shared" si="88"/>
        <v>125.25111190949022</v>
      </c>
      <c r="N994">
        <f t="shared" si="89"/>
        <v>-0.13525498891352558</v>
      </c>
      <c r="O994">
        <f t="shared" si="82"/>
        <v>0.12389139495343575</v>
      </c>
      <c r="P994">
        <f t="shared" si="83"/>
        <v>0.12001141542728819</v>
      </c>
      <c r="Q994">
        <f t="shared" si="90"/>
        <v>6.1807764398268628</v>
      </c>
    </row>
    <row r="995" spans="1:17">
      <c r="A995" s="842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84"/>
        <v>1.3094528956782363</v>
      </c>
      <c r="G995">
        <f>LN(F995/参数实验室!$E$58)/参数实验室!$E$59</f>
        <v>-4.9024434139390324E-2</v>
      </c>
      <c r="H995" s="905">
        <f>INDEX(神经网络!$F$10:$BN$70,MATCH(ROUND(G995*2,1)/2,神经网络!$D$10:$D$70,0),MATCH(ROUND(E995*2,1)/2,神经网络!$F$8:$BN$8,0))</f>
        <v>1.4844080769528709</v>
      </c>
      <c r="I995">
        <f t="shared" si="85"/>
        <v>60.706118409021101</v>
      </c>
      <c r="J995">
        <f t="shared" si="86"/>
        <v>41.271298032799947</v>
      </c>
      <c r="K995">
        <f t="shared" si="87"/>
        <v>1.4709040253780128</v>
      </c>
      <c r="L995">
        <f>MIN(MAX(L994*(1+MAX(MIN(((B995-B994)/B994)/($K$7*卓尔金历!$O$8),0),-卓尔金历!$N$11))+MIN(MAX(((B995-B994)/B994)/($K$7*卓尔金历!$O$8),0),卓尔金历!$N$11),0),1)</f>
        <v>0</v>
      </c>
      <c r="M995">
        <f t="shared" si="88"/>
        <v>125.25111190949022</v>
      </c>
      <c r="N995">
        <f t="shared" si="89"/>
        <v>-0.11598290598290592</v>
      </c>
      <c r="O995">
        <f t="shared" si="82"/>
        <v>0.12575306813256559</v>
      </c>
      <c r="P995">
        <f t="shared" si="83"/>
        <v>0.21478879685598967</v>
      </c>
      <c r="Q995">
        <f t="shared" si="90"/>
        <v>6.0434300786062494</v>
      </c>
    </row>
    <row r="996" spans="1:17">
      <c r="A996" s="842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84"/>
        <v>1.4852953191956928</v>
      </c>
      <c r="G996">
        <f>LN(F996/参数实验室!$E$58)/参数实验室!$E$59</f>
        <v>1.7109383631498058E-2</v>
      </c>
      <c r="H996" s="905">
        <f>INDEX(神经网络!$F$10:$BN$70,MATCH(ROUND(G996*2,1)/2,神经网络!$D$10:$D$70,0),MATCH(ROUND(E996*2,1)/2,神经网络!$F$8:$BN$8,0))</f>
        <v>1.8687262805611995</v>
      </c>
      <c r="I996">
        <f t="shared" si="85"/>
        <v>49.885281670297722</v>
      </c>
      <c r="J996">
        <f t="shared" si="86"/>
        <v>36.315390447308552</v>
      </c>
      <c r="K996">
        <f t="shared" si="87"/>
        <v>1.3736677771006831</v>
      </c>
      <c r="L996">
        <f>MIN(MAX(L995*(1+MAX(MIN(((B996-B995)/B995)/($K$7*卓尔金历!$O$8),0),-卓尔金历!$N$11))+MIN(MAX(((B996-B995)/B995)/($K$7*卓尔金历!$O$8),0),卓尔金历!$N$11),0),1)</f>
        <v>0</v>
      </c>
      <c r="M996">
        <f t="shared" si="88"/>
        <v>125.25111190949022</v>
      </c>
      <c r="N996">
        <f t="shared" si="89"/>
        <v>-0.12008121434786813</v>
      </c>
      <c r="O996">
        <f t="shared" si="82"/>
        <v>0.12027825530246973</v>
      </c>
      <c r="P996">
        <f t="shared" si="83"/>
        <v>0.12759879952149922</v>
      </c>
      <c r="Q996">
        <f t="shared" si="90"/>
        <v>5.8120513091734427</v>
      </c>
    </row>
    <row r="997" spans="1:17">
      <c r="A997" s="842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84"/>
        <v>1.2112958112359551</v>
      </c>
      <c r="G997">
        <f>LN(F997/参数实验室!$E$58)/参数实验室!$E$59</f>
        <v>-8.992038313321396E-2</v>
      </c>
      <c r="H997" s="905">
        <f>INDEX(神经网络!$F$10:$BN$70,MATCH(ROUND(G997*2,1)/2,神经网络!$D$10:$D$70,0),MATCH(ROUND(E997*2,1)/2,神经网络!$F$8:$BN$8,0))</f>
        <v>1.8682522971890045</v>
      </c>
      <c r="I997">
        <f t="shared" si="85"/>
        <v>70.617201264392662</v>
      </c>
      <c r="J997">
        <f t="shared" si="86"/>
        <v>44.391684290331568</v>
      </c>
      <c r="K997">
        <f t="shared" si="87"/>
        <v>1.5907754434938834</v>
      </c>
      <c r="L997">
        <f>MIN(MAX(L996*(1+MAX(MIN(((B997-B996)/B996)/($K$7*卓尔金历!$O$8),0),-卓尔金历!$N$11))+MIN(MAX(((B997-B996)/B996)/($K$7*卓尔金历!$O$8),0),卓尔金历!$N$11),0),1)</f>
        <v>1</v>
      </c>
      <c r="M997">
        <f t="shared" si="88"/>
        <v>125.25111190949022</v>
      </c>
      <c r="N997">
        <f t="shared" si="89"/>
        <v>0.22239314361059218</v>
      </c>
      <c r="O997">
        <f t="shared" si="82"/>
        <v>0.12840065807254902</v>
      </c>
      <c r="P997">
        <f t="shared" si="83"/>
        <v>5.4210466141652737E-2</v>
      </c>
      <c r="Q997">
        <f t="shared" si="90"/>
        <v>6.1202587470183101</v>
      </c>
    </row>
    <row r="998" spans="1:17">
      <c r="A998" s="842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84"/>
        <v>1.1531152239061562</v>
      </c>
      <c r="G998">
        <f>LN(F998/参数实验室!$E$58)/参数实验室!$E$59</f>
        <v>-0.11575555431638314</v>
      </c>
      <c r="H998" s="905">
        <f>INDEX(神经网络!$F$10:$BN$70,MATCH(ROUND(G998*2,1)/2,神经网络!$D$10:$D$70,0),MATCH(ROUND(E998*2,1)/2,神经网络!$F$8:$BN$8,0))</f>
        <v>1.7601723963292604</v>
      </c>
      <c r="I998">
        <f t="shared" si="85"/>
        <v>77.187056065266916</v>
      </c>
      <c r="J998">
        <f t="shared" si="86"/>
        <v>46.602290411396169</v>
      </c>
      <c r="K998">
        <f t="shared" si="87"/>
        <v>1.6562931861046795</v>
      </c>
      <c r="L998">
        <f>MIN(MAX(L997*(1+MAX(MIN(((B998-B997)/B997)/($K$7*卓尔金历!$O$8),0),-卓尔金历!$N$11))+MIN(MAX(((B998-B997)/B997)/($K$7*卓尔金历!$O$8),0),卓尔金历!$N$11),0),1)</f>
        <v>1</v>
      </c>
      <c r="M998">
        <f t="shared" si="88"/>
        <v>136.90381980728006</v>
      </c>
      <c r="N998">
        <f t="shared" si="89"/>
        <v>4.9797752808988821E-2</v>
      </c>
      <c r="O998">
        <f t="shared" si="82"/>
        <v>0.12646983690091085</v>
      </c>
      <c r="P998">
        <f t="shared" si="83"/>
        <v>1</v>
      </c>
      <c r="Q998">
        <f t="shared" si="90"/>
        <v>6.1511260151819682</v>
      </c>
    </row>
    <row r="999" spans="1:17">
      <c r="A999" s="842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84"/>
        <v>1.1367105721287922</v>
      </c>
      <c r="G999">
        <f>LN(F999/参数实验室!$E$58)/参数实验室!$E$59</f>
        <v>-0.12327594746923558</v>
      </c>
      <c r="H999" s="905">
        <f>INDEX(神经网络!$F$10:$BN$70,MATCH(ROUND(G999*2,1)/2,神经网络!$D$10:$D$70,0),MATCH(ROUND(E999*2,1)/2,神经网络!$F$8:$BN$8,0))</f>
        <v>1.7601723963292604</v>
      </c>
      <c r="I999">
        <f t="shared" si="85"/>
        <v>78.978547538660195</v>
      </c>
      <c r="J999">
        <f t="shared" si="86"/>
        <v>47.216791029887048</v>
      </c>
      <c r="K999">
        <f t="shared" si="87"/>
        <v>1.6726792697256523</v>
      </c>
      <c r="L999">
        <f>MIN(MAX(L998*(1+MAX(MIN(((B999-B998)/B998)/($K$7*卓尔金历!$O$8),0),-卓尔金历!$N$11))+MIN(MAX(((B999-B998)/B998)/($K$7*卓尔金历!$O$8),0),卓尔金历!$N$11),0),1)</f>
        <v>1</v>
      </c>
      <c r="M999">
        <f t="shared" si="88"/>
        <v>140.0813218181396</v>
      </c>
      <c r="N999">
        <f t="shared" si="89"/>
        <v>1.3186060450380958E-2</v>
      </c>
      <c r="O999">
        <f t="shared" si="82"/>
        <v>0.11883528994417455</v>
      </c>
      <c r="P999">
        <f t="shared" si="83"/>
        <v>1</v>
      </c>
      <c r="Q999">
        <f t="shared" si="90"/>
        <v>6.2938920483708518</v>
      </c>
    </row>
    <row r="1000" spans="1:17">
      <c r="A1000" s="842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84"/>
        <v>1.2579181484962405</v>
      </c>
      <c r="G1000">
        <f>LN(F1000/参数实验室!$E$58)/参数实验室!$E$59</f>
        <v>-7.0098017678448268E-2</v>
      </c>
      <c r="H1000" s="905">
        <f>INDEX(神经网络!$F$10:$BN$70,MATCH(ROUND(G1000*2,1)/2,神经网络!$D$10:$D$70,0),MATCH(ROUND(E1000*2,1)/2,神经网络!$F$8:$BN$8,0))</f>
        <v>1.8163182941904741</v>
      </c>
      <c r="I1000">
        <f t="shared" si="85"/>
        <v>64.963004555417115</v>
      </c>
      <c r="J1000">
        <f t="shared" si="86"/>
        <v>42.456406368460932</v>
      </c>
      <c r="K1000">
        <f t="shared" si="87"/>
        <v>1.530110768010629</v>
      </c>
      <c r="L1000">
        <f>MIN(MAX(L999*(1+MAX(MIN(((B1000-B999)/B999)/($K$7*卓尔金历!$O$8),0),-卓尔金历!$N$11))+MIN(MAX(((B1000-B999)/B999)/($K$7*卓尔金历!$O$8),0),卓尔金历!$N$11),0),1)</f>
        <v>0</v>
      </c>
      <c r="M1000">
        <f t="shared" si="88"/>
        <v>115.22247282334651</v>
      </c>
      <c r="N1000">
        <f t="shared" si="89"/>
        <v>-0.10081974140116617</v>
      </c>
      <c r="O1000">
        <f t="shared" si="82"/>
        <v>9.6688467844081041E-2</v>
      </c>
      <c r="P1000">
        <f t="shared" si="83"/>
        <v>0.11386321601903679</v>
      </c>
      <c r="Q1000">
        <f t="shared" si="90"/>
        <v>5.176977173573321</v>
      </c>
    </row>
    <row r="1001" spans="1:17">
      <c r="A1001" s="842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84"/>
        <v>1.1985244318181818</v>
      </c>
      <c r="G1001">
        <f>LN(F1001/参数实验室!$E$58)/参数实验室!$E$59</f>
        <v>-9.548359715336048E-2</v>
      </c>
      <c r="H1001" s="905">
        <f>INDEX(神经网络!$F$10:$BN$70,MATCH(ROUND(G1001*2,1)/2,神经网络!$D$10:$D$70,0),MATCH(ROUND(E1001*2,1)/2,神经网络!$F$8:$BN$8,0))</f>
        <v>1.7601723963292604</v>
      </c>
      <c r="I1001">
        <f t="shared" si="85"/>
        <v>71.882923730099421</v>
      </c>
      <c r="J1001">
        <f t="shared" si="86"/>
        <v>44.946330952475932</v>
      </c>
      <c r="K1001">
        <f t="shared" si="87"/>
        <v>1.5993057098721792</v>
      </c>
      <c r="L1001">
        <f>MIN(MAX(L1000*(1+MAX(MIN(((B1001-B1000)/B1000)/($K$7*卓尔金历!$O$8),0),-卓尔金历!$N$11))+MIN(MAX(((B1001-B1000)/B1000)/($K$7*卓尔金历!$O$8),0),卓尔金历!$N$11),0),1)</f>
        <v>1</v>
      </c>
      <c r="M1001">
        <f t="shared" si="88"/>
        <v>115.22247282334651</v>
      </c>
      <c r="N1001">
        <f t="shared" si="89"/>
        <v>5.8646616541353329E-2</v>
      </c>
      <c r="O1001">
        <f t="shared" si="82"/>
        <v>9.0578583168038143E-2</v>
      </c>
      <c r="P1001">
        <f t="shared" si="83"/>
        <v>0.57340568779894929</v>
      </c>
      <c r="Q1001">
        <f t="shared" si="90"/>
        <v>5.2397677709925503</v>
      </c>
    </row>
    <row r="1002" spans="1:17">
      <c r="A1002" s="842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84"/>
        <v>1.2103912300884956</v>
      </c>
      <c r="G1002">
        <f>LN(F1002/参数实验室!$E$58)/参数实验室!$E$59</f>
        <v>-9.0312484248278868E-2</v>
      </c>
      <c r="H1002" s="905">
        <f>INDEX(神经网络!$F$10:$BN$70,MATCH(ROUND(G1002*2,1)/2,神经网络!$D$10:$D$70,0),MATCH(ROUND(E1002*2,1)/2,神经网络!$F$8:$BN$8,0))</f>
        <v>1.8682522971890045</v>
      </c>
      <c r="I1002">
        <f t="shared" si="85"/>
        <v>72.287304782320462</v>
      </c>
      <c r="J1002">
        <f t="shared" si="86"/>
        <v>45.089980447707568</v>
      </c>
      <c r="K1002">
        <f t="shared" si="87"/>
        <v>1.603178889513039</v>
      </c>
      <c r="L1002">
        <f>MIN(MAX(L1001*(1+MAX(MIN(((B1002-B1001)/B1001)/($K$7*卓尔金历!$O$8),0),-卓尔金历!$N$11))+MIN(MAX(((B1002-B1001)/B1001)/($K$7*卓尔金历!$O$8),0),卓尔金历!$N$11),0),1)</f>
        <v>1</v>
      </c>
      <c r="M1002">
        <f t="shared" si="88"/>
        <v>115.87066271855392</v>
      </c>
      <c r="N1002">
        <f t="shared" si="89"/>
        <v>3.1960227272727223E-3</v>
      </c>
      <c r="O1002">
        <f t="shared" si="82"/>
        <v>8.8737582680798538E-2</v>
      </c>
      <c r="P1002">
        <f t="shared" si="83"/>
        <v>1</v>
      </c>
      <c r="Q1002">
        <f t="shared" si="90"/>
        <v>5.2566698100415064</v>
      </c>
    </row>
    <row r="1003" spans="1:17">
      <c r="A1003" s="842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84"/>
        <v>1.137439063815457</v>
      </c>
      <c r="G1003">
        <f>LN(F1003/参数实验室!$E$58)/参数实验室!$E$59</f>
        <v>-0.12293968831185002</v>
      </c>
      <c r="H1003" s="905">
        <f>INDEX(神经网络!$F$10:$BN$70,MATCH(ROUND(G1003*2,1)/2,神经网络!$D$10:$D$70,0),MATCH(ROUND(E1003*2,1)/2,神经网络!$F$8:$BN$8,0))</f>
        <v>1.8682522971890045</v>
      </c>
      <c r="I1003">
        <f t="shared" si="85"/>
        <v>79.195219261924478</v>
      </c>
      <c r="J1003">
        <f t="shared" si="86"/>
        <v>47.396352898926594</v>
      </c>
      <c r="K1003">
        <f t="shared" si="87"/>
        <v>1.670913781716695</v>
      </c>
      <c r="L1003">
        <f>MIN(MAX(L1002*(1+MAX(MIN(((B1003-B1002)/B1002)/($K$7*卓尔金历!$O$8),0),-卓尔金历!$N$11))+MIN(MAX(((B1003-B1002)/B1002)/($K$7*卓尔金历!$O$8),0),卓尔金历!$N$11),0),1)</f>
        <v>1</v>
      </c>
      <c r="M1003">
        <f t="shared" si="88"/>
        <v>126.94348707084011</v>
      </c>
      <c r="N1003">
        <f t="shared" si="89"/>
        <v>5.1150442477876118E-2</v>
      </c>
      <c r="O1003">
        <f t="shared" si="82"/>
        <v>8.818405743081506E-2</v>
      </c>
      <c r="P1003">
        <f t="shared" si="83"/>
        <v>0.68172400408899103</v>
      </c>
      <c r="Q1003">
        <f t="shared" si="90"/>
        <v>5.7590073311959005</v>
      </c>
    </row>
    <row r="1004" spans="1:17">
      <c r="A1004" s="842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84"/>
        <v>1.20070533581099</v>
      </c>
      <c r="G1004">
        <f>LN(F1004/参数实验室!$E$58)/参数实验室!$E$59</f>
        <v>-9.452941043151103E-2</v>
      </c>
      <c r="H1004" s="905">
        <f>INDEX(神经网络!$F$10:$BN$70,MATCH(ROUND(G1004*2,1)/2,神经网络!$D$10:$D$70,0),MATCH(ROUND(E1004*2,1)/2,神经网络!$F$8:$BN$8,0))</f>
        <v>1.7601723963292604</v>
      </c>
      <c r="I1004">
        <f t="shared" si="85"/>
        <v>72.007899239168182</v>
      </c>
      <c r="J1004">
        <f t="shared" si="86"/>
        <v>45.093970711464003</v>
      </c>
      <c r="K1004">
        <f t="shared" si="87"/>
        <v>1.5968409546348066</v>
      </c>
      <c r="L1004">
        <f>MIN(MAX(L1003*(1+MAX(MIN(((B1004-B1003)/B1003)/($K$7*卓尔金历!$O$8),0),-卓尔金历!$N$11))+MIN(MAX(((B1004-B1003)/B1003)/($K$7*卓尔金历!$O$8),0),卓尔金历!$N$11),0),1)</f>
        <v>0</v>
      </c>
      <c r="M1004">
        <f t="shared" si="88"/>
        <v>115.42279838677695</v>
      </c>
      <c r="N1004">
        <f t="shared" si="89"/>
        <v>-4.8577201549082301E-2</v>
      </c>
      <c r="O1004">
        <f t="shared" ref="O1004:O1067" si="91">STDEVP(N984:N1004)</f>
        <v>8.7889059806233669E-2</v>
      </c>
      <c r="P1004">
        <f t="shared" ref="P1004:P1067" si="92">MIN(O1003*MAX(1-LN(MAX(ABS(N1004),0.0001)/O1004),0)+MAX(-LN(MAX(ABS(N1004),0.0001)/O1004),0),1)</f>
        <v>0.73339125676595018</v>
      </c>
      <c r="Q1004">
        <f t="shared" si="90"/>
        <v>5.4027004295577106</v>
      </c>
    </row>
    <row r="1005" spans="1:17">
      <c r="A1005" s="842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84"/>
        <v>1.1792882672408533</v>
      </c>
      <c r="G1005">
        <f>LN(F1005/参数实验室!$E$58)/参数实验室!$E$59</f>
        <v>-0.10397577066662435</v>
      </c>
      <c r="H1005" s="905">
        <f>INDEX(神经网络!$F$10:$BN$70,MATCH(ROUND(G1005*2,1)/2,神经网络!$D$10:$D$70,0),MATCH(ROUND(E1005*2,1)/2,神经网络!$F$8:$BN$8,0))</f>
        <v>1.8682522971890045</v>
      </c>
      <c r="I1005">
        <f t="shared" si="85"/>
        <v>73.917898151645176</v>
      </c>
      <c r="J1005">
        <f t="shared" si="86"/>
        <v>45.773512629184758</v>
      </c>
      <c r="K1005">
        <f t="shared" si="87"/>
        <v>1.6148618252319973</v>
      </c>
      <c r="L1005">
        <f>MIN(MAX(L1004*(1+MAX(MIN(((B1005-B1004)/B1004)/($K$7*卓尔金历!$O$8),0),-卓尔金历!$N$11))+MIN(MAX(((B1005-B1004)/B1004)/($K$7*卓尔金历!$O$8),0),卓尔金历!$N$11),0),1)</f>
        <v>0.44340857122820998</v>
      </c>
      <c r="M1005">
        <f t="shared" si="88"/>
        <v>115.42279838677695</v>
      </c>
      <c r="N1005">
        <f t="shared" si="89"/>
        <v>1.5069462879391104E-2</v>
      </c>
      <c r="O1005">
        <f t="shared" si="91"/>
        <v>8.6659387929723303E-2</v>
      </c>
      <c r="P1005">
        <f t="shared" si="92"/>
        <v>1</v>
      </c>
      <c r="Q1005">
        <f t="shared" si="90"/>
        <v>5.50779967413487</v>
      </c>
    </row>
    <row r="1006" spans="1:17">
      <c r="A1006" s="842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84"/>
        <v>1.155060974569039</v>
      </c>
      <c r="G1006">
        <f>LN(F1006/参数实验室!$E$58)/参数实验室!$E$59</f>
        <v>-0.11487066923280907</v>
      </c>
      <c r="H1006" s="905">
        <f>INDEX(神经网络!$F$10:$BN$70,MATCH(ROUND(G1006*2,1)/2,神经网络!$D$10:$D$70,0),MATCH(ROUND(E1006*2,1)/2,神经网络!$F$8:$BN$8,0))</f>
        <v>1.6488999185355431</v>
      </c>
      <c r="I1006">
        <f t="shared" si="85"/>
        <v>76.887796918333834</v>
      </c>
      <c r="J1006">
        <f t="shared" si="86"/>
        <v>46.757910697897103</v>
      </c>
      <c r="K1006">
        <f t="shared" si="87"/>
        <v>1.6443805073991853</v>
      </c>
      <c r="L1006">
        <f>MIN(MAX(L1005*(1+MAX(MIN(((B1006-B1005)/B1005)/($K$7*卓尔金历!$O$8),0),-卓尔金历!$N$11))+MIN(MAX(((B1006-B1005)/B1005)/($K$7*卓尔金历!$O$8),0),卓尔金历!$N$11),0),1)</f>
        <v>1</v>
      </c>
      <c r="M1006">
        <f t="shared" si="88"/>
        <v>117.47910427954037</v>
      </c>
      <c r="N1006">
        <f t="shared" si="89"/>
        <v>2.1505845021924395E-2</v>
      </c>
      <c r="O1006">
        <f t="shared" si="91"/>
        <v>8.2072831523536297E-2</v>
      </c>
      <c r="P1006">
        <f t="shared" si="92"/>
        <v>1</v>
      </c>
      <c r="Q1006">
        <f t="shared" si="90"/>
        <v>5.7290939461368033</v>
      </c>
    </row>
    <row r="1007" spans="1:17">
      <c r="A1007" s="842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84"/>
        <v>1.2002954672489083</v>
      </c>
      <c r="G1007">
        <f>LN(F1007/参数实验室!$E$58)/参数实验室!$E$59</f>
        <v>-9.4708603352859591E-2</v>
      </c>
      <c r="H1007" s="905">
        <f>INDEX(神经网络!$F$10:$BN$70,MATCH(ROUND(G1007*2,1)/2,神经网络!$D$10:$D$70,0),MATCH(ROUND(E1007*2,1)/2,神经网络!$F$8:$BN$8,0))</f>
        <v>1.6488999185355431</v>
      </c>
      <c r="I1007">
        <f t="shared" si="85"/>
        <v>73.988230815235625</v>
      </c>
      <c r="J1007">
        <f t="shared" si="86"/>
        <v>45.688520011172706</v>
      </c>
      <c r="K1007">
        <f t="shared" si="87"/>
        <v>1.6194052859918091</v>
      </c>
      <c r="L1007">
        <f>MIN(MAX(L1006*(1+MAX(MIN(((B1007-B1006)/B1006)/($K$7*卓尔金历!$O$8),0),-卓尔金历!$N$11))+MIN(MAX(((B1007-B1006)/B1006)/($K$7*卓尔金历!$O$8),0),卓尔金历!$N$11),0),1)</f>
        <v>0.32704254091095097</v>
      </c>
      <c r="M1007">
        <f t="shared" si="88"/>
        <v>113.04877278034155</v>
      </c>
      <c r="N1007">
        <f t="shared" si="89"/>
        <v>-2.287079706434551E-2</v>
      </c>
      <c r="O1007">
        <f t="shared" si="91"/>
        <v>8.00920848704543E-2</v>
      </c>
      <c r="P1007">
        <f t="shared" si="92"/>
        <v>1</v>
      </c>
      <c r="Q1007">
        <f t="shared" si="90"/>
        <v>5.5130403293928127</v>
      </c>
    </row>
    <row r="1008" spans="1:17">
      <c r="A1008" s="842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84"/>
        <v>1.2271777392340304</v>
      </c>
      <c r="G1008">
        <f>LN(F1008/参数实验室!$E$58)/参数实验室!$E$59</f>
        <v>-8.3083473223124468E-2</v>
      </c>
      <c r="H1008" s="905">
        <f>INDEX(神经网络!$F$10:$BN$70,MATCH(ROUND(G1008*2,1)/2,神经网络!$D$10:$D$70,0),MATCH(ROUND(E1008*2,1)/2,神经网络!$F$8:$BN$8,0))</f>
        <v>1.7601723963292604</v>
      </c>
      <c r="I1008">
        <f t="shared" si="85"/>
        <v>73.621700504399314</v>
      </c>
      <c r="J1008">
        <f t="shared" si="86"/>
        <v>45.551254937951363</v>
      </c>
      <c r="K1008">
        <f t="shared" si="87"/>
        <v>1.616238687708708</v>
      </c>
      <c r="L1008">
        <f>MIN(MAX(L1007*(1+MAX(MIN(((B1008-B1007)/B1007)/($K$7*卓尔金历!$O$8),0),-卓尔金历!$N$11))+MIN(MAX(((B1008-B1007)/B1007)/($K$7*卓尔金历!$O$8),0),卓尔金历!$N$11),0),1)</f>
        <v>0.29813151419082473</v>
      </c>
      <c r="M1008">
        <f t="shared" si="88"/>
        <v>112.86561838179979</v>
      </c>
      <c r="N1008">
        <f t="shared" si="89"/>
        <v>-3.0043668122270227E-3</v>
      </c>
      <c r="O1008">
        <f t="shared" si="91"/>
        <v>7.8550386540890707E-2</v>
      </c>
      <c r="P1008">
        <f t="shared" si="92"/>
        <v>1</v>
      </c>
      <c r="Q1008">
        <f t="shared" si="90"/>
        <v>5.4857292778469047</v>
      </c>
    </row>
    <row r="1009" spans="1:17">
      <c r="A1009" s="842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84"/>
        <v>1.2219513160173161</v>
      </c>
      <c r="G1009">
        <f>LN(F1009/参数实验室!$E$58)/参数实验室!$E$59</f>
        <v>-8.5323545884259722E-2</v>
      </c>
      <c r="H1009" s="905">
        <f>INDEX(神经网络!$F$10:$BN$70,MATCH(ROUND(G1009*2,1)/2,神经网络!$D$10:$D$70,0),MATCH(ROUND(E1009*2,1)/2,神经网络!$F$8:$BN$8,0))</f>
        <v>1.8682522971890045</v>
      </c>
      <c r="I1009">
        <f t="shared" si="85"/>
        <v>75.14737391130042</v>
      </c>
      <c r="J1009">
        <f t="shared" si="86"/>
        <v>46.087546386816129</v>
      </c>
      <c r="K1009">
        <f t="shared" si="87"/>
        <v>1.6305353572217329</v>
      </c>
      <c r="L1009">
        <f>MIN(MAX(L1008*(1+MAX(MIN(((B1009-B1008)/B1008)/($K$7*卓尔金历!$O$8),0),-卓尔金历!$N$11))+MIN(MAX(((B1009-B1008)/B1008)/($K$7*卓尔金历!$O$8),0),卓尔金历!$N$11),0),1)</f>
        <v>0.6445546086788887</v>
      </c>
      <c r="M1009">
        <f t="shared" si="88"/>
        <v>113.56292740191138</v>
      </c>
      <c r="N1009">
        <f t="shared" si="89"/>
        <v>1.1773362766740198E-2</v>
      </c>
      <c r="O1009">
        <f t="shared" si="91"/>
        <v>7.8412942943642108E-2</v>
      </c>
      <c r="P1009">
        <f t="shared" si="92"/>
        <v>1</v>
      </c>
      <c r="Q1009">
        <f t="shared" si="90"/>
        <v>5.5994108584043882</v>
      </c>
    </row>
    <row r="1010" spans="1:17">
      <c r="A1010" s="842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84"/>
        <v>1.1463358976441917</v>
      </c>
      <c r="G1010">
        <f>LN(F1010/参数实验室!$E$58)/参数实验室!$E$59</f>
        <v>-0.11885035122156876</v>
      </c>
      <c r="H1010" s="905">
        <f>INDEX(神经网络!$F$10:$BN$70,MATCH(ROUND(G1010*2,1)/2,神经网络!$D$10:$D$70,0),MATCH(ROUND(E1010*2,1)/2,神经网络!$F$8:$BN$8,0))</f>
        <v>1.8682522971890045</v>
      </c>
      <c r="I1010">
        <f t="shared" si="85"/>
        <v>84.385437373855055</v>
      </c>
      <c r="J1010">
        <f t="shared" si="86"/>
        <v>49.120146841706188</v>
      </c>
      <c r="K1010">
        <f t="shared" si="87"/>
        <v>1.7179394362519769</v>
      </c>
      <c r="L1010">
        <f>MIN(MAX(L1009*(1+MAX(MIN(((B1010-B1009)/B1009)/($K$7*卓尔金历!$O$8),0),-卓尔金历!$N$11))+MIN(MAX(((B1010-B1009)/B1009)/($K$7*卓尔金历!$O$8),0),卓尔金历!$N$11),0),1)</f>
        <v>1</v>
      </c>
      <c r="M1010">
        <f t="shared" si="88"/>
        <v>122.56128877041292</v>
      </c>
      <c r="N1010">
        <f t="shared" si="89"/>
        <v>6.5800865800865749E-2</v>
      </c>
      <c r="O1010">
        <f t="shared" si="91"/>
        <v>7.8597176213012224E-2</v>
      </c>
      <c r="P1010">
        <f t="shared" si="92"/>
        <v>0.27004991704722864</v>
      </c>
      <c r="Q1010">
        <f t="shared" si="90"/>
        <v>6.2877610983464205</v>
      </c>
    </row>
    <row r="1011" spans="1:17">
      <c r="A1011" s="842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84"/>
        <v>1.1269873425896029</v>
      </c>
      <c r="G1011">
        <f>LN(F1011/参数实验室!$E$58)/参数实验室!$E$59</f>
        <v>-0.12778477144869457</v>
      </c>
      <c r="H1011" s="905">
        <f>INDEX(神经网络!$F$10:$BN$70,MATCH(ROUND(G1011*2,1)/2,神经网络!$D$10:$D$70,0),MATCH(ROUND(E1011*2,1)/2,神经网络!$F$8:$BN$8,0))</f>
        <v>1.8156656120124361</v>
      </c>
      <c r="I1011">
        <f t="shared" si="85"/>
        <v>85.384377780304632</v>
      </c>
      <c r="J1011">
        <f t="shared" si="86"/>
        <v>49.431387414708063</v>
      </c>
      <c r="K1011">
        <f t="shared" si="87"/>
        <v>1.7273312008009498</v>
      </c>
      <c r="L1011">
        <f>MIN(MAX(L1010*(1+MAX(MIN(((B1011-B1010)/B1010)/($K$7*卓尔金历!$O$8),0),-卓尔金历!$N$11))+MIN(MAX(((B1011-B1010)/B1010)/($K$7*卓尔金历!$O$8),0),卓尔金历!$N$11),0),1)</f>
        <v>1</v>
      </c>
      <c r="M1011">
        <f t="shared" si="88"/>
        <v>124.01214839062071</v>
      </c>
      <c r="N1011">
        <f t="shared" si="89"/>
        <v>6.3363119415109758E-3</v>
      </c>
      <c r="O1011">
        <f t="shared" si="91"/>
        <v>7.7841596342036093E-2</v>
      </c>
      <c r="P1011">
        <f t="shared" si="92"/>
        <v>1</v>
      </c>
      <c r="Q1011">
        <f t="shared" si="90"/>
        <v>6.307861843404325</v>
      </c>
    </row>
    <row r="1012" spans="1:17">
      <c r="A1012" s="842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84"/>
        <v>1.1779368221010613</v>
      </c>
      <c r="G1012">
        <f>LN(F1012/参数实验室!$E$58)/参数实验室!$E$59</f>
        <v>-0.10457758975173925</v>
      </c>
      <c r="H1012" s="905">
        <f>INDEX(神经网络!$F$10:$BN$70,MATCH(ROUND(G1012*2,1)/2,神经网络!$D$10:$D$70,0),MATCH(ROUND(E1012*2,1)/2,神经网络!$F$8:$BN$8,0))</f>
        <v>1.8682522971890045</v>
      </c>
      <c r="I1012">
        <f t="shared" si="85"/>
        <v>81.155732252515406</v>
      </c>
      <c r="J1012">
        <f t="shared" si="86"/>
        <v>48.08307729140892</v>
      </c>
      <c r="K1012">
        <f t="shared" si="87"/>
        <v>1.6878231765547924</v>
      </c>
      <c r="L1012">
        <f>MIN(MAX(L1011*(1+MAX(MIN(((B1012-B1011)/B1011)/($K$7*卓尔金历!$O$8),0),-卓尔金历!$N$11))+MIN(MAX(((B1012-B1011)/B1011)/($K$7*卓尔金历!$O$8),0),卓尔金历!$N$11),0),1)</f>
        <v>0.19741081000869987</v>
      </c>
      <c r="M1012">
        <f t="shared" si="88"/>
        <v>117.8704696630105</v>
      </c>
      <c r="N1012">
        <f t="shared" si="89"/>
        <v>-2.7276396512754205E-2</v>
      </c>
      <c r="O1012">
        <f t="shared" si="91"/>
        <v>7.8021406464428178E-2</v>
      </c>
      <c r="P1012">
        <f t="shared" si="92"/>
        <v>1</v>
      </c>
      <c r="Q1012">
        <f t="shared" si="90"/>
        <v>5.9954661515055578</v>
      </c>
    </row>
    <row r="1013" spans="1:17">
      <c r="A1013" s="842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84"/>
        <v>1.1775820035894926</v>
      </c>
      <c r="G1013">
        <f>LN(F1013/参数实验室!$E$58)/参数实验室!$E$59</f>
        <v>-0.10473571027256413</v>
      </c>
      <c r="H1013" s="905">
        <f>INDEX(神经网络!$F$10:$BN$70,MATCH(ROUND(G1013*2,1)/2,神经网络!$D$10:$D$70,0),MATCH(ROUND(E1013*2,1)/2,神经网络!$F$8:$BN$8,0))</f>
        <v>1.8682522971890045</v>
      </c>
      <c r="I1013">
        <f t="shared" si="85"/>
        <v>83.771616748870542</v>
      </c>
      <c r="J1013">
        <f t="shared" si="86"/>
        <v>48.912653126371609</v>
      </c>
      <c r="K1013">
        <f t="shared" si="87"/>
        <v>1.7126778327161418</v>
      </c>
      <c r="L1013">
        <f>MIN(MAX(L1012*(1+MAX(MIN(((B1013-B1012)/B1012)/($K$7*卓尔金历!$O$8),0),-卓尔金历!$N$11))+MIN(MAX(((B1013-B1012)/B1012)/($K$7*卓尔金历!$O$8),0),卓尔金历!$N$11),0),1)</f>
        <v>0.70506754141854922</v>
      </c>
      <c r="M1013">
        <f t="shared" si="88"/>
        <v>118.62049391718747</v>
      </c>
      <c r="N1013">
        <f t="shared" si="89"/>
        <v>1.7252968855030193E-2</v>
      </c>
      <c r="O1013">
        <f t="shared" si="91"/>
        <v>7.7305719779991108E-2</v>
      </c>
      <c r="P1013">
        <f t="shared" si="92"/>
        <v>1</v>
      </c>
      <c r="Q1013">
        <f t="shared" si="90"/>
        <v>6.1887174046067734</v>
      </c>
    </row>
    <row r="1014" spans="1:17">
      <c r="A1014" s="842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84"/>
        <v>1.1736488527257933</v>
      </c>
      <c r="G1014">
        <f>LN(F1014/参数实验室!$E$58)/参数实验室!$E$59</f>
        <v>-0.10649166890405577</v>
      </c>
      <c r="H1014" s="905">
        <f>INDEX(神经网络!$F$10:$BN$70,MATCH(ROUND(G1014*2,1)/2,神经网络!$D$10:$D$70,0),MATCH(ROUND(E1014*2,1)/2,神经网络!$F$8:$BN$8,0))</f>
        <v>1.8682522971890045</v>
      </c>
      <c r="I1014">
        <f t="shared" si="85"/>
        <v>84.180183276344053</v>
      </c>
      <c r="J1014">
        <f t="shared" si="86"/>
        <v>49.04034156657751</v>
      </c>
      <c r="K1014">
        <f t="shared" si="87"/>
        <v>1.7165496933185191</v>
      </c>
      <c r="L1014">
        <f>MIN(MAX(L1013*(1+MAX(MIN(((B1014-B1013)/B1013)/($K$7*卓尔金历!$O$8),0),-卓尔金历!$N$11))+MIN(MAX(((B1014-B1013)/B1013)/($K$7*卓尔金历!$O$8),0),卓尔金历!$N$11),0),1)</f>
        <v>0.78188088542398104</v>
      </c>
      <c r="M1014">
        <f t="shared" si="88"/>
        <v>119.02839638815891</v>
      </c>
      <c r="N1014">
        <f t="shared" si="89"/>
        <v>2.6105400554740366E-3</v>
      </c>
      <c r="O1014">
        <f t="shared" si="91"/>
        <v>7.6714707634424048E-2</v>
      </c>
      <c r="P1014">
        <f t="shared" si="92"/>
        <v>1</v>
      </c>
      <c r="Q1014">
        <f t="shared" si="90"/>
        <v>6.2189006919497283</v>
      </c>
    </row>
    <row r="1015" spans="1:17">
      <c r="A1015" s="842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84"/>
        <v>1.1697779918699187</v>
      </c>
      <c r="G1015">
        <f>LN(F1015/参数实验室!$E$58)/参数实验室!$E$59</f>
        <v>-0.1082255730989528</v>
      </c>
      <c r="H1015" s="905">
        <f>INDEX(神经网络!$F$10:$BN$70,MATCH(ROUND(G1015*2,1)/2,神经网络!$D$10:$D$70,0),MATCH(ROUND(E1015*2,1)/2,神经网络!$F$8:$BN$8,0))</f>
        <v>1.9712385297129424</v>
      </c>
      <c r="I1015">
        <f t="shared" si="85"/>
        <v>84.308148956395968</v>
      </c>
      <c r="J1015">
        <f t="shared" si="86"/>
        <v>49.080244204141856</v>
      </c>
      <c r="K1015">
        <f t="shared" si="87"/>
        <v>1.7177613991839358</v>
      </c>
      <c r="L1015">
        <f>MIN(MAX(L1014*(1+MAX(MIN(((B1015-B1014)/B1014)/($K$7*卓尔金历!$O$8),0),-卓尔金历!$N$11))+MIN(MAX(((B1015-B1014)/B1014)/($K$7*卓尔金历!$O$8),0),卓尔金历!$N$11),0),1)</f>
        <v>0.80582255473893494</v>
      </c>
      <c r="M1015">
        <f t="shared" si="88"/>
        <v>119.16986979786098</v>
      </c>
      <c r="N1015">
        <f t="shared" si="89"/>
        <v>8.1366965012200413E-4</v>
      </c>
      <c r="O1015">
        <f t="shared" si="91"/>
        <v>7.0666438201625117E-2</v>
      </c>
      <c r="P1015">
        <f t="shared" si="92"/>
        <v>1</v>
      </c>
      <c r="Q1015">
        <f t="shared" si="90"/>
        <v>6.2283542928477953</v>
      </c>
    </row>
    <row r="1016" spans="1:17">
      <c r="A1016" s="842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84"/>
        <v>1.140615795082228</v>
      </c>
      <c r="G1016">
        <f>LN(F1016/参数实验室!$E$58)/参数实验室!$E$59</f>
        <v>-0.12147587691731729</v>
      </c>
      <c r="H1016" s="905">
        <f>INDEX(神经网络!$F$10:$BN$70,MATCH(ROUND(G1016*2,1)/2,神经网络!$D$10:$D$70,0),MATCH(ROUND(E1016*2,1)/2,神经网络!$F$8:$BN$8,0))</f>
        <v>1.9712385297129424</v>
      </c>
      <c r="I1016">
        <f t="shared" si="85"/>
        <v>88.021109638784495</v>
      </c>
      <c r="J1016">
        <f t="shared" si="86"/>
        <v>50.17676868441</v>
      </c>
      <c r="K1016">
        <f t="shared" si="87"/>
        <v>1.7542203682425008</v>
      </c>
      <c r="L1016">
        <f>MIN(MAX(L1015*(1+MAX(MIN(((B1016-B1015)/B1015)/($K$7*卓尔金历!$O$8),0),-卓尔金历!$N$11))+MIN(MAX(((B1016-B1015)/B1015)/($K$7*卓尔金历!$O$8),0),卓尔金历!$N$11),0),1)</f>
        <v>1</v>
      </c>
      <c r="M1016">
        <f t="shared" si="88"/>
        <v>123.39905476732913</v>
      </c>
      <c r="N1016">
        <f t="shared" si="89"/>
        <v>2.2341463414634184E-2</v>
      </c>
      <c r="O1016">
        <f t="shared" si="91"/>
        <v>6.5347108307000065E-2</v>
      </c>
      <c r="P1016">
        <f t="shared" si="92"/>
        <v>1</v>
      </c>
      <c r="Q1016">
        <f t="shared" si="90"/>
        <v>6.5026532175850731</v>
      </c>
    </row>
    <row r="1017" spans="1:17">
      <c r="A1017" s="842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84"/>
        <v>1.0951912908124526</v>
      </c>
      <c r="G1017">
        <f>LN(F1017/参数实验室!$E$58)/参数实验室!$E$59</f>
        <v>-0.14280554889735822</v>
      </c>
      <c r="H1017" s="905">
        <f>INDEX(神经网络!$F$10:$BN$70,MATCH(ROUND(G1017*2,1)/2,神经网络!$D$10:$D$70,0),MATCH(ROUND(E1017*2,1)/2,神经网络!$F$8:$BN$8,0))</f>
        <v>1.9185614052763815</v>
      </c>
      <c r="I1017">
        <f t="shared" si="85"/>
        <v>96.233845487914877</v>
      </c>
      <c r="J1017">
        <f t="shared" si="86"/>
        <v>52.55177367223969</v>
      </c>
      <c r="K1017">
        <f t="shared" si="87"/>
        <v>1.8312197431834751</v>
      </c>
      <c r="L1017">
        <f>MIN(MAX(L1016*(1+MAX(MIN(((B1017-B1016)/B1016)/($K$7*卓尔金历!$O$8),0),-卓尔金历!$N$11))+MIN(MAX(((B1017-B1016)/B1016)/($K$7*卓尔金历!$O$8),0),卓尔金历!$N$11),0),1)</f>
        <v>1</v>
      </c>
      <c r="M1017">
        <f t="shared" si="88"/>
        <v>134.91270013030348</v>
      </c>
      <c r="N1017">
        <f t="shared" si="89"/>
        <v>4.7332760759614338E-2</v>
      </c>
      <c r="O1017">
        <f t="shared" si="91"/>
        <v>5.8694862198099218E-2</v>
      </c>
      <c r="P1017">
        <f t="shared" si="92"/>
        <v>0.29455603190925234</v>
      </c>
      <c r="Q1017">
        <f t="shared" si="90"/>
        <v>7.1093778250534667</v>
      </c>
    </row>
    <row r="1018" spans="1:17">
      <c r="A1018" s="842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84"/>
        <v>1.1098706048787947</v>
      </c>
      <c r="G1018">
        <f>LN(F1018/参数实验室!$E$58)/参数实验室!$E$59</f>
        <v>-0.13581743562147752</v>
      </c>
      <c r="H1018" s="905">
        <f>INDEX(神经网络!$F$10:$BN$70,MATCH(ROUND(G1018*2,1)/2,神经网络!$D$10:$D$70,0),MATCH(ROUND(E1018*2,1)/2,神经网络!$F$8:$BN$8,0))</f>
        <v>1.9185614052763815</v>
      </c>
      <c r="I1018">
        <f t="shared" si="85"/>
        <v>94.930076285894913</v>
      </c>
      <c r="J1018">
        <f t="shared" si="86"/>
        <v>52.180679142891314</v>
      </c>
      <c r="K1018">
        <f t="shared" si="87"/>
        <v>1.8192572010406163</v>
      </c>
      <c r="L1018">
        <f>MIN(MAX(L1017*(1+MAX(MIN(((B1018-B1017)/B1017)/($K$7*卓尔金历!$O$8),0),-卓尔金历!$N$11))+MIN(MAX(((B1018-B1017)/B1017)/($K$7*卓尔金历!$O$8),0),卓尔金历!$N$11),0),1)</f>
        <v>0.79222012318212742</v>
      </c>
      <c r="M1018">
        <f t="shared" si="88"/>
        <v>133.08491259360639</v>
      </c>
      <c r="N1018">
        <f t="shared" si="89"/>
        <v>-7.0615034168563283E-3</v>
      </c>
      <c r="O1018">
        <f t="shared" si="91"/>
        <v>3.7364042470054842E-2</v>
      </c>
      <c r="P1018">
        <f t="shared" si="92"/>
        <v>1</v>
      </c>
      <c r="Q1018">
        <f t="shared" si="90"/>
        <v>7.0810069720734559</v>
      </c>
    </row>
    <row r="1019" spans="1:17">
      <c r="A1019" s="842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84"/>
        <v>1.0602219167904905</v>
      </c>
      <c r="G1019">
        <f>LN(F1019/参数实验室!$E$58)/参数实验室!$E$59</f>
        <v>-0.15983748307802167</v>
      </c>
      <c r="H1019" s="905">
        <f>INDEX(神经网络!$F$10:$BN$70,MATCH(ROUND(G1019*2,1)/2,神经网络!$D$10:$D$70,0),MATCH(ROUND(E1019*2,1)/2,神经网络!$F$8:$BN$8,0))</f>
        <v>1.9185614052763815</v>
      </c>
      <c r="I1019">
        <f t="shared" si="85"/>
        <v>100.2642872024101</v>
      </c>
      <c r="J1019">
        <f t="shared" si="86"/>
        <v>53.708950161605642</v>
      </c>
      <c r="K1019">
        <f t="shared" si="87"/>
        <v>1.8668078020650829</v>
      </c>
      <c r="L1019">
        <f>MIN(MAX(L1018*(1+MAX(MIN(((B1019-B1018)/B1018)/($K$7*卓尔金历!$O$8),0),-卓尔金历!$N$11))+MIN(MAX(((B1019-B1018)/B1018)/($K$7*卓尔金历!$O$8),0),卓尔金历!$N$11),0),1)</f>
        <v>1</v>
      </c>
      <c r="M1019">
        <f t="shared" si="88"/>
        <v>139.00926722414297</v>
      </c>
      <c r="N1019">
        <f t="shared" si="89"/>
        <v>2.9288063011393927E-2</v>
      </c>
      <c r="O1019">
        <f t="shared" si="91"/>
        <v>3.6528907146478856E-2</v>
      </c>
      <c r="P1019">
        <f t="shared" si="92"/>
        <v>0.26654254882156508</v>
      </c>
      <c r="Q1019">
        <f t="shared" si="90"/>
        <v>7.478895461877257</v>
      </c>
    </row>
    <row r="1020" spans="1:17">
      <c r="A1020" s="842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84"/>
        <v>1.1209273558940962</v>
      </c>
      <c r="G1020">
        <f>LN(F1020/参数实验室!$E$58)/参数实验室!$E$59</f>
        <v>-0.13061460856425466</v>
      </c>
      <c r="H1020" s="905">
        <f>INDEX(神经网络!$F$10:$BN$70,MATCH(ROUND(G1020*2,1)/2,神经网络!$D$10:$D$70,0),MATCH(ROUND(E1020*2,1)/2,神经网络!$F$8:$BN$8,0))</f>
        <v>1.8156656120124361</v>
      </c>
      <c r="I1020">
        <f t="shared" si="85"/>
        <v>92.239626565714602</v>
      </c>
      <c r="J1020">
        <f t="shared" si="86"/>
        <v>51.468417062367791</v>
      </c>
      <c r="K1020">
        <f t="shared" si="87"/>
        <v>1.7921597715729543</v>
      </c>
      <c r="L1020">
        <f>MIN(MAX(L1019*(1+MAX(MIN(((B1020-B1019)/B1019)/($K$7*卓尔金历!$O$8),0),-卓尔金历!$N$11))+MIN(MAX(((B1020-B1019)/B1019)/($K$7*卓尔金历!$O$8),0),卓尔金历!$N$11),0),1)</f>
        <v>0</v>
      </c>
      <c r="M1020">
        <f t="shared" si="88"/>
        <v>127.88364886137011</v>
      </c>
      <c r="N1020">
        <f t="shared" si="89"/>
        <v>-4.1716196136701196E-2</v>
      </c>
      <c r="O1020">
        <f t="shared" si="91"/>
        <v>3.7962222291021176E-2</v>
      </c>
      <c r="P1020">
        <f t="shared" si="92"/>
        <v>3.3084306635967529E-2</v>
      </c>
      <c r="Q1020">
        <f t="shared" si="90"/>
        <v>7.3193500154242139</v>
      </c>
    </row>
    <row r="1021" spans="1:17">
      <c r="A1021" s="842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84"/>
        <v>1.1248579722710348</v>
      </c>
      <c r="G1021">
        <f>LN(F1021/参数实验室!$E$58)/参数实验室!$E$59</f>
        <v>-0.12877738754595291</v>
      </c>
      <c r="H1021" s="905">
        <f>INDEX(神经网络!$F$10:$BN$70,MATCH(ROUND(G1021*2,1)/2,神经网络!$D$10:$D$70,0),MATCH(ROUND(E1021*2,1)/2,神经网络!$F$8:$BN$8,0))</f>
        <v>1.9185614052763815</v>
      </c>
      <c r="I1021">
        <f t="shared" si="85"/>
        <v>92.491519465632607</v>
      </c>
      <c r="J1021">
        <f t="shared" si="86"/>
        <v>51.545828179242612</v>
      </c>
      <c r="K1021">
        <f t="shared" si="87"/>
        <v>1.7943550958965624</v>
      </c>
      <c r="L1021">
        <f>MIN(MAX(L1020*(1+MAX(MIN(((B1021-B1020)/B1020)/($K$7*卓尔金历!$O$8),0),-卓尔金历!$N$11))+MIN(MAX(((B1021-B1020)/B1020)/($K$7*卓尔金历!$O$8),0),卓尔金历!$N$11),0),1)</f>
        <v>4.4255661108556735E-2</v>
      </c>
      <c r="M1021">
        <f t="shared" si="88"/>
        <v>127.88364886137011</v>
      </c>
      <c r="N1021">
        <f t="shared" si="89"/>
        <v>1.5040508586268821E-3</v>
      </c>
      <c r="O1021">
        <f t="shared" si="91"/>
        <v>2.9769609172881586E-2</v>
      </c>
      <c r="P1021">
        <f t="shared" si="92"/>
        <v>1</v>
      </c>
      <c r="Q1021">
        <f t="shared" si="90"/>
        <v>7.3200113069287056</v>
      </c>
    </row>
    <row r="1022" spans="1:17">
      <c r="A1022" s="842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84"/>
        <v>1.080671414516007</v>
      </c>
      <c r="G1022">
        <f>LN(F1022/参数实验室!$E$58)/参数实验室!$E$59</f>
        <v>-0.14981052111784754</v>
      </c>
      <c r="H1022" s="905">
        <f>INDEX(神经网络!$F$10:$BN$70,MATCH(ROUND(G1022*2,1)/2,神经网络!$D$10:$D$70,0),MATCH(ROUND(E1022*2,1)/2,神经网络!$F$8:$BN$8,0))</f>
        <v>1.8156656120124361</v>
      </c>
      <c r="I1022">
        <f t="shared" si="85"/>
        <v>96.545250307084004</v>
      </c>
      <c r="J1022">
        <f t="shared" si="86"/>
        <v>52.723355013766373</v>
      </c>
      <c r="K1022">
        <f t="shared" si="87"/>
        <v>1.8311666676347793</v>
      </c>
      <c r="L1022">
        <f>MIN(MAX(L1021*(1+MAX(MIN(((B1022-B1021)/B1021)/($K$7*卓尔金历!$O$8),0),-卓尔金历!$N$11))+MIN(MAX(((B1022-B1021)/B1021)/($K$7*卓尔金历!$O$8),0),卓尔金历!$N$11),0),1)</f>
        <v>0.71643258999346882</v>
      </c>
      <c r="M1022">
        <f t="shared" si="88"/>
        <v>128.13169749959931</v>
      </c>
      <c r="N1022">
        <f t="shared" si="89"/>
        <v>2.2844270353540384E-2</v>
      </c>
      <c r="O1022">
        <f t="shared" si="91"/>
        <v>2.7884287039312113E-2</v>
      </c>
      <c r="P1022">
        <f t="shared" si="92"/>
        <v>0.23506757406549761</v>
      </c>
      <c r="Q1022">
        <f t="shared" si="90"/>
        <v>7.6408337538525632</v>
      </c>
    </row>
    <row r="1023" spans="1:17">
      <c r="A1023" s="842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84"/>
        <v>1.1055653880267815</v>
      </c>
      <c r="G1023">
        <f>LN(F1023/参数实验室!$E$58)/参数实验室!$E$59</f>
        <v>-0.13785731700168502</v>
      </c>
      <c r="H1023" s="905">
        <f>INDEX(神经网络!$F$10:$BN$70,MATCH(ROUND(G1023*2,1)/2,神经网络!$D$10:$D$70,0),MATCH(ROUND(E1023*2,1)/2,神经网络!$F$8:$BN$8,0))</f>
        <v>1.9185614052763815</v>
      </c>
      <c r="I1023">
        <f t="shared" si="85"/>
        <v>90.271392663313463</v>
      </c>
      <c r="J1023">
        <f t="shared" si="86"/>
        <v>50.836359283348592</v>
      </c>
      <c r="K1023">
        <f t="shared" si="87"/>
        <v>1.7757249719667039</v>
      </c>
      <c r="L1023">
        <f>MIN(MAX(L1022*(1+MAX(MIN(((B1023-B1022)/B1022)/($K$7*卓尔金历!$O$8),0),-卓尔金历!$N$11))+MIN(MAX(((B1023-B1022)/B1022)/($K$7*卓尔金历!$O$8),0),卓尔金历!$N$11),0),1)</f>
        <v>0</v>
      </c>
      <c r="M1023">
        <f t="shared" si="88"/>
        <v>122.1663511988932</v>
      </c>
      <c r="N1023">
        <f t="shared" si="89"/>
        <v>-3.5790509346855362E-2</v>
      </c>
      <c r="O1023">
        <f t="shared" si="91"/>
        <v>2.939996698674395E-2</v>
      </c>
      <c r="P1023">
        <f t="shared" si="92"/>
        <v>2.2399748795870728E-2</v>
      </c>
      <c r="Q1023">
        <f t="shared" si="90"/>
        <v>7.5241159188454718</v>
      </c>
    </row>
    <row r="1024" spans="1:17">
      <c r="A1024" s="842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84"/>
        <v>1.0498772230035944</v>
      </c>
      <c r="G1024">
        <f>LN(F1024/参数实验室!$E$58)/参数实验室!$E$59</f>
        <v>-0.16498368474622396</v>
      </c>
      <c r="H1024" s="905">
        <f>INDEX(神经网络!$F$10:$BN$70,MATCH(ROUND(G1024*2,1)/2,神经网络!$D$10:$D$70,0),MATCH(ROUND(E1024*2,1)/2,神经网络!$F$8:$BN$8,0))</f>
        <v>1.9185614052763815</v>
      </c>
      <c r="I1024">
        <f t="shared" si="85"/>
        <v>91.05849567325356</v>
      </c>
      <c r="J1024">
        <f t="shared" si="86"/>
        <v>51.067395554846136</v>
      </c>
      <c r="K1024">
        <f t="shared" si="87"/>
        <v>1.7831043601089305</v>
      </c>
      <c r="L1024">
        <f>MIN(MAX(L1023*(1+MAX(MIN(((B1024-B1023)/B1023)/($K$7*卓尔金历!$O$8),0),-卓尔金历!$N$11))+MIN(MAX(((B1024-B1023)/B1023)/($K$7*卓尔金历!$O$8),0),卓尔金历!$N$11),0),1)</f>
        <v>0.13372482484045323</v>
      </c>
      <c r="M1024">
        <f t="shared" si="88"/>
        <v>122.1663511988932</v>
      </c>
      <c r="N1024">
        <f t="shared" si="89"/>
        <v>4.5447053005863982E-3</v>
      </c>
      <c r="O1024">
        <f t="shared" si="91"/>
        <v>2.762539326581253E-2</v>
      </c>
      <c r="P1024">
        <f t="shared" si="92"/>
        <v>1</v>
      </c>
      <c r="Q1024">
        <f t="shared" si="90"/>
        <v>7.5255854542588194</v>
      </c>
    </row>
    <row r="1025" spans="1:17">
      <c r="A1025" s="842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84"/>
        <v>1.0038205747927802</v>
      </c>
      <c r="G1025">
        <f>LN(F1025/参数实验室!$E$58)/参数实验室!$E$59</f>
        <v>-0.18852860139025712</v>
      </c>
      <c r="H1025" s="905">
        <f>INDEX(神经网络!$F$10:$BN$70,MATCH(ROUND(G1025*2,1)/2,神经网络!$D$10:$D$70,0),MATCH(ROUND(E1025*2,1)/2,神经网络!$F$8:$BN$8,0))</f>
        <v>1.6482401717794799</v>
      </c>
      <c r="I1025">
        <f t="shared" si="85"/>
        <v>92.573720396785106</v>
      </c>
      <c r="J1025">
        <f t="shared" si="86"/>
        <v>51.510314831810341</v>
      </c>
      <c r="K1025">
        <f t="shared" si="87"/>
        <v>1.7971880136833476</v>
      </c>
      <c r="L1025">
        <f>MIN(MAX(L1024*(1+MAX(MIN(((B1025-B1024)/B1024)/($K$7*卓尔金历!$O$8),0),-卓尔金历!$N$11))+MIN(MAX(((B1025-B1024)/B1024)/($K$7*卓尔金历!$O$8),0),卓尔金历!$N$11),0),1)</f>
        <v>0.38892865249140535</v>
      </c>
      <c r="M1025">
        <f t="shared" si="88"/>
        <v>122.43819549012568</v>
      </c>
      <c r="N1025">
        <f t="shared" si="89"/>
        <v>8.6732301922175289E-3</v>
      </c>
      <c r="O1025">
        <f t="shared" si="91"/>
        <v>2.500931373667686E-2</v>
      </c>
      <c r="P1025">
        <f t="shared" si="92"/>
        <v>1</v>
      </c>
      <c r="Q1025">
        <f t="shared" si="90"/>
        <v>7.650812134702341</v>
      </c>
    </row>
    <row r="1026" spans="1:17">
      <c r="A1026" s="842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84"/>
        <v>1.0358036933223413</v>
      </c>
      <c r="G1026">
        <f>LN(F1026/参数实验室!$E$58)/参数实验室!$E$59</f>
        <v>-0.17206689772031045</v>
      </c>
      <c r="H1026" s="905">
        <f>INDEX(神经网络!$F$10:$BN$70,MATCH(ROUND(G1026*2,1)/2,神经网络!$D$10:$D$70,0),MATCH(ROUND(E1026*2,1)/2,神经网络!$F$8:$BN$8,0))</f>
        <v>1.7076645669861075</v>
      </c>
      <c r="I1026">
        <f t="shared" si="85"/>
        <v>83.365979934606798</v>
      </c>
      <c r="J1026">
        <f t="shared" si="86"/>
        <v>48.401899365548019</v>
      </c>
      <c r="K1026">
        <f t="shared" si="87"/>
        <v>1.7223700108336215</v>
      </c>
      <c r="L1026">
        <f>MIN(MAX(L1025*(1+MAX(MIN(((B1026-B1025)/B1025)/($K$7*卓尔金历!$O$8),0),-卓尔金历!$N$11))+MIN(MAX(((B1026-B1025)/B1025)/($K$7*卓尔金历!$O$8),0),卓尔金历!$N$11),0),1)</f>
        <v>0</v>
      </c>
      <c r="M1026">
        <f t="shared" si="88"/>
        <v>117.70175362814918</v>
      </c>
      <c r="N1026">
        <f t="shared" si="89"/>
        <v>-6.0345495390812659E-2</v>
      </c>
      <c r="O1026">
        <f t="shared" si="91"/>
        <v>2.8688617506245063E-2</v>
      </c>
      <c r="P1026">
        <f t="shared" si="92"/>
        <v>6.412741628311765E-3</v>
      </c>
      <c r="Q1026">
        <f t="shared" si="90"/>
        <v>6.8898327535207455</v>
      </c>
    </row>
    <row r="1027" spans="1:17">
      <c r="A1027" s="842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84"/>
        <v>1.0093927368768572</v>
      </c>
      <c r="G1027">
        <f>LN(F1027/参数实验室!$E$58)/参数实验室!$E$59</f>
        <v>-0.18562321699835471</v>
      </c>
      <c r="H1027" s="905">
        <f>INDEX(神经网络!$F$10:$BN$70,MATCH(ROUND(G1027*2,1)/2,神经网络!$D$10:$D$70,0),MATCH(ROUND(E1027*2,1)/2,神经网络!$F$8:$BN$8,0))</f>
        <v>1.6482401717794799</v>
      </c>
      <c r="I1027">
        <f t="shared" si="85"/>
        <v>83.201671952713184</v>
      </c>
      <c r="J1027">
        <f t="shared" si="86"/>
        <v>48.346035672957939</v>
      </c>
      <c r="K1027">
        <f t="shared" si="87"/>
        <v>1.7209616216630463</v>
      </c>
      <c r="L1027">
        <f>MIN(MAX(L1026*(1+MAX(MIN(((B1027-B1026)/B1026)/($K$7*卓尔金历!$O$8),0),-卓尔金历!$N$11))+MIN(MAX(((B1027-B1026)/B1026)/($K$7*卓尔金历!$O$8),0),卓尔金历!$N$11),0),1)</f>
        <v>0</v>
      </c>
      <c r="M1027">
        <f t="shared" si="88"/>
        <v>117.70175362814918</v>
      </c>
      <c r="N1027">
        <f t="shared" si="89"/>
        <v>-1.1541632316570533E-3</v>
      </c>
      <c r="O1027">
        <f t="shared" si="91"/>
        <v>2.8399758227904536E-2</v>
      </c>
      <c r="P1027">
        <f t="shared" si="92"/>
        <v>1</v>
      </c>
      <c r="Q1027">
        <f t="shared" si="90"/>
        <v>6.8897456727580462</v>
      </c>
    </row>
    <row r="1028" spans="1:17">
      <c r="A1028" s="842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84"/>
        <v>0.99883317808241767</v>
      </c>
      <c r="G1028">
        <f>LN(F1028/参数实验室!$E$58)/参数实验室!$E$59</f>
        <v>-0.19114279341997542</v>
      </c>
      <c r="H1028" s="905">
        <f>INDEX(神经网络!$F$10:$BN$70,MATCH(ROUND(G1028*2,1)/2,神经网络!$D$10:$D$70,0),MATCH(ROUND(E1028*2,1)/2,神经网络!$F$8:$BN$8,0))</f>
        <v>1.6482401717794799</v>
      </c>
      <c r="I1028">
        <f t="shared" si="85"/>
        <v>83.370319314653429</v>
      </c>
      <c r="J1028">
        <f t="shared" si="86"/>
        <v>48.405490602928815</v>
      </c>
      <c r="K1028">
        <f t="shared" si="87"/>
        <v>1.7223318734343958</v>
      </c>
      <c r="L1028">
        <f>MIN(MAX(L1027*(1+MAX(MIN(((B1028-B1027)/B1027)/($K$7*卓尔金历!$O$8),0),-卓尔金历!$N$11))+MIN(MAX(((B1028-B1027)/B1027)/($K$7*卓尔金历!$O$8),0),卓尔金历!$N$11),0),1)</f>
        <v>3.6185394739385576E-2</v>
      </c>
      <c r="M1028">
        <f t="shared" si="88"/>
        <v>117.70175362814918</v>
      </c>
      <c r="N1028">
        <f t="shared" si="89"/>
        <v>1.2297788048861087E-3</v>
      </c>
      <c r="O1028">
        <f t="shared" si="91"/>
        <v>2.7853431149253947E-2</v>
      </c>
      <c r="P1028">
        <f t="shared" si="92"/>
        <v>1</v>
      </c>
      <c r="Q1028">
        <f t="shared" si="90"/>
        <v>6.9037109862533121</v>
      </c>
    </row>
    <row r="1029" spans="1:17">
      <c r="A1029" s="842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93">C1029/B1029</f>
        <v>0.98922531508289924</v>
      </c>
      <c r="G1029">
        <f>LN(F1029/参数实验室!$E$58)/参数实验室!$E$59</f>
        <v>-0.19621584838045203</v>
      </c>
      <c r="H1029" s="905">
        <f>INDEX(神经网络!$F$10:$BN$70,MATCH(ROUND(G1029*2,1)/2,神经网络!$D$10:$D$70,0),MATCH(ROUND(E1029*2,1)/2,神经网络!$F$8:$BN$8,0))</f>
        <v>1.5361104487326809</v>
      </c>
      <c r="I1029">
        <f t="shared" si="85"/>
        <v>83.82908820499577</v>
      </c>
      <c r="J1029">
        <f t="shared" si="86"/>
        <v>48.567096285064402</v>
      </c>
      <c r="K1029">
        <f t="shared" si="87"/>
        <v>1.7260469457132299</v>
      </c>
      <c r="L1029">
        <f>MIN(MAX(L1028*(1+MAX(MIN(((B1029-B1028)/B1028)/($K$7*卓尔金历!$O$8),0),-卓尔金历!$N$11))+MIN(MAX(((B1029-B1028)/B1028)/($K$7*卓尔金历!$O$8),0),卓尔金历!$N$11),0),1)</f>
        <v>0.13442086113654045</v>
      </c>
      <c r="M1029">
        <f t="shared" si="88"/>
        <v>117.72519045132219</v>
      </c>
      <c r="N1029">
        <f t="shared" si="89"/>
        <v>3.3385816386253381E-3</v>
      </c>
      <c r="O1029">
        <f t="shared" si="91"/>
        <v>2.7819504818577281E-2</v>
      </c>
      <c r="P1029">
        <f t="shared" si="92"/>
        <v>1</v>
      </c>
      <c r="Q1029">
        <f t="shared" si="90"/>
        <v>6.9417006191879551</v>
      </c>
    </row>
    <row r="1030" spans="1:17">
      <c r="A1030" s="842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93"/>
        <v>1.0153654957983194</v>
      </c>
      <c r="G1030">
        <f>LN(F1030/参数实验室!$E$58)/参数实验室!$E$59</f>
        <v>-0.18252671321780164</v>
      </c>
      <c r="H1030" s="905">
        <f>INDEX(神经网络!$F$10:$BN$70,MATCH(ROUND(G1030*2,1)/2,神经网络!$D$10:$D$70,0),MATCH(ROUND(E1030*2,1)/2,神经网络!$F$8:$BN$8,0))</f>
        <v>1.4251259197421284</v>
      </c>
      <c r="I1030">
        <f t="shared" si="85"/>
        <v>80.957735823637449</v>
      </c>
      <c r="J1030">
        <f t="shared" si="86"/>
        <v>47.484138701568135</v>
      </c>
      <c r="K1030">
        <f t="shared" si="87"/>
        <v>1.7049427037614957</v>
      </c>
      <c r="L1030">
        <f>MIN(MAX(L1029*(1+MAX(MIN(((B1030-B1029)/B1029)/($K$7*卓尔金历!$O$8),0),-卓尔金历!$N$11))+MIN(MAX(((B1030-B1029)/B1029)/($K$7*卓尔金历!$O$8),0),卓尔金历!$N$11),0),1)</f>
        <v>4.6226200754980323E-2</v>
      </c>
      <c r="M1030">
        <f t="shared" si="88"/>
        <v>117.18315483250606</v>
      </c>
      <c r="N1030">
        <f t="shared" si="89"/>
        <v>-2.2298174408860102E-2</v>
      </c>
      <c r="O1030">
        <f t="shared" si="91"/>
        <v>2.8276253416102636E-2</v>
      </c>
      <c r="P1030">
        <f t="shared" si="92"/>
        <v>0.27194466564012937</v>
      </c>
      <c r="Q1030">
        <f t="shared" si="90"/>
        <v>6.7039303054414914</v>
      </c>
    </row>
    <row r="1031" spans="1:17">
      <c r="A1031" s="842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93"/>
        <v>1.0880703606140432</v>
      </c>
      <c r="G1031">
        <f>LN(F1031/参数实验室!$E$58)/参数实验室!$E$59</f>
        <v>-0.14622929085319014</v>
      </c>
      <c r="H1031" s="905">
        <f>INDEX(神经网络!$F$10:$BN$70,MATCH(ROUND(G1031*2,1)/2,神经网络!$D$10:$D$70,0),MATCH(ROUND(E1031*2,1)/2,神经网络!$F$8:$BN$8,0))</f>
        <v>1.3730828202649099</v>
      </c>
      <c r="I1031">
        <f t="shared" si="85"/>
        <v>72.319156307353566</v>
      </c>
      <c r="J1031">
        <f t="shared" si="86"/>
        <v>43.92881369458518</v>
      </c>
      <c r="K1031">
        <f t="shared" si="87"/>
        <v>1.6462806578423008</v>
      </c>
      <c r="L1031">
        <f>MIN(MAX(L1030*(1+MAX(MIN(((B1031-B1030)/B1030)/($K$7*卓尔金历!$O$8),0),-卓尔金历!$N$11))+MIN(MAX(((B1031-B1030)/B1030)/($K$7*卓尔金历!$O$8),0),卓尔金历!$N$11),0),1)</f>
        <v>0</v>
      </c>
      <c r="M1031">
        <f t="shared" si="88"/>
        <v>116.60514214861443</v>
      </c>
      <c r="N1031">
        <f t="shared" si="89"/>
        <v>-7.48739495798319E-2</v>
      </c>
      <c r="O1031">
        <f t="shared" si="91"/>
        <v>2.8980444071152574E-2</v>
      </c>
      <c r="P1031">
        <f t="shared" si="92"/>
        <v>1.436864399712101E-3</v>
      </c>
      <c r="Q1031">
        <f t="shared" si="90"/>
        <v>6.5093969774477625</v>
      </c>
    </row>
    <row r="1032" spans="1:17">
      <c r="A1032" s="842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93"/>
        <v>1.1147897713120727</v>
      </c>
      <c r="G1032">
        <f>LN(F1032/参数实验室!$E$58)/参数实验室!$E$59</f>
        <v>-0.13349631854074753</v>
      </c>
      <c r="H1032" s="905">
        <f>INDEX(神经网络!$F$10:$BN$70,MATCH(ROUND(G1032*2,1)/2,神经网络!$D$10:$D$70,0),MATCH(ROUND(E1032*2,1)/2,神经网络!$F$8:$BN$8,0))</f>
        <v>6.2704063399310603E-2</v>
      </c>
      <c r="I1032">
        <f t="shared" si="85"/>
        <v>70.795693479024578</v>
      </c>
      <c r="J1032">
        <f t="shared" si="86"/>
        <v>43.254858146123425</v>
      </c>
      <c r="K1032">
        <f t="shared" si="87"/>
        <v>1.6367107999721739</v>
      </c>
      <c r="L1032">
        <f>MIN(MAX(L1031*(1+MAX(MIN(((B1032-B1031)/B1031)/($K$7*卓尔金历!$O$8),0),-卓尔金历!$N$11))+MIN(MAX(((B1032-B1031)/B1031)/($K$7*卓尔金历!$O$8),0),卓尔金历!$N$11),0),1)</f>
        <v>0</v>
      </c>
      <c r="M1032">
        <f t="shared" si="88"/>
        <v>116.60514214861443</v>
      </c>
      <c r="N1032">
        <f t="shared" si="89"/>
        <v>-1.5341992914887883E-2</v>
      </c>
      <c r="O1032">
        <f t="shared" si="91"/>
        <v>2.8948732045058684E-2</v>
      </c>
      <c r="P1032">
        <f t="shared" si="92"/>
        <v>0.68231377694447559</v>
      </c>
      <c r="Q1032">
        <f t="shared" si="90"/>
        <v>6.5091999462244257</v>
      </c>
    </row>
    <row r="1033" spans="1:17">
      <c r="A1033" s="842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93"/>
        <v>1.2187424724084384</v>
      </c>
      <c r="G1033">
        <f>LN(F1033/参数实验室!$E$58)/参数实验室!$E$59</f>
        <v>-8.6703625204403417E-2</v>
      </c>
      <c r="H1033" s="905">
        <f>INDEX(神经网络!$F$10:$BN$70,MATCH(ROUND(G1033*2,1)/2,神经网络!$D$10:$D$70,0),MATCH(ROUND(E1033*2,1)/2,神经网络!$F$8:$BN$8,0))</f>
        <v>1.3175767233584745</v>
      </c>
      <c r="I1033">
        <f t="shared" si="85"/>
        <v>70.441410237879168</v>
      </c>
      <c r="J1033">
        <f t="shared" si="86"/>
        <v>39.802761262519418</v>
      </c>
      <c r="K1033">
        <f t="shared" si="87"/>
        <v>1.7697618959971724</v>
      </c>
      <c r="L1033">
        <f>MIN(MAX(L1032*(1+MAX(MIN(((B1033-B1032)/B1032)/($K$7*卓尔金历!$O$8),0),-卓尔金历!$N$11))+MIN(MAX(((B1033-B1032)/B1032)/($K$7*卓尔金历!$O$8),0),卓尔金历!$N$11),0),1)</f>
        <v>0</v>
      </c>
      <c r="M1033">
        <f t="shared" si="88"/>
        <v>116.60514214861443</v>
      </c>
      <c r="N1033">
        <f t="shared" si="89"/>
        <v>-7.9808304351435808E-2</v>
      </c>
      <c r="O1033">
        <f t="shared" si="91"/>
        <v>3.2712140103836045E-2</v>
      </c>
      <c r="P1033">
        <f t="shared" si="92"/>
        <v>3.1298993450300829E-3</v>
      </c>
      <c r="Q1033">
        <f t="shared" si="90"/>
        <v>6.4869742424619101</v>
      </c>
    </row>
    <row r="1034" spans="1:17">
      <c r="A1034" s="842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93"/>
        <v>1.1404140579299935</v>
      </c>
      <c r="G1034">
        <f>LN(F1034/参数实验室!$E$58)/参数实验室!$E$59</f>
        <v>-0.12156871442238218</v>
      </c>
      <c r="H1034" s="905">
        <f>INDEX(神经网络!$F$10:$BN$70,MATCH(ROUND(G1034*2,1)/2,神经网络!$D$10:$D$70,0),MATCH(ROUND(E1034*2,1)/2,神经网络!$F$8:$BN$8,0))</f>
        <v>1.4254270782181526</v>
      </c>
      <c r="I1034">
        <f t="shared" si="85"/>
        <v>76.247688246997896</v>
      </c>
      <c r="J1034">
        <f t="shared" si="86"/>
        <v>42.292805554447106</v>
      </c>
      <c r="K1034">
        <f t="shared" si="87"/>
        <v>1.8028524532106955</v>
      </c>
      <c r="L1034">
        <f>MIN(MAX(L1033*(1+MAX(MIN(((B1034-B1033)/B1033)/($K$7*卓尔金历!$O$8),0),-卓尔金历!$N$11))+MIN(MAX(((B1034-B1033)/B1033)/($K$7*卓尔金历!$O$8),0),卓尔金历!$N$11),0),1)</f>
        <v>1</v>
      </c>
      <c r="M1034">
        <f t="shared" si="88"/>
        <v>116.60514214861443</v>
      </c>
      <c r="N1034">
        <f t="shared" si="89"/>
        <v>6.2559586645373269E-2</v>
      </c>
      <c r="O1034">
        <f t="shared" si="91"/>
        <v>3.5691895989016245E-2</v>
      </c>
      <c r="P1034">
        <f t="shared" si="92"/>
        <v>1.435422352066712E-2</v>
      </c>
      <c r="Q1034">
        <f t="shared" si="90"/>
        <v>6.4886478064770197</v>
      </c>
    </row>
    <row r="1035" spans="1:17">
      <c r="A1035" s="842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93"/>
        <v>1.092851432506887</v>
      </c>
      <c r="G1035">
        <f>LN(F1035/参数实验室!$E$58)/参数实验室!$E$59</f>
        <v>-0.14392809056161793</v>
      </c>
      <c r="H1035" s="905">
        <f>INDEX(神经网络!$F$10:$BN$70,MATCH(ROUND(G1035*2,1)/2,神经网络!$D$10:$D$70,0),MATCH(ROUND(E1035*2,1)/2,神经网络!$F$8:$BN$8,0))</f>
        <v>1.3730828202649099</v>
      </c>
      <c r="I1035">
        <f t="shared" si="85"/>
        <v>79.231694867276502</v>
      </c>
      <c r="J1035">
        <f t="shared" si="86"/>
        <v>43.453972307569494</v>
      </c>
      <c r="K1035">
        <f t="shared" si="87"/>
        <v>1.8233475712294014</v>
      </c>
      <c r="L1035">
        <f>MIN(MAX(L1034*(1+MAX(MIN(((B1035-B1034)/B1034)/($K$7*卓尔金历!$O$8),0),-卓尔金历!$N$11))+MIN(MAX(((B1035-B1034)/B1034)/($K$7*卓尔金历!$O$8),0),卓尔金历!$N$11),0),1)</f>
        <v>1</v>
      </c>
      <c r="M1035">
        <f t="shared" si="88"/>
        <v>121.16856596026938</v>
      </c>
      <c r="N1035">
        <f t="shared" si="89"/>
        <v>2.7455420322672053E-2</v>
      </c>
      <c r="O1035">
        <f t="shared" si="91"/>
        <v>3.6371387035348084E-2</v>
      </c>
      <c r="P1035">
        <f t="shared" si="92"/>
        <v>0.32694791255483852</v>
      </c>
      <c r="Q1035">
        <f t="shared" si="90"/>
        <v>6.4922928860048987</v>
      </c>
    </row>
    <row r="1036" spans="1:17">
      <c r="A1036" s="842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93"/>
        <v>1.0790752583025829</v>
      </c>
      <c r="G1036">
        <f>LN(F1036/参数实验室!$E$58)/参数实验室!$E$59</f>
        <v>-0.15058630580136895</v>
      </c>
      <c r="H1036" s="905">
        <f>INDEX(神经网络!$F$10:$BN$70,MATCH(ROUND(G1036*2,1)/2,神经网络!$D$10:$D$70,0),MATCH(ROUND(E1036*2,1)/2,神经网络!$F$8:$BN$8,0))</f>
        <v>0.1186891311911789</v>
      </c>
      <c r="I1036">
        <f t="shared" si="85"/>
        <v>78.732192208678114</v>
      </c>
      <c r="J1036">
        <f t="shared" si="86"/>
        <v>43.254459119747779</v>
      </c>
      <c r="K1036">
        <f t="shared" si="87"/>
        <v>1.8202098421971253</v>
      </c>
      <c r="L1036">
        <f>MIN(MAX(L1035*(1+MAX(MIN(((B1036-B1035)/B1035)/($K$7*卓尔金历!$O$8),0),-卓尔金历!$N$11))+MIN(MAX(((B1036-B1035)/B1035)/($K$7*卓尔金历!$O$8),0),卓尔金历!$N$11),0),1)</f>
        <v>0.86490215065160669</v>
      </c>
      <c r="M1036">
        <f t="shared" si="88"/>
        <v>120.40467947598938</v>
      </c>
      <c r="N1036">
        <f t="shared" si="89"/>
        <v>-4.5913682277318639E-3</v>
      </c>
      <c r="O1036">
        <f t="shared" si="91"/>
        <v>3.6347959117974969E-2</v>
      </c>
      <c r="P1036">
        <f t="shared" si="92"/>
        <v>1</v>
      </c>
      <c r="Q1036">
        <f t="shared" si="90"/>
        <v>6.4789110553169245</v>
      </c>
    </row>
    <row r="1037" spans="1:17">
      <c r="A1037" s="842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93"/>
        <v>1.1142635619690762</v>
      </c>
      <c r="G1037">
        <f>LN(F1037/参数实验室!$E$58)/参数实验室!$E$59</f>
        <v>-0.13374412158985888</v>
      </c>
      <c r="H1037" s="905">
        <f>INDEX(神经网络!$F$10:$BN$70,MATCH(ROUND(G1037*2,1)/2,神经网络!$D$10:$D$70,0),MATCH(ROUND(E1037*2,1)/2,神经网络!$F$8:$BN$8,0))</f>
        <v>6.2704063399310603E-2</v>
      </c>
      <c r="I1037">
        <f t="shared" si="85"/>
        <v>78.246770113988717</v>
      </c>
      <c r="J1037">
        <f t="shared" si="86"/>
        <v>41.007541598499628</v>
      </c>
      <c r="K1037">
        <f t="shared" si="87"/>
        <v>1.9081068277658368</v>
      </c>
      <c r="L1037">
        <f>MIN(MAX(L1036*(1+MAX(MIN(((B1037-B1036)/B1036)/($K$7*卓尔金历!$O$8),0),-卓尔金历!$N$11))+MIN(MAX(((B1037-B1036)/B1036)/($K$7*卓尔金历!$O$8),0),卓尔金历!$N$11),0),1)</f>
        <v>0</v>
      </c>
      <c r="M1037">
        <f t="shared" si="88"/>
        <v>119.76261663090317</v>
      </c>
      <c r="N1037">
        <f t="shared" si="89"/>
        <v>-5.1946494464944648E-2</v>
      </c>
      <c r="O1037">
        <f t="shared" si="91"/>
        <v>3.7090414287632142E-2</v>
      </c>
      <c r="P1037">
        <f t="shared" si="92"/>
        <v>2.4103942813810408E-2</v>
      </c>
      <c r="Q1037">
        <f t="shared" si="90"/>
        <v>6.4389654309471309</v>
      </c>
    </row>
    <row r="1038" spans="1:17">
      <c r="A1038" s="842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93"/>
        <v>1.1485842234169046</v>
      </c>
      <c r="G1038">
        <f>LN(F1038/参数实验室!$E$58)/参数实验室!$E$59</f>
        <v>-0.11782195529730036</v>
      </c>
      <c r="H1038" s="905">
        <f>INDEX(神经网络!$F$10:$BN$70,MATCH(ROUND(G1038*2,1)/2,神经网络!$D$10:$D$70,0),MATCH(ROUND(E1038*2,1)/2,神经网络!$F$8:$BN$8,0))</f>
        <v>0.17310012896472174</v>
      </c>
      <c r="I1038">
        <f t="shared" si="85"/>
        <v>78.038137878619466</v>
      </c>
      <c r="J1038">
        <f t="shared" si="86"/>
        <v>39.263796336937837</v>
      </c>
      <c r="K1038">
        <f t="shared" si="87"/>
        <v>1.9875341958516695</v>
      </c>
      <c r="L1038">
        <f>MIN(MAX(L1037*(1+MAX(MIN(((B1038-B1037)/B1037)/($K$7*卓尔金历!$O$8),0),-卓尔金历!$N$11))+MIN(MAX(((B1038-B1037)/B1037)/($K$7*卓尔金历!$O$8),0),卓尔金历!$N$11),0),1)</f>
        <v>0</v>
      </c>
      <c r="M1038">
        <f t="shared" si="88"/>
        <v>119.76261663090317</v>
      </c>
      <c r="N1038">
        <f t="shared" si="89"/>
        <v>-4.2522550574589653E-2</v>
      </c>
      <c r="O1038">
        <f t="shared" si="91"/>
        <v>3.5509827757695477E-2</v>
      </c>
      <c r="P1038">
        <f t="shared" si="92"/>
        <v>3.0405792868537999E-2</v>
      </c>
      <c r="Q1038">
        <f t="shared" si="90"/>
        <v>6.4385516036129138</v>
      </c>
    </row>
    <row r="1039" spans="1:17">
      <c r="A1039" s="842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93"/>
        <v>1.1163900190019003</v>
      </c>
      <c r="G1039">
        <f>LN(F1039/参数实验室!$E$58)/参数实验室!$E$59</f>
        <v>-0.13274344634497029</v>
      </c>
      <c r="H1039" s="905">
        <f>INDEX(神经网络!$F$10:$BN$70,MATCH(ROUND(G1039*2,1)/2,神经网络!$D$10:$D$70,0),MATCH(ROUND(E1039*2,1)/2,神经网络!$F$8:$BN$8,0))</f>
        <v>6.2704063399310603E-2</v>
      </c>
      <c r="I1039">
        <f t="shared" si="85"/>
        <v>78.256553544062712</v>
      </c>
      <c r="J1039">
        <f t="shared" si="86"/>
        <v>39.898647300586532</v>
      </c>
      <c r="K1039">
        <f t="shared" si="87"/>
        <v>1.9613836267304305</v>
      </c>
      <c r="L1039">
        <f>MIN(MAX(L1038*(1+MAX(MIN(((B1039-B1038)/B1038)/($K$7*卓尔金历!$O$8),0),-卓尔金历!$N$11))+MIN(MAX(((B1039-B1038)/B1038)/($K$7*卓尔金历!$O$8),0),卓尔金历!$N$11),0),1)</f>
        <v>0.47575767778773359</v>
      </c>
      <c r="M1039">
        <f t="shared" si="88"/>
        <v>119.76261663090317</v>
      </c>
      <c r="N1039">
        <f t="shared" si="89"/>
        <v>1.6168863504710352E-2</v>
      </c>
      <c r="O1039">
        <f t="shared" si="91"/>
        <v>3.60399450986955E-2</v>
      </c>
      <c r="P1039">
        <f t="shared" si="92"/>
        <v>0.86551291611365611</v>
      </c>
      <c r="Q1039">
        <f t="shared" si="90"/>
        <v>6.439099528970484</v>
      </c>
    </row>
    <row r="1040" spans="1:17">
      <c r="A1040" s="842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93"/>
        <v>1.1153298247361083</v>
      </c>
      <c r="G1040">
        <f>LN(F1040/参数实验室!$E$58)/参数实验室!$E$59</f>
        <v>-0.13324211761885241</v>
      </c>
      <c r="H1040" s="905">
        <f>INDEX(神经网络!$F$10:$BN$70,MATCH(ROUND(G1040*2,1)/2,神经网络!$D$10:$D$70,0),MATCH(ROUND(E1040*2,1)/2,神经网络!$F$8:$BN$8,0))</f>
        <v>6.2704063399310603E-2</v>
      </c>
      <c r="I1040">
        <f t="shared" si="85"/>
        <v>78.277655771033224</v>
      </c>
      <c r="J1040">
        <f t="shared" si="86"/>
        <v>40.070228642113207</v>
      </c>
      <c r="K1040">
        <f t="shared" si="87"/>
        <v>1.953511582630816</v>
      </c>
      <c r="L1040">
        <f>MIN(MAX(L1039*(1+MAX(MIN(((B1040-B1039)/B1039)/($K$7*卓尔金历!$O$8),0),-卓尔金历!$N$11))+MIN(MAX(((B1040-B1039)/B1039)/($K$7*卓尔金历!$O$8),0),卓尔金历!$N$11),0),1)</f>
        <v>0.6022948713358347</v>
      </c>
      <c r="M1040">
        <f t="shared" si="88"/>
        <v>119.77798099726141</v>
      </c>
      <c r="N1040">
        <f t="shared" si="89"/>
        <v>4.3004300430043692E-3</v>
      </c>
      <c r="O1040">
        <f t="shared" si="91"/>
        <v>3.505494692138468E-2</v>
      </c>
      <c r="P1040">
        <f t="shared" si="92"/>
        <v>1</v>
      </c>
      <c r="Q1040">
        <f t="shared" si="90"/>
        <v>6.4406023465398379</v>
      </c>
    </row>
    <row r="1041" spans="1:17">
      <c r="A1041" s="842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93"/>
        <v>1.1092857745098039</v>
      </c>
      <c r="G1041">
        <f>LN(F1041/参数实验室!$E$58)/参数实验室!$E$59</f>
        <v>-0.13609407280995034</v>
      </c>
      <c r="H1041" s="905">
        <f>INDEX(神经网络!$F$10:$BN$70,MATCH(ROUND(G1041*2,1)/2,神经网络!$D$10:$D$70,0),MATCH(ROUND(E1041*2,1)/2,神经网络!$F$8:$BN$8,0))</f>
        <v>0.1186891311911789</v>
      </c>
      <c r="I1041">
        <f t="shared" si="85"/>
        <v>78.354882984760991</v>
      </c>
      <c r="J1041">
        <f t="shared" si="86"/>
        <v>40.700690315629828</v>
      </c>
      <c r="K1041">
        <f t="shared" si="87"/>
        <v>1.9251487475304871</v>
      </c>
      <c r="L1041">
        <f>MIN(MAX(L1040*(1+MAX(MIN(((B1041-B1040)/B1040)/($K$7*卓尔金历!$O$8),0),-卓尔金历!$N$11))+MIN(MAX(((B1041-B1040)/B1040)/($K$7*卓尔金历!$O$8),0),卓尔金历!$N$11),0),1)</f>
        <v>1</v>
      </c>
      <c r="M1041">
        <f t="shared" si="88"/>
        <v>119.84915456042931</v>
      </c>
      <c r="N1041">
        <f t="shared" si="89"/>
        <v>1.5733917546305501E-2</v>
      </c>
      <c r="O1041">
        <f t="shared" si="91"/>
        <v>3.4966505312645252E-2</v>
      </c>
      <c r="P1041">
        <f t="shared" si="92"/>
        <v>0.86162071847487154</v>
      </c>
      <c r="Q1041">
        <f t="shared" si="90"/>
        <v>6.446956519631156</v>
      </c>
    </row>
    <row r="1042" spans="1:17">
      <c r="A1042" s="842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93"/>
        <v>1.0587130924448616</v>
      </c>
      <c r="G1042">
        <f>LN(F1042/参数实验室!$E$58)/参数实验室!$E$59</f>
        <v>-0.16058494601435108</v>
      </c>
      <c r="H1042" s="905">
        <f>INDEX(神经网络!$F$10:$BN$70,MATCH(ROUND(G1042*2,1)/2,神经网络!$D$10:$D$70,0),MATCH(ROUND(E1042*2,1)/2,神经网络!$F$8:$BN$8,0))</f>
        <v>0.1186891311911789</v>
      </c>
      <c r="I1042">
        <f t="shared" si="85"/>
        <v>78.769730260119005</v>
      </c>
      <c r="J1042">
        <f t="shared" si="86"/>
        <v>42.516260324807433</v>
      </c>
      <c r="K1042">
        <f t="shared" si="87"/>
        <v>1.8526965838093328</v>
      </c>
      <c r="L1042">
        <f>MIN(MAX(L1041*(1+MAX(MIN(((B1042-B1041)/B1041)/($K$7*卓尔金历!$O$8),0),-卓尔金历!$N$11))+MIN(MAX(((B1042-B1041)/B1041)/($K$7*卓尔金历!$O$8),0),卓尔金历!$N$11),0),1)</f>
        <v>1</v>
      </c>
      <c r="M1042">
        <f t="shared" si="88"/>
        <v>120.48369185190897</v>
      </c>
      <c r="N1042">
        <f t="shared" si="89"/>
        <v>4.4607843137254875E-2</v>
      </c>
      <c r="O1042">
        <f t="shared" si="91"/>
        <v>3.6826072600039325E-2</v>
      </c>
      <c r="P1042">
        <f t="shared" si="92"/>
        <v>2.826330002270265E-2</v>
      </c>
      <c r="Q1042">
        <f t="shared" si="90"/>
        <v>6.4763663859418488</v>
      </c>
    </row>
    <row r="1043" spans="1:17">
      <c r="A1043" s="842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93"/>
        <v>1.0448430861909175</v>
      </c>
      <c r="G1043">
        <f>LN(F1043/参数实验室!$E$58)/参数实验室!$E$59</f>
        <v>-0.16750640067610523</v>
      </c>
      <c r="H1043" s="905">
        <f>INDEX(神经网络!$F$10:$BN$70,MATCH(ROUND(G1043*2,1)/2,神经网络!$D$10:$D$70,0),MATCH(ROUND(E1043*2,1)/2,神经网络!$F$8:$BN$8,0))</f>
        <v>0.1186891311911789</v>
      </c>
      <c r="I1043">
        <f t="shared" si="85"/>
        <v>78.888184503627173</v>
      </c>
      <c r="J1043">
        <f t="shared" si="86"/>
        <v>43.054945931926071</v>
      </c>
      <c r="K1043">
        <f t="shared" si="87"/>
        <v>1.8322676476787785</v>
      </c>
      <c r="L1043">
        <f>MIN(MAX(L1042*(1+MAX(MIN(((B1043-B1042)/B1042)/($K$7*卓尔金历!$O$8),0),-卓尔金历!$N$11))+MIN(MAX(((B1043-B1042)/B1042)/($K$7*卓尔金历!$O$8),0),卓尔金历!$N$11),0),1)</f>
        <v>1</v>
      </c>
      <c r="M1043">
        <f t="shared" si="88"/>
        <v>120.66487572198521</v>
      </c>
      <c r="N1043">
        <f t="shared" si="89"/>
        <v>1.2670107930549119E-2</v>
      </c>
      <c r="O1043">
        <f t="shared" si="91"/>
        <v>3.6476591871014978E-2</v>
      </c>
      <c r="P1043">
        <f t="shared" si="92"/>
        <v>1</v>
      </c>
      <c r="Q1043">
        <f t="shared" si="90"/>
        <v>6.4766416474873427</v>
      </c>
    </row>
    <row r="1044" spans="1:17">
      <c r="A1044" s="842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93"/>
        <v>1.0107732395636102</v>
      </c>
      <c r="G1044">
        <f>LN(F1044/参数实验室!$E$58)/参数实验室!$E$59</f>
        <v>-0.18490588729588142</v>
      </c>
      <c r="H1044" s="905">
        <f>INDEX(神经网络!$F$10:$BN$70,MATCH(ROUND(G1044*2,1)/2,神经网络!$D$10:$D$70,0),MATCH(ROUND(E1044*2,1)/2,神经网络!$F$8:$BN$8,0))</f>
        <v>8.2903677662989183E-3</v>
      </c>
      <c r="I1044">
        <f t="shared" si="85"/>
        <v>79.149381370547971</v>
      </c>
      <c r="J1044">
        <f t="shared" si="86"/>
        <v>44.256015322612789</v>
      </c>
      <c r="K1044">
        <f t="shared" si="87"/>
        <v>1.788443464545401</v>
      </c>
      <c r="L1044">
        <f>MIN(MAX(L1043*(1+MAX(MIN(((B1044-B1043)/B1043)/($K$7*卓尔金历!$O$8),0),-卓尔金历!$N$11))+MIN(MAX(((B1044-B1043)/B1043)/($K$7*卓尔金历!$O$8),0),卓尔金历!$N$11),0),1)</f>
        <v>1</v>
      </c>
      <c r="M1044">
        <f t="shared" si="88"/>
        <v>121.0643942010107</v>
      </c>
      <c r="N1044">
        <f t="shared" si="89"/>
        <v>2.7896200185356726E-2</v>
      </c>
      <c r="O1044">
        <f t="shared" si="91"/>
        <v>3.6763122239939133E-2</v>
      </c>
      <c r="P1044">
        <f t="shared" si="92"/>
        <v>0.32254904847960308</v>
      </c>
      <c r="Q1044">
        <f t="shared" si="90"/>
        <v>6.4980856510112766</v>
      </c>
    </row>
    <row r="1045" spans="1:17">
      <c r="A1045" s="842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93"/>
        <v>1.0284849791313122</v>
      </c>
      <c r="G1045">
        <f>LN(F1045/参数实验室!$E$58)/参数实验室!$E$59</f>
        <v>-0.17578854080184564</v>
      </c>
      <c r="H1045" s="905">
        <f>INDEX(神经网络!$F$10:$BN$70,MATCH(ROUND(G1045*2,1)/2,神经网络!$D$10:$D$70,0),MATCH(ROUND(E1045*2,1)/2,神经网络!$F$8:$BN$8,0))</f>
        <v>-4.9515828651159104E-2</v>
      </c>
      <c r="I1045">
        <f t="shared" si="85"/>
        <v>79.138169970992749</v>
      </c>
      <c r="J1045">
        <f t="shared" si="86"/>
        <v>43.499860340768493</v>
      </c>
      <c r="K1045">
        <f t="shared" si="87"/>
        <v>1.8192741160785679</v>
      </c>
      <c r="L1045">
        <f>MIN(MAX(L1044*(1+MAX(MIN(((B1045-B1044)/B1044)/($K$7*卓尔金历!$O$8),0),-卓尔金历!$N$11))+MIN(MAX(((B1045-B1044)/B1044)/($K$7*卓尔金历!$O$8),0),卓尔金历!$N$11),0),1)</f>
        <v>0.49725840357576767</v>
      </c>
      <c r="M1045">
        <f t="shared" si="88"/>
        <v>121.04724559830785</v>
      </c>
      <c r="N1045">
        <f t="shared" si="89"/>
        <v>-1.7085925525200579E-2</v>
      </c>
      <c r="O1045">
        <f t="shared" si="91"/>
        <v>3.6759337836183278E-2</v>
      </c>
      <c r="P1045">
        <f t="shared" si="92"/>
        <v>0.83106594707904546</v>
      </c>
      <c r="Q1045">
        <f t="shared" si="90"/>
        <v>6.4977887624247161</v>
      </c>
    </row>
    <row r="1046" spans="1:17">
      <c r="A1046" s="842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93"/>
        <v>1.0490573892773893</v>
      </c>
      <c r="G1046">
        <f>LN(F1046/参数实验室!$E$58)/参数实验室!$E$59</f>
        <v>-0.16539369567769199</v>
      </c>
      <c r="H1046" s="905">
        <f>INDEX(神经网络!$F$10:$BN$70,MATCH(ROUND(G1046*2,1)/2,神经网络!$D$10:$D$70,0),MATCH(ROUND(E1046*2,1)/2,神经网络!$F$8:$BN$8,0))</f>
        <v>6.2704063399310603E-2</v>
      </c>
      <c r="I1046">
        <f t="shared" si="85"/>
        <v>79.201613671337171</v>
      </c>
      <c r="J1046">
        <f t="shared" si="86"/>
        <v>42.79557878775784</v>
      </c>
      <c r="K1046">
        <f t="shared" si="87"/>
        <v>1.8506961680348553</v>
      </c>
      <c r="L1046">
        <f>MIN(MAX(L1045*(1+MAX(MIN(((B1046-B1045)/B1045)/($K$7*卓尔金历!$O$8),0),-卓尔金历!$N$11))+MIN(MAX(((B1046-B1045)/B1045)/($K$7*卓尔金历!$O$8),0),卓尔金历!$N$11),0),1)</f>
        <v>0.2603683136371609</v>
      </c>
      <c r="M1046">
        <f t="shared" si="88"/>
        <v>121.09550028997697</v>
      </c>
      <c r="N1046">
        <f t="shared" si="89"/>
        <v>-1.6190432509287717E-2</v>
      </c>
      <c r="O1046">
        <f t="shared" si="91"/>
        <v>3.6638222922480465E-2</v>
      </c>
      <c r="P1046">
        <f t="shared" si="92"/>
        <v>0.88345119913089032</v>
      </c>
      <c r="Q1046">
        <f t="shared" si="90"/>
        <v>6.5021179218375611</v>
      </c>
    </row>
    <row r="1047" spans="1:17">
      <c r="A1047" s="842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93"/>
        <v>1.0518931111111112</v>
      </c>
      <c r="G1047">
        <f>LN(F1047/参数实验室!$E$58)/参数实验室!$E$59</f>
        <v>-0.16397686936691666</v>
      </c>
      <c r="H1047" s="905">
        <f>INDEX(神经网络!$F$10:$BN$70,MATCH(ROUND(G1047*2,1)/2,神经网络!$D$10:$D$70,0),MATCH(ROUND(E1047*2,1)/2,神经网络!$F$8:$BN$8,0))</f>
        <v>6.2704063399310603E-2</v>
      </c>
      <c r="I1047">
        <f t="shared" si="85"/>
        <v>79.236342783260085</v>
      </c>
      <c r="J1047">
        <f t="shared" si="86"/>
        <v>43.094848569490409</v>
      </c>
      <c r="K1047">
        <f t="shared" si="87"/>
        <v>1.8386499874919282</v>
      </c>
      <c r="L1047">
        <f>MIN(MAX(L1046*(1+MAX(MIN(((B1047-B1046)/B1046)/($K$7*卓尔金历!$O$8),0),-卓尔金历!$N$11))+MIN(MAX(((B1047-B1046)/B1046)/($K$7*卓尔金历!$O$8),0),卓尔金历!$N$11),0),1)</f>
        <v>0.46613273033702146</v>
      </c>
      <c r="M1047">
        <f t="shared" si="88"/>
        <v>121.10932562880831</v>
      </c>
      <c r="N1047">
        <f t="shared" si="89"/>
        <v>6.993006993006993E-3</v>
      </c>
      <c r="O1047">
        <f t="shared" si="91"/>
        <v>3.482777761895138E-2</v>
      </c>
      <c r="P1047">
        <f t="shared" si="92"/>
        <v>1</v>
      </c>
      <c r="Q1047">
        <f t="shared" si="90"/>
        <v>6.5046367413785333</v>
      </c>
    </row>
    <row r="1048" spans="1:17">
      <c r="A1048" s="842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93"/>
        <v>1.1140414376775378</v>
      </c>
      <c r="G1048">
        <f>LN(F1048/参数实验室!$E$58)/参数实验室!$E$59</f>
        <v>-0.1338487597187373</v>
      </c>
      <c r="H1048" s="905">
        <f>INDEX(神经网络!$F$10:$BN$70,MATCH(ROUND(G1048*2,1)/2,神经网络!$D$10:$D$70,0),MATCH(ROUND(E1048*2,1)/2,神经网络!$F$8:$BN$8,0))</f>
        <v>6.2704063399310603E-2</v>
      </c>
      <c r="I1048">
        <f t="shared" ref="I1048:I1111" si="94">I1047*(1+(B1048-B1047)/B1047*H1047)</f>
        <v>78.980698109598407</v>
      </c>
      <c r="J1048">
        <f t="shared" ref="J1048:J1111" si="95">J1047*B1048/B1047</f>
        <v>40.87745900003987</v>
      </c>
      <c r="K1048">
        <f t="shared" ref="K1048:K1111" si="96">I1048/J1048</f>
        <v>1.9321332597880259</v>
      </c>
      <c r="L1048">
        <f>MIN(MAX(L1047*(1+MAX(MIN(((B1048-B1047)/B1047)/($K$7*卓尔金历!$O$8),0),-卓尔金历!$N$11))+MIN(MAX(((B1048-B1047)/B1047)/($K$7*卓尔金历!$O$8),0),卓尔金历!$N$11),0),1)</f>
        <v>0</v>
      </c>
      <c r="M1048">
        <f t="shared" ref="M1048:M1111" si="97">M1047*(1+(B1048-B1047)/B1047*H1047*L1047)</f>
        <v>120.92718807010905</v>
      </c>
      <c r="N1048">
        <f t="shared" ref="N1048:N1111" si="98">(B1048-B1047)/B1047</f>
        <v>-5.1453703703703724E-2</v>
      </c>
      <c r="O1048">
        <f t="shared" si="91"/>
        <v>3.6190887549642455E-2</v>
      </c>
      <c r="P1048">
        <f t="shared" si="92"/>
        <v>2.2572750438174732E-2</v>
      </c>
      <c r="Q1048">
        <f t="shared" ref="Q1048:Q1111" si="99">Q1047*(1+(B1048-B1047)/B1047*H1047*P1047)</f>
        <v>6.4836504656541978</v>
      </c>
    </row>
    <row r="1049" spans="1:17">
      <c r="A1049" s="842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93"/>
        <v>1.1032884628366975</v>
      </c>
      <c r="G1049">
        <f>LN(F1049/参数实验室!$E$58)/参数实验室!$E$59</f>
        <v>-0.13893937484324373</v>
      </c>
      <c r="H1049" s="905">
        <f>INDEX(神经网络!$F$10:$BN$70,MATCH(ROUND(G1049*2,1)/2,神经网络!$D$10:$D$70,0),MATCH(ROUND(E1049*2,1)/2,神经网络!$F$8:$BN$8,0))</f>
        <v>6.2704063399310603E-2</v>
      </c>
      <c r="I1049">
        <f t="shared" si="94"/>
        <v>79.041030280225769</v>
      </c>
      <c r="J1049">
        <f t="shared" si="95"/>
        <v>41.375443916842876</v>
      </c>
      <c r="K1049">
        <f t="shared" si="96"/>
        <v>1.9103367311075592</v>
      </c>
      <c r="L1049">
        <f>MIN(MAX(L1048*(1+MAX(MIN(((B1049-B1048)/B1048)/($K$7*卓尔金历!$O$8),0),-卓尔金历!$N$11))+MIN(MAX(((B1049-B1048)/B1048)/($K$7*卓尔金历!$O$8),0),卓尔金历!$N$11),0),1)</f>
        <v>0.35845827300961564</v>
      </c>
      <c r="M1049">
        <f t="shared" si="97"/>
        <v>120.92718807010905</v>
      </c>
      <c r="N1049">
        <f t="shared" si="98"/>
        <v>1.2182384350321688E-2</v>
      </c>
      <c r="O1049">
        <f t="shared" si="91"/>
        <v>3.6388338055918512E-2</v>
      </c>
      <c r="P1049">
        <f t="shared" si="92"/>
        <v>1</v>
      </c>
      <c r="Q1049">
        <f t="shared" si="99"/>
        <v>6.4837622631450555</v>
      </c>
    </row>
    <row r="1050" spans="1:17">
      <c r="A1050" s="842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93"/>
        <v>1.1021420446851726</v>
      </c>
      <c r="G1050">
        <f>LN(F1050/参数实验室!$E$58)/参数实验室!$E$59</f>
        <v>-0.13948502999223431</v>
      </c>
      <c r="H1050" s="905">
        <f>INDEX(神经网络!$F$10:$BN$70,MATCH(ROUND(G1050*2,1)/2,神经网络!$D$10:$D$70,0),MATCH(ROUND(E1050*2,1)/2,神经网络!$F$8:$BN$8,0))</f>
        <v>6.2704063399310603E-2</v>
      </c>
      <c r="I1050">
        <f t="shared" si="94"/>
        <v>79.026643165375631</v>
      </c>
      <c r="J1050">
        <f t="shared" si="95"/>
        <v>41.255336977774206</v>
      </c>
      <c r="K1050">
        <f t="shared" si="96"/>
        <v>1.9155495738151465</v>
      </c>
      <c r="L1050">
        <f>MIN(MAX(L1049*(1+MAX(MIN(((B1050-B1049)/B1049)/($K$7*卓尔金历!$O$8),0),-卓尔金历!$N$11))+MIN(MAX(((B1050-B1049)/B1049)/($K$7*卓尔金历!$O$8),0),卓尔金历!$N$11),0),1)</f>
        <v>0.32784072893323118</v>
      </c>
      <c r="M1050">
        <f t="shared" si="97"/>
        <v>120.91929794880105</v>
      </c>
      <c r="N1050">
        <f t="shared" si="98"/>
        <v>-2.9028555998109953E-3</v>
      </c>
      <c r="O1050">
        <f t="shared" si="91"/>
        <v>3.6329988075454657E-2</v>
      </c>
      <c r="P1050">
        <f t="shared" si="92"/>
        <v>1</v>
      </c>
      <c r="Q1050">
        <f t="shared" si="99"/>
        <v>6.4825820832813807</v>
      </c>
    </row>
    <row r="1051" spans="1:17">
      <c r="A1051" s="842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93"/>
        <v>1.1441388520971303</v>
      </c>
      <c r="G1051">
        <f>LN(F1051/参数实验室!$E$58)/参数实验室!$E$59</f>
        <v>-0.11985724168565103</v>
      </c>
      <c r="H1051" s="905">
        <f>INDEX(神经网络!$F$10:$BN$70,MATCH(ROUND(G1051*2,1)/2,神经网络!$D$10:$D$70,0),MATCH(ROUND(E1051*2,1)/2,神经网络!$F$8:$BN$8,0))</f>
        <v>6.2679805932820964E-2</v>
      </c>
      <c r="I1051">
        <f t="shared" si="94"/>
        <v>78.847871158127148</v>
      </c>
      <c r="J1051">
        <f t="shared" si="95"/>
        <v>39.76696859662421</v>
      </c>
      <c r="K1051">
        <f t="shared" si="96"/>
        <v>1.9827478417557955</v>
      </c>
      <c r="L1051">
        <f>MIN(MAX(L1050*(1+MAX(MIN(((B1051-B1050)/B1050)/($K$7*卓尔金历!$O$8),0),-卓尔金历!$N$11))+MIN(MAX(((B1051-B1050)/B1050)/($K$7*卓尔金历!$O$8),0),卓尔金历!$N$11),0),1)</f>
        <v>0</v>
      </c>
      <c r="M1051">
        <f t="shared" si="97"/>
        <v>120.82962023966833</v>
      </c>
      <c r="N1051">
        <f t="shared" si="98"/>
        <v>-3.6076990037721288E-2</v>
      </c>
      <c r="O1051">
        <f t="shared" si="91"/>
        <v>3.6721425568214679E-2</v>
      </c>
      <c r="P1051">
        <f t="shared" si="92"/>
        <v>5.4678335519819252E-2</v>
      </c>
      <c r="Q1051">
        <f t="shared" si="99"/>
        <v>6.4679173554786811</v>
      </c>
    </row>
    <row r="1052" spans="1:17">
      <c r="A1052" s="842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93"/>
        <v>1.2302517274520497</v>
      </c>
      <c r="G1052">
        <f>LN(F1052/参数实验室!$E$58)/参数实验室!$E$59</f>
        <v>-8.1770397093778674E-2</v>
      </c>
      <c r="H1052" s="905">
        <f>INDEX(神经网络!$F$10:$BN$70,MATCH(ROUND(G1052*2,1)/2,神经网络!$D$10:$D$70,0),MATCH(ROUND(E1052*2,1)/2,神经网络!$F$8:$BN$8,0))</f>
        <v>6.2679805932820964E-2</v>
      </c>
      <c r="I1052">
        <f t="shared" si="94"/>
        <v>78.534019110717452</v>
      </c>
      <c r="J1052">
        <f t="shared" si="95"/>
        <v>37.241570567814513</v>
      </c>
      <c r="K1052">
        <f t="shared" si="96"/>
        <v>2.1087730166404244</v>
      </c>
      <c r="L1052">
        <f>MIN(MAX(L1051*(1+MAX(MIN(((B1052-B1051)/B1051)/($K$7*卓尔金历!$O$8),0),-卓尔金历!$N$11))+MIN(MAX(((B1052-B1051)/B1051)/($K$7*卓尔金历!$O$8),0),卓尔金历!$N$11),0),1)</f>
        <v>0</v>
      </c>
      <c r="M1052">
        <f t="shared" si="97"/>
        <v>120.82962023966833</v>
      </c>
      <c r="N1052">
        <f t="shared" si="98"/>
        <v>-6.3504916716837154E-2</v>
      </c>
      <c r="O1052">
        <f t="shared" si="91"/>
        <v>3.5799700484917298E-2</v>
      </c>
      <c r="P1052">
        <f t="shared" si="92"/>
        <v>1.5673519483493586E-2</v>
      </c>
      <c r="Q1052">
        <f t="shared" si="99"/>
        <v>6.4665096404679892</v>
      </c>
    </row>
    <row r="1053" spans="1:17">
      <c r="A1053" s="842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93"/>
        <v>1.2203866290101753</v>
      </c>
      <c r="G1053">
        <f>LN(F1053/参数实验室!$E$58)/参数实验室!$E$59</f>
        <v>-8.5996042838156747E-2</v>
      </c>
      <c r="H1053" s="905">
        <f>INDEX(神经网络!$F$10:$BN$70,MATCH(ROUND(G1053*2,1)/2,神经网络!$D$10:$D$70,0),MATCH(ROUND(E1053*2,1)/2,神经网络!$F$8:$BN$8,0))</f>
        <v>6.2679805932820964E-2</v>
      </c>
      <c r="I1053">
        <f t="shared" si="94"/>
        <v>78.642536397408549</v>
      </c>
      <c r="J1053">
        <f t="shared" si="95"/>
        <v>38.062567335700869</v>
      </c>
      <c r="K1053">
        <f t="shared" si="96"/>
        <v>2.0661385161910926</v>
      </c>
      <c r="L1053">
        <f>MIN(MAX(L1052*(1+MAX(MIN(((B1053-B1052)/B1052)/($K$7*卓尔金历!$O$8),0),-卓尔金历!$N$11))+MIN(MAX(((B1053-B1052)/B1052)/($K$7*卓尔金历!$O$8),0),卓尔金历!$N$11),0),1)</f>
        <v>0.64866396187845687</v>
      </c>
      <c r="M1053">
        <f t="shared" si="97"/>
        <v>120.82962023966833</v>
      </c>
      <c r="N1053">
        <f t="shared" si="98"/>
        <v>2.2045170366576525E-2</v>
      </c>
      <c r="O1053">
        <f t="shared" si="91"/>
        <v>3.6276187342503222E-2</v>
      </c>
      <c r="P1053">
        <f t="shared" si="92"/>
        <v>0.55169836812762996</v>
      </c>
      <c r="Q1053">
        <f t="shared" si="99"/>
        <v>6.4666496886772498</v>
      </c>
    </row>
    <row r="1054" spans="1:17">
      <c r="A1054" s="842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93"/>
        <v>1.2346693161306204</v>
      </c>
      <c r="G1054">
        <f>LN(F1054/参数实验室!$E$58)/参数实验室!$E$59</f>
        <v>-7.9889126481047359E-2</v>
      </c>
      <c r="H1054" s="905">
        <f>INDEX(神经网络!$F$10:$BN$70,MATCH(ROUND(G1054*2,1)/2,神经网络!$D$10:$D$70,0),MATCH(ROUND(E1054*2,1)/2,神经网络!$F$8:$BN$8,0))</f>
        <v>-4.9448039323764008E-2</v>
      </c>
      <c r="I1054">
        <f t="shared" si="94"/>
        <v>78.751851755157944</v>
      </c>
      <c r="J1054">
        <f t="shared" si="95"/>
        <v>38.906667730736984</v>
      </c>
      <c r="K1054">
        <f t="shared" si="96"/>
        <v>2.0241222481498338</v>
      </c>
      <c r="L1054">
        <f>MIN(MAX(L1053*(1+MAX(MIN(((B1054-B1053)/B1053)/($K$7*卓尔金历!$O$8),0),-卓尔金历!$N$11))+MIN(MAX(((B1054-B1053)/B1053)/($K$7*卓尔金历!$O$8),0),卓尔金历!$N$11),0),1)</f>
        <v>1</v>
      </c>
      <c r="M1054">
        <f t="shared" si="97"/>
        <v>120.93856763435767</v>
      </c>
      <c r="N1054">
        <f t="shared" si="98"/>
        <v>2.217665423331518E-2</v>
      </c>
      <c r="O1054">
        <f t="shared" si="91"/>
        <v>3.2633955875784722E-2</v>
      </c>
      <c r="P1054">
        <f t="shared" si="92"/>
        <v>0.43660337097443302</v>
      </c>
      <c r="Q1054">
        <f t="shared" si="99"/>
        <v>6.4716088096515501</v>
      </c>
    </row>
    <row r="1055" spans="1:17">
      <c r="A1055" s="842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93"/>
        <v>1.3834695772664796</v>
      </c>
      <c r="G1055">
        <f>LN(F1055/参数实验室!$E$58)/参数实验室!$E$59</f>
        <v>-2.0165273055426033E-2</v>
      </c>
      <c r="H1055" s="905">
        <f>INDEX(神经网络!$F$10:$BN$70,MATCH(ROUND(G1055*2,1)/2,神经网络!$D$10:$D$70,0),MATCH(ROUND(E1055*2,1)/2,神经网络!$F$8:$BN$8,0))</f>
        <v>0.22498390854117628</v>
      </c>
      <c r="I1055">
        <f t="shared" si="94"/>
        <v>79.071955639810909</v>
      </c>
      <c r="J1055">
        <f t="shared" si="95"/>
        <v>35.708471329954889</v>
      </c>
      <c r="K1055">
        <f t="shared" si="96"/>
        <v>2.2143752643222099</v>
      </c>
      <c r="L1055">
        <f>MIN(MAX(L1054*(1+MAX(MIN(((B1055-B1054)/B1054)/($K$7*卓尔金历!$O$8),0),-卓尔金历!$N$11))+MIN(MAX(((B1055-B1054)/B1054)/($K$7*卓尔金历!$O$8),0),卓尔金历!$N$11),0),1)</f>
        <v>0</v>
      </c>
      <c r="M1055">
        <f t="shared" si="97"/>
        <v>121.43014852345833</v>
      </c>
      <c r="N1055">
        <f t="shared" si="98"/>
        <v>-8.220175582540204E-2</v>
      </c>
      <c r="O1055">
        <f t="shared" si="91"/>
        <v>3.3842531433669464E-2</v>
      </c>
      <c r="P1055">
        <f t="shared" si="92"/>
        <v>3.6726800776538107E-3</v>
      </c>
      <c r="Q1055">
        <f t="shared" si="99"/>
        <v>6.4830937703181002</v>
      </c>
    </row>
    <row r="1056" spans="1:17">
      <c r="A1056" s="842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93"/>
        <v>1.3888872539841626</v>
      </c>
      <c r="G1056">
        <f>LN(F1056/参数实验室!$E$58)/参数实验室!$E$59</f>
        <v>-1.811395475691422E-2</v>
      </c>
      <c r="H1056" s="905">
        <f>INDEX(神经网络!$F$10:$BN$70,MATCH(ROUND(G1056*2,1)/2,神经网络!$D$10:$D$70,0),MATCH(ROUND(E1056*2,1)/2,神经网络!$F$8:$BN$8,0))</f>
        <v>0.11839431121683727</v>
      </c>
      <c r="I1056">
        <f t="shared" si="94"/>
        <v>79.331978796485785</v>
      </c>
      <c r="J1056">
        <f t="shared" si="95"/>
        <v>36.230397829296493</v>
      </c>
      <c r="K1056">
        <f t="shared" si="96"/>
        <v>2.1896524341318893</v>
      </c>
      <c r="L1056">
        <f>MIN(MAX(L1055*(1+MAX(MIN(((B1056-B1055)/B1055)/($K$7*卓尔金历!$O$8),0),-卓尔金历!$N$11))+MIN(MAX(((B1056-B1055)/B1055)/($K$7*卓尔金历!$O$8),0),卓尔金历!$N$11),0),1)</f>
        <v>0.43007519982577191</v>
      </c>
      <c r="M1056">
        <f t="shared" si="97"/>
        <v>121.43014852345833</v>
      </c>
      <c r="N1056">
        <f t="shared" si="98"/>
        <v>1.4616321559074217E-2</v>
      </c>
      <c r="O1056">
        <f t="shared" si="91"/>
        <v>3.3318512213299636E-2</v>
      </c>
      <c r="P1056">
        <f t="shared" si="92"/>
        <v>0.88570225464498653</v>
      </c>
      <c r="Q1056">
        <f t="shared" si="99"/>
        <v>6.4831720690896972</v>
      </c>
    </row>
    <row r="1057" spans="1:17">
      <c r="A1057" s="842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93"/>
        <v>1.6485692893401016</v>
      </c>
      <c r="G1057">
        <f>LN(F1057/参数实验室!$E$58)/参数实验室!$E$59</f>
        <v>7.1848612900682271E-2</v>
      </c>
      <c r="H1057" s="905">
        <f>INDEX(神经网络!$F$10:$BN$70,MATCH(ROUND(G1057*2,1)/2,神经网络!$D$10:$D$70,0),MATCH(ROUND(E1057*2,1)/2,神经网络!$F$8:$BN$8,0))</f>
        <v>0.22461934622626067</v>
      </c>
      <c r="I1057">
        <f t="shared" si="94"/>
        <v>78.090954506256125</v>
      </c>
      <c r="J1057">
        <f t="shared" si="95"/>
        <v>31.443278400702265</v>
      </c>
      <c r="K1057">
        <f t="shared" si="96"/>
        <v>2.4835500138087387</v>
      </c>
      <c r="L1057">
        <f>MIN(MAX(L1056*(1+MAX(MIN(((B1057-B1056)/B1056)/($K$7*卓尔金历!$O$8),0),-卓尔金历!$N$11))+MIN(MAX(((B1057-B1056)/B1056)/($K$7*卓尔金历!$O$8),0),卓尔金历!$N$11),0),1)</f>
        <v>0</v>
      </c>
      <c r="M1057">
        <f t="shared" si="97"/>
        <v>120.61318452106164</v>
      </c>
      <c r="N1057">
        <f t="shared" si="98"/>
        <v>-0.13212991618665815</v>
      </c>
      <c r="O1057">
        <f t="shared" si="91"/>
        <v>4.2494502804544317E-2</v>
      </c>
      <c r="P1057">
        <f t="shared" si="92"/>
        <v>0</v>
      </c>
      <c r="Q1057">
        <f t="shared" si="99"/>
        <v>6.3933449868212122</v>
      </c>
    </row>
    <row r="1058" spans="1:17">
      <c r="A1058" s="842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93"/>
        <v>1.6555429663608561</v>
      </c>
      <c r="G1058">
        <f>LN(F1058/参数实验室!$E$58)/参数实验室!$E$59</f>
        <v>7.4064135698437103E-2</v>
      </c>
      <c r="H1058" s="905">
        <f>INDEX(神经网络!$F$10:$BN$70,MATCH(ROUND(G1058*2,1)/2,神经网络!$D$10:$D$70,0),MATCH(ROUND(E1058*2,1)/2,神经网络!$F$8:$BN$8,0))</f>
        <v>8.1736391390598902E-3</v>
      </c>
      <c r="I1058">
        <f t="shared" si="94"/>
        <v>78.019723078246457</v>
      </c>
      <c r="J1058">
        <f t="shared" si="95"/>
        <v>31.315589960496371</v>
      </c>
      <c r="K1058">
        <f t="shared" si="96"/>
        <v>2.4914019878490512</v>
      </c>
      <c r="L1058">
        <f>MIN(MAX(L1057*(1+MAX(MIN(((B1058-B1057)/B1057)/($K$7*卓尔金历!$O$8),0),-卓尔金历!$N$11))+MIN(MAX(((B1058-B1057)/B1057)/($K$7*卓尔金历!$O$8),0),卓尔金历!$N$11),0),1)</f>
        <v>0</v>
      </c>
      <c r="M1058">
        <f t="shared" si="97"/>
        <v>120.61318452106164</v>
      </c>
      <c r="N1058">
        <f t="shared" si="98"/>
        <v>-4.0609137055836698E-3</v>
      </c>
      <c r="O1058">
        <f t="shared" si="91"/>
        <v>4.16807966771389E-2</v>
      </c>
      <c r="P1058">
        <f t="shared" si="92"/>
        <v>1</v>
      </c>
      <c r="Q1058">
        <f t="shared" si="99"/>
        <v>6.3933449868212122</v>
      </c>
    </row>
    <row r="1059" spans="1:17">
      <c r="A1059" s="842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93"/>
        <v>1.9118162928224867</v>
      </c>
      <c r="G1059">
        <f>LN(F1059/参数实验室!$E$58)/参数实验室!$E$59</f>
        <v>0.14960359506938495</v>
      </c>
      <c r="H1059" s="905">
        <f>INDEX(神经网络!$F$10:$BN$70,MATCH(ROUND(G1059*2,1)/2,神经网络!$D$10:$D$70,0),MATCH(ROUND(E1059*2,1)/2,神经网络!$F$8:$BN$8,0))</f>
        <v>0.22199366429432071</v>
      </c>
      <c r="I1059">
        <f t="shared" si="94"/>
        <v>77.933013716390874</v>
      </c>
      <c r="J1059">
        <f t="shared" si="95"/>
        <v>27.057579506005329</v>
      </c>
      <c r="K1059">
        <f t="shared" si="96"/>
        <v>2.8802655351744946</v>
      </c>
      <c r="L1059">
        <f>MIN(MAX(L1058*(1+MAX(MIN(((B1059-B1058)/B1058)/($K$7*卓尔金历!$O$8),0),-卓尔金历!$N$11))+MIN(MAX(((B1059-B1058)/B1058)/($K$7*卓尔金历!$O$8),0),卓尔金历!$N$11),0),1)</f>
        <v>0</v>
      </c>
      <c r="M1059">
        <f t="shared" si="97"/>
        <v>120.61318452106164</v>
      </c>
      <c r="N1059">
        <f t="shared" si="98"/>
        <v>-0.1359709480122325</v>
      </c>
      <c r="O1059">
        <f t="shared" si="91"/>
        <v>4.9054594721038264E-2</v>
      </c>
      <c r="P1059">
        <f t="shared" si="92"/>
        <v>0</v>
      </c>
      <c r="Q1059">
        <f t="shared" si="99"/>
        <v>6.3862395672932051</v>
      </c>
    </row>
    <row r="1060" spans="1:17">
      <c r="A1060" s="842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93"/>
        <v>1.8785690134556152</v>
      </c>
      <c r="G1060">
        <f>LN(F1060/参数实验室!$E$58)/参数实验室!$E$59</f>
        <v>0.14039586807889579</v>
      </c>
      <c r="H1060" s="905">
        <f>INDEX(神经网络!$F$10:$BN$70,MATCH(ROUND(G1060*2,1)/2,神经网络!$D$10:$D$70,0),MATCH(ROUND(E1060*2,1)/2,神经网络!$F$8:$BN$8,0))</f>
        <v>0.32398757048152116</v>
      </c>
      <c r="I1060">
        <f t="shared" si="94"/>
        <v>78.00294697202736</v>
      </c>
      <c r="J1060">
        <f t="shared" si="95"/>
        <v>27.166952635569192</v>
      </c>
      <c r="K1060">
        <f t="shared" si="96"/>
        <v>2.8712438976280148</v>
      </c>
      <c r="L1060">
        <f>MIN(MAX(L1059*(1+MAX(MIN(((B1060-B1059)/B1059)/($K$7*卓尔金历!$O$8),0),-卓尔金历!$N$11))+MIN(MAX(((B1060-B1059)/B1059)/($K$7*卓尔金历!$O$8),0),卓尔金历!$N$11),0),1)</f>
        <v>0.11894001985419146</v>
      </c>
      <c r="M1060">
        <f t="shared" si="97"/>
        <v>120.61318452106164</v>
      </c>
      <c r="N1060">
        <f t="shared" si="98"/>
        <v>4.042236281319651E-3</v>
      </c>
      <c r="O1060">
        <f t="shared" si="91"/>
        <v>4.8739406839917239E-2</v>
      </c>
      <c r="P1060">
        <f t="shared" si="92"/>
        <v>1</v>
      </c>
      <c r="Q1060">
        <f t="shared" si="99"/>
        <v>6.3862395672932051</v>
      </c>
    </row>
    <row r="1061" spans="1:17">
      <c r="A1061" s="842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93"/>
        <v>1.6418274109055251</v>
      </c>
      <c r="G1061">
        <f>LN(F1061/参数实验室!$E$58)/参数实验室!$E$59</f>
        <v>6.9697804090361401E-2</v>
      </c>
      <c r="H1061" s="905">
        <f>INDEX(神经网络!$F$10:$BN$70,MATCH(ROUND(G1061*2,1)/2,神经网络!$D$10:$D$70,0),MATCH(ROUND(E1061*2,1)/2,神经网络!$F$8:$BN$8,0))</f>
        <v>0.17242372502814296</v>
      </c>
      <c r="I1061">
        <f t="shared" si="94"/>
        <v>81.49917881447476</v>
      </c>
      <c r="J1061">
        <f t="shared" si="95"/>
        <v>30.92534216511709</v>
      </c>
      <c r="K1061">
        <f t="shared" si="96"/>
        <v>2.6353525331856642</v>
      </c>
      <c r="L1061">
        <f>MIN(MAX(L1060*(1+MAX(MIN(((B1061-B1060)/B1060)/($K$7*卓尔金历!$O$8),0),-卓尔金历!$N$11))+MIN(MAX(((B1061-B1060)/B1060)/($K$7*卓尔金历!$O$8),0),卓尔金历!$N$11),0),1)</f>
        <v>1</v>
      </c>
      <c r="M1061">
        <f t="shared" si="97"/>
        <v>121.25618604760132</v>
      </c>
      <c r="N1061">
        <f t="shared" si="98"/>
        <v>0.13834417057977669</v>
      </c>
      <c r="O1061">
        <f t="shared" si="91"/>
        <v>5.8827566373425726E-2</v>
      </c>
      <c r="P1061">
        <f t="shared" si="92"/>
        <v>7.0606824669988983E-3</v>
      </c>
      <c r="Q1061">
        <f t="shared" si="99"/>
        <v>6.6724822670296007</v>
      </c>
    </row>
    <row r="1062" spans="1:17">
      <c r="A1062" s="842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93"/>
        <v>1.6425356616901097</v>
      </c>
      <c r="G1062">
        <f>LN(F1062/参数实验室!$E$58)/参数实验室!$E$59</f>
        <v>6.9924166575476787E-2</v>
      </c>
      <c r="H1062" s="905">
        <f>INDEX(神经网络!$F$10:$BN$70,MATCH(ROUND(G1062*2,1)/2,神经网络!$D$10:$D$70,0),MATCH(ROUND(E1062*2,1)/2,神经网络!$F$8:$BN$8,0))</f>
        <v>0.17242372502814296</v>
      </c>
      <c r="I1062">
        <f t="shared" si="94"/>
        <v>81.297826832413691</v>
      </c>
      <c r="J1062">
        <f t="shared" si="95"/>
        <v>30.482223374965063</v>
      </c>
      <c r="K1062">
        <f t="shared" si="96"/>
        <v>2.6670569870301288</v>
      </c>
      <c r="L1062">
        <f>MIN(MAX(L1061*(1+MAX(MIN(((B1062-B1061)/B1061)/($K$7*卓尔金历!$O$8),0),-卓尔金历!$N$11))+MIN(MAX(((B1062-B1061)/B1061)/($K$7*卓尔金历!$O$8),0),卓尔金历!$N$11),0),1)</f>
        <v>0.5783889703676941</v>
      </c>
      <c r="M1062">
        <f t="shared" si="97"/>
        <v>120.9566103493795</v>
      </c>
      <c r="N1062">
        <f t="shared" si="98"/>
        <v>-1.4328662486129415E-2</v>
      </c>
      <c r="O1062">
        <f t="shared" si="91"/>
        <v>5.8537084500359153E-2</v>
      </c>
      <c r="P1062">
        <f t="shared" si="92"/>
        <v>1</v>
      </c>
      <c r="Q1062">
        <f t="shared" si="99"/>
        <v>6.6723658713701068</v>
      </c>
    </row>
    <row r="1063" spans="1:17">
      <c r="A1063" s="842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93"/>
        <v>1.6118522337662338</v>
      </c>
      <c r="G1063">
        <f>LN(F1063/参数实验室!$E$58)/参数实验室!$E$59</f>
        <v>6.0026883932407883E-2</v>
      </c>
      <c r="H1063" s="905">
        <f>INDEX(神经网络!$F$10:$BN$70,MATCH(ROUND(G1063*2,1)/2,神经网络!$D$10:$D$70,0),MATCH(ROUND(E1063*2,1)/2,神经网络!$F$8:$BN$8,0))</f>
        <v>0.3256980602872443</v>
      </c>
      <c r="I1063">
        <f t="shared" si="94"/>
        <v>81.40948525924999</v>
      </c>
      <c r="J1063">
        <f t="shared" si="95"/>
        <v>30.725030924544093</v>
      </c>
      <c r="K1063">
        <f t="shared" si="96"/>
        <v>2.649614428678007</v>
      </c>
      <c r="L1063">
        <f>MIN(MAX(L1062*(1+MAX(MIN(((B1063-B1062)/B1062)/($K$7*卓尔金历!$O$8),0),-卓尔金历!$N$11))+MIN(MAX(((B1063-B1062)/B1062)/($K$7*卓尔金历!$O$8),0),卓尔金历!$N$11),0),1)</f>
        <v>0.81276967504487563</v>
      </c>
      <c r="M1063">
        <f t="shared" si="97"/>
        <v>121.05269680605434</v>
      </c>
      <c r="N1063">
        <f t="shared" si="98"/>
        <v>7.9655459049764246E-3</v>
      </c>
      <c r="O1063">
        <f t="shared" si="91"/>
        <v>5.7360369672174165E-2</v>
      </c>
      <c r="P1063">
        <f t="shared" si="92"/>
        <v>1</v>
      </c>
      <c r="Q1063">
        <f t="shared" si="99"/>
        <v>6.6815300262497841</v>
      </c>
    </row>
    <row r="1064" spans="1:17">
      <c r="A1064" s="842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93"/>
        <v>1.4543014810495627</v>
      </c>
      <c r="G1064">
        <f>LN(F1064/参数实验室!$E$58)/参数实验室!$E$59</f>
        <v>6.0413051161252911E-3</v>
      </c>
      <c r="H1064" s="905">
        <f>INDEX(神经网络!$F$10:$BN$70,MATCH(ROUND(G1064*2,1)/2,神经网络!$D$10:$D$70,0),MATCH(ROUND(E1064*2,1)/2,神经网络!$F$8:$BN$8,0))</f>
        <v>0.27893205101837898</v>
      </c>
      <c r="I1064">
        <f t="shared" si="94"/>
        <v>84.422543377195524</v>
      </c>
      <c r="J1064">
        <f t="shared" si="95"/>
        <v>34.216511711424104</v>
      </c>
      <c r="K1064">
        <f t="shared" si="96"/>
        <v>2.4673042094179571</v>
      </c>
      <c r="L1064">
        <f>MIN(MAX(L1063*(1+MAX(MIN(((B1064-B1063)/B1063)/($K$7*卓尔金历!$O$8),0),-卓尔金历!$N$11))+MIN(MAX(((B1064-B1063)/B1063)/($K$7*卓尔金历!$O$8),0),卓尔金历!$N$11),0),1)</f>
        <v>1</v>
      </c>
      <c r="M1064">
        <f t="shared" si="97"/>
        <v>124.69414772291995</v>
      </c>
      <c r="N1064">
        <f t="shared" si="98"/>
        <v>0.11363636363636363</v>
      </c>
      <c r="O1064">
        <f t="shared" si="91"/>
        <v>6.329116856424305E-2</v>
      </c>
      <c r="P1064">
        <f t="shared" si="92"/>
        <v>2.3789768478454994E-2</v>
      </c>
      <c r="Q1064">
        <f t="shared" si="99"/>
        <v>6.9288210909430266</v>
      </c>
    </row>
    <row r="1065" spans="1:17">
      <c r="A1065" s="842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93"/>
        <v>1.3699134471877532</v>
      </c>
      <c r="G1065">
        <f>LN(F1065/参数实验室!$E$58)/参数实验室!$E$59</f>
        <v>-2.5333494917664939E-2</v>
      </c>
      <c r="H1065" s="905">
        <f>INDEX(神经网络!$F$10:$BN$70,MATCH(ROUND(G1065*2,1)/2,神经网络!$D$10:$D$70,0),MATCH(ROUND(E1065*2,1)/2,神经网络!$F$8:$BN$8,0))</f>
        <v>0.17302826378439787</v>
      </c>
      <c r="I1065">
        <f t="shared" si="94"/>
        <v>86.634284784573225</v>
      </c>
      <c r="J1065">
        <f t="shared" si="95"/>
        <v>37.430270140856294</v>
      </c>
      <c r="K1065">
        <f t="shared" si="96"/>
        <v>2.3145514167692109</v>
      </c>
      <c r="L1065">
        <f>MIN(MAX(L1064*(1+MAX(MIN(((B1065-B1064)/B1064)/($K$7*卓尔金历!$O$8),0),-卓尔金历!$N$11))+MIN(MAX(((B1065-B1064)/B1064)/($K$7*卓尔金历!$O$8),0),卓尔金历!$N$11),0),1)</f>
        <v>1</v>
      </c>
      <c r="M1065">
        <f t="shared" si="97"/>
        <v>127.96094351873285</v>
      </c>
      <c r="N1065">
        <f t="shared" si="98"/>
        <v>9.3924198250728883E-2</v>
      </c>
      <c r="O1065">
        <f t="shared" si="91"/>
        <v>6.6592885371561522E-2</v>
      </c>
      <c r="P1065">
        <f t="shared" si="92"/>
        <v>4.1525949000463296E-2</v>
      </c>
      <c r="Q1065">
        <f t="shared" si="99"/>
        <v>6.9331395169221999</v>
      </c>
    </row>
    <row r="1066" spans="1:17">
      <c r="A1066" s="842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93"/>
        <v>1.4862690575525024</v>
      </c>
      <c r="G1066">
        <f>LN(F1066/参数实验室!$E$58)/参数实验室!$E$59</f>
        <v>1.7453357691603683E-2</v>
      </c>
      <c r="H1066" s="905">
        <f>INDEX(神经网络!$F$10:$BN$70,MATCH(ROUND(G1066*2,1)/2,神经网络!$D$10:$D$70,0),MATCH(ROUND(E1066*2,1)/2,神经网络!$F$8:$BN$8,0))</f>
        <v>0.27893205101837898</v>
      </c>
      <c r="I1066">
        <f t="shared" si="94"/>
        <v>85.716726739737965</v>
      </c>
      <c r="J1066">
        <f t="shared" si="95"/>
        <v>35.139140497186844</v>
      </c>
      <c r="K1066">
        <f t="shared" si="96"/>
        <v>2.4393518318013565</v>
      </c>
      <c r="L1066">
        <f>MIN(MAX(L1065*(1+MAX(MIN(((B1066-B1065)/B1065)/($K$7*卓尔金历!$O$8),0),-卓尔金历!$N$11))+MIN(MAX(((B1066-B1065)/B1065)/($K$7*卓尔金历!$O$8),0),卓尔金历!$N$11),0),1)</f>
        <v>0</v>
      </c>
      <c r="M1066">
        <f t="shared" si="97"/>
        <v>126.60568799325257</v>
      </c>
      <c r="N1066">
        <f t="shared" si="98"/>
        <v>-6.1210609355677771E-2</v>
      </c>
      <c r="O1066">
        <f t="shared" si="91"/>
        <v>6.7606971339403507E-2</v>
      </c>
      <c r="P1066">
        <f t="shared" si="92"/>
        <v>0.17260216455339566</v>
      </c>
      <c r="Q1066">
        <f t="shared" si="99"/>
        <v>6.9300902653328889</v>
      </c>
    </row>
    <row r="1067" spans="1:17">
      <c r="A1067" s="842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93"/>
        <v>1.3776196379995815</v>
      </c>
      <c r="G1067">
        <f>LN(F1067/参数实验室!$E$58)/参数实验室!$E$59</f>
        <v>-2.2389300336584334E-2</v>
      </c>
      <c r="H1067" s="905">
        <f>INDEX(神经网络!$F$10:$BN$70,MATCH(ROUND(G1067*2,1)/2,神经网络!$D$10:$D$70,0),MATCH(ROUND(E1067*2,1)/2,神经网络!$F$8:$BN$8,0))</f>
        <v>0.27893205101837898</v>
      </c>
      <c r="I1067">
        <f t="shared" si="94"/>
        <v>87.757831217088949</v>
      </c>
      <c r="J1067">
        <f t="shared" si="95"/>
        <v>38.138940983999014</v>
      </c>
      <c r="K1067">
        <f t="shared" si="96"/>
        <v>2.3010033564882484</v>
      </c>
      <c r="L1067">
        <f>MIN(MAX(L1066*(1+MAX(MIN(((B1067-B1066)/B1066)/($K$7*卓尔金历!$O$8),0),-卓尔金历!$N$11))+MIN(MAX(((B1067-B1066)/B1066)/($K$7*卓尔金历!$O$8),0),卓尔金历!$N$11),0),1)</f>
        <v>1</v>
      </c>
      <c r="M1067">
        <f t="shared" si="97"/>
        <v>126.60568799325257</v>
      </c>
      <c r="N1067">
        <f t="shared" si="98"/>
        <v>8.5369204948320551E-2</v>
      </c>
      <c r="O1067">
        <f t="shared" si="91"/>
        <v>7.0409229581066268E-2</v>
      </c>
      <c r="P1067">
        <f t="shared" si="92"/>
        <v>5.4581739131380737E-2</v>
      </c>
      <c r="Q1067">
        <f t="shared" si="99"/>
        <v>6.958573203445261</v>
      </c>
    </row>
    <row r="1068" spans="1:17">
      <c r="A1068" s="842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93"/>
        <v>1.4099882978723406</v>
      </c>
      <c r="G1068">
        <f>LN(F1068/参数实验室!$E$58)/参数实验室!$E$59</f>
        <v>-1.0199935124968793E-2</v>
      </c>
      <c r="H1068" s="905">
        <f>INDEX(神经网络!$F$10:$BN$70,MATCH(ROUND(G1068*2,1)/2,神经网络!$D$10:$D$70,0),MATCH(ROUND(E1068*2,1)/2,神经网络!$F$8:$BN$8,0))</f>
        <v>1.2147449935175589</v>
      </c>
      <c r="I1068">
        <f t="shared" si="94"/>
        <v>87.353186045193098</v>
      </c>
      <c r="J1068">
        <f t="shared" si="95"/>
        <v>37.508479310482393</v>
      </c>
      <c r="K1068">
        <f t="shared" si="96"/>
        <v>2.3288916973176446</v>
      </c>
      <c r="L1068">
        <f>MIN(MAX(L1067*(1+MAX(MIN(((B1068-B1067)/B1067)/($K$7*卓尔金历!$O$8),0),-卓尔金历!$N$11))+MIN(MAX(((B1068-B1067)/B1067)/($K$7*卓尔金历!$O$8),0),卓尔金历!$N$11),0),1)</f>
        <v>0.51359685803341226</v>
      </c>
      <c r="M1068">
        <f t="shared" si="97"/>
        <v>126.02191809294257</v>
      </c>
      <c r="N1068">
        <f t="shared" si="98"/>
        <v>-1.6530654948734028E-2</v>
      </c>
      <c r="O1068">
        <f t="shared" ref="O1068:O1131" si="100">STDEVP(N1048:N1068)</f>
        <v>7.0428801174076211E-2</v>
      </c>
      <c r="P1068">
        <f t="shared" ref="P1068:P1131" si="101">MIN(O1067*MAX(1-LN(MAX(ABS(N1068),0.0001)/O1068),0)+MAX(-LN(MAX(ABS(N1068),0.0001)/O1068),0),1)</f>
        <v>1</v>
      </c>
      <c r="Q1068">
        <f t="shared" si="99"/>
        <v>6.9568219215789568</v>
      </c>
    </row>
    <row r="1069" spans="1:17">
      <c r="A1069" s="842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93"/>
        <v>1.3810248096114119</v>
      </c>
      <c r="G1069">
        <f>LN(F1069/参数实验室!$E$58)/参数实验室!$E$59</f>
        <v>-2.1093577723903648E-2</v>
      </c>
      <c r="H1069" s="905">
        <f>INDEX(神经网络!$F$10:$BN$70,MATCH(ROUND(G1069*2,1)/2,神经网络!$D$10:$D$70,0),MATCH(ROUND(E1069*2,1)/2,神经网络!$F$8:$BN$8,0))</f>
        <v>0.27893205101837898</v>
      </c>
      <c r="I1069">
        <f t="shared" si="94"/>
        <v>91.079517978372863</v>
      </c>
      <c r="J1069">
        <f t="shared" si="95"/>
        <v>38.825665376481354</v>
      </c>
      <c r="K1069">
        <f t="shared" si="96"/>
        <v>2.3458585215527119</v>
      </c>
      <c r="L1069">
        <f>MIN(MAX(L1068*(1+MAX(MIN(((B1069-B1068)/B1068)/($K$7*卓尔金历!$O$8),0),-卓尔金历!$N$11))+MIN(MAX(((B1069-B1068)/B1068)/($K$7*卓尔金历!$O$8),0),卓尔金历!$N$11),0),1)</f>
        <v>1</v>
      </c>
      <c r="M1069">
        <f t="shared" si="97"/>
        <v>128.7829487714659</v>
      </c>
      <c r="N1069">
        <f t="shared" si="98"/>
        <v>3.5117021276595765E-2</v>
      </c>
      <c r="O1069">
        <f t="shared" si="100"/>
        <v>7.0069016223720276E-2</v>
      </c>
      <c r="P1069">
        <f t="shared" si="101"/>
        <v>0.80987540026442806</v>
      </c>
      <c r="Q1069">
        <f t="shared" si="99"/>
        <v>7.2535876018417564</v>
      </c>
    </row>
    <row r="1070" spans="1:17">
      <c r="A1070" s="842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93"/>
        <v>1.3280696628396154</v>
      </c>
      <c r="G1070">
        <f>LN(F1070/参数实验室!$E$58)/参数实验室!$E$59</f>
        <v>-4.1615020516091741E-2</v>
      </c>
      <c r="H1070" s="905">
        <f>INDEX(神经网络!$F$10:$BN$70,MATCH(ROUND(G1070*2,1)/2,神经网络!$D$10:$D$70,0),MATCH(ROUND(E1070*2,1)/2,神经网络!$F$8:$BN$8,0))</f>
        <v>0.17302826378439787</v>
      </c>
      <c r="I1070">
        <f t="shared" si="94"/>
        <v>91.517795360452553</v>
      </c>
      <c r="J1070">
        <f t="shared" si="95"/>
        <v>39.495471050636418</v>
      </c>
      <c r="K1070">
        <f t="shared" si="96"/>
        <v>2.3171718915092638</v>
      </c>
      <c r="L1070">
        <f>MIN(MAX(L1069*(1+MAX(MIN(((B1070-B1069)/B1069)/($K$7*卓尔金历!$O$8),0),-卓尔金历!$N$11))+MIN(MAX(((B1070-B1069)/B1069)/($K$7*卓尔金历!$O$8),0),卓尔金历!$N$11),0),1)</f>
        <v>1</v>
      </c>
      <c r="M1070">
        <f t="shared" si="97"/>
        <v>129.40265619742596</v>
      </c>
      <c r="N1070">
        <f t="shared" si="98"/>
        <v>1.725162125774661E-2</v>
      </c>
      <c r="O1070">
        <f t="shared" si="100"/>
        <v>7.0119201262822978E-2</v>
      </c>
      <c r="P1070">
        <f t="shared" si="101"/>
        <v>1</v>
      </c>
      <c r="Q1070">
        <f t="shared" si="99"/>
        <v>7.2818558830745053</v>
      </c>
    </row>
    <row r="1071" spans="1:17">
      <c r="A1071" s="842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93"/>
        <v>1.328953762781186</v>
      </c>
      <c r="G1071">
        <f>LN(F1071/参数实验室!$E$58)/参数实验室!$E$59</f>
        <v>-4.1265739857538182E-2</v>
      </c>
      <c r="H1071" s="905">
        <f>INDEX(神经网络!$F$10:$BN$70,MATCH(ROUND(G1071*2,1)/2,神经网络!$D$10:$D$70,0),MATCH(ROUND(E1071*2,1)/2,神经网络!$F$8:$BN$8,0))</f>
        <v>0.11858556166944165</v>
      </c>
      <c r="I1071">
        <f t="shared" si="94"/>
        <v>91.329078080193923</v>
      </c>
      <c r="J1071">
        <f t="shared" si="95"/>
        <v>39.024779537927429</v>
      </c>
      <c r="K1071">
        <f t="shared" si="96"/>
        <v>2.3402842799261161</v>
      </c>
      <c r="L1071">
        <f>MIN(MAX(L1070*(1+MAX(MIN(((B1071-B1070)/B1070)/($K$7*卓尔金历!$O$8),0),-卓尔金历!$N$11))+MIN(MAX(((B1071-B1070)/B1070)/($K$7*卓尔金历!$O$8),0),卓尔金历!$N$11),0),1)</f>
        <v>0.64933261046418189</v>
      </c>
      <c r="M1071">
        <f t="shared" si="97"/>
        <v>129.13581719371484</v>
      </c>
      <c r="N1071">
        <f t="shared" si="98"/>
        <v>-1.1917607264527313E-2</v>
      </c>
      <c r="O1071">
        <f t="shared" si="100"/>
        <v>7.016486213653024E-2</v>
      </c>
      <c r="P1071">
        <f t="shared" si="101"/>
        <v>1</v>
      </c>
      <c r="Q1071">
        <f t="shared" si="99"/>
        <v>7.2668400926254826</v>
      </c>
    </row>
    <row r="1072" spans="1:17">
      <c r="A1072" s="842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93"/>
        <v>1.4356517121332089</v>
      </c>
      <c r="G1072">
        <f>LN(F1072/参数实验室!$E$58)/参数实验室!$E$59</f>
        <v>-7.3288245544421492E-4</v>
      </c>
      <c r="H1072" s="905">
        <f>INDEX(神经网络!$F$10:$BN$70,MATCH(ROUND(G1072*2,1)/2,神经网络!$D$10:$D$70,0),MATCH(ROUND(E1072*2,1)/2,神经网络!$F$8:$BN$8,0))</f>
        <v>0.22498390854117628</v>
      </c>
      <c r="I1072">
        <f t="shared" si="94"/>
        <v>90.330973098094717</v>
      </c>
      <c r="J1072">
        <f t="shared" si="95"/>
        <v>35.428314911615637</v>
      </c>
      <c r="K1072">
        <f t="shared" si="96"/>
        <v>2.5496830239724027</v>
      </c>
      <c r="L1072">
        <f>MIN(MAX(L1071*(1+MAX(MIN(((B1072-B1071)/B1071)/($K$7*卓尔金历!$O$8),0),-卓尔金历!$N$11))+MIN(MAX(((B1072-B1071)/B1071)/($K$7*卓尔金历!$O$8),0),卓尔金历!$N$11),0),1)</f>
        <v>0</v>
      </c>
      <c r="M1072">
        <f t="shared" si="97"/>
        <v>128.21942563675682</v>
      </c>
      <c r="N1072">
        <f t="shared" si="98"/>
        <v>-9.2158486707566406E-2</v>
      </c>
      <c r="O1072">
        <f t="shared" si="100"/>
        <v>7.2509026496796261E-2</v>
      </c>
      <c r="P1072">
        <f t="shared" si="101"/>
        <v>5.3339418075683848E-2</v>
      </c>
      <c r="Q1072">
        <f t="shared" si="99"/>
        <v>7.1874232250403418</v>
      </c>
    </row>
    <row r="1073" spans="1:17">
      <c r="A1073" s="842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93"/>
        <v>1.367902350063338</v>
      </c>
      <c r="G1073">
        <f>LN(F1073/参数实验室!$E$58)/参数实验室!$E$59</f>
        <v>-2.6104571370425416E-2</v>
      </c>
      <c r="H1073" s="905">
        <f>INDEX(神经网络!$F$10:$BN$70,MATCH(ROUND(G1073*2,1)/2,神经网络!$D$10:$D$70,0),MATCH(ROUND(E1073*2,1)/2,神经网络!$F$8:$BN$8,0))</f>
        <v>0.11858556166944165</v>
      </c>
      <c r="I1073">
        <f t="shared" si="94"/>
        <v>90.968472888745296</v>
      </c>
      <c r="J1073">
        <f t="shared" si="95"/>
        <v>36.53964327042015</v>
      </c>
      <c r="K1073">
        <f t="shared" si="96"/>
        <v>2.4895829500992086</v>
      </c>
      <c r="L1073">
        <f>MIN(MAX(L1072*(1+MAX(MIN(((B1073-B1072)/B1072)/($K$7*卓尔金历!$O$8),0),-卓尔金历!$N$11))+MIN(MAX(((B1073-B1072)/B1072)/($K$7*卓尔金历!$O$8),0),卓尔金历!$N$11),0),1)</f>
        <v>0.92299258340996004</v>
      </c>
      <c r="M1073">
        <f t="shared" si="97"/>
        <v>128.21942563675682</v>
      </c>
      <c r="N1073">
        <f t="shared" si="98"/>
        <v>3.1368366279259666E-2</v>
      </c>
      <c r="O1073">
        <f t="shared" si="100"/>
        <v>7.1537226748077803E-2</v>
      </c>
      <c r="P1073">
        <f t="shared" si="101"/>
        <v>0.95670480126695356</v>
      </c>
      <c r="Q1073">
        <f t="shared" si="99"/>
        <v>7.1901288328865984</v>
      </c>
    </row>
    <row r="1074" spans="1:17">
      <c r="A1074" s="842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93"/>
        <v>1.3798350358422939</v>
      </c>
      <c r="G1074">
        <f>LN(F1074/参数实验室!$E$58)/参数实验室!$E$59</f>
        <v>-2.1545942310797636E-2</v>
      </c>
      <c r="H1074" s="905">
        <f>INDEX(神经网络!$F$10:$BN$70,MATCH(ROUND(G1074*2,1)/2,神经网络!$D$10:$D$70,0),MATCH(ROUND(E1074*2,1)/2,神经网络!$F$8:$BN$8,0))</f>
        <v>0.22498390854117628</v>
      </c>
      <c r="I1074">
        <f t="shared" si="94"/>
        <v>90.698466131665072</v>
      </c>
      <c r="J1074">
        <f t="shared" si="95"/>
        <v>35.625074817445409</v>
      </c>
      <c r="K1074">
        <f t="shared" si="96"/>
        <v>2.5459165095493503</v>
      </c>
      <c r="L1074">
        <f>MIN(MAX(L1073*(1+MAX(MIN(((B1074-B1073)/B1073)/($K$7*卓尔金历!$O$8),0),-卓尔金历!$N$11))+MIN(MAX(((B1074-B1073)/B1073)/($K$7*卓尔金历!$O$8),0),卓尔金历!$N$11),0),1)</f>
        <v>0.24323128328695434</v>
      </c>
      <c r="M1074">
        <f t="shared" si="97"/>
        <v>127.86815991840362</v>
      </c>
      <c r="N1074">
        <f t="shared" si="98"/>
        <v>-2.5029484995413461E-2</v>
      </c>
      <c r="O1074">
        <f t="shared" si="100"/>
        <v>7.1601577647732118E-2</v>
      </c>
      <c r="P1074">
        <f t="shared" si="101"/>
        <v>1</v>
      </c>
      <c r="Q1074">
        <f t="shared" si="99"/>
        <v>7.1697115308104875</v>
      </c>
    </row>
    <row r="1075" spans="1:17">
      <c r="A1075" s="842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93"/>
        <v>1.3736228742287024</v>
      </c>
      <c r="G1075">
        <f>LN(F1075/参数实验室!$E$58)/参数实验室!$E$59</f>
        <v>-2.391422523195201E-2</v>
      </c>
      <c r="H1075" s="905">
        <f>INDEX(神经网络!$F$10:$BN$70,MATCH(ROUND(G1075*2,1)/2,神经网络!$D$10:$D$70,0),MATCH(ROUND(E1075*2,1)/2,神经网络!$F$8:$BN$8,0))</f>
        <v>0.22498390854117628</v>
      </c>
      <c r="I1075">
        <f t="shared" si="94"/>
        <v>90.946954841887461</v>
      </c>
      <c r="J1075">
        <f t="shared" si="95"/>
        <v>36.058896293044945</v>
      </c>
      <c r="K1075">
        <f t="shared" si="96"/>
        <v>2.5221779974288716</v>
      </c>
      <c r="L1075">
        <f>MIN(MAX(L1074*(1+MAX(MIN(((B1075-B1074)/B1074)/($K$7*卓尔金历!$O$8),0),-卓尔金历!$N$11))+MIN(MAX(((B1075-B1074)/B1074)/($K$7*卓尔金历!$O$8),0),卓尔金历!$N$11),0),1)</f>
        <v>0.60154346472244402</v>
      </c>
      <c r="M1075">
        <f t="shared" si="97"/>
        <v>127.9533695261552</v>
      </c>
      <c r="N1075">
        <f t="shared" si="98"/>
        <v>1.2177419354838662E-2</v>
      </c>
      <c r="O1075">
        <f t="shared" si="100"/>
        <v>7.1481952664523896E-2</v>
      </c>
      <c r="P1075">
        <f t="shared" si="101"/>
        <v>1</v>
      </c>
      <c r="Q1075">
        <f t="shared" si="99"/>
        <v>7.1893545572798807</v>
      </c>
    </row>
    <row r="1076" spans="1:17">
      <c r="A1076" s="842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93"/>
        <v>1.3741333051261473</v>
      </c>
      <c r="G1076">
        <f>LN(F1076/参数实验室!$E$58)/参数实验室!$E$59</f>
        <v>-2.371922851038543E-2</v>
      </c>
      <c r="H1076" s="905">
        <f>INDEX(神经网络!$F$10:$BN$70,MATCH(ROUND(G1076*2,1)/2,神经网络!$D$10:$D$70,0),MATCH(ROUND(E1076*2,1)/2,神经网络!$F$8:$BN$8,0))</f>
        <v>0.22498390854117628</v>
      </c>
      <c r="I1076">
        <f t="shared" si="94"/>
        <v>91.249280576773046</v>
      </c>
      <c r="J1076">
        <f t="shared" si="95"/>
        <v>36.591676309804058</v>
      </c>
      <c r="K1076">
        <f t="shared" si="96"/>
        <v>2.4937168716789424</v>
      </c>
      <c r="L1076">
        <f>MIN(MAX(L1075*(1+MAX(MIN(((B1076-B1075)/B1075)/($K$7*卓尔金历!$O$8),0),-卓尔金历!$N$11))+MIN(MAX(((B1076-B1075)/B1075)/($K$7*卓尔金历!$O$8),0),卓尔金历!$N$11),0),1)</f>
        <v>1</v>
      </c>
      <c r="M1076">
        <f t="shared" si="97"/>
        <v>128.20923146997507</v>
      </c>
      <c r="N1076">
        <f t="shared" si="98"/>
        <v>1.4775272443984105E-2</v>
      </c>
      <c r="O1076">
        <f t="shared" si="100"/>
        <v>6.9184731961596663E-2</v>
      </c>
      <c r="P1076">
        <f t="shared" si="101"/>
        <v>1</v>
      </c>
      <c r="Q1076">
        <f t="shared" si="99"/>
        <v>7.2132533992329879</v>
      </c>
    </row>
    <row r="1077" spans="1:17">
      <c r="A1077" s="842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93"/>
        <v>1.3268293603550834</v>
      </c>
      <c r="G1077">
        <f>LN(F1077/参数实验室!$E$58)/参数实验室!$E$59</f>
        <v>-4.210541794011631E-2</v>
      </c>
      <c r="H1077" s="905">
        <f>INDEX(神经网络!$F$10:$BN$70,MATCH(ROUND(G1077*2,1)/2,神经网络!$D$10:$D$70,0),MATCH(ROUND(E1077*2,1)/2,神经网络!$F$8:$BN$8,0))</f>
        <v>0.17302826378439787</v>
      </c>
      <c r="I1077">
        <f t="shared" si="94"/>
        <v>91.893629598129934</v>
      </c>
      <c r="J1077">
        <f t="shared" si="95"/>
        <v>37.740154024180981</v>
      </c>
      <c r="K1077">
        <f t="shared" si="96"/>
        <v>2.4349034065746413</v>
      </c>
      <c r="L1077">
        <f>MIN(MAX(L1076*(1+MAX(MIN(((B1077-B1076)/B1076)/($K$7*卓尔金历!$O$8),0),-卓尔金历!$N$11))+MIN(MAX(((B1077-B1076)/B1076)/($K$7*卓尔金历!$O$8),0),卓尔金历!$N$11),0),1)</f>
        <v>1</v>
      </c>
      <c r="M1077">
        <f t="shared" si="97"/>
        <v>129.11457003598261</v>
      </c>
      <c r="N1077">
        <f t="shared" si="98"/>
        <v>3.1386310500052417E-2</v>
      </c>
      <c r="O1077">
        <f t="shared" si="100"/>
        <v>6.9403909530968325E-2</v>
      </c>
      <c r="P1077">
        <f t="shared" si="101"/>
        <v>0.91765912738513744</v>
      </c>
      <c r="Q1077">
        <f t="shared" si="99"/>
        <v>7.2641891736217463</v>
      </c>
    </row>
    <row r="1078" spans="1:17">
      <c r="A1078" s="842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93"/>
        <v>1.3375863528167151</v>
      </c>
      <c r="G1078">
        <f>LN(F1078/参数实验室!$E$58)/参数实验室!$E$59</f>
        <v>-3.7867429376717901E-2</v>
      </c>
      <c r="H1078" s="905">
        <f>INDEX(神经网络!$F$10:$BN$70,MATCH(ROUND(G1078*2,1)/2,神经网络!$D$10:$D$70,0),MATCH(ROUND(E1078*2,1)/2,神经网络!$F$8:$BN$8,0))</f>
        <v>0.17302826378439787</v>
      </c>
      <c r="I1078">
        <f t="shared" si="94"/>
        <v>91.884282534861867</v>
      </c>
      <c r="J1078">
        <f t="shared" si="95"/>
        <v>37.717968157695204</v>
      </c>
      <c r="K1078">
        <f t="shared" si="96"/>
        <v>2.4360878123313139</v>
      </c>
      <c r="L1078">
        <f>MIN(MAX(L1077*(1+MAX(MIN(((B1078-B1077)/B1077)/($K$7*卓尔金历!$O$8),0),-卓尔金历!$N$11))+MIN(MAX(((B1078-B1077)/B1077)/($K$7*卓尔金历!$O$8),0),卓尔金历!$N$11),0),1)</f>
        <v>0.98270267132691902</v>
      </c>
      <c r="M1078">
        <f t="shared" si="97"/>
        <v>129.10143700314634</v>
      </c>
      <c r="N1078">
        <f t="shared" si="98"/>
        <v>-5.8785839802240965E-4</v>
      </c>
      <c r="O1078">
        <f t="shared" si="100"/>
        <v>6.2381393831768932E-2</v>
      </c>
      <c r="P1078">
        <f t="shared" si="101"/>
        <v>1</v>
      </c>
      <c r="Q1078">
        <f t="shared" si="99"/>
        <v>7.2635111289446517</v>
      </c>
    </row>
    <row r="1079" spans="1:17">
      <c r="A1079" s="842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93"/>
        <v>1.313346646051208</v>
      </c>
      <c r="G1079">
        <f>LN(F1079/参数实验室!$E$58)/参数实验室!$E$59</f>
        <v>-4.7466059513442516E-2</v>
      </c>
      <c r="H1079" s="905">
        <f>INDEX(神经网络!$F$10:$BN$70,MATCH(ROUND(G1079*2,1)/2,神经网络!$D$10:$D$70,0),MATCH(ROUND(E1079*2,1)/2,神经网络!$F$8:$BN$8,0))</f>
        <v>0.17302826378439787</v>
      </c>
      <c r="I1079">
        <f t="shared" si="94"/>
        <v>92.292137192272193</v>
      </c>
      <c r="J1079">
        <f t="shared" si="95"/>
        <v>38.685567215992954</v>
      </c>
      <c r="K1079">
        <f t="shared" si="96"/>
        <v>2.3856994697008815</v>
      </c>
      <c r="L1079">
        <f>MIN(MAX(L1078*(1+MAX(MIN(((B1079-B1078)/B1078)/($K$7*卓尔金历!$O$8),0),-卓尔金历!$N$11))+MIN(MAX(((B1079-B1078)/B1078)/($K$7*卓尔金历!$O$8),0),卓尔金历!$N$11),0),1)</f>
        <v>1</v>
      </c>
      <c r="M1079">
        <f t="shared" si="97"/>
        <v>129.66457834379236</v>
      </c>
      <c r="N1079">
        <f t="shared" si="98"/>
        <v>2.5653530811954442E-2</v>
      </c>
      <c r="O1079">
        <f t="shared" si="100"/>
        <v>6.2368758064521093E-2</v>
      </c>
      <c r="P1079">
        <f t="shared" si="101"/>
        <v>1</v>
      </c>
      <c r="Q1079">
        <f t="shared" si="99"/>
        <v>7.2957522997016611</v>
      </c>
    </row>
    <row r="1080" spans="1:17">
      <c r="A1080" s="842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93"/>
        <v>1.3433727823223203</v>
      </c>
      <c r="G1080">
        <f>LN(F1080/参数实验室!$E$58)/参数实验室!$E$59</f>
        <v>-3.5601795710633599E-2</v>
      </c>
      <c r="H1080" s="905">
        <f>INDEX(神经网络!$F$10:$BN$70,MATCH(ROUND(G1080*2,1)/2,神经网络!$D$10:$D$70,0),MATCH(ROUND(E1080*2,1)/2,神经网络!$F$8:$BN$8,0))</f>
        <v>0.17302826378439787</v>
      </c>
      <c r="I1080">
        <f t="shared" si="94"/>
        <v>91.827656040909631</v>
      </c>
      <c r="J1080">
        <f t="shared" si="95"/>
        <v>37.560352739316045</v>
      </c>
      <c r="K1080">
        <f t="shared" si="96"/>
        <v>2.444802813174586</v>
      </c>
      <c r="L1080">
        <f>MIN(MAX(L1079*(1+MAX(MIN(((B1080-B1079)/B1079)/($K$7*卓尔金历!$O$8),0),-卓尔金历!$N$11))+MIN(MAX(((B1080-B1079)/B1079)/($K$7*卓尔金历!$O$8),0),卓尔金历!$N$11),0),1)</f>
        <v>0.14415985733634495</v>
      </c>
      <c r="M1080">
        <f t="shared" si="97"/>
        <v>129.01201189043786</v>
      </c>
      <c r="N1080">
        <f t="shared" si="98"/>
        <v>-2.908615687071368E-2</v>
      </c>
      <c r="O1080">
        <f t="shared" si="100"/>
        <v>5.3861708581368802E-2</v>
      </c>
      <c r="P1080">
        <f t="shared" si="101"/>
        <v>0.71695519089513926</v>
      </c>
      <c r="Q1080">
        <f t="shared" si="99"/>
        <v>7.2590347684870382</v>
      </c>
    </row>
    <row r="1081" spans="1:17">
      <c r="A1081" s="842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93"/>
        <v>1.3475675761927557</v>
      </c>
      <c r="G1081">
        <f>LN(F1081/参数实验室!$E$58)/参数实验室!$E$59</f>
        <v>-3.3965448551027483E-2</v>
      </c>
      <c r="H1081" s="905">
        <f>INDEX(神经网络!$F$10:$BN$70,MATCH(ROUND(G1081*2,1)/2,神经网络!$D$10:$D$70,0),MATCH(ROUND(E1081*2,1)/2,神经网络!$F$8:$BN$8,0))</f>
        <v>0.2251394927715854</v>
      </c>
      <c r="I1081">
        <f t="shared" si="94"/>
        <v>91.80655652442691</v>
      </c>
      <c r="J1081">
        <f t="shared" si="95"/>
        <v>37.510474442360618</v>
      </c>
      <c r="K1081">
        <f t="shared" si="96"/>
        <v>2.4474912111681975</v>
      </c>
      <c r="L1081">
        <f>MIN(MAX(L1080*(1+MAX(MIN(((B1081-B1080)/B1080)/($K$7*卓尔金历!$O$8),0),-卓尔金历!$N$11))+MIN(MAX(((B1081-B1080)/B1080)/($K$7*卓尔金历!$O$8),0),卓尔金历!$N$11),0),1)</f>
        <v>0.13852694997317994</v>
      </c>
      <c r="M1081">
        <f t="shared" si="97"/>
        <v>129.00773849092599</v>
      </c>
      <c r="N1081">
        <f t="shared" si="98"/>
        <v>-1.327950706469776E-3</v>
      </c>
      <c r="O1081">
        <f t="shared" si="100"/>
        <v>5.3936033804288838E-2</v>
      </c>
      <c r="P1081">
        <f t="shared" si="101"/>
        <v>1</v>
      </c>
      <c r="Q1081">
        <f t="shared" si="99"/>
        <v>7.2578389372483585</v>
      </c>
    </row>
    <row r="1082" spans="1:17">
      <c r="A1082" s="842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93"/>
        <v>1.2799613800127616</v>
      </c>
      <c r="G1082">
        <f>LN(F1082/参数实验室!$E$58)/参数实验室!$E$59</f>
        <v>-6.0980350739848262E-2</v>
      </c>
      <c r="H1082" s="905">
        <f>INDEX(神经网络!$F$10:$BN$70,MATCH(ROUND(G1082*2,1)/2,神经网络!$D$10:$D$70,0),MATCH(ROUND(E1082*2,1)/2,神经网络!$F$8:$BN$8,0))</f>
        <v>0.2251394927715854</v>
      </c>
      <c r="I1082">
        <f t="shared" si="94"/>
        <v>92.811579864928078</v>
      </c>
      <c r="J1082">
        <f t="shared" si="95"/>
        <v>39.334384102789173</v>
      </c>
      <c r="K1082">
        <f t="shared" si="96"/>
        <v>2.3595534030071894</v>
      </c>
      <c r="L1082">
        <f>MIN(MAX(L1081*(1+MAX(MIN(((B1082-B1081)/B1081)/($K$7*卓尔金历!$O$8),0),-卓尔金历!$N$11))+MIN(MAX(((B1082-B1081)/B1081)/($K$7*卓尔金历!$O$8),0),卓尔金历!$N$11),0),1)</f>
        <v>1</v>
      </c>
      <c r="M1082">
        <f t="shared" si="97"/>
        <v>129.2033761618936</v>
      </c>
      <c r="N1082">
        <f t="shared" si="98"/>
        <v>4.8624009361204285E-2</v>
      </c>
      <c r="O1082">
        <f t="shared" si="100"/>
        <v>4.7290636719329641E-2</v>
      </c>
      <c r="P1082">
        <f t="shared" si="101"/>
        <v>5.2436336559893361E-2</v>
      </c>
      <c r="Q1082">
        <f t="shared" si="99"/>
        <v>7.3372918413728252</v>
      </c>
    </row>
    <row r="1083" spans="1:17">
      <c r="A1083" s="842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93"/>
        <v>1.2133575566502464</v>
      </c>
      <c r="G1083">
        <f>LN(F1083/参数实验室!$E$58)/参数实验室!$E$59</f>
        <v>-8.9027789006863783E-2</v>
      </c>
      <c r="H1083" s="905">
        <f>INDEX(神经网络!$F$10:$BN$70,MATCH(ROUND(G1083*2,1)/2,神经网络!$D$10:$D$70,0),MATCH(ROUND(E1083*2,1)/2,神经网络!$F$8:$BN$8,0))</f>
        <v>0.17310012896472174</v>
      </c>
      <c r="I1083">
        <f t="shared" si="94"/>
        <v>93.431413755813026</v>
      </c>
      <c r="J1083">
        <f t="shared" si="95"/>
        <v>40.501177127808127</v>
      </c>
      <c r="K1083">
        <f t="shared" si="96"/>
        <v>2.3068814385560903</v>
      </c>
      <c r="L1083">
        <f>MIN(MAX(L1082*(1+MAX(MIN(((B1083-B1082)/B1082)/($K$7*卓尔金历!$O$8),0),-卓尔金历!$N$11))+MIN(MAX(((B1083-B1082)/B1082)/($K$7*卓尔金历!$O$8),0),卓尔金历!$N$11),0),1)</f>
        <v>1</v>
      </c>
      <c r="M1083">
        <f t="shared" si="97"/>
        <v>130.06624943135469</v>
      </c>
      <c r="N1083">
        <f t="shared" si="98"/>
        <v>2.9663437006408215E-2</v>
      </c>
      <c r="O1083">
        <f t="shared" si="100"/>
        <v>4.7023989010234295E-2</v>
      </c>
      <c r="P1083">
        <f t="shared" si="101"/>
        <v>0.52982211653389288</v>
      </c>
      <c r="Q1083">
        <f t="shared" si="99"/>
        <v>7.3398612979875839</v>
      </c>
    </row>
    <row r="1084" spans="1:17">
      <c r="A1084" s="842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93"/>
        <v>1.0965544589450789</v>
      </c>
      <c r="G1084">
        <f>LN(F1084/参数实验室!$E$58)/参数实验室!$E$59</f>
        <v>-0.14215267718708616</v>
      </c>
      <c r="H1084" s="905">
        <f>INDEX(神经网络!$F$10:$BN$70,MATCH(ROUND(G1084*2,1)/2,神经网络!$D$10:$D$70,0),MATCH(ROUND(E1084*2,1)/2,神经网络!$F$8:$BN$8,0))</f>
        <v>6.2704063399310603E-2</v>
      </c>
      <c r="I1084">
        <f t="shared" si="94"/>
        <v>94.839977593952042</v>
      </c>
      <c r="J1084">
        <f t="shared" si="95"/>
        <v>44.028570288496041</v>
      </c>
      <c r="K1084">
        <f t="shared" si="96"/>
        <v>2.1540553547961152</v>
      </c>
      <c r="L1084">
        <f>MIN(MAX(L1083*(1+MAX(MIN(((B1084-B1083)/B1083)/($K$7*卓尔金历!$O$8),0),-卓尔金历!$N$11))+MIN(MAX(((B1084-B1083)/B1083)/($K$7*卓尔金历!$O$8),0),卓尔金历!$N$11),0),1)</f>
        <v>1</v>
      </c>
      <c r="M1084">
        <f t="shared" si="97"/>
        <v>132.02711685427727</v>
      </c>
      <c r="N1084">
        <f t="shared" si="98"/>
        <v>8.7093596059113335E-2</v>
      </c>
      <c r="O1084">
        <f t="shared" si="100"/>
        <v>4.9440176602275225E-2</v>
      </c>
      <c r="P1084">
        <f t="shared" si="101"/>
        <v>2.0398067271680143E-2</v>
      </c>
      <c r="Q1084">
        <f t="shared" si="99"/>
        <v>7.3984888216356852</v>
      </c>
    </row>
    <row r="1085" spans="1:17">
      <c r="A1085" s="842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93"/>
        <v>1.1248</v>
      </c>
      <c r="G1085">
        <f>LN(F1085/参数实验室!$E$58)/参数实验室!$E$59</f>
        <v>-0.12880443786313095</v>
      </c>
      <c r="H1085" s="905">
        <f>INDEX(神经网络!$F$10:$BN$70,MATCH(ROUND(G1085*2,1)/2,神经网络!$D$10:$D$70,0),MATCH(ROUND(E1085*2,1)/2,神经网络!$F$8:$BN$8,0))</f>
        <v>6.2704063399310603E-2</v>
      </c>
      <c r="I1085">
        <f t="shared" si="94"/>
        <v>94.61846625094114</v>
      </c>
      <c r="J1085">
        <f t="shared" si="95"/>
        <v>42.388571884601546</v>
      </c>
      <c r="K1085">
        <f t="shared" si="96"/>
        <v>2.2321692391177983</v>
      </c>
      <c r="L1085">
        <f>MIN(MAX(L1084*(1+MAX(MIN(((B1085-B1084)/B1084)/($K$7*卓尔金历!$O$8),0),-卓尔金历!$N$11))+MIN(MAX(((B1085-B1084)/B1084)/($K$7*卓尔金历!$O$8),0),卓尔金历!$N$11),0),1)</f>
        <v>0</v>
      </c>
      <c r="M1085">
        <f t="shared" si="97"/>
        <v>131.71875001668204</v>
      </c>
      <c r="N1085">
        <f t="shared" si="98"/>
        <v>-3.7248504622077211E-2</v>
      </c>
      <c r="O1085">
        <f t="shared" si="100"/>
        <v>4.592923180754753E-2</v>
      </c>
      <c r="P1085">
        <f t="shared" si="101"/>
        <v>0.26928737114126244</v>
      </c>
      <c r="Q1085">
        <f t="shared" si="99"/>
        <v>7.3981363399399012</v>
      </c>
    </row>
    <row r="1086" spans="1:17">
      <c r="A1086" s="842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93"/>
        <v>1.1721718334809568</v>
      </c>
      <c r="G1086">
        <f>LN(F1086/参数实验室!$E$58)/参数实验室!$E$59</f>
        <v>-0.1071526057176528</v>
      </c>
      <c r="H1086" s="905">
        <f>INDEX(神经网络!$F$10:$BN$70,MATCH(ROUND(G1086*2,1)/2,神经网络!$D$10:$D$70,0),MATCH(ROUND(E1086*2,1)/2,神经网络!$F$8:$BN$8,0))</f>
        <v>0.11866548232010427</v>
      </c>
      <c r="I1086">
        <f t="shared" si="94"/>
        <v>94.36043852001545</v>
      </c>
      <c r="J1086">
        <f t="shared" si="95"/>
        <v>40.545070029128901</v>
      </c>
      <c r="K1086">
        <f t="shared" si="96"/>
        <v>2.3272974606339027</v>
      </c>
      <c r="L1086">
        <f>MIN(MAX(L1085*(1+MAX(MIN(((B1086-B1085)/B1085)/($K$7*卓尔金历!$O$8),0),-卓尔金历!$N$11))+MIN(MAX(((B1086-B1085)/B1085)/($K$7*卓尔金历!$O$8),0),卓尔金历!$N$11),0),1)</f>
        <v>0</v>
      </c>
      <c r="M1086">
        <f t="shared" si="97"/>
        <v>131.71875001668204</v>
      </c>
      <c r="N1086">
        <f t="shared" si="98"/>
        <v>-4.3490539395650986E-2</v>
      </c>
      <c r="O1086">
        <f t="shared" si="100"/>
        <v>4.3411394158566909E-2</v>
      </c>
      <c r="P1086">
        <f t="shared" si="101"/>
        <v>4.5845572427442471E-2</v>
      </c>
      <c r="Q1086">
        <f t="shared" si="99"/>
        <v>7.392703476401997</v>
      </c>
    </row>
    <row r="1087" spans="1:17">
      <c r="A1087" s="842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93"/>
        <v>1.1466575891996142</v>
      </c>
      <c r="G1087">
        <f>LN(F1087/参数实验室!$E$58)/参数实验室!$E$59</f>
        <v>-0.11870308424016199</v>
      </c>
      <c r="H1087" s="905">
        <f>INDEX(神经网络!$F$10:$BN$70,MATCH(ROUND(G1087*2,1)/2,神经网络!$D$10:$D$70,0),MATCH(ROUND(E1087*2,1)/2,神经网络!$F$8:$BN$8,0))</f>
        <v>0.11866548232010427</v>
      </c>
      <c r="I1087">
        <f t="shared" si="94"/>
        <v>94.590754564924723</v>
      </c>
      <c r="J1087">
        <f t="shared" si="95"/>
        <v>41.379035154223672</v>
      </c>
      <c r="K1087">
        <f t="shared" si="96"/>
        <v>2.2859584379475213</v>
      </c>
      <c r="L1087">
        <f>MIN(MAX(L1086*(1+MAX(MIN(((B1087-B1086)/B1086)/($K$7*卓尔金历!$O$8),0),-卓尔金历!$N$11))+MIN(MAX(((B1087-B1086)/B1086)/($K$7*卓尔金历!$O$8),0),卓尔金历!$N$11),0),1)</f>
        <v>0.60522400569911849</v>
      </c>
      <c r="M1087">
        <f t="shared" si="97"/>
        <v>131.71875001668204</v>
      </c>
      <c r="N1087">
        <f t="shared" si="98"/>
        <v>2.0568841649443986E-2</v>
      </c>
      <c r="O1087">
        <f t="shared" si="100"/>
        <v>4.0915353901038551E-2</v>
      </c>
      <c r="P1087">
        <f t="shared" si="101"/>
        <v>0.76099462976617094</v>
      </c>
      <c r="Q1087">
        <f t="shared" si="99"/>
        <v>7.3935307228861991</v>
      </c>
    </row>
    <row r="1088" spans="1:17">
      <c r="A1088" s="842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93"/>
        <v>1.13998129887469</v>
      </c>
      <c r="G1088">
        <f>LN(F1088/参数实验室!$E$58)/参数实验室!$E$59</f>
        <v>-0.12176792140805258</v>
      </c>
      <c r="H1088" s="905">
        <f>INDEX(神经网络!$F$10:$BN$70,MATCH(ROUND(G1088*2,1)/2,神经网络!$D$10:$D$70,0),MATCH(ROUND(E1088*2,1)/2,神经网络!$F$8:$BN$8,0))</f>
        <v>0.11866548232010427</v>
      </c>
      <c r="I1088">
        <f t="shared" si="94"/>
        <v>94.716314861121674</v>
      </c>
      <c r="J1088">
        <f t="shared" si="95"/>
        <v>41.841905749970053</v>
      </c>
      <c r="K1088">
        <f t="shared" si="96"/>
        <v>2.2636711488981227</v>
      </c>
      <c r="L1088">
        <f>MIN(MAX(L1087*(1+MAX(MIN(((B1088-B1087)/B1087)/($K$7*卓尔金历!$O$8),0),-卓尔金历!$N$11))+MIN(MAX(((B1088-B1087)/B1087)/($K$7*卓尔金历!$O$8),0),卓尔金历!$N$11),0),1)</f>
        <v>0.93436770330927055</v>
      </c>
      <c r="M1088">
        <f t="shared" si="97"/>
        <v>131.82456992670646</v>
      </c>
      <c r="N1088">
        <f t="shared" si="98"/>
        <v>1.1186113789778173E-2</v>
      </c>
      <c r="O1088">
        <f t="shared" si="100"/>
        <v>3.7170189405901423E-2</v>
      </c>
      <c r="P1088">
        <f t="shared" si="101"/>
        <v>1</v>
      </c>
      <c r="Q1088">
        <f t="shared" si="99"/>
        <v>7.400999287033847</v>
      </c>
    </row>
    <row r="1089" spans="1:17">
      <c r="A1089" s="842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93"/>
        <v>1.1220231606606605</v>
      </c>
      <c r="G1089">
        <f>LN(F1089/参数实验室!$E$58)/参数实验室!$E$59</f>
        <v>-0.13010176835340426</v>
      </c>
      <c r="H1089" s="905">
        <f>INDEX(神经网络!$F$10:$BN$70,MATCH(ROUND(G1089*2,1)/2,神经网络!$D$10:$D$70,0),MATCH(ROUND(E1089*2,1)/2,神经网络!$F$8:$BN$8,0))</f>
        <v>6.2704063399310603E-2</v>
      </c>
      <c r="I1089">
        <f t="shared" si="94"/>
        <v>94.898531599794026</v>
      </c>
      <c r="J1089">
        <f t="shared" si="95"/>
        <v>42.520250588563883</v>
      </c>
      <c r="K1089">
        <f t="shared" si="96"/>
        <v>2.2318431873333702</v>
      </c>
      <c r="L1089">
        <f>MIN(MAX(L1088*(1+MAX(MIN(((B1089-B1088)/B1088)/($K$7*卓尔金历!$O$8),0),-卓尔金历!$N$11))+MIN(MAX(((B1089-B1088)/B1088)/($K$7*卓尔金历!$O$8),0),卓尔金历!$N$11),0),1)</f>
        <v>1</v>
      </c>
      <c r="M1089">
        <f t="shared" si="97"/>
        <v>132.06153135473548</v>
      </c>
      <c r="N1089">
        <f t="shared" si="98"/>
        <v>1.6212092313560966E-2</v>
      </c>
      <c r="O1089">
        <f t="shared" si="100"/>
        <v>3.691522677264393E-2</v>
      </c>
      <c r="P1089">
        <f t="shared" si="101"/>
        <v>0.89062301366784302</v>
      </c>
      <c r="Q1089">
        <f t="shared" si="99"/>
        <v>7.4152374460561559</v>
      </c>
    </row>
    <row r="1090" spans="1:17">
      <c r="A1090" s="842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93"/>
        <v>1.1285909902589735</v>
      </c>
      <c r="G1090">
        <f>LN(F1090/参数实验室!$E$58)/参数实验室!$E$59</f>
        <v>-0.12703846076419562</v>
      </c>
      <c r="H1090" s="905">
        <f>INDEX(神经网络!$F$10:$BN$70,MATCH(ROUND(G1090*2,1)/2,神经网络!$D$10:$D$70,0),MATCH(ROUND(E1090*2,1)/2,神经网络!$F$8:$BN$8,0))</f>
        <v>6.2704063399310603E-2</v>
      </c>
      <c r="I1090">
        <f t="shared" si="94"/>
        <v>94.858381201646026</v>
      </c>
      <c r="J1090">
        <f t="shared" si="95"/>
        <v>42.233350624476252</v>
      </c>
      <c r="K1090">
        <f t="shared" si="96"/>
        <v>2.2460538839338748</v>
      </c>
      <c r="L1090">
        <f>MIN(MAX(L1089*(1+MAX(MIN(((B1090-B1089)/B1089)/($K$7*卓尔金历!$O$8),0),-卓尔金历!$N$11))+MIN(MAX(((B1090-B1089)/B1089)/($K$7*卓尔金历!$O$8),0),卓尔金历!$N$11),0),1)</f>
        <v>0.80146321291451006</v>
      </c>
      <c r="M1090">
        <f t="shared" si="97"/>
        <v>132.00565774979617</v>
      </c>
      <c r="N1090">
        <f t="shared" si="98"/>
        <v>-6.7473723723724503E-3</v>
      </c>
      <c r="O1090">
        <f t="shared" si="100"/>
        <v>3.645309433956323E-2</v>
      </c>
      <c r="P1090">
        <f t="shared" si="101"/>
        <v>1</v>
      </c>
      <c r="Q1090">
        <f t="shared" si="99"/>
        <v>7.412443298486215</v>
      </c>
    </row>
    <row r="1091" spans="1:17">
      <c r="A1091" s="842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93"/>
        <v>1.1243207119437939</v>
      </c>
      <c r="G1091">
        <f>LN(F1091/参数实验室!$E$58)/参数实验室!$E$59</f>
        <v>-0.12902813086153028</v>
      </c>
      <c r="H1091" s="905">
        <f>INDEX(神经网络!$F$10:$BN$70,MATCH(ROUND(G1091*2,1)/2,神经网络!$D$10:$D$70,0),MATCH(ROUND(E1091*2,1)/2,神经网络!$F$8:$BN$8,0))</f>
        <v>8.2890796050208992E-3</v>
      </c>
      <c r="I1091">
        <f t="shared" si="94"/>
        <v>94.909464783693437</v>
      </c>
      <c r="J1091">
        <f t="shared" si="95"/>
        <v>42.596065599936132</v>
      </c>
      <c r="K1091">
        <f t="shared" si="96"/>
        <v>2.228127491282569</v>
      </c>
      <c r="L1091">
        <f>MIN(MAX(L1090*(1+MAX(MIN(((B1091-B1090)/B1090)/($K$7*卓尔金历!$O$8),0),-卓尔金历!$N$11))+MIN(MAX(((B1091-B1090)/B1090)/($K$7*卓尔金历!$O$8),0),卓尔金历!$N$11),0),1)</f>
        <v>1</v>
      </c>
      <c r="M1091">
        <f t="shared" si="97"/>
        <v>132.06263241377272</v>
      </c>
      <c r="N1091">
        <f t="shared" si="98"/>
        <v>8.5883542294574507E-3</v>
      </c>
      <c r="O1091">
        <f t="shared" si="100"/>
        <v>3.635742995745235E-2</v>
      </c>
      <c r="P1091">
        <f t="shared" si="101"/>
        <v>1</v>
      </c>
      <c r="Q1091">
        <f t="shared" si="99"/>
        <v>7.4164350823498371</v>
      </c>
    </row>
    <row r="1092" spans="1:17">
      <c r="A1092" s="842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93"/>
        <v>1.1292226223962292</v>
      </c>
      <c r="G1092">
        <f>LN(F1092/参数实验室!$E$58)/参数实验室!$E$59</f>
        <v>-0.12674480083782333</v>
      </c>
      <c r="H1092" s="905">
        <f>INDEX(神经网络!$F$10:$BN$70,MATCH(ROUND(G1092*2,1)/2,神经网络!$D$10:$D$70,0),MATCH(ROUND(E1092*2,1)/2,神经网络!$F$8:$BN$8,0))</f>
        <v>8.2890796050208992E-3</v>
      </c>
      <c r="I1092">
        <f t="shared" si="94"/>
        <v>94.898277626960393</v>
      </c>
      <c r="J1092">
        <f t="shared" si="95"/>
        <v>41.990343561709409</v>
      </c>
      <c r="K1092">
        <f t="shared" si="96"/>
        <v>2.2600024095420173</v>
      </c>
      <c r="L1092">
        <f>MIN(MAX(L1091*(1+MAX(MIN(((B1092-B1091)/B1091)/($K$7*卓尔金历!$O$8),0),-卓尔金历!$N$11))+MIN(MAX(((B1092-B1091)/B1091)/($K$7*卓尔金历!$O$8),0),卓尔金历!$N$11),0),1)</f>
        <v>0.58158215465381213</v>
      </c>
      <c r="M1092">
        <f t="shared" si="97"/>
        <v>132.04706594344484</v>
      </c>
      <c r="N1092">
        <f t="shared" si="98"/>
        <v>-1.4220140515222489E-2</v>
      </c>
      <c r="O1092">
        <f t="shared" si="100"/>
        <v>3.6409521585044249E-2</v>
      </c>
      <c r="P1092">
        <f t="shared" si="101"/>
        <v>1</v>
      </c>
      <c r="Q1092">
        <f t="shared" si="99"/>
        <v>7.4155608932280694</v>
      </c>
    </row>
    <row r="1093" spans="1:17">
      <c r="A1093" s="842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102">C1093/B1093</f>
        <v>1.1446502337482445</v>
      </c>
      <c r="G1093">
        <f>LN(F1093/参数实验室!$E$58)/参数实验室!$E$59</f>
        <v>-0.11962270654803507</v>
      </c>
      <c r="H1093" s="905">
        <f>INDEX(神经网络!$F$10:$BN$70,MATCH(ROUND(G1093*2,1)/2,神经网络!$D$10:$D$70,0),MATCH(ROUND(E1093*2,1)/2,神经网络!$F$8:$BN$8,0))</f>
        <v>6.2679805932820964E-2</v>
      </c>
      <c r="I1093">
        <f t="shared" si="94"/>
        <v>94.888754353744076</v>
      </c>
      <c r="J1093">
        <f t="shared" si="95"/>
        <v>41.481983959139683</v>
      </c>
      <c r="K1093">
        <f t="shared" si="96"/>
        <v>2.2874690479416508</v>
      </c>
      <c r="L1093">
        <f>MIN(MAX(L1092*(1+MAX(MIN(((B1093-B1092)/B1092)/($K$7*卓尔金历!$O$8),0),-卓尔金历!$N$11))+MIN(MAX(((B1093-B1092)/B1092)/($K$7*卓尔金历!$O$8),0),卓尔金历!$N$11),0),1)</f>
        <v>0.37440637281432076</v>
      </c>
      <c r="M1093">
        <f t="shared" si="97"/>
        <v>132.03935925607422</v>
      </c>
      <c r="N1093">
        <f t="shared" si="98"/>
        <v>-1.2106583548730433E-2</v>
      </c>
      <c r="O1093">
        <f t="shared" si="100"/>
        <v>2.9697362751336668E-2</v>
      </c>
      <c r="P1093">
        <f t="shared" si="101"/>
        <v>0.96638895342507658</v>
      </c>
      <c r="Q1093">
        <f t="shared" si="99"/>
        <v>7.4148167236371725</v>
      </c>
    </row>
    <row r="1094" spans="1:17">
      <c r="A1094" s="842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102"/>
        <v>1.1260166647378778</v>
      </c>
      <c r="G1094">
        <f>LN(F1094/参数实验室!$E$58)/参数实验室!$E$59</f>
        <v>-0.12823702472909099</v>
      </c>
      <c r="H1094" s="905">
        <f>INDEX(神经网络!$F$10:$BN$70,MATCH(ROUND(G1094*2,1)/2,神经网络!$D$10:$D$70,0),MATCH(ROUND(E1094*2,1)/2,神经网络!$F$8:$BN$8,0))</f>
        <v>-4.9498525601649648E-2</v>
      </c>
      <c r="I1094">
        <f t="shared" si="94"/>
        <v>94.873536054850732</v>
      </c>
      <c r="J1094">
        <f t="shared" si="95"/>
        <v>41.37584294321853</v>
      </c>
      <c r="K1094">
        <f t="shared" si="96"/>
        <v>2.29296926192051</v>
      </c>
      <c r="L1094">
        <f>MIN(MAX(L1093*(1+MAX(MIN(((B1094-B1093)/B1093)/($K$7*卓尔金历!$O$8),0),-卓尔金历!$N$11))+MIN(MAX(((B1094-B1093)/B1093)/($K$7*卓尔金历!$O$8),0),卓尔金历!$N$11),0),1)</f>
        <v>0.34621778857885122</v>
      </c>
      <c r="M1094">
        <f t="shared" si="97"/>
        <v>132.03143062875526</v>
      </c>
      <c r="N1094">
        <f t="shared" si="98"/>
        <v>-2.5587256392004976E-3</v>
      </c>
      <c r="O1094">
        <f t="shared" si="100"/>
        <v>2.9300923565591885E-2</v>
      </c>
      <c r="P1094">
        <f t="shared" si="101"/>
        <v>1</v>
      </c>
      <c r="Q1094">
        <f t="shared" si="99"/>
        <v>7.4136675021384493</v>
      </c>
    </row>
    <row r="1095" spans="1:17">
      <c r="A1095" s="842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102"/>
        <v>1.0912679261693079</v>
      </c>
      <c r="G1095">
        <f>LN(F1095/参数实验室!$E$58)/参数实验室!$E$59</f>
        <v>-0.14468913857471596</v>
      </c>
      <c r="H1095" s="905">
        <f>INDEX(神经网络!$F$10:$BN$70,MATCH(ROUND(G1095*2,1)/2,神经网络!$D$10:$D$70,0),MATCH(ROUND(E1095*2,1)/2,神经网络!$F$8:$BN$8,0))</f>
        <v>8.2890796050208992E-3</v>
      </c>
      <c r="I1095">
        <f t="shared" si="94"/>
        <v>94.883137308877139</v>
      </c>
      <c r="J1095">
        <f t="shared" si="95"/>
        <v>41.291249351582124</v>
      </c>
      <c r="K1095">
        <f t="shared" si="96"/>
        <v>2.2978994048103698</v>
      </c>
      <c r="L1095">
        <f>MIN(MAX(L1094*(1+MAX(MIN(((B1095-B1094)/B1094)/($K$7*卓尔金历!$O$8),0),-卓尔金历!$N$11))+MIN(MAX(((B1095-B1094)/B1094)/($K$7*卓尔金历!$O$8),0),卓尔金历!$N$11),0),1)</f>
        <v>0.32538984950199207</v>
      </c>
      <c r="M1095">
        <f t="shared" si="97"/>
        <v>132.03605667084474</v>
      </c>
      <c r="N1095">
        <f t="shared" si="98"/>
        <v>-2.0445164525709708E-3</v>
      </c>
      <c r="O1095">
        <f t="shared" si="100"/>
        <v>2.852708011375428E-2</v>
      </c>
      <c r="P1095">
        <f t="shared" si="101"/>
        <v>1</v>
      </c>
      <c r="Q1095">
        <f t="shared" si="99"/>
        <v>7.4144177693669642</v>
      </c>
    </row>
    <row r="1096" spans="1:17">
      <c r="A1096" s="842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102"/>
        <v>1.0482887547892719</v>
      </c>
      <c r="G1096">
        <f>LN(F1096/参数实验室!$E$58)/参数实验室!$E$59</f>
        <v>-0.16577839225049418</v>
      </c>
      <c r="H1096" s="905">
        <f>INDEX(神经网络!$F$10:$BN$70,MATCH(ROUND(G1096*2,1)/2,神经网络!$D$10:$D$70,0),MATCH(ROUND(E1096*2,1)/2,神经网络!$F$8:$BN$8,0))</f>
        <v>8.2890796050208992E-3</v>
      </c>
      <c r="I1096">
        <f t="shared" si="94"/>
        <v>94.890129716763312</v>
      </c>
      <c r="J1096">
        <f t="shared" si="95"/>
        <v>41.658353617174079</v>
      </c>
      <c r="K1096">
        <f t="shared" si="96"/>
        <v>2.2778175678465575</v>
      </c>
      <c r="L1096">
        <f>MIN(MAX(L1095*(1+MAX(MIN(((B1096-B1095)/B1095)/($K$7*卓尔金历!$O$8),0),-卓尔金历!$N$11))+MIN(MAX(((B1096-B1095)/B1095)/($K$7*卓尔金历!$O$8),0),卓尔金历!$N$11),0),1)</f>
        <v>0.58698983656261938</v>
      </c>
      <c r="M1096">
        <f t="shared" si="97"/>
        <v>132.03922284109728</v>
      </c>
      <c r="N1096">
        <f t="shared" si="98"/>
        <v>8.8906068805566455E-3</v>
      </c>
      <c r="O1096">
        <f t="shared" si="100"/>
        <v>2.8509740769977161E-2</v>
      </c>
      <c r="P1096">
        <f t="shared" si="101"/>
        <v>1</v>
      </c>
      <c r="Q1096">
        <f t="shared" si="99"/>
        <v>7.414964174500188</v>
      </c>
    </row>
    <row r="1097" spans="1:17">
      <c r="A1097" s="842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102"/>
        <v>1.0189794929366638</v>
      </c>
      <c r="G1097">
        <f>LN(F1097/参数实验室!$E$58)/参数实验室!$E$59</f>
        <v>-0.18066191347571289</v>
      </c>
      <c r="H1097" s="905">
        <f>INDEX(神经网络!$F$10:$BN$70,MATCH(ROUND(G1097*2,1)/2,神经网络!$D$10:$D$70,0),MATCH(ROUND(E1097*2,1)/2,神经网络!$F$8:$BN$8,0))</f>
        <v>-0.10391466559839314</v>
      </c>
      <c r="I1097">
        <f t="shared" si="94"/>
        <v>94.908889430163626</v>
      </c>
      <c r="J1097">
        <f t="shared" si="95"/>
        <v>42.651929292526212</v>
      </c>
      <c r="K1097">
        <f t="shared" si="96"/>
        <v>2.2251956946480793</v>
      </c>
      <c r="L1097">
        <f>MIN(MAX(L1096*(1+MAX(MIN(((B1097-B1096)/B1096)/($K$7*卓尔金历!$O$8),0),-卓尔金历!$N$11))+MIN(MAX(((B1097-B1096)/B1096)/($K$7*卓尔金历!$O$8),0),卓尔金历!$N$11),0),1)</f>
        <v>1</v>
      </c>
      <c r="M1097">
        <f t="shared" si="97"/>
        <v>132.05454566110467</v>
      </c>
      <c r="N1097">
        <f t="shared" si="98"/>
        <v>2.3850574712643628E-2</v>
      </c>
      <c r="O1097">
        <f t="shared" si="100"/>
        <v>2.8688057419178344E-2</v>
      </c>
      <c r="P1097">
        <f t="shared" si="101"/>
        <v>0.2184473132031361</v>
      </c>
      <c r="Q1097">
        <f t="shared" si="99"/>
        <v>7.416430107819096</v>
      </c>
    </row>
    <row r="1098" spans="1:17">
      <c r="A1098" s="842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102"/>
        <v>0.98424268656716429</v>
      </c>
      <c r="G1098">
        <f>LN(F1098/参数实验室!$E$58)/参数实验室!$E$59</f>
        <v>-0.1988661657672986</v>
      </c>
      <c r="H1098" s="905">
        <f>INDEX(神经网络!$F$10:$BN$70,MATCH(ROUND(G1098*2,1)/2,神经网络!$D$10:$D$70,0),MATCH(ROUND(E1098*2,1)/2,神经网络!$F$8:$BN$8,0))</f>
        <v>-4.9515828651159104E-2</v>
      </c>
      <c r="I1098">
        <f t="shared" si="94"/>
        <v>94.571192008914977</v>
      </c>
      <c r="J1098">
        <f t="shared" si="95"/>
        <v>44.112365827381161</v>
      </c>
      <c r="K1098">
        <f t="shared" si="96"/>
        <v>2.1438703237769512</v>
      </c>
      <c r="L1098">
        <f>MIN(MAX(L1097*(1+MAX(MIN(((B1098-B1097)/B1097)/($K$7*卓尔金历!$O$8),0),-卓尔金历!$N$11))+MIN(MAX(((B1098-B1097)/B1097)/($K$7*卓尔金历!$O$8),0),卓尔金历!$N$11),0),1)</f>
        <v>1</v>
      </c>
      <c r="M1098">
        <f t="shared" si="97"/>
        <v>131.5846794578263</v>
      </c>
      <c r="N1098">
        <f t="shared" si="98"/>
        <v>3.4240808307605917E-2</v>
      </c>
      <c r="O1098">
        <f t="shared" si="100"/>
        <v>2.8806348280671606E-2</v>
      </c>
      <c r="P1098">
        <f t="shared" si="101"/>
        <v>2.3730119378412188E-2</v>
      </c>
      <c r="Q1098">
        <f t="shared" si="99"/>
        <v>7.4106655968693911</v>
      </c>
    </row>
    <row r="1099" spans="1:17">
      <c r="A1099" s="842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102"/>
        <v>0.97205208547819633</v>
      </c>
      <c r="G1099">
        <f>LN(F1099/参数实验室!$E$58)/参数实验室!$E$59</f>
        <v>-0.20540747966372258</v>
      </c>
      <c r="H1099" s="905">
        <f>INDEX(神经网络!$F$10:$BN$70,MATCH(ROUND(G1099*2,1)/2,神经网络!$D$10:$D$70,0),MATCH(ROUND(E1099*2,1)/2,神经网络!$F$8:$BN$8,0))</f>
        <v>-0.10391466559839314</v>
      </c>
      <c r="I1099">
        <f t="shared" si="94"/>
        <v>94.522436971822117</v>
      </c>
      <c r="J1099">
        <f t="shared" si="95"/>
        <v>44.571645185746746</v>
      </c>
      <c r="K1099">
        <f t="shared" si="96"/>
        <v>2.1206853948942586</v>
      </c>
      <c r="L1099">
        <f>MIN(MAX(L1098*(1+MAX(MIN(((B1099-B1098)/B1098)/($K$7*卓尔金历!$O$8),0),-卓尔金历!$N$11))+MIN(MAX(((B1099-B1098)/B1098)/($K$7*卓尔金历!$O$8),0),卓尔金历!$N$11),0),1)</f>
        <v>1</v>
      </c>
      <c r="M1099">
        <f t="shared" si="97"/>
        <v>131.51684256382569</v>
      </c>
      <c r="N1099">
        <f t="shared" si="98"/>
        <v>1.0411578471279929E-2</v>
      </c>
      <c r="O1099">
        <f t="shared" si="100"/>
        <v>2.8747840153614049E-2</v>
      </c>
      <c r="P1099">
        <f t="shared" si="101"/>
        <v>1</v>
      </c>
      <c r="Q1099">
        <f t="shared" si="99"/>
        <v>7.410574936440872</v>
      </c>
    </row>
    <row r="1100" spans="1:17">
      <c r="A1100" s="842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102"/>
        <v>1.0094283110906581</v>
      </c>
      <c r="G1100">
        <f>LN(F1100/参数实验室!$E$58)/参数实验室!$E$59</f>
        <v>-0.18560471979676901</v>
      </c>
      <c r="H1100" s="905">
        <f>INDEX(神经网络!$F$10:$BN$70,MATCH(ROUND(G1100*2,1)/2,神经网络!$D$10:$D$70,0),MATCH(ROUND(E1100*2,1)/2,神经网络!$F$8:$BN$8,0))</f>
        <v>-0.10391466559839314</v>
      </c>
      <c r="I1100">
        <f t="shared" si="94"/>
        <v>94.790722286432725</v>
      </c>
      <c r="J1100">
        <f t="shared" si="95"/>
        <v>43.35421571365864</v>
      </c>
      <c r="K1100">
        <f t="shared" si="96"/>
        <v>2.1864245662404898</v>
      </c>
      <c r="L1100">
        <f>MIN(MAX(L1099*(1+MAX(MIN(((B1100-B1099)/B1099)/($K$7*卓尔金历!$O$8),0),-卓尔金历!$N$11))+MIN(MAX(((B1100-B1099)/B1099)/($K$7*卓尔金历!$O$8),0),卓尔金历!$N$11),0),1)</f>
        <v>0.1963046467334052</v>
      </c>
      <c r="M1100">
        <f t="shared" si="97"/>
        <v>131.89012999286592</v>
      </c>
      <c r="N1100">
        <f t="shared" si="98"/>
        <v>-2.731399002694683E-2</v>
      </c>
      <c r="O1100">
        <f t="shared" si="100"/>
        <v>2.9437719244691768E-2</v>
      </c>
      <c r="P1100">
        <f t="shared" si="101"/>
        <v>0.10577820841143754</v>
      </c>
      <c r="Q1100">
        <f t="shared" si="99"/>
        <v>7.431608550172828</v>
      </c>
    </row>
    <row r="1101" spans="1:17">
      <c r="A1101" s="842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102"/>
        <v>0.99154375229357805</v>
      </c>
      <c r="G1101">
        <f>LN(F1101/参数实验室!$E$58)/参数实验室!$E$59</f>
        <v>-0.19498719258266978</v>
      </c>
      <c r="H1101" s="905">
        <f>INDEX(神经网络!$F$10:$BN$70,MATCH(ROUND(G1101*2,1)/2,神经网络!$D$10:$D$70,0),MATCH(ROUND(E1101*2,1)/2,神经网络!$F$8:$BN$8,0))</f>
        <v>-4.9515828651159104E-2</v>
      </c>
      <c r="I1101">
        <f t="shared" si="94"/>
        <v>94.758991488707196</v>
      </c>
      <c r="J1101">
        <f t="shared" si="95"/>
        <v>43.49387494513384</v>
      </c>
      <c r="K1101">
        <f t="shared" si="96"/>
        <v>2.1786743905490762</v>
      </c>
      <c r="L1101">
        <f>MIN(MAX(L1100*(1+MAX(MIN(((B1101-B1100)/B1100)/($K$7*卓尔金历!$O$8),0),-卓尔金历!$N$11))+MIN(MAX(((B1101-B1100)/B1100)/($K$7*卓尔金历!$O$8),0),卓尔金历!$N$11),0),1)</f>
        <v>0.29109074020628006</v>
      </c>
      <c r="M1101">
        <f t="shared" si="97"/>
        <v>131.88146320764065</v>
      </c>
      <c r="N1101">
        <f t="shared" si="98"/>
        <v>3.2213529682466112E-3</v>
      </c>
      <c r="O1101">
        <f t="shared" si="100"/>
        <v>2.8396683530703664E-2</v>
      </c>
      <c r="P1101">
        <f t="shared" si="101"/>
        <v>1</v>
      </c>
      <c r="Q1101">
        <f t="shared" si="99"/>
        <v>7.4313454057373223</v>
      </c>
    </row>
    <row r="1102" spans="1:17">
      <c r="A1102" s="842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102"/>
        <v>0.95273387715075331</v>
      </c>
      <c r="G1102">
        <f>LN(F1102/参数实验室!$E$58)/参数实验室!$E$59</f>
        <v>-0.21594327991672294</v>
      </c>
      <c r="H1102" s="905">
        <f>INDEX(神经网络!$F$10:$BN$70,MATCH(ROUND(G1102*2,1)/2,神经网络!$D$10:$D$70,0),MATCH(ROUND(E1102*2,1)/2,神经网络!$F$8:$BN$8,0))</f>
        <v>-4.9515828651159104E-2</v>
      </c>
      <c r="I1102">
        <f t="shared" si="94"/>
        <v>94.622534040498891</v>
      </c>
      <c r="J1102">
        <f t="shared" si="95"/>
        <v>44.758788555923516</v>
      </c>
      <c r="K1102">
        <f t="shared" si="96"/>
        <v>2.1140548503066277</v>
      </c>
      <c r="L1102">
        <f>MIN(MAX(L1101*(1+MAX(MIN(((B1102-B1101)/B1101)/($K$7*卓尔金历!$O$8),0),-卓尔金历!$N$11))+MIN(MAX(((B1102-B1101)/B1101)/($K$7*卓尔金历!$O$8),0),卓尔金历!$N$11),0),1)</f>
        <v>1</v>
      </c>
      <c r="M1102">
        <f t="shared" si="97"/>
        <v>131.82618054362649</v>
      </c>
      <c r="N1102">
        <f t="shared" si="98"/>
        <v>2.9082568807339466E-2</v>
      </c>
      <c r="O1102">
        <f t="shared" si="100"/>
        <v>2.8688352920254581E-2</v>
      </c>
      <c r="P1102">
        <f t="shared" si="101"/>
        <v>2.8009132243289672E-2</v>
      </c>
      <c r="Q1102">
        <f t="shared" si="99"/>
        <v>7.4206439154102295</v>
      </c>
    </row>
    <row r="1103" spans="1:17">
      <c r="A1103" s="842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102"/>
        <v>0.91222447594567313</v>
      </c>
      <c r="G1103">
        <f>LN(F1103/参数实验室!$E$58)/参数实验室!$E$59</f>
        <v>-0.23874793693720231</v>
      </c>
      <c r="H1103" s="905">
        <f>INDEX(神经网络!$F$10:$BN$70,MATCH(ROUND(G1103*2,1)/2,神经网络!$D$10:$D$70,0),MATCH(ROUND(E1103*2,1)/2,神经网络!$F$8:$BN$8,0))</f>
        <v>-0.16134077933704755</v>
      </c>
      <c r="I1103">
        <f t="shared" si="94"/>
        <v>94.384070521228693</v>
      </c>
      <c r="J1103">
        <f t="shared" si="95"/>
        <v>47.036830134471863</v>
      </c>
      <c r="K1103">
        <f t="shared" si="96"/>
        <v>2.0065993021085298</v>
      </c>
      <c r="L1103">
        <f>MIN(MAX(L1102*(1+MAX(MIN(((B1103-B1102)/B1102)/($K$7*卓尔金历!$O$8),0),-卓尔金历!$N$11))+MIN(MAX(((B1103-B1102)/B1102)/($K$7*卓尔金历!$O$8),0),卓尔金历!$N$11),0),1)</f>
        <v>1</v>
      </c>
      <c r="M1103">
        <f t="shared" si="97"/>
        <v>131.49395804226199</v>
      </c>
      <c r="N1103">
        <f t="shared" si="98"/>
        <v>5.0895961487028643E-2</v>
      </c>
      <c r="O1103">
        <f t="shared" si="100"/>
        <v>2.8842005682494863E-2</v>
      </c>
      <c r="P1103">
        <f t="shared" si="101"/>
        <v>1.2394782133335731E-2</v>
      </c>
      <c r="Q1103">
        <f t="shared" si="99"/>
        <v>7.4201201116391422</v>
      </c>
    </row>
    <row r="1104" spans="1:17">
      <c r="A1104" s="842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102"/>
        <v>0.90025772046589014</v>
      </c>
      <c r="G1104">
        <f>LN(F1104/参数实验室!$E$58)/参数实验室!$E$59</f>
        <v>-0.24567864364964331</v>
      </c>
      <c r="H1104" s="905">
        <f>INDEX(神经网络!$F$10:$BN$70,MATCH(ROUND(G1104*2,1)/2,神经网络!$D$10:$D$70,0),MATCH(ROUND(E1104*2,1)/2,神经网络!$F$8:$BN$8,0))</f>
        <v>-0.10392510458227178</v>
      </c>
      <c r="I1104">
        <f t="shared" si="94"/>
        <v>94.08423605684014</v>
      </c>
      <c r="J1104">
        <f t="shared" si="95"/>
        <v>47.962970352340257</v>
      </c>
      <c r="K1104">
        <f t="shared" si="96"/>
        <v>1.9616015306326726</v>
      </c>
      <c r="L1104">
        <f>MIN(MAX(L1103*(1+MAX(MIN(((B1104-B1103)/B1103)/($K$7*卓尔金历!$O$8),0),-卓尔金历!$N$11))+MIN(MAX(((B1104-B1103)/B1103)/($K$7*卓尔金历!$O$8),0),卓尔金历!$N$11),0),1)</f>
        <v>1</v>
      </c>
      <c r="M1104">
        <f t="shared" si="97"/>
        <v>131.07623479444908</v>
      </c>
      <c r="N1104">
        <f t="shared" si="98"/>
        <v>1.968968179234637E-2</v>
      </c>
      <c r="O1104">
        <f t="shared" si="100"/>
        <v>2.8578095748729791E-2</v>
      </c>
      <c r="P1104">
        <f t="shared" si="101"/>
        <v>0.4121327838785831</v>
      </c>
      <c r="Q1104">
        <f t="shared" si="99"/>
        <v>7.4198279436168706</v>
      </c>
    </row>
    <row r="1105" spans="1:17">
      <c r="A1105" s="842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102"/>
        <v>0.88778690000000005</v>
      </c>
      <c r="G1105">
        <f>LN(F1105/参数实验室!$E$58)/参数实验室!$E$59</f>
        <v>-0.25300001203394396</v>
      </c>
      <c r="H1105" s="905">
        <f>INDEX(神经网络!$F$10:$BN$70,MATCH(ROUND(G1105*2,1)/2,神经网络!$D$10:$D$70,0),MATCH(ROUND(E1105*2,1)/2,神经网络!$F$8:$BN$8,0))</f>
        <v>-4.9512653124226563E-2</v>
      </c>
      <c r="I1105">
        <f t="shared" si="94"/>
        <v>94.100505131834737</v>
      </c>
      <c r="J1105">
        <f t="shared" si="95"/>
        <v>47.883165077211572</v>
      </c>
      <c r="K1105">
        <f t="shared" si="96"/>
        <v>1.9652106325907599</v>
      </c>
      <c r="L1105">
        <f>MIN(MAX(L1104*(1+MAX(MIN(((B1105-B1104)/B1104)/($K$7*卓尔金历!$O$8),0),-卓尔金历!$N$11))+MIN(MAX(((B1105-B1104)/B1104)/($K$7*卓尔金历!$O$8),0),卓尔金历!$N$11),0),1)</f>
        <v>0.95104107888838518</v>
      </c>
      <c r="M1105">
        <f t="shared" si="97"/>
        <v>131.09890053722654</v>
      </c>
      <c r="N1105">
        <f t="shared" si="98"/>
        <v>-1.6638935108153315E-3</v>
      </c>
      <c r="O1105">
        <f t="shared" si="100"/>
        <v>2.2572160799783463E-2</v>
      </c>
      <c r="P1105">
        <f t="shared" si="101"/>
        <v>1</v>
      </c>
      <c r="Q1105">
        <f t="shared" si="99"/>
        <v>7.4203567260216072</v>
      </c>
    </row>
    <row r="1106" spans="1:17">
      <c r="A1106" s="842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102"/>
        <v>0.8403421903199344</v>
      </c>
      <c r="G1106">
        <f>LN(F1106/参数实验室!$E$58)/参数实验室!$E$59</f>
        <v>-0.2818263388676383</v>
      </c>
      <c r="H1106" s="905">
        <f>INDEX(神经网络!$F$10:$BN$70,MATCH(ROUND(G1106*2,1)/2,神经网络!$D$10:$D$70,0),MATCH(ROUND(E1106*2,1)/2,神经网络!$F$8:$BN$8,0))</f>
        <v>-0.16131692461569699</v>
      </c>
      <c r="I1106">
        <f t="shared" si="94"/>
        <v>94.026735008735798</v>
      </c>
      <c r="J1106">
        <f t="shared" si="95"/>
        <v>48.641315190934087</v>
      </c>
      <c r="K1106">
        <f t="shared" si="96"/>
        <v>1.9330631714962505</v>
      </c>
      <c r="L1106">
        <f>MIN(MAX(L1105*(1+MAX(MIN(((B1106-B1105)/B1105)/($K$7*卓尔金历!$O$8),0),-卓尔金历!$N$11))+MIN(MAX(((B1106-B1105)/B1105)/($K$7*卓尔金历!$O$8),0),卓尔金历!$N$11),0),1)</f>
        <v>1</v>
      </c>
      <c r="M1106">
        <f t="shared" si="97"/>
        <v>131.00115726390638</v>
      </c>
      <c r="N1106">
        <f t="shared" si="98"/>
        <v>1.583333333333338E-2</v>
      </c>
      <c r="O1106">
        <f t="shared" si="100"/>
        <v>2.0674854303197335E-2</v>
      </c>
      <c r="P1106">
        <f t="shared" si="101"/>
        <v>0.29539520222446319</v>
      </c>
      <c r="Q1106">
        <f t="shared" si="99"/>
        <v>7.4145395348349101</v>
      </c>
    </row>
    <row r="1107" spans="1:17">
      <c r="A1107" s="842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102"/>
        <v>0.829831556362436</v>
      </c>
      <c r="G1107">
        <f>LN(F1107/参数实验室!$E$58)/参数实验室!$E$59</f>
        <v>-0.28843238397602405</v>
      </c>
      <c r="H1107" s="905">
        <f>INDEX(神经网络!$F$10:$BN$70,MATCH(ROUND(G1107*2,1)/2,神经网络!$D$10:$D$70,0),MATCH(ROUND(E1107*2,1)/2,神经网络!$F$8:$BN$8,0))</f>
        <v>-0.21573636526859669</v>
      </c>
      <c r="I1107">
        <f t="shared" si="94"/>
        <v>94.116325120965087</v>
      </c>
      <c r="J1107">
        <f t="shared" si="95"/>
        <v>48.354016200470817</v>
      </c>
      <c r="K1107">
        <f t="shared" si="96"/>
        <v>1.9464014060542232</v>
      </c>
      <c r="L1107">
        <f>MIN(MAX(L1106*(1+MAX(MIN(((B1107-B1106)/B1106)/($K$7*卓尔金历!$O$8),0),-卓尔金历!$N$11))+MIN(MAX(((B1107-B1106)/B1106)/($K$7*卓尔金历!$O$8),0),卓尔金历!$N$11),0),1)</f>
        <v>0.82620587084973252</v>
      </c>
      <c r="M1107">
        <f t="shared" si="97"/>
        <v>131.1259771715672</v>
      </c>
      <c r="N1107">
        <f t="shared" si="98"/>
        <v>-5.9064807219031895E-3</v>
      </c>
      <c r="O1107">
        <f t="shared" si="100"/>
        <v>1.7650675770792979E-2</v>
      </c>
      <c r="P1107">
        <f t="shared" si="101"/>
        <v>1</v>
      </c>
      <c r="Q1107">
        <f t="shared" si="99"/>
        <v>7.4166264094063683</v>
      </c>
    </row>
    <row r="1108" spans="1:17">
      <c r="A1108" s="842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102"/>
        <v>0.82956740336134449</v>
      </c>
      <c r="G1108">
        <f>LN(F1108/参数实验室!$E$58)/参数实验室!$E$59</f>
        <v>-0.28859948275715036</v>
      </c>
      <c r="H1108" s="905">
        <f>INDEX(神经网络!$F$10:$BN$70,MATCH(ROUND(G1108*2,1)/2,神经网络!$D$10:$D$70,0),MATCH(ROUND(E1108*2,1)/2,神经网络!$F$8:$BN$8,0))</f>
        <v>-0.21573636526859669</v>
      </c>
      <c r="I1108">
        <f t="shared" si="94"/>
        <v>94.481595002867991</v>
      </c>
      <c r="J1108">
        <f t="shared" si="95"/>
        <v>47.484138701568135</v>
      </c>
      <c r="K1108">
        <f t="shared" si="96"/>
        <v>1.9897506322410727</v>
      </c>
      <c r="L1108">
        <f>MIN(MAX(L1107*(1+MAX(MIN(((B1108-B1107)/B1107)/($K$7*卓尔金历!$O$8),0),-卓尔金历!$N$11))+MIN(MAX(((B1108-B1107)/B1107)/($K$7*卓尔金历!$O$8),0),卓尔金历!$N$11),0),1)</f>
        <v>0.38886493194951521</v>
      </c>
      <c r="M1108">
        <f t="shared" si="97"/>
        <v>131.54643836357988</v>
      </c>
      <c r="N1108">
        <f t="shared" si="98"/>
        <v>-1.7989767288331463E-2</v>
      </c>
      <c r="O1108">
        <f t="shared" si="100"/>
        <v>1.8301234441620642E-2</v>
      </c>
      <c r="P1108">
        <f t="shared" si="101"/>
        <v>3.5119057832957969E-2</v>
      </c>
      <c r="Q1108">
        <f t="shared" si="99"/>
        <v>7.4454106851332416</v>
      </c>
    </row>
    <row r="1109" spans="1:17">
      <c r="A1109" s="842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102"/>
        <v>0.82581961825726136</v>
      </c>
      <c r="G1109">
        <f>LN(F1109/参数实验室!$E$58)/参数实验室!$E$59</f>
        <v>-0.29097601887782487</v>
      </c>
      <c r="H1109" s="905">
        <f>INDEX(神经网络!$F$10:$BN$70,MATCH(ROUND(G1109*2,1)/2,神经网络!$D$10:$D$70,0),MATCH(ROUND(E1109*2,1)/2,神经网络!$F$8:$BN$8,0))</f>
        <v>-0.16131692461569699</v>
      </c>
      <c r="I1109">
        <f t="shared" si="94"/>
        <v>94.22466497063229</v>
      </c>
      <c r="J1109">
        <f t="shared" si="95"/>
        <v>48.08267826503328</v>
      </c>
      <c r="K1109">
        <f t="shared" si="96"/>
        <v>1.9596384471610104</v>
      </c>
      <c r="L1109">
        <f>MIN(MAX(L1108*(1+MAX(MIN(((B1109-B1108)/B1108)/($K$7*卓尔金历!$O$8),0),-卓尔金历!$N$11))+MIN(MAX(((B1109-B1108)/B1108)/($K$7*卓尔金历!$O$8),0),卓尔金历!$N$11),0),1)</f>
        <v>0.75975961583287732</v>
      </c>
      <c r="M1109">
        <f t="shared" si="97"/>
        <v>131.40733247040529</v>
      </c>
      <c r="N1109">
        <f t="shared" si="98"/>
        <v>1.2605042016806723E-2</v>
      </c>
      <c r="O1109">
        <f t="shared" si="100"/>
        <v>1.8320132274853299E-2</v>
      </c>
      <c r="P1109">
        <f t="shared" si="101"/>
        <v>0.39904781893248376</v>
      </c>
      <c r="Q1109">
        <f t="shared" si="99"/>
        <v>7.4446996367233407</v>
      </c>
    </row>
    <row r="1110" spans="1:17">
      <c r="A1110" s="842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102"/>
        <v>0.82454839080459763</v>
      </c>
      <c r="G1110">
        <f>LN(F1110/参数实验室!$E$58)/参数实验室!$E$59</f>
        <v>-0.29178457672249747</v>
      </c>
      <c r="H1110" s="905">
        <f>INDEX(神经网络!$F$10:$BN$70,MATCH(ROUND(G1110*2,1)/2,神经网络!$D$10:$D$70,0),MATCH(ROUND(E1110*2,1)/2,神经网络!$F$8:$BN$8,0))</f>
        <v>-0.16131692461569699</v>
      </c>
      <c r="I1110">
        <f t="shared" si="94"/>
        <v>94.060681210227244</v>
      </c>
      <c r="J1110">
        <f t="shared" si="95"/>
        <v>48.601412553369741</v>
      </c>
      <c r="K1110">
        <f t="shared" si="96"/>
        <v>1.9353487124872797</v>
      </c>
      <c r="L1110">
        <f>MIN(MAX(L1109*(1+MAX(MIN(((B1110-B1109)/B1109)/($K$7*卓尔金历!$O$8),0),-卓尔金历!$N$11))+MIN(MAX(((B1110-B1109)/B1109)/($K$7*卓尔金历!$O$8),0),卓尔金历!$N$11),0),1)</f>
        <v>1</v>
      </c>
      <c r="M1110">
        <f t="shared" si="97"/>
        <v>131.23357957752879</v>
      </c>
      <c r="N1110">
        <f t="shared" si="98"/>
        <v>1.0788381742738565E-2</v>
      </c>
      <c r="O1110">
        <f t="shared" si="100"/>
        <v>1.8223714476886414E-2</v>
      </c>
      <c r="P1110">
        <f t="shared" si="101"/>
        <v>0.55217848259990709</v>
      </c>
      <c r="Q1110">
        <f t="shared" si="99"/>
        <v>7.4395294246059498</v>
      </c>
    </row>
    <row r="1111" spans="1:17">
      <c r="A1111" s="842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102"/>
        <v>0.82171897792313975</v>
      </c>
      <c r="G1111">
        <f>LN(F1111/参数实验室!$E$58)/参数实验室!$E$59</f>
        <v>-0.29358869466930015</v>
      </c>
      <c r="H1111" s="905">
        <f>INDEX(神经网络!$F$10:$BN$70,MATCH(ROUND(G1111*2,1)/2,神经网络!$D$10:$D$70,0),MATCH(ROUND(E1111*2,1)/2,神经网络!$F$8:$BN$8,0))</f>
        <v>-0.10389207169501263</v>
      </c>
      <c r="I1111">
        <f t="shared" si="94"/>
        <v>93.998392294709618</v>
      </c>
      <c r="J1111">
        <f t="shared" si="95"/>
        <v>48.800925741191449</v>
      </c>
      <c r="K1111">
        <f t="shared" si="96"/>
        <v>1.9261600239556171</v>
      </c>
      <c r="L1111">
        <f>MIN(MAX(L1110*(1+MAX(MIN(((B1111-B1110)/B1110)/($K$7*卓尔金历!$O$8),0),-卓尔金历!$N$11))+MIN(MAX(((B1111-B1110)/B1110)/($K$7*卓尔金历!$O$8),0),卓尔金历!$N$11),0),1)</f>
        <v>1</v>
      </c>
      <c r="M1111">
        <f t="shared" si="97"/>
        <v>131.14667400501747</v>
      </c>
      <c r="N1111">
        <f t="shared" si="98"/>
        <v>4.1050903119868639E-3</v>
      </c>
      <c r="O1111">
        <f t="shared" si="100"/>
        <v>1.7991706532002563E-2</v>
      </c>
      <c r="P1111">
        <f t="shared" si="101"/>
        <v>1</v>
      </c>
      <c r="Q1111">
        <f t="shared" si="99"/>
        <v>7.4368090569993743</v>
      </c>
    </row>
    <row r="1112" spans="1:17">
      <c r="A1112" s="842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102"/>
        <v>0.79631753719531506</v>
      </c>
      <c r="G1112">
        <f>LN(F1112/参数实验室!$E$58)/参数实验室!$E$59</f>
        <v>-0.31006934162586175</v>
      </c>
      <c r="H1112" s="905">
        <f>INDEX(神经网络!$F$10:$BN$70,MATCH(ROUND(G1112*2,1)/2,神经网络!$D$10:$D$70,0),MATCH(ROUND(E1112*2,1)/2,神经网络!$F$8:$BN$8,0))</f>
        <v>-0.10389207169501263</v>
      </c>
      <c r="I1112">
        <f t="shared" ref="I1112:I1175" si="103">I1111*(1+(B1112-B1111)/B1111*H1111)</f>
        <v>93.674200208784171</v>
      </c>
      <c r="J1112">
        <f t="shared" ref="J1112:J1175" si="104">J1111*B1112/B1111</f>
        <v>50.420972826303775</v>
      </c>
      <c r="K1112">
        <f t="shared" ref="K1112:K1175" si="105">I1112/J1112</f>
        <v>1.8578419843560796</v>
      </c>
      <c r="L1112">
        <f>MIN(MAX(L1111*(1+MAX(MIN(((B1112-B1111)/B1111)/($K$7*卓尔金历!$O$8),0),-卓尔金历!$N$11))+MIN(MAX(((B1112-B1111)/B1111)/($K$7*卓尔金历!$O$8),0),卓尔金历!$N$11),0),1)</f>
        <v>1</v>
      </c>
      <c r="M1112">
        <f t="shared" ref="M1112:M1175" si="106">M1111*(1+(B1112-B1111)/B1111*H1111*L1111)</f>
        <v>130.69436080295154</v>
      </c>
      <c r="N1112">
        <f t="shared" ref="N1112:N1175" si="107">(B1112-B1111)/B1111</f>
        <v>3.3197056418642699E-2</v>
      </c>
      <c r="O1112">
        <f t="shared" si="100"/>
        <v>1.8834337399830845E-2</v>
      </c>
      <c r="P1112">
        <f t="shared" si="101"/>
        <v>7.7943752257162192E-3</v>
      </c>
      <c r="Q1112">
        <f t="shared" ref="Q1112:Q1175" si="108">Q1111*(1+(B1112-B1111)/B1111*H1111*P1111)</f>
        <v>7.4111601646942926</v>
      </c>
    </row>
    <row r="1113" spans="1:17">
      <c r="A1113" s="842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102"/>
        <v>0.82603736326530608</v>
      </c>
      <c r="G1113">
        <f>LN(F1113/参数实验室!$E$58)/参数实验室!$E$59</f>
        <v>-0.2908376481232457</v>
      </c>
      <c r="H1113" s="905">
        <f>INDEX(神经网络!$F$10:$BN$70,MATCH(ROUND(G1113*2,1)/2,神经网络!$D$10:$D$70,0),MATCH(ROUND(E1113*2,1)/2,神经网络!$F$8:$BN$8,0))</f>
        <v>-0.10389207169501263</v>
      </c>
      <c r="I1113">
        <f t="shared" si="103"/>
        <v>93.971490062811455</v>
      </c>
      <c r="J1113">
        <f t="shared" si="104"/>
        <v>48.880731016320134</v>
      </c>
      <c r="K1113">
        <f t="shared" si="105"/>
        <v>1.9224649081339755</v>
      </c>
      <c r="L1113">
        <f>MIN(MAX(L1112*(1+MAX(MIN(((B1113-B1112)/B1112)/($K$7*卓尔金历!$O$8),0),-卓尔金历!$N$11))+MIN(MAX(((B1113-B1112)/B1112)/($K$7*卓尔金历!$O$8),0),卓尔金历!$N$11),0),1)</f>
        <v>0.10115667355184377</v>
      </c>
      <c r="M1113">
        <f t="shared" si="106"/>
        <v>131.10913997756631</v>
      </c>
      <c r="N1113">
        <f t="shared" si="107"/>
        <v>-3.0547641658752765E-2</v>
      </c>
      <c r="O1113">
        <f t="shared" si="100"/>
        <v>2.0043590968961727E-2</v>
      </c>
      <c r="P1113">
        <f t="shared" si="101"/>
        <v>1.0897961291410317E-2</v>
      </c>
      <c r="Q1113">
        <f t="shared" si="108"/>
        <v>7.411343492188414</v>
      </c>
    </row>
    <row r="1114" spans="1:17">
      <c r="A1114" s="842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102"/>
        <v>0.82615047666009189</v>
      </c>
      <c r="G1114">
        <f>LN(F1114/参数实验室!$E$58)/参数实验室!$E$59</f>
        <v>-0.29076578217527282</v>
      </c>
      <c r="H1114" s="905">
        <f>INDEX(神经网络!$F$10:$BN$70,MATCH(ROUND(G1114*2,1)/2,神经网络!$D$10:$D$70,0),MATCH(ROUND(E1114*2,1)/2,神经网络!$F$8:$BN$8,0))</f>
        <v>-4.9488545472956919E-2</v>
      </c>
      <c r="I1114">
        <f t="shared" si="103"/>
        <v>94.036841671643884</v>
      </c>
      <c r="J1114">
        <f t="shared" si="104"/>
        <v>48.553529388292517</v>
      </c>
      <c r="K1114">
        <f t="shared" si="105"/>
        <v>1.9367663454413788</v>
      </c>
      <c r="L1114">
        <f>MIN(MAX(L1113*(1+MAX(MIN(((B1114-B1113)/B1113)/($K$7*卓尔金历!$O$8),0),-卓尔金历!$N$11))+MIN(MAX(((B1114-B1113)/B1113)/($K$7*卓尔金历!$O$8),0),卓尔金历!$N$11),0),1)</f>
        <v>8.1232578081814694E-2</v>
      </c>
      <c r="M1114">
        <f t="shared" si="106"/>
        <v>131.11836330609853</v>
      </c>
      <c r="N1114">
        <f t="shared" si="107"/>
        <v>-6.6938775510203526E-3</v>
      </c>
      <c r="O1114">
        <f t="shared" si="100"/>
        <v>1.9823905393394171E-2</v>
      </c>
      <c r="P1114">
        <f t="shared" si="101"/>
        <v>1</v>
      </c>
      <c r="Q1114">
        <f t="shared" si="108"/>
        <v>7.4113996619231788</v>
      </c>
    </row>
    <row r="1115" spans="1:17">
      <c r="A1115" s="842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102"/>
        <v>0.73777362769392507</v>
      </c>
      <c r="G1115">
        <f>LN(F1115/参数实验室!$E$58)/参数实验室!$E$59</f>
        <v>-0.35014771195552269</v>
      </c>
      <c r="H1115" s="905">
        <f>INDEX(神经网络!$F$10:$BN$70,MATCH(ROUND(G1115*2,1)/2,神经网络!$D$10:$D$70,0),MATCH(ROUND(E1115*2,1)/2,神经网络!$F$8:$BN$8,0))</f>
        <v>-0.10379866301121218</v>
      </c>
      <c r="I1115">
        <f t="shared" si="103"/>
        <v>93.597397658990602</v>
      </c>
      <c r="J1115">
        <f t="shared" si="104"/>
        <v>53.138342444435516</v>
      </c>
      <c r="K1115">
        <f t="shared" si="105"/>
        <v>1.7613909910129655</v>
      </c>
      <c r="L1115">
        <f>MIN(MAX(L1114*(1+MAX(MIN(((B1115-B1114)/B1114)/($K$7*卓尔金历!$O$8),0),-卓尔金历!$N$11))+MIN(MAX(((B1115-B1114)/B1114)/($K$7*卓尔金历!$O$8),0),卓尔金历!$N$11),0),1)</f>
        <v>1</v>
      </c>
      <c r="M1115">
        <f t="shared" si="106"/>
        <v>131.06858968087792</v>
      </c>
      <c r="N1115">
        <f t="shared" si="107"/>
        <v>9.4428007889546181E-2</v>
      </c>
      <c r="O1115">
        <f t="shared" si="100"/>
        <v>2.6919351463500579E-2</v>
      </c>
      <c r="P1115">
        <f t="shared" si="101"/>
        <v>0</v>
      </c>
      <c r="Q1115">
        <f t="shared" si="108"/>
        <v>7.3767654148672737</v>
      </c>
    </row>
    <row r="1116" spans="1:17">
      <c r="A1116" s="842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102"/>
        <v>0.70692554712576594</v>
      </c>
      <c r="G1116">
        <f>LN(F1116/参数实验室!$E$58)/参数实验室!$E$59</f>
        <v>-0.37256511399507686</v>
      </c>
      <c r="H1116" s="905">
        <f>INDEX(神经网络!$F$10:$BN$70,MATCH(ROUND(G1116*2,1)/2,神经网络!$D$10:$D$70,0),MATCH(ROUND(E1116*2,1)/2,神经网络!$F$8:$BN$8,0))</f>
        <v>-0.10379866301121218</v>
      </c>
      <c r="I1116">
        <f t="shared" si="103"/>
        <v>93.312147502597441</v>
      </c>
      <c r="J1116">
        <f t="shared" si="104"/>
        <v>54.698535573201333</v>
      </c>
      <c r="K1116">
        <f t="shared" si="105"/>
        <v>1.7059350222954457</v>
      </c>
      <c r="L1116">
        <f>MIN(MAX(L1115*(1+MAX(MIN(((B1116-B1115)/B1115)/($K$7*卓尔金历!$O$8),0),-卓尔金历!$N$11))+MIN(MAX(((B1116-B1115)/B1115)/($K$7*卓尔金历!$O$8),0),卓尔金历!$N$11),0),1)</f>
        <v>1</v>
      </c>
      <c r="M1116">
        <f t="shared" si="106"/>
        <v>130.66914122782458</v>
      </c>
      <c r="N1116">
        <f t="shared" si="107"/>
        <v>2.9360967184801572E-2</v>
      </c>
      <c r="O1116">
        <f t="shared" si="100"/>
        <v>2.6951184360021918E-2</v>
      </c>
      <c r="P1116">
        <f t="shared" si="101"/>
        <v>2.4614007747954098E-2</v>
      </c>
      <c r="Q1116">
        <f t="shared" si="108"/>
        <v>7.3767654148672737</v>
      </c>
    </row>
    <row r="1117" spans="1:17">
      <c r="A1117" s="842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102"/>
        <v>0.69363486278814479</v>
      </c>
      <c r="G1117">
        <f>LN(F1117/参数实验室!$E$58)/参数实验室!$E$59</f>
        <v>-0.38252666761562693</v>
      </c>
      <c r="H1117" s="905">
        <f>INDEX(神经网络!$F$10:$BN$70,MATCH(ROUND(G1117*2,1)/2,神经网络!$D$10:$D$70,0),MATCH(ROUND(E1117*2,1)/2,神经网络!$F$8:$BN$8,0))</f>
        <v>-0.21538244995605116</v>
      </c>
      <c r="I1117">
        <f t="shared" si="103"/>
        <v>93.342530058375047</v>
      </c>
      <c r="J1117">
        <f t="shared" si="104"/>
        <v>54.526954231674658</v>
      </c>
      <c r="K1117">
        <f t="shared" si="105"/>
        <v>1.7118603335477054</v>
      </c>
      <c r="L1117">
        <f>MIN(MAX(L1116*(1+MAX(MIN(((B1117-B1116)/B1116)/($K$7*卓尔金历!$O$8),0),-卓尔金历!$N$11))+MIN(MAX(((B1117-B1116)/B1116)/($K$7*卓尔金历!$O$8),0),卓尔金历!$N$11),0),1)</f>
        <v>0.90770021897523612</v>
      </c>
      <c r="M1117">
        <f t="shared" si="106"/>
        <v>130.71168726902096</v>
      </c>
      <c r="N1117">
        <f t="shared" si="107"/>
        <v>-3.1368543915961979E-3</v>
      </c>
      <c r="O1117">
        <f t="shared" si="100"/>
        <v>2.7176972484770141E-2</v>
      </c>
      <c r="P1117">
        <f t="shared" si="101"/>
        <v>1</v>
      </c>
      <c r="Q1117">
        <f t="shared" si="108"/>
        <v>7.3768245348672536</v>
      </c>
    </row>
    <row r="1118" spans="1:17">
      <c r="A1118" s="842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102"/>
        <v>0.69603708056171465</v>
      </c>
      <c r="G1118">
        <f>LN(F1118/参数实验室!$E$58)/参数实验室!$E$59</f>
        <v>-0.38071211710579839</v>
      </c>
      <c r="H1118" s="905">
        <f>INDEX(神经网络!$F$10:$BN$70,MATCH(ROUND(G1118*2,1)/2,神经网络!$D$10:$D$70,0),MATCH(ROUND(E1118*2,1)/2,神经网络!$F$8:$BN$8,0))</f>
        <v>-0.21538244995605116</v>
      </c>
      <c r="I1118">
        <f t="shared" si="103"/>
        <v>93.541145958793948</v>
      </c>
      <c r="J1118">
        <f t="shared" si="104"/>
        <v>53.988268624556028</v>
      </c>
      <c r="K1118">
        <f t="shared" si="105"/>
        <v>1.7326198513476256</v>
      </c>
      <c r="L1118">
        <f>MIN(MAX(L1117*(1+MAX(MIN(((B1118-B1117)/B1117)/($K$7*卓尔金历!$O$8),0),-卓尔金历!$N$11))+MIN(MAX(((B1118-B1117)/B1117)/($K$7*卓尔金历!$O$8),0),卓尔金历!$N$11),0),1)</f>
        <v>0.6438406288048063</v>
      </c>
      <c r="M1118">
        <f t="shared" si="106"/>
        <v>130.96414652972473</v>
      </c>
      <c r="N1118">
        <f t="shared" si="107"/>
        <v>-9.8792535675081908E-3</v>
      </c>
      <c r="O1118">
        <f t="shared" si="100"/>
        <v>2.7498420982340548E-2</v>
      </c>
      <c r="P1118">
        <f t="shared" si="101"/>
        <v>1</v>
      </c>
      <c r="Q1118">
        <f t="shared" si="108"/>
        <v>7.3925210736937519</v>
      </c>
    </row>
    <row r="1119" spans="1:17">
      <c r="A1119" s="842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102"/>
        <v>0.7004235910589961</v>
      </c>
      <c r="G1119">
        <f>LN(F1119/参数实验室!$E$58)/参数实验室!$E$59</f>
        <v>-0.37741480213163697</v>
      </c>
      <c r="H1119" s="905">
        <f>INDEX(神经网络!$F$10:$BN$70,MATCH(ROUND(G1119*2,1)/2,神经网络!$D$10:$D$70,0),MATCH(ROUND(E1119*2,1)/2,神经网络!$F$8:$BN$8,0))</f>
        <v>-0.32475749792892816</v>
      </c>
      <c r="I1119">
        <f t="shared" si="103"/>
        <v>93.369902874044897</v>
      </c>
      <c r="J1119">
        <f t="shared" si="104"/>
        <v>54.447148956545966</v>
      </c>
      <c r="K1119">
        <f t="shared" si="105"/>
        <v>1.7148722139438928</v>
      </c>
      <c r="L1119">
        <f>MIN(MAX(L1118*(1+MAX(MIN(((B1119-B1118)/B1118)/($K$7*卓尔金历!$O$8),0),-卓尔金历!$N$11))+MIN(MAX(((B1119-B1118)/B1118)/($K$7*卓尔金历!$O$8),0),卓尔金历!$N$11),0),1)</f>
        <v>0.89393640357414406</v>
      </c>
      <c r="M1119">
        <f t="shared" si="106"/>
        <v>130.8097842611981</v>
      </c>
      <c r="N1119">
        <f t="shared" si="107"/>
        <v>8.4996304508497943E-3</v>
      </c>
      <c r="O1119">
        <f t="shared" si="100"/>
        <v>2.7034057108608286E-2</v>
      </c>
      <c r="P1119">
        <f t="shared" si="101"/>
        <v>1</v>
      </c>
      <c r="Q1119">
        <f t="shared" si="108"/>
        <v>7.3789877980453085</v>
      </c>
    </row>
    <row r="1120" spans="1:17">
      <c r="A1120" s="842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102"/>
        <v>0.7561847737272156</v>
      </c>
      <c r="G1120">
        <f>LN(F1120/参数实验室!$E$58)/参数实验室!$E$59</f>
        <v>-0.33721073370423627</v>
      </c>
      <c r="H1120" s="905">
        <f>INDEX(神经网络!$F$10:$BN$70,MATCH(ROUND(G1120*2,1)/2,神经网络!$D$10:$D$70,0),MATCH(ROUND(E1120*2,1)/2,神经网络!$F$8:$BN$8,0))</f>
        <v>-0.21563933380856995</v>
      </c>
      <c r="I1120">
        <f t="shared" si="103"/>
        <v>95.407704429778477</v>
      </c>
      <c r="J1120">
        <f t="shared" si="104"/>
        <v>50.788077091895723</v>
      </c>
      <c r="K1120">
        <f t="shared" si="105"/>
        <v>1.8785453179719365</v>
      </c>
      <c r="L1120">
        <f>MIN(MAX(L1119*(1+MAX(MIN(((B1120-B1119)/B1119)/($K$7*卓尔金历!$O$8),0),-卓尔金历!$N$11))+MIN(MAX(((B1120-B1119)/B1119)/($K$7*卓尔金历!$O$8),0),卓尔金历!$N$11),0),1)</f>
        <v>0</v>
      </c>
      <c r="M1120">
        <f t="shared" si="106"/>
        <v>133.36190863444125</v>
      </c>
      <c r="N1120">
        <f t="shared" si="107"/>
        <v>-6.7204104067423873E-2</v>
      </c>
      <c r="O1120">
        <f t="shared" si="100"/>
        <v>3.1688599322431031E-2</v>
      </c>
      <c r="P1120">
        <f t="shared" si="101"/>
        <v>6.710465438342918E-3</v>
      </c>
      <c r="Q1120">
        <f t="shared" si="108"/>
        <v>7.5400344774542027</v>
      </c>
    </row>
    <row r="1121" spans="1:17">
      <c r="A1121" s="842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102"/>
        <v>0.76654090945226161</v>
      </c>
      <c r="G1121">
        <f>LN(F1121/参数实验室!$E$58)/参数实验室!$E$59</f>
        <v>-0.33007150492150295</v>
      </c>
      <c r="H1121" s="905">
        <f>INDEX(神经网络!$F$10:$BN$70,MATCH(ROUND(G1121*2,1)/2,神经网络!$D$10:$D$70,0),MATCH(ROUND(E1121*2,1)/2,神经网络!$F$8:$BN$8,0))</f>
        <v>-0.27051584967320108</v>
      </c>
      <c r="I1121">
        <f t="shared" si="103"/>
        <v>95.648549371614806</v>
      </c>
      <c r="J1121">
        <f t="shared" si="104"/>
        <v>50.193527792187012</v>
      </c>
      <c r="K1121">
        <f t="shared" si="105"/>
        <v>1.9055952745067501</v>
      </c>
      <c r="L1121">
        <f>MIN(MAX(L1120*(1+MAX(MIN(((B1121-B1120)/B1120)/($K$7*卓尔金历!$O$8),0),-卓尔金历!$N$11))+MIN(MAX(((B1121-B1120)/B1120)/($K$7*卓尔金历!$O$8),0),卓尔金历!$N$11),0),1)</f>
        <v>0</v>
      </c>
      <c r="M1121">
        <f t="shared" si="106"/>
        <v>133.36190863444125</v>
      </c>
      <c r="N1121">
        <f t="shared" si="107"/>
        <v>-1.1706473915776202E-2</v>
      </c>
      <c r="O1121">
        <f t="shared" si="100"/>
        <v>3.1058135336170248E-2</v>
      </c>
      <c r="P1121">
        <f t="shared" si="101"/>
        <v>1</v>
      </c>
      <c r="Q1121">
        <f t="shared" si="108"/>
        <v>7.5401622036739813</v>
      </c>
    </row>
    <row r="1122" spans="1:17">
      <c r="A1122" s="842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102"/>
        <v>0.82215542168674693</v>
      </c>
      <c r="G1122">
        <f>LN(F1122/参数实验室!$E$58)/参数实验室!$E$59</f>
        <v>-0.29331000028809495</v>
      </c>
      <c r="H1122" s="905">
        <f>INDEX(神经网络!$F$10:$BN$70,MATCH(ROUND(G1122*2,1)/2,神经网络!$D$10:$D$70,0),MATCH(ROUND(E1122*2,1)/2,神经网络!$F$8:$BN$8,0))</f>
        <v>-0.10389207169501263</v>
      </c>
      <c r="I1122">
        <f t="shared" si="103"/>
        <v>96.596806053871589</v>
      </c>
      <c r="J1122">
        <f t="shared" si="104"/>
        <v>48.354016200470802</v>
      </c>
      <c r="K1122">
        <f t="shared" si="105"/>
        <v>1.9976997495593978</v>
      </c>
      <c r="L1122">
        <f>MIN(MAX(L1121*(1+MAX(MIN(((B1122-B1121)/B1121)/($K$7*卓尔金历!$O$8),0),-卓尔金历!$N$11))+MIN(MAX(((B1122-B1121)/B1121)/($K$7*卓尔金历!$O$8),0),卓尔金历!$N$11),0),1)</f>
        <v>0</v>
      </c>
      <c r="M1122">
        <f t="shared" si="106"/>
        <v>133.36190863444125</v>
      </c>
      <c r="N1122">
        <f t="shared" si="107"/>
        <v>-3.6648382224342149E-2</v>
      </c>
      <c r="O1122">
        <f t="shared" si="100"/>
        <v>3.2447658690856279E-2</v>
      </c>
      <c r="P1122">
        <f t="shared" si="101"/>
        <v>2.7277086979230113E-2</v>
      </c>
      <c r="Q1122">
        <f t="shared" si="108"/>
        <v>7.6149151324105642</v>
      </c>
    </row>
    <row r="1123" spans="1:17">
      <c r="A1123" s="842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102"/>
        <v>0.82438244775635838</v>
      </c>
      <c r="G1123">
        <f>LN(F1123/参数实验室!$E$58)/参数实验室!$E$59</f>
        <v>-0.29189021593797798</v>
      </c>
      <c r="H1123" s="905">
        <f>INDEX(神经网络!$F$10:$BN$70,MATCH(ROUND(G1123*2,1)/2,神经网络!$D$10:$D$70,0),MATCH(ROUND(E1123*2,1)/2,神经网络!$F$8:$BN$8,0))</f>
        <v>-0.16131692461569699</v>
      </c>
      <c r="I1123">
        <f t="shared" si="103"/>
        <v>96.407985584783191</v>
      </c>
      <c r="J1123">
        <f t="shared" si="104"/>
        <v>49.263796336937816</v>
      </c>
      <c r="K1123">
        <f t="shared" si="105"/>
        <v>1.9569743453266275</v>
      </c>
      <c r="L1123">
        <f>MIN(MAX(L1122*(1+MAX(MIN(((B1123-B1122)/B1122)/($K$7*卓尔金历!$O$8),0),-卓尔金历!$N$11))+MIN(MAX(((B1123-B1122)/B1122)/($K$7*卓尔金历!$O$8),0),卓尔金历!$N$11),0),1)</f>
        <v>0.55361800974436504</v>
      </c>
      <c r="M1123">
        <f t="shared" si="106"/>
        <v>133.36190863444125</v>
      </c>
      <c r="N1123">
        <f t="shared" si="107"/>
        <v>1.881498597128228E-2</v>
      </c>
      <c r="O1123">
        <f t="shared" si="100"/>
        <v>3.2165913759146007E-2</v>
      </c>
      <c r="P1123">
        <f t="shared" si="101"/>
        <v>0.58610146811532526</v>
      </c>
      <c r="Q1123">
        <f t="shared" si="108"/>
        <v>7.6145091106019125</v>
      </c>
    </row>
    <row r="1124" spans="1:17">
      <c r="A1124" s="842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102"/>
        <v>0.84655216383947052</v>
      </c>
      <c r="G1124">
        <f>LN(F1124/参数实验室!$E$58)/参数实验室!$E$59</f>
        <v>-0.27796202522555225</v>
      </c>
      <c r="H1124" s="905">
        <f>INDEX(神经网络!$F$10:$BN$70,MATCH(ROUND(G1124*2,1)/2,神经网络!$D$10:$D$70,0),MATCH(ROUND(E1124*2,1)/2,神经网络!$F$8:$BN$8,0))</f>
        <v>-0.10389207169501263</v>
      </c>
      <c r="I1124">
        <f t="shared" si="103"/>
        <v>96.736766936873366</v>
      </c>
      <c r="J1124">
        <f t="shared" si="104"/>
        <v>48.222337496508466</v>
      </c>
      <c r="K1124">
        <f t="shared" si="105"/>
        <v>2.006057191729405</v>
      </c>
      <c r="L1124">
        <f>MIN(MAX(L1123*(1+MAX(MIN(((B1124-B1123)/B1123)/($K$7*卓尔金历!$O$8),0),-卓尔金历!$N$11))+MIN(MAX(((B1124-B1123)/B1123)/($K$7*卓尔金历!$O$8),0),卓尔金历!$N$11),0),1)</f>
        <v>0.20924369240375798</v>
      </c>
      <c r="M1124">
        <f t="shared" si="106"/>
        <v>133.61369730263567</v>
      </c>
      <c r="N1124">
        <f t="shared" si="107"/>
        <v>-2.1140450348290939E-2</v>
      </c>
      <c r="O1124">
        <f t="shared" si="100"/>
        <v>3.0914610768739137E-2</v>
      </c>
      <c r="P1124">
        <f t="shared" si="101"/>
        <v>0.4244308970745036</v>
      </c>
      <c r="Q1124">
        <f t="shared" si="108"/>
        <v>7.6297289086043154</v>
      </c>
    </row>
    <row r="1125" spans="1:17">
      <c r="A1125" s="842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102"/>
        <v>0.81592160314341855</v>
      </c>
      <c r="G1125">
        <f>LN(F1125/参数实验室!$E$58)/参数实验室!$E$59</f>
        <v>-0.29730475830195585</v>
      </c>
      <c r="H1125" s="905">
        <f>INDEX(神经网络!$F$10:$BN$70,MATCH(ROUND(G1125*2,1)/2,神经网络!$D$10:$D$70,0),MATCH(ROUND(E1125*2,1)/2,神经网络!$F$8:$BN$8,0))</f>
        <v>-0.10389207169501263</v>
      </c>
      <c r="I1125">
        <f t="shared" si="103"/>
        <v>96.204527201603554</v>
      </c>
      <c r="J1125">
        <f t="shared" si="104"/>
        <v>50.776106300626417</v>
      </c>
      <c r="K1125">
        <f t="shared" si="105"/>
        <v>1.8946810657755515</v>
      </c>
      <c r="L1125">
        <f>MIN(MAX(L1124*(1+MAX(MIN(((B1125-B1124)/B1124)/($K$7*卓尔金历!$O$8),0),-卓尔金历!$N$11))+MIN(MAX(((B1125-B1124)/B1124)/($K$7*卓尔金历!$O$8),0),卓尔金历!$N$11),0),1)</f>
        <v>1</v>
      </c>
      <c r="M1125">
        <f t="shared" si="106"/>
        <v>133.4598750798624</v>
      </c>
      <c r="N1125">
        <f t="shared" si="107"/>
        <v>5.2958212660322766E-2</v>
      </c>
      <c r="O1125">
        <f t="shared" si="100"/>
        <v>3.260432579755209E-2</v>
      </c>
      <c r="P1125">
        <f t="shared" si="101"/>
        <v>1.5919225641637318E-2</v>
      </c>
      <c r="Q1125">
        <f t="shared" si="108"/>
        <v>7.6119120216436826</v>
      </c>
    </row>
    <row r="1126" spans="1:17">
      <c r="A1126" s="842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102"/>
        <v>0.84957295042125736</v>
      </c>
      <c r="G1126">
        <f>LN(F1126/参数实验室!$E$58)/参数实验室!$E$59</f>
        <v>-0.27609250072674196</v>
      </c>
      <c r="H1126" s="905">
        <f>INDEX(神经网络!$F$10:$BN$70,MATCH(ROUND(G1126*2,1)/2,神经网络!$D$10:$D$70,0),MATCH(ROUND(E1126*2,1)/2,神经网络!$F$8:$BN$8,0))</f>
        <v>-4.9488545472956919E-2</v>
      </c>
      <c r="I1126">
        <f t="shared" si="103"/>
        <v>96.503784741081333</v>
      </c>
      <c r="J1126">
        <f t="shared" si="104"/>
        <v>49.255815809424952</v>
      </c>
      <c r="K1126">
        <f t="shared" si="105"/>
        <v>1.9592363491544409</v>
      </c>
      <c r="L1126">
        <f>MIN(MAX(L1125*(1+MAX(MIN(((B1126-B1125)/B1125)/($K$7*卓尔金历!$O$8),0),-卓尔金历!$N$11))+MIN(MAX(((B1126-B1125)/B1125)/($K$7*卓尔金历!$O$8),0),卓尔金历!$N$11),0),1)</f>
        <v>0.11900489469088327</v>
      </c>
      <c r="M1126">
        <f t="shared" si="106"/>
        <v>133.87502055167283</v>
      </c>
      <c r="N1126">
        <f t="shared" si="107"/>
        <v>-2.9941060903732827E-2</v>
      </c>
      <c r="O1126">
        <f t="shared" si="100"/>
        <v>3.33543972231806E-2</v>
      </c>
      <c r="P1126">
        <f t="shared" si="101"/>
        <v>0.14408305149252434</v>
      </c>
      <c r="Q1126">
        <f t="shared" si="108"/>
        <v>7.6122889556233906</v>
      </c>
    </row>
    <row r="1127" spans="1:17">
      <c r="A1127" s="842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102"/>
        <v>0.76832750724853183</v>
      </c>
      <c r="G1127">
        <f>LN(F1127/参数实验室!$E$58)/参数实验室!$E$59</f>
        <v>-0.32884963666226685</v>
      </c>
      <c r="H1127" s="905">
        <f>INDEX(神经网络!$F$10:$BN$70,MATCH(ROUND(G1127*2,1)/2,神经网络!$D$10:$D$70,0),MATCH(ROUND(E1127*2,1)/2,神经网络!$F$8:$BN$8,0))</f>
        <v>-0.16120966340490714</v>
      </c>
      <c r="I1127">
        <f t="shared" si="103"/>
        <v>96.075491970747976</v>
      </c>
      <c r="J1127">
        <f t="shared" si="104"/>
        <v>53.673037787797718</v>
      </c>
      <c r="K1127">
        <f t="shared" si="105"/>
        <v>1.7900140541810405</v>
      </c>
      <c r="L1127">
        <f>MIN(MAX(L1126*(1+MAX(MIN(((B1127-B1126)/B1126)/($K$7*卓尔金历!$O$8),0),-卓尔金历!$N$11))+MIN(MAX(((B1127-B1126)/B1126)/($K$7*卓尔金历!$O$8),0),卓尔金历!$N$11),0),1)</f>
        <v>1</v>
      </c>
      <c r="M1127">
        <f t="shared" si="106"/>
        <v>133.80431381849266</v>
      </c>
      <c r="N1127">
        <f t="shared" si="107"/>
        <v>8.9679196370706357E-2</v>
      </c>
      <c r="O1127">
        <f t="shared" si="100"/>
        <v>3.8181854192517142E-2</v>
      </c>
      <c r="P1127">
        <f t="shared" si="101"/>
        <v>4.8737966874669355E-3</v>
      </c>
      <c r="Q1127">
        <f t="shared" si="108"/>
        <v>7.6074212471503309</v>
      </c>
    </row>
    <row r="1128" spans="1:17">
      <c r="A1128" s="842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102"/>
        <v>0.74479769642726146</v>
      </c>
      <c r="G1128">
        <f>LN(F1128/参数实验室!$E$58)/参数实验室!$E$59</f>
        <v>-0.34517440861739002</v>
      </c>
      <c r="H1128" s="905">
        <f>INDEX(神经网络!$F$10:$BN$70,MATCH(ROUND(G1128*2,1)/2,神经网络!$D$10:$D$70,0),MATCH(ROUND(E1128*2,1)/2,神经网络!$F$8:$BN$8,0))</f>
        <v>-0.16120966340490714</v>
      </c>
      <c r="I1128">
        <f t="shared" si="103"/>
        <v>95.868229046803904</v>
      </c>
      <c r="J1128">
        <f t="shared" si="104"/>
        <v>54.391285263955901</v>
      </c>
      <c r="K1128">
        <f t="shared" si="105"/>
        <v>1.7625659805897989</v>
      </c>
      <c r="L1128">
        <f>MIN(MAX(L1127*(1+MAX(MIN(((B1128-B1127)/B1127)/($K$7*卓尔金历!$O$8),0),-卓尔金历!$N$11))+MIN(MAX(((B1128-B1127)/B1127)/($K$7*卓尔金历!$O$8),0),卓尔金历!$N$11),0),1)</f>
        <v>1</v>
      </c>
      <c r="M1128">
        <f t="shared" si="106"/>
        <v>133.51565879576538</v>
      </c>
      <c r="N1128">
        <f t="shared" si="107"/>
        <v>1.3381904691101119E-2</v>
      </c>
      <c r="O1128">
        <f t="shared" si="100"/>
        <v>3.8130506994643272E-2</v>
      </c>
      <c r="P1128">
        <f t="shared" si="101"/>
        <v>1</v>
      </c>
      <c r="Q1128">
        <f t="shared" si="108"/>
        <v>7.6073412611690348</v>
      </c>
    </row>
    <row r="1129" spans="1:17">
      <c r="A1129" s="842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102"/>
        <v>0.7474148318503997</v>
      </c>
      <c r="G1129">
        <f>LN(F1129/参数实验室!$E$58)/参数实验室!$E$59</f>
        <v>-0.34333336320257662</v>
      </c>
      <c r="H1129" s="905">
        <f>INDEX(神经网络!$F$10:$BN$70,MATCH(ROUND(G1129*2,1)/2,神经网络!$D$10:$D$70,0),MATCH(ROUND(E1129*2,1)/2,神经网络!$F$8:$BN$8,0))</f>
        <v>-0.21563933380856995</v>
      </c>
      <c r="I1129">
        <f t="shared" si="103"/>
        <v>96.286602793508649</v>
      </c>
      <c r="J1129">
        <f t="shared" si="104"/>
        <v>52.918877937831645</v>
      </c>
      <c r="K1129">
        <f t="shared" si="105"/>
        <v>1.8195133106681665</v>
      </c>
      <c r="L1129">
        <f>MIN(MAX(L1128*(1+MAX(MIN(((B1129-B1128)/B1128)/($K$7*卓尔金历!$O$8),0),-卓尔金历!$N$11))+MIN(MAX(((B1129-B1128)/B1128)/($K$7*卓尔金历!$O$8),0),卓尔金历!$N$11),0),1)</f>
        <v>0.2034648245908931</v>
      </c>
      <c r="M1129">
        <f t="shared" si="106"/>
        <v>134.09832780894664</v>
      </c>
      <c r="N1129">
        <f t="shared" si="107"/>
        <v>-2.7070647788129981E-2</v>
      </c>
      <c r="O1129">
        <f t="shared" si="100"/>
        <v>3.8453975443512964E-2</v>
      </c>
      <c r="P1129">
        <f t="shared" si="101"/>
        <v>0.40252682411538987</v>
      </c>
      <c r="Q1129">
        <f t="shared" si="108"/>
        <v>7.6405400789373594</v>
      </c>
    </row>
    <row r="1130" spans="1:17">
      <c r="A1130" s="842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102"/>
        <v>0.76636201990359198</v>
      </c>
      <c r="G1130">
        <f>LN(F1130/参数实验室!$E$58)/参数实验室!$E$59</f>
        <v>-0.33019400570287988</v>
      </c>
      <c r="H1130" s="905">
        <f>INDEX(神经网络!$F$10:$BN$70,MATCH(ROUND(G1130*2,1)/2,神经网络!$D$10:$D$70,0),MATCH(ROUND(E1130*2,1)/2,神经网络!$F$8:$BN$8,0))</f>
        <v>-0.21563933380856995</v>
      </c>
      <c r="I1130">
        <f t="shared" si="103"/>
        <v>96.912848574871418</v>
      </c>
      <c r="J1130">
        <f t="shared" si="104"/>
        <v>51.322772435257924</v>
      </c>
      <c r="K1130">
        <f t="shared" si="105"/>
        <v>1.888301118126928</v>
      </c>
      <c r="L1130">
        <f>MIN(MAX(L1129*(1+MAX(MIN(((B1130-B1129)/B1129)/($K$7*卓尔金历!$O$8),0),-卓尔金历!$N$11))+MIN(MAX(((B1130-B1129)/B1129)/($K$7*卓尔金历!$O$8),0),卓尔金历!$N$11),0),1)</f>
        <v>2.2894400945093294E-2</v>
      </c>
      <c r="M1130">
        <f t="shared" si="106"/>
        <v>134.27578420198219</v>
      </c>
      <c r="N1130">
        <f t="shared" si="107"/>
        <v>-3.0161363293620871E-2</v>
      </c>
      <c r="O1130">
        <f t="shared" si="100"/>
        <v>3.9170590745295698E-2</v>
      </c>
      <c r="P1130">
        <f t="shared" si="101"/>
        <v>0.30986896390843838</v>
      </c>
      <c r="Q1130">
        <f t="shared" si="108"/>
        <v>7.6605432032592988</v>
      </c>
    </row>
    <row r="1131" spans="1:17">
      <c r="A1131" s="842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102"/>
        <v>0.77037207966296428</v>
      </c>
      <c r="G1131">
        <f>LN(F1131/参数实验室!$E$58)/参数实验室!$E$59</f>
        <v>-0.3274548189359473</v>
      </c>
      <c r="H1131" s="905">
        <f>INDEX(神经网络!$F$10:$BN$70,MATCH(ROUND(G1131*2,1)/2,神经网络!$D$10:$D$70,0),MATCH(ROUND(E1131*2,1)/2,神经网络!$F$8:$BN$8,0))</f>
        <v>-0.21563933380856995</v>
      </c>
      <c r="I1131">
        <f t="shared" si="103"/>
        <v>96.599261507066572</v>
      </c>
      <c r="J1131">
        <f t="shared" si="104"/>
        <v>52.092893340249745</v>
      </c>
      <c r="K1131">
        <f t="shared" si="105"/>
        <v>1.854365448202679</v>
      </c>
      <c r="L1131">
        <f>MIN(MAX(L1130*(1+MAX(MIN(((B1131-B1130)/B1130)/($K$7*卓尔金历!$O$8),0),-卓尔金历!$N$11))+MIN(MAX(((B1131-B1130)/B1130)/($K$7*卓尔金历!$O$8),0),卓尔金历!$N$11),0),1)</f>
        <v>0.46441921329927399</v>
      </c>
      <c r="M1131">
        <f t="shared" si="106"/>
        <v>134.26583693517262</v>
      </c>
      <c r="N1131">
        <f t="shared" si="107"/>
        <v>1.500544238843109E-2</v>
      </c>
      <c r="O1131">
        <f t="shared" si="100"/>
        <v>3.9216372293370182E-2</v>
      </c>
      <c r="P1131">
        <f t="shared" si="101"/>
        <v>1</v>
      </c>
      <c r="Q1131">
        <f t="shared" si="108"/>
        <v>7.6528622622186475</v>
      </c>
    </row>
    <row r="1132" spans="1:17">
      <c r="A1132" s="842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102"/>
        <v>0.80195653788417487</v>
      </c>
      <c r="G1132">
        <f>LN(F1132/参数实验室!$E$58)/参数实验室!$E$59</f>
        <v>-0.3063657658282265</v>
      </c>
      <c r="H1132" s="905">
        <f>INDEX(神经网络!$F$10:$BN$70,MATCH(ROUND(G1132*2,1)/2,神经网络!$D$10:$D$70,0),MATCH(ROUND(E1132*2,1)/2,神经网络!$F$8:$BN$8,0))</f>
        <v>-0.10389207169501263</v>
      </c>
      <c r="I1132">
        <f t="shared" si="103"/>
        <v>97.234311599622515</v>
      </c>
      <c r="J1132">
        <f t="shared" si="104"/>
        <v>50.504768365188887</v>
      </c>
      <c r="K1132">
        <f t="shared" si="105"/>
        <v>1.9252501248306411</v>
      </c>
      <c r="L1132">
        <f>MIN(MAX(L1131*(1+MAX(MIN(((B1132-B1131)/B1131)/($K$7*卓尔金历!$O$8),0),-卓尔金历!$N$11))+MIN(MAX(((B1132-B1131)/B1131)/($K$7*卓尔金历!$O$8),0),卓尔金历!$N$11),0),1)</f>
        <v>4.7815932980289057E-2</v>
      </c>
      <c r="M1132">
        <f t="shared" si="106"/>
        <v>134.67576710187822</v>
      </c>
      <c r="N1132">
        <f t="shared" si="107"/>
        <v>-3.048640367675234E-2</v>
      </c>
      <c r="O1132">
        <f t="shared" ref="O1132:O1195" si="109">STDEVP(N1112:N1132)</f>
        <v>3.9900475231591757E-2</v>
      </c>
      <c r="P1132">
        <f t="shared" ref="P1132:P1195" si="110">MIN(O1131*MAX(1-LN(MAX(ABS(N1132),0.0001)/O1132),0)+MAX(-LN(MAX(ABS(N1132),0.0001)/O1132),0),1)</f>
        <v>0.31887722076223352</v>
      </c>
      <c r="Q1132">
        <f t="shared" si="108"/>
        <v>7.7031726974343906</v>
      </c>
    </row>
    <row r="1133" spans="1:17">
      <c r="A1133" s="842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102"/>
        <v>0.78231640021418192</v>
      </c>
      <c r="G1133">
        <f>LN(F1133/参数实验室!$E$58)/参数实验室!$E$59</f>
        <v>-0.31937960142789851</v>
      </c>
      <c r="H1133" s="905">
        <f>INDEX(神经网络!$F$10:$BN$70,MATCH(ROUND(G1133*2,1)/2,神经网络!$D$10:$D$70,0),MATCH(ROUND(E1133*2,1)/2,神经网络!$F$8:$BN$8,0))</f>
        <v>-0.10389207169501263</v>
      </c>
      <c r="I1133">
        <f t="shared" si="103"/>
        <v>96.902291404163876</v>
      </c>
      <c r="J1133">
        <f t="shared" si="104"/>
        <v>52.164718087865559</v>
      </c>
      <c r="K1133">
        <f t="shared" si="105"/>
        <v>1.8576212995332007</v>
      </c>
      <c r="L1133">
        <f>MIN(MAX(L1132*(1+MAX(MIN(((B1133-B1132)/B1132)/($K$7*卓尔金历!$O$8),0),-卓尔金历!$N$11))+MIN(MAX(((B1133-B1132)/B1132)/($K$7*卓尔金历!$O$8),0),卓尔金历!$N$11),0),1)</f>
        <v>1</v>
      </c>
      <c r="M1133">
        <f t="shared" si="106"/>
        <v>134.65377802239459</v>
      </c>
      <c r="N1133">
        <f t="shared" si="107"/>
        <v>3.2867188117247349E-2</v>
      </c>
      <c r="O1133">
        <f t="shared" si="109"/>
        <v>3.9888416857949201E-2</v>
      </c>
      <c r="P1133">
        <f t="shared" si="110"/>
        <v>0.24123679067363996</v>
      </c>
      <c r="Q1133">
        <f t="shared" si="108"/>
        <v>7.6947850901598009</v>
      </c>
    </row>
    <row r="1134" spans="1:17">
      <c r="A1134" s="842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102"/>
        <v>0.78144415108737109</v>
      </c>
      <c r="G1134">
        <f>LN(F1134/参数实验室!$E$58)/参数实验室!$E$59</f>
        <v>-0.31996511757725871</v>
      </c>
      <c r="H1134" s="905">
        <f>INDEX(神经网络!$F$10:$BN$70,MATCH(ROUND(G1134*2,1)/2,神经网络!$D$10:$D$70,0),MATCH(ROUND(E1134*2,1)/2,神经网络!$F$8:$BN$8,0))</f>
        <v>-0.10389207169501263</v>
      </c>
      <c r="I1134">
        <f t="shared" si="103"/>
        <v>96.877648540720813</v>
      </c>
      <c r="J1134">
        <f t="shared" si="104"/>
        <v>52.292406528071467</v>
      </c>
      <c r="K1134">
        <f t="shared" si="105"/>
        <v>1.8526140786562426</v>
      </c>
      <c r="L1134">
        <f>MIN(MAX(L1133*(1+MAX(MIN(((B1134-B1133)/B1133)/($K$7*卓尔金历!$O$8),0),-卓尔金历!$N$11))+MIN(MAX(((B1134-B1133)/B1133)/($K$7*卓尔金历!$O$8),0),卓尔金历!$N$11),0),1)</f>
        <v>1</v>
      </c>
      <c r="M1134">
        <f t="shared" si="106"/>
        <v>134.61953471797099</v>
      </c>
      <c r="N1134">
        <f t="shared" si="107"/>
        <v>2.4477931614780204E-3</v>
      </c>
      <c r="O1134">
        <f t="shared" si="109"/>
        <v>3.9203668502997516E-2</v>
      </c>
      <c r="P1134">
        <f t="shared" si="110"/>
        <v>1</v>
      </c>
      <c r="Q1134">
        <f t="shared" si="108"/>
        <v>7.6943130302048175</v>
      </c>
    </row>
    <row r="1135" spans="1:17">
      <c r="A1135" s="842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102"/>
        <v>0.78869571483622347</v>
      </c>
      <c r="G1135">
        <f>LN(F1135/参数实验室!$E$58)/参数实验室!$E$59</f>
        <v>-0.3151170913654735</v>
      </c>
      <c r="H1135" s="905">
        <f>INDEX(神经网络!$F$10:$BN$70,MATCH(ROUND(G1135*2,1)/2,神经网络!$D$10:$D$70,0),MATCH(ROUND(E1135*2,1)/2,神经网络!$F$8:$BN$8,0))</f>
        <v>-0.16131692461569699</v>
      </c>
      <c r="I1135">
        <f t="shared" si="103"/>
        <v>96.977490322408627</v>
      </c>
      <c r="J1135">
        <f t="shared" si="104"/>
        <v>51.773672239734999</v>
      </c>
      <c r="K1135">
        <f t="shared" si="105"/>
        <v>1.8731043429440346</v>
      </c>
      <c r="L1135">
        <f>MIN(MAX(L1134*(1+MAX(MIN(((B1135-B1134)/B1134)/($K$7*卓尔金历!$O$8),0),-卓尔金历!$N$11))+MIN(MAX(((B1135-B1134)/B1134)/($K$7*卓尔金历!$O$8),0),卓尔金历!$N$11),0),1)</f>
        <v>0.70811442148413262</v>
      </c>
      <c r="M1135">
        <f t="shared" si="106"/>
        <v>134.75827316175742</v>
      </c>
      <c r="N1135">
        <f t="shared" si="107"/>
        <v>-9.9198779091950497E-3</v>
      </c>
      <c r="O1135">
        <f t="shared" si="109"/>
        <v>3.9251446029845642E-2</v>
      </c>
      <c r="P1135">
        <f t="shared" si="110"/>
        <v>1</v>
      </c>
      <c r="Q1135">
        <f t="shared" si="108"/>
        <v>7.7022427635682007</v>
      </c>
    </row>
    <row r="1136" spans="1:17">
      <c r="A1136" s="842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102"/>
        <v>0.81553490232995995</v>
      </c>
      <c r="G1136">
        <f>LN(F1136/参数实验室!$E$58)/参数实验室!$E$59</f>
        <v>-0.29755356847682318</v>
      </c>
      <c r="H1136" s="905">
        <f>INDEX(神经网络!$F$10:$BN$70,MATCH(ROUND(G1136*2,1)/2,神经网络!$D$10:$D$70,0),MATCH(ROUND(E1136*2,1)/2,神经网络!$F$8:$BN$8,0))</f>
        <v>-0.10389207169501263</v>
      </c>
      <c r="I1136">
        <f t="shared" si="103"/>
        <v>97.252392610889018</v>
      </c>
      <c r="J1136">
        <f t="shared" si="104"/>
        <v>50.863892103267979</v>
      </c>
      <c r="K1136">
        <f t="shared" si="105"/>
        <v>1.912012403876592</v>
      </c>
      <c r="L1136">
        <f>MIN(MAX(L1135*(1+MAX(MIN(((B1136-B1135)/B1135)/($K$7*卓尔金历!$O$8),0),-卓尔金历!$N$11))+MIN(MAX(((B1136-B1135)/B1135)/($K$7*卓尔金历!$O$8),0),卓尔金历!$N$11),0),1)</f>
        <v>0.34198280698472777</v>
      </c>
      <c r="M1136">
        <f t="shared" si="106"/>
        <v>135.02877255226289</v>
      </c>
      <c r="N1136">
        <f t="shared" si="107"/>
        <v>-1.7572254335260124E-2</v>
      </c>
      <c r="O1136">
        <f t="shared" si="109"/>
        <v>3.3808927051807304E-2</v>
      </c>
      <c r="P1136">
        <f t="shared" si="110"/>
        <v>0.71934141849610711</v>
      </c>
      <c r="Q1136">
        <f t="shared" si="108"/>
        <v>7.7240763267496879</v>
      </c>
    </row>
    <row r="1137" spans="1:17">
      <c r="A1137" s="842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102"/>
        <v>0.81466322362736632</v>
      </c>
      <c r="G1137">
        <f>LN(F1137/参数实验室!$E$58)/参数实验室!$E$59</f>
        <v>-0.29811485501941154</v>
      </c>
      <c r="H1137" s="905">
        <f>INDEX(神经网络!$F$10:$BN$70,MATCH(ROUND(G1137*2,1)/2,神经网络!$D$10:$D$70,0),MATCH(ROUND(E1137*2,1)/2,神经网络!$F$8:$BN$8,0))</f>
        <v>-0.16131692461569699</v>
      </c>
      <c r="I1137">
        <f t="shared" si="103"/>
        <v>97.265074813817563</v>
      </c>
      <c r="J1137">
        <f t="shared" si="104"/>
        <v>50.800047883165028</v>
      </c>
      <c r="K1137">
        <f t="shared" si="105"/>
        <v>1.9146650223148882</v>
      </c>
      <c r="L1137">
        <f>MIN(MAX(L1136*(1+MAX(MIN(((B1137-B1136)/B1136)/($K$7*卓尔金历!$O$8),0),-卓尔金历!$N$11))+MIN(MAX(((B1137-B1136)/B1136)/($K$7*卓尔金历!$O$8),0),卓尔金历!$N$11),0),1)</f>
        <v>0.32935224773723781</v>
      </c>
      <c r="M1137">
        <f t="shared" si="106"/>
        <v>135.03479433380139</v>
      </c>
      <c r="N1137">
        <f t="shared" si="107"/>
        <v>-1.2551973013257753E-3</v>
      </c>
      <c r="O1137">
        <f t="shared" si="109"/>
        <v>3.3098635890564748E-2</v>
      </c>
      <c r="P1137">
        <f t="shared" si="110"/>
        <v>1</v>
      </c>
      <c r="Q1137">
        <f t="shared" si="108"/>
        <v>7.7248008895397398</v>
      </c>
    </row>
    <row r="1138" spans="1:17">
      <c r="A1138" s="842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102"/>
        <v>0.79743282965963092</v>
      </c>
      <c r="G1138">
        <f>LN(F1138/参数实验室!$E$58)/参数实验室!$E$59</f>
        <v>-0.30933476503615087</v>
      </c>
      <c r="H1138" s="905">
        <f>INDEX(神经网络!$F$10:$BN$70,MATCH(ROUND(G1138*2,1)/2,神经网络!$D$10:$D$70,0),MATCH(ROUND(E1138*2,1)/2,神经网络!$F$8:$BN$8,0))</f>
        <v>-0.16131692461569699</v>
      </c>
      <c r="I1138">
        <f t="shared" si="103"/>
        <v>97.131968671638631</v>
      </c>
      <c r="J1138">
        <f t="shared" si="104"/>
        <v>51.230996368859927</v>
      </c>
      <c r="K1138">
        <f t="shared" si="105"/>
        <v>1.895960952472886</v>
      </c>
      <c r="L1138">
        <f>MIN(MAX(L1137*(1+MAX(MIN(((B1138-B1137)/B1137)/($K$7*卓尔金历!$O$8),0),-卓尔金历!$N$11))+MIN(MAX(((B1138-B1137)/B1137)/($K$7*卓尔金历!$O$8),0),卓尔金历!$N$11),0),1)</f>
        <v>0.57896544791888893</v>
      </c>
      <c r="M1138">
        <f t="shared" si="106"/>
        <v>134.97393215573959</v>
      </c>
      <c r="N1138">
        <f t="shared" si="107"/>
        <v>8.4832299112401546E-3</v>
      </c>
      <c r="O1138">
        <f t="shared" si="109"/>
        <v>3.318830895944902E-2</v>
      </c>
      <c r="P1138">
        <f t="shared" si="110"/>
        <v>1</v>
      </c>
      <c r="Q1138">
        <f t="shared" si="108"/>
        <v>7.7142295878934375</v>
      </c>
    </row>
    <row r="1139" spans="1:17">
      <c r="A1139" s="842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102"/>
        <v>0.7854877205475117</v>
      </c>
      <c r="G1139">
        <f>LN(F1139/参数实验室!$E$58)/参数实验室!$E$59</f>
        <v>-0.31725627167392489</v>
      </c>
      <c r="H1139" s="905">
        <f>INDEX(神经网络!$F$10:$BN$70,MATCH(ROUND(G1139*2,1)/2,神经网络!$D$10:$D$70,0),MATCH(ROUND(E1139*2,1)/2,神经网络!$F$8:$BN$8,0))</f>
        <v>-0.16131692461569699</v>
      </c>
      <c r="I1139">
        <f t="shared" si="103"/>
        <v>97.376053576506251</v>
      </c>
      <c r="J1139">
        <f t="shared" si="104"/>
        <v>50.432943617573066</v>
      </c>
      <c r="K1139">
        <f t="shared" si="105"/>
        <v>1.9308024991540675</v>
      </c>
      <c r="L1139">
        <f>MIN(MAX(L1138*(1+MAX(MIN(((B1139-B1138)/B1138)/($K$7*卓尔金历!$O$8),0),-卓尔金历!$N$11))+MIN(MAX(((B1139-B1138)/B1138)/($K$7*卓尔金历!$O$8),0),卓尔金历!$N$11),0),1)</f>
        <v>0.31359182476603265</v>
      </c>
      <c r="M1139">
        <f t="shared" si="106"/>
        <v>135.17030493069541</v>
      </c>
      <c r="N1139">
        <f t="shared" si="107"/>
        <v>-1.5577537191369936E-2</v>
      </c>
      <c r="O1139">
        <f t="shared" si="109"/>
        <v>3.3271366110407832E-2</v>
      </c>
      <c r="P1139">
        <f t="shared" si="110"/>
        <v>0.81724102554889655</v>
      </c>
      <c r="Q1139">
        <f t="shared" si="108"/>
        <v>7.7336148327395842</v>
      </c>
    </row>
    <row r="1140" spans="1:17">
      <c r="A1140" s="842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102"/>
        <v>0.75564185811859674</v>
      </c>
      <c r="G1140">
        <f>LN(F1140/参数实验室!$E$58)/参数实验室!$E$59</f>
        <v>-0.33758769685395557</v>
      </c>
      <c r="H1140" s="905">
        <f>INDEX(神经网络!$F$10:$BN$70,MATCH(ROUND(G1140*2,1)/2,神经网络!$D$10:$D$70,0),MATCH(ROUND(E1140*2,1)/2,神经网络!$F$8:$BN$8,0))</f>
        <v>-0.27051584967320108</v>
      </c>
      <c r="I1140">
        <f t="shared" si="103"/>
        <v>97.071554854607925</v>
      </c>
      <c r="J1140">
        <f t="shared" si="104"/>
        <v>51.410558237899465</v>
      </c>
      <c r="K1140">
        <f t="shared" si="105"/>
        <v>1.8881637971214933</v>
      </c>
      <c r="L1140">
        <f>MIN(MAX(L1139*(1+MAX(MIN(((B1140-B1139)/B1139)/($K$7*卓尔金历!$O$8),0),-卓尔金历!$N$11))+MIN(MAX(((B1140-B1139)/B1139)/($K$7*卓尔金历!$O$8),0),卓尔金历!$N$11),0),1)</f>
        <v>0.88396577358157369</v>
      </c>
      <c r="M1140">
        <f t="shared" si="106"/>
        <v>135.03775505334681</v>
      </c>
      <c r="N1140">
        <f t="shared" si="107"/>
        <v>1.9384444971912357E-2</v>
      </c>
      <c r="O1140">
        <f t="shared" si="109"/>
        <v>3.3525505225285697E-2</v>
      </c>
      <c r="P1140">
        <f t="shared" si="110"/>
        <v>0.59933416388469618</v>
      </c>
      <c r="Q1140">
        <f t="shared" si="108"/>
        <v>7.7138512351251629</v>
      </c>
    </row>
    <row r="1141" spans="1:17">
      <c r="A1141" s="842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102"/>
        <v>0.75879875892026072</v>
      </c>
      <c r="G1141">
        <f>LN(F1141/参数实验室!$E$58)/参数实验室!$E$59</f>
        <v>-0.33539954298296321</v>
      </c>
      <c r="H1141" s="905">
        <f>INDEX(神经网络!$F$10:$BN$70,MATCH(ROUND(G1141*2,1)/2,神经网络!$D$10:$D$70,0),MATCH(ROUND(E1141*2,1)/2,神经网络!$F$8:$BN$8,0))</f>
        <v>-0.21563933380856995</v>
      </c>
      <c r="I1141">
        <f t="shared" si="103"/>
        <v>97.055249735613458</v>
      </c>
      <c r="J1141">
        <f t="shared" si="104"/>
        <v>51.442480347950934</v>
      </c>
      <c r="K1141">
        <f t="shared" si="105"/>
        <v>1.8866751579461776</v>
      </c>
      <c r="L1141">
        <f>MIN(MAX(L1140*(1+MAX(MIN(((B1141-B1140)/B1140)/($K$7*卓尔金历!$O$8),0),-卓尔金历!$N$11))+MIN(MAX(((B1141-B1140)/B1140)/($K$7*卓尔金历!$O$8),0),卓尔金历!$N$11),0),1)</f>
        <v>0.90223606950710877</v>
      </c>
      <c r="M1141">
        <f t="shared" si="106"/>
        <v>135.01770467159778</v>
      </c>
      <c r="N1141">
        <f t="shared" si="107"/>
        <v>6.2092517851586532E-4</v>
      </c>
      <c r="O1141">
        <f t="shared" si="109"/>
        <v>3.0208036933119162E-2</v>
      </c>
      <c r="P1141">
        <f t="shared" si="110"/>
        <v>1</v>
      </c>
      <c r="Q1141">
        <f t="shared" si="108"/>
        <v>7.7130746800181864</v>
      </c>
    </row>
    <row r="1142" spans="1:17">
      <c r="A1142" s="842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102"/>
        <v>0.75238735596865869</v>
      </c>
      <c r="G1142">
        <f>LN(F1142/参数实验室!$E$58)/参数实验室!$E$59</f>
        <v>-0.33985309230853811</v>
      </c>
      <c r="H1142" s="905">
        <f>INDEX(神经网络!$F$10:$BN$70,MATCH(ROUND(G1142*2,1)/2,神经网络!$D$10:$D$70,0),MATCH(ROUND(E1142*2,1)/2,神经网络!$F$8:$BN$8,0))</f>
        <v>-0.21563933380856995</v>
      </c>
      <c r="I1142">
        <f t="shared" si="103"/>
        <v>96.850700782476082</v>
      </c>
      <c r="J1142">
        <f t="shared" si="104"/>
        <v>51.94525358126166</v>
      </c>
      <c r="K1142">
        <f t="shared" si="105"/>
        <v>1.8644764267242555</v>
      </c>
      <c r="L1142">
        <f>MIN(MAX(L1141*(1+MAX(MIN(((B1142-B1141)/B1141)/($K$7*卓尔金历!$O$8),0),-卓尔金历!$N$11))+MIN(MAX(((B1142-B1141)/B1141)/($K$7*卓尔金历!$O$8),0),卓尔金历!$N$11),0),1)</f>
        <v>1</v>
      </c>
      <c r="M1142">
        <f t="shared" si="106"/>
        <v>134.76096727343395</v>
      </c>
      <c r="N1142">
        <f t="shared" si="107"/>
        <v>9.7735029475645319E-3</v>
      </c>
      <c r="O1142">
        <f t="shared" si="109"/>
        <v>3.0122135358643019E-2</v>
      </c>
      <c r="P1142">
        <f t="shared" si="110"/>
        <v>1</v>
      </c>
      <c r="Q1142">
        <f t="shared" si="108"/>
        <v>7.6968189766372159</v>
      </c>
    </row>
    <row r="1143" spans="1:17">
      <c r="A1143" s="842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102"/>
        <v>0.7326819808449031</v>
      </c>
      <c r="G1143">
        <f>LN(F1143/参数实验室!$E$58)/参数实验室!$E$59</f>
        <v>-0.35378247943796848</v>
      </c>
      <c r="H1143" s="905">
        <f>INDEX(神经网络!$F$10:$BN$70,MATCH(ROUND(G1143*2,1)/2,神经网络!$D$10:$D$70,0),MATCH(ROUND(E1143*2,1)/2,神经网络!$F$8:$BN$8,0))</f>
        <v>-0.21563933380856995</v>
      </c>
      <c r="I1143">
        <f t="shared" si="103"/>
        <v>96.127159985992179</v>
      </c>
      <c r="J1143">
        <f t="shared" si="104"/>
        <v>53.744862535413525</v>
      </c>
      <c r="K1143">
        <f t="shared" si="105"/>
        <v>1.7885832329118367</v>
      </c>
      <c r="L1143">
        <f>MIN(MAX(L1142*(1+MAX(MIN(((B1143-B1142)/B1142)/($K$7*卓尔金历!$O$8),0),-卓尔金历!$N$11))+MIN(MAX(((B1143-B1142)/B1142)/($K$7*卓尔金历!$O$8),0),卓尔金历!$N$11),0),1)</f>
        <v>1</v>
      </c>
      <c r="M1143">
        <f t="shared" si="106"/>
        <v>133.75421092775758</v>
      </c>
      <c r="N1143">
        <f t="shared" si="107"/>
        <v>3.4644338608081048E-2</v>
      </c>
      <c r="O1143">
        <f t="shared" si="109"/>
        <v>2.9578763390986522E-2</v>
      </c>
      <c r="P1143">
        <f t="shared" si="110"/>
        <v>2.5360498279626317E-2</v>
      </c>
      <c r="Q1143">
        <f t="shared" si="108"/>
        <v>7.6393184888993293</v>
      </c>
    </row>
    <row r="1144" spans="1:17">
      <c r="A1144" s="842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102"/>
        <v>0.72662306137184118</v>
      </c>
      <c r="G1144">
        <f>LN(F1144/参数实验室!$E$58)/参数实验室!$E$59</f>
        <v>-0.35814080968883233</v>
      </c>
      <c r="H1144" s="905">
        <f>INDEX(神经网络!$F$10:$BN$70,MATCH(ROUND(G1144*2,1)/2,神经网络!$D$10:$D$70,0),MATCH(ROUND(E1144*2,1)/2,神经网络!$F$8:$BN$8,0))</f>
        <v>-0.21563933380856995</v>
      </c>
      <c r="I1144">
        <f t="shared" si="103"/>
        <v>95.540800823615598</v>
      </c>
      <c r="J1144">
        <f t="shared" si="104"/>
        <v>55.265153026614996</v>
      </c>
      <c r="K1144">
        <f t="shared" si="105"/>
        <v>1.7287711259499157</v>
      </c>
      <c r="L1144">
        <f>MIN(MAX(L1143*(1+MAX(MIN(((B1144-B1143)/B1143)/($K$7*卓尔金历!$O$8),0),-卓尔金历!$N$11))+MIN(MAX(((B1144-B1143)/B1143)/($K$7*卓尔金历!$O$8),0),卓尔金历!$N$11),0),1)</f>
        <v>1</v>
      </c>
      <c r="M1144">
        <f t="shared" si="106"/>
        <v>132.93833321852983</v>
      </c>
      <c r="N1144">
        <f t="shared" si="107"/>
        <v>2.8287177964214139E-2</v>
      </c>
      <c r="O1144">
        <f t="shared" si="109"/>
        <v>2.9849759276914366E-2</v>
      </c>
      <c r="P1144">
        <f t="shared" si="110"/>
        <v>8.4937307615506163E-2</v>
      </c>
      <c r="Q1144">
        <f t="shared" si="108"/>
        <v>7.6381367269483889</v>
      </c>
    </row>
    <row r="1145" spans="1:17">
      <c r="A1145" s="842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102"/>
        <v>0.77341580160618684</v>
      </c>
      <c r="G1145">
        <f>LN(F1145/参数实验室!$E$58)/参数实验室!$E$59</f>
        <v>-0.32538521875675142</v>
      </c>
      <c r="H1145" s="905">
        <f>INDEX(神经网络!$F$10:$BN$70,MATCH(ROUND(G1145*2,1)/2,神经网络!$D$10:$D$70,0),MATCH(ROUND(E1145*2,1)/2,神经网络!$F$8:$BN$8,0))</f>
        <v>-0.21563933380856995</v>
      </c>
      <c r="I1145">
        <f t="shared" si="103"/>
        <v>96.138789745329618</v>
      </c>
      <c r="J1145">
        <f t="shared" si="104"/>
        <v>53.661066996528405</v>
      </c>
      <c r="K1145">
        <f t="shared" si="105"/>
        <v>1.7915929579176892</v>
      </c>
      <c r="L1145">
        <f>MIN(MAX(L1144*(1+MAX(MIN(((B1145-B1144)/B1144)/($K$7*卓尔金历!$O$8),0),-卓尔金历!$N$11))+MIN(MAX(((B1145-B1144)/B1144)/($K$7*卓尔金历!$O$8),0),卓尔金历!$N$11),0),1)</f>
        <v>0.14595138928460538</v>
      </c>
      <c r="M1145">
        <f t="shared" si="106"/>
        <v>133.77039292339424</v>
      </c>
      <c r="N1145">
        <f t="shared" si="107"/>
        <v>-2.9025270758122817E-2</v>
      </c>
      <c r="O1145">
        <f t="shared" si="109"/>
        <v>3.0234937763715154E-2</v>
      </c>
      <c r="P1145">
        <f t="shared" si="110"/>
        <v>7.1899842454381982E-2</v>
      </c>
      <c r="Q1145">
        <f t="shared" si="108"/>
        <v>7.6421973266629628</v>
      </c>
    </row>
    <row r="1146" spans="1:17">
      <c r="A1146" s="842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102"/>
        <v>0.79151623255466819</v>
      </c>
      <c r="G1146">
        <f>LN(F1146/参数实验室!$E$58)/参数实验室!$E$59</f>
        <v>-0.3132434671309135</v>
      </c>
      <c r="H1146" s="905">
        <f>INDEX(神经网络!$F$10:$BN$70,MATCH(ROUND(G1146*2,1)/2,神经网络!$D$10:$D$70,0),MATCH(ROUND(E1146*2,1)/2,神经网络!$F$8:$BN$8,0))</f>
        <v>-0.10389207169501263</v>
      </c>
      <c r="I1146">
        <f t="shared" si="103"/>
        <v>96.214327663541866</v>
      </c>
      <c r="J1146">
        <f t="shared" si="104"/>
        <v>53.465544072463132</v>
      </c>
      <c r="K1146">
        <f t="shared" si="105"/>
        <v>1.7995576278647849</v>
      </c>
      <c r="L1146">
        <f>MIN(MAX(L1145*(1+MAX(MIN(((B1146-B1145)/B1145)/($K$7*卓尔金历!$O$8),0),-卓尔金历!$N$11))+MIN(MAX(((B1146-B1145)/B1145)/($K$7*卓尔金历!$O$8),0),卓尔金历!$N$11),0),1)</f>
        <v>0.13030360235746838</v>
      </c>
      <c r="M1146">
        <f t="shared" si="106"/>
        <v>133.78573324968079</v>
      </c>
      <c r="N1146">
        <f t="shared" si="107"/>
        <v>-3.6436644854251988E-3</v>
      </c>
      <c r="O1146">
        <f t="shared" si="109"/>
        <v>2.8352763700852157E-2</v>
      </c>
      <c r="P1146">
        <f t="shared" si="110"/>
        <v>1</v>
      </c>
      <c r="Q1146">
        <f t="shared" si="108"/>
        <v>7.6426290569802662</v>
      </c>
    </row>
    <row r="1147" spans="1:17">
      <c r="A1147" s="842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102"/>
        <v>0.81737839069979479</v>
      </c>
      <c r="G1147">
        <f>LN(F1147/参数实验室!$E$58)/参数实验室!$E$59</f>
        <v>-0.29636849301754575</v>
      </c>
      <c r="H1147" s="905">
        <f>INDEX(神经网络!$F$10:$BN$70,MATCH(ROUND(G1147*2,1)/2,神经网络!$D$10:$D$70,0),MATCH(ROUND(E1147*2,1)/2,神经网络!$F$8:$BN$8,0))</f>
        <v>-0.37518542974089059</v>
      </c>
      <c r="I1147">
        <f t="shared" si="103"/>
        <v>96.391880136636473</v>
      </c>
      <c r="J1147">
        <f t="shared" si="104"/>
        <v>52.515861298431766</v>
      </c>
      <c r="K1147">
        <f t="shared" si="105"/>
        <v>1.8354812765779571</v>
      </c>
      <c r="L1147">
        <f>MIN(MAX(L1146*(1+MAX(MIN(((B1147-B1146)/B1146)/($K$7*卓尔金历!$O$8),0),-卓尔金历!$N$11))+MIN(MAX(((B1147-B1146)/B1146)/($K$7*卓尔金历!$O$8),0),卓尔金历!$N$11),0),1)</f>
        <v>6.2200436177748154E-2</v>
      </c>
      <c r="M1147">
        <f t="shared" si="106"/>
        <v>133.81790340828692</v>
      </c>
      <c r="N1147">
        <f t="shared" si="107"/>
        <v>-1.7762519591014221E-2</v>
      </c>
      <c r="O1147">
        <f t="shared" si="109"/>
        <v>2.7795117440647089E-2</v>
      </c>
      <c r="P1147">
        <f t="shared" si="110"/>
        <v>0.48881805166346642</v>
      </c>
      <c r="Q1147">
        <f t="shared" si="108"/>
        <v>7.6567326496879637</v>
      </c>
    </row>
    <row r="1148" spans="1:17">
      <c r="A1148" s="842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102"/>
        <v>0.88357996545768569</v>
      </c>
      <c r="G1148">
        <f>LN(F1148/参数实验室!$E$58)/参数实验室!$E$59</f>
        <v>-0.25549303682515234</v>
      </c>
      <c r="H1148" s="905">
        <f>INDEX(神经网络!$F$10:$BN$70,MATCH(ROUND(G1148*2,1)/2,神经网络!$D$10:$D$70,0),MATCH(ROUND(E1148*2,1)/2,神经网络!$F$8:$BN$8,0))</f>
        <v>-0.10392510458227178</v>
      </c>
      <c r="I1148">
        <f t="shared" si="103"/>
        <v>99.145254396232374</v>
      </c>
      <c r="J1148">
        <f t="shared" si="104"/>
        <v>48.5176170144846</v>
      </c>
      <c r="K1148">
        <f t="shared" si="105"/>
        <v>2.0434897774685274</v>
      </c>
      <c r="L1148">
        <f>MIN(MAX(L1147*(1+MAX(MIN(((B1148-B1147)/B1147)/($K$7*卓尔金历!$O$8),0),-卓尔金历!$N$11))+MIN(MAX(((B1148-B1147)/B1147)/($K$7*卓尔金历!$O$8),0),卓尔金历!$N$11),0),1)</f>
        <v>0</v>
      </c>
      <c r="M1148">
        <f t="shared" si="106"/>
        <v>134.05565993524922</v>
      </c>
      <c r="N1148">
        <f t="shared" si="107"/>
        <v>-7.6134032368361138E-2</v>
      </c>
      <c r="O1148">
        <f t="shared" si="109"/>
        <v>2.5641598910175242E-2</v>
      </c>
      <c r="P1148">
        <f t="shared" si="110"/>
        <v>0</v>
      </c>
      <c r="Q1148">
        <f t="shared" si="108"/>
        <v>7.763641956948935</v>
      </c>
    </row>
    <row r="1149" spans="1:17">
      <c r="A1149" s="842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102"/>
        <v>0.84642842055109979</v>
      </c>
      <c r="G1149">
        <f>LN(F1149/参数实验室!$E$58)/参数实验室!$E$59</f>
        <v>-0.27803875045904886</v>
      </c>
      <c r="H1149" s="905">
        <f>INDEX(神经网络!$F$10:$BN$70,MATCH(ROUND(G1149*2,1)/2,神经网络!$D$10:$D$70,0),MATCH(ROUND(E1149*2,1)/2,神经网络!$F$8:$BN$8,0))</f>
        <v>-0.16131692461569699</v>
      </c>
      <c r="I1149">
        <f t="shared" si="103"/>
        <v>98.77747764448695</v>
      </c>
      <c r="J1149">
        <f t="shared" si="104"/>
        <v>50.249391484777085</v>
      </c>
      <c r="K1149">
        <f t="shared" si="105"/>
        <v>1.9657447528376799</v>
      </c>
      <c r="L1149">
        <f>MIN(MAX(L1148*(1+MAX(MIN(((B1149-B1148)/B1148)/($K$7*卓尔金历!$O$8),0),-卓尔金历!$N$11))+MIN(MAX(((B1149-B1148)/B1148)/($K$7*卓尔金历!$O$8),0),卓尔金历!$N$11),0),1)</f>
        <v>1</v>
      </c>
      <c r="M1149">
        <f t="shared" si="106"/>
        <v>134.05565993524922</v>
      </c>
      <c r="N1149">
        <f t="shared" si="107"/>
        <v>3.5693724812895823E-2</v>
      </c>
      <c r="O1149">
        <f t="shared" si="109"/>
        <v>2.6795271611647471E-2</v>
      </c>
      <c r="P1149">
        <f t="shared" si="110"/>
        <v>1.8288884314363475E-2</v>
      </c>
      <c r="Q1149">
        <f t="shared" si="108"/>
        <v>7.763641956948935</v>
      </c>
    </row>
    <row r="1150" spans="1:17">
      <c r="A1150" s="842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102"/>
        <v>0.80959300379638954</v>
      </c>
      <c r="G1150">
        <f>LN(F1150/参数实验室!$E$58)/参数实验室!$E$59</f>
        <v>-0.30139159667654658</v>
      </c>
      <c r="H1150" s="905">
        <f>INDEX(神经网络!$F$10:$BN$70,MATCH(ROUND(G1150*2,1)/2,神经网络!$D$10:$D$70,0),MATCH(ROUND(E1150*2,1)/2,神经网络!$F$8:$BN$8,0))</f>
        <v>-0.16131692461569699</v>
      </c>
      <c r="I1150">
        <f t="shared" si="103"/>
        <v>98.380159580540308</v>
      </c>
      <c r="J1150">
        <f t="shared" si="104"/>
        <v>51.502334304297449</v>
      </c>
      <c r="K1150">
        <f t="shared" si="105"/>
        <v>1.9102077781420344</v>
      </c>
      <c r="L1150">
        <f>MIN(MAX(L1149*(1+MAX(MIN(((B1150-B1149)/B1149)/($K$7*卓尔金历!$O$8),0),-卓尔金历!$N$11))+MIN(MAX(((B1150-B1149)/B1149)/($K$7*卓尔金历!$O$8),0),卓尔金历!$N$11),0),1)</f>
        <v>1</v>
      </c>
      <c r="M1150">
        <f t="shared" si="106"/>
        <v>133.51644050449738</v>
      </c>
      <c r="N1150">
        <f t="shared" si="107"/>
        <v>2.4934487413642389E-2</v>
      </c>
      <c r="O1150">
        <f t="shared" si="109"/>
        <v>2.6896166680665749E-2</v>
      </c>
      <c r="P1150">
        <f t="shared" si="110"/>
        <v>0.10455642021853409</v>
      </c>
      <c r="Q1150">
        <f t="shared" si="108"/>
        <v>7.7630708294255886</v>
      </c>
    </row>
    <row r="1151" spans="1:17">
      <c r="A1151" s="842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102"/>
        <v>0.81245910855722936</v>
      </c>
      <c r="G1151">
        <f>LN(F1151/参数实验室!$E$58)/参数实验室!$E$59</f>
        <v>-0.2995368002421937</v>
      </c>
      <c r="H1151" s="905">
        <f>INDEX(神经网络!$F$10:$BN$70,MATCH(ROUND(G1151*2,1)/2,神经网络!$D$10:$D$70,0),MATCH(ROUND(E1151*2,1)/2,神经网络!$F$8:$BN$8,0))</f>
        <v>-0.16131692461569699</v>
      </c>
      <c r="I1151">
        <f t="shared" si="103"/>
        <v>98.415817840307511</v>
      </c>
      <c r="J1151">
        <f t="shared" si="104"/>
        <v>51.386616655360861</v>
      </c>
      <c r="K1151">
        <f t="shared" si="105"/>
        <v>1.9152033008976155</v>
      </c>
      <c r="L1151">
        <f>MIN(MAX(L1150*(1+MAX(MIN(((B1151-B1150)/B1150)/($K$7*卓尔金历!$O$8),0),-卓尔金历!$N$11))+MIN(MAX(((B1151-B1150)/B1150)/($K$7*卓尔金历!$O$8),0),卓尔金历!$N$11),0),1)</f>
        <v>0.93388819740804996</v>
      </c>
      <c r="M1151">
        <f t="shared" si="106"/>
        <v>133.5648340417614</v>
      </c>
      <c r="N1151">
        <f t="shared" si="107"/>
        <v>-2.2468427984813828E-3</v>
      </c>
      <c r="O1151">
        <f t="shared" si="109"/>
        <v>2.6096230856496025E-2</v>
      </c>
      <c r="P1151">
        <f t="shared" si="110"/>
        <v>1</v>
      </c>
      <c r="Q1151">
        <f t="shared" si="108"/>
        <v>7.7633650255016908</v>
      </c>
    </row>
    <row r="1152" spans="1:17">
      <c r="A1152" s="842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102"/>
        <v>0.80434415263401815</v>
      </c>
      <c r="G1152">
        <f>LN(F1152/参数实验室!$E$58)/参数实验室!$E$59</f>
        <v>-0.30480547243474354</v>
      </c>
      <c r="H1152" s="905">
        <f>INDEX(神经网络!$F$10:$BN$70,MATCH(ROUND(G1152*2,1)/2,神经网络!$D$10:$D$70,0),MATCH(ROUND(E1152*2,1)/2,神经网络!$F$8:$BN$8,0))</f>
        <v>-0.16131692461569699</v>
      </c>
      <c r="I1152">
        <f t="shared" si="103"/>
        <v>98.331986708098114</v>
      </c>
      <c r="J1152">
        <f t="shared" si="104"/>
        <v>51.657954590798397</v>
      </c>
      <c r="K1152">
        <f t="shared" si="105"/>
        <v>1.9035207159675958</v>
      </c>
      <c r="L1152">
        <f>MIN(MAX(L1151*(1+MAX(MIN(((B1152-B1151)/B1151)/($K$7*卓尔金历!$O$8),0),-卓尔金历!$N$11))+MIN(MAX(((B1152-B1151)/B1151)/($K$7*卓尔金历!$O$8),0),卓尔金历!$N$11),0),1)</f>
        <v>1</v>
      </c>
      <c r="M1152">
        <f t="shared" si="106"/>
        <v>133.45858440805566</v>
      </c>
      <c r="N1152">
        <f t="shared" si="107"/>
        <v>5.2803230315266875E-3</v>
      </c>
      <c r="O1152">
        <f t="shared" si="109"/>
        <v>2.5918722186640594E-2</v>
      </c>
      <c r="P1152">
        <f t="shared" si="110"/>
        <v>1</v>
      </c>
      <c r="Q1152">
        <f t="shared" si="108"/>
        <v>7.7567521486885482</v>
      </c>
    </row>
    <row r="1153" spans="1:17">
      <c r="A1153" s="842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102"/>
        <v>0.82487805090793753</v>
      </c>
      <c r="G1153">
        <f>LN(F1153/参数实验室!$E$58)/参数实验室!$E$59</f>
        <v>-0.29157477841199519</v>
      </c>
      <c r="H1153" s="905">
        <f>INDEX(神经网络!$F$10:$BN$70,MATCH(ROUND(G1153*2,1)/2,神经网络!$D$10:$D$70,0),MATCH(ROUND(E1153*2,1)/2,神经网络!$F$8:$BN$8,0))</f>
        <v>-0.16131692461569699</v>
      </c>
      <c r="I1153">
        <f t="shared" si="103"/>
        <v>98.742459099970446</v>
      </c>
      <c r="J1153">
        <f t="shared" si="104"/>
        <v>50.321216232392906</v>
      </c>
      <c r="K1153">
        <f t="shared" si="105"/>
        <v>1.962243095317074</v>
      </c>
      <c r="L1153">
        <f>MIN(MAX(L1152*(1+MAX(MIN(((B1153-B1152)/B1152)/($K$7*卓尔金历!$O$8),0),-卓尔金历!$N$11))+MIN(MAX(((B1153-B1152)/B1152)/($K$7*卓尔金历!$O$8),0),卓尔金历!$N$11),0),1)</f>
        <v>0.23859536675368098</v>
      </c>
      <c r="M1153">
        <f t="shared" si="106"/>
        <v>134.01568760704308</v>
      </c>
      <c r="N1153">
        <f t="shared" si="107"/>
        <v>-2.5876718677583874E-2</v>
      </c>
      <c r="O1153">
        <f t="shared" si="109"/>
        <v>2.5678492861636131E-2</v>
      </c>
      <c r="P1153">
        <f t="shared" si="110"/>
        <v>2.5719410225016909E-2</v>
      </c>
      <c r="Q1153">
        <f t="shared" si="108"/>
        <v>7.7891315677791511</v>
      </c>
    </row>
    <row r="1154" spans="1:17">
      <c r="A1154" s="842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102"/>
        <v>0.82824988615843598</v>
      </c>
      <c r="G1154">
        <f>LN(F1154/参数实验室!$E$58)/参数实验室!$E$59</f>
        <v>-0.28943371748341534</v>
      </c>
      <c r="H1154" s="905">
        <f>INDEX(神经网络!$F$10:$BN$70,MATCH(ROUND(G1154*2,1)/2,神经网络!$D$10:$D$70,0),MATCH(ROUND(E1154*2,1)/2,神经网络!$F$8:$BN$8,0))</f>
        <v>-0.16131692461569699</v>
      </c>
      <c r="I1154">
        <f t="shared" si="103"/>
        <v>98.583309741576514</v>
      </c>
      <c r="J1154">
        <f t="shared" si="104"/>
        <v>50.823989465703633</v>
      </c>
      <c r="K1154">
        <f t="shared" si="105"/>
        <v>1.9397003418651577</v>
      </c>
      <c r="L1154">
        <f>MIN(MAX(L1153*(1+MAX(MIN(((B1154-B1153)/B1153)/($K$7*卓尔金历!$O$8),0),-卓尔金历!$N$11))+MIN(MAX(((B1154-B1153)/B1153)/($K$7*卓尔金历!$O$8),0),卓尔金历!$N$11),0),1)</f>
        <v>0.53258182778754848</v>
      </c>
      <c r="M1154">
        <f t="shared" si="106"/>
        <v>133.96415067066803</v>
      </c>
      <c r="N1154">
        <f t="shared" si="107"/>
        <v>9.9912774561890811E-3</v>
      </c>
      <c r="O1154">
        <f t="shared" si="109"/>
        <v>2.4735894045536413E-2</v>
      </c>
      <c r="P1154">
        <f t="shared" si="110"/>
        <v>0.95550008005098463</v>
      </c>
      <c r="Q1154">
        <f t="shared" si="108"/>
        <v>7.7888086804530605</v>
      </c>
    </row>
    <row r="1155" spans="1:17">
      <c r="A1155" s="842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102"/>
        <v>0.80538829811579826</v>
      </c>
      <c r="G1155">
        <f>LN(F1155/参数实验室!$E$58)/参数实验室!$E$59</f>
        <v>-0.30412458406191967</v>
      </c>
      <c r="H1155" s="905">
        <f>INDEX(神经网络!$F$10:$BN$70,MATCH(ROUND(G1155*2,1)/2,神经网络!$D$10:$D$70,0),MATCH(ROUND(E1155*2,1)/2,神经网络!$F$8:$BN$8,0))</f>
        <v>-0.16131692461569699</v>
      </c>
      <c r="I1155">
        <f t="shared" si="103"/>
        <v>98.118838189351294</v>
      </c>
      <c r="J1155">
        <f t="shared" si="104"/>
        <v>52.308367583097194</v>
      </c>
      <c r="K1155">
        <f t="shared" si="105"/>
        <v>1.8757771026495804</v>
      </c>
      <c r="L1155">
        <f>MIN(MAX(L1154*(1+MAX(MIN(((B1155-B1154)/B1154)/($K$7*卓尔金历!$O$8),0),-卓尔金历!$N$11))+MIN(MAX(((B1155-B1154)/B1154)/($K$7*卓尔金历!$O$8),0),卓尔金历!$N$11),0),1)</f>
        <v>1</v>
      </c>
      <c r="M1155">
        <f t="shared" si="106"/>
        <v>133.6280025683744</v>
      </c>
      <c r="N1155">
        <f t="shared" si="107"/>
        <v>2.9206249509303592E-2</v>
      </c>
      <c r="O1155">
        <f t="shared" si="109"/>
        <v>2.5552649275275011E-2</v>
      </c>
      <c r="P1155">
        <f t="shared" si="110"/>
        <v>2.1430146877880224E-2</v>
      </c>
      <c r="Q1155">
        <f t="shared" si="108"/>
        <v>7.7537450008719686</v>
      </c>
    </row>
    <row r="1156" spans="1:17">
      <c r="A1156" s="842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102"/>
        <v>0.81859220310339531</v>
      </c>
      <c r="G1156">
        <f>LN(F1156/参数实验室!$E$58)/参数实验室!$E$59</f>
        <v>-0.2955896593797197</v>
      </c>
      <c r="H1156" s="905">
        <f>INDEX(神经网络!$F$10:$BN$70,MATCH(ROUND(G1156*2,1)/2,神经网络!$D$10:$D$70,0),MATCH(ROUND(E1156*2,1)/2,神经网络!$F$8:$BN$8,0))</f>
        <v>-0.16131692461569699</v>
      </c>
      <c r="I1156">
        <f t="shared" si="103"/>
        <v>98.228714523117787</v>
      </c>
      <c r="J1156">
        <f t="shared" si="104"/>
        <v>51.945253581261674</v>
      </c>
      <c r="K1156">
        <f t="shared" si="105"/>
        <v>1.8910046202672124</v>
      </c>
      <c r="L1156">
        <f>MIN(MAX(L1155*(1+MAX(MIN(((B1156-B1155)/B1155)/($K$7*卓尔金历!$O$8),0),-卓尔金历!$N$11))+MIN(MAX(((B1156-B1155)/B1155)/($K$7*卓尔金历!$O$8),0),卓尔金历!$N$11),0),1)</f>
        <v>0.79574243996374427</v>
      </c>
      <c r="M1156">
        <f t="shared" si="106"/>
        <v>133.77764309899726</v>
      </c>
      <c r="N1156">
        <f t="shared" si="107"/>
        <v>-6.9417957128689953E-3</v>
      </c>
      <c r="O1156">
        <f t="shared" si="109"/>
        <v>2.5503493097297256E-2</v>
      </c>
      <c r="P1156">
        <f t="shared" si="110"/>
        <v>1</v>
      </c>
      <c r="Q1156">
        <f t="shared" si="108"/>
        <v>7.7539310760420221</v>
      </c>
    </row>
    <row r="1157" spans="1:17">
      <c r="A1157" s="842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111">C1157/B1157</f>
        <v>0.80115167492864658</v>
      </c>
      <c r="G1157">
        <f>LN(F1157/参数实验室!$E$58)/参数实验室!$E$59</f>
        <v>-0.30689278653519259</v>
      </c>
      <c r="H1157" s="905">
        <f>INDEX(神经网络!$F$10:$BN$70,MATCH(ROUND(G1157*2,1)/2,神经网络!$D$10:$D$70,0),MATCH(ROUND(E1157*2,1)/2,神经网络!$F$8:$BN$8,0))</f>
        <v>-0.16131692461569699</v>
      </c>
      <c r="I1157">
        <f t="shared" si="103"/>
        <v>97.868413215374389</v>
      </c>
      <c r="J1157">
        <f t="shared" si="104"/>
        <v>53.126371653166224</v>
      </c>
      <c r="K1157">
        <f t="shared" si="105"/>
        <v>1.8421813907094036</v>
      </c>
      <c r="L1157">
        <f>MIN(MAX(L1156*(1+MAX(MIN(((B1157-B1156)/B1156)/($K$7*卓尔金历!$O$8),0),-卓尔金历!$N$11))+MIN(MAX(((B1157-B1156)/B1156)/($K$7*卓尔金历!$O$8),0),卓尔金历!$N$11),0),1)</f>
        <v>1</v>
      </c>
      <c r="M1157">
        <f t="shared" si="106"/>
        <v>133.38717690496375</v>
      </c>
      <c r="N1157">
        <f t="shared" si="107"/>
        <v>2.273774773390674E-2</v>
      </c>
      <c r="O1157">
        <f t="shared" si="109"/>
        <v>2.5588718677636475E-2</v>
      </c>
      <c r="P1157">
        <f t="shared" si="110"/>
        <v>0.14664123528276454</v>
      </c>
      <c r="Q1157">
        <f t="shared" si="108"/>
        <v>7.7254897845071264</v>
      </c>
    </row>
    <row r="1158" spans="1:17">
      <c r="A1158" s="842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111"/>
        <v>0.78679426978818279</v>
      </c>
      <c r="G1158">
        <f>LN(F1158/参数实验室!$E$58)/参数实验室!$E$59</f>
        <v>-0.31638397546559499</v>
      </c>
      <c r="H1158" s="905">
        <f>INDEX(神经网络!$F$10:$BN$70,MATCH(ROUND(G1158*2,1)/2,神经网络!$D$10:$D$70,0),MATCH(ROUND(E1158*2,1)/2,神经网络!$F$8:$BN$8,0))</f>
        <v>-0.10389207169501263</v>
      </c>
      <c r="I1158">
        <f t="shared" si="103"/>
        <v>97.701214459733251</v>
      </c>
      <c r="J1158">
        <f t="shared" si="104"/>
        <v>53.688998842823473</v>
      </c>
      <c r="K1158">
        <f t="shared" si="105"/>
        <v>1.8197622709590313</v>
      </c>
      <c r="L1158">
        <f>MIN(MAX(L1157*(1+MAX(MIN(((B1158-B1157)/B1157)/($K$7*卓尔金历!$O$8),0),-卓尔金历!$N$11))+MIN(MAX(((B1158-B1157)/B1157)/($K$7*卓尔金历!$O$8),0),卓尔金历!$N$11),0),1)</f>
        <v>1</v>
      </c>
      <c r="M1158">
        <f t="shared" si="106"/>
        <v>133.15929776332575</v>
      </c>
      <c r="N1158">
        <f t="shared" si="107"/>
        <v>1.0590356016223714E-2</v>
      </c>
      <c r="O1158">
        <f t="shared" si="109"/>
        <v>2.5632268132249905E-2</v>
      </c>
      <c r="P1158">
        <f t="shared" si="110"/>
        <v>0.93211505280967122</v>
      </c>
      <c r="Q1158">
        <f t="shared" si="108"/>
        <v>7.7235543760834187</v>
      </c>
    </row>
    <row r="1159" spans="1:17">
      <c r="A1159" s="842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111"/>
        <v>0.74453547097050632</v>
      </c>
      <c r="G1159">
        <f>LN(F1159/参数实验室!$E$58)/参数实验室!$E$59</f>
        <v>-0.34535922971130206</v>
      </c>
      <c r="H1159" s="905">
        <f>INDEX(神经网络!$F$10:$BN$70,MATCH(ROUND(G1159*2,1)/2,神经网络!$D$10:$D$70,0),MATCH(ROUND(E1159*2,1)/2,神经网络!$F$8:$BN$8,0))</f>
        <v>-0.16120966340490714</v>
      </c>
      <c r="I1159">
        <f t="shared" si="103"/>
        <v>97.287806127932242</v>
      </c>
      <c r="J1159">
        <f t="shared" si="104"/>
        <v>55.875663381349469</v>
      </c>
      <c r="K1159">
        <f t="shared" si="105"/>
        <v>1.7411481178119772</v>
      </c>
      <c r="L1159">
        <f>MIN(MAX(L1158*(1+MAX(MIN(((B1159-B1158)/B1158)/($K$7*卓尔金历!$O$8),0),-卓尔金历!$N$11))+MIN(MAX(((B1159-B1158)/B1158)/($K$7*卓尔金历!$O$8),0),卓尔金历!$N$11),0),1)</f>
        <v>1</v>
      </c>
      <c r="M1159">
        <f t="shared" si="106"/>
        <v>132.59585376258798</v>
      </c>
      <c r="N1159">
        <f t="shared" si="107"/>
        <v>4.0728353771831954E-2</v>
      </c>
      <c r="O1159">
        <f t="shared" si="109"/>
        <v>2.6853137272790959E-2</v>
      </c>
      <c r="P1159">
        <f t="shared" si="110"/>
        <v>1.4955355893008537E-2</v>
      </c>
      <c r="Q1159">
        <f t="shared" si="108"/>
        <v>7.6930918444709384</v>
      </c>
    </row>
    <row r="1160" spans="1:17">
      <c r="A1160" s="842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111"/>
        <v>0.71753460574375139</v>
      </c>
      <c r="G1160">
        <f>LN(F1160/参数实验室!$E$58)/参数实验室!$E$59</f>
        <v>-0.36474697986742394</v>
      </c>
      <c r="H1160" s="905">
        <f>INDEX(神经网络!$F$10:$BN$70,MATCH(ROUND(G1160*2,1)/2,神经网络!$D$10:$D$70,0),MATCH(ROUND(E1160*2,1)/2,神经网络!$F$8:$BN$8,0))</f>
        <v>-0.10379866301121218</v>
      </c>
      <c r="I1160">
        <f t="shared" si="103"/>
        <v>97.332607197643824</v>
      </c>
      <c r="J1160">
        <f t="shared" si="104"/>
        <v>55.716052831092099</v>
      </c>
      <c r="K1160">
        <f t="shared" si="105"/>
        <v>1.7469401052640217</v>
      </c>
      <c r="L1160">
        <f>MIN(MAX(L1159*(1+MAX(MIN(((B1160-B1159)/B1159)/($K$7*卓尔金历!$O$8),0),-卓尔金历!$N$11))+MIN(MAX(((B1160-B1159)/B1159)/($K$7*卓尔金历!$O$8),0),卓尔金历!$N$11),0),1)</f>
        <v>0.91594854934491043</v>
      </c>
      <c r="M1160">
        <f t="shared" si="106"/>
        <v>132.6569142009339</v>
      </c>
      <c r="N1160">
        <f t="shared" si="107"/>
        <v>-2.8565307434121664E-3</v>
      </c>
      <c r="O1160">
        <f t="shared" si="109"/>
        <v>2.6534807705779422E-2</v>
      </c>
      <c r="P1160">
        <f t="shared" si="110"/>
        <v>1</v>
      </c>
      <c r="Q1160">
        <f t="shared" si="108"/>
        <v>7.6931448263849491</v>
      </c>
    </row>
    <row r="1161" spans="1:17">
      <c r="A1161" s="842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111"/>
        <v>0.64215307063784921</v>
      </c>
      <c r="G1161">
        <f>LN(F1161/参数实验室!$E$58)/参数实验室!$E$59</f>
        <v>-0.42300287852493451</v>
      </c>
      <c r="H1161" s="905">
        <f>INDEX(神经网络!$F$10:$BN$70,MATCH(ROUND(G1161*2,1)/2,神经网络!$D$10:$D$70,0),MATCH(ROUND(E1161*2,1)/2,神经网络!$F$8:$BN$8,0))</f>
        <v>-0.27027851547339876</v>
      </c>
      <c r="I1161">
        <f t="shared" si="103"/>
        <v>96.454935327569927</v>
      </c>
      <c r="J1161">
        <f t="shared" si="104"/>
        <v>60.5562427676469</v>
      </c>
      <c r="K1161">
        <f t="shared" si="105"/>
        <v>1.592815718400258</v>
      </c>
      <c r="L1161">
        <f>MIN(MAX(L1160*(1+MAX(MIN(((B1161-B1160)/B1160)/($K$7*卓尔金历!$O$8),0),-卓尔金历!$N$11))+MIN(MAX(((B1161-B1160)/B1160)/($K$7*卓尔金历!$O$8),0),卓尔金历!$N$11),0),1)</f>
        <v>1</v>
      </c>
      <c r="M1161">
        <f t="shared" si="106"/>
        <v>131.56125676043621</v>
      </c>
      <c r="N1161">
        <f t="shared" si="107"/>
        <v>8.6872448614194631E-2</v>
      </c>
      <c r="O1161">
        <f t="shared" si="109"/>
        <v>3.166038683052292E-2</v>
      </c>
      <c r="P1161">
        <f t="shared" si="110"/>
        <v>0</v>
      </c>
      <c r="Q1161">
        <f t="shared" si="108"/>
        <v>7.6237738622145166</v>
      </c>
    </row>
    <row r="1162" spans="1:17">
      <c r="A1162" s="842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111"/>
        <v>0.68115227919239574</v>
      </c>
      <c r="G1162">
        <f>LN(F1162/参数实验室!$E$58)/参数实验室!$E$59</f>
        <v>-0.39205790967247728</v>
      </c>
      <c r="H1162" s="905">
        <f>INDEX(神经网络!$F$10:$BN$70,MATCH(ROUND(G1162*2,1)/2,神经网络!$D$10:$D$70,0),MATCH(ROUND(E1162*2,1)/2,神经网络!$F$8:$BN$8,0))</f>
        <v>-0.21538244995605116</v>
      </c>
      <c r="I1162">
        <f t="shared" si="103"/>
        <v>97.765635024809598</v>
      </c>
      <c r="J1162">
        <f t="shared" si="104"/>
        <v>57.511671521487528</v>
      </c>
      <c r="K1162">
        <f t="shared" si="105"/>
        <v>1.6999268572516166</v>
      </c>
      <c r="L1162">
        <f>MIN(MAX(L1161*(1+MAX(MIN(((B1162-B1161)/B1161)/($K$7*卓尔金历!$O$8),0),-卓尔金历!$N$11))+MIN(MAX(((B1162-B1161)/B1161)/($K$7*卓尔金历!$O$8),0),卓尔金历!$N$11),0),1)</f>
        <v>0</v>
      </c>
      <c r="M1162">
        <f t="shared" si="106"/>
        <v>133.3490066440348</v>
      </c>
      <c r="N1162">
        <f t="shared" si="107"/>
        <v>-5.0276752767527647E-2</v>
      </c>
      <c r="O1162">
        <f t="shared" si="109"/>
        <v>3.4017970931368581E-2</v>
      </c>
      <c r="P1162">
        <f t="shared" si="110"/>
        <v>1.9292134605259924E-2</v>
      </c>
      <c r="Q1162">
        <f t="shared" si="108"/>
        <v>7.6237738622145166</v>
      </c>
    </row>
    <row r="1163" spans="1:17">
      <c r="A1163" s="842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111"/>
        <v>0.66161689871689866</v>
      </c>
      <c r="G1163">
        <f>LN(F1163/参数实验室!$E$58)/参数实验室!$E$59</f>
        <v>-0.40733074597089997</v>
      </c>
      <c r="H1163" s="905">
        <f>INDEX(神经网络!$F$10:$BN$70,MATCH(ROUND(G1163*2,1)/2,神经网络!$D$10:$D$70,0),MATCH(ROUND(E1163*2,1)/2,神经网络!$F$8:$BN$8,0))</f>
        <v>-0.16096000510349537</v>
      </c>
      <c r="I1163">
        <f t="shared" si="103"/>
        <v>97.41646250858372</v>
      </c>
      <c r="J1163">
        <f t="shared" si="104"/>
        <v>58.46534455927533</v>
      </c>
      <c r="K1163">
        <f t="shared" si="105"/>
        <v>1.6662257486538481</v>
      </c>
      <c r="L1163">
        <f>MIN(MAX(L1162*(1+MAX(MIN(((B1163-B1162)/B1162)/($K$7*卓尔金历!$O$8),0),-卓尔金历!$N$11))+MIN(MAX(((B1163-B1162)/B1162)/($K$7*卓尔金历!$O$8),0),卓尔金历!$N$11),0),1)</f>
        <v>0.48792135360793581</v>
      </c>
      <c r="M1163">
        <f t="shared" si="106"/>
        <v>133.3490066440348</v>
      </c>
      <c r="N1163">
        <f t="shared" si="107"/>
        <v>1.6582252133490703E-2</v>
      </c>
      <c r="O1163">
        <f t="shared" si="109"/>
        <v>3.4085689632001391E-2</v>
      </c>
      <c r="P1163">
        <f t="shared" si="110"/>
        <v>0.77907410080666706</v>
      </c>
      <c r="Q1163">
        <f t="shared" si="108"/>
        <v>7.6232485661874447</v>
      </c>
    </row>
    <row r="1164" spans="1:17">
      <c r="A1164" s="842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111"/>
        <v>0.58488436274509814</v>
      </c>
      <c r="G1164">
        <f>LN(F1164/参数实验室!$E$58)/参数实验室!$E$59</f>
        <v>-0.47203083090676218</v>
      </c>
      <c r="H1164" s="905">
        <f>INDEX(神经网络!$F$10:$BN$70,MATCH(ROUND(G1164*2,1)/2,神经网络!$D$10:$D$70,0),MATCH(ROUND(E1164*2,1)/2,神经网络!$F$8:$BN$8,0))</f>
        <v>1.6980657597198747</v>
      </c>
      <c r="I1164">
        <f t="shared" si="103"/>
        <v>95.631416277581337</v>
      </c>
      <c r="J1164">
        <f t="shared" si="104"/>
        <v>65.121104505007722</v>
      </c>
      <c r="K1164">
        <f t="shared" si="105"/>
        <v>1.4685164971399927</v>
      </c>
      <c r="L1164">
        <f>MIN(MAX(L1163*(1+MAX(MIN(((B1164-B1163)/B1163)/($K$7*卓尔金历!$O$8),0),-卓尔金历!$N$11))+MIN(MAX(((B1164-B1163)/B1163)/($K$7*卓尔金历!$O$8),0),卓尔金历!$N$11),0),1)</f>
        <v>1</v>
      </c>
      <c r="M1164">
        <f t="shared" si="106"/>
        <v>132.15678576430781</v>
      </c>
      <c r="N1164">
        <f t="shared" si="107"/>
        <v>0.11384111384111369</v>
      </c>
      <c r="O1164">
        <f t="shared" si="109"/>
        <v>4.0750673800054378E-2</v>
      </c>
      <c r="P1164">
        <f t="shared" si="110"/>
        <v>0</v>
      </c>
      <c r="Q1164">
        <f t="shared" si="108"/>
        <v>7.5144217405867693</v>
      </c>
    </row>
    <row r="1165" spans="1:17">
      <c r="A1165" s="842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111"/>
        <v>0.55234707750952994</v>
      </c>
      <c r="G1165">
        <f>LN(F1165/参数实验室!$E$58)/参数实验室!$E$59</f>
        <v>-0.50207218775255102</v>
      </c>
      <c r="H1165" s="905">
        <f>INDEX(神经网络!$F$10:$BN$70,MATCH(ROUND(G1165*2,1)/2,神经网络!$D$10:$D$70,0),MATCH(ROUND(E1165*2,1)/2,神经网络!$F$8:$BN$8,0))</f>
        <v>-0.26856207636320539</v>
      </c>
      <c r="I1165">
        <f t="shared" si="103"/>
        <v>105.52198631025732</v>
      </c>
      <c r="J1165">
        <f t="shared" si="104"/>
        <v>69.087426678903412</v>
      </c>
      <c r="K1165">
        <f t="shared" si="105"/>
        <v>1.5273688916029577</v>
      </c>
      <c r="L1165">
        <f>MIN(MAX(L1164*(1+MAX(MIN(((B1165-B1164)/B1164)/($K$7*卓尔金历!$O$8),0),-卓尔金历!$N$11))+MIN(MAX(((B1165-B1164)/B1164)/($K$7*卓尔金历!$O$8),0),卓尔金历!$N$11),0),1)</f>
        <v>1</v>
      </c>
      <c r="M1165">
        <f t="shared" si="106"/>
        <v>145.82495042999901</v>
      </c>
      <c r="N1165">
        <f t="shared" si="107"/>
        <v>6.0906862745098031E-2</v>
      </c>
      <c r="O1165">
        <f t="shared" si="109"/>
        <v>4.2020087369212707E-2</v>
      </c>
      <c r="P1165">
        <f t="shared" si="110"/>
        <v>2.5624101825841544E-2</v>
      </c>
      <c r="Q1165">
        <f t="shared" si="108"/>
        <v>7.5144217405867693</v>
      </c>
    </row>
    <row r="1166" spans="1:17">
      <c r="A1166" s="842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111"/>
        <v>0.53144598462315507</v>
      </c>
      <c r="G1166">
        <f>LN(F1166/参数实验室!$E$58)/参数实验室!$E$59</f>
        <v>-0.52231845758039042</v>
      </c>
      <c r="H1166" s="905">
        <f>INDEX(神经网络!$F$10:$BN$70,MATCH(ROUND(G1166*2,1)/2,神经网络!$D$10:$D$70,0),MATCH(ROUND(E1166*2,1)/2,神经网络!$F$8:$BN$8,0))</f>
        <v>1.7429025609136999</v>
      </c>
      <c r="I1166">
        <f t="shared" si="103"/>
        <v>104.6954125611841</v>
      </c>
      <c r="J1166">
        <f t="shared" si="104"/>
        <v>71.10250987590274</v>
      </c>
      <c r="K1166">
        <f t="shared" si="105"/>
        <v>1.4724573400279684</v>
      </c>
      <c r="L1166">
        <f>MIN(MAX(L1165*(1+MAX(MIN(((B1166-B1165)/B1165)/($K$7*卓尔金历!$O$8),0),-卓尔金历!$N$11))+MIN(MAX(((B1166-B1165)/B1165)/($K$7*卓尔金历!$O$8),0),卓尔金历!$N$11),0),1)</f>
        <v>1</v>
      </c>
      <c r="M1166">
        <f t="shared" si="106"/>
        <v>144.68267591262079</v>
      </c>
      <c r="N1166">
        <f t="shared" si="107"/>
        <v>2.916714797273889E-2</v>
      </c>
      <c r="O1166">
        <f t="shared" si="109"/>
        <v>4.1162810158165496E-2</v>
      </c>
      <c r="P1166">
        <f t="shared" si="110"/>
        <v>0.40098785487093824</v>
      </c>
      <c r="Q1166">
        <f t="shared" si="108"/>
        <v>7.5129134574753129</v>
      </c>
    </row>
    <row r="1167" spans="1:17">
      <c r="A1167" s="842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111"/>
        <v>0.48185347968239145</v>
      </c>
      <c r="G1167">
        <f>LN(F1167/参数实验室!$E$58)/参数实验室!$E$59</f>
        <v>-0.57373393677231732</v>
      </c>
      <c r="H1167" s="905">
        <f>INDEX(神经网络!$F$10:$BN$70,MATCH(ROUND(G1167*2,1)/2,神经网络!$D$10:$D$70,0),MATCH(ROUND(E1167*2,1)/2,神经网络!$F$8:$BN$8,0))</f>
        <v>1.786247949911995</v>
      </c>
      <c r="I1167">
        <f t="shared" si="103"/>
        <v>119.54401006215306</v>
      </c>
      <c r="J1167">
        <f t="shared" si="104"/>
        <v>76.888392322732471</v>
      </c>
      <c r="K1167">
        <f t="shared" si="105"/>
        <v>1.5547731777298357</v>
      </c>
      <c r="L1167">
        <f>MIN(MAX(L1166*(1+MAX(MIN(((B1167-B1166)/B1166)/($K$7*卓尔金历!$O$8),0),-卓尔金历!$N$11))+MIN(MAX(((B1167-B1166)/B1166)/($K$7*卓尔金历!$O$8),0),卓尔金历!$N$11),0),1)</f>
        <v>1</v>
      </c>
      <c r="M1167">
        <f t="shared" si="106"/>
        <v>165.20253220273432</v>
      </c>
      <c r="N1167">
        <f t="shared" si="107"/>
        <v>8.1373814467703018E-2</v>
      </c>
      <c r="O1167">
        <f t="shared" si="109"/>
        <v>4.3320869479172228E-2</v>
      </c>
      <c r="P1167">
        <f t="shared" si="110"/>
        <v>1.5212990949781412E-2</v>
      </c>
      <c r="Q1167">
        <f t="shared" si="108"/>
        <v>7.9401785253972417</v>
      </c>
    </row>
    <row r="1168" spans="1:17">
      <c r="A1168" s="842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111"/>
        <v>0.47419091328649815</v>
      </c>
      <c r="G1168">
        <f>LN(F1168/参数实验室!$E$58)/参数实验室!$E$59</f>
        <v>-0.58214738514810094</v>
      </c>
      <c r="H1168" s="905">
        <f>INDEX(神经网络!$F$10:$BN$70,MATCH(ROUND(G1168*2,1)/2,神经网络!$D$10:$D$70,0),MATCH(ROUND(E1168*2,1)/2,神经网络!$F$8:$BN$8,0))</f>
        <v>1.8173759239082927</v>
      </c>
      <c r="I1168">
        <f t="shared" si="103"/>
        <v>122.1149881280768</v>
      </c>
      <c r="J1168">
        <f t="shared" si="104"/>
        <v>77.814133514225233</v>
      </c>
      <c r="K1168">
        <f t="shared" si="105"/>
        <v>1.5693163004347137</v>
      </c>
      <c r="L1168">
        <f>MIN(MAX(L1167*(1+MAX(MIN(((B1168-B1167)/B1167)/($K$7*卓尔金历!$O$8),0),-卓尔金历!$N$11))+MIN(MAX(((B1168-B1167)/B1167)/($K$7*卓尔金历!$O$8),0),卓尔金历!$N$11),0),1)</f>
        <v>1</v>
      </c>
      <c r="M1168">
        <f t="shared" si="106"/>
        <v>168.75546711354636</v>
      </c>
      <c r="N1168">
        <f t="shared" si="107"/>
        <v>1.2040064352068053E-2</v>
      </c>
      <c r="O1168">
        <f t="shared" si="109"/>
        <v>4.2595970222767753E-2</v>
      </c>
      <c r="P1168">
        <f t="shared" si="110"/>
        <v>1</v>
      </c>
      <c r="Q1168">
        <f t="shared" si="108"/>
        <v>7.9427763834982068</v>
      </c>
    </row>
    <row r="1169" spans="1:17">
      <c r="A1169" s="842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111"/>
        <v>0.48575428136163057</v>
      </c>
      <c r="G1169">
        <f>LN(F1169/参数实验室!$E$58)/参数实验室!$E$59</f>
        <v>-0.56950213395637006</v>
      </c>
      <c r="H1169" s="905">
        <f>INDEX(神经网络!$F$10:$BN$70,MATCH(ROUND(G1169*2,1)/2,神经网络!$D$10:$D$70,0),MATCH(ROUND(E1169*2,1)/2,神经网络!$F$8:$BN$8,0))</f>
        <v>1.786247949911995</v>
      </c>
      <c r="I1169">
        <f t="shared" si="103"/>
        <v>116.82311025985848</v>
      </c>
      <c r="J1169">
        <f t="shared" si="104"/>
        <v>75.958660867483303</v>
      </c>
      <c r="K1169">
        <f t="shared" si="105"/>
        <v>1.53798275174528</v>
      </c>
      <c r="L1169">
        <f>MIN(MAX(L1168*(1+MAX(MIN(((B1169-B1168)/B1168)/($K$7*卓尔金历!$O$8),0),-卓尔金历!$N$11))+MIN(MAX(((B1169-B1168)/B1168)/($K$7*卓尔金历!$O$8),0),卓尔金历!$N$11),0),1)</f>
        <v>0.29837931960119157</v>
      </c>
      <c r="M1169">
        <f t="shared" si="106"/>
        <v>161.44241459437166</v>
      </c>
      <c r="N1169">
        <f t="shared" si="107"/>
        <v>-2.3844931029177875E-2</v>
      </c>
      <c r="O1169">
        <f t="shared" si="109"/>
        <v>3.8219306127374716E-2</v>
      </c>
      <c r="P1169">
        <f t="shared" si="110"/>
        <v>0.53446055847538387</v>
      </c>
      <c r="Q1169">
        <f t="shared" si="108"/>
        <v>7.5985745520902794</v>
      </c>
    </row>
    <row r="1170" spans="1:17">
      <c r="A1170" s="842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111"/>
        <v>0.49162136277942364</v>
      </c>
      <c r="G1170">
        <f>LN(F1170/参数实验室!$E$58)/参数实验室!$E$59</f>
        <v>-0.56320077293830706</v>
      </c>
      <c r="H1170" s="905">
        <f>INDEX(神经网络!$F$10:$BN$70,MATCH(ROUND(G1170*2,1)/2,神经网络!$D$10:$D$70,0),MATCH(ROUND(E1170*2,1)/2,神经网络!$F$8:$BN$8,0))</f>
        <v>-0.37160986291665699</v>
      </c>
      <c r="I1170">
        <f t="shared" si="103"/>
        <v>111.65994864990412</v>
      </c>
      <c r="J1170">
        <f t="shared" si="104"/>
        <v>74.079246638202747</v>
      </c>
      <c r="K1170">
        <f t="shared" si="105"/>
        <v>1.5073040523109338</v>
      </c>
      <c r="L1170">
        <f>MIN(MAX(L1169*(1+MAX(MIN(((B1170-B1169)/B1169)/($K$7*卓尔金历!$O$8),0),-卓尔金历!$N$11))+MIN(MAX(((B1170-B1169)/B1169)/($K$7*卓尔金历!$O$8),0),卓尔金历!$N$11),0),1)</f>
        <v>8.1149100037089833E-2</v>
      </c>
      <c r="M1170">
        <f t="shared" si="106"/>
        <v>159.31342608204258</v>
      </c>
      <c r="N1170">
        <f t="shared" si="107"/>
        <v>-2.4742592981718887E-2</v>
      </c>
      <c r="O1170">
        <f t="shared" si="109"/>
        <v>3.935940519060982E-2</v>
      </c>
      <c r="P1170">
        <f t="shared" si="110"/>
        <v>0.52016983323720067</v>
      </c>
      <c r="Q1170">
        <f t="shared" si="108"/>
        <v>7.4190868306422075</v>
      </c>
    </row>
    <row r="1171" spans="1:17">
      <c r="A1171" s="842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111"/>
        <v>0.48832998488610602</v>
      </c>
      <c r="G1171">
        <f>LN(F1171/参数实验室!$E$58)/参数实验室!$E$59</f>
        <v>-0.5667264571362195</v>
      </c>
      <c r="H1171" s="905">
        <f>INDEX(神经网络!$F$10:$BN$70,MATCH(ROUND(G1171*2,1)/2,神经网络!$D$10:$D$70,0),MATCH(ROUND(E1171*2,1)/2,神经网络!$F$8:$BN$8,0))</f>
        <v>-0.42656876992200154</v>
      </c>
      <c r="I1171">
        <f t="shared" si="103"/>
        <v>111.74711609349323</v>
      </c>
      <c r="J1171">
        <f t="shared" si="104"/>
        <v>73.923626351701813</v>
      </c>
      <c r="K1171">
        <f t="shared" si="105"/>
        <v>1.5116563081177994</v>
      </c>
      <c r="L1171">
        <f>MIN(MAX(L1170*(1+MAX(MIN(((B1171-B1170)/B1170)/($K$7*卓尔金历!$O$8),0),-卓尔金历!$N$11))+MIN(MAX(((B1171-B1170)/B1170)/($K$7*卓尔金历!$O$8),0),卓尔金历!$N$11),0),1)</f>
        <v>7.6133075271198947E-2</v>
      </c>
      <c r="M1171">
        <f t="shared" si="106"/>
        <v>159.32351844755109</v>
      </c>
      <c r="N1171">
        <f t="shared" si="107"/>
        <v>-2.1007271747913534E-3</v>
      </c>
      <c r="O1171">
        <f t="shared" si="109"/>
        <v>3.9598842536107598E-2</v>
      </c>
      <c r="P1171">
        <f t="shared" si="110"/>
        <v>1</v>
      </c>
      <c r="Q1171">
        <f t="shared" si="108"/>
        <v>7.422099507154738</v>
      </c>
    </row>
    <row r="1172" spans="1:17">
      <c r="A1172" s="842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111"/>
        <v>0.49667485187623434</v>
      </c>
      <c r="G1172">
        <f>LN(F1172/参数实验室!$E$58)/参数实验室!$E$59</f>
        <v>-0.5578332176216092</v>
      </c>
      <c r="H1172" s="905">
        <f>INDEX(神经网络!$F$10:$BN$70,MATCH(ROUND(G1172*2,1)/2,神经网络!$D$10:$D$70,0),MATCH(ROUND(E1172*2,1)/2,神经网络!$F$8:$BN$8,0))</f>
        <v>-0.32083824259101401</v>
      </c>
      <c r="I1172">
        <f t="shared" si="103"/>
        <v>112.51387704008674</v>
      </c>
      <c r="J1172">
        <f t="shared" si="104"/>
        <v>72.734527752284393</v>
      </c>
      <c r="K1172">
        <f t="shared" si="105"/>
        <v>1.5469114946794027</v>
      </c>
      <c r="L1172">
        <f>MIN(MAX(L1171*(1+MAX(MIN(((B1172-B1171)/B1171)/($K$7*卓尔金历!$O$8),0),-卓尔金历!$N$11))+MIN(MAX(((B1172-B1171)/B1171)/($K$7*卓尔金历!$O$8),0),卓尔金历!$N$11),0),1)</f>
        <v>4.0098924778719514E-2</v>
      </c>
      <c r="M1172">
        <f t="shared" si="106"/>
        <v>159.40674787793523</v>
      </c>
      <c r="N1172">
        <f t="shared" si="107"/>
        <v>-1.6085501457411153E-2</v>
      </c>
      <c r="O1172">
        <f t="shared" si="109"/>
        <v>4.0044859598882258E-2</v>
      </c>
      <c r="P1172">
        <f t="shared" si="110"/>
        <v>0.98779821325497164</v>
      </c>
      <c r="Q1172">
        <f t="shared" si="108"/>
        <v>7.4730267815468201</v>
      </c>
    </row>
    <row r="1173" spans="1:17">
      <c r="A1173" s="842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111"/>
        <v>0.46340157814096017</v>
      </c>
      <c r="G1173">
        <f>LN(F1173/参数实验室!$E$58)/参数实验室!$E$59</f>
        <v>-0.59422742249146043</v>
      </c>
      <c r="H1173" s="905">
        <f>INDEX(神经网络!$F$10:$BN$70,MATCH(ROUND(G1173*2,1)/2,神经网络!$D$10:$D$70,0),MATCH(ROUND(E1173*2,1)/2,神经网络!$F$8:$BN$8,0))</f>
        <v>-0.42257397805132496</v>
      </c>
      <c r="I1173">
        <f t="shared" si="103"/>
        <v>109.83637450620364</v>
      </c>
      <c r="J1173">
        <f t="shared" si="104"/>
        <v>78.129364350983565</v>
      </c>
      <c r="K1173">
        <f t="shared" si="105"/>
        <v>1.4058270589887492</v>
      </c>
      <c r="L1173">
        <f>MIN(MAX(L1172*(1+MAX(MIN(((B1173-B1172)/B1172)/($K$7*卓尔金历!$O$8),0),-卓尔金历!$N$11))+MIN(MAX(((B1173-B1172)/B1172)/($K$7*卓尔金历!$O$8),0),卓尔金历!$N$11),0),1)</f>
        <v>1</v>
      </c>
      <c r="M1173">
        <f t="shared" si="106"/>
        <v>159.25463596441389</v>
      </c>
      <c r="N1173">
        <f t="shared" si="107"/>
        <v>7.4171604125521234E-2</v>
      </c>
      <c r="O1173">
        <f t="shared" si="109"/>
        <v>4.1700582738486196E-2</v>
      </c>
      <c r="P1173">
        <f t="shared" si="110"/>
        <v>1.6984375270548763E-2</v>
      </c>
      <c r="Q1173">
        <f t="shared" si="108"/>
        <v>7.2973604324269727</v>
      </c>
    </row>
    <row r="1174" spans="1:17">
      <c r="A1174" s="842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111"/>
        <v>0.45643771811409434</v>
      </c>
      <c r="G1174">
        <f>LN(F1174/参数实验室!$E$58)/参数实验室!$E$59</f>
        <v>-0.60217463661477033</v>
      </c>
      <c r="H1174" s="905">
        <f>INDEX(神经网络!$F$10:$BN$70,MATCH(ROUND(G1174*2,1)/2,神经网络!$D$10:$D$70,0),MATCH(ROUND(E1174*2,1)/2,神经网络!$F$8:$BN$8,0))</f>
        <v>-0.42257397805132496</v>
      </c>
      <c r="I1174">
        <f t="shared" si="103"/>
        <v>108.83840252704967</v>
      </c>
      <c r="J1174">
        <f t="shared" si="104"/>
        <v>79.809265392442398</v>
      </c>
      <c r="K1174">
        <f t="shared" si="105"/>
        <v>1.3637314162943819</v>
      </c>
      <c r="L1174">
        <f>MIN(MAX(L1173*(1+MAX(MIN(((B1174-B1173)/B1173)/($K$7*卓尔金历!$O$8),0),-卓尔金历!$N$11))+MIN(MAX(((B1174-B1173)/B1173)/($K$7*卓尔金历!$O$8),0),卓尔金历!$N$11),0),1)</f>
        <v>1</v>
      </c>
      <c r="M1174">
        <f t="shared" si="106"/>
        <v>157.80765025537744</v>
      </c>
      <c r="N1174">
        <f t="shared" si="107"/>
        <v>2.1501532175689373E-2</v>
      </c>
      <c r="O1174">
        <f t="shared" si="109"/>
        <v>4.0378291858427173E-2</v>
      </c>
      <c r="P1174">
        <f t="shared" si="110"/>
        <v>0.69814707404102661</v>
      </c>
      <c r="Q1174">
        <f t="shared" si="108"/>
        <v>7.2962343050081273</v>
      </c>
    </row>
    <row r="1175" spans="1:17">
      <c r="A1175" s="842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111"/>
        <v>0.44462579576907874</v>
      </c>
      <c r="G1175">
        <f>LN(F1175/参数实验室!$E$58)/参数实验室!$E$59</f>
        <v>-0.61593590927712893</v>
      </c>
      <c r="H1175" s="905">
        <f>INDEX(神经网络!$F$10:$BN$70,MATCH(ROUND(G1175*2,1)/2,神经网络!$D$10:$D$70,0),MATCH(ROUND(E1175*2,1)/2,神经网络!$F$8:$BN$8,0))</f>
        <v>-0.42257397805132496</v>
      </c>
      <c r="I1175">
        <f t="shared" si="103"/>
        <v>108.30721829013849</v>
      </c>
      <c r="J1175">
        <f t="shared" si="104"/>
        <v>80.731016320178725</v>
      </c>
      <c r="K1175">
        <f t="shared" si="105"/>
        <v>1.3415812562125158</v>
      </c>
      <c r="L1175">
        <f>MIN(MAX(L1174*(1+MAX(MIN(((B1175-B1174)/B1174)/($K$7*卓尔金历!$O$8),0),-卓尔金历!$N$11))+MIN(MAX(((B1175-B1174)/B1174)/($K$7*卓尔金历!$O$8),0),卓尔金历!$N$11),0),1)</f>
        <v>1</v>
      </c>
      <c r="M1175">
        <f t="shared" si="106"/>
        <v>157.037472318791</v>
      </c>
      <c r="N1175">
        <f t="shared" si="107"/>
        <v>1.1549422528873568E-2</v>
      </c>
      <c r="O1175">
        <f t="shared" si="109"/>
        <v>4.0355756804717785E-2</v>
      </c>
      <c r="P1175">
        <f t="shared" si="110"/>
        <v>1</v>
      </c>
      <c r="Q1175">
        <f t="shared" si="108"/>
        <v>7.2713738705407405</v>
      </c>
    </row>
    <row r="1176" spans="1:17">
      <c r="A1176" s="842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111"/>
        <v>0.44225408655040488</v>
      </c>
      <c r="G1176">
        <f>LN(F1176/参数实验室!$E$58)/参数实验室!$E$59</f>
        <v>-0.61874306313107408</v>
      </c>
      <c r="H1176" s="905">
        <f>INDEX(神经网络!$F$10:$BN$70,MATCH(ROUND(G1176*2,1)/2,神经网络!$D$10:$D$70,0),MATCH(ROUND(E1176*2,1)/2,神经网络!$F$8:$BN$8,0))</f>
        <v>-0.42257397805132496</v>
      </c>
      <c r="I1176">
        <f t="shared" ref="I1176:I1239" si="112">I1175*(1+(B1176-B1175)/B1175*H1175)</f>
        <v>108.54474400528659</v>
      </c>
      <c r="J1176">
        <f t="shared" ref="J1176:J1239" si="113">J1175*B1176/B1175</f>
        <v>80.312038625753132</v>
      </c>
      <c r="K1176">
        <f t="shared" ref="K1176:K1239" si="114">I1176/J1176</f>
        <v>1.3515376506764487</v>
      </c>
      <c r="L1176">
        <f>MIN(MAX(L1175*(1+MAX(MIN(((B1176-B1175)/B1175)/($K$7*卓尔金历!$O$8),0),-卓尔金历!$N$11))+MIN(MAX(((B1176-B1175)/B1175)/($K$7*卓尔金历!$O$8),0),卓尔金历!$N$11),0),1)</f>
        <v>0.84729375658618244</v>
      </c>
      <c r="M1176">
        <f t="shared" ref="M1176:M1239" si="115">M1175*(1+(B1176-B1175)/B1175*H1175*L1175)</f>
        <v>157.38186707388152</v>
      </c>
      <c r="N1176">
        <f t="shared" ref="N1176:N1239" si="116">(B1176-B1175)/B1175</f>
        <v>-5.1897983392644471E-3</v>
      </c>
      <c r="O1176">
        <f t="shared" si="109"/>
        <v>4.0769264234030586E-2</v>
      </c>
      <c r="P1176">
        <f t="shared" si="110"/>
        <v>1</v>
      </c>
      <c r="Q1176">
        <f t="shared" ref="Q1176:Q1239" si="117">Q1175*(1+(B1176-B1175)/B1175*H1175*P1175)</f>
        <v>7.2873205295536474</v>
      </c>
    </row>
    <row r="1177" spans="1:17">
      <c r="A1177" s="842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111"/>
        <v>0.43384710646443825</v>
      </c>
      <c r="G1177">
        <f>LN(F1177/参数实验室!$E$58)/参数实验室!$E$59</f>
        <v>-0.62881626692358927</v>
      </c>
      <c r="H1177" s="905">
        <f>INDEX(神经网络!$F$10:$BN$70,MATCH(ROUND(G1177*2,1)/2,神经网络!$D$10:$D$70,0),MATCH(ROUND(E1177*2,1)/2,神经网络!$F$8:$BN$8,0))</f>
        <v>-0.51720571694218098</v>
      </c>
      <c r="I1177">
        <f t="shared" si="112"/>
        <v>107.98412526773824</v>
      </c>
      <c r="J1177">
        <f t="shared" si="113"/>
        <v>81.29364350983596</v>
      </c>
      <c r="K1177">
        <f t="shared" si="114"/>
        <v>1.3283218786309279</v>
      </c>
      <c r="L1177">
        <f>MIN(MAX(L1176*(1+MAX(MIN(((B1177-B1176)/B1176)/($K$7*卓尔金历!$O$8),0),-卓尔金历!$N$11))+MIN(MAX(((B1177-B1176)/B1176)/($K$7*卓尔金历!$O$8),0),卓尔金历!$N$11),0),1)</f>
        <v>1</v>
      </c>
      <c r="M1177">
        <f t="shared" si="115"/>
        <v>156.6931394380627</v>
      </c>
      <c r="N1177">
        <f t="shared" si="116"/>
        <v>1.2222387837233464E-2</v>
      </c>
      <c r="O1177">
        <f t="shared" si="109"/>
        <v>4.0336167329777621E-2</v>
      </c>
      <c r="P1177">
        <f t="shared" si="110"/>
        <v>1</v>
      </c>
      <c r="Q1177">
        <f t="shared" si="117"/>
        <v>7.2496825170194841</v>
      </c>
    </row>
    <row r="1178" spans="1:17">
      <c r="A1178" s="842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111"/>
        <v>0.42670042970258787</v>
      </c>
      <c r="G1178">
        <f>LN(F1178/参数实验室!$E$58)/参数实验室!$E$59</f>
        <v>-0.63753408499467124</v>
      </c>
      <c r="H1178" s="905">
        <f>INDEX(神经网络!$F$10:$BN$70,MATCH(ROUND(G1178*2,1)/2,神经网络!$D$10:$D$70,0),MATCH(ROUND(E1178*2,1)/2,神经网络!$F$8:$BN$8,0))</f>
        <v>-0.51720571694218098</v>
      </c>
      <c r="I1178">
        <f t="shared" si="112"/>
        <v>107.0547995744965</v>
      </c>
      <c r="J1178">
        <f t="shared" si="113"/>
        <v>82.646342923267198</v>
      </c>
      <c r="K1178">
        <f t="shared" si="114"/>
        <v>1.2953361974393867</v>
      </c>
      <c r="L1178">
        <f>MIN(MAX(L1177*(1+MAX(MIN(((B1178-B1177)/B1177)/($K$7*卓尔金历!$O$8),0),-卓尔金历!$N$11))+MIN(MAX(((B1178-B1177)/B1177)/($K$7*卓尔金历!$O$8),0),卓尔金历!$N$11),0),1)</f>
        <v>1</v>
      </c>
      <c r="M1178">
        <f t="shared" si="115"/>
        <v>155.34461751344227</v>
      </c>
      <c r="N1178">
        <f t="shared" si="116"/>
        <v>1.6639670151671403E-2</v>
      </c>
      <c r="O1178">
        <f t="shared" si="109"/>
        <v>4.0354221527523423E-2</v>
      </c>
      <c r="P1178">
        <f t="shared" si="110"/>
        <v>0.96197663549637824</v>
      </c>
      <c r="Q1178">
        <f t="shared" si="117"/>
        <v>7.1872907884741348</v>
      </c>
    </row>
    <row r="1179" spans="1:17">
      <c r="A1179" s="842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111"/>
        <v>0.42907286606184758</v>
      </c>
      <c r="G1179">
        <f>LN(F1179/参数实验室!$E$58)/参数实验室!$E$59</f>
        <v>-0.63462400118804518</v>
      </c>
      <c r="H1179" s="905">
        <f>INDEX(神经网络!$F$10:$BN$70,MATCH(ROUND(G1179*2,1)/2,神经网络!$D$10:$D$70,0),MATCH(ROUND(E1179*2,1)/2,神经网络!$F$8:$BN$8,0))</f>
        <v>-0.51720571694218098</v>
      </c>
      <c r="I1179">
        <f t="shared" si="112"/>
        <v>107.61619221725751</v>
      </c>
      <c r="J1179">
        <f t="shared" si="113"/>
        <v>81.808387534415999</v>
      </c>
      <c r="K1179">
        <f t="shared" si="114"/>
        <v>1.3154664877361677</v>
      </c>
      <c r="L1179">
        <f>MIN(MAX(L1178*(1+MAX(MIN(((B1179-B1178)/B1178)/($K$7*卓尔金历!$O$8),0),-卓尔金历!$N$11))+MIN(MAX(((B1179-B1178)/B1178)/($K$7*卓尔金历!$O$8),0),卓尔金历!$N$11),0),1)</f>
        <v>0.70166543870718434</v>
      </c>
      <c r="M1179">
        <f t="shared" si="115"/>
        <v>156.15924073174912</v>
      </c>
      <c r="N1179">
        <f t="shared" si="116"/>
        <v>-1.013904982618769E-2</v>
      </c>
      <c r="O1179">
        <f t="shared" si="109"/>
        <v>4.0872715106429654E-2</v>
      </c>
      <c r="P1179">
        <f t="shared" si="110"/>
        <v>1</v>
      </c>
      <c r="Q1179">
        <f t="shared" si="117"/>
        <v>7.2235476588783287</v>
      </c>
    </row>
    <row r="1180" spans="1:17">
      <c r="A1180" s="842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111"/>
        <v>0.41178791574279383</v>
      </c>
      <c r="G1180">
        <f>LN(F1180/参数实验室!$E$58)/参数实验室!$E$59</f>
        <v>-0.65620511047767227</v>
      </c>
      <c r="H1180" s="905">
        <f>INDEX(神经网络!$F$10:$BN$70,MATCH(ROUND(G1180*2,1)/2,神经网络!$D$10:$D$70,0),MATCH(ROUND(E1180*2,1)/2,神经网络!$F$8:$BN$8,0))</f>
        <v>-0.41431067930507093</v>
      </c>
      <c r="I1180">
        <f t="shared" si="112"/>
        <v>104.50498221391832</v>
      </c>
      <c r="J1180">
        <f t="shared" si="113"/>
        <v>86.381229799289699</v>
      </c>
      <c r="K1180">
        <f t="shared" si="114"/>
        <v>1.2098112339537177</v>
      </c>
      <c r="L1180">
        <f>MIN(MAX(L1179*(1+MAX(MIN(((B1180-B1179)/B1179)/($K$7*卓尔金历!$O$8),0),-卓尔金历!$N$11))+MIN(MAX(((B1180-B1179)/B1179)/($K$7*卓尔金历!$O$8),0),卓尔金历!$N$11),0),1)</f>
        <v>1</v>
      </c>
      <c r="M1180">
        <f t="shared" si="115"/>
        <v>152.99150109132839</v>
      </c>
      <c r="N1180">
        <f t="shared" si="116"/>
        <v>5.5896985659935512E-2</v>
      </c>
      <c r="O1180">
        <f t="shared" si="109"/>
        <v>4.1345135561076725E-2</v>
      </c>
      <c r="P1180">
        <f t="shared" si="110"/>
        <v>2.854731566955189E-2</v>
      </c>
      <c r="Q1180">
        <f t="shared" si="117"/>
        <v>7.0147131584852209</v>
      </c>
    </row>
    <row r="1181" spans="1:17">
      <c r="A1181" s="842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111"/>
        <v>0.38945090916981295</v>
      </c>
      <c r="G1181">
        <f>LN(F1181/参数实验室!$E$58)/参数实验室!$E$59</f>
        <v>-0.68547654972042849</v>
      </c>
      <c r="H1181" s="905">
        <f>INDEX(神经网络!$F$10:$BN$70,MATCH(ROUND(G1181*2,1)/2,神经网络!$D$10:$D$70,0),MATCH(ROUND(E1181*2,1)/2,神经网络!$F$8:$BN$8,0))</f>
        <v>-0.44850717862515771</v>
      </c>
      <c r="I1181">
        <f t="shared" si="112"/>
        <v>101.71488360944313</v>
      </c>
      <c r="J1181">
        <f t="shared" si="113"/>
        <v>91.947647739515546</v>
      </c>
      <c r="K1181">
        <f t="shared" si="114"/>
        <v>1.1062260548263054</v>
      </c>
      <c r="L1181">
        <f>MIN(MAX(L1180*(1+MAX(MIN(((B1181-B1180)/B1180)/($K$7*卓尔金历!$O$8),0),-卓尔金历!$N$11))+MIN(MAX(((B1181-B1180)/B1180)/($K$7*卓尔金历!$O$8),0),卓尔金历!$N$11),0),1)</f>
        <v>1</v>
      </c>
      <c r="M1181">
        <f t="shared" si="115"/>
        <v>148.90689799730836</v>
      </c>
      <c r="N1181">
        <f t="shared" si="116"/>
        <v>6.4440133037694095E-2</v>
      </c>
      <c r="O1181">
        <f t="shared" si="109"/>
        <v>4.1914957245193618E-2</v>
      </c>
      <c r="P1181">
        <f t="shared" si="110"/>
        <v>2.3562845591119083E-2</v>
      </c>
      <c r="Q1181">
        <f t="shared" si="117"/>
        <v>7.0093668040057597</v>
      </c>
    </row>
    <row r="1182" spans="1:17">
      <c r="A1182" s="842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111"/>
        <v>0.3486026088310879</v>
      </c>
      <c r="G1182">
        <f>LN(F1182/参数实验室!$E$58)/参数实验室!$E$59</f>
        <v>-0.74363310959283047</v>
      </c>
      <c r="H1182" s="905">
        <f>INDEX(神经网络!$F$10:$BN$70,MATCH(ROUND(G1182*2,1)/2,神经网络!$D$10:$D$70,0),MATCH(ROUND(E1182*2,1)/2,神经网络!$F$8:$BN$8,0))</f>
        <v>-0.47740522011435438</v>
      </c>
      <c r="I1182">
        <f t="shared" si="112"/>
        <v>96.490268820126104</v>
      </c>
      <c r="J1182">
        <f t="shared" si="113"/>
        <v>102.47795379274565</v>
      </c>
      <c r="K1182">
        <f t="shared" si="114"/>
        <v>0.94157099404298006</v>
      </c>
      <c r="L1182">
        <f>MIN(MAX(L1181*(1+MAX(MIN(((B1182-B1181)/B1181)/($K$7*卓尔金历!$O$8),0),-卓尔金历!$N$11))+MIN(MAX(((B1182-B1181)/B1181)/($K$7*卓尔金历!$O$8),0),卓尔金历!$N$11),0),1)</f>
        <v>1</v>
      </c>
      <c r="M1182">
        <f t="shared" si="115"/>
        <v>141.25825156621877</v>
      </c>
      <c r="N1182">
        <f t="shared" si="116"/>
        <v>0.11452501844377896</v>
      </c>
      <c r="O1182">
        <f t="shared" si="109"/>
        <v>4.4209841019895654E-2</v>
      </c>
      <c r="P1182">
        <f t="shared" si="110"/>
        <v>2.0183775033955974E-3</v>
      </c>
      <c r="Q1182">
        <f t="shared" si="117"/>
        <v>7.0008832799879981</v>
      </c>
    </row>
    <row r="1183" spans="1:17">
      <c r="A1183" s="842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111"/>
        <v>0.30719695455626933</v>
      </c>
      <c r="G1183">
        <f>LN(F1183/参数实验室!$E$58)/参数实验室!$E$59</f>
        <v>-0.80999750707580975</v>
      </c>
      <c r="H1183" s="905">
        <f>INDEX(神经网络!$F$10:$BN$70,MATCH(ROUND(G1183*2,1)/2,神经网络!$D$10:$D$70,0),MATCH(ROUND(E1183*2,1)/2,神经网络!$F$8:$BN$8,0))</f>
        <v>1.6823314853151423</v>
      </c>
      <c r="I1183">
        <f t="shared" si="112"/>
        <v>89.78374759688235</v>
      </c>
      <c r="J1183">
        <f t="shared" si="113"/>
        <v>117.39754997805349</v>
      </c>
      <c r="K1183">
        <f t="shared" si="114"/>
        <v>0.76478382737686335</v>
      </c>
      <c r="L1183">
        <f>MIN(MAX(L1182*(1+MAX(MIN(((B1183-B1182)/B1182)/($K$7*卓尔金历!$O$8),0),-卓尔金历!$N$11))+MIN(MAX(((B1183-B1182)/B1182)/($K$7*卓尔金历!$O$8),0),卓尔金历!$N$11),0),1)</f>
        <v>1</v>
      </c>
      <c r="M1183">
        <f t="shared" si="115"/>
        <v>131.44014789969077</v>
      </c>
      <c r="N1183">
        <f t="shared" si="116"/>
        <v>0.1455883498169924</v>
      </c>
      <c r="O1183">
        <f t="shared" si="109"/>
        <v>4.7599656616980103E-2</v>
      </c>
      <c r="P1183">
        <f t="shared" si="110"/>
        <v>0</v>
      </c>
      <c r="Q1183">
        <f t="shared" si="117"/>
        <v>6.9999011498889168</v>
      </c>
    </row>
    <row r="1184" spans="1:17">
      <c r="A1184" s="842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111"/>
        <v>0.28932802914230321</v>
      </c>
      <c r="G1184">
        <f>LN(F1184/参数实验室!$E$58)/参数实验室!$E$59</f>
        <v>-0.84145095717995466</v>
      </c>
      <c r="H1184" s="905">
        <f>INDEX(神经网络!$F$10:$BN$70,MATCH(ROUND(G1184*2,1)/2,神经网络!$D$10:$D$70,0),MATCH(ROUND(E1184*2,1)/2,神经网络!$F$8:$BN$8,0))</f>
        <v>1.5075226462813229</v>
      </c>
      <c r="I1184">
        <f t="shared" si="112"/>
        <v>102.92666677558691</v>
      </c>
      <c r="J1184">
        <f t="shared" si="113"/>
        <v>127.61262519452531</v>
      </c>
      <c r="K1184">
        <f t="shared" si="114"/>
        <v>0.80655551610737142</v>
      </c>
      <c r="L1184">
        <f>MIN(MAX(L1183*(1+MAX(MIN(((B1184-B1183)/B1183)/($K$7*卓尔金历!$O$8),0),-卓尔金历!$N$11))+MIN(MAX(((B1184-B1183)/B1183)/($K$7*卓尔金历!$O$8),0),卓尔金历!$N$11),0),1)</f>
        <v>1</v>
      </c>
      <c r="M1184">
        <f t="shared" si="115"/>
        <v>150.68090457247857</v>
      </c>
      <c r="N1184">
        <f t="shared" si="116"/>
        <v>8.7012678019102091E-2</v>
      </c>
      <c r="O1184">
        <f t="shared" si="109"/>
        <v>4.8609553097030689E-2</v>
      </c>
      <c r="P1184">
        <f t="shared" si="110"/>
        <v>1.9885529807076772E-2</v>
      </c>
      <c r="Q1184">
        <f t="shared" si="117"/>
        <v>6.9999011498889168</v>
      </c>
    </row>
    <row r="1185" spans="1:17">
      <c r="A1185" s="842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111"/>
        <v>0.26804373248804236</v>
      </c>
      <c r="G1185">
        <f>LN(F1185/参数实验室!$E$58)/参数实验室!$E$59</f>
        <v>-0.88155555072637437</v>
      </c>
      <c r="H1185" s="905">
        <f>INDEX(神经网络!$F$10:$BN$70,MATCH(ROUND(G1185*2,1)/2,神经网络!$D$10:$D$70,0),MATCH(ROUND(E1185*2,1)/2,神经网络!$F$8:$BN$8,0))</f>
        <v>-0.41743390382725509</v>
      </c>
      <c r="I1185">
        <f t="shared" si="112"/>
        <v>119.18978144204962</v>
      </c>
      <c r="J1185">
        <f t="shared" si="113"/>
        <v>140.98798930609306</v>
      </c>
      <c r="K1185">
        <f t="shared" si="114"/>
        <v>0.84538961104893651</v>
      </c>
      <c r="L1185">
        <f>MIN(MAX(L1184*(1+MAX(MIN(((B1185-B1184)/B1184)/($K$7*卓尔金历!$O$8),0),-卓尔金历!$N$11))+MIN(MAX(((B1185-B1184)/B1184)/($K$7*卓尔金历!$O$8),0),卓尔金历!$N$11),0),1)</f>
        <v>1</v>
      </c>
      <c r="M1185">
        <f t="shared" si="115"/>
        <v>174.4895141959837</v>
      </c>
      <c r="N1185">
        <f t="shared" si="116"/>
        <v>0.10481223226290605</v>
      </c>
      <c r="O1185">
        <f t="shared" si="109"/>
        <v>4.7981466251734807E-2</v>
      </c>
      <c r="P1185">
        <f t="shared" si="110"/>
        <v>1.0628203238855069E-2</v>
      </c>
      <c r="Q1185">
        <f t="shared" si="117"/>
        <v>7.0218951837279446</v>
      </c>
    </row>
    <row r="1186" spans="1:17">
      <c r="A1186" s="842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111"/>
        <v>0.30243132759057512</v>
      </c>
      <c r="G1186">
        <f>LN(F1186/参数实验室!$E$58)/参数实验室!$E$59</f>
        <v>-0.81820352246662409</v>
      </c>
      <c r="H1186" s="905">
        <f>INDEX(神经网络!$F$10:$BN$70,MATCH(ROUND(G1186*2,1)/2,神经网络!$D$10:$D$70,0),MATCH(ROUND(E1186*2,1)/2,神经网络!$F$8:$BN$8,0))</f>
        <v>1.7010590226499849</v>
      </c>
      <c r="I1186">
        <f t="shared" si="112"/>
        <v>124.48016822223006</v>
      </c>
      <c r="J1186">
        <f t="shared" si="113"/>
        <v>125.9965683731694</v>
      </c>
      <c r="K1186">
        <f t="shared" si="114"/>
        <v>0.98796475038551723</v>
      </c>
      <c r="L1186">
        <f>MIN(MAX(L1185*(1+MAX(MIN(((B1186-B1185)/B1185)/($K$7*卓尔金历!$O$8),0),-卓尔金历!$N$11))+MIN(MAX(((B1186-B1185)/B1185)/($K$7*卓尔金历!$O$8),0),卓尔金历!$N$11),0),1)</f>
        <v>0</v>
      </c>
      <c r="M1186">
        <f t="shared" si="115"/>
        <v>182.23444843459006</v>
      </c>
      <c r="N1186">
        <f t="shared" si="116"/>
        <v>-0.10633119180369624</v>
      </c>
      <c r="O1186">
        <f t="shared" si="109"/>
        <v>5.6698302551790175E-2</v>
      </c>
      <c r="P1186">
        <f t="shared" si="110"/>
        <v>1.7810029281501209E-2</v>
      </c>
      <c r="Q1186">
        <f t="shared" si="117"/>
        <v>7.0252077348862736</v>
      </c>
    </row>
    <row r="1187" spans="1:17">
      <c r="A1187" s="842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111"/>
        <v>0.291638515688457</v>
      </c>
      <c r="G1187">
        <f>LN(F1187/参数实验室!$E$58)/参数实验室!$E$59</f>
        <v>-0.83727627755549294</v>
      </c>
      <c r="H1187" s="905">
        <f>INDEX(神经网络!$F$10:$BN$70,MATCH(ROUND(G1187*2,1)/2,神经网络!$D$10:$D$70,0),MATCH(ROUND(E1187*2,1)/2,神经网络!$F$8:$BN$8,0))</f>
        <v>1.505190266041146</v>
      </c>
      <c r="I1187">
        <f t="shared" si="112"/>
        <v>135.64562960545979</v>
      </c>
      <c r="J1187">
        <f t="shared" si="113"/>
        <v>132.64035752763252</v>
      </c>
      <c r="K1187">
        <f t="shared" si="114"/>
        <v>1.0226572977775727</v>
      </c>
      <c r="L1187">
        <f>MIN(MAX(L1186*(1+MAX(MIN(((B1187-B1186)/B1186)/($K$7*卓尔金历!$O$8),0),-卓尔金历!$N$11))+MIN(MAX(((B1187-B1186)/B1186)/($K$7*卓尔金历!$O$8),0),卓尔金历!$N$11),0),1)</f>
        <v>1</v>
      </c>
      <c r="M1187">
        <f t="shared" si="115"/>
        <v>182.23444843459006</v>
      </c>
      <c r="N1187">
        <f t="shared" si="116"/>
        <v>5.2729921459336311E-2</v>
      </c>
      <c r="O1187">
        <f t="shared" si="109"/>
        <v>5.6891750995601412E-2</v>
      </c>
      <c r="P1187">
        <f t="shared" si="110"/>
        <v>0.13697281195934294</v>
      </c>
      <c r="Q1187">
        <f t="shared" si="117"/>
        <v>7.0364305113222319</v>
      </c>
    </row>
    <row r="1188" spans="1:17">
      <c r="A1188" s="842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111"/>
        <v>0.27145305009687237</v>
      </c>
      <c r="G1188">
        <f>LN(F1188/参数实验室!$E$58)/参数实验室!$E$59</f>
        <v>-0.87492189503281526</v>
      </c>
      <c r="H1188" s="905">
        <f>INDEX(神经网络!$F$10:$BN$70,MATCH(ROUND(G1188*2,1)/2,神经网络!$D$10:$D$70,0),MATCH(ROUND(E1188*2,1)/2,神经网络!$F$8:$BN$8,0))</f>
        <v>1.5075226462813229</v>
      </c>
      <c r="I1188">
        <f t="shared" si="112"/>
        <v>153.39041160701575</v>
      </c>
      <c r="J1188">
        <f t="shared" si="113"/>
        <v>144.16822951997119</v>
      </c>
      <c r="K1188">
        <f t="shared" si="114"/>
        <v>1.0639681996356003</v>
      </c>
      <c r="L1188">
        <f>MIN(MAX(L1187*(1+MAX(MIN(((B1188-B1187)/B1187)/($K$7*卓尔金历!$O$8),0),-卓尔金历!$N$11))+MIN(MAX(((B1188-B1187)/B1187)/($K$7*卓尔金历!$O$8),0),卓尔金历!$N$11),0),1)</f>
        <v>1</v>
      </c>
      <c r="M1188">
        <f t="shared" si="115"/>
        <v>206.07384945363648</v>
      </c>
      <c r="N1188">
        <f t="shared" si="116"/>
        <v>8.6910742757438056E-2</v>
      </c>
      <c r="O1188">
        <f t="shared" si="109"/>
        <v>5.7133586662575453E-2</v>
      </c>
      <c r="P1188">
        <f t="shared" si="110"/>
        <v>3.3026259088890689E-2</v>
      </c>
      <c r="Q1188">
        <f t="shared" si="117"/>
        <v>7.1625120898108818</v>
      </c>
    </row>
    <row r="1189" spans="1:17">
      <c r="A1189" s="842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111"/>
        <v>0.27320113348446456</v>
      </c>
      <c r="G1189">
        <f>LN(F1189/参数实验室!$E$58)/参数实验室!$E$59</f>
        <v>-0.87155281493879455</v>
      </c>
      <c r="H1189" s="905">
        <f>INDEX(神经网络!$F$10:$BN$70,MATCH(ROUND(G1189*2,1)/2,神经网络!$D$10:$D$70,0),MATCH(ROUND(E1189*2,1)/2,神经网络!$F$8:$BN$8,0))</f>
        <v>1.5397819587831032</v>
      </c>
      <c r="I1189">
        <f t="shared" si="112"/>
        <v>162.12669568493672</v>
      </c>
      <c r="J1189">
        <f t="shared" si="113"/>
        <v>149.61493954750401</v>
      </c>
      <c r="K1189">
        <f t="shared" si="114"/>
        <v>1.0836263823336982</v>
      </c>
      <c r="L1189">
        <f>MIN(MAX(L1188*(1+MAX(MIN(((B1189-B1188)/B1188)/($K$7*卓尔金历!$O$8),0),-卓尔金历!$N$11))+MIN(MAX(((B1189-B1188)/B1188)/($K$7*卓尔金历!$O$8),0),卓尔金历!$N$11),0),1)</f>
        <v>1</v>
      </c>
      <c r="M1189">
        <f t="shared" si="115"/>
        <v>217.8106957857924</v>
      </c>
      <c r="N1189">
        <f t="shared" si="116"/>
        <v>3.7780238029338435E-2</v>
      </c>
      <c r="O1189">
        <f t="shared" si="109"/>
        <v>5.6968498635785597E-2</v>
      </c>
      <c r="P1189">
        <f t="shared" si="110"/>
        <v>0.4913113503740365</v>
      </c>
      <c r="Q1189">
        <f t="shared" si="117"/>
        <v>7.1759847478381156</v>
      </c>
    </row>
    <row r="1190" spans="1:17">
      <c r="A1190" s="842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111"/>
        <v>0.26139543963575834</v>
      </c>
      <c r="G1190">
        <f>LN(F1190/参数实验室!$E$58)/参数实验室!$E$59</f>
        <v>-0.89473767623222933</v>
      </c>
      <c r="H1190" s="905">
        <f>INDEX(神经网络!$F$10:$BN$70,MATCH(ROUND(G1190*2,1)/2,神经网络!$D$10:$D$70,0),MATCH(ROUND(E1190*2,1)/2,神经网络!$F$8:$BN$8,0))</f>
        <v>1.2752445688213585</v>
      </c>
      <c r="I1190">
        <f t="shared" si="112"/>
        <v>184.47742719191621</v>
      </c>
      <c r="J1190">
        <f t="shared" si="113"/>
        <v>163.01025497785395</v>
      </c>
      <c r="K1190">
        <f t="shared" si="114"/>
        <v>1.1316921577539936</v>
      </c>
      <c r="L1190">
        <f>MIN(MAX(L1189*(1+MAX(MIN(((B1190-B1189)/B1189)/($K$7*卓尔金历!$O$8),0),-卓尔金历!$N$11))+MIN(MAX(((B1190-B1189)/B1189)/($K$7*卓尔金历!$O$8),0),卓尔金历!$N$11),0),1)</f>
        <v>1</v>
      </c>
      <c r="M1190">
        <f t="shared" si="115"/>
        <v>247.83800473876792</v>
      </c>
      <c r="N1190">
        <f t="shared" si="116"/>
        <v>8.9531937591678878E-2</v>
      </c>
      <c r="O1190">
        <f t="shared" si="109"/>
        <v>5.6677479693048732E-2</v>
      </c>
      <c r="P1190">
        <f t="shared" si="110"/>
        <v>3.0921449538638721E-2</v>
      </c>
      <c r="Q1190">
        <f t="shared" si="117"/>
        <v>7.662028667453896</v>
      </c>
    </row>
    <row r="1191" spans="1:17">
      <c r="A1191" s="842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111"/>
        <v>0.25567232645622562</v>
      </c>
      <c r="G1191">
        <f>LN(F1191/参数实验室!$E$58)/参数实验室!$E$59</f>
        <v>-0.90635674035469904</v>
      </c>
      <c r="H1191" s="905">
        <f>INDEX(神经网络!$F$10:$BN$70,MATCH(ROUND(G1191*2,1)/2,神经网络!$D$10:$D$70,0),MATCH(ROUND(E1191*2,1)/2,神经网络!$F$8:$BN$8,0))</f>
        <v>1.2350246614034879</v>
      </c>
      <c r="I1191">
        <f t="shared" si="112"/>
        <v>195.68958867304653</v>
      </c>
      <c r="J1191">
        <f t="shared" si="113"/>
        <v>170.77929851163154</v>
      </c>
      <c r="K1191">
        <f t="shared" si="114"/>
        <v>1.1458624691547048</v>
      </c>
      <c r="L1191">
        <f>MIN(MAX(L1190*(1+MAX(MIN(((B1191-B1190)/B1190)/($K$7*卓尔金历!$O$8),0),-卓尔金历!$N$11))+MIN(MAX(((B1191-B1190)/B1190)/($K$7*卓尔金历!$O$8),0),卓尔金历!$N$11),0),1)</f>
        <v>1</v>
      </c>
      <c r="M1191">
        <f t="shared" si="115"/>
        <v>262.90109279561381</v>
      </c>
      <c r="N1191">
        <f t="shared" si="116"/>
        <v>4.7659845295212055E-2</v>
      </c>
      <c r="O1191">
        <f t="shared" si="109"/>
        <v>5.4893137781489243E-2</v>
      </c>
      <c r="P1191">
        <f t="shared" si="110"/>
        <v>0.20598507788128739</v>
      </c>
      <c r="Q1191">
        <f t="shared" si="117"/>
        <v>7.6764282442395935</v>
      </c>
    </row>
    <row r="1192" spans="1:17">
      <c r="A1192" s="842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111"/>
        <v>0.24477211067802757</v>
      </c>
      <c r="G1192">
        <f>LN(F1192/参数实验室!$E$58)/参数实验室!$E$59</f>
        <v>-0.92922412329558879</v>
      </c>
      <c r="H1192" s="905">
        <f>INDEX(神经网络!$F$10:$BN$70,MATCH(ROUND(G1192*2,1)/2,神经网络!$D$10:$D$70,0),MATCH(ROUND(E1192*2,1)/2,神经网络!$F$8:$BN$8,0))</f>
        <v>0.90157398513745557</v>
      </c>
      <c r="I1192">
        <f t="shared" si="112"/>
        <v>203.19431240397935</v>
      </c>
      <c r="J1192">
        <f t="shared" si="113"/>
        <v>176.08235904393271</v>
      </c>
      <c r="K1192">
        <f t="shared" si="114"/>
        <v>1.1539731379523499</v>
      </c>
      <c r="L1192">
        <f>MIN(MAX(L1191*(1+MAX(MIN(((B1192-B1191)/B1191)/($K$7*卓尔金历!$O$8),0),-卓尔金历!$N$11))+MIN(MAX(((B1192-B1191)/B1191)/($K$7*卓尔金历!$O$8),0),卓尔金历!$N$11),0),1)</f>
        <v>1</v>
      </c>
      <c r="M1192">
        <f t="shared" si="115"/>
        <v>272.98338732834878</v>
      </c>
      <c r="N1192">
        <f t="shared" si="116"/>
        <v>3.1052127386153795E-2</v>
      </c>
      <c r="O1192">
        <f t="shared" si="109"/>
        <v>5.4071150039660579E-2</v>
      </c>
      <c r="P1192">
        <f t="shared" si="110"/>
        <v>0.63997216000874002</v>
      </c>
      <c r="Q1192">
        <f t="shared" si="117"/>
        <v>7.7370686283653844</v>
      </c>
    </row>
    <row r="1193" spans="1:17">
      <c r="A1193" s="842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111"/>
        <v>0.2314982076558699</v>
      </c>
      <c r="G1193">
        <f>LN(F1193/参数实验室!$E$58)/参数实验室!$E$59</f>
        <v>-0.95848761554147266</v>
      </c>
      <c r="H1193" s="905">
        <f>INDEX(神经网络!$F$10:$BN$70,MATCH(ROUND(G1193*2,1)/2,神经网络!$D$10:$D$70,0),MATCH(ROUND(E1193*2,1)/2,神经网络!$F$8:$BN$8,0))</f>
        <v>1.2145821509899559</v>
      </c>
      <c r="I1193">
        <f t="shared" si="112"/>
        <v>214.56095274580852</v>
      </c>
      <c r="J1193">
        <f t="shared" si="113"/>
        <v>187.00770120904986</v>
      </c>
      <c r="K1193">
        <f t="shared" si="114"/>
        <v>1.1473375233138543</v>
      </c>
      <c r="L1193">
        <f>MIN(MAX(L1192*(1+MAX(MIN(((B1193-B1192)/B1192)/($K$7*卓尔金历!$O$8),0),-卓尔金历!$N$11))+MIN(MAX(((B1193-B1192)/B1192)/($K$7*卓尔金历!$O$8),0),卓尔金历!$N$11),0),1)</f>
        <v>1</v>
      </c>
      <c r="M1193">
        <f t="shared" si="115"/>
        <v>288.25401152223162</v>
      </c>
      <c r="N1193">
        <f t="shared" si="116"/>
        <v>6.204677302393051E-2</v>
      </c>
      <c r="O1193">
        <f t="shared" si="109"/>
        <v>5.2499272804344826E-2</v>
      </c>
      <c r="P1193">
        <f t="shared" si="110"/>
        <v>4.5036445589033802E-2</v>
      </c>
      <c r="Q1193">
        <f t="shared" si="117"/>
        <v>8.0140548090110482</v>
      </c>
    </row>
    <row r="1194" spans="1:17">
      <c r="A1194" s="842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111"/>
        <v>0.20153353327722967</v>
      </c>
      <c r="G1194">
        <f>LN(F1194/参数实验室!$E$58)/参数实验室!$E$59</f>
        <v>-1.0312409648613472</v>
      </c>
      <c r="H1194" s="905">
        <f>INDEX(神经网络!$F$10:$BN$70,MATCH(ROUND(G1194*2,1)/2,神经网络!$D$10:$D$70,0),MATCH(ROUND(E1194*2,1)/2,神经网络!$F$8:$BN$8,0))</f>
        <v>2.3690262360744025</v>
      </c>
      <c r="I1194">
        <f t="shared" si="112"/>
        <v>264.51159711871315</v>
      </c>
      <c r="J1194">
        <f t="shared" si="113"/>
        <v>222.85224053309915</v>
      </c>
      <c r="K1194">
        <f t="shared" si="114"/>
        <v>1.1869371224895833</v>
      </c>
      <c r="L1194">
        <f>MIN(MAX(L1193*(1+MAX(MIN(((B1194-B1193)/B1193)/($K$7*卓尔金历!$O$8),0),-卓尔金历!$N$11))+MIN(MAX(((B1194-B1193)/B1193)/($K$7*卓尔金历!$O$8),0),卓尔金历!$N$11),0),1)</f>
        <v>1</v>
      </c>
      <c r="M1194">
        <f t="shared" si="115"/>
        <v>355.36069348998041</v>
      </c>
      <c r="N1194">
        <f t="shared" si="116"/>
        <v>0.1916741347672086</v>
      </c>
      <c r="O1194">
        <f t="shared" si="109"/>
        <v>6.0683231496138947E-2</v>
      </c>
      <c r="P1194">
        <f t="shared" si="110"/>
        <v>0</v>
      </c>
      <c r="Q1194">
        <f t="shared" si="117"/>
        <v>8.0980794802282059</v>
      </c>
    </row>
    <row r="1195" spans="1:17">
      <c r="A1195" s="842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111"/>
        <v>0.17044841487453868</v>
      </c>
      <c r="G1195">
        <f>LN(F1195/参数实验室!$E$58)/参数实验室!$E$59</f>
        <v>-1.1191661343303569</v>
      </c>
      <c r="H1195" s="905">
        <f>INDEX(神经网络!$F$10:$BN$70,MATCH(ROUND(G1195*2,1)/2,神经网络!$D$10:$D$70,0),MATCH(ROUND(E1195*2,1)/2,神经网络!$F$8:$BN$8,0))</f>
        <v>1.0063938859275632</v>
      </c>
      <c r="I1195">
        <f t="shared" si="112"/>
        <v>394.91233773371187</v>
      </c>
      <c r="J1195">
        <f t="shared" si="113"/>
        <v>269.22708591037861</v>
      </c>
      <c r="K1195">
        <f t="shared" si="114"/>
        <v>1.4668373221005404</v>
      </c>
      <c r="L1195">
        <f>MIN(MAX(L1194*(1+MAX(MIN(((B1195-B1194)/B1194)/($K$7*卓尔金历!$O$8),0),-卓尔金历!$N$11))+MIN(MAX(((B1195-B1194)/B1194)/($K$7*卓尔金历!$O$8),0),卓尔金历!$N$11),0),1)</f>
        <v>1</v>
      </c>
      <c r="M1195">
        <f t="shared" si="115"/>
        <v>530.54884448721577</v>
      </c>
      <c r="N1195">
        <f t="shared" si="116"/>
        <v>0.20809683253057357</v>
      </c>
      <c r="O1195">
        <f t="shared" si="109"/>
        <v>6.8575897188911744E-2</v>
      </c>
      <c r="P1195">
        <f t="shared" si="110"/>
        <v>0</v>
      </c>
      <c r="Q1195">
        <f t="shared" si="117"/>
        <v>8.0980794802282059</v>
      </c>
    </row>
    <row r="1196" spans="1:17">
      <c r="A1196" s="842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111"/>
        <v>0.24472208085538452</v>
      </c>
      <c r="G1196">
        <f>LN(F1196/参数实验室!$E$58)/参数实验室!$E$59</f>
        <v>-0.92933141100291794</v>
      </c>
      <c r="H1196" s="905">
        <f>INDEX(神经网络!$F$10:$BN$70,MATCH(ROUND(G1196*2,1)/2,神经网络!$D$10:$D$70,0),MATCH(ROUND(E1196*2,1)/2,神经网络!$F$8:$BN$8,0))</f>
        <v>1.5150586080156372</v>
      </c>
      <c r="I1196">
        <f t="shared" si="112"/>
        <v>281.74421213813167</v>
      </c>
      <c r="J1196">
        <f t="shared" si="113"/>
        <v>192.56613862176283</v>
      </c>
      <c r="K1196">
        <f t="shared" si="114"/>
        <v>1.4631036076988169</v>
      </c>
      <c r="L1196">
        <f>MIN(MAX(L1195*(1+MAX(MIN(((B1196-B1195)/B1195)/($K$7*卓尔金历!$O$8),0),-卓尔金历!$N$11))+MIN(MAX(((B1196-B1195)/B1195)/($K$7*卓尔金历!$O$8),0),卓尔金历!$N$11),0),1)</f>
        <v>0</v>
      </c>
      <c r="M1196">
        <f t="shared" si="115"/>
        <v>378.5120187651367</v>
      </c>
      <c r="N1196">
        <f t="shared" si="116"/>
        <v>-0.28474455692075124</v>
      </c>
      <c r="O1196">
        <f t="shared" ref="O1196:O1259" si="118">STDEVP(N1176:N1196)</f>
        <v>0.1005137452066199</v>
      </c>
      <c r="P1196">
        <f t="shared" ref="P1196:P1259" si="119">MIN(O1195*MAX(1-LN(MAX(ABS(N1196),0.0001)/O1196),0)+MAX(-LN(MAX(ABS(N1196),0.0001)/O1196),0),1)</f>
        <v>0</v>
      </c>
      <c r="Q1196">
        <f t="shared" si="117"/>
        <v>8.0980794802282059</v>
      </c>
    </row>
    <row r="1197" spans="1:17">
      <c r="A1197" s="842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111"/>
        <v>0.20075611470204224</v>
      </c>
      <c r="G1197">
        <f>LN(F1197/参数实验室!$E$58)/参数实验室!$E$59</f>
        <v>-1.03326951216469</v>
      </c>
      <c r="H1197" s="905">
        <f>INDEX(神经网络!$F$10:$BN$70,MATCH(ROUND(G1197*2,1)/2,神经网络!$D$10:$D$70,0),MATCH(ROUND(E1197*2,1)/2,神经网络!$F$8:$BN$8,0))</f>
        <v>2.2043105330866455</v>
      </c>
      <c r="I1197">
        <f t="shared" si="112"/>
        <v>403.63063612888118</v>
      </c>
      <c r="J1197">
        <f t="shared" si="113"/>
        <v>247.55197318542747</v>
      </c>
      <c r="K1197">
        <f t="shared" si="114"/>
        <v>1.630488462422975</v>
      </c>
      <c r="L1197">
        <f>MIN(MAX(L1196*(1+MAX(MIN(((B1197-B1196)/B1196)/($K$7*卓尔金历!$O$8),0),-卓尔金历!$N$11))+MIN(MAX(((B1197-B1196)/B1196)/($K$7*卓尔金历!$O$8),0),卓尔金历!$N$11),0),1)</f>
        <v>1</v>
      </c>
      <c r="M1197">
        <f t="shared" si="115"/>
        <v>378.5120187651367</v>
      </c>
      <c r="N1197">
        <f t="shared" si="116"/>
        <v>0.28554259309144414</v>
      </c>
      <c r="O1197">
        <f t="shared" si="118"/>
        <v>0.11167464526297279</v>
      </c>
      <c r="P1197">
        <f t="shared" si="119"/>
        <v>6.1512889324593324E-3</v>
      </c>
      <c r="Q1197">
        <f t="shared" si="117"/>
        <v>8.0980794802282059</v>
      </c>
    </row>
    <row r="1198" spans="1:17">
      <c r="A1198" s="842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111"/>
        <v>0.17525391916843328</v>
      </c>
      <c r="G1198">
        <f>LN(F1198/参数实验室!$E$58)/参数实验室!$E$59</f>
        <v>-1.104573517608775</v>
      </c>
      <c r="H1198" s="905">
        <f>INDEX(神经网络!$F$10:$BN$70,MATCH(ROUND(G1198*2,1)/2,神经网络!$D$10:$D$70,0),MATCH(ROUND(E1198*2,1)/2,神经网络!$F$8:$BN$8,0))</f>
        <v>2.1857191681434753</v>
      </c>
      <c r="I1198">
        <f t="shared" si="112"/>
        <v>562.47618750162678</v>
      </c>
      <c r="J1198">
        <f t="shared" si="113"/>
        <v>291.74813455169374</v>
      </c>
      <c r="K1198">
        <f t="shared" si="114"/>
        <v>1.9279512733335533</v>
      </c>
      <c r="L1198">
        <f>MIN(MAX(L1197*(1+MAX(MIN(((B1198-B1197)/B1197)/($K$7*卓尔金历!$O$8),0),-卓尔金历!$N$11))+MIN(MAX(((B1198-B1197)/B1197)/($K$7*卓尔金历!$O$8),0),卓尔金历!$N$11),0),1)</f>
        <v>1</v>
      </c>
      <c r="M1198">
        <f t="shared" si="115"/>
        <v>527.47234273509662</v>
      </c>
      <c r="N1198">
        <f t="shared" si="116"/>
        <v>0.17853285836328761</v>
      </c>
      <c r="O1198">
        <f t="shared" si="118"/>
        <v>0.113771727558846</v>
      </c>
      <c r="P1198">
        <f t="shared" si="119"/>
        <v>6.1356438420690274E-2</v>
      </c>
      <c r="Q1198">
        <f t="shared" si="117"/>
        <v>8.1176832275351316</v>
      </c>
    </row>
    <row r="1199" spans="1:17">
      <c r="A1199" s="842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111"/>
        <v>0.17811730087363378</v>
      </c>
      <c r="G1199">
        <f>LN(F1199/参数实验室!$E$58)/参数实验室!$E$59</f>
        <v>-1.0960675031225988</v>
      </c>
      <c r="H1199" s="905">
        <f>INDEX(神经网络!$F$10:$BN$70,MATCH(ROUND(G1199*2,1)/2,神经网络!$D$10:$D$70,0),MATCH(ROUND(E1199*2,1)/2,神经网络!$F$8:$BN$8,0))</f>
        <v>2.1857191681434753</v>
      </c>
      <c r="I1199">
        <f t="shared" si="112"/>
        <v>575.06880026237104</v>
      </c>
      <c r="J1199">
        <f t="shared" si="113"/>
        <v>294.73644307888742</v>
      </c>
      <c r="K1199">
        <f t="shared" si="114"/>
        <v>1.9511289281198645</v>
      </c>
      <c r="L1199">
        <f>MIN(MAX(L1198*(1+MAX(MIN(((B1199-B1198)/B1198)/($K$7*卓尔金历!$O$8),0),-卓尔金历!$N$11))+MIN(MAX(((B1199-B1198)/B1198)/($K$7*卓尔金历!$O$8),0),卓尔金历!$N$11),0),1)</f>
        <v>1</v>
      </c>
      <c r="M1199">
        <f t="shared" si="115"/>
        <v>539.28129589908542</v>
      </c>
      <c r="N1199">
        <f t="shared" si="116"/>
        <v>1.0242768241810892E-2</v>
      </c>
      <c r="O1199">
        <f t="shared" si="118"/>
        <v>0.11392128339443452</v>
      </c>
      <c r="P1199">
        <f t="shared" si="119"/>
        <v>1</v>
      </c>
      <c r="Q1199">
        <f t="shared" si="117"/>
        <v>8.1288339742028768</v>
      </c>
    </row>
    <row r="1200" spans="1:17">
      <c r="A1200" s="842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111"/>
        <v>0.1691329233165618</v>
      </c>
      <c r="G1200">
        <f>LN(F1200/参数实验室!$E$58)/参数实验室!$E$59</f>
        <v>-1.123232579914949</v>
      </c>
      <c r="H1200" s="905">
        <f>INDEX(神经网络!$F$10:$BN$70,MATCH(ROUND(G1200*2,1)/2,神经网络!$D$10:$D$70,0),MATCH(ROUND(E1200*2,1)/2,神经网络!$F$8:$BN$8,0))</f>
        <v>1.7070698960770254</v>
      </c>
      <c r="I1200">
        <f t="shared" si="112"/>
        <v>694.64866731956613</v>
      </c>
      <c r="J1200">
        <f t="shared" si="113"/>
        <v>322.77642552172688</v>
      </c>
      <c r="K1200">
        <f t="shared" si="114"/>
        <v>2.1521047151964559</v>
      </c>
      <c r="L1200">
        <f>MIN(MAX(L1199*(1+MAX(MIN(((B1200-B1199)/B1199)/($K$7*卓尔金历!$O$8),0),-卓尔金历!$N$11))+MIN(MAX(((B1200-B1199)/B1199)/($K$7*卓尔金历!$O$8),0),卓尔金历!$N$11),0),1)</f>
        <v>1</v>
      </c>
      <c r="M1200">
        <f t="shared" si="115"/>
        <v>651.41950551960861</v>
      </c>
      <c r="N1200">
        <f t="shared" si="116"/>
        <v>9.5135783515357245E-2</v>
      </c>
      <c r="O1200">
        <f t="shared" si="118"/>
        <v>0.11262936652391142</v>
      </c>
      <c r="P1200">
        <f t="shared" si="119"/>
        <v>0.30194820443935355</v>
      </c>
      <c r="Q1200">
        <f t="shared" si="117"/>
        <v>9.8191445692511596</v>
      </c>
    </row>
    <row r="1201" spans="1:17">
      <c r="A1201" s="842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111"/>
        <v>0.17720334508855023</v>
      </c>
      <c r="G1201">
        <f>LN(F1201/参数实验室!$E$58)/参数实验室!$E$59</f>
        <v>-1.098767568274299</v>
      </c>
      <c r="H1201" s="905">
        <f>INDEX(神经网络!$F$10:$BN$70,MATCH(ROUND(G1201*2,1)/2,神经网络!$D$10:$D$70,0),MATCH(ROUND(E1201*2,1)/2,神经网络!$F$8:$BN$8,0))</f>
        <v>1.7070698960770254</v>
      </c>
      <c r="I1201">
        <f t="shared" si="112"/>
        <v>647.81187235451</v>
      </c>
      <c r="J1201">
        <f t="shared" si="113"/>
        <v>310.02753281991932</v>
      </c>
      <c r="K1201">
        <f t="shared" si="114"/>
        <v>2.0895301345083892</v>
      </c>
      <c r="L1201">
        <f>MIN(MAX(L1200*(1+MAX(MIN(((B1201-B1200)/B1200)/($K$7*卓尔金历!$O$8),0),-卓尔金历!$N$11))+MIN(MAX(((B1201-B1200)/B1200)/($K$7*卓尔金历!$O$8),0),卓尔金历!$N$11),0),1)</f>
        <v>0</v>
      </c>
      <c r="M1201">
        <f t="shared" si="115"/>
        <v>607.49744354547374</v>
      </c>
      <c r="N1201">
        <f t="shared" si="116"/>
        <v>-3.9497595529786912E-2</v>
      </c>
      <c r="O1201">
        <f t="shared" si="118"/>
        <v>0.11517090452624223</v>
      </c>
      <c r="P1201">
        <f t="shared" si="119"/>
        <v>1</v>
      </c>
      <c r="Q1201">
        <f t="shared" si="117"/>
        <v>9.6192375389852103</v>
      </c>
    </row>
    <row r="1202" spans="1:17">
      <c r="A1202" s="842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111"/>
        <v>0.17612144418196288</v>
      </c>
      <c r="G1202">
        <f>LN(F1202/参数实验室!$E$58)/参数实验室!$E$59</f>
        <v>-1.1019818450927767</v>
      </c>
      <c r="H1202" s="905">
        <f>INDEX(神经网络!$F$10:$BN$70,MATCH(ROUND(G1202*2,1)/2,神经网络!$D$10:$D$70,0),MATCH(ROUND(E1202*2,1)/2,神经网络!$F$8:$BN$8,0))</f>
        <v>1.7070698960770254</v>
      </c>
      <c r="I1202">
        <f t="shared" si="112"/>
        <v>668.63499572043179</v>
      </c>
      <c r="J1202">
        <f t="shared" si="113"/>
        <v>315.86528869558271</v>
      </c>
      <c r="K1202">
        <f t="shared" si="114"/>
        <v>2.1168359413016518</v>
      </c>
      <c r="L1202">
        <f>MIN(MAX(L1201*(1+MAX(MIN(((B1202-B1201)/B1201)/($K$7*卓尔金历!$O$8),0),-卓尔金历!$N$11))+MIN(MAX(((B1202-B1201)/B1201)/($K$7*卓尔金历!$O$8),0),卓尔金历!$N$11),0),1)</f>
        <v>0.55405384901875399</v>
      </c>
      <c r="M1202">
        <f t="shared" si="115"/>
        <v>607.49744354547374</v>
      </c>
      <c r="N1202">
        <f t="shared" si="116"/>
        <v>1.8829798187808888E-2</v>
      </c>
      <c r="O1202">
        <f t="shared" si="118"/>
        <v>0.11567770670568664</v>
      </c>
      <c r="P1202">
        <f t="shared" si="119"/>
        <v>1</v>
      </c>
      <c r="Q1202">
        <f t="shared" si="117"/>
        <v>9.9284362099394539</v>
      </c>
    </row>
    <row r="1203" spans="1:17">
      <c r="A1203" s="842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111"/>
        <v>0.15372949944994499</v>
      </c>
      <c r="G1203">
        <f>LN(F1203/参数实验室!$E$58)/参数实验室!$E$59</f>
        <v>-1.1733510884621987</v>
      </c>
      <c r="H1203" s="905">
        <f>INDEX(神经网络!$F$10:$BN$70,MATCH(ROUND(G1203*2,1)/2,神经网络!$D$10:$D$70,0),MATCH(ROUND(E1203*2,1)/2,神经网络!$F$8:$BN$8,0))</f>
        <v>1.4166168689510037</v>
      </c>
      <c r="I1203">
        <f t="shared" si="112"/>
        <v>837.93041056494565</v>
      </c>
      <c r="J1203">
        <f t="shared" si="113"/>
        <v>362.71497545987779</v>
      </c>
      <c r="K1203">
        <f t="shared" si="114"/>
        <v>2.3101621583243244</v>
      </c>
      <c r="L1203">
        <f>MIN(MAX(L1202*(1+MAX(MIN(((B1203-B1202)/B1202)/($K$7*卓尔金历!$O$8),0),-卓尔金历!$N$11))+MIN(MAX(((B1203-B1202)/B1202)/($K$7*卓尔金历!$O$8),0),卓尔金历!$N$11),0),1)</f>
        <v>1</v>
      </c>
      <c r="M1203">
        <f t="shared" si="115"/>
        <v>692.71960081143266</v>
      </c>
      <c r="N1203">
        <f t="shared" si="116"/>
        <v>0.14832173220985606</v>
      </c>
      <c r="O1203">
        <f t="shared" si="118"/>
        <v>0.11655278058374208</v>
      </c>
      <c r="P1203">
        <f t="shared" si="119"/>
        <v>8.7794803412185096E-2</v>
      </c>
      <c r="Q1203">
        <f t="shared" si="117"/>
        <v>12.442272215648286</v>
      </c>
    </row>
    <row r="1204" spans="1:17">
      <c r="A1204" s="842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111"/>
        <v>0.14051857529122364</v>
      </c>
      <c r="G1204">
        <f>LN(F1204/参数实验室!$E$58)/参数实验室!$E$59</f>
        <v>-1.2205117815172533</v>
      </c>
      <c r="H1204" s="905">
        <f>INDEX(神经网络!$F$10:$BN$70,MATCH(ROUND(G1204*2,1)/2,神经网络!$D$10:$D$70,0),MATCH(ROUND(E1204*2,1)/2,神经网络!$F$8:$BN$8,0))</f>
        <v>-0.58711065445397359</v>
      </c>
      <c r="I1204">
        <f t="shared" si="112"/>
        <v>935.58258966063954</v>
      </c>
      <c r="J1204">
        <f t="shared" si="113"/>
        <v>392.5541678304935</v>
      </c>
      <c r="K1204">
        <f t="shared" si="114"/>
        <v>2.3833209944789782</v>
      </c>
      <c r="L1204">
        <f>MIN(MAX(L1203*(1+MAX(MIN(((B1204-B1203)/B1203)/($K$7*卓尔金历!$O$8),0),-卓尔金历!$N$11))+MIN(MAX(((B1204-B1203)/B1203)/($K$7*卓尔金历!$O$8),0),卓尔金历!$N$11),0),1)</f>
        <v>1</v>
      </c>
      <c r="M1204">
        <f t="shared" si="115"/>
        <v>773.44895216165742</v>
      </c>
      <c r="N1204">
        <f t="shared" si="116"/>
        <v>8.2266226622662239E-2</v>
      </c>
      <c r="O1204">
        <f t="shared" si="118"/>
        <v>0.11534760525936417</v>
      </c>
      <c r="P1204">
        <f t="shared" si="119"/>
        <v>0.49393597410962664</v>
      </c>
      <c r="Q1204">
        <f t="shared" si="117"/>
        <v>12.569576346472084</v>
      </c>
    </row>
    <row r="1205" spans="1:17">
      <c r="A1205" s="842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111"/>
        <v>0.13591608611326608</v>
      </c>
      <c r="G1205">
        <f>LN(F1205/参数实验室!$E$58)/参数实验室!$E$59</f>
        <v>-1.2379904745769093</v>
      </c>
      <c r="H1205" s="905">
        <f>INDEX(神经网络!$F$10:$BN$70,MATCH(ROUND(G1205*2,1)/2,神经网络!$D$10:$D$70,0),MATCH(ROUND(E1205*2,1)/2,神经网络!$F$8:$BN$8,0))</f>
        <v>-0.72057595657705198</v>
      </c>
      <c r="I1205">
        <f t="shared" si="112"/>
        <v>909.10577998899475</v>
      </c>
      <c r="J1205">
        <f t="shared" si="113"/>
        <v>411.47599856350502</v>
      </c>
      <c r="K1205">
        <f t="shared" si="114"/>
        <v>2.2093774197346976</v>
      </c>
      <c r="L1205">
        <f>MIN(MAX(L1204*(1+MAX(MIN(((B1205-B1204)/B1204)/($K$7*卓尔金历!$O$8),0),-卓尔金历!$N$11))+MIN(MAX(((B1205-B1204)/B1204)/($K$7*卓尔金历!$O$8),0),卓尔金历!$N$11),0),1)</f>
        <v>1</v>
      </c>
      <c r="M1205">
        <f t="shared" si="115"/>
        <v>751.56049365096044</v>
      </c>
      <c r="N1205">
        <f t="shared" si="116"/>
        <v>4.8201833743316672E-2</v>
      </c>
      <c r="O1205">
        <f t="shared" si="118"/>
        <v>0.11530826612511197</v>
      </c>
      <c r="P1205">
        <f t="shared" si="119"/>
        <v>1</v>
      </c>
      <c r="Q1205">
        <f t="shared" si="117"/>
        <v>12.393875109125208</v>
      </c>
    </row>
    <row r="1206" spans="1:17">
      <c r="A1206" s="842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111"/>
        <v>0.12459847625180569</v>
      </c>
      <c r="G1206">
        <f>LN(F1206/参数实验室!$E$58)/参数实验室!$E$59</f>
        <v>-1.2836219696347364</v>
      </c>
      <c r="H1206" s="905">
        <f>INDEX(神经网络!$F$10:$BN$70,MATCH(ROUND(G1206*2,1)/2,神经网络!$D$10:$D$70,0),MATCH(ROUND(E1206*2,1)/2,神经网络!$F$8:$BN$8,0))</f>
        <v>-0.80648909393154455</v>
      </c>
      <c r="I1206">
        <f t="shared" si="112"/>
        <v>834.18325504201812</v>
      </c>
      <c r="J1206">
        <f t="shared" si="113"/>
        <v>458.53716930689114</v>
      </c>
      <c r="K1206">
        <f t="shared" si="114"/>
        <v>1.8192271224226828</v>
      </c>
      <c r="L1206">
        <f>MIN(MAX(L1205*(1+MAX(MIN(((B1206-B1205)/B1205)/($K$7*卓尔金历!$O$8),0),-卓尔金历!$N$11))+MIN(MAX(((B1206-B1205)/B1205)/($K$7*卓尔金历!$O$8),0),卓尔金历!$N$11),0),1)</f>
        <v>1</v>
      </c>
      <c r="M1206">
        <f t="shared" si="115"/>
        <v>689.62181602490045</v>
      </c>
      <c r="N1206">
        <f t="shared" si="116"/>
        <v>0.11437160589604349</v>
      </c>
      <c r="O1206">
        <f t="shared" si="118"/>
        <v>0.11548631425117058</v>
      </c>
      <c r="P1206">
        <f t="shared" si="119"/>
        <v>0.12612584585788247</v>
      </c>
      <c r="Q1206">
        <f t="shared" si="117"/>
        <v>11.372453358771374</v>
      </c>
    </row>
    <row r="1207" spans="1:17">
      <c r="A1207" s="842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111"/>
        <v>0.12864612199096956</v>
      </c>
      <c r="G1207">
        <f>LN(F1207/参数实验室!$E$58)/参数实验室!$E$59</f>
        <v>-1.2668429016817322</v>
      </c>
      <c r="H1207" s="905">
        <f>INDEX(神经网络!$F$10:$BN$70,MATCH(ROUND(G1207*2,1)/2,神经网络!$D$10:$D$70,0),MATCH(ROUND(E1207*2,1)/2,神经网络!$F$8:$BN$8,0))</f>
        <v>-0.6868420217688852</v>
      </c>
      <c r="I1207">
        <f t="shared" si="112"/>
        <v>849.56292788793587</v>
      </c>
      <c r="J1207">
        <f t="shared" si="113"/>
        <v>448.05474641873815</v>
      </c>
      <c r="K1207">
        <f t="shared" si="114"/>
        <v>1.8961141125686471</v>
      </c>
      <c r="L1207">
        <f>MIN(MAX(L1206*(1+MAX(MIN(((B1207-B1206)/B1206)/($K$7*卓尔金历!$O$8),0),-卓尔金历!$N$11))+MIN(MAX(((B1207-B1206)/B1206)/($K$7*卓尔金历!$O$8),0),卓尔金历!$N$11),0),1)</f>
        <v>0.32734334770448392</v>
      </c>
      <c r="M1207">
        <f t="shared" si="115"/>
        <v>702.33623801043461</v>
      </c>
      <c r="N1207">
        <f t="shared" si="116"/>
        <v>-2.2860573994465606E-2</v>
      </c>
      <c r="O1207">
        <f t="shared" si="118"/>
        <v>0.11087638310410132</v>
      </c>
      <c r="P1207">
        <f t="shared" si="119"/>
        <v>1</v>
      </c>
      <c r="Q1207">
        <f t="shared" si="117"/>
        <v>11.398898377913039</v>
      </c>
    </row>
    <row r="1208" spans="1:17">
      <c r="A1208" s="842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111"/>
        <v>0.14859217910687084</v>
      </c>
      <c r="G1208">
        <f>LN(F1208/参数实验室!$E$58)/参数实验室!$E$59</f>
        <v>-1.191190384282232</v>
      </c>
      <c r="H1208" s="905">
        <f>INDEX(神经网络!$F$10:$BN$70,MATCH(ROUND(G1208*2,1)/2,神经网络!$D$10:$D$70,0),MATCH(ROUND(E1208*2,1)/2,神经网络!$F$8:$BN$8,0))</f>
        <v>-0.51643555650945094</v>
      </c>
      <c r="I1208">
        <f t="shared" si="112"/>
        <v>914.53656271821512</v>
      </c>
      <c r="J1208">
        <f t="shared" si="113"/>
        <v>398.16447867204016</v>
      </c>
      <c r="K1208">
        <f t="shared" si="114"/>
        <v>2.2968813435301443</v>
      </c>
      <c r="L1208">
        <f>MIN(MAX(L1207*(1+MAX(MIN(((B1208-B1207)/B1207)/($K$7*卓尔金历!$O$8),0),-卓尔金历!$N$11))+MIN(MAX(((B1208-B1207)/B1207)/($K$7*卓尔金历!$O$8),0),卓尔金历!$N$11),0),1)</f>
        <v>0</v>
      </c>
      <c r="M1208">
        <f t="shared" si="115"/>
        <v>719.91912589487936</v>
      </c>
      <c r="N1208">
        <f t="shared" si="116"/>
        <v>-0.11134859778959262</v>
      </c>
      <c r="O1208">
        <f t="shared" si="118"/>
        <v>0.11731760142753253</v>
      </c>
      <c r="P1208">
        <f t="shared" si="119"/>
        <v>0.16888523516826678</v>
      </c>
      <c r="Q1208">
        <f t="shared" si="117"/>
        <v>12.27067354177904</v>
      </c>
    </row>
    <row r="1209" spans="1:17">
      <c r="A1209" s="842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111"/>
        <v>0.14338722832414807</v>
      </c>
      <c r="G1209">
        <f>LN(F1209/参数实验室!$E$58)/参数实验室!$E$59</f>
        <v>-1.2099049156782995</v>
      </c>
      <c r="H1209" s="905">
        <f>INDEX(神经网络!$F$10:$BN$70,MATCH(ROUND(G1209*2,1)/2,神经网络!$D$10:$D$70,0),MATCH(ROUND(E1209*2,1)/2,神经网络!$F$8:$BN$8,0))</f>
        <v>-0.51643555650945094</v>
      </c>
      <c r="I1209">
        <f t="shared" si="112"/>
        <v>899.01161511351654</v>
      </c>
      <c r="J1209">
        <f t="shared" si="113"/>
        <v>411.2525437931447</v>
      </c>
      <c r="K1209">
        <f t="shared" si="114"/>
        <v>2.1860329587789957</v>
      </c>
      <c r="L1209">
        <f>MIN(MAX(L1208*(1+MAX(MIN(((B1209-B1208)/B1208)/($K$7*卓尔金历!$O$8),0),-卓尔金历!$N$11))+MIN(MAX(((B1209-B1208)/B1208)/($K$7*卓尔金历!$O$8),0),卓尔金历!$N$11),0),1)</f>
        <v>0.96720658631546941</v>
      </c>
      <c r="M1209">
        <f t="shared" si="115"/>
        <v>719.91912589487936</v>
      </c>
      <c r="N1209">
        <f t="shared" si="116"/>
        <v>3.2871001362944026E-2</v>
      </c>
      <c r="O1209">
        <f t="shared" si="118"/>
        <v>0.11731030878803994</v>
      </c>
      <c r="P1209">
        <f t="shared" si="119"/>
        <v>1</v>
      </c>
      <c r="Q1209">
        <f t="shared" si="117"/>
        <v>12.235494082897231</v>
      </c>
    </row>
    <row r="1210" spans="1:17">
      <c r="A1210" s="842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111"/>
        <v>0.13929940860814025</v>
      </c>
      <c r="G1210">
        <f>LN(F1210/参数实验室!$E$58)/参数实验室!$E$59</f>
        <v>-1.2250853875664853</v>
      </c>
      <c r="H1210" s="905">
        <f>INDEX(神经网络!$F$10:$BN$70,MATCH(ROUND(G1210*2,1)/2,神经网络!$D$10:$D$70,0),MATCH(ROUND(E1210*2,1)/2,神经网络!$F$8:$BN$8,0))</f>
        <v>-0.67567151422897198</v>
      </c>
      <c r="I1210">
        <f t="shared" si="112"/>
        <v>878.07335628061026</v>
      </c>
      <c r="J1210">
        <f t="shared" si="113"/>
        <v>429.79928973305124</v>
      </c>
      <c r="K1210">
        <f t="shared" si="114"/>
        <v>2.0429846611100322</v>
      </c>
      <c r="L1210">
        <f>MIN(MAX(L1209*(1+MAX(MIN(((B1210-B1209)/B1209)/($K$7*卓尔金历!$O$8),0),-卓尔金历!$N$11))+MIN(MAX(((B1210-B1209)/B1209)/($K$7*卓尔金历!$O$8),0),卓尔金历!$N$11),0),1)</f>
        <v>1</v>
      </c>
      <c r="M1210">
        <f t="shared" si="115"/>
        <v>703.70183831538168</v>
      </c>
      <c r="N1210">
        <f t="shared" si="116"/>
        <v>4.5098191415042871E-2</v>
      </c>
      <c r="O1210">
        <f t="shared" si="118"/>
        <v>0.11725977875003195</v>
      </c>
      <c r="P1210">
        <f t="shared" si="119"/>
        <v>1</v>
      </c>
      <c r="Q1210">
        <f t="shared" si="117"/>
        <v>11.950525637830093</v>
      </c>
    </row>
    <row r="1211" spans="1:17">
      <c r="A1211" s="842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111"/>
        <v>0.13358609287387324</v>
      </c>
      <c r="G1211">
        <f>LN(F1211/参数实验室!$E$58)/参数实验室!$E$59</f>
        <v>-1.2470659992862563</v>
      </c>
      <c r="H1211" s="905">
        <f>INDEX(神经网络!$F$10:$BN$70,MATCH(ROUND(G1211*2,1)/2,神经网络!$D$10:$D$70,0),MATCH(ROUND(E1211*2,1)/2,神经网络!$F$8:$BN$8,0))</f>
        <v>-0.70361304401333535</v>
      </c>
      <c r="I1211">
        <f t="shared" si="112"/>
        <v>850.53282438805252</v>
      </c>
      <c r="J1211">
        <f t="shared" si="113"/>
        <v>449.75060851522272</v>
      </c>
      <c r="K1211">
        <f t="shared" si="114"/>
        <v>1.8911210085872836</v>
      </c>
      <c r="L1211">
        <f>MIN(MAX(L1210*(1+MAX(MIN(((B1211-B1210)/B1210)/($K$7*卓尔金历!$O$8),0),-卓尔金历!$N$11))+MIN(MAX(((B1211-B1210)/B1210)/($K$7*卓尔金历!$O$8),0),卓尔金历!$N$11),0),1)</f>
        <v>1</v>
      </c>
      <c r="M1211">
        <f t="shared" si="115"/>
        <v>681.63042163663351</v>
      </c>
      <c r="N1211">
        <f t="shared" si="116"/>
        <v>4.6420083184789074E-2</v>
      </c>
      <c r="O1211">
        <f t="shared" si="118"/>
        <v>0.11707786849901861</v>
      </c>
      <c r="P1211">
        <f t="shared" si="119"/>
        <v>1</v>
      </c>
      <c r="Q1211">
        <f t="shared" si="117"/>
        <v>11.575700652984171</v>
      </c>
    </row>
    <row r="1212" spans="1:17">
      <c r="A1212" s="842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111"/>
        <v>0.14644370083058303</v>
      </c>
      <c r="G1212">
        <f>LN(F1212/参数实验室!$E$58)/参数实验室!$E$59</f>
        <v>-1.1988345897469952</v>
      </c>
      <c r="H1212" s="905">
        <f>INDEX(神经网络!$F$10:$BN$70,MATCH(ROUND(G1212*2,1)/2,神经网络!$D$10:$D$70,0),MATCH(ROUND(E1212*2,1)/2,神经网络!$F$8:$BN$8,0))</f>
        <v>-0.95121874026132025</v>
      </c>
      <c r="I1212">
        <f t="shared" si="112"/>
        <v>916.48230303126036</v>
      </c>
      <c r="J1212">
        <f t="shared" si="113"/>
        <v>400.18754239655232</v>
      </c>
      <c r="K1212">
        <f t="shared" si="114"/>
        <v>2.2901320154616487</v>
      </c>
      <c r="L1212">
        <f>MIN(MAX(L1211*(1+MAX(MIN(((B1212-B1211)/B1211)/($K$7*卓尔金历!$O$8),0),-卓尔金历!$N$11))+MIN(MAX(((B1212-B1211)/B1211)/($K$7*卓尔金历!$O$8),0),卓尔金历!$N$11),0),1)</f>
        <v>0</v>
      </c>
      <c r="M1212">
        <f t="shared" si="115"/>
        <v>734.48337409808505</v>
      </c>
      <c r="N1212">
        <f t="shared" si="116"/>
        <v>-0.11020122081056137</v>
      </c>
      <c r="O1212">
        <f t="shared" si="118"/>
        <v>0.12235730098212118</v>
      </c>
      <c r="P1212">
        <f t="shared" si="119"/>
        <v>0.23396608859090451</v>
      </c>
      <c r="Q1212">
        <f t="shared" si="117"/>
        <v>12.473269096087364</v>
      </c>
    </row>
    <row r="1213" spans="1:17">
      <c r="A1213" s="842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111"/>
        <v>0.18657382271468143</v>
      </c>
      <c r="G1213">
        <f>LN(F1213/参数实验室!$E$58)/参数实验室!$E$59</f>
        <v>-1.0717223235882443</v>
      </c>
      <c r="H1213" s="905">
        <f>INDEX(神经网络!$F$10:$BN$70,MATCH(ROUND(G1213*2,1)/2,神经网络!$D$10:$D$70,0),MATCH(ROUND(E1213*2,1)/2,神经网络!$F$8:$BN$8,0))</f>
        <v>-1.0553421426800806</v>
      </c>
      <c r="I1213">
        <f t="shared" si="112"/>
        <v>1123.0063739160266</v>
      </c>
      <c r="J1213">
        <f t="shared" si="113"/>
        <v>305.38286580742982</v>
      </c>
      <c r="K1213">
        <f t="shared" si="114"/>
        <v>3.6773719145859962</v>
      </c>
      <c r="L1213">
        <f>MIN(MAX(L1212*(1+MAX(MIN(((B1213-B1212)/B1212)/($K$7*卓尔金历!$O$8),0),-卓尔金历!$N$11))+MIN(MAX(((B1213-B1212)/B1212)/($K$7*卓尔金历!$O$8),0),卓尔金历!$N$11),0),1)</f>
        <v>0</v>
      </c>
      <c r="M1213">
        <f t="shared" si="115"/>
        <v>734.48337409808505</v>
      </c>
      <c r="N1213">
        <f t="shared" si="116"/>
        <v>-0.23690061919813335</v>
      </c>
      <c r="O1213">
        <f t="shared" si="118"/>
        <v>0.13669959866497247</v>
      </c>
      <c r="P1213">
        <f t="shared" si="119"/>
        <v>5.5078537397611482E-2</v>
      </c>
      <c r="Q1213">
        <f t="shared" si="117"/>
        <v>13.130896345358495</v>
      </c>
    </row>
    <row r="1214" spans="1:17">
      <c r="A1214" s="842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111"/>
        <v>0.19881948708348932</v>
      </c>
      <c r="G1214">
        <f>LN(F1214/参数实验室!$E$58)/参数实验室!$E$59</f>
        <v>-1.0383571841351353</v>
      </c>
      <c r="H1214" s="905">
        <f>INDEX(神经网络!$F$10:$BN$70,MATCH(ROUND(G1214*2,1)/2,神经网络!$D$10:$D$70,0),MATCH(ROUND(E1214*2,1)/2,神经网络!$F$8:$BN$8,0))</f>
        <v>-0.95839750711873073</v>
      </c>
      <c r="I1214">
        <f t="shared" si="112"/>
        <v>1232.7384478483973</v>
      </c>
      <c r="J1214">
        <f t="shared" si="113"/>
        <v>277.10785682933636</v>
      </c>
      <c r="K1214">
        <f t="shared" si="114"/>
        <v>4.4485871384282305</v>
      </c>
      <c r="L1214">
        <f>MIN(MAX(L1213*(1+MAX(MIN(((B1214-B1213)/B1213)/($K$7*卓尔金历!$O$8),0),-卓尔金历!$N$11))+MIN(MAX(((B1214-B1213)/B1213)/($K$7*卓尔金历!$O$8),0),卓尔金历!$N$11),0),1)</f>
        <v>0</v>
      </c>
      <c r="M1214">
        <f t="shared" si="115"/>
        <v>734.48337409808505</v>
      </c>
      <c r="N1214">
        <f t="shared" si="116"/>
        <v>-9.2588721057858162E-2</v>
      </c>
      <c r="O1214">
        <f t="shared" si="118"/>
        <v>0.13925484677011207</v>
      </c>
      <c r="P1214">
        <f t="shared" si="119"/>
        <v>0.60063030077392765</v>
      </c>
      <c r="Q1214">
        <f t="shared" si="117"/>
        <v>13.201565213958318</v>
      </c>
    </row>
    <row r="1215" spans="1:17">
      <c r="A1215" s="842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111"/>
        <v>0.1623947076937767</v>
      </c>
      <c r="G1215">
        <f>LN(F1215/参数实验室!$E$58)/参数实验室!$E$59</f>
        <v>-1.1445705709857024</v>
      </c>
      <c r="H1215" s="905">
        <f>INDEX(神经网络!$F$10:$BN$70,MATCH(ROUND(G1215*2,1)/2,神经网络!$D$10:$D$70,0),MATCH(ROUND(E1215*2,1)/2,神经网络!$F$8:$BN$8,0))</f>
        <v>-0.80204444255345764</v>
      </c>
      <c r="I1215">
        <f t="shared" si="112"/>
        <v>988.84655003053683</v>
      </c>
      <c r="J1215">
        <f t="shared" si="113"/>
        <v>334.31227804157845</v>
      </c>
      <c r="K1215">
        <f t="shared" si="114"/>
        <v>2.9578529266805864</v>
      </c>
      <c r="L1215">
        <f>MIN(MAX(L1214*(1+MAX(MIN(((B1215-B1214)/B1214)/($K$7*卓尔金历!$O$8),0),-卓尔金历!$N$11))+MIN(MAX(((B1215-B1214)/B1214)/($K$7*卓尔金历!$O$8),0),卓尔金历!$N$11),0),1)</f>
        <v>1</v>
      </c>
      <c r="M1215">
        <f t="shared" si="115"/>
        <v>734.48337409808505</v>
      </c>
      <c r="N1215">
        <f t="shared" si="116"/>
        <v>0.20643377588342021</v>
      </c>
      <c r="O1215">
        <f t="shared" si="118"/>
        <v>0.14010910988184613</v>
      </c>
      <c r="P1215">
        <f t="shared" si="119"/>
        <v>8.5285490727777608E-2</v>
      </c>
      <c r="Q1215">
        <f t="shared" si="117"/>
        <v>11.632795866467669</v>
      </c>
    </row>
    <row r="1216" spans="1:17">
      <c r="A1216" s="842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111"/>
        <v>0.14605194623445941</v>
      </c>
      <c r="G1216">
        <f>LN(F1216/参数实验室!$E$58)/参数实验室!$E$59</f>
        <v>-1.2002405190911232</v>
      </c>
      <c r="H1216" s="905">
        <f>INDEX(神经网络!$F$10:$BN$70,MATCH(ROUND(G1216*2,1)/2,神经网络!$D$10:$D$70,0),MATCH(ROUND(E1216*2,1)/2,神经网络!$F$8:$BN$8,0))</f>
        <v>-0.65676434024939012</v>
      </c>
      <c r="I1216">
        <f t="shared" si="112"/>
        <v>909.36816330788383</v>
      </c>
      <c r="J1216">
        <f t="shared" si="113"/>
        <v>367.81453254060079</v>
      </c>
      <c r="K1216">
        <f t="shared" si="114"/>
        <v>2.4723551759268898</v>
      </c>
      <c r="L1216">
        <f>MIN(MAX(L1215*(1+MAX(MIN(((B1216-B1215)/B1215)/($K$7*卓尔金历!$O$8),0),-卓尔金历!$N$11))+MIN(MAX(((B1216-B1215)/B1215)/($K$7*卓尔金历!$O$8),0),卓尔金历!$N$11),0),1)</f>
        <v>1</v>
      </c>
      <c r="M1216">
        <f t="shared" si="115"/>
        <v>675.44938783790758</v>
      </c>
      <c r="N1216">
        <f t="shared" si="116"/>
        <v>0.10021245613616279</v>
      </c>
      <c r="O1216">
        <f t="shared" si="118"/>
        <v>0.13536880471596385</v>
      </c>
      <c r="P1216">
        <f t="shared" si="119"/>
        <v>0.48295182964930006</v>
      </c>
      <c r="Q1216">
        <f t="shared" si="117"/>
        <v>11.553055284629563</v>
      </c>
    </row>
    <row r="1217" spans="1:17">
      <c r="A1217" s="842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111"/>
        <v>0.14247266918627716</v>
      </c>
      <c r="G1217">
        <f>LN(F1217/参数实验室!$E$58)/参数实验室!$E$59</f>
        <v>-1.2132632860064496</v>
      </c>
      <c r="H1217" s="905">
        <f>INDEX(神经网络!$F$10:$BN$70,MATCH(ROUND(G1217*2,1)/2,神经网络!$D$10:$D$70,0),MATCH(ROUND(E1217*2,1)/2,神经网络!$F$8:$BN$8,0))</f>
        <v>-0.95121874026132025</v>
      </c>
      <c r="I1217">
        <f t="shared" si="112"/>
        <v>886.01709193646536</v>
      </c>
      <c r="J1217">
        <f t="shared" si="113"/>
        <v>382.19544311879008</v>
      </c>
      <c r="K1217">
        <f t="shared" si="114"/>
        <v>2.3182303920381453</v>
      </c>
      <c r="L1217">
        <f>MIN(MAX(L1216*(1+MAX(MIN(((B1217-B1216)/B1216)/($K$7*卓尔金历!$O$8),0),-卓尔金历!$N$11))+MIN(MAX(((B1217-B1216)/B1216)/($K$7*卓尔金历!$O$8),0),卓尔金历!$N$11),0),1)</f>
        <v>1</v>
      </c>
      <c r="M1217">
        <f t="shared" si="115"/>
        <v>658.10496398452506</v>
      </c>
      <c r="N1217">
        <f t="shared" si="116"/>
        <v>3.9098266397622081E-2</v>
      </c>
      <c r="O1217">
        <f t="shared" si="118"/>
        <v>0.1163760029384187</v>
      </c>
      <c r="P1217">
        <f t="shared" si="119"/>
        <v>1</v>
      </c>
      <c r="Q1217">
        <f t="shared" si="117"/>
        <v>11.409781170159782</v>
      </c>
    </row>
    <row r="1218" spans="1:17">
      <c r="A1218" s="842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111"/>
        <v>0.16367234696150734</v>
      </c>
      <c r="G1218">
        <f>LN(F1218/参数实验室!$E$58)/参数实验室!$E$59</f>
        <v>-1.1404574442065616</v>
      </c>
      <c r="H1218" s="905">
        <f>INDEX(神经网络!$F$10:$BN$70,MATCH(ROUND(G1218*2,1)/2,神经网络!$D$10:$D$70,0),MATCH(ROUND(E1218*2,1)/2,神经网络!$F$8:$BN$8,0))</f>
        <v>-0.90243937839556709</v>
      </c>
      <c r="I1218">
        <f t="shared" si="112"/>
        <v>978.34612118000427</v>
      </c>
      <c r="J1218">
        <f t="shared" si="113"/>
        <v>340.32560552252494</v>
      </c>
      <c r="K1218">
        <f t="shared" si="114"/>
        <v>2.8747355629556091</v>
      </c>
      <c r="L1218">
        <f>MIN(MAX(L1217*(1+MAX(MIN(((B1218-B1217)/B1217)/($K$7*卓尔金历!$O$8),0),-卓尔金历!$N$11))+MIN(MAX(((B1218-B1217)/B1217)/($K$7*卓尔金历!$O$8),0),卓尔金历!$N$11),0),1)</f>
        <v>0</v>
      </c>
      <c r="M1218">
        <f t="shared" si="115"/>
        <v>726.68399368726409</v>
      </c>
      <c r="N1218">
        <f t="shared" si="116"/>
        <v>-0.10955085506671405</v>
      </c>
      <c r="O1218">
        <f t="shared" si="118"/>
        <v>0.1066778527920105</v>
      </c>
      <c r="P1218">
        <f t="shared" si="119"/>
        <v>0.11328327577975257</v>
      </c>
      <c r="Q1218">
        <f t="shared" si="117"/>
        <v>12.598758255262789</v>
      </c>
    </row>
    <row r="1219" spans="1:17">
      <c r="A1219" s="842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111"/>
        <v>0.15370688075925618</v>
      </c>
      <c r="G1219">
        <f>LN(F1219/参数实验室!$E$58)/参数实验室!$E$59</f>
        <v>-1.1734283175218863</v>
      </c>
      <c r="H1219" s="905">
        <f>INDEX(神经网络!$F$10:$BN$70,MATCH(ROUND(G1219*2,1)/2,神经网络!$D$10:$D$70,0),MATCH(ROUND(E1219*2,1)/2,神经网络!$F$8:$BN$8,0))</f>
        <v>-0.90243937839556709</v>
      </c>
      <c r="I1219">
        <f t="shared" si="112"/>
        <v>923.21222235829464</v>
      </c>
      <c r="J1219">
        <f t="shared" si="113"/>
        <v>361.57775028929399</v>
      </c>
      <c r="K1219">
        <f t="shared" si="114"/>
        <v>2.5532882529957766</v>
      </c>
      <c r="L1219">
        <f>MIN(MAX(L1218*(1+MAX(MIN(((B1219-B1218)/B1218)/($K$7*卓尔金历!$O$8),0),-卓尔金历!$N$11))+MIN(MAX(((B1219-B1218)/B1218)/($K$7*卓尔金历!$O$8),0),卓尔金历!$N$11),0),1)</f>
        <v>1</v>
      </c>
      <c r="M1219">
        <f t="shared" si="115"/>
        <v>726.68399368726409</v>
      </c>
      <c r="N1219">
        <f t="shared" si="116"/>
        <v>6.2446505411014305E-2</v>
      </c>
      <c r="O1219">
        <f t="shared" si="118"/>
        <v>0.10124605381639892</v>
      </c>
      <c r="P1219">
        <f t="shared" si="119"/>
        <v>0.64147268057350759</v>
      </c>
      <c r="Q1219">
        <f t="shared" si="117"/>
        <v>12.518327949617003</v>
      </c>
    </row>
    <row r="1220" spans="1:17">
      <c r="A1220" s="842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111"/>
        <v>0.15488166840271941</v>
      </c>
      <c r="G1220">
        <f>LN(F1220/参数实验室!$E$58)/参数实验室!$E$59</f>
        <v>-1.1694320900215707</v>
      </c>
      <c r="H1220" s="905">
        <f>INDEX(神经网络!$F$10:$BN$70,MATCH(ROUND(G1220*2,1)/2,神经网络!$D$10:$D$70,0),MATCH(ROUND(E1220*2,1)/2,神经网络!$F$8:$BN$8,0))</f>
        <v>-0.98350354951567776</v>
      </c>
      <c r="I1220">
        <f t="shared" si="112"/>
        <v>935.45905303030452</v>
      </c>
      <c r="J1220">
        <f t="shared" si="113"/>
        <v>356.26271896572354</v>
      </c>
      <c r="K1220">
        <f t="shared" si="114"/>
        <v>2.6257562277244793</v>
      </c>
      <c r="L1220">
        <f>MIN(MAX(L1219*(1+MAX(MIN(((B1220-B1219)/B1219)/($K$7*卓尔金历!$O$8),0),-卓尔金历!$N$11))+MIN(MAX(((B1220-B1219)/B1219)/($K$7*卓尔金历!$O$8),0),卓尔金历!$N$11),0),1)</f>
        <v>0.56747577072976374</v>
      </c>
      <c r="M1220">
        <f t="shared" si="115"/>
        <v>736.32378788324468</v>
      </c>
      <c r="N1220">
        <f t="shared" si="116"/>
        <v>-1.4699553054130041E-2</v>
      </c>
      <c r="O1220">
        <f t="shared" si="118"/>
        <v>0.10144769917786667</v>
      </c>
      <c r="P1220">
        <f t="shared" si="119"/>
        <v>1</v>
      </c>
      <c r="Q1220">
        <f t="shared" si="117"/>
        <v>12.624851751371995</v>
      </c>
    </row>
    <row r="1221" spans="1:17">
      <c r="A1221" s="842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120">C1221/B1221</f>
        <v>0.16183835323178261</v>
      </c>
      <c r="G1221">
        <f>LN(F1221/参数实验室!$E$58)/参数实验室!$E$59</f>
        <v>-1.1463717764181076</v>
      </c>
      <c r="H1221" s="905">
        <f>INDEX(神经网络!$F$10:$BN$70,MATCH(ROUND(G1221*2,1)/2,神经网络!$D$10:$D$70,0),MATCH(ROUND(E1221*2,1)/2,神经网络!$F$8:$BN$8,0))</f>
        <v>-0.90243937839556709</v>
      </c>
      <c r="I1221">
        <f t="shared" si="112"/>
        <v>979.4391669655605</v>
      </c>
      <c r="J1221">
        <f t="shared" si="113"/>
        <v>339.23227325326189</v>
      </c>
      <c r="K1221">
        <f t="shared" si="114"/>
        <v>2.8872228387136296</v>
      </c>
      <c r="L1221">
        <f>MIN(MAX(L1220*(1+MAX(MIN(((B1221-B1220)/B1220)/($K$7*卓尔金历!$O$8),0),-卓尔金历!$N$11))+MIN(MAX(((B1221-B1220)/B1220)/($K$7*卓尔金历!$O$8),0),卓尔金历!$N$11),0),1)</f>
        <v>0</v>
      </c>
      <c r="M1221">
        <f t="shared" si="115"/>
        <v>755.96859288806138</v>
      </c>
      <c r="N1221">
        <f t="shared" si="116"/>
        <v>-4.7803053212817741E-2</v>
      </c>
      <c r="O1221">
        <f t="shared" si="118"/>
        <v>0.10059294163609608</v>
      </c>
      <c r="P1221">
        <f t="shared" si="119"/>
        <v>0.92091661499701982</v>
      </c>
      <c r="Q1221">
        <f t="shared" si="117"/>
        <v>13.218402497011173</v>
      </c>
    </row>
    <row r="1222" spans="1:17">
      <c r="A1222" s="842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120"/>
        <v>0.15792788832241955</v>
      </c>
      <c r="G1222">
        <f>LN(F1222/参数实验室!$E$58)/参数实验室!$E$59</f>
        <v>-1.1592094395293093</v>
      </c>
      <c r="H1222" s="905">
        <f>INDEX(神经网络!$F$10:$BN$70,MATCH(ROUND(G1222*2,1)/2,神经网络!$D$10:$D$70,0),MATCH(ROUND(E1222*2,1)/2,神经网络!$F$8:$BN$8,0))</f>
        <v>-1.2004597891950355</v>
      </c>
      <c r="I1222">
        <f t="shared" si="112"/>
        <v>959.91396505627631</v>
      </c>
      <c r="J1222">
        <f t="shared" si="113"/>
        <v>346.72598858784551</v>
      </c>
      <c r="K1222">
        <f t="shared" si="114"/>
        <v>2.7685088417105348</v>
      </c>
      <c r="L1222">
        <f>MIN(MAX(L1221*(1+MAX(MIN(((B1222-B1221)/B1221)/($K$7*卓尔金历!$O$8),0),-卓尔金历!$N$11))+MIN(MAX(((B1222-B1221)/B1221)/($K$7*卓尔金历!$O$8),0),卓尔金历!$N$11),0),1)</f>
        <v>0.64998949788171823</v>
      </c>
      <c r="M1222">
        <f t="shared" si="115"/>
        <v>755.96859288806138</v>
      </c>
      <c r="N1222">
        <f t="shared" si="116"/>
        <v>2.2090219373051782E-2</v>
      </c>
      <c r="O1222">
        <f t="shared" si="118"/>
        <v>0.10007418927981671</v>
      </c>
      <c r="P1222">
        <f t="shared" si="119"/>
        <v>1</v>
      </c>
      <c r="Q1222">
        <f t="shared" si="117"/>
        <v>12.975731794784451</v>
      </c>
    </row>
    <row r="1223" spans="1:17">
      <c r="A1223" s="842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120"/>
        <v>0.20340813020280674</v>
      </c>
      <c r="G1223">
        <f>LN(F1223/参数实验室!$E$58)/参数实验室!$E$59</f>
        <v>-1.0263815152528983</v>
      </c>
      <c r="H1223" s="905">
        <f>INDEX(神经网络!$F$10:$BN$70,MATCH(ROUND(G1223*2,1)/2,神经网络!$D$10:$D$70,0),MATCH(ROUND(E1223*2,1)/2,神经网络!$F$8:$BN$8,0))</f>
        <v>-1.1228859609333821</v>
      </c>
      <c r="I1223">
        <f t="shared" si="112"/>
        <v>1224.9067750253889</v>
      </c>
      <c r="J1223">
        <f t="shared" si="113"/>
        <v>266.99253820677541</v>
      </c>
      <c r="K1223">
        <f t="shared" si="114"/>
        <v>4.587794038186737</v>
      </c>
      <c r="L1223">
        <f>MIN(MAX(L1222*(1+MAX(MIN(((B1223-B1222)/B1222)/($K$7*卓尔金历!$O$8),0),-卓尔金历!$N$11))+MIN(MAX(((B1223-B1222)/B1222)/($K$7*卓尔金历!$O$8),0),卓尔金历!$N$11),0),1)</f>
        <v>0</v>
      </c>
      <c r="M1223">
        <f t="shared" si="115"/>
        <v>891.6161175420583</v>
      </c>
      <c r="N1223">
        <f t="shared" si="116"/>
        <v>-0.22996098650063865</v>
      </c>
      <c r="O1223">
        <f t="shared" si="118"/>
        <v>0.11236023743812404</v>
      </c>
      <c r="P1223">
        <f t="shared" si="119"/>
        <v>2.8401099430560853E-2</v>
      </c>
      <c r="Q1223">
        <f t="shared" si="117"/>
        <v>16.557798266235256</v>
      </c>
    </row>
    <row r="1224" spans="1:17">
      <c r="A1224" s="842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120"/>
        <v>0.2065549708873535</v>
      </c>
      <c r="G1224">
        <f>LN(F1224/参数实验室!$E$58)/参数实验室!$E$59</f>
        <v>-1.0183238901114167</v>
      </c>
      <c r="H1224" s="905">
        <f>INDEX(神经网络!$F$10:$BN$70,MATCH(ROUND(G1224*2,1)/2,神经网络!$D$10:$D$70,0),MATCH(ROUND(E1224*2,1)/2,神经网络!$F$8:$BN$8,0))</f>
        <v>-1.2204864257655574</v>
      </c>
      <c r="I1224">
        <f t="shared" si="112"/>
        <v>1276.4204145846131</v>
      </c>
      <c r="J1224">
        <f t="shared" si="113"/>
        <v>256.992937233151</v>
      </c>
      <c r="K1224">
        <f t="shared" si="114"/>
        <v>4.9667528933941467</v>
      </c>
      <c r="L1224">
        <f>MIN(MAX(L1223*(1+MAX(MIN(((B1224-B1223)/B1223)/($K$7*卓尔金历!$O$8),0),-卓尔金历!$N$11))+MIN(MAX(((B1224-B1223)/B1223)/($K$7*卓尔金历!$O$8),0),卓尔金历!$N$11),0),1)</f>
        <v>0</v>
      </c>
      <c r="M1224">
        <f t="shared" si="115"/>
        <v>891.6161175420583</v>
      </c>
      <c r="N1224">
        <f t="shared" si="116"/>
        <v>-3.7452735723573195E-2</v>
      </c>
      <c r="O1224">
        <f t="shared" si="118"/>
        <v>0.10743422417689576</v>
      </c>
      <c r="P1224">
        <f t="shared" si="119"/>
        <v>1</v>
      </c>
      <c r="Q1224">
        <f t="shared" si="117"/>
        <v>16.577575107939865</v>
      </c>
    </row>
    <row r="1225" spans="1:17">
      <c r="A1225" s="842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120"/>
        <v>0.22940844773721325</v>
      </c>
      <c r="G1225">
        <f>LN(F1225/参数实验室!$E$58)/参数实验室!$E$59</f>
        <v>-0.96324704544133344</v>
      </c>
      <c r="H1225" s="905">
        <f>INDEX(神经网络!$F$10:$BN$70,MATCH(ROUND(G1225*2,1)/2,神经网络!$D$10:$D$70,0),MATCH(ROUND(E1225*2,1)/2,神经网络!$F$8:$BN$8,0))</f>
        <v>-1.0307568435884016</v>
      </c>
      <c r="I1225">
        <f t="shared" si="112"/>
        <v>1479.3610759384992</v>
      </c>
      <c r="J1225">
        <f t="shared" si="113"/>
        <v>223.51462431666724</v>
      </c>
      <c r="K1225">
        <f t="shared" si="114"/>
        <v>6.6186321385512352</v>
      </c>
      <c r="L1225">
        <f>MIN(MAX(L1224*(1+MAX(MIN(((B1225-B1224)/B1224)/($K$7*卓尔金历!$O$8),0),-卓尔金历!$N$11))+MIN(MAX(((B1225-B1224)/B1224)/($K$7*卓尔金历!$O$8),0),卓尔金历!$N$11),0),1)</f>
        <v>0</v>
      </c>
      <c r="M1225">
        <f t="shared" si="115"/>
        <v>891.6161175420583</v>
      </c>
      <c r="N1225">
        <f t="shared" si="116"/>
        <v>-0.13026938902259139</v>
      </c>
      <c r="O1225">
        <f t="shared" si="118"/>
        <v>0.10825607813730408</v>
      </c>
      <c r="P1225">
        <f t="shared" si="119"/>
        <v>8.7547610474139767E-2</v>
      </c>
      <c r="Q1225">
        <f t="shared" si="117"/>
        <v>19.213277277545068</v>
      </c>
    </row>
    <row r="1226" spans="1:17">
      <c r="A1226" s="842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120"/>
        <v>0.17932175042840687</v>
      </c>
      <c r="G1226">
        <f>LN(F1226/参数实验室!$E$58)/参数实验室!$E$59</f>
        <v>-1.0925303260353509</v>
      </c>
      <c r="H1226" s="905">
        <f>INDEX(神经网络!$F$10:$BN$70,MATCH(ROUND(G1226*2,1)/2,神经网络!$D$10:$D$70,0),MATCH(ROUND(E1226*2,1)/2,神经网络!$F$8:$BN$8,0))</f>
        <v>-1.2325267890865663</v>
      </c>
      <c r="I1226">
        <f t="shared" si="112"/>
        <v>1066.1525868651324</v>
      </c>
      <c r="J1226">
        <f t="shared" si="113"/>
        <v>284.08283787558349</v>
      </c>
      <c r="K1226">
        <f t="shared" si="114"/>
        <v>3.7529637300091427</v>
      </c>
      <c r="L1226">
        <f>MIN(MAX(L1225*(1+MAX(MIN(((B1226-B1225)/B1225)/($K$7*卓尔金历!$O$8),0),-卓尔金历!$N$11))+MIN(MAX(((B1226-B1225)/B1225)/($K$7*卓尔金历!$O$8),0),卓尔金历!$N$11),0),1)</f>
        <v>1</v>
      </c>
      <c r="M1226">
        <f t="shared" si="115"/>
        <v>891.6161175420583</v>
      </c>
      <c r="N1226">
        <f t="shared" si="116"/>
        <v>0.27098098723556208</v>
      </c>
      <c r="O1226">
        <f t="shared" si="118"/>
        <v>0.12419218210036816</v>
      </c>
      <c r="P1226">
        <f t="shared" si="119"/>
        <v>2.3792689824541489E-2</v>
      </c>
      <c r="Q1226">
        <f t="shared" si="117"/>
        <v>18.743447222810921</v>
      </c>
    </row>
    <row r="1227" spans="1:17">
      <c r="A1227" s="842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120"/>
        <v>0.19901682124392919</v>
      </c>
      <c r="G1227">
        <f>LN(F1227/参数实验室!$E$58)/参数实验室!$E$59</f>
        <v>-1.0378365094844253</v>
      </c>
      <c r="H1227" s="905">
        <f>INDEX(神经网络!$F$10:$BN$70,MATCH(ROUND(G1227*2,1)/2,神经网络!$D$10:$D$70,0),MATCH(ROUND(E1227*2,1)/2,神经网络!$F$8:$BN$8,0))</f>
        <v>-1.1964622411188777</v>
      </c>
      <c r="I1227">
        <f t="shared" si="112"/>
        <v>1202.0734482199978</v>
      </c>
      <c r="J1227">
        <f t="shared" si="113"/>
        <v>254.69853557320127</v>
      </c>
      <c r="K1227">
        <f t="shared" si="114"/>
        <v>4.719593088804853</v>
      </c>
      <c r="L1227">
        <f>MIN(MAX(L1226*(1+MAX(MIN(((B1227-B1226)/B1226)/($K$7*卓尔金历!$O$8),0),-卓尔金历!$N$11))+MIN(MAX(((B1227-B1226)/B1226)/($K$7*卓尔金历!$O$8),0),卓尔金历!$N$11),0),1)</f>
        <v>0</v>
      </c>
      <c r="M1227">
        <f t="shared" si="115"/>
        <v>1005.2858044023011</v>
      </c>
      <c r="N1227">
        <f t="shared" si="116"/>
        <v>-0.10343568278225707</v>
      </c>
      <c r="O1227">
        <f t="shared" si="118"/>
        <v>0.12248090750404091</v>
      </c>
      <c r="P1227">
        <f t="shared" si="119"/>
        <v>0.31418646573056541</v>
      </c>
      <c r="Q1227">
        <f t="shared" si="117"/>
        <v>18.800301057665315</v>
      </c>
    </row>
    <row r="1228" spans="1:17">
      <c r="A1228" s="842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120"/>
        <v>0.20893735668946511</v>
      </c>
      <c r="G1228">
        <f>LN(F1228/参数实验室!$E$58)/参数实验室!$E$59</f>
        <v>-1.012304917239611</v>
      </c>
      <c r="H1228" s="905">
        <f>INDEX(神经网络!$F$10:$BN$70,MATCH(ROUND(G1228*2,1)/2,神经网络!$D$10:$D$70,0),MATCH(ROUND(E1228*2,1)/2,神经网络!$F$8:$BN$8,0))</f>
        <v>-1.1342980768624051</v>
      </c>
      <c r="I1228">
        <f t="shared" si="112"/>
        <v>1266.5383039645328</v>
      </c>
      <c r="J1228">
        <f t="shared" si="113"/>
        <v>243.28239096604275</v>
      </c>
      <c r="K1228">
        <f t="shared" si="114"/>
        <v>5.206041830381861</v>
      </c>
      <c r="L1228">
        <f>MIN(MAX(L1227*(1+MAX(MIN(((B1228-B1227)/B1227)/($K$7*卓尔金历!$O$8),0),-卓尔金历!$N$11))+MIN(MAX(((B1228-B1227)/B1227)/($K$7*卓尔金历!$O$8),0),卓尔金历!$N$11),0),1)</f>
        <v>0</v>
      </c>
      <c r="M1228">
        <f t="shared" si="115"/>
        <v>1005.2858044023011</v>
      </c>
      <c r="N1228">
        <f t="shared" si="116"/>
        <v>-4.4822183926053423E-2</v>
      </c>
      <c r="O1228">
        <f t="shared" si="118"/>
        <v>0.12259399626909964</v>
      </c>
      <c r="P1228">
        <f t="shared" si="119"/>
        <v>1</v>
      </c>
      <c r="Q1228">
        <f t="shared" si="117"/>
        <v>19.117071234859747</v>
      </c>
    </row>
    <row r="1229" spans="1:17">
      <c r="A1229" s="842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120"/>
        <v>0.19757455126019158</v>
      </c>
      <c r="G1229">
        <f>LN(F1229/参数实验室!$E$58)/参数实验室!$E$59</f>
        <v>-1.0416539630237511</v>
      </c>
      <c r="H1229" s="905">
        <f>INDEX(神经网络!$F$10:$BN$70,MATCH(ROUND(G1229*2,1)/2,神经网络!$D$10:$D$70,0),MATCH(ROUND(E1229*2,1)/2,神经网络!$F$8:$BN$8,0))</f>
        <v>-1.1518392854100428</v>
      </c>
      <c r="I1229">
        <f t="shared" si="112"/>
        <v>1183.0063400661736</v>
      </c>
      <c r="J1229">
        <f t="shared" si="113"/>
        <v>257.4278759826023</v>
      </c>
      <c r="K1229">
        <f t="shared" si="114"/>
        <v>4.5954865437576951</v>
      </c>
      <c r="L1229">
        <f>MIN(MAX(L1228*(1+MAX(MIN(((B1229-B1228)/B1228)/($K$7*卓尔金历!$O$8),0),-卓尔金历!$N$11))+MIN(MAX(((B1229-B1228)/B1228)/($K$7*卓尔金历!$O$8),0),卓尔金历!$N$11),0),1)</f>
        <v>1</v>
      </c>
      <c r="M1229">
        <f t="shared" si="115"/>
        <v>1005.2858044023011</v>
      </c>
      <c r="N1229">
        <f t="shared" si="116"/>
        <v>5.8144302842428004E-2</v>
      </c>
      <c r="O1229">
        <f t="shared" si="118"/>
        <v>0.12196534594349949</v>
      </c>
      <c r="P1229">
        <f t="shared" si="119"/>
        <v>0.95422179272755803</v>
      </c>
      <c r="Q1229">
        <f t="shared" si="117"/>
        <v>17.856243592115682</v>
      </c>
    </row>
    <row r="1230" spans="1:17">
      <c r="A1230" s="842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120"/>
        <v>0.18995228917815973</v>
      </c>
      <c r="G1230">
        <f>LN(F1230/参数实验室!$E$58)/参数实验室!$E$59</f>
        <v>-1.0623033254587702</v>
      </c>
      <c r="H1230" s="905">
        <f>INDEX(神经网络!$F$10:$BN$70,MATCH(ROUND(G1230*2,1)/2,神经网络!$D$10:$D$70,0),MATCH(ROUND(E1230*2,1)/2,神经网络!$F$8:$BN$8,0))</f>
        <v>-1.1765401365469348</v>
      </c>
      <c r="I1230">
        <f t="shared" si="112"/>
        <v>1127.4990084769413</v>
      </c>
      <c r="J1230">
        <f t="shared" si="113"/>
        <v>267.91428913451165</v>
      </c>
      <c r="K1230">
        <f t="shared" si="114"/>
        <v>4.2084317791308932</v>
      </c>
      <c r="L1230">
        <f>MIN(MAX(L1229*(1+MAX(MIN(((B1230-B1229)/B1229)/($K$7*卓尔金历!$O$8),0),-卓尔金历!$N$11))+MIN(MAX(((B1230-B1229)/B1229)/($K$7*卓尔金历!$O$8),0),卓尔金历!$N$11),0),1)</f>
        <v>1</v>
      </c>
      <c r="M1230">
        <f t="shared" si="115"/>
        <v>958.11722161703449</v>
      </c>
      <c r="N1230">
        <f t="shared" si="116"/>
        <v>4.0735344266360746E-2</v>
      </c>
      <c r="O1230">
        <f t="shared" si="118"/>
        <v>0.12211772562710732</v>
      </c>
      <c r="P1230">
        <f t="shared" si="119"/>
        <v>1</v>
      </c>
      <c r="Q1230">
        <f t="shared" si="117"/>
        <v>17.056772599939709</v>
      </c>
    </row>
    <row r="1231" spans="1:17">
      <c r="A1231" s="842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120"/>
        <v>0.19619496120478983</v>
      </c>
      <c r="G1231">
        <f>LN(F1231/参数实验室!$E$58)/参数实验室!$E$59</f>
        <v>-1.0453316798512011</v>
      </c>
      <c r="H1231" s="905">
        <f>INDEX(神经网络!$F$10:$BN$70,MATCH(ROUND(G1231*2,1)/2,神经网络!$D$10:$D$70,0),MATCH(ROUND(E1231*2,1)/2,神经网络!$F$8:$BN$8,0))</f>
        <v>-1.1518392854100428</v>
      </c>
      <c r="I1231">
        <f t="shared" si="112"/>
        <v>1160.4937790890958</v>
      </c>
      <c r="J1231">
        <f t="shared" si="113"/>
        <v>261.25054866126635</v>
      </c>
      <c r="K1231">
        <f t="shared" si="114"/>
        <v>4.4420721220906412</v>
      </c>
      <c r="L1231">
        <f>MIN(MAX(L1230*(1+MAX(MIN(((B1231-B1230)/B1230)/($K$7*卓尔金历!$O$8),0),-卓尔金历!$N$11))+MIN(MAX(((B1231-B1230)/B1230)/($K$7*卓尔金历!$O$8),0),卓尔金历!$N$11),0),1)</f>
        <v>0.26813916249004344</v>
      </c>
      <c r="M1231">
        <f t="shared" si="115"/>
        <v>986.15525775642982</v>
      </c>
      <c r="N1231">
        <f t="shared" si="116"/>
        <v>-2.4872657948824779E-2</v>
      </c>
      <c r="O1231">
        <f t="shared" si="118"/>
        <v>0.12144887613387695</v>
      </c>
      <c r="P1231">
        <f t="shared" si="119"/>
        <v>1</v>
      </c>
      <c r="Q1231">
        <f t="shared" si="117"/>
        <v>17.555916541608376</v>
      </c>
    </row>
    <row r="1232" spans="1:17">
      <c r="A1232" s="842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120"/>
        <v>0.18320788430776327</v>
      </c>
      <c r="G1232">
        <f>LN(F1232/参数实验室!$E$58)/参数实验室!$E$59</f>
        <v>-1.0812775565383681</v>
      </c>
      <c r="H1232" s="905">
        <f>INDEX(神经网络!$F$10:$BN$70,MATCH(ROUND(G1232*2,1)/2,神经网络!$D$10:$D$70,0),MATCH(ROUND(E1232*2,1)/2,神经网络!$F$8:$BN$8,0))</f>
        <v>-1.0979503729222524</v>
      </c>
      <c r="I1232">
        <f t="shared" si="112"/>
        <v>1080.481920392682</v>
      </c>
      <c r="J1232">
        <f t="shared" si="113"/>
        <v>276.88839232273233</v>
      </c>
      <c r="K1232">
        <f t="shared" si="114"/>
        <v>3.9022290220577629</v>
      </c>
      <c r="L1232">
        <f>MIN(MAX(L1231*(1+MAX(MIN(((B1232-B1231)/B1231)/($K$7*卓尔金历!$O$8),0),-卓尔金历!$N$11))+MIN(MAX(((B1232-B1231)/B1231)/($K$7*卓尔金历!$O$8),0),卓尔金历!$N$11),0),1)</f>
        <v>1</v>
      </c>
      <c r="M1232">
        <f t="shared" si="115"/>
        <v>967.92398092332076</v>
      </c>
      <c r="N1232">
        <f t="shared" si="116"/>
        <v>5.9857649071358654E-2</v>
      </c>
      <c r="O1232">
        <f t="shared" si="118"/>
        <v>0.12181092529985132</v>
      </c>
      <c r="P1232">
        <f t="shared" si="119"/>
        <v>0.91823922453399787</v>
      </c>
      <c r="Q1232">
        <f t="shared" si="117"/>
        <v>16.345499442504426</v>
      </c>
    </row>
    <row r="1233" spans="1:17">
      <c r="A1233" s="842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120"/>
        <v>0.17182357063313142</v>
      </c>
      <c r="G1233">
        <f>LN(F1233/参数实验室!$E$58)/参数实验室!$E$59</f>
        <v>-1.1149486700100237</v>
      </c>
      <c r="H1233" s="905">
        <f>INDEX(神经网络!$F$10:$BN$70,MATCH(ROUND(G1233*2,1)/2,神经网络!$D$10:$D$70,0),MATCH(ROUND(E1233*2,1)/2,神经网络!$F$8:$BN$8,0))</f>
        <v>-1.1346280341117123</v>
      </c>
      <c r="I1233">
        <f t="shared" si="112"/>
        <v>1007.9431648928434</v>
      </c>
      <c r="J1233">
        <f t="shared" si="113"/>
        <v>293.81908144128312</v>
      </c>
      <c r="K1233">
        <f t="shared" si="114"/>
        <v>3.4304891293939703</v>
      </c>
      <c r="L1233">
        <f>MIN(MAX(L1232*(1+MAX(MIN(((B1233-B1232)/B1232)/($K$7*卓尔金历!$O$8),0),-卓尔金历!$N$11))+MIN(MAX(((B1233-B1232)/B1232)/($K$7*卓尔金历!$O$8),0),卓尔金历!$N$11),0),1)</f>
        <v>1</v>
      </c>
      <c r="M1233">
        <f t="shared" si="115"/>
        <v>902.94186537888856</v>
      </c>
      <c r="N1233">
        <f t="shared" si="116"/>
        <v>6.1146258160280249E-2</v>
      </c>
      <c r="O1233">
        <f t="shared" si="118"/>
        <v>0.12092031199588862</v>
      </c>
      <c r="P1233">
        <f t="shared" si="119"/>
        <v>0.88673237911978309</v>
      </c>
      <c r="Q1233">
        <f t="shared" si="117"/>
        <v>15.337856582479599</v>
      </c>
    </row>
    <row r="1234" spans="1:17">
      <c r="A1234" s="842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120"/>
        <v>0.17652147300630308</v>
      </c>
      <c r="G1234">
        <f>LN(F1234/参数实验室!$E$58)/参数实验室!$E$59</f>
        <v>-1.1007910834150096</v>
      </c>
      <c r="H1234" s="905">
        <f>INDEX(神经网络!$F$10:$BN$70,MATCH(ROUND(G1234*2,1)/2,神经网络!$D$10:$D$70,0),MATCH(ROUND(E1234*2,1)/2,神经网络!$F$8:$BN$8,0))</f>
        <v>-1.1647263647941746</v>
      </c>
      <c r="I1234">
        <f t="shared" si="112"/>
        <v>1018.1007134964487</v>
      </c>
      <c r="J1234">
        <f t="shared" si="113"/>
        <v>291.20944894457506</v>
      </c>
      <c r="K1234">
        <f t="shared" si="114"/>
        <v>3.4961115347950833</v>
      </c>
      <c r="L1234">
        <f>MIN(MAX(L1233*(1+MAX(MIN(((B1234-B1233)/B1233)/($K$7*卓尔金历!$O$8),0),-卓尔金历!$N$11))+MIN(MAX(((B1234-B1233)/B1233)/($K$7*卓尔金历!$O$8),0),卓尔金历!$N$11),0),1)</f>
        <v>0.73866013283802878</v>
      </c>
      <c r="M1234">
        <f t="shared" si="115"/>
        <v>912.0412632450284</v>
      </c>
      <c r="N1234">
        <f t="shared" si="116"/>
        <v>-8.881766575223507E-3</v>
      </c>
      <c r="O1234">
        <f t="shared" si="118"/>
        <v>0.109505600336376</v>
      </c>
      <c r="P1234">
        <f t="shared" si="119"/>
        <v>1</v>
      </c>
      <c r="Q1234">
        <f t="shared" si="117"/>
        <v>15.474916385891785</v>
      </c>
    </row>
    <row r="1235" spans="1:17">
      <c r="A1235" s="842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120"/>
        <v>0.17974787557853478</v>
      </c>
      <c r="G1235">
        <f>LN(F1235/参数实验室!$E$58)/参数实验室!$E$59</f>
        <v>-1.091284586509085</v>
      </c>
      <c r="H1235" s="905">
        <f>INDEX(神经网络!$F$10:$BN$70,MATCH(ROUND(G1235*2,1)/2,神经网络!$D$10:$D$70,0),MATCH(ROUND(E1235*2,1)/2,神经网络!$F$8:$BN$8,0))</f>
        <v>-1.1346280341117123</v>
      </c>
      <c r="I1235">
        <f t="shared" si="112"/>
        <v>1034.8528211157807</v>
      </c>
      <c r="J1235">
        <f t="shared" si="113"/>
        <v>287.09548701169132</v>
      </c>
      <c r="K1235">
        <f t="shared" si="114"/>
        <v>3.6045596950593604</v>
      </c>
      <c r="L1235">
        <f>MIN(MAX(L1234*(1+MAX(MIN(((B1235-B1234)/B1234)/($K$7*卓尔金历!$O$8),0),-卓尔金历!$N$11))+MIN(MAX(((B1235-B1234)/B1234)/($K$7*卓尔金历!$O$8),0),卓尔金历!$N$11),0),1)</f>
        <v>0.4316124834900632</v>
      </c>
      <c r="M1235">
        <f t="shared" si="115"/>
        <v>923.12631843695101</v>
      </c>
      <c r="N1235">
        <f t="shared" si="116"/>
        <v>-1.4127158125513765E-2</v>
      </c>
      <c r="O1235">
        <f t="shared" si="118"/>
        <v>0.10747775126088487</v>
      </c>
      <c r="P1235">
        <f t="shared" si="119"/>
        <v>1</v>
      </c>
      <c r="Q1235">
        <f t="shared" si="117"/>
        <v>15.729544892934401</v>
      </c>
    </row>
    <row r="1236" spans="1:17">
      <c r="A1236" s="842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120"/>
        <v>0.17228561712076729</v>
      </c>
      <c r="G1236">
        <f>LN(F1236/参数实验室!$E$58)/参数实验室!$E$59</f>
        <v>-1.1135391923122533</v>
      </c>
      <c r="H1236" s="905">
        <f>INDEX(神经网络!$F$10:$BN$70,MATCH(ROUND(G1236*2,1)/2,神经网络!$D$10:$D$70,0),MATCH(ROUND(E1236*2,1)/2,神经网络!$F$8:$BN$8,0))</f>
        <v>-1.1346280341117123</v>
      </c>
      <c r="I1236">
        <f t="shared" si="112"/>
        <v>980.54146422027929</v>
      </c>
      <c r="J1236">
        <f t="shared" si="113"/>
        <v>300.37508479310463</v>
      </c>
      <c r="K1236">
        <f t="shared" si="114"/>
        <v>3.264390137070345</v>
      </c>
      <c r="L1236">
        <f>MIN(MAX(L1235*(1+MAX(MIN(((B1236-B1235)/B1235)/($K$7*卓尔金历!$O$8),0),-卓尔金历!$N$11))+MIN(MAX(((B1236-B1235)/B1235)/($K$7*卓尔金历!$O$8),0),卓尔金历!$N$11),0),1)</f>
        <v>1</v>
      </c>
      <c r="M1236">
        <f t="shared" si="115"/>
        <v>902.21568468617784</v>
      </c>
      <c r="N1236">
        <f t="shared" si="116"/>
        <v>4.6254986170759807E-2</v>
      </c>
      <c r="O1236">
        <f t="shared" si="118"/>
        <v>9.8380290491507219E-2</v>
      </c>
      <c r="P1236">
        <f t="shared" si="119"/>
        <v>0.94325933345860813</v>
      </c>
      <c r="Q1236">
        <f t="shared" si="117"/>
        <v>14.904023708614808</v>
      </c>
    </row>
    <row r="1237" spans="1:17">
      <c r="A1237" s="842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120"/>
        <v>0.174722414807682</v>
      </c>
      <c r="G1237">
        <f>LN(F1237/参数实验室!$E$58)/参数实验室!$E$59</f>
        <v>-1.1061676964148317</v>
      </c>
      <c r="H1237" s="905">
        <f>INDEX(神经网络!$F$10:$BN$70,MATCH(ROUND(G1237*2,1)/2,神经网络!$D$10:$D$70,0),MATCH(ROUND(E1237*2,1)/2,神经网络!$F$8:$BN$8,0))</f>
        <v>-1.1346280341117123</v>
      </c>
      <c r="I1237">
        <f t="shared" si="112"/>
        <v>988.00506752708213</v>
      </c>
      <c r="J1237">
        <f t="shared" si="113"/>
        <v>298.36000159610535</v>
      </c>
      <c r="K1237">
        <f t="shared" si="114"/>
        <v>3.3114528162007462</v>
      </c>
      <c r="L1237">
        <f>MIN(MAX(L1236*(1+MAX(MIN(((B1237-B1236)/B1236)/($K$7*卓尔金历!$O$8),0),-卓尔金历!$N$11))+MIN(MAX(((B1237-B1236)/B1236)/($K$7*卓尔金历!$O$8),0),卓尔金历!$N$11),0),1)</f>
        <v>0.80260534622819324</v>
      </c>
      <c r="M1237">
        <f t="shared" si="115"/>
        <v>909.08309439131233</v>
      </c>
      <c r="N1237">
        <f t="shared" si="116"/>
        <v>-6.7085563983686316E-3</v>
      </c>
      <c r="O1237">
        <f t="shared" si="118"/>
        <v>9.5782592765709385E-2</v>
      </c>
      <c r="P1237">
        <f t="shared" si="119"/>
        <v>1</v>
      </c>
      <c r="Q1237">
        <f t="shared" si="117"/>
        <v>15.011031950541909</v>
      </c>
    </row>
    <row r="1238" spans="1:17">
      <c r="A1238" s="842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120"/>
        <v>0.16584529827846259</v>
      </c>
      <c r="G1238">
        <f>LN(F1238/参数实验室!$E$58)/参数实验室!$E$59</f>
        <v>-1.1335352120745885</v>
      </c>
      <c r="H1238" s="905">
        <f>INDEX(神经网络!$F$10:$BN$70,MATCH(ROUND(G1238*2,1)/2,神经网络!$D$10:$D$70,0),MATCH(ROUND(E1238*2,1)/2,神经网络!$F$8:$BN$8,0))</f>
        <v>-1.1708606895937519</v>
      </c>
      <c r="I1238">
        <f t="shared" si="112"/>
        <v>955.98111502379243</v>
      </c>
      <c r="J1238">
        <f t="shared" si="113"/>
        <v>306.88320497984898</v>
      </c>
      <c r="K1238">
        <f t="shared" si="114"/>
        <v>3.1151301195729024</v>
      </c>
      <c r="L1238">
        <f>MIN(MAX(L1237*(1+MAX(MIN(((B1238-B1237)/B1237)/($K$7*卓尔金历!$O$8),0),-卓尔金历!$N$11))+MIN(MAX(((B1238-B1237)/B1237)/($K$7*卓尔金历!$O$8),0),卓尔金历!$N$11),0),1)</f>
        <v>1</v>
      </c>
      <c r="M1238">
        <f t="shared" si="115"/>
        <v>885.43362557103899</v>
      </c>
      <c r="N1238">
        <f t="shared" si="116"/>
        <v>2.8566843203338164E-2</v>
      </c>
      <c r="O1238">
        <f t="shared" si="118"/>
        <v>9.5576035676632157E-2</v>
      </c>
      <c r="P1238">
        <f t="shared" si="119"/>
        <v>1</v>
      </c>
      <c r="Q1238">
        <f t="shared" si="117"/>
        <v>14.524483257615957</v>
      </c>
    </row>
    <row r="1239" spans="1:17">
      <c r="A1239" s="842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120"/>
        <v>0.17169196913700319</v>
      </c>
      <c r="G1239">
        <f>LN(F1239/参数实验室!$E$58)/参数实验室!$E$59</f>
        <v>-1.1153508153146807</v>
      </c>
      <c r="H1239" s="905">
        <f>INDEX(神经网络!$F$10:$BN$70,MATCH(ROUND(G1239*2,1)/2,神经网络!$D$10:$D$70,0),MATCH(ROUND(E1239*2,1)/2,神经网络!$F$8:$BN$8,0))</f>
        <v>-1.0979503729222524</v>
      </c>
      <c r="I1239">
        <f t="shared" si="112"/>
        <v>952.96843251393534</v>
      </c>
      <c r="J1239">
        <f t="shared" si="113"/>
        <v>307.70918957743089</v>
      </c>
      <c r="K1239">
        <f t="shared" si="114"/>
        <v>3.0969774865112814</v>
      </c>
      <c r="L1239">
        <f>MIN(MAX(L1238*(1+MAX(MIN(((B1239-B1238)/B1238)/($K$7*卓尔金历!$O$8),0),-卓尔金历!$N$11))+MIN(MAX(((B1239-B1238)/B1238)/($K$7*卓尔金历!$O$8),0),卓尔金历!$N$11),0),1)</f>
        <v>1</v>
      </c>
      <c r="M1239">
        <f t="shared" si="115"/>
        <v>882.6432666868775</v>
      </c>
      <c r="N1239">
        <f t="shared" si="116"/>
        <v>2.6915275393976389E-3</v>
      </c>
      <c r="O1239">
        <f t="shared" si="118"/>
        <v>9.2721882449723708E-2</v>
      </c>
      <c r="P1239">
        <f t="shared" si="119"/>
        <v>1</v>
      </c>
      <c r="Q1239">
        <f t="shared" si="117"/>
        <v>14.478710746017919</v>
      </c>
    </row>
    <row r="1240" spans="1:17">
      <c r="A1240" s="842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120"/>
        <v>0.16616618875451938</v>
      </c>
      <c r="G1240">
        <f>LN(F1240/参数实验室!$E$58)/参数实验室!$E$59</f>
        <v>-1.1325206645497894</v>
      </c>
      <c r="H1240" s="905">
        <f>INDEX(神经网络!$F$10:$BN$70,MATCH(ROUND(G1240*2,1)/2,神经网络!$D$10:$D$70,0),MATCH(ROUND(E1240*2,1)/2,神经网络!$F$8:$BN$8,0))</f>
        <v>-1.0979482279000883</v>
      </c>
      <c r="I1240">
        <f t="shared" ref="I1240:I1303" si="121">I1239*(1+(B1240-B1239)/B1239*H1239)</f>
        <v>910.97484135861794</v>
      </c>
      <c r="J1240">
        <f t="shared" ref="J1240:J1303" si="122">J1239*B1240/B1239</f>
        <v>320.05905590359504</v>
      </c>
      <c r="K1240">
        <f t="shared" ref="K1240:K1303" si="123">I1240/J1240</f>
        <v>2.8462711007715171</v>
      </c>
      <c r="L1240">
        <f>MIN(MAX(L1239*(1+MAX(MIN(((B1240-B1239)/B1239)/($K$7*卓尔金历!$O$8),0),-卓尔金历!$N$11))+MIN(MAX(((B1240-B1239)/B1239)/($K$7*卓尔金历!$O$8),0),卓尔金历!$N$11),0),1)</f>
        <v>1</v>
      </c>
      <c r="M1240">
        <f t="shared" ref="M1240:M1303" si="124">M1239*(1+(B1240-B1239)/B1239*H1239*L1239)</f>
        <v>843.74863050311228</v>
      </c>
      <c r="N1240">
        <f t="shared" ref="N1240:N1303" si="125">(B1240-B1239)/B1239</f>
        <v>4.0134863515528814E-2</v>
      </c>
      <c r="O1240">
        <f t="shared" si="118"/>
        <v>9.2120607008643732E-2</v>
      </c>
      <c r="P1240">
        <f t="shared" si="119"/>
        <v>1</v>
      </c>
      <c r="Q1240">
        <f t="shared" ref="Q1240:Q1303" si="126">Q1239*(1+(B1240-B1239)/B1239*H1239*P1239)</f>
        <v>13.840690598886249</v>
      </c>
    </row>
    <row r="1241" spans="1:17">
      <c r="A1241" s="842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120"/>
        <v>0.16740826151376714</v>
      </c>
      <c r="G1241">
        <f>LN(F1241/参数实验室!$E$58)/参数实验室!$E$59</f>
        <v>-1.1286120323280402</v>
      </c>
      <c r="H1241" s="905">
        <f>INDEX(神经网络!$F$10:$BN$70,MATCH(ROUND(G1241*2,1)/2,神经网络!$D$10:$D$70,0),MATCH(ROUND(E1241*2,1)/2,神经网络!$F$8:$BN$8,0))</f>
        <v>-1.0979482279000883</v>
      </c>
      <c r="I1241">
        <f t="shared" si="121"/>
        <v>901.24839196414871</v>
      </c>
      <c r="J1241">
        <f t="shared" si="122"/>
        <v>323.17146163361377</v>
      </c>
      <c r="K1241">
        <f t="shared" si="123"/>
        <v>2.7887623102868928</v>
      </c>
      <c r="L1241">
        <f>MIN(MAX(L1240*(1+MAX(MIN(((B1241-B1240)/B1240)/($K$7*卓尔金历!$O$8),0),-卓尔金历!$N$11))+MIN(MAX(((B1241-B1240)/B1240)/($K$7*卓尔金历!$O$8),0),卓尔金历!$N$11),0),1)</f>
        <v>1</v>
      </c>
      <c r="M1241">
        <f t="shared" si="124"/>
        <v>834.73995322284634</v>
      </c>
      <c r="N1241">
        <f t="shared" si="125"/>
        <v>9.7244732576984849E-3</v>
      </c>
      <c r="O1241">
        <f t="shared" si="118"/>
        <v>9.2101354679016062E-2</v>
      </c>
      <c r="P1241">
        <f t="shared" si="119"/>
        <v>1</v>
      </c>
      <c r="Q1241">
        <f t="shared" si="126"/>
        <v>13.692913985765077</v>
      </c>
    </row>
    <row r="1242" spans="1:17">
      <c r="A1242" s="842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120"/>
        <v>0.15843807589487205</v>
      </c>
      <c r="G1242">
        <f>LN(F1242/参数实验室!$E$58)/参数实验室!$E$59</f>
        <v>-1.1575166263158367</v>
      </c>
      <c r="H1242" s="905">
        <f>INDEX(神经网络!$F$10:$BN$70,MATCH(ROUND(G1242*2,1)/2,神经网络!$D$10:$D$70,0),MATCH(ROUND(E1242*2,1)/2,神经网络!$F$8:$BN$8,0))</f>
        <v>-0.98350354951567776</v>
      </c>
      <c r="I1242">
        <f t="shared" si="121"/>
        <v>835.03983582588</v>
      </c>
      <c r="J1242">
        <f t="shared" si="122"/>
        <v>344.79470092973128</v>
      </c>
      <c r="K1242">
        <f t="shared" si="123"/>
        <v>2.4218464888648623</v>
      </c>
      <c r="L1242">
        <f>MIN(MAX(L1241*(1+MAX(MIN(((B1242-B1241)/B1241)/($K$7*卓尔金历!$O$8),0),-卓尔金历!$N$11))+MIN(MAX(((B1242-B1241)/B1241)/($K$7*卓尔金历!$O$8),0),卓尔金历!$N$11),0),1)</f>
        <v>1</v>
      </c>
      <c r="M1242">
        <f t="shared" si="124"/>
        <v>773.41731725856584</v>
      </c>
      <c r="N1242">
        <f t="shared" si="125"/>
        <v>6.6909494999382715E-2</v>
      </c>
      <c r="O1242">
        <f t="shared" si="118"/>
        <v>9.252759039721771E-2</v>
      </c>
      <c r="P1242">
        <f t="shared" si="119"/>
        <v>0.44612347073731895</v>
      </c>
      <c r="Q1242">
        <f t="shared" si="126"/>
        <v>12.686989234712566</v>
      </c>
    </row>
    <row r="1243" spans="1:17">
      <c r="A1243" s="842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120"/>
        <v>0.1411819056597973</v>
      </c>
      <c r="G1243">
        <f>LN(F1243/参数实验室!$E$58)/参数实验室!$E$59</f>
        <v>-1.2180399911380067</v>
      </c>
      <c r="H1243" s="905">
        <f>INDEX(神经网络!$F$10:$BN$70,MATCH(ROUND(G1243*2,1)/2,神经网络!$D$10:$D$70,0),MATCH(ROUND(E1243*2,1)/2,神经网络!$F$8:$BN$8,0))</f>
        <v>-1.0275247105242999</v>
      </c>
      <c r="I1243">
        <f t="shared" si="121"/>
        <v>728.83780692220159</v>
      </c>
      <c r="J1243">
        <f t="shared" si="122"/>
        <v>389.38190814412815</v>
      </c>
      <c r="K1243">
        <f t="shared" si="123"/>
        <v>1.8717813839784905</v>
      </c>
      <c r="L1243">
        <f>MIN(MAX(L1242*(1+MAX(MIN(((B1243-B1242)/B1242)/($K$7*卓尔金历!$O$8),0),-卓尔金历!$N$11))+MIN(MAX(((B1243-B1242)/B1242)/($K$7*卓尔金历!$O$8),0),卓尔金历!$N$11),0),1)</f>
        <v>1</v>
      </c>
      <c r="M1243">
        <f t="shared" si="124"/>
        <v>675.05256295811728</v>
      </c>
      <c r="N1243">
        <f t="shared" si="125"/>
        <v>0.12931523336689466</v>
      </c>
      <c r="O1243">
        <f t="shared" si="118"/>
        <v>9.6210520818192286E-2</v>
      </c>
      <c r="P1243">
        <f t="shared" si="119"/>
        <v>6.516585162343784E-2</v>
      </c>
      <c r="Q1243">
        <f t="shared" si="126"/>
        <v>11.967143785969389</v>
      </c>
    </row>
    <row r="1244" spans="1:17">
      <c r="A1244" s="842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120"/>
        <v>0.1516019345011424</v>
      </c>
      <c r="G1244">
        <f>LN(F1244/参数实验室!$E$58)/参数实验室!$E$59</f>
        <v>-1.1806656261372852</v>
      </c>
      <c r="H1244" s="905">
        <f>INDEX(神经网络!$F$10:$BN$70,MATCH(ROUND(G1244*2,1)/2,神经网络!$D$10:$D$70,0),MATCH(ROUND(E1244*2,1)/2,神经网络!$F$8:$BN$8,0))</f>
        <v>-1.1752335014683195</v>
      </c>
      <c r="I1244">
        <f t="shared" si="121"/>
        <v>772.37513630704075</v>
      </c>
      <c r="J1244">
        <f t="shared" si="122"/>
        <v>366.74514185387636</v>
      </c>
      <c r="K1244">
        <f t="shared" si="123"/>
        <v>2.1060269057763854</v>
      </c>
      <c r="L1244">
        <f>MIN(MAX(L1243*(1+MAX(MIN(((B1244-B1243)/B1243)/($K$7*卓尔金历!$O$8),0),-卓尔金历!$N$11))+MIN(MAX(((B1244-B1243)/B1243)/($K$7*卓尔金历!$O$8),0),卓尔金历!$N$11),0),1)</f>
        <v>0</v>
      </c>
      <c r="M1244">
        <f t="shared" si="124"/>
        <v>715.37701581505394</v>
      </c>
      <c r="N1244">
        <f t="shared" si="125"/>
        <v>-5.8135125995306576E-2</v>
      </c>
      <c r="O1244">
        <f t="shared" si="118"/>
        <v>8.1642844259048275E-2</v>
      </c>
      <c r="P1244">
        <f t="shared" si="119"/>
        <v>0.46846620253914534</v>
      </c>
      <c r="Q1244">
        <f t="shared" si="126"/>
        <v>12.013728290127817</v>
      </c>
    </row>
    <row r="1245" spans="1:17">
      <c r="A1245" s="842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120"/>
        <v>0.161142845315142</v>
      </c>
      <c r="G1245">
        <f>LN(F1245/参数实验室!$E$58)/参数实验室!$E$59</f>
        <v>-1.1486322219668557</v>
      </c>
      <c r="H1245" s="905">
        <f>INDEX(神经网络!$F$10:$BN$70,MATCH(ROUND(G1245*2,1)/2,神经网络!$D$10:$D$70,0),MATCH(ROUND(E1245*2,1)/2,神经网络!$F$8:$BN$8,0))</f>
        <v>-1.1392520791385845</v>
      </c>
      <c r="I1245">
        <f t="shared" si="121"/>
        <v>833.16312011074001</v>
      </c>
      <c r="J1245">
        <f t="shared" si="122"/>
        <v>342.18506843302322</v>
      </c>
      <c r="K1245">
        <f t="shared" si="123"/>
        <v>2.434831899375578</v>
      </c>
      <c r="L1245">
        <f>MIN(MAX(L1244*(1+MAX(MIN(((B1245-B1244)/B1244)/($K$7*卓尔金历!$O$8),0),-卓尔金历!$N$11))+MIN(MAX(((B1245-B1244)/B1244)/($K$7*卓尔金历!$O$8),0),卓尔金历!$N$11),0),1)</f>
        <v>0</v>
      </c>
      <c r="M1245">
        <f t="shared" si="124"/>
        <v>715.37701581505394</v>
      </c>
      <c r="N1245">
        <f t="shared" si="125"/>
        <v>-6.6967685779567035E-2</v>
      </c>
      <c r="O1245">
        <f t="shared" si="118"/>
        <v>8.2837033737927723E-2</v>
      </c>
      <c r="P1245">
        <f t="shared" si="119"/>
        <v>0.31167044949449946</v>
      </c>
      <c r="Q1245">
        <f t="shared" si="126"/>
        <v>12.456668925083582</v>
      </c>
    </row>
    <row r="1246" spans="1:17">
      <c r="A1246" s="842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120"/>
        <v>0.16316541891602654</v>
      </c>
      <c r="G1246">
        <f>LN(F1246/参数实验室!$E$58)/参数实验室!$E$59</f>
        <v>-1.1420855513309482</v>
      </c>
      <c r="H1246" s="905">
        <f>INDEX(神经网络!$F$10:$BN$70,MATCH(ROUND(G1246*2,1)/2,神经网络!$D$10:$D$70,0),MATCH(ROUND(E1246*2,1)/2,神经网络!$F$8:$BN$8,0))</f>
        <v>-1.1392520791385845</v>
      </c>
      <c r="I1246">
        <f t="shared" si="121"/>
        <v>851.5036941590954</v>
      </c>
      <c r="J1246">
        <f t="shared" si="122"/>
        <v>335.57320138861161</v>
      </c>
      <c r="K1246">
        <f t="shared" si="123"/>
        <v>2.5374603533164999</v>
      </c>
      <c r="L1246">
        <f>MIN(MAX(L1245*(1+MAX(MIN(((B1246-B1245)/B1245)/($K$7*卓尔金历!$O$8),0),-卓尔金历!$N$11))+MIN(MAX(((B1246-B1245)/B1245)/($K$7*卓尔金历!$O$8),0),卓尔金历!$N$11),0),1)</f>
        <v>0</v>
      </c>
      <c r="M1246">
        <f t="shared" si="124"/>
        <v>715.37701581505394</v>
      </c>
      <c r="N1246">
        <f t="shared" si="125"/>
        <v>-1.9322488484636392E-2</v>
      </c>
      <c r="O1246">
        <f t="shared" si="118"/>
        <v>7.6579981951242534E-2</v>
      </c>
      <c r="P1246">
        <f t="shared" si="119"/>
        <v>1</v>
      </c>
      <c r="Q1246">
        <f t="shared" si="126"/>
        <v>12.542132378173591</v>
      </c>
    </row>
    <row r="1247" spans="1:17">
      <c r="A1247" s="842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120"/>
        <v>0.16231083111073902</v>
      </c>
      <c r="G1247">
        <f>LN(F1247/参数实验室!$E$58)/参数实验室!$E$59</f>
        <v>-1.1448417272146258</v>
      </c>
      <c r="H1247" s="905">
        <f>INDEX(神经网络!$F$10:$BN$70,MATCH(ROUND(G1247*2,1)/2,神经网络!$D$10:$D$70,0),MATCH(ROUND(E1247*2,1)/2,神经网络!$F$8:$BN$8,0))</f>
        <v>-1.0979482279000883</v>
      </c>
      <c r="I1247">
        <f t="shared" si="121"/>
        <v>857.1212792548281</v>
      </c>
      <c r="J1247">
        <f t="shared" si="122"/>
        <v>333.6299429392281</v>
      </c>
      <c r="K1247">
        <f t="shared" si="123"/>
        <v>2.5690777983046797</v>
      </c>
      <c r="L1247">
        <f>MIN(MAX(L1246*(1+MAX(MIN(((B1247-B1246)/B1246)/($K$7*卓尔金历!$O$8),0),-卓尔金历!$N$11))+MIN(MAX(((B1247-B1246)/B1246)/($K$7*卓尔金历!$O$8),0),卓尔金历!$N$11),0),1)</f>
        <v>0</v>
      </c>
      <c r="M1247">
        <f t="shared" si="124"/>
        <v>715.37701581505394</v>
      </c>
      <c r="N1247">
        <f t="shared" si="125"/>
        <v>-5.7908630407381917E-3</v>
      </c>
      <c r="O1247">
        <f t="shared" si="118"/>
        <v>5.2745656478112489E-2</v>
      </c>
      <c r="P1247">
        <f t="shared" si="119"/>
        <v>1</v>
      </c>
      <c r="Q1247">
        <f t="shared" si="126"/>
        <v>12.624875995611344</v>
      </c>
    </row>
    <row r="1248" spans="1:17">
      <c r="A1248" s="842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120"/>
        <v>0.14580702297306225</v>
      </c>
      <c r="G1248">
        <f>LN(F1248/参数实验室!$E$58)/参数实验室!$E$59</f>
        <v>-1.2011214171119313</v>
      </c>
      <c r="H1248" s="905">
        <f>INDEX(神经网络!$F$10:$BN$70,MATCH(ROUND(G1248*2,1)/2,神经网络!$D$10:$D$70,0),MATCH(ROUND(E1248*2,1)/2,神经网络!$F$8:$BN$8,0))</f>
        <v>-1.0883449761851003</v>
      </c>
      <c r="I1248">
        <f t="shared" si="121"/>
        <v>776.18373739554113</v>
      </c>
      <c r="J1248">
        <f t="shared" si="122"/>
        <v>362.32392961174713</v>
      </c>
      <c r="K1248">
        <f t="shared" si="123"/>
        <v>2.1422370259322117</v>
      </c>
      <c r="L1248">
        <f>MIN(MAX(L1247*(1+MAX(MIN(((B1248-B1247)/B1247)/($K$7*卓尔金历!$O$8),0),-卓尔金历!$N$11))+MIN(MAX(((B1248-B1247)/B1247)/($K$7*卓尔金历!$O$8),0),卓尔金历!$N$11),0),1)</f>
        <v>1</v>
      </c>
      <c r="M1248">
        <f t="shared" si="124"/>
        <v>715.37701581505394</v>
      </c>
      <c r="N1248">
        <f t="shared" si="125"/>
        <v>8.6005429907548017E-2</v>
      </c>
      <c r="O1248">
        <f t="shared" si="118"/>
        <v>4.8784136740900874E-2</v>
      </c>
      <c r="P1248">
        <f t="shared" si="119"/>
        <v>2.2838592894598848E-2</v>
      </c>
      <c r="Q1248">
        <f t="shared" si="126"/>
        <v>11.432715149655605</v>
      </c>
    </row>
    <row r="1249" spans="1:17">
      <c r="A1249" s="842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120"/>
        <v>0.15077128331036399</v>
      </c>
      <c r="G1249">
        <f>LN(F1249/参数实验室!$E$58)/参数实验室!$E$59</f>
        <v>-1.1835492924601705</v>
      </c>
      <c r="H1249" s="905">
        <f>INDEX(神经网络!$F$10:$BN$70,MATCH(ROUND(G1249*2,1)/2,神经网络!$D$10:$D$70,0),MATCH(ROUND(E1249*2,1)/2,神经网络!$F$8:$BN$8,0))</f>
        <v>-1.1752335014683195</v>
      </c>
      <c r="I1249">
        <f t="shared" si="121"/>
        <v>817.62981253877535</v>
      </c>
      <c r="J1249">
        <f t="shared" si="122"/>
        <v>344.5473045768324</v>
      </c>
      <c r="K1249">
        <f t="shared" si="123"/>
        <v>2.3730553154173575</v>
      </c>
      <c r="L1249">
        <f>MIN(MAX(L1248*(1+MAX(MIN(((B1249-B1248)/B1248)/($K$7*卓尔金历!$O$8),0),-卓尔金历!$N$11))+MIN(MAX(((B1249-B1248)/B1248)/($K$7*卓尔金历!$O$8),0),卓尔金历!$N$11),0),1)</f>
        <v>0</v>
      </c>
      <c r="M1249">
        <f t="shared" si="124"/>
        <v>753.5761793954473</v>
      </c>
      <c r="N1249">
        <f t="shared" si="125"/>
        <v>-4.9062795973656918E-2</v>
      </c>
      <c r="O1249">
        <f t="shared" si="118"/>
        <v>4.9052167463377379E-2</v>
      </c>
      <c r="P1249">
        <f t="shared" si="119"/>
        <v>4.8773567451922031E-2</v>
      </c>
      <c r="Q1249">
        <f t="shared" si="126"/>
        <v>11.446657551543179</v>
      </c>
    </row>
    <row r="1250" spans="1:17">
      <c r="A1250" s="842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120"/>
        <v>0.15858327405970471</v>
      </c>
      <c r="G1250">
        <f>LN(F1250/参数实验室!$E$58)/参数实验室!$E$59</f>
        <v>-1.1570358520764987</v>
      </c>
      <c r="H1250" s="905">
        <f>INDEX(神经网络!$F$10:$BN$70,MATCH(ROUND(G1250*2,1)/2,神经网络!$D$10:$D$70,0),MATCH(ROUND(E1250*2,1)/2,神经网络!$F$8:$BN$8,0))</f>
        <v>-1.1392520791385845</v>
      </c>
      <c r="I1250">
        <f t="shared" si="121"/>
        <v>849.19002038728604</v>
      </c>
      <c r="J1250">
        <f t="shared" si="122"/>
        <v>333.23091656358474</v>
      </c>
      <c r="K1250">
        <f t="shared" si="123"/>
        <v>2.5483530434225172</v>
      </c>
      <c r="L1250">
        <f>MIN(MAX(L1249*(1+MAX(MIN(((B1250-B1249)/B1249)/($K$7*卓尔金历!$O$8),0),-卓尔金历!$N$11))+MIN(MAX(((B1250-B1249)/B1249)/($K$7*卓尔金历!$O$8),0),卓尔金历!$N$11),0),1)</f>
        <v>0</v>
      </c>
      <c r="M1250">
        <f t="shared" si="124"/>
        <v>753.5761793954473</v>
      </c>
      <c r="N1250">
        <f t="shared" si="125"/>
        <v>-3.2844221571102658E-2</v>
      </c>
      <c r="O1250">
        <f t="shared" si="118"/>
        <v>4.9322604847823713E-2</v>
      </c>
      <c r="P1250">
        <f t="shared" si="119"/>
        <v>0.47560377189798342</v>
      </c>
      <c r="Q1250">
        <f t="shared" si="126"/>
        <v>11.468207505620008</v>
      </c>
    </row>
    <row r="1251" spans="1:17">
      <c r="A1251" s="842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120"/>
        <v>0.15980499916321994</v>
      </c>
      <c r="G1251">
        <f>LN(F1251/参数实验室!$E$58)/参数实验室!$E$59</f>
        <v>-1.1530078739047767</v>
      </c>
      <c r="H1251" s="905">
        <f>INDEX(神经网络!$F$10:$BN$70,MATCH(ROUND(G1251*2,1)/2,神经网络!$D$10:$D$70,0),MATCH(ROUND(E1251*2,1)/2,神经网络!$F$8:$BN$8,0))</f>
        <v>-1.1708606895937519</v>
      </c>
      <c r="I1251">
        <f t="shared" si="121"/>
        <v>847.53342264600258</v>
      </c>
      <c r="J1251">
        <f t="shared" si="122"/>
        <v>333.80152428075485</v>
      </c>
      <c r="K1251">
        <f t="shared" si="123"/>
        <v>2.5390340097223656</v>
      </c>
      <c r="L1251">
        <f>MIN(MAX(L1250*(1+MAX(MIN(((B1251-B1250)/B1250)/($K$7*卓尔金历!$O$8),0),-卓尔金历!$N$11))+MIN(MAX(((B1251-B1250)/B1250)/($K$7*卓尔金历!$O$8),0),卓尔金历!$N$11),0),1)</f>
        <v>5.0384698507924722E-2</v>
      </c>
      <c r="M1251">
        <f t="shared" si="124"/>
        <v>753.5761793954473</v>
      </c>
      <c r="N1251">
        <f t="shared" si="125"/>
        <v>1.7123492713534145E-3</v>
      </c>
      <c r="O1251">
        <f t="shared" si="118"/>
        <v>4.899755686376589E-2</v>
      </c>
      <c r="P1251">
        <f t="shared" si="119"/>
        <v>1</v>
      </c>
      <c r="Q1251">
        <f t="shared" si="126"/>
        <v>11.457567226618499</v>
      </c>
    </row>
    <row r="1252" spans="1:17">
      <c r="A1252" s="842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120"/>
        <v>0.15653928285929444</v>
      </c>
      <c r="G1252">
        <f>LN(F1252/参数实验室!$E$58)/参数实验室!$E$59</f>
        <v>-1.1638447082976315</v>
      </c>
      <c r="H1252" s="905">
        <f>INDEX(神经网络!$F$10:$BN$70,MATCH(ROUND(G1252*2,1)/2,神经网络!$D$10:$D$70,0),MATCH(ROUND(E1252*2,1)/2,神经网络!$F$8:$BN$8,0))</f>
        <v>-1.1392520791385845</v>
      </c>
      <c r="I1252">
        <f t="shared" si="121"/>
        <v>815.96737399762696</v>
      </c>
      <c r="J1252">
        <f t="shared" si="122"/>
        <v>344.41961613662653</v>
      </c>
      <c r="K1252">
        <f t="shared" si="123"/>
        <v>2.3691083079134025</v>
      </c>
      <c r="L1252">
        <f>MIN(MAX(L1251*(1+MAX(MIN(((B1252-B1251)/B1251)/($K$7*卓尔金历!$O$8),0),-卓尔金历!$N$11))+MIN(MAX(((B1252-B1251)/B1251)/($K$7*卓尔金历!$O$8),0),卓尔金历!$N$11),0),1)</f>
        <v>0.98636018247618795</v>
      </c>
      <c r="M1252">
        <f t="shared" si="124"/>
        <v>752.16204979204815</v>
      </c>
      <c r="N1252">
        <f t="shared" si="125"/>
        <v>3.1809596672006141E-2</v>
      </c>
      <c r="O1252">
        <f t="shared" si="118"/>
        <v>4.8467133248751453E-2</v>
      </c>
      <c r="P1252">
        <f t="shared" si="119"/>
        <v>0.49074918083414132</v>
      </c>
      <c r="Q1252">
        <f t="shared" si="126"/>
        <v>11.030834646163633</v>
      </c>
    </row>
    <row r="1253" spans="1:17">
      <c r="A1253" s="842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120"/>
        <v>0.16019391918031442</v>
      </c>
      <c r="G1253">
        <f>LN(F1253/参数实验室!$E$58)/参数实验室!$E$59</f>
        <v>-1.1517320799428952</v>
      </c>
      <c r="H1253" s="905">
        <f>INDEX(神经网络!$F$10:$BN$70,MATCH(ROUND(G1253*2,1)/2,神经网络!$D$10:$D$70,0),MATCH(ROUND(E1253*2,1)/2,神经网络!$F$8:$BN$8,0))</f>
        <v>-1.1708606895937519</v>
      </c>
      <c r="I1253">
        <f t="shared" si="121"/>
        <v>826.88791877800986</v>
      </c>
      <c r="J1253">
        <f t="shared" si="122"/>
        <v>340.37348868760216</v>
      </c>
      <c r="K1253">
        <f t="shared" si="123"/>
        <v>2.4293546538136375</v>
      </c>
      <c r="L1253">
        <f>MIN(MAX(L1252*(1+MAX(MIN(((B1253-B1252)/B1252)/($K$7*卓尔金历!$O$8),0),-卓尔金历!$N$11))+MIN(MAX(((B1253-B1252)/B1252)/($K$7*卓尔金历!$O$8),0),卓尔金历!$N$11),0),1)</f>
        <v>0.6454079619106271</v>
      </c>
      <c r="M1253">
        <f t="shared" si="124"/>
        <v>762.09134583992432</v>
      </c>
      <c r="N1253">
        <f t="shared" si="125"/>
        <v>-1.1747668423796544E-2</v>
      </c>
      <c r="O1253">
        <f t="shared" si="118"/>
        <v>4.7660857532518135E-2</v>
      </c>
      <c r="P1253">
        <f t="shared" si="119"/>
        <v>1</v>
      </c>
      <c r="Q1253">
        <f t="shared" si="126"/>
        <v>11.103284825998937</v>
      </c>
    </row>
    <row r="1254" spans="1:17">
      <c r="A1254" s="842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120"/>
        <v>0.17036315355314555</v>
      </c>
      <c r="G1254">
        <f>LN(F1254/参数实验室!$E$58)/参数实验室!$E$59</f>
        <v>-1.1194287413210273</v>
      </c>
      <c r="H1254" s="905">
        <f>INDEX(神经网络!$F$10:$BN$70,MATCH(ROUND(G1254*2,1)/2,神经网络!$D$10:$D$70,0),MATCH(ROUND(E1254*2,1)/2,神经网络!$F$8:$BN$8,0))</f>
        <v>-1.1346280341117123</v>
      </c>
      <c r="I1254">
        <f t="shared" si="121"/>
        <v>859.42851023732999</v>
      </c>
      <c r="J1254">
        <f t="shared" si="122"/>
        <v>328.93340249790504</v>
      </c>
      <c r="K1254">
        <f t="shared" si="123"/>
        <v>2.6127736000991986</v>
      </c>
      <c r="L1254">
        <f>MIN(MAX(L1253*(1+MAX(MIN(((B1254-B1253)/B1253)/($K$7*卓尔金历!$O$8),0),-卓尔金历!$N$11))+MIN(MAX(((B1254-B1253)/B1253)/($K$7*卓尔金历!$O$8),0),卓尔金历!$N$11),0),1)</f>
        <v>7.1236063146705633E-3</v>
      </c>
      <c r="M1254">
        <f t="shared" si="124"/>
        <v>781.44754777432956</v>
      </c>
      <c r="N1254">
        <f t="shared" si="125"/>
        <v>-3.3610391437380524E-2</v>
      </c>
      <c r="O1254">
        <f t="shared" si="118"/>
        <v>4.718137130637122E-2</v>
      </c>
      <c r="P1254">
        <f t="shared" si="119"/>
        <v>0.40298954835706557</v>
      </c>
      <c r="Q1254">
        <f t="shared" si="126"/>
        <v>11.540233349703632</v>
      </c>
    </row>
    <row r="1255" spans="1:17">
      <c r="A1255" s="842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120"/>
        <v>0.17272619436723885</v>
      </c>
      <c r="G1255">
        <f>LN(F1255/参数实验室!$E$58)/参数实验室!$E$59</f>
        <v>-1.1121987229886237</v>
      </c>
      <c r="H1255" s="905">
        <f>INDEX(神经网络!$F$10:$BN$70,MATCH(ROUND(G1255*2,1)/2,神经网络!$D$10:$D$70,0),MATCH(ROUND(E1255*2,1)/2,神经网络!$F$8:$BN$8,0))</f>
        <v>-1.1346280341117123</v>
      </c>
      <c r="I1255">
        <f t="shared" si="121"/>
        <v>842.90306007842594</v>
      </c>
      <c r="J1255">
        <f t="shared" si="122"/>
        <v>334.50780096564375</v>
      </c>
      <c r="K1255">
        <f t="shared" si="123"/>
        <v>2.5198308010909374</v>
      </c>
      <c r="L1255">
        <f>MIN(MAX(L1254*(1+MAX(MIN(((B1255-B1254)/B1254)/($K$7*卓尔金历!$O$8),0),-卓尔金历!$N$11))+MIN(MAX(((B1255-B1254)/B1254)/($K$7*卓尔金历!$O$8),0),卓尔金历!$N$11),0),1)</f>
        <v>0.50577420301685161</v>
      </c>
      <c r="M1255">
        <f t="shared" si="124"/>
        <v>781.34050846826801</v>
      </c>
      <c r="N1255">
        <f t="shared" si="125"/>
        <v>1.6946890846010036E-2</v>
      </c>
      <c r="O1255">
        <f t="shared" si="118"/>
        <v>4.7101663469152705E-2</v>
      </c>
      <c r="P1255">
        <f t="shared" si="119"/>
        <v>1</v>
      </c>
      <c r="Q1255">
        <f t="shared" si="126"/>
        <v>11.450809797950926</v>
      </c>
    </row>
    <row r="1256" spans="1:17">
      <c r="A1256" s="842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120"/>
        <v>0.17476938107232814</v>
      </c>
      <c r="G1256">
        <f>LN(F1256/参数实验室!$E$58)/参数实验室!$E$59</f>
        <v>-1.1060266319645242</v>
      </c>
      <c r="H1256" s="905">
        <f>INDEX(神经网络!$F$10:$BN$70,MATCH(ROUND(G1256*2,1)/2,神经网络!$D$10:$D$70,0),MATCH(ROUND(E1256*2,1)/2,神经网络!$F$8:$BN$8,0))</f>
        <v>-1.0979503729222524</v>
      </c>
      <c r="I1256">
        <f t="shared" si="121"/>
        <v>848.16235371399785</v>
      </c>
      <c r="J1256">
        <f t="shared" si="122"/>
        <v>332.66828937392756</v>
      </c>
      <c r="K1256">
        <f t="shared" si="123"/>
        <v>2.5495737971004564</v>
      </c>
      <c r="L1256">
        <f>MIN(MAX(L1255*(1+MAX(MIN(((B1256-B1255)/B1255)/($K$7*卓尔金历!$O$8),0),-卓尔金历!$N$11))+MIN(MAX(((B1256-B1255)/B1255)/($K$7*卓尔金历!$O$8),0),卓尔金历!$N$11),0),1)</f>
        <v>0.42393540090997278</v>
      </c>
      <c r="M1256">
        <f t="shared" si="124"/>
        <v>783.80624576092168</v>
      </c>
      <c r="N1256">
        <f t="shared" si="125"/>
        <v>-5.499159022318594E-3</v>
      </c>
      <c r="O1256">
        <f t="shared" si="118"/>
        <v>4.6946831045670684E-2</v>
      </c>
      <c r="P1256">
        <f t="shared" si="119"/>
        <v>1</v>
      </c>
      <c r="Q1256">
        <f t="shared" si="126"/>
        <v>11.522257125579449</v>
      </c>
    </row>
    <row r="1257" spans="1:17">
      <c r="A1257" s="842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120"/>
        <v>0.16535122478219674</v>
      </c>
      <c r="G1257">
        <f>LN(F1257/参数实验室!$E$58)/参数实验室!$E$59</f>
        <v>-1.1351011504006372</v>
      </c>
      <c r="H1257" s="905">
        <f>INDEX(神经网络!$F$10:$BN$70,MATCH(ROUND(G1257*2,1)/2,神经网络!$D$10:$D$70,0),MATCH(ROUND(E1257*2,1)/2,神经网络!$F$8:$BN$8,0))</f>
        <v>-1.1708606895937519</v>
      </c>
      <c r="I1257">
        <f t="shared" si="121"/>
        <v>812.68653761651603</v>
      </c>
      <c r="J1257">
        <f t="shared" si="122"/>
        <v>345.34136706436288</v>
      </c>
      <c r="K1257">
        <f t="shared" si="123"/>
        <v>2.3532846485345957</v>
      </c>
      <c r="L1257">
        <f>MIN(MAX(L1256*(1+MAX(MIN(((B1257-B1256)/B1256)/($K$7*卓尔金历!$O$8),0),-卓尔金历!$N$11))+MIN(MAX(((B1257-B1256)/B1256)/($K$7*卓尔金历!$O$8),0),卓尔金历!$N$11),0),1)</f>
        <v>1</v>
      </c>
      <c r="M1257">
        <f t="shared" si="124"/>
        <v>769.90794176623126</v>
      </c>
      <c r="N1257">
        <f t="shared" si="125"/>
        <v>3.8095238095238085E-2</v>
      </c>
      <c r="O1257">
        <f t="shared" si="118"/>
        <v>4.666244761114554E-2</v>
      </c>
      <c r="P1257">
        <f t="shared" si="119"/>
        <v>0.2593204475614736</v>
      </c>
      <c r="Q1257">
        <f t="shared" si="126"/>
        <v>11.040319353848552</v>
      </c>
    </row>
    <row r="1258" spans="1:17">
      <c r="A1258" s="842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120"/>
        <v>0.16547848296856621</v>
      </c>
      <c r="G1258">
        <f>LN(F1258/参数实验室!$E$58)/参数实验室!$E$59</f>
        <v>-1.1346973657624335</v>
      </c>
      <c r="H1258" s="905">
        <f>INDEX(神经网络!$F$10:$BN$70,MATCH(ROUND(G1258*2,1)/2,神经网络!$D$10:$D$70,0),MATCH(ROUND(E1258*2,1)/2,神经网络!$F$8:$BN$8,0))</f>
        <v>-1.1708606895937519</v>
      </c>
      <c r="I1258">
        <f t="shared" si="121"/>
        <v>810.75147974330559</v>
      </c>
      <c r="J1258">
        <f t="shared" si="122"/>
        <v>346.04365348549527</v>
      </c>
      <c r="K1258">
        <f t="shared" si="123"/>
        <v>2.3429167724276412</v>
      </c>
      <c r="L1258">
        <f>MIN(MAX(L1257*(1+MAX(MIN(((B1258-B1257)/B1257)/($K$7*卓尔金历!$O$8),0),-卓尔金历!$N$11))+MIN(MAX(((B1258-B1257)/B1257)/($K$7*卓尔金历!$O$8),0),卓尔金历!$N$11),0),1)</f>
        <v>1</v>
      </c>
      <c r="M1258">
        <f t="shared" si="124"/>
        <v>768.07474242626017</v>
      </c>
      <c r="N1258">
        <f t="shared" si="125"/>
        <v>2.0336006285674563E-3</v>
      </c>
      <c r="O1258">
        <f t="shared" si="118"/>
        <v>4.6570730237742317E-2</v>
      </c>
      <c r="P1258">
        <f t="shared" si="119"/>
        <v>1</v>
      </c>
      <c r="Q1258">
        <f t="shared" si="126"/>
        <v>11.033502416678528</v>
      </c>
    </row>
    <row r="1259" spans="1:17">
      <c r="A1259" s="842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120"/>
        <v>0.1665721674518563</v>
      </c>
      <c r="G1259">
        <f>LN(F1259/参数实验室!$E$58)/参数实验室!$E$59</f>
        <v>-1.1312399004751732</v>
      </c>
      <c r="H1259" s="905">
        <f>INDEX(神经网络!$F$10:$BN$70,MATCH(ROUND(G1259*2,1)/2,神经网络!$D$10:$D$70,0),MATCH(ROUND(E1259*2,1)/2,神经网络!$F$8:$BN$8,0))</f>
        <v>-1.1708606895937519</v>
      </c>
      <c r="I1259">
        <f t="shared" si="121"/>
        <v>826.92121797070149</v>
      </c>
      <c r="J1259">
        <f t="shared" si="122"/>
        <v>340.14923586449049</v>
      </c>
      <c r="K1259">
        <f t="shared" si="123"/>
        <v>2.431054169118088</v>
      </c>
      <c r="L1259">
        <f>MIN(MAX(L1258*(1+MAX(MIN(((B1259-B1258)/B1258)/($K$7*卓尔金历!$O$8),0),-卓尔金历!$N$11))+MIN(MAX(((B1259-B1258)/B1258)/($K$7*卓尔金历!$O$8),0),卓尔金历!$N$11),0),1)</f>
        <v>0.49879392682465795</v>
      </c>
      <c r="M1259">
        <f t="shared" si="124"/>
        <v>783.39332997671318</v>
      </c>
      <c r="N1259">
        <f t="shared" si="125"/>
        <v>-1.7033739996771349E-2</v>
      </c>
      <c r="O1259">
        <f t="shared" si="118"/>
        <v>4.6630789943889327E-2</v>
      </c>
      <c r="P1259">
        <f t="shared" si="119"/>
        <v>1</v>
      </c>
      <c r="Q1259">
        <f t="shared" si="126"/>
        <v>11.253556095600604</v>
      </c>
    </row>
    <row r="1260" spans="1:17">
      <c r="A1260" s="842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120"/>
        <v>0.16722773313796854</v>
      </c>
      <c r="G1260">
        <f>LN(F1260/参数实验室!$E$58)/参数实验室!$E$59</f>
        <v>-1.1291783256057222</v>
      </c>
      <c r="H1260" s="905">
        <f>INDEX(神经网络!$F$10:$BN$70,MATCH(ROUND(G1260*2,1)/2,神经网络!$D$10:$D$70,0),MATCH(ROUND(E1260*2,1)/2,神经网络!$F$8:$BN$8,0))</f>
        <v>-1.1708606895937519</v>
      </c>
      <c r="I1260">
        <f t="shared" si="121"/>
        <v>833.92682592457027</v>
      </c>
      <c r="J1260">
        <f t="shared" si="122"/>
        <v>337.68804117952186</v>
      </c>
      <c r="K1260">
        <f t="shared" si="123"/>
        <v>2.4695183845176136</v>
      </c>
      <c r="L1260">
        <f>MIN(MAX(L1259*(1+MAX(MIN(((B1260-B1259)/B1259)/($K$7*卓尔金历!$O$8),0),-卓尔金历!$N$11))+MIN(MAX(((B1260-B1259)/B1259)/($K$7*卓尔金历!$O$8),0),卓尔金历!$N$11),0),1)</f>
        <v>0.39259895922835358</v>
      </c>
      <c r="M1260">
        <f t="shared" si="124"/>
        <v>786.70374710706051</v>
      </c>
      <c r="N1260">
        <f t="shared" si="125"/>
        <v>-7.2356319681669808E-3</v>
      </c>
      <c r="O1260">
        <f t="shared" ref="O1260:O1323" si="127">STDEVP(N1240:N1260)</f>
        <v>4.6711874900106885E-2</v>
      </c>
      <c r="P1260">
        <f t="shared" ref="P1260:P1323" si="128">MIN(O1259*MAX(1-LN(MAX(ABS(N1260),0.0001)/O1260),0)+MAX(-LN(MAX(ABS(N1260),0.0001)/O1260),0),1)</f>
        <v>1</v>
      </c>
      <c r="Q1260">
        <f t="shared" si="126"/>
        <v>11.34889528920132</v>
      </c>
    </row>
    <row r="1261" spans="1:17">
      <c r="A1261" s="842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120"/>
        <v>0.16845635244417623</v>
      </c>
      <c r="G1261">
        <f>LN(F1261/参数实验室!$E$58)/参数实验室!$E$59</f>
        <v>-1.1253363282193136</v>
      </c>
      <c r="H1261" s="905">
        <f>INDEX(神经网络!$F$10:$BN$70,MATCH(ROUND(G1261*2,1)/2,神经网络!$D$10:$D$70,0),MATCH(ROUND(E1261*2,1)/2,神经网络!$F$8:$BN$8,0))</f>
        <v>-1.2004597891950355</v>
      </c>
      <c r="I1261">
        <f t="shared" si="121"/>
        <v>854.44084944166366</v>
      </c>
      <c r="J1261">
        <f t="shared" si="122"/>
        <v>330.59335222058166</v>
      </c>
      <c r="K1261">
        <f t="shared" si="123"/>
        <v>2.5845675471161789</v>
      </c>
      <c r="L1261">
        <f>MIN(MAX(L1260*(1+MAX(MIN(((B1261-B1260)/B1260)/($K$7*卓尔金历!$O$8),0),-卓尔金历!$N$11))+MIN(MAX(((B1261-B1260)/B1260)/($K$7*卓尔金历!$O$8),0),卓尔金历!$N$11),0),1)</f>
        <v>0.14989708278600594</v>
      </c>
      <c r="M1261">
        <f t="shared" si="124"/>
        <v>794.30146680666235</v>
      </c>
      <c r="N1261">
        <f t="shared" si="125"/>
        <v>-2.1009594933119029E-2</v>
      </c>
      <c r="O1261">
        <f t="shared" si="127"/>
        <v>4.6366435928207717E-2</v>
      </c>
      <c r="P1261">
        <f t="shared" si="128"/>
        <v>0.87528543510924095</v>
      </c>
      <c r="Q1261">
        <f t="shared" si="126"/>
        <v>11.6280702690895</v>
      </c>
    </row>
    <row r="1262" spans="1:17">
      <c r="A1262" s="842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120"/>
        <v>0.17558704218331359</v>
      </c>
      <c r="G1262">
        <f>LN(F1262/参数实验室!$E$58)/参数实验室!$E$59</f>
        <v>-1.1035768209113748</v>
      </c>
      <c r="H1262" s="905">
        <f>INDEX(神经网络!$F$10:$BN$70,MATCH(ROUND(G1262*2,1)/2,神经网络!$D$10:$D$70,0),MATCH(ROUND(E1262*2,1)/2,神经网络!$F$8:$BN$8,0))</f>
        <v>-1.1647263647941746</v>
      </c>
      <c r="I1262">
        <f t="shared" si="121"/>
        <v>886.69197198373911</v>
      </c>
      <c r="J1262">
        <f t="shared" si="122"/>
        <v>320.19871513507036</v>
      </c>
      <c r="K1262">
        <f t="shared" si="123"/>
        <v>2.76919278582896</v>
      </c>
      <c r="L1262">
        <f>MIN(MAX(L1261*(1+MAX(MIN(((B1262-B1261)/B1261)/($K$7*卓尔金历!$O$8),0),-卓尔金历!$N$11))+MIN(MAX(((B1262-B1261)/B1261)/($K$7*卓尔金历!$O$8),0),卓尔金历!$N$11),0),1)</f>
        <v>1.1216803794414825E-2</v>
      </c>
      <c r="M1262">
        <f t="shared" si="124"/>
        <v>798.79555279484009</v>
      </c>
      <c r="N1262">
        <f t="shared" si="125"/>
        <v>-3.1442365721182808E-2</v>
      </c>
      <c r="O1262">
        <f t="shared" si="127"/>
        <v>4.6890446917453324E-2</v>
      </c>
      <c r="P1262">
        <f t="shared" si="128"/>
        <v>0.46455489549922746</v>
      </c>
      <c r="Q1262">
        <f t="shared" si="126"/>
        <v>12.012237380117295</v>
      </c>
    </row>
    <row r="1263" spans="1:17">
      <c r="A1263" s="842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120"/>
        <v>0.16888179455518315</v>
      </c>
      <c r="G1263">
        <f>LN(F1263/参数实验室!$E$58)/参数实验室!$E$59</f>
        <v>-1.1240124629379422</v>
      </c>
      <c r="H1263" s="905">
        <f>INDEX(神经网络!$F$10:$BN$70,MATCH(ROUND(G1263*2,1)/2,神经网络!$D$10:$D$70,0),MATCH(ROUND(E1263*2,1)/2,神经网络!$F$8:$BN$8,0))</f>
        <v>-1.1346280341117123</v>
      </c>
      <c r="I1263">
        <f t="shared" si="121"/>
        <v>825.0446500635245</v>
      </c>
      <c r="J1263">
        <f t="shared" si="122"/>
        <v>339.3120785283906</v>
      </c>
      <c r="K1263">
        <f t="shared" si="123"/>
        <v>2.4315216058378311</v>
      </c>
      <c r="L1263">
        <f>MIN(MAX(L1262*(1+MAX(MIN(((B1263-B1262)/B1262)/($K$7*卓尔金历!$O$8),0),-卓尔金历!$N$11))+MIN(MAX(((B1263-B1262)/B1262)/($K$7*卓尔金历!$O$8),0),卓尔金历!$N$11),0),1)</f>
        <v>1</v>
      </c>
      <c r="M1263">
        <f t="shared" si="124"/>
        <v>798.1726128216369</v>
      </c>
      <c r="N1263">
        <f t="shared" si="125"/>
        <v>5.9692192659978785E-2</v>
      </c>
      <c r="O1263">
        <f t="shared" si="127"/>
        <v>4.6427523411605408E-2</v>
      </c>
      <c r="P1263">
        <f t="shared" si="128"/>
        <v>3.5106466130047871E-2</v>
      </c>
      <c r="Q1263">
        <f t="shared" si="126"/>
        <v>11.624263591939123</v>
      </c>
    </row>
    <row r="1264" spans="1:17">
      <c r="A1264" s="842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120"/>
        <v>0.15928269960696237</v>
      </c>
      <c r="G1264">
        <f>LN(F1264/参数实验室!$E$58)/参数实验室!$E$59</f>
        <v>-1.1547260929378742</v>
      </c>
      <c r="H1264" s="905">
        <f>INDEX(神经网络!$F$10:$BN$70,MATCH(ROUND(G1264*2,1)/2,神经网络!$D$10:$D$70,0),MATCH(ROUND(E1264*2,1)/2,神经网络!$F$8:$BN$8,0))</f>
        <v>-1.2242913953053016</v>
      </c>
      <c r="I1264">
        <f t="shared" si="121"/>
        <v>780.84500357367699</v>
      </c>
      <c r="J1264">
        <f t="shared" si="122"/>
        <v>355.33298751047431</v>
      </c>
      <c r="K1264">
        <f t="shared" si="123"/>
        <v>2.1975021487433941</v>
      </c>
      <c r="L1264">
        <f>MIN(MAX(L1263*(1+MAX(MIN(((B1264-B1263)/B1263)/($K$7*卓尔金历!$O$8),0),-卓尔金历!$N$11))+MIN(MAX(((B1264-B1263)/B1263)/($K$7*卓尔金历!$O$8),0),卓尔金历!$N$11),0),1)</f>
        <v>1</v>
      </c>
      <c r="M1264">
        <f t="shared" si="124"/>
        <v>755.41256665701053</v>
      </c>
      <c r="N1264">
        <f t="shared" si="125"/>
        <v>4.7215852296113338E-2</v>
      </c>
      <c r="O1264">
        <f t="shared" si="127"/>
        <v>3.8108838137531811E-2</v>
      </c>
      <c r="P1264">
        <f t="shared" si="128"/>
        <v>3.6478872935418474E-2</v>
      </c>
      <c r="Q1264">
        <f t="shared" si="126"/>
        <v>11.602401389685719</v>
      </c>
    </row>
    <row r="1265" spans="1:17">
      <c r="A1265" s="842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120"/>
        <v>0.17814443199641494</v>
      </c>
      <c r="G1265">
        <f>LN(F1265/参数实验室!$E$58)/参数实验室!$E$59</f>
        <v>-1.0959875625721622</v>
      </c>
      <c r="H1265" s="905">
        <f>INDEX(神经网络!$F$10:$BN$70,MATCH(ROUND(G1265*2,1)/2,神经网络!$D$10:$D$70,0),MATCH(ROUND(E1265*2,1)/2,神经网络!$F$8:$BN$8,0))</f>
        <v>-1.1647263647941746</v>
      </c>
      <c r="I1265">
        <f t="shared" si="121"/>
        <v>874.41420664949817</v>
      </c>
      <c r="J1265">
        <f t="shared" si="122"/>
        <v>320.55384860939296</v>
      </c>
      <c r="K1265">
        <f t="shared" si="123"/>
        <v>2.7278231424855082</v>
      </c>
      <c r="L1265">
        <f>MIN(MAX(L1264*(1+MAX(MIN(((B1265-B1264)/B1264)/($K$7*卓尔金历!$O$8),0),-卓尔金历!$N$11))+MIN(MAX(((B1265-B1264)/B1264)/($K$7*卓尔金历!$O$8),0),卓尔金历!$N$11),0),1)</f>
        <v>0</v>
      </c>
      <c r="M1265">
        <f t="shared" si="124"/>
        <v>845.9341830239747</v>
      </c>
      <c r="N1265">
        <f t="shared" si="125"/>
        <v>-9.7877596855699009E-2</v>
      </c>
      <c r="O1265">
        <f t="shared" si="127"/>
        <v>4.159595436344897E-2</v>
      </c>
      <c r="P1265">
        <f t="shared" si="128"/>
        <v>5.4985422977601572E-3</v>
      </c>
      <c r="Q1265">
        <f t="shared" si="126"/>
        <v>11.653118837691556</v>
      </c>
    </row>
    <row r="1266" spans="1:17">
      <c r="A1266" s="842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120"/>
        <v>0.17811006253762704</v>
      </c>
      <c r="G1266">
        <f>LN(F1266/参数实验室!$E$58)/参数实验室!$E$59</f>
        <v>-1.096088832589726</v>
      </c>
      <c r="H1266" s="905">
        <f>INDEX(神经网络!$F$10:$BN$70,MATCH(ROUND(G1266*2,1)/2,神经网络!$D$10:$D$70,0),MATCH(ROUND(E1266*2,1)/2,神经网络!$F$8:$BN$8,0))</f>
        <v>-1.1647263647941746</v>
      </c>
      <c r="I1266">
        <f t="shared" si="121"/>
        <v>861.01383921841477</v>
      </c>
      <c r="J1266">
        <f t="shared" si="122"/>
        <v>324.77155739994396</v>
      </c>
      <c r="K1266">
        <f t="shared" si="123"/>
        <v>2.651136836339731</v>
      </c>
      <c r="L1266">
        <f>MIN(MAX(L1265*(1+MAX(MIN(((B1266-B1265)/B1265)/($K$7*卓尔金历!$O$8),0),-卓尔金历!$N$11))+MIN(MAX(((B1266-B1265)/B1265)/($K$7*卓尔金历!$O$8),0),卓尔金历!$N$11),0),1)</f>
        <v>0.38715235577215673</v>
      </c>
      <c r="M1266">
        <f t="shared" si="124"/>
        <v>845.9341830239747</v>
      </c>
      <c r="N1266">
        <f t="shared" si="125"/>
        <v>1.3157567157118948E-2</v>
      </c>
      <c r="O1266">
        <f t="shared" si="127"/>
        <v>3.9401539660942259E-2</v>
      </c>
      <c r="P1266">
        <f t="shared" si="128"/>
        <v>1</v>
      </c>
      <c r="Q1266">
        <f t="shared" si="126"/>
        <v>11.652136887979166</v>
      </c>
    </row>
    <row r="1267" spans="1:17">
      <c r="A1267" s="842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120"/>
        <v>0.17664322962101384</v>
      </c>
      <c r="G1267">
        <f>LN(F1267/参数实验室!$E$58)/参数实验室!$E$59</f>
        <v>-1.1004291873729684</v>
      </c>
      <c r="H1267" s="905">
        <f>INDEX(神经网络!$F$10:$BN$70,MATCH(ROUND(G1267*2,1)/2,神经网络!$D$10:$D$70,0),MATCH(ROUND(E1267*2,1)/2,神经网络!$F$8:$BN$8,0))</f>
        <v>-1.1647263647941746</v>
      </c>
      <c r="I1267">
        <f t="shared" si="121"/>
        <v>846.90591427285642</v>
      </c>
      <c r="J1267">
        <f t="shared" si="122"/>
        <v>329.34040940106127</v>
      </c>
      <c r="K1267">
        <f t="shared" si="123"/>
        <v>2.5715214109712203</v>
      </c>
      <c r="L1267">
        <f>MIN(MAX(L1266*(1+MAX(MIN(((B1267-B1266)/B1266)/($K$7*卓尔金历!$O$8),0),-卓尔金历!$N$11))+MIN(MAX(((B1267-B1266)/B1266)/($K$7*卓尔金历!$O$8),0),卓尔金历!$N$11),0),1)</f>
        <v>0.80109046647667936</v>
      </c>
      <c r="M1267">
        <f t="shared" si="124"/>
        <v>840.56792576040482</v>
      </c>
      <c r="N1267">
        <f t="shared" si="125"/>
        <v>1.4067894484648236E-2</v>
      </c>
      <c r="O1267">
        <f t="shared" si="127"/>
        <v>3.933218345769434E-2</v>
      </c>
      <c r="P1267">
        <f t="shared" si="128"/>
        <v>1</v>
      </c>
      <c r="Q1267">
        <f t="shared" si="126"/>
        <v>11.461213739960774</v>
      </c>
    </row>
    <row r="1268" spans="1:17">
      <c r="A1268" s="842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120"/>
        <v>0.18026437662448594</v>
      </c>
      <c r="G1268">
        <f>LN(F1268/参数实验室!$E$58)/参数实验室!$E$59</f>
        <v>-1.0897785941626712</v>
      </c>
      <c r="H1268" s="905">
        <f>INDEX(神经网络!$F$10:$BN$70,MATCH(ROUND(G1268*2,1)/2,神经网络!$D$10:$D$70,0),MATCH(ROUND(E1268*2,1)/2,神经网络!$F$8:$BN$8,0))</f>
        <v>-1.1647263647941746</v>
      </c>
      <c r="I1268">
        <f t="shared" si="121"/>
        <v>853.92133555209375</v>
      </c>
      <c r="J1268">
        <f t="shared" si="122"/>
        <v>326.99812457603434</v>
      </c>
      <c r="K1268">
        <f t="shared" si="123"/>
        <v>2.6113952080282896</v>
      </c>
      <c r="L1268">
        <f>MIN(MAX(L1267*(1+MAX(MIN(((B1268-B1267)/B1267)/($K$7*卓尔金历!$O$8),0),-卓尔金历!$N$11))+MIN(MAX(((B1268-B1267)/B1267)/($K$7*卓尔金历!$O$8),0),卓尔金历!$N$11),0),1)</f>
        <v>0.63344857280526212</v>
      </c>
      <c r="M1268">
        <f t="shared" si="124"/>
        <v>846.14585457650287</v>
      </c>
      <c r="N1268">
        <f t="shared" si="125"/>
        <v>-7.1120480759910877E-3</v>
      </c>
      <c r="O1268">
        <f t="shared" si="127"/>
        <v>3.9342267106388391E-2</v>
      </c>
      <c r="P1268">
        <f t="shared" si="128"/>
        <v>1</v>
      </c>
      <c r="Q1268">
        <f t="shared" si="126"/>
        <v>11.556153734359377</v>
      </c>
    </row>
    <row r="1269" spans="1:17">
      <c r="A1269" s="842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120"/>
        <v>0.17418862200515137</v>
      </c>
      <c r="G1269">
        <f>LN(F1269/参数实验室!$E$58)/参数实验室!$E$59</f>
        <v>-1.1077736274378989</v>
      </c>
      <c r="H1269" s="905">
        <f>INDEX(神经网络!$F$10:$BN$70,MATCH(ROUND(G1269*2,1)/2,神经网络!$D$10:$D$70,0),MATCH(ROUND(E1269*2,1)/2,神经网络!$F$8:$BN$8,0))</f>
        <v>-1.1647263647941746</v>
      </c>
      <c r="I1269">
        <f t="shared" si="121"/>
        <v>849.56428537724082</v>
      </c>
      <c r="J1269">
        <f t="shared" si="122"/>
        <v>328.4306292645943</v>
      </c>
      <c r="K1269">
        <f t="shared" si="123"/>
        <v>2.5867389021527725</v>
      </c>
      <c r="L1269">
        <f>MIN(MAX(L1268*(1+MAX(MIN(((B1269-B1268)/B1268)/($K$7*卓尔金历!$O$8),0),-卓尔金历!$N$11))+MIN(MAX(((B1269-B1268)/B1268)/($K$7*卓尔金历!$O$8),0),卓尔金历!$N$11),0),1)</f>
        <v>0.762349814554653</v>
      </c>
      <c r="M1269">
        <f t="shared" si="124"/>
        <v>843.41101856711089</v>
      </c>
      <c r="N1269">
        <f t="shared" si="125"/>
        <v>4.3807734078512633E-3</v>
      </c>
      <c r="O1269">
        <f t="shared" si="127"/>
        <v>3.4351143196084497E-2</v>
      </c>
      <c r="P1269">
        <f t="shared" si="128"/>
        <v>1</v>
      </c>
      <c r="Q1269">
        <f t="shared" si="126"/>
        <v>11.497189589124192</v>
      </c>
    </row>
    <row r="1270" spans="1:17">
      <c r="A1270" s="842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120"/>
        <v>0.16809395285315598</v>
      </c>
      <c r="G1270">
        <f>LN(F1270/参数实验室!$E$58)/参数实验室!$E$59</f>
        <v>-1.1264666612547025</v>
      </c>
      <c r="H1270" s="905">
        <f>INDEX(神经网络!$F$10:$BN$70,MATCH(ROUND(G1270*2,1)/2,神经网络!$D$10:$D$70,0),MATCH(ROUND(E1270*2,1)/2,神经网络!$F$8:$BN$8,0))</f>
        <v>-1.2004597891950355</v>
      </c>
      <c r="I1270">
        <f t="shared" si="121"/>
        <v>826.75847887494649</v>
      </c>
      <c r="J1270">
        <f t="shared" si="122"/>
        <v>336.0001596105501</v>
      </c>
      <c r="K1270">
        <f t="shared" si="123"/>
        <v>2.4605895420800481</v>
      </c>
      <c r="L1270">
        <f>MIN(MAX(L1269*(1+MAX(MIN(((B1270-B1269)/B1269)/($K$7*卓尔金历!$O$8),0),-卓尔金历!$N$11))+MIN(MAX(((B1270-B1269)/B1269)/($K$7*卓尔金历!$O$8),0),卓尔金历!$N$11),0),1)</f>
        <v>1</v>
      </c>
      <c r="M1270">
        <f t="shared" si="124"/>
        <v>826.15094041906877</v>
      </c>
      <c r="N1270">
        <f t="shared" si="125"/>
        <v>2.3047577392233943E-2</v>
      </c>
      <c r="O1270">
        <f t="shared" si="127"/>
        <v>3.3268521871355886E-2</v>
      </c>
      <c r="P1270">
        <f t="shared" si="128"/>
        <v>0.41401076376838075</v>
      </c>
      <c r="Q1270">
        <f t="shared" si="126"/>
        <v>11.188557640250151</v>
      </c>
    </row>
    <row r="1271" spans="1:17">
      <c r="A1271" s="842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120"/>
        <v>0.1670478290219147</v>
      </c>
      <c r="G1271">
        <f>LN(F1271/参数实验室!$E$58)/参数实验室!$E$59</f>
        <v>-1.1297432691581872</v>
      </c>
      <c r="H1271" s="905">
        <f>INDEX(神经网络!$F$10:$BN$70,MATCH(ROUND(G1271*2,1)/2,神经网络!$D$10:$D$70,0),MATCH(ROUND(E1271*2,1)/2,神经网络!$F$8:$BN$8,0))</f>
        <v>-1.2004597891950355</v>
      </c>
      <c r="I1271">
        <f t="shared" si="121"/>
        <v>841.45636398454792</v>
      </c>
      <c r="J1271">
        <f t="shared" si="122"/>
        <v>331.02430070627656</v>
      </c>
      <c r="K1271">
        <f t="shared" si="123"/>
        <v>2.5419776197373083</v>
      </c>
      <c r="L1271">
        <f>MIN(MAX(L1270*(1+MAX(MIN(((B1271-B1270)/B1270)/($K$7*卓尔金历!$O$8),0),-卓尔金历!$N$11))+MIN(MAX(((B1271-B1270)/B1270)/($K$7*卓尔金历!$O$8),0),卓尔金历!$N$11),0),1)</f>
        <v>0.56425252003639237</v>
      </c>
      <c r="M1271">
        <f t="shared" si="124"/>
        <v>840.83802487690514</v>
      </c>
      <c r="N1271">
        <f t="shared" si="125"/>
        <v>-1.4809096846980481E-2</v>
      </c>
      <c r="O1271">
        <f t="shared" si="127"/>
        <v>3.2652956314581455E-2</v>
      </c>
      <c r="P1271">
        <f t="shared" si="128"/>
        <v>0.85026748777648431</v>
      </c>
      <c r="Q1271">
        <f t="shared" si="126"/>
        <v>11.270907322295189</v>
      </c>
    </row>
    <row r="1272" spans="1:17">
      <c r="A1272" s="842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120"/>
        <v>0.17135503729293569</v>
      </c>
      <c r="G1272">
        <f>LN(F1272/参数实验室!$E$58)/参数实验室!$E$59</f>
        <v>-1.1163818116163595</v>
      </c>
      <c r="H1272" s="905">
        <f>INDEX(神经网络!$F$10:$BN$70,MATCH(ROUND(G1272*2,1)/2,神经网络!$D$10:$D$70,0),MATCH(ROUND(E1272*2,1)/2,神经网络!$F$8:$BN$8,0))</f>
        <v>-1.1647263647941746</v>
      </c>
      <c r="I1272">
        <f t="shared" si="121"/>
        <v>854.10770292677671</v>
      </c>
      <c r="J1272">
        <f t="shared" si="122"/>
        <v>326.87841666334134</v>
      </c>
      <c r="K1272">
        <f t="shared" si="123"/>
        <v>2.6129216839863716</v>
      </c>
      <c r="L1272">
        <f>MIN(MAX(L1271*(1+MAX(MIN(((B1272-B1271)/B1271)/($K$7*卓尔金历!$O$8),0),-卓尔金历!$N$11))+MIN(MAX(((B1272-B1271)/B1271)/($K$7*卓尔金历!$O$8),0),卓尔金历!$N$11),0),1)</f>
        <v>0.35631297351281815</v>
      </c>
      <c r="M1272">
        <f t="shared" si="124"/>
        <v>847.97132903679119</v>
      </c>
      <c r="N1272">
        <f t="shared" si="125"/>
        <v>-1.2524409942380464E-2</v>
      </c>
      <c r="O1272">
        <f t="shared" si="127"/>
        <v>3.2762702263943434E-2</v>
      </c>
      <c r="P1272">
        <f t="shared" si="128"/>
        <v>1</v>
      </c>
      <c r="Q1272">
        <f t="shared" si="126"/>
        <v>11.414992512255576</v>
      </c>
    </row>
    <row r="1273" spans="1:17">
      <c r="A1273" s="842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120"/>
        <v>0.17078562027022151</v>
      </c>
      <c r="G1273">
        <f>LN(F1273/参数实验室!$E$58)/参数实验室!$E$59</f>
        <v>-1.1181288188538525</v>
      </c>
      <c r="H1273" s="905">
        <f>INDEX(神经网络!$F$10:$BN$70,MATCH(ROUND(G1273*2,1)/2,神经网络!$D$10:$D$70,0),MATCH(ROUND(E1273*2,1)/2,神经网络!$F$8:$BN$8,0))</f>
        <v>-1.1883973999157047</v>
      </c>
      <c r="I1273">
        <f t="shared" si="121"/>
        <v>839.5595210831608</v>
      </c>
      <c r="J1273">
        <f t="shared" si="122"/>
        <v>331.65875264354958</v>
      </c>
      <c r="K1273">
        <f t="shared" si="123"/>
        <v>2.5313956420305237</v>
      </c>
      <c r="L1273">
        <f>MIN(MAX(L1272*(1+MAX(MIN(((B1273-B1272)/B1272)/($K$7*卓尔金历!$O$8),0),-卓尔金历!$N$11))+MIN(MAX(((B1273-B1272)/B1272)/($K$7*卓尔金历!$O$8),0),卓尔金历!$N$11),0),1)</f>
        <v>0.78662004858111279</v>
      </c>
      <c r="M1273">
        <f t="shared" si="124"/>
        <v>842.82486566531009</v>
      </c>
      <c r="N1273">
        <f t="shared" si="125"/>
        <v>1.4624201955590161E-2</v>
      </c>
      <c r="O1273">
        <f t="shared" si="127"/>
        <v>3.2155697664367891E-2</v>
      </c>
      <c r="P1273">
        <f t="shared" si="128"/>
        <v>0.84648865479730362</v>
      </c>
      <c r="Q1273">
        <f t="shared" si="126"/>
        <v>11.220558735060097</v>
      </c>
    </row>
    <row r="1274" spans="1:17">
      <c r="A1274" s="842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120"/>
        <v>0.17252146100378582</v>
      </c>
      <c r="G1274">
        <f>LN(F1274/参数实验室!$E$58)/参数实验室!$E$59</f>
        <v>-1.1128212045289674</v>
      </c>
      <c r="H1274" s="905">
        <f>INDEX(神经网络!$F$10:$BN$70,MATCH(ROUND(G1274*2,1)/2,神经网络!$D$10:$D$70,0),MATCH(ROUND(E1274*2,1)/2,神经网络!$F$8:$BN$8,0))</f>
        <v>-1.2125083288157346</v>
      </c>
      <c r="I1274">
        <f t="shared" si="121"/>
        <v>851.17932185397717</v>
      </c>
      <c r="J1274">
        <f t="shared" si="122"/>
        <v>327.79617732732117</v>
      </c>
      <c r="K1274">
        <f t="shared" si="123"/>
        <v>2.5966725078798931</v>
      </c>
      <c r="L1274">
        <f>MIN(MAX(L1273*(1+MAX(MIN(((B1274-B1273)/B1273)/($K$7*卓尔金历!$O$8),0),-卓尔金历!$N$11))+MIN(MAX(((B1274-B1273)/B1273)/($K$7*卓尔金历!$O$8),0),卓尔金历!$N$11),0),1)</f>
        <v>0.51705919698958491</v>
      </c>
      <c r="M1274">
        <f t="shared" si="124"/>
        <v>852.00078404431611</v>
      </c>
      <c r="N1274">
        <f t="shared" si="125"/>
        <v>-1.1646233622483909E-2</v>
      </c>
      <c r="O1274">
        <f t="shared" si="127"/>
        <v>3.2154130776562068E-2</v>
      </c>
      <c r="P1274">
        <f t="shared" si="128"/>
        <v>1</v>
      </c>
      <c r="Q1274">
        <f t="shared" si="126"/>
        <v>11.352015462328033</v>
      </c>
    </row>
    <row r="1275" spans="1:17">
      <c r="A1275" s="842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120"/>
        <v>0.18505180219864406</v>
      </c>
      <c r="G1275">
        <f>LN(F1275/参数实验室!$E$58)/参数实验室!$E$59</f>
        <v>-1.076021505530977</v>
      </c>
      <c r="H1275" s="905">
        <f>INDEX(神经网络!$F$10:$BN$70,MATCH(ROUND(G1275*2,1)/2,神经网络!$D$10:$D$70,0),MATCH(ROUND(E1275*2,1)/2,神经网络!$F$8:$BN$8,0))</f>
        <v>-1.2486824483456851</v>
      </c>
      <c r="I1275">
        <f t="shared" si="121"/>
        <v>899.27161027282273</v>
      </c>
      <c r="J1275">
        <f t="shared" si="122"/>
        <v>312.52144766769067</v>
      </c>
      <c r="K1275">
        <f t="shared" si="123"/>
        <v>2.8774716646936609</v>
      </c>
      <c r="L1275">
        <f>MIN(MAX(L1274*(1+MAX(MIN(((B1275-B1274)/B1274)/($K$7*卓尔金历!$O$8),0),-卓尔金历!$N$11))+MIN(MAX(((B1275-B1274)/B1274)/($K$7*卓尔金历!$O$8),0),卓尔金历!$N$11),0),1)</f>
        <v>0</v>
      </c>
      <c r="M1275">
        <f t="shared" si="124"/>
        <v>876.89134247206891</v>
      </c>
      <c r="N1275">
        <f t="shared" si="125"/>
        <v>-4.6598254391410694E-2</v>
      </c>
      <c r="O1275">
        <f t="shared" si="127"/>
        <v>3.2886913345590144E-2</v>
      </c>
      <c r="P1275">
        <f t="shared" si="128"/>
        <v>2.0948793271478063E-2</v>
      </c>
      <c r="Q1275">
        <f t="shared" si="126"/>
        <v>11.993413094686321</v>
      </c>
    </row>
    <row r="1276" spans="1:17">
      <c r="A1276" s="842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120"/>
        <v>0.20274351443685254</v>
      </c>
      <c r="G1276">
        <f>LN(F1276/参数实验室!$E$58)/参数实验室!$E$59</f>
        <v>-1.0280992312233439</v>
      </c>
      <c r="H1276" s="905">
        <f>INDEX(神经网络!$F$10:$BN$70,MATCH(ROUND(G1276*2,1)/2,神经网络!$D$10:$D$70,0),MATCH(ROUND(E1276*2,1)/2,神经网络!$F$8:$BN$8,0))</f>
        <v>-1.2362711830011248</v>
      </c>
      <c r="I1276">
        <f t="shared" si="121"/>
        <v>981.40949013967452</v>
      </c>
      <c r="J1276">
        <f t="shared" si="122"/>
        <v>289.66122660707856</v>
      </c>
      <c r="K1276">
        <f t="shared" si="123"/>
        <v>3.3881286136751152</v>
      </c>
      <c r="L1276">
        <f>MIN(MAX(L1275*(1+MAX(MIN(((B1276-B1275)/B1275)/($K$7*卓尔金历!$O$8),0),-卓尔金历!$N$11))+MIN(MAX(((B1276-B1275)/B1275)/($K$7*卓尔金历!$O$8),0),卓尔金历!$N$11),0),1)</f>
        <v>0</v>
      </c>
      <c r="M1276">
        <f t="shared" si="124"/>
        <v>876.89134247206891</v>
      </c>
      <c r="N1276">
        <f t="shared" si="125"/>
        <v>-7.3147687082647156E-2</v>
      </c>
      <c r="O1276">
        <f t="shared" si="127"/>
        <v>3.589020216644296E-2</v>
      </c>
      <c r="P1276">
        <f t="shared" si="128"/>
        <v>9.4708992605911212E-3</v>
      </c>
      <c r="Q1276">
        <f t="shared" si="126"/>
        <v>12.016361600262092</v>
      </c>
    </row>
    <row r="1277" spans="1:17">
      <c r="A1277" s="842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120"/>
        <v>0.2203923383576791</v>
      </c>
      <c r="G1277">
        <f>LN(F1277/参数实验室!$E$58)/参数实验室!$E$59</f>
        <v>-0.98429091879063535</v>
      </c>
      <c r="H1277" s="905">
        <f>INDEX(神经网络!$F$10:$BN$70,MATCH(ROUND(G1277*2,1)/2,神经网络!$D$10:$D$70,0),MATCH(ROUND(E1277*2,1)/2,神经网络!$F$8:$BN$8,0))</f>
        <v>-1.1818891792324664</v>
      </c>
      <c r="I1277">
        <f t="shared" si="121"/>
        <v>1045.9247635519007</v>
      </c>
      <c r="J1277">
        <f t="shared" si="122"/>
        <v>274.25880850724218</v>
      </c>
      <c r="K1277">
        <f t="shared" si="123"/>
        <v>3.8136414624009483</v>
      </c>
      <c r="L1277">
        <f>MIN(MAX(L1276*(1+MAX(MIN(((B1277-B1276)/B1276)/($K$7*卓尔金历!$O$8),0),-卓尔金历!$N$11))+MIN(MAX(((B1277-B1276)/B1276)/($K$7*卓尔金历!$O$8),0),卓尔金历!$N$11),0),1)</f>
        <v>0</v>
      </c>
      <c r="M1277">
        <f t="shared" si="124"/>
        <v>876.89134247206891</v>
      </c>
      <c r="N1277">
        <f t="shared" si="125"/>
        <v>-5.3173903460436288E-2</v>
      </c>
      <c r="O1277">
        <f t="shared" si="127"/>
        <v>3.7257592459248812E-2</v>
      </c>
      <c r="P1277">
        <f t="shared" si="128"/>
        <v>2.3123626893851466E-2</v>
      </c>
      <c r="Q1277">
        <f t="shared" si="126"/>
        <v>12.023842890348929</v>
      </c>
    </row>
    <row r="1278" spans="1:17">
      <c r="A1278" s="842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120"/>
        <v>0.22591171865973428</v>
      </c>
      <c r="G1278">
        <f>LN(F1278/参数实验室!$E$58)/参数实验室!$E$59</f>
        <v>-0.97130866278598449</v>
      </c>
      <c r="H1278" s="905">
        <f>INDEX(神经网络!$F$10:$BN$70,MATCH(ROUND(G1278*2,1)/2,神经网络!$D$10:$D$70,0),MATCH(ROUND(E1278*2,1)/2,神经网络!$F$8:$BN$8,0))</f>
        <v>-1.139461662946476</v>
      </c>
      <c r="I1278">
        <f t="shared" si="121"/>
        <v>1036.7882199121216</v>
      </c>
      <c r="J1278">
        <f t="shared" si="122"/>
        <v>276.2858624955108</v>
      </c>
      <c r="K1278">
        <f t="shared" si="123"/>
        <v>3.752592371348598</v>
      </c>
      <c r="L1278">
        <f>MIN(MAX(L1277*(1+MAX(MIN(((B1278-B1277)/B1277)/($K$7*卓尔金历!$O$8),0),-卓尔金历!$N$11))+MIN(MAX(((B1278-B1277)/B1277)/($K$7*卓尔金历!$O$8),0),卓尔金历!$N$11),0),1)</f>
        <v>0.21747585239400069</v>
      </c>
      <c r="M1278">
        <f t="shared" si="124"/>
        <v>876.89134247206891</v>
      </c>
      <c r="N1278">
        <f t="shared" si="125"/>
        <v>7.3910260140835808E-3</v>
      </c>
      <c r="O1278">
        <f t="shared" si="127"/>
        <v>3.5983282854752822E-2</v>
      </c>
      <c r="P1278">
        <f t="shared" si="128"/>
        <v>1</v>
      </c>
      <c r="Q1278">
        <f t="shared" si="126"/>
        <v>12.021414151981411</v>
      </c>
    </row>
    <row r="1279" spans="1:17">
      <c r="A1279" s="842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120"/>
        <v>0.24021884790902967</v>
      </c>
      <c r="G1279">
        <f>LN(F1279/参数实验室!$E$58)/参数实验室!$E$59</f>
        <v>-0.93907943522675452</v>
      </c>
      <c r="H1279" s="905">
        <f>INDEX(神经网络!$F$10:$BN$70,MATCH(ROUND(G1279*2,1)/2,神经网络!$D$10:$D$70,0),MATCH(ROUND(E1279*2,1)/2,神经网络!$F$8:$BN$8,0))</f>
        <v>-1.1631953193563291</v>
      </c>
      <c r="I1279">
        <f t="shared" si="121"/>
        <v>1077.822592127437</v>
      </c>
      <c r="J1279">
        <f t="shared" si="122"/>
        <v>266.68927816128632</v>
      </c>
      <c r="K1279">
        <f t="shared" si="123"/>
        <v>4.0414920298205601</v>
      </c>
      <c r="L1279">
        <f>MIN(MAX(L1278*(1+MAX(MIN(((B1279-B1278)/B1278)/($K$7*卓尔金历!$O$8),0),-卓尔金历!$N$11))+MIN(MAX(((B1279-B1278)/B1278)/($K$7*卓尔金历!$O$8),0),卓尔金历!$N$11),0),1)</f>
        <v>0</v>
      </c>
      <c r="M1279">
        <f t="shared" si="124"/>
        <v>884.43904131963279</v>
      </c>
      <c r="N1279">
        <f t="shared" si="125"/>
        <v>-3.4734257654534889E-2</v>
      </c>
      <c r="O1279">
        <f t="shared" si="127"/>
        <v>3.625329825139529E-2</v>
      </c>
      <c r="P1279">
        <f t="shared" si="128"/>
        <v>8.0327419273083067E-2</v>
      </c>
      <c r="Q1279">
        <f t="shared" si="126"/>
        <v>12.497201948749277</v>
      </c>
    </row>
    <row r="1280" spans="1:17">
      <c r="A1280" s="842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120"/>
        <v>0.2505529490112508</v>
      </c>
      <c r="G1280">
        <f>LN(F1280/参数实验室!$E$58)/参数实验室!$E$59</f>
        <v>-0.91697263680578989</v>
      </c>
      <c r="H1280" s="905">
        <f>INDEX(神经网络!$F$10:$BN$70,MATCH(ROUND(G1280*2,1)/2,神经网络!$D$10:$D$70,0),MATCH(ROUND(E1280*2,1)/2,神经网络!$F$8:$BN$8,0))</f>
        <v>-1.1417651790551622</v>
      </c>
      <c r="I1280">
        <f t="shared" si="121"/>
        <v>1134.4167088638751</v>
      </c>
      <c r="J1280">
        <f t="shared" si="122"/>
        <v>254.65065240812402</v>
      </c>
      <c r="K1280">
        <f t="shared" si="123"/>
        <v>4.4547960043933674</v>
      </c>
      <c r="L1280">
        <f>MIN(MAX(L1279*(1+MAX(MIN(((B1280-B1279)/B1279)/($K$7*卓尔金历!$O$8),0),-卓尔金历!$N$11))+MIN(MAX(((B1280-B1279)/B1279)/($K$7*卓尔金历!$O$8),0),卓尔金历!$N$11),0),1)</f>
        <v>0</v>
      </c>
      <c r="M1280">
        <f t="shared" si="124"/>
        <v>884.43904131963279</v>
      </c>
      <c r="N1280">
        <f t="shared" si="125"/>
        <v>-4.5141018927208905E-2</v>
      </c>
      <c r="O1280">
        <f t="shared" si="127"/>
        <v>3.6939501947497573E-2</v>
      </c>
      <c r="P1280">
        <f t="shared" si="128"/>
        <v>2.8984154791827425E-2</v>
      </c>
      <c r="Q1280">
        <f t="shared" si="126"/>
        <v>12.549912869917017</v>
      </c>
    </row>
    <row r="1281" spans="1:17">
      <c r="A1281" s="842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120"/>
        <v>0.24247951352260388</v>
      </c>
      <c r="G1281">
        <f>LN(F1281/参数实验室!$E$58)/参数实验室!$E$59</f>
        <v>-0.93416320489592086</v>
      </c>
      <c r="H1281" s="905">
        <f>INDEX(神经网络!$F$10:$BN$70,MATCH(ROUND(G1281*2,1)/2,神经网络!$D$10:$D$70,0),MATCH(ROUND(E1281*2,1)/2,神经网络!$F$8:$BN$8,0))</f>
        <v>-1.2017156849067867</v>
      </c>
      <c r="I1281">
        <f t="shared" si="121"/>
        <v>1102.1260877651232</v>
      </c>
      <c r="J1281">
        <f t="shared" si="122"/>
        <v>260.99916204461101</v>
      </c>
      <c r="K1281">
        <f t="shared" si="123"/>
        <v>4.2227188743875868</v>
      </c>
      <c r="L1281">
        <f>MIN(MAX(L1280*(1+MAX(MIN(((B1281-B1280)/B1280)/($K$7*卓尔金历!$O$8),0),-卓尔金历!$N$11))+MIN(MAX(((B1281-B1280)/B1280)/($K$7*卓尔金历!$O$8),0),卓尔金历!$N$11),0),1)</f>
        <v>0.73355604589043255</v>
      </c>
      <c r="M1281">
        <f t="shared" si="124"/>
        <v>884.43904131963279</v>
      </c>
      <c r="N1281">
        <f t="shared" si="125"/>
        <v>2.4930270456611118E-2</v>
      </c>
      <c r="O1281">
        <f t="shared" si="127"/>
        <v>3.7803305888347377E-2</v>
      </c>
      <c r="P1281">
        <f t="shared" si="128"/>
        <v>0.46863173679232628</v>
      </c>
      <c r="Q1281">
        <f t="shared" si="126"/>
        <v>12.539558942050038</v>
      </c>
    </row>
    <row r="1282" spans="1:17">
      <c r="A1282" s="842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120"/>
        <v>0.28073826969842197</v>
      </c>
      <c r="G1282">
        <f>LN(F1282/参数实验室!$E$58)/参数实验室!$E$59</f>
        <v>-0.85726915667464831</v>
      </c>
      <c r="H1282" s="905">
        <f>INDEX(神经网络!$F$10:$BN$70,MATCH(ROUND(G1282*2,1)/2,神经网络!$D$10:$D$70,0),MATCH(ROUND(E1282*2,1)/2,神经网络!$F$8:$BN$8,0))</f>
        <v>-1.0712165953591719</v>
      </c>
      <c r="I1282">
        <f t="shared" si="121"/>
        <v>1285.8215990337928</v>
      </c>
      <c r="J1282">
        <f t="shared" si="122"/>
        <v>224.79948924623903</v>
      </c>
      <c r="K1282">
        <f t="shared" si="123"/>
        <v>5.7198599665203869</v>
      </c>
      <c r="L1282">
        <f>MIN(MAX(L1281*(1+MAX(MIN(((B1282-B1281)/B1281)/($K$7*卓尔金历!$O$8),0),-卓尔金历!$N$11))+MIN(MAX(((B1282-B1281)/B1281)/($K$7*卓尔金历!$O$8),0),卓尔金历!$N$11),0),1)</f>
        <v>0</v>
      </c>
      <c r="M1282">
        <f t="shared" si="124"/>
        <v>992.57458489995474</v>
      </c>
      <c r="N1282">
        <f t="shared" si="125"/>
        <v>-0.13869650965463473</v>
      </c>
      <c r="O1282">
        <f t="shared" si="127"/>
        <v>4.6521238888172313E-2</v>
      </c>
      <c r="P1282">
        <f t="shared" si="128"/>
        <v>0</v>
      </c>
      <c r="Q1282">
        <f t="shared" si="126"/>
        <v>13.519006571693437</v>
      </c>
    </row>
    <row r="1283" spans="1:17">
      <c r="A1283" s="842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120"/>
        <v>0.24539345289810105</v>
      </c>
      <c r="G1283">
        <f>LN(F1283/参数实验室!$E$58)/参数实验室!$E$59</f>
        <v>-0.927893494727412</v>
      </c>
      <c r="H1283" s="905">
        <f>INDEX(神经网络!$F$10:$BN$70,MATCH(ROUND(G1283*2,1)/2,神经网络!$D$10:$D$70,0),MATCH(ROUND(E1283*2,1)/2,神经网络!$F$8:$BN$8,0))</f>
        <v>-1.1842861121569159</v>
      </c>
      <c r="I1283">
        <f t="shared" si="121"/>
        <v>1087.3187092228104</v>
      </c>
      <c r="J1283">
        <f t="shared" si="122"/>
        <v>257.19644068472911</v>
      </c>
      <c r="K1283">
        <f t="shared" si="123"/>
        <v>4.2275807018482174</v>
      </c>
      <c r="L1283">
        <f>MIN(MAX(L1282*(1+MAX(MIN(((B1283-B1282)/B1282)/($K$7*卓尔金历!$O$8),0),-卓尔金历!$N$11))+MIN(MAX(((B1283-B1282)/B1282)/($K$7*卓尔金历!$O$8),0),卓尔金历!$N$11),0),1)</f>
        <v>1</v>
      </c>
      <c r="M1283">
        <f t="shared" si="124"/>
        <v>992.57458489995474</v>
      </c>
      <c r="N1283">
        <f t="shared" si="125"/>
        <v>0.14411488009656165</v>
      </c>
      <c r="O1283">
        <f t="shared" si="127"/>
        <v>5.7633434132242159E-2</v>
      </c>
      <c r="P1283">
        <f t="shared" si="128"/>
        <v>3.884155604669033E-3</v>
      </c>
      <c r="Q1283">
        <f t="shared" si="126"/>
        <v>13.519006571693437</v>
      </c>
    </row>
    <row r="1284" spans="1:17">
      <c r="A1284" s="842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120"/>
        <v>0.23462394793992131</v>
      </c>
      <c r="G1284">
        <f>LN(F1284/参数实验室!$E$58)/参数实验室!$E$59</f>
        <v>-0.951448336255167</v>
      </c>
      <c r="H1284" s="905">
        <f>INDEX(神经网络!$F$10:$BN$70,MATCH(ROUND(G1284*2,1)/2,神经网络!$D$10:$D$70,0),MATCH(ROUND(E1284*2,1)/2,神经网络!$F$8:$BN$8,0))</f>
        <v>-1.2017156849067867</v>
      </c>
      <c r="I1284">
        <f t="shared" si="121"/>
        <v>1059.5294303732392</v>
      </c>
      <c r="J1284">
        <f t="shared" si="122"/>
        <v>262.74689756992927</v>
      </c>
      <c r="K1284">
        <f t="shared" si="123"/>
        <v>4.0325097657575526</v>
      </c>
      <c r="L1284">
        <f>MIN(MAX(L1283*(1+MAX(MIN(((B1284-B1283)/B1283)/($K$7*卓尔金历!$O$8),0),-卓尔金历!$N$11))+MIN(MAX(((B1284-B1283)/B1283)/($K$7*卓尔金历!$O$8),0),卓尔金历!$N$11),0),1)</f>
        <v>1</v>
      </c>
      <c r="M1284">
        <f t="shared" si="124"/>
        <v>967.20674041717393</v>
      </c>
      <c r="N1284">
        <f t="shared" si="125"/>
        <v>2.1580613131438629E-2</v>
      </c>
      <c r="O1284">
        <f t="shared" si="127"/>
        <v>5.602874296566774E-2</v>
      </c>
      <c r="P1284">
        <f t="shared" si="128"/>
        <v>1</v>
      </c>
      <c r="Q1284">
        <f t="shared" si="126"/>
        <v>13.517664542958121</v>
      </c>
    </row>
    <row r="1285" spans="1:17">
      <c r="A1285" s="842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129">C1285/B1285</f>
        <v>0.25372607997143876</v>
      </c>
      <c r="G1285">
        <f>LN(F1285/参数实验室!$E$58)/参数实验室!$E$59</f>
        <v>-0.91036735481276254</v>
      </c>
      <c r="H1285" s="905">
        <f>INDEX(神经网络!$F$10:$BN$70,MATCH(ROUND(G1285*2,1)/2,神经网络!$D$10:$D$70,0),MATCH(ROUND(E1285*2,1)/2,神经网络!$F$8:$BN$8,0))</f>
        <v>-1.1417651790551622</v>
      </c>
      <c r="I1285">
        <f t="shared" si="121"/>
        <v>1141.2263109569708</v>
      </c>
      <c r="J1285">
        <f t="shared" si="122"/>
        <v>245.88803319899435</v>
      </c>
      <c r="K1285">
        <f t="shared" si="123"/>
        <v>4.6412438056039491</v>
      </c>
      <c r="L1285">
        <f>MIN(MAX(L1284*(1+MAX(MIN(((B1285-B1284)/B1284)/($K$7*卓尔金历!$O$8),0),-卓尔金历!$N$11))+MIN(MAX(((B1285-B1284)/B1284)/($K$7*卓尔金历!$O$8),0),卓尔金历!$N$11),0),1)</f>
        <v>0</v>
      </c>
      <c r="M1285">
        <f t="shared" si="124"/>
        <v>1041.7849175838116</v>
      </c>
      <c r="N1285">
        <f t="shared" si="125"/>
        <v>-6.4163895090133191E-2</v>
      </c>
      <c r="O1285">
        <f t="shared" si="127"/>
        <v>5.5582115131209052E-2</v>
      </c>
      <c r="P1285">
        <f t="shared" si="128"/>
        <v>4.7984181348842886E-2</v>
      </c>
      <c r="Q1285">
        <f t="shared" si="126"/>
        <v>14.559967846933326</v>
      </c>
    </row>
    <row r="1286" spans="1:17">
      <c r="A1286" s="842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129"/>
        <v>0.24477751889659474</v>
      </c>
      <c r="G1286">
        <f>LN(F1286/参数实验室!$E$58)/参数实验室!$E$59</f>
        <v>-0.92921252681911526</v>
      </c>
      <c r="H1286" s="905">
        <f>INDEX(神经网络!$F$10:$BN$70,MATCH(ROUND(G1286*2,1)/2,神经网络!$D$10:$D$70,0),MATCH(ROUND(E1286*2,1)/2,神经网络!$F$8:$BN$8,0))</f>
        <v>-1.2017156849067867</v>
      </c>
      <c r="I1286">
        <f t="shared" si="121"/>
        <v>1087.4539456637099</v>
      </c>
      <c r="J1286">
        <f t="shared" si="122"/>
        <v>256.03527393160675</v>
      </c>
      <c r="K1286">
        <f t="shared" si="123"/>
        <v>4.2472817474134255</v>
      </c>
      <c r="L1286">
        <f>MIN(MAX(L1285*(1+MAX(MIN(((B1286-B1285)/B1285)/($K$7*卓尔金历!$O$8),0),-卓尔金历!$N$11))+MIN(MAX(((B1286-B1285)/B1285)/($K$7*卓尔金历!$O$8),0),卓尔金历!$N$11),0),1)</f>
        <v>1</v>
      </c>
      <c r="M1286">
        <f t="shared" si="124"/>
        <v>1041.7849175838116</v>
      </c>
      <c r="N1286">
        <f t="shared" si="125"/>
        <v>4.1267729057803945E-2</v>
      </c>
      <c r="O1286">
        <f t="shared" si="127"/>
        <v>5.3666451457785855E-2</v>
      </c>
      <c r="P1286">
        <f t="shared" si="128"/>
        <v>0.33289119018892094</v>
      </c>
      <c r="Q1286">
        <f t="shared" si="126"/>
        <v>14.527048904821823</v>
      </c>
    </row>
    <row r="1287" spans="1:17">
      <c r="A1287" s="842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129"/>
        <v>0.25077535821659308</v>
      </c>
      <c r="G1287">
        <f>LN(F1287/参数实验室!$E$58)/参数实验室!$E$59</f>
        <v>-0.91650694445761105</v>
      </c>
      <c r="H1287" s="905">
        <f>INDEX(神经网络!$F$10:$BN$70,MATCH(ROUND(G1287*2,1)/2,神经网络!$D$10:$D$70,0),MATCH(ROUND(E1287*2,1)/2,神经网络!$F$8:$BN$8,0))</f>
        <v>-1.1647534353347018</v>
      </c>
      <c r="I1287">
        <f t="shared" si="121"/>
        <v>1120.7122872248638</v>
      </c>
      <c r="J1287">
        <f t="shared" si="122"/>
        <v>249.51917321734956</v>
      </c>
      <c r="K1287">
        <f t="shared" si="123"/>
        <v>4.4914876591412911</v>
      </c>
      <c r="L1287">
        <f>MIN(MAX(L1286*(1+MAX(MIN(((B1287-B1286)/B1286)/($K$7*卓尔金历!$O$8),0),-卓尔金历!$N$11))+MIN(MAX(((B1287-B1286)/B1286)/($K$7*卓尔金历!$O$8),0),卓尔金历!$N$11),0),1)</f>
        <v>0.25115092615390744</v>
      </c>
      <c r="M1287">
        <f t="shared" si="124"/>
        <v>1073.646532285218</v>
      </c>
      <c r="N1287">
        <f t="shared" si="125"/>
        <v>-2.5450011688615177E-2</v>
      </c>
      <c r="O1287">
        <f t="shared" si="127"/>
        <v>5.3530199727736205E-2</v>
      </c>
      <c r="P1287">
        <f t="shared" si="128"/>
        <v>0.83709882920268486</v>
      </c>
      <c r="Q1287">
        <f t="shared" si="126"/>
        <v>14.674949327882601</v>
      </c>
    </row>
    <row r="1288" spans="1:17">
      <c r="A1288" s="842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129"/>
        <v>0.24951661468579561</v>
      </c>
      <c r="G1288">
        <f>LN(F1288/参数实验室!$E$58)/参数实验室!$E$59</f>
        <v>-0.91914803430590941</v>
      </c>
      <c r="H1288" s="905">
        <f>INDEX(神经网络!$F$10:$BN$70,MATCH(ROUND(G1288*2,1)/2,神经网络!$D$10:$D$70,0),MATCH(ROUND(E1288*2,1)/2,神经网络!$F$8:$BN$8,0))</f>
        <v>-1.2023945662898994</v>
      </c>
      <c r="I1288">
        <f t="shared" si="121"/>
        <v>1120.9001619350779</v>
      </c>
      <c r="J1288">
        <f t="shared" si="122"/>
        <v>249.48326084354161</v>
      </c>
      <c r="K1288">
        <f t="shared" si="123"/>
        <v>4.492887250812502</v>
      </c>
      <c r="L1288">
        <f>MIN(MAX(L1287*(1+MAX(MIN(((B1288-B1287)/B1287)/($K$7*卓尔金历!$O$8),0),-卓尔金历!$N$11))+MIN(MAX(((B1288-B1287)/B1287)/($K$7*卓尔金历!$O$8),0),卓尔金历!$N$11),0),1)</f>
        <v>0.25008731891343677</v>
      </c>
      <c r="M1288">
        <f t="shared" si="124"/>
        <v>1073.6917356017696</v>
      </c>
      <c r="N1288">
        <f t="shared" si="125"/>
        <v>-1.4392630972946943E-4</v>
      </c>
      <c r="O1288">
        <f t="shared" si="127"/>
        <v>5.329785691213796E-2</v>
      </c>
      <c r="P1288">
        <f t="shared" si="128"/>
        <v>1</v>
      </c>
      <c r="Q1288">
        <f t="shared" si="126"/>
        <v>14.677008665416407</v>
      </c>
    </row>
    <row r="1289" spans="1:17">
      <c r="A1289" s="842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129"/>
        <v>0.29095932891526782</v>
      </c>
      <c r="G1289">
        <f>LN(F1289/参数实验室!$E$58)/参数实验室!$E$59</f>
        <v>-0.83850001735717061</v>
      </c>
      <c r="H1289" s="905">
        <f>INDEX(神经网络!$F$10:$BN$70,MATCH(ROUND(G1289*2,1)/2,神经网络!$D$10:$D$70,0),MATCH(ROUND(E1289*2,1)/2,神经网络!$F$8:$BN$8,0))</f>
        <v>-1.1427499352165618</v>
      </c>
      <c r="I1289">
        <f t="shared" si="121"/>
        <v>1284.6633389114829</v>
      </c>
      <c r="J1289">
        <f t="shared" si="122"/>
        <v>219.16922708591025</v>
      </c>
      <c r="K1289">
        <f t="shared" si="123"/>
        <v>5.8615132972473312</v>
      </c>
      <c r="L1289">
        <f>MIN(MAX(L1288*(1+MAX(MIN(((B1289-B1288)/B1288)/($K$7*卓尔金历!$O$8),0),-卓尔金历!$N$11))+MIN(MAX(((B1289-B1288)/B1288)/($K$7*卓尔金历!$O$8),0),卓尔金历!$N$11),0),1)</f>
        <v>0</v>
      </c>
      <c r="M1289">
        <f t="shared" si="124"/>
        <v>1112.9219429911934</v>
      </c>
      <c r="N1289">
        <f t="shared" si="125"/>
        <v>-0.12150728531900265</v>
      </c>
      <c r="O1289">
        <f t="shared" si="127"/>
        <v>5.8172163801562655E-2</v>
      </c>
      <c r="P1289">
        <f t="shared" si="128"/>
        <v>1.4040400091806755E-2</v>
      </c>
      <c r="Q1289">
        <f t="shared" si="126"/>
        <v>16.821315222933016</v>
      </c>
    </row>
    <row r="1290" spans="1:17">
      <c r="A1290" s="842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129"/>
        <v>0.28145037004405288</v>
      </c>
      <c r="G1290">
        <f>LN(F1290/参数实验室!$E$58)/参数实验室!$E$59</f>
        <v>-0.85593953555125113</v>
      </c>
      <c r="H1290" s="905">
        <f>INDEX(神经网络!$F$10:$BN$70,MATCH(ROUND(G1290*2,1)/2,神经网络!$D$10:$D$70,0),MATCH(ROUND(E1290*2,1)/2,神经网络!$F$8:$BN$8,0))</f>
        <v>-1.1222052353052658</v>
      </c>
      <c r="I1290">
        <f t="shared" si="121"/>
        <v>1235.9119046198043</v>
      </c>
      <c r="J1290">
        <f t="shared" si="122"/>
        <v>226.44746817764641</v>
      </c>
      <c r="K1290">
        <f t="shared" si="123"/>
        <v>5.4578305271677419</v>
      </c>
      <c r="L1290">
        <f>MIN(MAX(L1289*(1+MAX(MIN(((B1290-B1289)/B1289)/($K$7*卓尔金历!$O$8),0),-卓尔金历!$N$11))+MIN(MAX(((B1290-B1289)/B1289)/($K$7*卓尔金历!$O$8),0),卓尔金历!$N$11),0),1)</f>
        <v>0.97713185625492582</v>
      </c>
      <c r="M1290">
        <f t="shared" si="124"/>
        <v>1112.9219429911934</v>
      </c>
      <c r="N1290">
        <f t="shared" si="125"/>
        <v>3.3208316644212227E-2</v>
      </c>
      <c r="O1290">
        <f t="shared" si="127"/>
        <v>5.8998592141211718E-2</v>
      </c>
      <c r="P1290">
        <f t="shared" si="128"/>
        <v>0.66631771201274981</v>
      </c>
      <c r="Q1290">
        <f t="shared" si="126"/>
        <v>16.812352551005944</v>
      </c>
    </row>
    <row r="1291" spans="1:17">
      <c r="A1291" s="842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129"/>
        <v>0.26373866095287751</v>
      </c>
      <c r="G1291">
        <f>LN(F1291/参数实验室!$E$58)/参数实验室!$E$59</f>
        <v>-0.89005370182179444</v>
      </c>
      <c r="H1291" s="905">
        <f>INDEX(神经网络!$F$10:$BN$70,MATCH(ROUND(G1291*2,1)/2,神经网络!$D$10:$D$70,0),MATCH(ROUND(E1291*2,1)/2,神经网络!$F$8:$BN$8,0))</f>
        <v>-1.1647534353347018</v>
      </c>
      <c r="I1291">
        <f t="shared" si="121"/>
        <v>1122.9521133489611</v>
      </c>
      <c r="J1291">
        <f t="shared" si="122"/>
        <v>244.89046725988575</v>
      </c>
      <c r="K1291">
        <f t="shared" si="123"/>
        <v>4.5855280767513404</v>
      </c>
      <c r="L1291">
        <f>MIN(MAX(L1290*(1+MAX(MIN(((B1291-B1290)/B1290)/($K$7*卓尔金历!$O$8),0),-卓尔金历!$N$11))+MIN(MAX(((B1291-B1290)/B1290)/($K$7*卓尔金历!$O$8),0),卓尔金历!$N$11),0),1)</f>
        <v>1</v>
      </c>
      <c r="M1291">
        <f t="shared" si="124"/>
        <v>1013.5292990746451</v>
      </c>
      <c r="N1291">
        <f t="shared" si="125"/>
        <v>8.1444933920704898E-2</v>
      </c>
      <c r="O1291">
        <f t="shared" si="127"/>
        <v>6.2060374829735268E-2</v>
      </c>
      <c r="P1291">
        <f t="shared" si="128"/>
        <v>4.2961628119774407E-2</v>
      </c>
      <c r="Q1291">
        <f t="shared" si="126"/>
        <v>15.788479264794523</v>
      </c>
    </row>
    <row r="1292" spans="1:17">
      <c r="A1292" s="842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129"/>
        <v>0.27592974210944793</v>
      </c>
      <c r="G1292">
        <f>LN(F1292/参数实验室!$E$58)/参数实验室!$E$59</f>
        <v>-0.86633681591467759</v>
      </c>
      <c r="H1292" s="905">
        <f>INDEX(神经网络!$F$10:$BN$70,MATCH(ROUND(G1292*2,1)/2,神经网络!$D$10:$D$70,0),MATCH(ROUND(E1292*2,1)/2,神经网络!$F$8:$BN$8,0))</f>
        <v>-1.1857143993246324</v>
      </c>
      <c r="I1292">
        <f t="shared" si="121"/>
        <v>1197.9278593415929</v>
      </c>
      <c r="J1292">
        <f t="shared" si="122"/>
        <v>230.85271936474987</v>
      </c>
      <c r="K1292">
        <f t="shared" si="123"/>
        <v>5.1891433752134128</v>
      </c>
      <c r="L1292">
        <f>MIN(MAX(L1291*(1+MAX(MIN(((B1292-B1291)/B1291)/($K$7*卓尔金历!$O$8),0),-卓尔金历!$N$11))+MIN(MAX(((B1292-B1291)/B1291)/($K$7*卓尔金历!$O$8),0),卓尔金历!$N$11),0),1)</f>
        <v>0</v>
      </c>
      <c r="M1292">
        <f t="shared" si="124"/>
        <v>1081.1992507851296</v>
      </c>
      <c r="N1292">
        <f t="shared" si="125"/>
        <v>-5.7322557518086528E-2</v>
      </c>
      <c r="O1292">
        <f t="shared" si="127"/>
        <v>6.2775387909761018E-2</v>
      </c>
      <c r="P1292">
        <f t="shared" si="128"/>
        <v>0.1585685947778826</v>
      </c>
      <c r="Q1292">
        <f t="shared" si="126"/>
        <v>15.833766998829031</v>
      </c>
    </row>
    <row r="1293" spans="1:17">
      <c r="A1293" s="842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129"/>
        <v>0.31923944134302579</v>
      </c>
      <c r="G1293">
        <f>LN(F1293/参数实验室!$E$58)/参数实验室!$E$59</f>
        <v>-0.78981564443722518</v>
      </c>
      <c r="H1293" s="905">
        <f>INDEX(神经网络!$F$10:$BN$70,MATCH(ROUND(G1293*2,1)/2,神经网络!$D$10:$D$70,0),MATCH(ROUND(E1293*2,1)/2,神经网络!$F$8:$BN$8,0))</f>
        <v>-1.1430897918177338</v>
      </c>
      <c r="I1293">
        <f t="shared" si="121"/>
        <v>1395.7144413388514</v>
      </c>
      <c r="J1293">
        <f t="shared" si="122"/>
        <v>198.70715454291519</v>
      </c>
      <c r="K1293">
        <f t="shared" si="123"/>
        <v>7.0239767891065847</v>
      </c>
      <c r="L1293">
        <f>MIN(MAX(L1292*(1+MAX(MIN(((B1293-B1292)/B1292)/($K$7*卓尔金历!$O$8),0),-卓尔金历!$N$11))+MIN(MAX(((B1293-B1292)/B1292)/($K$7*卓尔金历!$O$8),0),卓尔金历!$N$11),0),1)</f>
        <v>0</v>
      </c>
      <c r="M1293">
        <f t="shared" si="124"/>
        <v>1081.1992507851296</v>
      </c>
      <c r="N1293">
        <f t="shared" si="125"/>
        <v>-0.13924707021122126</v>
      </c>
      <c r="O1293">
        <f t="shared" si="127"/>
        <v>6.8108436610213485E-2</v>
      </c>
      <c r="P1293">
        <f t="shared" si="128"/>
        <v>1.7881647858743601E-2</v>
      </c>
      <c r="Q1293">
        <f t="shared" si="126"/>
        <v>16.248308091301293</v>
      </c>
    </row>
    <row r="1294" spans="1:17">
      <c r="A1294" s="842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129"/>
        <v>0.28082399027541172</v>
      </c>
      <c r="G1294">
        <f>LN(F1294/参数实验室!$E$58)/参数实验室!$E$59</f>
        <v>-0.85710892228938218</v>
      </c>
      <c r="H1294" s="905">
        <f>INDEX(神经网络!$F$10:$BN$70,MATCH(ROUND(G1294*2,1)/2,神经网络!$D$10:$D$70,0),MATCH(ROUND(E1294*2,1)/2,神经网络!$F$8:$BN$8,0))</f>
        <v>-1.1427499352165618</v>
      </c>
      <c r="I1294">
        <f t="shared" si="121"/>
        <v>1185.7375727809615</v>
      </c>
      <c r="J1294">
        <f t="shared" si="122"/>
        <v>224.85934320258556</v>
      </c>
      <c r="K1294">
        <f t="shared" si="123"/>
        <v>5.2732412889451474</v>
      </c>
      <c r="L1294">
        <f>MIN(MAX(L1293*(1+MAX(MIN(((B1294-B1293)/B1293)/($K$7*卓尔金历!$O$8),0),-卓尔金历!$N$11))+MIN(MAX(((B1294-B1293)/B1293)/($K$7*卓尔金历!$O$8),0),卓尔金历!$N$11),0),1)</f>
        <v>1</v>
      </c>
      <c r="M1294">
        <f t="shared" si="124"/>
        <v>1081.1992507851296</v>
      </c>
      <c r="N1294">
        <f t="shared" si="125"/>
        <v>0.1316117113137073</v>
      </c>
      <c r="O1294">
        <f t="shared" si="127"/>
        <v>7.5213724514300043E-2</v>
      </c>
      <c r="P1294">
        <f t="shared" si="128"/>
        <v>3.0000248493875739E-2</v>
      </c>
      <c r="Q1294">
        <f t="shared" si="126"/>
        <v>16.204597109035408</v>
      </c>
    </row>
    <row r="1295" spans="1:17">
      <c r="A1295" s="842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129"/>
        <v>0.26720877072298271</v>
      </c>
      <c r="G1295">
        <f>LN(F1295/参数实验室!$E$58)/参数实验室!$E$59</f>
        <v>-0.88319303363789348</v>
      </c>
      <c r="H1295" s="905">
        <f>INDEX(神经网络!$F$10:$BN$70,MATCH(ROUND(G1295*2,1)/2,神经网络!$D$10:$D$70,0),MATCH(ROUND(E1295*2,1)/2,神经网络!$F$8:$BN$8,0))</f>
        <v>-1.1853265494506047</v>
      </c>
      <c r="I1295">
        <f t="shared" si="121"/>
        <v>1142.552188838514</v>
      </c>
      <c r="J1295">
        <f t="shared" si="122"/>
        <v>232.02585690914159</v>
      </c>
      <c r="K1295">
        <f t="shared" si="123"/>
        <v>4.9242450994844207</v>
      </c>
      <c r="L1295">
        <f>MIN(MAX(L1294*(1+MAX(MIN(((B1295-B1294)/B1294)/($K$7*卓尔金历!$O$8),0),-卓尔金历!$N$11))+MIN(MAX(((B1295-B1294)/B1294)/($K$7*卓尔金历!$O$8),0),卓尔金历!$N$11),0),1)</f>
        <v>1</v>
      </c>
      <c r="M1295">
        <f t="shared" si="124"/>
        <v>1041.8212249594542</v>
      </c>
      <c r="N1295">
        <f t="shared" si="125"/>
        <v>3.1871095968199953E-2</v>
      </c>
      <c r="O1295">
        <f t="shared" si="127"/>
        <v>7.5887718794739309E-2</v>
      </c>
      <c r="P1295">
        <f t="shared" si="128"/>
        <v>1</v>
      </c>
      <c r="Q1295">
        <f t="shared" si="126"/>
        <v>16.186891482755218</v>
      </c>
    </row>
    <row r="1296" spans="1:17">
      <c r="A1296" s="842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129"/>
        <v>0.26781069997024382</v>
      </c>
      <c r="G1296">
        <f>LN(F1296/参数实验室!$E$58)/参数实验室!$E$59</f>
        <v>-0.88201204808624611</v>
      </c>
      <c r="H1296" s="905">
        <f>INDEX(神经网络!$F$10:$BN$70,MATCH(ROUND(G1296*2,1)/2,神经网络!$D$10:$D$70,0),MATCH(ROUND(E1296*2,1)/2,神经网络!$F$8:$BN$8,0))</f>
        <v>-1.2023945662898994</v>
      </c>
      <c r="I1296">
        <f t="shared" si="121"/>
        <v>1166.2386526911621</v>
      </c>
      <c r="J1296">
        <f t="shared" si="122"/>
        <v>227.96775866884786</v>
      </c>
      <c r="K1296">
        <f t="shared" si="123"/>
        <v>5.1158052327271069</v>
      </c>
      <c r="L1296">
        <f>MIN(MAX(L1295*(1+MAX(MIN(((B1296-B1295)/B1295)/($K$7*卓尔金历!$O$8),0),-卓尔金历!$N$11))+MIN(MAX(((B1296-B1295)/B1295)/($K$7*卓尔金历!$O$8),0),卓尔金历!$N$11),0),1)</f>
        <v>0.48537310165306402</v>
      </c>
      <c r="M1296">
        <f t="shared" si="124"/>
        <v>1063.419416295475</v>
      </c>
      <c r="N1296">
        <f t="shared" si="125"/>
        <v>-1.7489853477333825E-2</v>
      </c>
      <c r="O1296">
        <f t="shared" si="127"/>
        <v>7.5534136266385568E-2</v>
      </c>
      <c r="P1296">
        <f t="shared" si="128"/>
        <v>1</v>
      </c>
      <c r="Q1296">
        <f t="shared" si="126"/>
        <v>16.5224649679216</v>
      </c>
    </row>
    <row r="1297" spans="1:17">
      <c r="A1297" s="842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129"/>
        <v>0.27942087744755556</v>
      </c>
      <c r="G1297">
        <f>LN(F1297/参数实验室!$E$58)/参数实验室!$E$59</f>
        <v>-0.85973788338387724</v>
      </c>
      <c r="H1297" s="905">
        <f>INDEX(神经网络!$F$10:$BN$70,MATCH(ROUND(G1297*2,1)/2,神经网络!$D$10:$D$70,0),MATCH(ROUND(E1297*2,1)/2,神经网络!$F$8:$BN$8,0))</f>
        <v>-1.165390243093932</v>
      </c>
      <c r="I1297">
        <f t="shared" si="121"/>
        <v>1198.3925711396569</v>
      </c>
      <c r="J1297">
        <f t="shared" si="122"/>
        <v>222.74051314791896</v>
      </c>
      <c r="K1297">
        <f t="shared" si="123"/>
        <v>5.380218237819272</v>
      </c>
      <c r="L1297">
        <f>MIN(MAX(L1296*(1+MAX(MIN(((B1297-B1296)/B1296)/($K$7*卓尔金历!$O$8),0),-卓尔金历!$N$11))+MIN(MAX(((B1297-B1296)/B1296)/($K$7*卓尔金历!$O$8),0),卓尔金历!$N$11),0),1)</f>
        <v>0.15789558704345813</v>
      </c>
      <c r="M1297">
        <f t="shared" si="124"/>
        <v>1077.6501327449025</v>
      </c>
      <c r="N1297">
        <f t="shared" si="125"/>
        <v>-2.2929757924769232E-2</v>
      </c>
      <c r="O1297">
        <f t="shared" si="127"/>
        <v>7.4347212007138161E-2</v>
      </c>
      <c r="P1297">
        <f t="shared" si="128"/>
        <v>1</v>
      </c>
      <c r="Q1297">
        <f t="shared" si="126"/>
        <v>16.977999510462055</v>
      </c>
    </row>
    <row r="1298" spans="1:17">
      <c r="A1298" s="842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129"/>
        <v>0.28541425948701493</v>
      </c>
      <c r="G1298">
        <f>LN(F1298/参数实验室!$E$58)/参数实验室!$E$59</f>
        <v>-0.84859916819468273</v>
      </c>
      <c r="H1298" s="905">
        <f>INDEX(神经网络!$F$10:$BN$70,MATCH(ROUND(G1298*2,1)/2,神经网络!$D$10:$D$70,0),MATCH(ROUND(E1298*2,1)/2,神经网络!$F$8:$BN$8,0))</f>
        <v>-1.165390243093932</v>
      </c>
      <c r="I1298">
        <f t="shared" si="121"/>
        <v>1191.33716559758</v>
      </c>
      <c r="J1298">
        <f t="shared" si="122"/>
        <v>223.8657675272334</v>
      </c>
      <c r="K1298">
        <f t="shared" si="123"/>
        <v>5.3216585043653586</v>
      </c>
      <c r="L1298">
        <f>MIN(MAX(L1297*(1+MAX(MIN(((B1298-B1297)/B1297)/($K$7*卓尔金历!$O$8),0),-卓尔金历!$N$11))+MIN(MAX(((B1298-B1297)/B1297)/($K$7*卓尔金历!$O$8),0),卓尔金历!$N$11),0),1)</f>
        <v>0.3065431545868269</v>
      </c>
      <c r="M1298">
        <f t="shared" si="124"/>
        <v>1076.6483566760337</v>
      </c>
      <c r="N1298">
        <f t="shared" si="125"/>
        <v>5.0518622023968326E-3</v>
      </c>
      <c r="O1298">
        <f t="shared" si="127"/>
        <v>7.3755597069474696E-2</v>
      </c>
      <c r="P1298">
        <f t="shared" si="128"/>
        <v>1</v>
      </c>
      <c r="Q1298">
        <f t="shared" si="126"/>
        <v>16.878043390302221</v>
      </c>
    </row>
    <row r="1299" spans="1:17">
      <c r="A1299" s="842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129"/>
        <v>0.28619850748871029</v>
      </c>
      <c r="G1299">
        <f>LN(F1299/参数实验室!$E$58)/参数实验室!$E$59</f>
        <v>-0.84715897645468219</v>
      </c>
      <c r="H1299" s="905">
        <f>INDEX(神经网络!$F$10:$BN$70,MATCH(ROUND(G1299*2,1)/2,神经网络!$D$10:$D$70,0),MATCH(ROUND(E1299*2,1)/2,神经网络!$F$8:$BN$8,0))</f>
        <v>-1.0459162109780733</v>
      </c>
      <c r="I1299">
        <f t="shared" si="121"/>
        <v>1160.4035990097282</v>
      </c>
      <c r="J1299">
        <f t="shared" si="122"/>
        <v>228.85359722277627</v>
      </c>
      <c r="K1299">
        <f t="shared" si="123"/>
        <v>5.070506267289038</v>
      </c>
      <c r="L1299">
        <f>MIN(MAX(L1298*(1+MAX(MIN(((B1299-B1298)/B1298)/($K$7*卓尔金历!$O$8),0),-卓尔金历!$N$11))+MIN(MAX(((B1299-B1298)/B1298)/($K$7*卓尔金历!$O$8),0),卓尔金历!$N$11),0),1)</f>
        <v>0.96213001242152518</v>
      </c>
      <c r="M1299">
        <f t="shared" si="124"/>
        <v>1068.0787515647137</v>
      </c>
      <c r="N1299">
        <f t="shared" si="125"/>
        <v>2.228044846086662E-2</v>
      </c>
      <c r="O1299">
        <f t="shared" si="127"/>
        <v>7.3960602015384666E-2</v>
      </c>
      <c r="P1299">
        <f t="shared" si="128"/>
        <v>1</v>
      </c>
      <c r="Q1299">
        <f t="shared" si="126"/>
        <v>16.439797951342314</v>
      </c>
    </row>
    <row r="1300" spans="1:17">
      <c r="A1300" s="842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129"/>
        <v>0.25358668630116293</v>
      </c>
      <c r="G1300">
        <f>LN(F1300/参数实验室!$E$58)/参数实验室!$E$59</f>
        <v>-0.91065578174829165</v>
      </c>
      <c r="H1300" s="905">
        <f>INDEX(神经网络!$F$10:$BN$70,MATCH(ROUND(G1300*2,1)/2,神经网络!$D$10:$D$70,0),MATCH(ROUND(E1300*2,1)/2,神经网络!$F$8:$BN$8,0))</f>
        <v>-1.1207221385847512</v>
      </c>
      <c r="I1300">
        <f t="shared" si="121"/>
        <v>972.97473785930345</v>
      </c>
      <c r="J1300">
        <f t="shared" si="122"/>
        <v>264.19536331351486</v>
      </c>
      <c r="K1300">
        <f t="shared" si="123"/>
        <v>3.6827850635088382</v>
      </c>
      <c r="L1300">
        <f>MIN(MAX(L1299*(1+MAX(MIN(((B1300-B1299)/B1299)/($K$7*卓尔金历!$O$8),0),-卓尔金历!$N$11))+MIN(MAX(((B1300-B1299)/B1299)/($K$7*卓尔金历!$O$8),0),卓尔金历!$N$11),0),1)</f>
        <v>1</v>
      </c>
      <c r="M1300">
        <f t="shared" si="124"/>
        <v>902.09543556608753</v>
      </c>
      <c r="N1300">
        <f t="shared" si="125"/>
        <v>0.15442958520042552</v>
      </c>
      <c r="O1300">
        <f t="shared" si="127"/>
        <v>8.1106643083371704E-2</v>
      </c>
      <c r="P1300">
        <f t="shared" si="128"/>
        <v>2.6331944390354339E-2</v>
      </c>
      <c r="Q1300">
        <f t="shared" si="126"/>
        <v>13.784435101560819</v>
      </c>
    </row>
    <row r="1301" spans="1:17">
      <c r="A1301" s="842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129"/>
        <v>0.25698055053335744</v>
      </c>
      <c r="G1301">
        <f>LN(F1301/参数实验室!$E$58)/参数实验室!$E$59</f>
        <v>-0.90367801477872844</v>
      </c>
      <c r="H1301" s="905">
        <f>INDEX(神经网络!$F$10:$BN$70,MATCH(ROUND(G1301*2,1)/2,神经网络!$D$10:$D$70,0),MATCH(ROUND(E1301*2,1)/2,神经网络!$F$8:$BN$8,0))</f>
        <v>-1.1207221385847512</v>
      </c>
      <c r="I1301">
        <f t="shared" si="121"/>
        <v>970.30670642449866</v>
      </c>
      <c r="J1301">
        <f t="shared" si="122"/>
        <v>264.84178604205721</v>
      </c>
      <c r="K1301">
        <f t="shared" si="123"/>
        <v>3.6637221071693449</v>
      </c>
      <c r="L1301">
        <f>MIN(MAX(L1300*(1+MAX(MIN(((B1301-B1300)/B1300)/($K$7*卓尔金历!$O$8),0),-卓尔金历!$N$11))+MIN(MAX(((B1301-B1300)/B1300)/($K$7*卓尔金历!$O$8),0),卓尔金历!$N$11),0),1)</f>
        <v>1</v>
      </c>
      <c r="M1301">
        <f t="shared" si="124"/>
        <v>899.62176499106351</v>
      </c>
      <c r="N1301">
        <f t="shared" si="125"/>
        <v>2.4467603081105641E-3</v>
      </c>
      <c r="O1301">
        <f t="shared" si="127"/>
        <v>8.0396016005391119E-2</v>
      </c>
      <c r="P1301">
        <f t="shared" si="128"/>
        <v>1</v>
      </c>
      <c r="Q1301">
        <f t="shared" si="126"/>
        <v>13.783439784886086</v>
      </c>
    </row>
    <row r="1302" spans="1:17">
      <c r="A1302" s="842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129"/>
        <v>0.25759287245283019</v>
      </c>
      <c r="G1302">
        <f>LN(F1302/参数实验室!$E$58)/参数实验室!$E$59</f>
        <v>-0.90242890329166559</v>
      </c>
      <c r="H1302" s="905">
        <f>INDEX(神经网络!$F$10:$BN$70,MATCH(ROUND(G1302*2,1)/2,神经网络!$D$10:$D$70,0),MATCH(ROUND(E1302*2,1)/2,神经网络!$F$8:$BN$8,0))</f>
        <v>-1.1207221385847512</v>
      </c>
      <c r="I1302">
        <f t="shared" si="121"/>
        <v>972.30556427520492</v>
      </c>
      <c r="J1302">
        <f t="shared" si="122"/>
        <v>264.35497386377222</v>
      </c>
      <c r="K1302">
        <f t="shared" si="123"/>
        <v>3.6780301503850454</v>
      </c>
      <c r="L1302">
        <f>MIN(MAX(L1301*(1+MAX(MIN(((B1302-B1301)/B1301)/($K$7*卓尔金历!$O$8),0),-卓尔金历!$N$11))+MIN(MAX(((B1302-B1301)/B1301)/($K$7*卓尔金历!$O$8),0),卓尔金历!$N$11),0),1)</f>
        <v>0.9459144516701945</v>
      </c>
      <c r="M1302">
        <f t="shared" si="124"/>
        <v>901.47500996578378</v>
      </c>
      <c r="N1302">
        <f t="shared" si="125"/>
        <v>-1.8381245103357249E-3</v>
      </c>
      <c r="O1302">
        <f t="shared" si="127"/>
        <v>8.0283770950733802E-2</v>
      </c>
      <c r="P1302">
        <f t="shared" si="128"/>
        <v>1</v>
      </c>
      <c r="Q1302">
        <f t="shared" si="126"/>
        <v>13.811834040683081</v>
      </c>
    </row>
    <row r="1303" spans="1:17">
      <c r="A1303" s="842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129"/>
        <v>0.26104938721936477</v>
      </c>
      <c r="G1303">
        <f>LN(F1303/参数实验室!$E$58)/参数实验室!$E$59</f>
        <v>-0.89543297275767386</v>
      </c>
      <c r="H1303" s="905">
        <f>INDEX(神经网络!$F$10:$BN$70,MATCH(ROUND(G1303*2,1)/2,神经网络!$D$10:$D$70,0),MATCH(ROUND(E1303*2,1)/2,神经网络!$F$8:$BN$8,0))</f>
        <v>-1.1647534353347018</v>
      </c>
      <c r="I1303">
        <f t="shared" si="121"/>
        <v>984.2962043765765</v>
      </c>
      <c r="J1303">
        <f t="shared" si="122"/>
        <v>261.44607158533159</v>
      </c>
      <c r="K1303">
        <f t="shared" si="123"/>
        <v>3.7648154298440808</v>
      </c>
      <c r="L1303">
        <f>MIN(MAX(L1302*(1+MAX(MIN(((B1303-B1302)/B1302)/($K$7*卓尔金历!$O$8),0),-卓尔金历!$N$11))+MIN(MAX(((B1303-B1302)/B1302)/($K$7*卓尔金历!$O$8),0),卓尔金历!$N$11),0),1)</f>
        <v>0.6396477247507254</v>
      </c>
      <c r="M1303">
        <f t="shared" si="124"/>
        <v>911.99087853256833</v>
      </c>
      <c r="N1303">
        <f t="shared" si="125"/>
        <v>-1.1003773584905606E-2</v>
      </c>
      <c r="O1303">
        <f t="shared" si="127"/>
        <v>7.3835036647451988E-2</v>
      </c>
      <c r="P1303">
        <f t="shared" si="128"/>
        <v>1</v>
      </c>
      <c r="Q1303">
        <f t="shared" si="126"/>
        <v>13.982163962887277</v>
      </c>
    </row>
    <row r="1304" spans="1:17">
      <c r="A1304" s="842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129"/>
        <v>0.27760366594848379</v>
      </c>
      <c r="G1304">
        <f>LN(F1304/参数实验室!$E$58)/参数实验室!$E$59</f>
        <v>-0.86316241538125016</v>
      </c>
      <c r="H1304" s="905">
        <f>INDEX(神经网络!$F$10:$BN$70,MATCH(ROUND(G1304*2,1)/2,神经网络!$D$10:$D$70,0),MATCH(ROUND(E1304*2,1)/2,神经网络!$F$8:$BN$8,0))</f>
        <v>-1.1222052353052658</v>
      </c>
      <c r="I1304">
        <f t="shared" ref="I1304:I1367" si="130">I1303*(1+(B1304-B1303)/B1303*H1303)</f>
        <v>1042.5108280291558</v>
      </c>
      <c r="J1304">
        <f t="shared" ref="J1304:J1367" si="131">J1303*B1304/B1303</f>
        <v>248.17046406767471</v>
      </c>
      <c r="K1304">
        <f t="shared" ref="K1304:K1367" si="132">I1304/J1304</f>
        <v>4.2007852624431123</v>
      </c>
      <c r="L1304">
        <f>MIN(MAX(L1303*(1+MAX(MIN(((B1304-B1303)/B1303)/($K$7*卓尔金历!$O$8),0),-卓尔金历!$N$11))+MIN(MAX(((B1304-B1303)/B1303)/($K$7*卓尔金历!$O$8),0),卓尔金历!$N$11),0),1)</f>
        <v>0</v>
      </c>
      <c r="M1304">
        <f t="shared" ref="M1304:M1367" si="133">M1303*(1+(B1304-B1303)/B1303*H1303*L1303)</f>
        <v>946.49235158814338</v>
      </c>
      <c r="N1304">
        <f t="shared" ref="N1304:N1367" si="134">(B1304-B1303)/B1303</f>
        <v>-5.07776132842905E-2</v>
      </c>
      <c r="O1304">
        <f t="shared" si="127"/>
        <v>6.8434560666306141E-2</v>
      </c>
      <c r="P1304">
        <f t="shared" si="128"/>
        <v>0.39429146102660118</v>
      </c>
      <c r="Q1304">
        <f t="shared" ref="Q1304:Q1367" si="135">Q1303*(1+(B1304-B1303)/B1303*H1303*P1303)</f>
        <v>14.809116672172266</v>
      </c>
    </row>
    <row r="1305" spans="1:17">
      <c r="A1305" s="842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129"/>
        <v>0.27381865711210018</v>
      </c>
      <c r="G1305">
        <f>LN(F1305/参数实验室!$E$58)/参数实验室!$E$59</f>
        <v>-0.87036781243645378</v>
      </c>
      <c r="H1305" s="905">
        <f>INDEX(神经网络!$F$10:$BN$70,MATCH(ROUND(G1305*2,1)/2,神经网络!$D$10:$D$70,0),MATCH(ROUND(E1305*2,1)/2,神经网络!$F$8:$BN$8,0))</f>
        <v>-1.1222052353052658</v>
      </c>
      <c r="I1305">
        <f t="shared" si="130"/>
        <v>1041.6643476627469</v>
      </c>
      <c r="J1305">
        <f t="shared" si="131"/>
        <v>248.35002593671425</v>
      </c>
      <c r="K1305">
        <f t="shared" si="132"/>
        <v>4.1943395968405852</v>
      </c>
      <c r="L1305">
        <f>MIN(MAX(L1304*(1+MAX(MIN(((B1305-B1304)/B1304)/($K$7*卓尔金历!$O$8),0),-卓尔金历!$N$11))+MIN(MAX(((B1305-B1304)/B1304)/($K$7*卓尔金历!$O$8),0),卓尔金历!$N$11),0),1)</f>
        <v>2.128973890509377E-2</v>
      </c>
      <c r="M1305">
        <f t="shared" si="133"/>
        <v>946.49235158814338</v>
      </c>
      <c r="N1305">
        <f t="shared" si="134"/>
        <v>7.2354246390316066E-4</v>
      </c>
      <c r="O1305">
        <f t="shared" si="127"/>
        <v>6.8274520650583079E-2</v>
      </c>
      <c r="P1305">
        <f t="shared" si="128"/>
        <v>1</v>
      </c>
      <c r="Q1305">
        <f t="shared" si="135"/>
        <v>14.804375531497865</v>
      </c>
    </row>
    <row r="1306" spans="1:17">
      <c r="A1306" s="842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129"/>
        <v>0.27212934403404199</v>
      </c>
      <c r="G1306">
        <f>LN(F1306/参数实验室!$E$58)/参数实验室!$E$59</f>
        <v>-0.87361590795813504</v>
      </c>
      <c r="H1306" s="905">
        <f>INDEX(神经网络!$F$10:$BN$70,MATCH(ROUND(G1306*2,1)/2,神经网络!$D$10:$D$70,0),MATCH(ROUND(E1306*2,1)/2,神经网络!$F$8:$BN$8,0))</f>
        <v>-1.1427499352165618</v>
      </c>
      <c r="I1306">
        <f t="shared" si="130"/>
        <v>1010.0733402216928</v>
      </c>
      <c r="J1306">
        <f t="shared" si="131"/>
        <v>255.06164957503677</v>
      </c>
      <c r="K1306">
        <f t="shared" si="132"/>
        <v>3.9601145131171065</v>
      </c>
      <c r="L1306">
        <f>MIN(MAX(L1305*(1+MAX(MIN(((B1306-B1305)/B1305)/($K$7*卓尔金历!$O$8),0),-卓尔金历!$N$11))+MIN(MAX(((B1306-B1305)/B1305)/($K$7*卓尔金历!$O$8),0),卓尔金历!$N$11),0),1)</f>
        <v>0.81647751652283851</v>
      </c>
      <c r="M1306">
        <f t="shared" si="133"/>
        <v>945.88123634023316</v>
      </c>
      <c r="N1306">
        <f t="shared" si="134"/>
        <v>2.7024855797811744E-2</v>
      </c>
      <c r="O1306">
        <f t="shared" si="127"/>
        <v>6.6965678460065153E-2</v>
      </c>
      <c r="P1306">
        <f t="shared" si="128"/>
        <v>1</v>
      </c>
      <c r="Q1306">
        <f t="shared" si="135"/>
        <v>14.355396799889084</v>
      </c>
    </row>
    <row r="1307" spans="1:17">
      <c r="A1307" s="842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129"/>
        <v>0.27126218941760349</v>
      </c>
      <c r="G1307">
        <f>LN(F1307/参数实验室!$E$58)/参数实验室!$E$59</f>
        <v>-0.875291053648663</v>
      </c>
      <c r="H1307" s="905">
        <f>INDEX(神经网络!$F$10:$BN$70,MATCH(ROUND(G1307*2,1)/2,神经网络!$D$10:$D$70,0),MATCH(ROUND(E1307*2,1)/2,神经网络!$F$8:$BN$8,0))</f>
        <v>-1.1647534353347018</v>
      </c>
      <c r="I1307">
        <f t="shared" si="130"/>
        <v>1025.4945492525806</v>
      </c>
      <c r="J1307">
        <f t="shared" si="131"/>
        <v>251.65396432704182</v>
      </c>
      <c r="K1307">
        <f t="shared" si="132"/>
        <v>4.0750184563747984</v>
      </c>
      <c r="L1307">
        <f>MIN(MAX(L1306*(1+MAX(MIN(((B1307-B1306)/B1306)/($K$7*卓尔金历!$O$8),0),-卓尔金历!$N$11))+MIN(MAX(((B1307-B1306)/B1306)/($K$7*卓尔金历!$O$8),0),卓尔金历!$N$11),0),1)</f>
        <v>0.49550721445295814</v>
      </c>
      <c r="M1307">
        <f t="shared" si="133"/>
        <v>957.6721200425261</v>
      </c>
      <c r="N1307">
        <f t="shared" si="134"/>
        <v>-1.3360241548161131E-2</v>
      </c>
      <c r="O1307">
        <f t="shared" si="127"/>
        <v>6.6526405920270551E-2</v>
      </c>
      <c r="P1307">
        <f t="shared" si="128"/>
        <v>1</v>
      </c>
      <c r="Q1307">
        <f t="shared" si="135"/>
        <v>14.57456660267176</v>
      </c>
    </row>
    <row r="1308" spans="1:17">
      <c r="A1308" s="842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129"/>
        <v>0.26536415536607622</v>
      </c>
      <c r="G1308">
        <f>LN(F1308/参数实验室!$E$58)/参数实验室!$E$59</f>
        <v>-0.88682880876681869</v>
      </c>
      <c r="H1308" s="905">
        <f>INDEX(神经网络!$F$10:$BN$70,MATCH(ROUND(G1308*2,1)/2,神经网络!$D$10:$D$70,0),MATCH(ROUND(E1308*2,1)/2,神经网络!$F$8:$BN$8,0))</f>
        <v>-1.1647534353347018</v>
      </c>
      <c r="I1308">
        <f t="shared" si="130"/>
        <v>1016.0438111283584</v>
      </c>
      <c r="J1308">
        <f t="shared" si="131"/>
        <v>253.64510594150255</v>
      </c>
      <c r="K1308">
        <f t="shared" si="132"/>
        <v>4.0057694287335694</v>
      </c>
      <c r="L1308">
        <f>MIN(MAX(L1307*(1+MAX(MIN(((B1308-B1307)/B1307)/($K$7*卓尔金历!$O$8),0),-卓尔金历!$N$11))+MIN(MAX(((B1308-B1307)/B1307)/($K$7*卓尔金历!$O$8),0),卓尔金历!$N$11),0),1)</f>
        <v>0.72831885100538618</v>
      </c>
      <c r="M1308">
        <f t="shared" si="133"/>
        <v>953.29892145360657</v>
      </c>
      <c r="N1308">
        <f t="shared" si="134"/>
        <v>7.9122203371018267E-3</v>
      </c>
      <c r="O1308">
        <f t="shared" si="127"/>
        <v>6.6264512739292319E-2</v>
      </c>
      <c r="P1308">
        <f t="shared" si="128"/>
        <v>1</v>
      </c>
      <c r="Q1308">
        <f t="shared" si="135"/>
        <v>14.440250518460219</v>
      </c>
    </row>
    <row r="1309" spans="1:17">
      <c r="A1309" s="842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129"/>
        <v>0.26421883127031753</v>
      </c>
      <c r="G1309">
        <f>LN(F1309/参数实验室!$E$58)/参数实验室!$E$59</f>
        <v>-0.88909900601512171</v>
      </c>
      <c r="H1309" s="905">
        <f>INDEX(神经网络!$F$10:$BN$70,MATCH(ROUND(G1309*2,1)/2,神经网络!$D$10:$D$70,0),MATCH(ROUND(E1309*2,1)/2,神经网络!$F$8:$BN$8,0))</f>
        <v>-1.1647534353347018</v>
      </c>
      <c r="I1309">
        <f t="shared" si="130"/>
        <v>1008.2616927453352</v>
      </c>
      <c r="J1309">
        <f t="shared" si="131"/>
        <v>255.31303619169211</v>
      </c>
      <c r="K1309">
        <f t="shared" si="132"/>
        <v>3.9491195114233029</v>
      </c>
      <c r="L1309">
        <f>MIN(MAX(L1308*(1+MAX(MIN(((B1309-B1308)/B1308)/($K$7*卓尔金历!$O$8),0),-卓尔金历!$N$11))+MIN(MAX(((B1309-B1308)/B1308)/($K$7*卓尔金历!$O$8),0),卓尔金历!$N$11),0),1)</f>
        <v>0.92180848766362566</v>
      </c>
      <c r="M1309">
        <f t="shared" si="133"/>
        <v>947.98107184856372</v>
      </c>
      <c r="N1309">
        <f t="shared" si="134"/>
        <v>6.5758424314886323E-3</v>
      </c>
      <c r="O1309">
        <f t="shared" si="127"/>
        <v>6.6264924374129869E-2</v>
      </c>
      <c r="P1309">
        <f t="shared" si="128"/>
        <v>1</v>
      </c>
      <c r="Q1309">
        <f t="shared" si="135"/>
        <v>14.329649245380891</v>
      </c>
    </row>
    <row r="1310" spans="1:17">
      <c r="A1310" s="842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129"/>
        <v>0.27437218248140605</v>
      </c>
      <c r="G1310">
        <f>LN(F1310/参数实验室!$E$58)/参数实验室!$E$59</f>
        <v>-0.86930788911858947</v>
      </c>
      <c r="H1310" s="905">
        <f>INDEX(神经网络!$F$10:$BN$70,MATCH(ROUND(G1310*2,1)/2,神经网络!$D$10:$D$70,0),MATCH(ROUND(E1310*2,1)/2,神经网络!$F$8:$BN$8,0))</f>
        <v>-1.1427499352165618</v>
      </c>
      <c r="I1310">
        <f t="shared" si="130"/>
        <v>1020.32041382583</v>
      </c>
      <c r="J1310">
        <f t="shared" si="131"/>
        <v>252.69143290371474</v>
      </c>
      <c r="K1310">
        <f t="shared" si="132"/>
        <v>4.0378116586746797</v>
      </c>
      <c r="L1310">
        <f>MIN(MAX(L1309*(1+MAX(MIN(((B1310-B1309)/B1309)/($K$7*卓尔金历!$O$8),0),-卓尔金历!$N$11))+MIN(MAX(((B1310-B1309)/B1309)/($K$7*卓尔金历!$O$8),0),卓尔金历!$N$11),0),1)</f>
        <v>0.64329835749409281</v>
      </c>
      <c r="M1310">
        <f t="shared" si="133"/>
        <v>958.43232461463094</v>
      </c>
      <c r="N1310">
        <f t="shared" si="134"/>
        <v>-1.0268192048012081E-2</v>
      </c>
      <c r="O1310">
        <f t="shared" si="127"/>
        <v>6.0250233748961372E-2</v>
      </c>
      <c r="P1310">
        <f t="shared" si="128"/>
        <v>1</v>
      </c>
      <c r="Q1310">
        <f t="shared" si="135"/>
        <v>14.501030588810563</v>
      </c>
    </row>
    <row r="1311" spans="1:17">
      <c r="A1311" s="842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129"/>
        <v>0.27741376434280285</v>
      </c>
      <c r="G1311">
        <f>LN(F1311/参数实验室!$E$58)/参数实验室!$E$59</f>
        <v>-0.86352157754077541</v>
      </c>
      <c r="H1311" s="905">
        <f>INDEX(神经网络!$F$10:$BN$70,MATCH(ROUND(G1311*2,1)/2,神经网络!$D$10:$D$70,0),MATCH(ROUND(E1311*2,1)/2,神经网络!$F$8:$BN$8,0))</f>
        <v>-1.1222052353052658</v>
      </c>
      <c r="I1311">
        <f t="shared" si="130"/>
        <v>1022.9349051853691</v>
      </c>
      <c r="J1311">
        <f t="shared" si="131"/>
        <v>252.1248154503011</v>
      </c>
      <c r="K1311">
        <f t="shared" si="132"/>
        <v>4.057255940310287</v>
      </c>
      <c r="L1311">
        <f>MIN(MAX(L1310*(1+MAX(MIN(((B1311-B1310)/B1310)/($K$7*卓尔金历!$O$8),0),-卓尔金历!$N$11))+MIN(MAX(((B1311-B1310)/B1310)/($K$7*卓尔金历!$O$8),0),卓尔金历!$N$11),0),1)</f>
        <v>0.60085417402210117</v>
      </c>
      <c r="M1311">
        <f t="shared" si="133"/>
        <v>960.01220617482397</v>
      </c>
      <c r="N1311">
        <f t="shared" si="134"/>
        <v>-2.2423294961074411E-3</v>
      </c>
      <c r="O1311">
        <f t="shared" si="127"/>
        <v>6.0032999399510116E-2</v>
      </c>
      <c r="P1311">
        <f t="shared" si="128"/>
        <v>1</v>
      </c>
      <c r="Q1311">
        <f t="shared" si="135"/>
        <v>14.538188346966844</v>
      </c>
    </row>
    <row r="1312" spans="1:17">
      <c r="A1312" s="842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129"/>
        <v>0.27988486610872065</v>
      </c>
      <c r="G1312">
        <f>LN(F1312/参数实验室!$E$58)/参数实验室!$E$59</f>
        <v>-0.85886706672080038</v>
      </c>
      <c r="H1312" s="905">
        <f>INDEX(神经网络!$F$10:$BN$70,MATCH(ROUND(G1312*2,1)/2,神经网络!$D$10:$D$70,0),MATCH(ROUND(E1312*2,1)/2,神经网络!$F$8:$BN$8,0))</f>
        <v>-1.1222052353052658</v>
      </c>
      <c r="I1312">
        <f t="shared" si="130"/>
        <v>1018.1748982000785</v>
      </c>
      <c r="J1312">
        <f t="shared" si="131"/>
        <v>253.17026455448686</v>
      </c>
      <c r="K1312">
        <f t="shared" si="132"/>
        <v>4.0217001786991009</v>
      </c>
      <c r="L1312">
        <f>MIN(MAX(L1311*(1+MAX(MIN(((B1312-B1311)/B1311)/($K$7*卓尔金历!$O$8),0),-卓尔金历!$N$11))+MIN(MAX(((B1312-B1311)/B1311)/($K$7*卓尔金历!$O$8),0),卓尔金历!$N$11),0),1)</f>
        <v>0.72286366418712433</v>
      </c>
      <c r="M1312">
        <f t="shared" si="133"/>
        <v>957.32806453544526</v>
      </c>
      <c r="N1312">
        <f t="shared" si="134"/>
        <v>4.146553770673426E-3</v>
      </c>
      <c r="O1312">
        <f t="shared" si="127"/>
        <v>5.7672821427645377E-2</v>
      </c>
      <c r="P1312">
        <f t="shared" si="128"/>
        <v>1</v>
      </c>
      <c r="Q1312">
        <f t="shared" si="135"/>
        <v>14.470538022655649</v>
      </c>
    </row>
    <row r="1313" spans="1:17">
      <c r="A1313" s="842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129"/>
        <v>0.29012428211020236</v>
      </c>
      <c r="G1313">
        <f>LN(F1313/参数实验室!$E$58)/参数实验室!$E$59</f>
        <v>-0.84000850248799697</v>
      </c>
      <c r="H1313" s="905">
        <f>INDEX(神经网络!$F$10:$BN$70,MATCH(ROUND(G1313*2,1)/2,神经网络!$D$10:$D$70,0),MATCH(ROUND(E1313*2,1)/2,神经网络!$F$8:$BN$8,0))</f>
        <v>-1.1427499352165618</v>
      </c>
      <c r="I1313">
        <f t="shared" si="130"/>
        <v>1040.0735389660613</v>
      </c>
      <c r="J1313">
        <f t="shared" si="131"/>
        <v>248.31810382666274</v>
      </c>
      <c r="K1313">
        <f t="shared" si="132"/>
        <v>4.1884724590683877</v>
      </c>
      <c r="L1313">
        <f>MIN(MAX(L1312*(1+MAX(MIN(((B1313-B1312)/B1312)/($K$7*卓尔金历!$O$8),0),-卓尔金历!$N$11))+MIN(MAX(((B1313-B1312)/B1312)/($K$7*卓尔金历!$O$8),0),卓尔金历!$N$11),0),1)</f>
        <v>0.3152157835947571</v>
      </c>
      <c r="M1313">
        <f t="shared" si="133"/>
        <v>972.21180056338733</v>
      </c>
      <c r="N1313">
        <f t="shared" si="134"/>
        <v>-1.91656027865779E-2</v>
      </c>
      <c r="O1313">
        <f t="shared" si="127"/>
        <v>5.6322081762403595E-2</v>
      </c>
      <c r="P1313">
        <f t="shared" si="128"/>
        <v>1</v>
      </c>
      <c r="Q1313">
        <f t="shared" si="135"/>
        <v>14.781766588994122</v>
      </c>
    </row>
    <row r="1314" spans="1:17">
      <c r="A1314" s="842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129"/>
        <v>0.30167227672544156</v>
      </c>
      <c r="G1314">
        <f>LN(F1314/参数实验室!$E$58)/参数实验室!$E$59</f>
        <v>-0.8195224721377723</v>
      </c>
      <c r="H1314" s="905">
        <f>INDEX(神经网络!$F$10:$BN$70,MATCH(ROUND(G1314*2,1)/2,神经网络!$D$10:$D$70,0),MATCH(ROUND(E1314*2,1)/2,神经网络!$F$8:$BN$8,0))</f>
        <v>-1.098441560452126</v>
      </c>
      <c r="I1314">
        <f t="shared" si="130"/>
        <v>1050.2398862020773</v>
      </c>
      <c r="J1314">
        <f t="shared" si="131"/>
        <v>246.19408642911279</v>
      </c>
      <c r="K1314">
        <f t="shared" si="132"/>
        <v>4.2659021645691526</v>
      </c>
      <c r="L1314">
        <f>MIN(MAX(L1313*(1+MAX(MIN(((B1314-B1313)/B1313)/($K$7*卓尔金历!$O$8),0),-卓尔金历!$N$11))+MIN(MAX(((B1314-B1313)/B1313)/($K$7*卓尔金历!$O$8),0),卓尔金历!$N$11),0),1)</f>
        <v>0.23588094312772651</v>
      </c>
      <c r="M1314">
        <f t="shared" si="133"/>
        <v>975.20730340151567</v>
      </c>
      <c r="N1314">
        <f t="shared" si="134"/>
        <v>-8.5536147579180471E-3</v>
      </c>
      <c r="O1314">
        <f t="shared" si="127"/>
        <v>4.637808821877925E-2</v>
      </c>
      <c r="P1314">
        <f t="shared" si="128"/>
        <v>1</v>
      </c>
      <c r="Q1314">
        <f t="shared" si="135"/>
        <v>14.926253076031227</v>
      </c>
    </row>
    <row r="1315" spans="1:17">
      <c r="A1315" s="842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129"/>
        <v>0.30108174263703602</v>
      </c>
      <c r="G1315">
        <f>LN(F1315/参数实验室!$E$58)/参数实验室!$E$59</f>
        <v>-0.82055089930072389</v>
      </c>
      <c r="H1315" s="905">
        <f>INDEX(神经网络!$F$10:$BN$70,MATCH(ROUND(G1315*2,1)/2,神经网络!$D$10:$D$70,0),MATCH(ROUND(E1315*2,1)/2,神经网络!$F$8:$BN$8,0))</f>
        <v>-1.098441560452126</v>
      </c>
      <c r="I1315">
        <f t="shared" si="130"/>
        <v>1050.2660630582384</v>
      </c>
      <c r="J1315">
        <f t="shared" si="131"/>
        <v>246.18850005985379</v>
      </c>
      <c r="K1315">
        <f t="shared" si="132"/>
        <v>4.2661052925010541</v>
      </c>
      <c r="L1315">
        <f>MIN(MAX(L1314*(1+MAX(MIN(((B1315-B1314)/B1314)/($K$7*卓尔金历!$O$8),0),-卓尔金历!$N$11))+MIN(MAX(((B1315-B1314)/B1314)/($K$7*卓尔金历!$O$8),0),卓尔金历!$N$11),0),1)</f>
        <v>0.23572345377842743</v>
      </c>
      <c r="M1315">
        <f t="shared" si="133"/>
        <v>975.21303688781768</v>
      </c>
      <c r="N1315">
        <f t="shared" si="134"/>
        <v>-2.2690915691918962E-5</v>
      </c>
      <c r="O1315">
        <f t="shared" si="127"/>
        <v>3.7788210045499038E-2</v>
      </c>
      <c r="P1315">
        <f t="shared" si="128"/>
        <v>1</v>
      </c>
      <c r="Q1315">
        <f t="shared" si="135"/>
        <v>14.926625107587949</v>
      </c>
    </row>
    <row r="1316" spans="1:17">
      <c r="A1316" s="842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129"/>
        <v>0.30546281532475406</v>
      </c>
      <c r="G1316">
        <f>LN(F1316/参数实验室!$E$58)/参数实验室!$E$59</f>
        <v>-0.81296872360537109</v>
      </c>
      <c r="H1316" s="905">
        <f>INDEX(神经网络!$F$10:$BN$70,MATCH(ROUND(G1316*2,1)/2,神经网络!$D$10:$D$70,0),MATCH(ROUND(E1316*2,1)/2,神经网络!$F$8:$BN$8,0))</f>
        <v>-1.122789828796886</v>
      </c>
      <c r="I1316">
        <f t="shared" si="130"/>
        <v>1075.0791646083965</v>
      </c>
      <c r="J1316">
        <f t="shared" si="131"/>
        <v>240.89342005506546</v>
      </c>
      <c r="K1316">
        <f t="shared" si="132"/>
        <v>4.4628830640647879</v>
      </c>
      <c r="L1316">
        <f>MIN(MAX(L1315*(1+MAX(MIN(((B1316-B1315)/B1315)/($K$7*卓尔金历!$O$8),0),-卓尔金历!$N$11))+MIN(MAX(((B1316-B1315)/B1315)/($K$7*卓尔金历!$O$8),0),卓尔金历!$N$11),0),1)</f>
        <v>8.6542331299918063E-2</v>
      </c>
      <c r="M1316">
        <f t="shared" si="133"/>
        <v>980.64408955744955</v>
      </c>
      <c r="N1316">
        <f t="shared" si="134"/>
        <v>-2.1508234558076256E-2</v>
      </c>
      <c r="O1316">
        <f t="shared" si="127"/>
        <v>3.768978101252099E-2</v>
      </c>
      <c r="P1316">
        <f t="shared" si="128"/>
        <v>0.61993875736960991</v>
      </c>
      <c r="Q1316">
        <f t="shared" si="135"/>
        <v>15.279274667183575</v>
      </c>
    </row>
    <row r="1317" spans="1:17">
      <c r="A1317" s="842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129"/>
        <v>0.31002581632364223</v>
      </c>
      <c r="G1317">
        <f>LN(F1317/参数实验室!$E$58)/参数实验室!$E$59</f>
        <v>-0.80518644046530696</v>
      </c>
      <c r="H1317" s="905">
        <f>INDEX(神经网络!$F$10:$BN$70,MATCH(ROUND(G1317*2,1)/2,神经网络!$D$10:$D$70,0),MATCH(ROUND(E1317*2,1)/2,神经网络!$F$8:$BN$8,0))</f>
        <v>-1.1430897918177338</v>
      </c>
      <c r="I1317">
        <f t="shared" si="130"/>
        <v>1081.3055240599065</v>
      </c>
      <c r="J1317">
        <f t="shared" si="131"/>
        <v>239.65085192131184</v>
      </c>
      <c r="K1317">
        <f t="shared" si="132"/>
        <v>4.5120036728054185</v>
      </c>
      <c r="L1317">
        <f>MIN(MAX(L1316*(1+MAX(MIN(((B1317-B1316)/B1316)/($K$7*卓尔金历!$O$8),0),-卓尔金历!$N$11))+MIN(MAX(((B1317-B1316)/B1316)/($K$7*卓尔金历!$O$8),0),卓尔金历!$N$11),0),1)</f>
        <v>7.3407328332134772E-2</v>
      </c>
      <c r="M1317">
        <f t="shared" si="133"/>
        <v>981.13560113182245</v>
      </c>
      <c r="N1317">
        <f t="shared" si="134"/>
        <v>-5.1581655217878978E-3</v>
      </c>
      <c r="O1317">
        <f t="shared" si="127"/>
        <v>3.7469973998748247E-2</v>
      </c>
      <c r="P1317">
        <f t="shared" si="128"/>
        <v>1</v>
      </c>
      <c r="Q1317">
        <f t="shared" si="135"/>
        <v>15.334133336699187</v>
      </c>
    </row>
    <row r="1318" spans="1:17">
      <c r="A1318" s="842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129"/>
        <v>0.33092112636716708</v>
      </c>
      <c r="G1318">
        <f>LN(F1318/参数实验室!$E$58)/参数实验室!$E$59</f>
        <v>-0.77095310549773066</v>
      </c>
      <c r="H1318" s="905">
        <f>INDEX(神经网络!$F$10:$BN$70,MATCH(ROUND(G1318*2,1)/2,神经网络!$D$10:$D$70,0),MATCH(ROUND(E1318*2,1)/2,神经网络!$F$8:$BN$8,0))</f>
        <v>-1.0987254536115252</v>
      </c>
      <c r="I1318">
        <f t="shared" si="130"/>
        <v>1153.1554166564292</v>
      </c>
      <c r="J1318">
        <f t="shared" si="131"/>
        <v>225.72004309484839</v>
      </c>
      <c r="K1318">
        <f t="shared" si="132"/>
        <v>5.1087860911486231</v>
      </c>
      <c r="L1318">
        <f>MIN(MAX(L1317*(1+MAX(MIN(((B1318-B1317)/B1317)/($K$7*卓尔金历!$O$8),0),-卓尔金历!$N$11))+MIN(MAX(((B1318-B1317)/B1317)/($K$7*卓尔金历!$O$8),0),卓尔金历!$N$11),0),1)</f>
        <v>0</v>
      </c>
      <c r="M1318">
        <f t="shared" si="133"/>
        <v>985.92130866689774</v>
      </c>
      <c r="N1318">
        <f t="shared" si="134"/>
        <v>-5.8129602773277618E-2</v>
      </c>
      <c r="O1318">
        <f t="shared" si="127"/>
        <v>3.9334954494725134E-2</v>
      </c>
      <c r="P1318">
        <f t="shared" si="128"/>
        <v>2.2835644847988553E-2</v>
      </c>
      <c r="Q1318">
        <f t="shared" si="135"/>
        <v>16.35304594630642</v>
      </c>
    </row>
    <row r="1319" spans="1:17">
      <c r="A1319" s="842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129"/>
        <v>0.31850235444752495</v>
      </c>
      <c r="G1319">
        <f>LN(F1319/参数实验室!$E$58)/参数实验室!$E$59</f>
        <v>-0.79102887277514933</v>
      </c>
      <c r="H1319" s="905">
        <f>INDEX(神经网络!$F$10:$BN$70,MATCH(ROUND(G1319*2,1)/2,神经网络!$D$10:$D$70,0),MATCH(ROUND(E1319*2,1)/2,神经网络!$F$8:$BN$8,0))</f>
        <v>-1.1655470694068952</v>
      </c>
      <c r="I1319">
        <f t="shared" si="130"/>
        <v>1150.1652886982231</v>
      </c>
      <c r="J1319">
        <f t="shared" si="131"/>
        <v>226.25274330633235</v>
      </c>
      <c r="K1319">
        <f t="shared" si="132"/>
        <v>5.0835418474505287</v>
      </c>
      <c r="L1319">
        <f>MIN(MAX(L1318*(1+MAX(MIN(((B1319-B1318)/B1318)/($K$7*卓尔金历!$O$8),0),-卓尔金历!$N$11))+MIN(MAX(((B1319-B1318)/B1318)/($K$7*卓尔金历!$O$8),0),卓尔金历!$N$11),0),1)</f>
        <v>6.944149394457369E-2</v>
      </c>
      <c r="M1319">
        <f t="shared" si="133"/>
        <v>985.92130866689774</v>
      </c>
      <c r="N1319">
        <f t="shared" si="134"/>
        <v>2.3600040305685448E-3</v>
      </c>
      <c r="O1319">
        <f t="shared" si="127"/>
        <v>3.9327100524999374E-2</v>
      </c>
      <c r="P1319">
        <f t="shared" si="128"/>
        <v>1</v>
      </c>
      <c r="Q1319">
        <f t="shared" si="135"/>
        <v>16.352077637531774</v>
      </c>
    </row>
    <row r="1320" spans="1:17">
      <c r="A1320" s="842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129"/>
        <v>0.32353274638897972</v>
      </c>
      <c r="G1320">
        <f>LN(F1320/参数实验室!$E$58)/参数实验室!$E$59</f>
        <v>-0.78280416489357996</v>
      </c>
      <c r="H1320" s="905">
        <f>INDEX(神经网络!$F$10:$BN$70,MATCH(ROUND(G1320*2,1)/2,神经网络!$D$10:$D$70,0),MATCH(ROUND(E1320*2,1)/2,神经网络!$F$8:$BN$8,0))</f>
        <v>-1.122789828796886</v>
      </c>
      <c r="I1320">
        <f t="shared" si="130"/>
        <v>1175.6947203459745</v>
      </c>
      <c r="J1320">
        <f t="shared" si="131"/>
        <v>221.94405650213466</v>
      </c>
      <c r="K1320">
        <f t="shared" si="132"/>
        <v>5.2972570605181613</v>
      </c>
      <c r="L1320">
        <f>MIN(MAX(L1319*(1+MAX(MIN(((B1320-B1319)/B1319)/($K$7*卓尔金历!$O$8),0),-卓尔金历!$N$11))+MIN(MAX(((B1320-B1319)/B1319)/($K$7*卓尔金历!$O$8),0),卓尔金历!$N$11),0),1)</f>
        <v>3.0530131332614022E-2</v>
      </c>
      <c r="M1320">
        <f t="shared" si="133"/>
        <v>987.44095385179708</v>
      </c>
      <c r="N1320">
        <f t="shared" si="134"/>
        <v>-1.9043688669728134E-2</v>
      </c>
      <c r="O1320">
        <f t="shared" si="127"/>
        <v>3.925847445657487E-2</v>
      </c>
      <c r="P1320">
        <f t="shared" si="128"/>
        <v>0.79120915467697106</v>
      </c>
      <c r="Q1320">
        <f t="shared" si="135"/>
        <v>16.715033512177044</v>
      </c>
    </row>
    <row r="1321" spans="1:17">
      <c r="A1321" s="842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129"/>
        <v>0.3164246729291621</v>
      </c>
      <c r="G1321">
        <f>LN(F1321/参数实验室!$E$58)/参数实验室!$E$59</f>
        <v>-0.79446386101933175</v>
      </c>
      <c r="H1321" s="905">
        <f>INDEX(神经网络!$F$10:$BN$70,MATCH(ROUND(G1321*2,1)/2,神经网络!$D$10:$D$70,0),MATCH(ROUND(E1321*2,1)/2,神经网络!$F$8:$BN$8,0))</f>
        <v>-1.1430897918177338</v>
      </c>
      <c r="I1321">
        <f t="shared" si="130"/>
        <v>1135.7593407844995</v>
      </c>
      <c r="J1321">
        <f t="shared" si="131"/>
        <v>228.65847332508665</v>
      </c>
      <c r="K1321">
        <f t="shared" si="132"/>
        <v>4.9670555578746303</v>
      </c>
      <c r="L1321">
        <f>MIN(MAX(L1320*(1+MAX(MIN(((B1321-B1320)/B1320)/($K$7*卓尔金历!$O$8),0),-卓尔金历!$N$11))+MIN(MAX(((B1321-B1320)/B1320)/($K$7*卓尔金历!$O$8),0),卓尔金历!$N$11),0),1)</f>
        <v>0.92069631034397137</v>
      </c>
      <c r="M1321">
        <f t="shared" si="133"/>
        <v>986.41694654255787</v>
      </c>
      <c r="N1321">
        <f t="shared" si="134"/>
        <v>3.0252744447281075E-2</v>
      </c>
      <c r="O1321">
        <f t="shared" si="127"/>
        <v>2.0137016972832104E-2</v>
      </c>
      <c r="P1321">
        <f t="shared" si="128"/>
        <v>2.3279209715708134E-2</v>
      </c>
      <c r="Q1321">
        <f t="shared" si="135"/>
        <v>16.265810698357509</v>
      </c>
    </row>
    <row r="1322" spans="1:17">
      <c r="A1322" s="842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129"/>
        <v>0.31659152661855239</v>
      </c>
      <c r="G1322">
        <f>LN(F1322/参数实验室!$E$58)/参数实验室!$E$59</f>
        <v>-0.79418717351727319</v>
      </c>
      <c r="H1322" s="905">
        <f>INDEX(神经网络!$F$10:$BN$70,MATCH(ROUND(G1322*2,1)/2,神经网络!$D$10:$D$70,0),MATCH(ROUND(E1322*2,1)/2,神经网络!$F$8:$BN$8,0))</f>
        <v>-1.1430897918177338</v>
      </c>
      <c r="I1322">
        <f t="shared" si="130"/>
        <v>1109.9293701003605</v>
      </c>
      <c r="J1322">
        <f t="shared" si="131"/>
        <v>233.20777303379739</v>
      </c>
      <c r="K1322">
        <f t="shared" si="132"/>
        <v>4.7594012654951481</v>
      </c>
      <c r="L1322">
        <f>MIN(MAX(L1321*(1+MAX(MIN(((B1322-B1321)/B1321)/($K$7*卓尔金历!$O$8),0),-卓尔金历!$N$11))+MIN(MAX(((B1322-B1321)/B1321)/($K$7*卓尔金历!$O$8),0),卓尔金历!$N$11),0),1)</f>
        <v>1</v>
      </c>
      <c r="M1322">
        <f t="shared" si="133"/>
        <v>965.76245427504762</v>
      </c>
      <c r="N1322">
        <f t="shared" si="134"/>
        <v>1.9895609563713508E-2</v>
      </c>
      <c r="O1322">
        <f t="shared" si="127"/>
        <v>2.0842806594604236E-2</v>
      </c>
      <c r="P1322">
        <f t="shared" si="128"/>
        <v>6.7583384393777063E-2</v>
      </c>
      <c r="Q1322">
        <f t="shared" si="135"/>
        <v>16.25719914409547</v>
      </c>
    </row>
    <row r="1323" spans="1:17">
      <c r="A1323" s="842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129"/>
        <v>0.33856175383884668</v>
      </c>
      <c r="G1323">
        <f>LN(F1323/参数实验室!$E$58)/参数实验室!$E$59</f>
        <v>-0.75897255016748011</v>
      </c>
      <c r="H1323" s="905">
        <f>INDEX(神经网络!$F$10:$BN$70,MATCH(ROUND(G1323*2,1)/2,神经网络!$D$10:$D$70,0),MATCH(ROUND(E1323*2,1)/2,神经网络!$F$8:$BN$8,0))</f>
        <v>-1.1854137987362128</v>
      </c>
      <c r="I1323">
        <f t="shared" si="130"/>
        <v>1199.4669969736926</v>
      </c>
      <c r="J1323">
        <f t="shared" si="131"/>
        <v>216.74993017038415</v>
      </c>
      <c r="K1323">
        <f t="shared" si="132"/>
        <v>5.533874894588469</v>
      </c>
      <c r="L1323">
        <f>MIN(MAX(L1322*(1+MAX(MIN(((B1323-B1322)/B1322)/($K$7*卓尔金历!$O$8),0),-卓尔金历!$N$11))+MIN(MAX(((B1323-B1322)/B1322)/($K$7*卓尔金历!$O$8),0),卓尔金历!$N$11),0),1)</f>
        <v>0</v>
      </c>
      <c r="M1323">
        <f t="shared" si="133"/>
        <v>1043.6701848104904</v>
      </c>
      <c r="N1323">
        <f t="shared" si="134"/>
        <v>-7.05715879420028E-2</v>
      </c>
      <c r="O1323">
        <f t="shared" si="127"/>
        <v>2.4952411416718119E-2</v>
      </c>
      <c r="P1323">
        <f t="shared" si="128"/>
        <v>0</v>
      </c>
      <c r="Q1323">
        <f t="shared" si="135"/>
        <v>16.345832235670137</v>
      </c>
    </row>
    <row r="1324" spans="1:17">
      <c r="A1324" s="842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129"/>
        <v>0.35464041594228429</v>
      </c>
      <c r="G1324">
        <f>LN(F1324/参数实验室!$E$58)/参数实验室!$E$59</f>
        <v>-0.73462044901662704</v>
      </c>
      <c r="H1324" s="905">
        <f>INDEX(神经网络!$F$10:$BN$70,MATCH(ROUND(G1324*2,1)/2,神经网络!$D$10:$D$70,0),MATCH(ROUND(E1324*2,1)/2,神经网络!$F$8:$BN$8,0))</f>
        <v>-1.1653569928477376</v>
      </c>
      <c r="I1324">
        <f t="shared" si="130"/>
        <v>1254.2085678673366</v>
      </c>
      <c r="J1324">
        <f t="shared" si="131"/>
        <v>208.40509157655308</v>
      </c>
      <c r="K1324">
        <f t="shared" si="132"/>
        <v>6.0181282442738704</v>
      </c>
      <c r="L1324">
        <f>MIN(MAX(L1323*(1+MAX(MIN(((B1324-B1323)/B1323)/($K$7*卓尔金历!$O$8),0),-卓尔金历!$N$11))+MIN(MAX(((B1324-B1323)/B1323)/($K$7*卓尔金历!$O$8),0),卓尔金历!$N$11),0),1)</f>
        <v>0</v>
      </c>
      <c r="M1324">
        <f t="shared" si="133"/>
        <v>1043.6701848104904</v>
      </c>
      <c r="N1324">
        <f t="shared" si="134"/>
        <v>-3.8499844439494349E-2</v>
      </c>
      <c r="O1324">
        <f t="shared" ref="O1324:O1387" si="136">STDEVP(N1304:N1324)</f>
        <v>2.5727779682125442E-2</v>
      </c>
      <c r="P1324">
        <f t="shared" ref="P1324:P1387" si="137">MIN(O1323*MAX(1-LN(MAX(ABS(N1324),0.0001)/O1324),0)+MAX(-LN(MAX(ABS(N1324),0.0001)/O1324),0),1)</f>
        <v>1.489452178091865E-2</v>
      </c>
      <c r="Q1324">
        <f t="shared" si="135"/>
        <v>16.345832235670137</v>
      </c>
    </row>
    <row r="1325" spans="1:17">
      <c r="A1325" s="842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129"/>
        <v>0.38041155253762576</v>
      </c>
      <c r="G1325">
        <f>LN(F1325/参数实验室!$E$58)/参数实验室!$E$59</f>
        <v>-0.69780228620692797</v>
      </c>
      <c r="H1325" s="905">
        <f>INDEX(神经网络!$F$10:$BN$70,MATCH(ROUND(G1325*2,1)/2,神经网络!$D$10:$D$70,0),MATCH(ROUND(E1325*2,1)/2,神经网络!$F$8:$BN$8,0))</f>
        <v>-1.1425891298317175</v>
      </c>
      <c r="I1325">
        <f t="shared" si="130"/>
        <v>1340.9558151029707</v>
      </c>
      <c r="J1325">
        <f t="shared" si="131"/>
        <v>196.03607198435805</v>
      </c>
      <c r="K1325">
        <f t="shared" si="132"/>
        <v>6.8403523980523708</v>
      </c>
      <c r="L1325">
        <f>MIN(MAX(L1324*(1+MAX(MIN(((B1325-B1324)/B1324)/($K$7*卓尔金历!$O$8),0),-卓尔金历!$N$11))+MIN(MAX(((B1325-B1324)/B1324)/($K$7*卓尔金历!$O$8),0),卓尔金历!$N$11),0),1)</f>
        <v>0</v>
      </c>
      <c r="M1325">
        <f t="shared" si="133"/>
        <v>1043.6701848104904</v>
      </c>
      <c r="N1325">
        <f t="shared" si="134"/>
        <v>-5.9350851260999746E-2</v>
      </c>
      <c r="O1325">
        <f t="shared" si="136"/>
        <v>2.6423850667132539E-2</v>
      </c>
      <c r="P1325">
        <f t="shared" si="137"/>
        <v>4.9088750961770447E-3</v>
      </c>
      <c r="Q1325">
        <f t="shared" si="135"/>
        <v>16.362671361415263</v>
      </c>
    </row>
    <row r="1326" spans="1:17">
      <c r="A1326" s="842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129"/>
        <v>0.39492849772944916</v>
      </c>
      <c r="G1326">
        <f>LN(F1326/参数实验室!$E$58)/参数实验室!$E$59</f>
        <v>-0.67814596145673034</v>
      </c>
      <c r="H1326" s="905">
        <f>INDEX(神经网络!$F$10:$BN$70,MATCH(ROUND(G1326*2,1)/2,神经网络!$D$10:$D$70,0),MATCH(ROUND(E1326*2,1)/2,神经网络!$F$8:$BN$8,0))</f>
        <v>-1.1647570204995867</v>
      </c>
      <c r="I1326">
        <f t="shared" si="130"/>
        <v>1358.797756779403</v>
      </c>
      <c r="J1326">
        <f t="shared" si="131"/>
        <v>193.75324208930198</v>
      </c>
      <c r="K1326">
        <f t="shared" si="132"/>
        <v>7.0130323607856084</v>
      </c>
      <c r="L1326">
        <f>MIN(MAX(L1325*(1+MAX(MIN(((B1326-B1325)/B1325)/($K$7*卓尔金历!$O$8),0),-卓尔金历!$N$11))+MIN(MAX(((B1326-B1325)/B1325)/($K$7*卓尔金历!$O$8),0),卓尔金历!$N$11),0),1)</f>
        <v>0</v>
      </c>
      <c r="M1326">
        <f t="shared" si="133"/>
        <v>1043.6701848104904</v>
      </c>
      <c r="N1326">
        <f t="shared" si="134"/>
        <v>-1.1644948156470984E-2</v>
      </c>
      <c r="O1326">
        <f t="shared" si="136"/>
        <v>2.6297780861862949E-2</v>
      </c>
      <c r="P1326">
        <f t="shared" si="137"/>
        <v>0.86256114573925924</v>
      </c>
      <c r="Q1326">
        <f t="shared" si="135"/>
        <v>16.363740081169752</v>
      </c>
    </row>
    <row r="1327" spans="1:17">
      <c r="A1327" s="842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129"/>
        <v>0.3942203523219503</v>
      </c>
      <c r="G1327">
        <f>LN(F1327/参数实验室!$E$58)/参数实验室!$E$59</f>
        <v>-0.67908792083474545</v>
      </c>
      <c r="H1327" s="905">
        <f>INDEX(神经网络!$F$10:$BN$70,MATCH(ROUND(G1327*2,1)/2,神经网络!$D$10:$D$70,0),MATCH(ROUND(E1327*2,1)/2,神经网络!$F$8:$BN$8,0))</f>
        <v>-1.1647570204995867</v>
      </c>
      <c r="I1327">
        <f t="shared" si="130"/>
        <v>1388.357604001649</v>
      </c>
      <c r="J1327">
        <f t="shared" si="131"/>
        <v>190.13447188859172</v>
      </c>
      <c r="K1327">
        <f t="shared" si="132"/>
        <v>7.301977333258904</v>
      </c>
      <c r="L1327">
        <f>MIN(MAX(L1326*(1+MAX(MIN(((B1327-B1326)/B1326)/($K$7*卓尔金历!$O$8),0),-卓尔金历!$N$11))+MIN(MAX(((B1327-B1326)/B1326)/($K$7*卓尔金历!$O$8),0),卓尔金历!$N$11),0),1)</f>
        <v>0</v>
      </c>
      <c r="M1327">
        <f t="shared" si="133"/>
        <v>1043.6701848104904</v>
      </c>
      <c r="N1327">
        <f t="shared" si="134"/>
        <v>-1.867721108399497E-2</v>
      </c>
      <c r="O1327">
        <f t="shared" si="136"/>
        <v>2.4880931835894671E-2</v>
      </c>
      <c r="P1327">
        <f t="shared" si="137"/>
        <v>0.32063751955204645</v>
      </c>
      <c r="Q1327">
        <f t="shared" si="135"/>
        <v>16.670797664742448</v>
      </c>
    </row>
    <row r="1328" spans="1:17">
      <c r="A1328" s="842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129"/>
        <v>0.40247332453854623</v>
      </c>
      <c r="G1328">
        <f>LN(F1328/参数实验室!$E$58)/参数实验室!$E$59</f>
        <v>-0.66821357624816835</v>
      </c>
      <c r="H1328" s="905">
        <f>INDEX(神经网络!$F$10:$BN$70,MATCH(ROUND(G1328*2,1)/2,神经网络!$D$10:$D$70,0),MATCH(ROUND(E1328*2,1)/2,神经网络!$F$8:$BN$8,0))</f>
        <v>-1.0979854505964417</v>
      </c>
      <c r="I1328">
        <f t="shared" si="130"/>
        <v>1449.0748460604063</v>
      </c>
      <c r="J1328">
        <f t="shared" si="131"/>
        <v>182.99549100195512</v>
      </c>
      <c r="K1328">
        <f t="shared" si="132"/>
        <v>7.9186368916867167</v>
      </c>
      <c r="L1328">
        <f>MIN(MAX(L1327*(1+MAX(MIN(((B1328-B1327)/B1327)/($K$7*卓尔金历!$O$8),0),-卓尔金历!$N$11))+MIN(MAX(((B1328-B1327)/B1327)/($K$7*卓尔金历!$O$8),0),卓尔金历!$N$11),0),1)</f>
        <v>0</v>
      </c>
      <c r="M1328">
        <f t="shared" si="133"/>
        <v>1043.6701848104904</v>
      </c>
      <c r="N1328">
        <f t="shared" si="134"/>
        <v>-3.7547009838487549E-2</v>
      </c>
      <c r="O1328">
        <f t="shared" si="136"/>
        <v>2.5398799104053699E-2</v>
      </c>
      <c r="P1328">
        <f t="shared" si="137"/>
        <v>1.5155178359954058E-2</v>
      </c>
      <c r="Q1328">
        <f t="shared" si="135"/>
        <v>16.904563701483212</v>
      </c>
    </row>
    <row r="1329" spans="1:17">
      <c r="A1329" s="842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129"/>
        <v>0.37279825027832703</v>
      </c>
      <c r="G1329">
        <f>LN(F1329/参数实验室!$E$58)/参数实验室!$E$59</f>
        <v>-0.70841289841250454</v>
      </c>
      <c r="H1329" s="905">
        <f>INDEX(神经网络!$F$10:$BN$70,MATCH(ROUND(G1329*2,1)/2,神经网络!$D$10:$D$70,0),MATCH(ROUND(E1329*2,1)/2,神经网络!$F$8:$BN$8,0))</f>
        <v>-1.1846583288739243</v>
      </c>
      <c r="I1329">
        <f t="shared" si="130"/>
        <v>1369.8243923081875</v>
      </c>
      <c r="J1329">
        <f t="shared" si="131"/>
        <v>192.11045050077797</v>
      </c>
      <c r="K1329">
        <f t="shared" si="132"/>
        <v>7.1304001876911958</v>
      </c>
      <c r="L1329">
        <f>MIN(MAX(L1328*(1+MAX(MIN(((B1329-B1328)/B1328)/($K$7*卓尔金历!$O$8),0),-卓尔金历!$N$11))+MIN(MAX(((B1329-B1328)/B1328)/($K$7*卓尔金历!$O$8),0),卓尔金历!$N$11),0),1)</f>
        <v>1</v>
      </c>
      <c r="M1329">
        <f t="shared" si="133"/>
        <v>1043.6701848104904</v>
      </c>
      <c r="N1329">
        <f t="shared" si="134"/>
        <v>4.980974913051528E-2</v>
      </c>
      <c r="O1329">
        <f t="shared" si="136"/>
        <v>2.854890594724627E-2</v>
      </c>
      <c r="P1329">
        <f t="shared" si="137"/>
        <v>1.1262027772887541E-2</v>
      </c>
      <c r="Q1329">
        <f t="shared" si="135"/>
        <v>16.890552481301107</v>
      </c>
    </row>
    <row r="1330" spans="1:17">
      <c r="A1330" s="842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129"/>
        <v>0.40725391868609312</v>
      </c>
      <c r="G1330">
        <f>LN(F1330/参数实验室!$E$58)/参数实验室!$E$59</f>
        <v>-0.66201607371525395</v>
      </c>
      <c r="H1330" s="905">
        <f>INDEX(神经网络!$F$10:$BN$70,MATCH(ROUND(G1330*2,1)/2,神经网络!$D$10:$D$70,0),MATCH(ROUND(E1330*2,1)/2,神经网络!$F$8:$BN$8,0))</f>
        <v>-1.1217853768411932</v>
      </c>
      <c r="I1330">
        <f t="shared" si="130"/>
        <v>1552.7272220572254</v>
      </c>
      <c r="J1330">
        <f t="shared" si="131"/>
        <v>170.45768325286292</v>
      </c>
      <c r="K1330">
        <f t="shared" si="132"/>
        <v>9.1091653507566175</v>
      </c>
      <c r="L1330">
        <f>MIN(MAX(L1329*(1+MAX(MIN(((B1330-B1329)/B1329)/($K$7*卓尔金历!$O$8),0),-卓尔金历!$N$11))+MIN(MAX(((B1330-B1329)/B1329)/($K$7*卓尔金历!$O$8),0),卓尔金历!$N$11),0),1)</f>
        <v>0</v>
      </c>
      <c r="M1330">
        <f t="shared" si="133"/>
        <v>1183.0239816901658</v>
      </c>
      <c r="N1330">
        <f t="shared" si="134"/>
        <v>-0.11270999152556445</v>
      </c>
      <c r="O1330">
        <f t="shared" si="136"/>
        <v>3.5228099331136756E-2</v>
      </c>
      <c r="P1330">
        <f t="shared" si="137"/>
        <v>0</v>
      </c>
      <c r="Q1330">
        <f t="shared" si="135"/>
        <v>16.915951443903708</v>
      </c>
    </row>
    <row r="1331" spans="1:17">
      <c r="A1331" s="842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129"/>
        <v>0.38971300783047175</v>
      </c>
      <c r="G1331">
        <f>LN(F1331/参数实验室!$E$58)/参数实验室!$E$59</f>
        <v>-0.68512344418276117</v>
      </c>
      <c r="H1331" s="905">
        <f>INDEX(神经网络!$F$10:$BN$70,MATCH(ROUND(G1331*2,1)/2,神经网络!$D$10:$D$70,0),MATCH(ROUND(E1331*2,1)/2,神经网络!$F$8:$BN$8,0))</f>
        <v>-1.1647570204995867</v>
      </c>
      <c r="I1331">
        <f t="shared" si="130"/>
        <v>1513.1799143748208</v>
      </c>
      <c r="J1331">
        <f t="shared" si="131"/>
        <v>174.32784007022852</v>
      </c>
      <c r="K1331">
        <f t="shared" si="132"/>
        <v>8.6800818146156775</v>
      </c>
      <c r="L1331">
        <f>MIN(MAX(L1330*(1+MAX(MIN(((B1331-B1330)/B1330)/($K$7*卓尔金历!$O$8),0),-卓尔金历!$N$11))+MIN(MAX(((B1331-B1330)/B1330)/($K$7*卓尔金历!$O$8),0),卓尔金历!$N$11),0),1)</f>
        <v>0.66806434251467095</v>
      </c>
      <c r="M1331">
        <f t="shared" si="133"/>
        <v>1183.0239816901658</v>
      </c>
      <c r="N1331">
        <f t="shared" si="134"/>
        <v>2.270450204127485E-2</v>
      </c>
      <c r="O1331">
        <f t="shared" si="136"/>
        <v>3.6275270259098574E-2</v>
      </c>
      <c r="P1331">
        <f t="shared" si="137"/>
        <v>0.52030805249191914</v>
      </c>
      <c r="Q1331">
        <f t="shared" si="135"/>
        <v>16.915951443903708</v>
      </c>
    </row>
    <row r="1332" spans="1:17">
      <c r="A1332" s="842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129"/>
        <v>0.37752247929276839</v>
      </c>
      <c r="G1332">
        <f>LN(F1332/参数实验室!$E$58)/参数实验室!$E$59</f>
        <v>-0.70180355558833196</v>
      </c>
      <c r="H1332" s="905">
        <f>INDEX(神经网络!$F$10:$BN$70,MATCH(ROUND(G1332*2,1)/2,神经网络!$D$10:$D$70,0),MATCH(ROUND(E1332*2,1)/2,神经网络!$F$8:$BN$8,0))</f>
        <v>-1.1647570204995867</v>
      </c>
      <c r="I1332">
        <f t="shared" si="130"/>
        <v>1452.1298971168769</v>
      </c>
      <c r="J1332">
        <f t="shared" si="131"/>
        <v>180.36630621284056</v>
      </c>
      <c r="K1332">
        <f t="shared" si="132"/>
        <v>8.0510042457891036</v>
      </c>
      <c r="L1332">
        <f>MIN(MAX(L1331*(1+MAX(MIN(((B1332-B1331)/B1331)/($K$7*卓尔金历!$O$8),0),-卓尔金历!$N$11))+MIN(MAX(((B1332-B1331)/B1331)/($K$7*卓尔金历!$O$8),0),卓尔金历!$N$11),0),1)</f>
        <v>1</v>
      </c>
      <c r="M1332">
        <f t="shared" si="133"/>
        <v>1151.1374661231391</v>
      </c>
      <c r="N1332">
        <f t="shared" si="134"/>
        <v>3.4638564558474555E-2</v>
      </c>
      <c r="O1332">
        <f t="shared" si="136"/>
        <v>3.7800249431821475E-2</v>
      </c>
      <c r="P1332">
        <f t="shared" si="137"/>
        <v>0.1267919019822924</v>
      </c>
      <c r="Q1332">
        <f t="shared" si="135"/>
        <v>16.560850194580794</v>
      </c>
    </row>
    <row r="1333" spans="1:17">
      <c r="A1333" s="842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129"/>
        <v>0.37105056610436649</v>
      </c>
      <c r="G1333">
        <f>LN(F1333/参数实验室!$E$58)/参数实验室!$E$59</f>
        <v>-0.71087920815824224</v>
      </c>
      <c r="H1333" s="905">
        <f>INDEX(神经网络!$F$10:$BN$70,MATCH(ROUND(G1333*2,1)/2,神经网络!$D$10:$D$70,0),MATCH(ROUND(E1333*2,1)/2,神经网络!$F$8:$BN$8,0))</f>
        <v>-1.1647570204995867</v>
      </c>
      <c r="I1333">
        <f t="shared" si="130"/>
        <v>1405.7832766296033</v>
      </c>
      <c r="J1333">
        <f t="shared" si="131"/>
        <v>185.30864690156008</v>
      </c>
      <c r="K1333">
        <f t="shared" si="132"/>
        <v>7.5861720439650364</v>
      </c>
      <c r="L1333">
        <f>MIN(MAX(L1332*(1+MAX(MIN(((B1333-B1332)/B1332)/($K$7*卓尔金历!$O$8),0),-卓尔金历!$N$11))+MIN(MAX(((B1333-B1332)/B1332)/($K$7*卓尔金历!$O$8),0),卓尔金历!$N$11),0),1)</f>
        <v>1</v>
      </c>
      <c r="M1333">
        <f t="shared" si="133"/>
        <v>1114.3974118228887</v>
      </c>
      <c r="N1333">
        <f t="shared" si="134"/>
        <v>2.74016848961098E-2</v>
      </c>
      <c r="O1333">
        <f t="shared" si="136"/>
        <v>3.8677868565074575E-2</v>
      </c>
      <c r="P1333">
        <f t="shared" si="137"/>
        <v>0.39549165978486278</v>
      </c>
      <c r="Q1333">
        <f t="shared" si="135"/>
        <v>16.493832921883875</v>
      </c>
    </row>
    <row r="1334" spans="1:17">
      <c r="A1334" s="842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129"/>
        <v>0.38241256165475102</v>
      </c>
      <c r="G1334">
        <f>LN(F1334/参数实验室!$E$58)/参数实验室!$E$59</f>
        <v>-0.6950487284346466</v>
      </c>
      <c r="H1334" s="905">
        <f>INDEX(神经网络!$F$10:$BN$70,MATCH(ROUND(G1334*2,1)/2,神经网络!$D$10:$D$70,0),MATCH(ROUND(E1334*2,1)/2,神经网络!$F$8:$BN$8,0))</f>
        <v>-1.1647570204995867</v>
      </c>
      <c r="I1334">
        <f t="shared" si="130"/>
        <v>1436.9550147190541</v>
      </c>
      <c r="J1334">
        <f t="shared" si="131"/>
        <v>181.78085471449651</v>
      </c>
      <c r="K1334">
        <f t="shared" si="132"/>
        <v>7.904875444534154</v>
      </c>
      <c r="L1334">
        <f>MIN(MAX(L1333*(1+MAX(MIN(((B1334-B1333)/B1333)/($K$7*卓尔金历!$O$8),0),-卓尔金历!$N$11))+MIN(MAX(((B1334-B1333)/B1333)/($K$7*卓尔金历!$O$8),0),卓尔金历!$N$11),0),1)</f>
        <v>0.43983803095116714</v>
      </c>
      <c r="M1334">
        <f t="shared" si="133"/>
        <v>1139.107980533159</v>
      </c>
      <c r="N1334">
        <f t="shared" si="134"/>
        <v>-1.9037385713239839E-2</v>
      </c>
      <c r="O1334">
        <f t="shared" si="136"/>
        <v>3.8677059161010961E-2</v>
      </c>
      <c r="P1334">
        <f t="shared" si="137"/>
        <v>0.77493628605948384</v>
      </c>
      <c r="Q1334">
        <f t="shared" si="135"/>
        <v>16.638477302581336</v>
      </c>
    </row>
    <row r="1335" spans="1:17">
      <c r="A1335" s="842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129"/>
        <v>0.39509503540465457</v>
      </c>
      <c r="G1335">
        <f>LN(F1335/参数实验室!$E$58)/参数实验室!$E$59</f>
        <v>-0.67792468203963507</v>
      </c>
      <c r="H1335" s="905">
        <f>INDEX(神经网络!$F$10:$BN$70,MATCH(ROUND(G1335*2,1)/2,神经网络!$D$10:$D$70,0),MATCH(ROUND(E1335*2,1)/2,神经网络!$F$8:$BN$8,0))</f>
        <v>-1.1647570204995867</v>
      </c>
      <c r="I1335">
        <f t="shared" si="130"/>
        <v>1445.669598634981</v>
      </c>
      <c r="J1335">
        <f t="shared" si="131"/>
        <v>180.83436415147031</v>
      </c>
      <c r="K1335">
        <f t="shared" si="132"/>
        <v>7.9944406884084298</v>
      </c>
      <c r="L1335">
        <f>MIN(MAX(L1334*(1+MAX(MIN(((B1335-B1334)/B1334)/($K$7*卓尔金历!$O$8),0),-卓尔金历!$N$11))+MIN(MAX(((B1335-B1334)/B1334)/($K$7*卓尔金历!$O$8),0),卓尔金历!$N$11),0),1)</f>
        <v>0.37245240976147143</v>
      </c>
      <c r="M1335">
        <f t="shared" si="133"/>
        <v>1142.1464939383632</v>
      </c>
      <c r="N1335">
        <f t="shared" si="134"/>
        <v>-5.2067670410767325E-3</v>
      </c>
      <c r="O1335">
        <f t="shared" si="136"/>
        <v>3.8705938782621539E-2</v>
      </c>
      <c r="P1335">
        <f t="shared" si="137"/>
        <v>1</v>
      </c>
      <c r="Q1335">
        <f t="shared" si="135"/>
        <v>16.716673036389974</v>
      </c>
    </row>
    <row r="1336" spans="1:17">
      <c r="A1336" s="842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129"/>
        <v>0.39142642828236618</v>
      </c>
      <c r="G1336">
        <f>LN(F1336/参数实验室!$E$58)/参数实验室!$E$59</f>
        <v>-0.68282091776457676</v>
      </c>
      <c r="H1336" s="905">
        <f>INDEX(神经网络!$F$10:$BN$70,MATCH(ROUND(G1336*2,1)/2,神经网络!$D$10:$D$70,0),MATCH(ROUND(E1336*2,1)/2,神经网络!$F$8:$BN$8,0))</f>
        <v>-1.1846583288739243</v>
      </c>
      <c r="I1336">
        <f t="shared" si="130"/>
        <v>1440.1594136864148</v>
      </c>
      <c r="J1336">
        <f t="shared" si="131"/>
        <v>181.42612026654953</v>
      </c>
      <c r="K1336">
        <f t="shared" si="132"/>
        <v>7.9379937771394014</v>
      </c>
      <c r="L1336">
        <f>MIN(MAX(L1335*(1+MAX(MIN(((B1336-B1335)/B1335)/($K$7*卓尔金历!$O$8),0),-卓尔金历!$N$11))+MIN(MAX(((B1336-B1335)/B1335)/($K$7*卓尔金历!$O$8),0),卓尔金历!$N$11),0),1)</f>
        <v>0.46873950870942216</v>
      </c>
      <c r="M1336">
        <f t="shared" si="133"/>
        <v>1140.5250955860622</v>
      </c>
      <c r="N1336">
        <f t="shared" si="134"/>
        <v>3.2723653928052182E-3</v>
      </c>
      <c r="O1336">
        <f t="shared" si="136"/>
        <v>3.876814779718521E-2</v>
      </c>
      <c r="P1336">
        <f t="shared" si="137"/>
        <v>1</v>
      </c>
      <c r="Q1336">
        <f t="shared" si="135"/>
        <v>16.65295726050163</v>
      </c>
    </row>
    <row r="1337" spans="1:17">
      <c r="A1337" s="842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129"/>
        <v>0.41969677707435221</v>
      </c>
      <c r="G1337">
        <f>LN(F1337/参数实验室!$E$58)/参数实验室!$E$59</f>
        <v>-0.64622026512038644</v>
      </c>
      <c r="H1337" s="905">
        <f>INDEX(神经网络!$F$10:$BN$70,MATCH(ROUND(G1337*2,1)/2,神经网络!$D$10:$D$70,0),MATCH(ROUND(E1337*2,1)/2,神经网络!$F$8:$BN$8,0))</f>
        <v>-1.2184111393672579</v>
      </c>
      <c r="I1337">
        <f t="shared" si="130"/>
        <v>1541.1881804385694</v>
      </c>
      <c r="J1337">
        <f t="shared" si="131"/>
        <v>170.6827341287258</v>
      </c>
      <c r="K1337">
        <f t="shared" si="132"/>
        <v>9.0295494052505241</v>
      </c>
      <c r="L1337">
        <f>MIN(MAX(L1336*(1+MAX(MIN(((B1337-B1336)/B1336)/($K$7*卓尔金历!$O$8),0),-卓尔金历!$N$11))+MIN(MAX(((B1337-B1336)/B1336)/($K$7*卓尔金历!$O$8),0),卓尔金历!$N$11),0),1)</f>
        <v>0</v>
      </c>
      <c r="M1337">
        <f t="shared" si="133"/>
        <v>1178.0285170315249</v>
      </c>
      <c r="N1337">
        <f t="shared" si="134"/>
        <v>-5.9216314178132883E-2</v>
      </c>
      <c r="O1337">
        <f t="shared" si="136"/>
        <v>3.9945691256092569E-2</v>
      </c>
      <c r="P1337">
        <f t="shared" si="137"/>
        <v>2.3506048044355073E-2</v>
      </c>
      <c r="Q1337">
        <f t="shared" si="135"/>
        <v>17.821180527187266</v>
      </c>
    </row>
    <row r="1338" spans="1:17">
      <c r="A1338" s="842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129"/>
        <v>0.47425720046610897</v>
      </c>
      <c r="G1338">
        <f>LN(F1338/参数实验室!$E$58)/参数实验室!$E$59</f>
        <v>-0.58207402089385152</v>
      </c>
      <c r="H1338" s="905">
        <f>INDEX(神经网络!$F$10:$BN$70,MATCH(ROUND(G1338*2,1)/2,神经网络!$D$10:$D$70,0),MATCH(ROUND(E1338*2,1)/2,神经网络!$F$8:$BN$8,0))</f>
        <v>-1.120095067112215</v>
      </c>
      <c r="I1338">
        <f t="shared" si="130"/>
        <v>1742.5253701898225</v>
      </c>
      <c r="J1338">
        <f t="shared" si="131"/>
        <v>152.38218746259119</v>
      </c>
      <c r="K1338">
        <f t="shared" si="132"/>
        <v>11.435230056778131</v>
      </c>
      <c r="L1338">
        <f>MIN(MAX(L1337*(1+MAX(MIN(((B1338-B1337)/B1337)/($K$7*卓尔金历!$O$8),0),-卓尔金历!$N$11))+MIN(MAX(((B1338-B1337)/B1337)/($K$7*卓尔金历!$O$8),0),卓尔金历!$N$11),0),1)</f>
        <v>0</v>
      </c>
      <c r="M1338">
        <f t="shared" si="133"/>
        <v>1178.0285170315249</v>
      </c>
      <c r="N1338">
        <f t="shared" si="134"/>
        <v>-0.10721967139530753</v>
      </c>
      <c r="O1338">
        <f t="shared" si="136"/>
        <v>4.4362397515981887E-2</v>
      </c>
      <c r="P1338">
        <f t="shared" si="137"/>
        <v>4.6941170129729641E-3</v>
      </c>
      <c r="Q1338">
        <f t="shared" si="135"/>
        <v>17.87590535727746</v>
      </c>
    </row>
    <row r="1339" spans="1:17">
      <c r="A1339" s="842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129"/>
        <v>0.41406367734498933</v>
      </c>
      <c r="G1339">
        <f>LN(F1339/参数实验室!$E$58)/参数实验室!$E$59</f>
        <v>-0.65331247041643359</v>
      </c>
      <c r="H1339" s="905">
        <f>INDEX(神经网络!$F$10:$BN$70,MATCH(ROUND(G1339*2,1)/2,神经网络!$D$10:$D$70,0),MATCH(ROUND(E1339*2,1)/2,神经网络!$F$8:$BN$8,0))</f>
        <v>-1.1635056184465316</v>
      </c>
      <c r="I1339">
        <f t="shared" si="130"/>
        <v>1455.1368091344841</v>
      </c>
      <c r="J1339">
        <f t="shared" si="131"/>
        <v>174.81944056502124</v>
      </c>
      <c r="K1339">
        <f t="shared" si="132"/>
        <v>8.3236555638860406</v>
      </c>
      <c r="L1339">
        <f>MIN(MAX(L1338*(1+MAX(MIN(((B1339-B1338)/B1338)/($K$7*卓尔金历!$O$8),0),-卓尔金历!$N$11))+MIN(MAX(((B1339-B1338)/B1338)/($K$7*卓尔金历!$O$8),0),卓尔金历!$N$11),0),1)</f>
        <v>1</v>
      </c>
      <c r="M1339">
        <f t="shared" si="133"/>
        <v>1178.0285170315249</v>
      </c>
      <c r="N1339">
        <f t="shared" si="134"/>
        <v>0.14724328004503978</v>
      </c>
      <c r="O1339">
        <f t="shared" si="136"/>
        <v>5.6045882324807325E-2</v>
      </c>
      <c r="P1339">
        <f t="shared" si="137"/>
        <v>1.5120700216666653E-3</v>
      </c>
      <c r="Q1339">
        <f t="shared" si="135"/>
        <v>17.862066114567959</v>
      </c>
    </row>
    <row r="1340" spans="1:17">
      <c r="A1340" s="842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129"/>
        <v>0.41400312994937954</v>
      </c>
      <c r="G1340">
        <f>LN(F1340/参数实验室!$E$58)/参数实验室!$E$59</f>
        <v>-0.65338922399515587</v>
      </c>
      <c r="H1340" s="905">
        <f>INDEX(神经网络!$F$10:$BN$70,MATCH(ROUND(G1340*2,1)/2,神经网络!$D$10:$D$70,0),MATCH(ROUND(E1340*2,1)/2,神经网络!$F$8:$BN$8,0))</f>
        <v>-1.1635056184465316</v>
      </c>
      <c r="I1340">
        <f t="shared" si="130"/>
        <v>1506.1007645841792</v>
      </c>
      <c r="J1340">
        <f t="shared" si="131"/>
        <v>169.55708072303568</v>
      </c>
      <c r="K1340">
        <f t="shared" si="132"/>
        <v>8.8825589480649949</v>
      </c>
      <c r="L1340">
        <f>MIN(MAX(L1339*(1+MAX(MIN(((B1340-B1339)/B1339)/($K$7*卓尔金历!$O$8),0),-卓尔金历!$N$11))+MIN(MAX(((B1340-B1339)/B1339)/($K$7*卓尔金历!$O$8),0),卓尔金历!$N$11),0),1)</f>
        <v>0.11427862268217359</v>
      </c>
      <c r="M1340">
        <f t="shared" si="133"/>
        <v>1219.2871756563279</v>
      </c>
      <c r="N1340">
        <f t="shared" si="134"/>
        <v>-3.0101685630485119E-2</v>
      </c>
      <c r="O1340">
        <f t="shared" si="136"/>
        <v>5.6116641774489107E-2</v>
      </c>
      <c r="P1340">
        <f t="shared" si="137"/>
        <v>0.7138053719089793</v>
      </c>
      <c r="Q1340">
        <f t="shared" si="135"/>
        <v>17.86301205305611</v>
      </c>
    </row>
    <row r="1341" spans="1:17">
      <c r="A1341" s="842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129"/>
        <v>0.42317206320519707</v>
      </c>
      <c r="G1341">
        <f>LN(F1341/参数实验室!$E$58)/参数实验室!$E$59</f>
        <v>-0.6418921224107037</v>
      </c>
      <c r="H1341" s="905">
        <f>INDEX(神经网络!$F$10:$BN$70,MATCH(ROUND(G1341*2,1)/2,神经网络!$D$10:$D$70,0),MATCH(ROUND(E1341*2,1)/2,神经网络!$F$8:$BN$8,0))</f>
        <v>-1.1217853768411932</v>
      </c>
      <c r="I1341">
        <f t="shared" si="130"/>
        <v>1569.8851348471278</v>
      </c>
      <c r="J1341">
        <f t="shared" si="131"/>
        <v>163.38533977095875</v>
      </c>
      <c r="K1341">
        <f t="shared" si="132"/>
        <v>9.6084822362145008</v>
      </c>
      <c r="L1341">
        <f>MIN(MAX(L1340*(1+MAX(MIN(((B1341-B1340)/B1340)/($K$7*卓尔金历!$O$8),0),-卓尔金历!$N$11))+MIN(MAX(((B1341-B1340)/B1340)/($K$7*卓尔金历!$O$8),0),卓尔金历!$N$11),0),1)</f>
        <v>0</v>
      </c>
      <c r="M1341">
        <f t="shared" si="133"/>
        <v>1225.1882521814396</v>
      </c>
      <c r="N1341">
        <f t="shared" si="134"/>
        <v>-3.6399193273197607E-2</v>
      </c>
      <c r="O1341">
        <f t="shared" si="136"/>
        <v>5.6340517484465356E-2</v>
      </c>
      <c r="P1341">
        <f t="shared" si="137"/>
        <v>0.51749950542494894</v>
      </c>
      <c r="Q1341">
        <f t="shared" si="135"/>
        <v>18.403013279793601</v>
      </c>
    </row>
    <row r="1342" spans="1:17">
      <c r="A1342" s="842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129"/>
        <v>0.37851222184890193</v>
      </c>
      <c r="G1342">
        <f>LN(F1342/参数实验室!$E$58)/参数实验室!$E$59</f>
        <v>-0.7004293576099343</v>
      </c>
      <c r="H1342" s="905">
        <f>INDEX(神经网络!$F$10:$BN$70,MATCH(ROUND(G1342*2,1)/2,神经网络!$D$10:$D$70,0),MATCH(ROUND(E1342*2,1)/2,神经网络!$F$8:$BN$8,0))</f>
        <v>-1.0985891288702361</v>
      </c>
      <c r="I1342">
        <f t="shared" si="130"/>
        <v>1372.414810090361</v>
      </c>
      <c r="J1342">
        <f t="shared" si="131"/>
        <v>181.70583775587554</v>
      </c>
      <c r="K1342">
        <f t="shared" si="132"/>
        <v>7.5529483644560749</v>
      </c>
      <c r="L1342">
        <f>MIN(MAX(L1341*(1+MAX(MIN(((B1342-B1341)/B1341)/($K$7*卓尔金历!$O$8),0),-卓尔金历!$N$11))+MIN(MAX(((B1342-B1341)/B1341)/($K$7*卓尔金历!$O$8),0),卓尔金历!$N$11),0),1)</f>
        <v>1</v>
      </c>
      <c r="M1342">
        <f t="shared" si="133"/>
        <v>1225.1882521814396</v>
      </c>
      <c r="N1342">
        <f t="shared" si="134"/>
        <v>0.11213061104869831</v>
      </c>
      <c r="O1342">
        <f t="shared" si="136"/>
        <v>6.1764178185657291E-2</v>
      </c>
      <c r="P1342">
        <f t="shared" si="137"/>
        <v>2.274236784765624E-2</v>
      </c>
      <c r="Q1342">
        <f t="shared" si="135"/>
        <v>17.205079416332794</v>
      </c>
    </row>
    <row r="1343" spans="1:17">
      <c r="A1343" s="842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129"/>
        <v>0.33500478821505658</v>
      </c>
      <c r="G1343">
        <f>LN(F1343/参数实验室!$E$58)/参数实验室!$E$59</f>
        <v>-0.76451589303357304</v>
      </c>
      <c r="H1343" s="905">
        <f>INDEX(神经网络!$F$10:$BN$70,MATCH(ROUND(G1343*2,1)/2,神经网络!$D$10:$D$70,0),MATCH(ROUND(E1343*2,1)/2,神经网络!$F$8:$BN$8,0))</f>
        <v>-1.1228878363810018</v>
      </c>
      <c r="I1343">
        <f t="shared" si="130"/>
        <v>1172.8701106956994</v>
      </c>
      <c r="J1343">
        <f t="shared" si="131"/>
        <v>205.75435936315372</v>
      </c>
      <c r="K1343">
        <f t="shared" si="132"/>
        <v>5.7003414864498652</v>
      </c>
      <c r="L1343">
        <f>MIN(MAX(L1342*(1+MAX(MIN(((B1343-B1342)/B1342)/($K$7*卓尔金历!$O$8),0),-卓尔金历!$N$11))+MIN(MAX(((B1343-B1342)/B1342)/($K$7*卓尔金历!$O$8),0),卓尔金历!$N$11),0),1)</f>
        <v>1</v>
      </c>
      <c r="M1343">
        <f t="shared" si="133"/>
        <v>1047.0498207932505</v>
      </c>
      <c r="N1343">
        <f t="shared" si="134"/>
        <v>0.13234864605499222</v>
      </c>
      <c r="O1343">
        <f t="shared" si="136"/>
        <v>6.8540678883726905E-2</v>
      </c>
      <c r="P1343">
        <f t="shared" si="137"/>
        <v>2.1122590644504908E-2</v>
      </c>
      <c r="Q1343">
        <f t="shared" si="135"/>
        <v>17.148187945576836</v>
      </c>
    </row>
    <row r="1344" spans="1:17">
      <c r="A1344" s="842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129"/>
        <v>0.328436460578996</v>
      </c>
      <c r="G1344">
        <f>LN(F1344/参数实验室!$E$58)/参数实验室!$E$59</f>
        <v>-0.77490875288317507</v>
      </c>
      <c r="H1344" s="905">
        <f>INDEX(神经网络!$F$10:$BN$70,MATCH(ROUND(G1344*2,1)/2,神经网络!$D$10:$D$70,0),MATCH(ROUND(E1344*2,1)/2,神经网络!$F$8:$BN$8,0))</f>
        <v>-1.1653569928477376</v>
      </c>
      <c r="I1344">
        <f t="shared" si="130"/>
        <v>1162.9627349584623</v>
      </c>
      <c r="J1344">
        <f t="shared" si="131"/>
        <v>207.3021826742746</v>
      </c>
      <c r="K1344">
        <f t="shared" si="132"/>
        <v>5.6099878928229998</v>
      </c>
      <c r="L1344">
        <f>MIN(MAX(L1343*(1+MAX(MIN(((B1344-B1343)/B1343)/($K$7*卓尔金历!$O$8),0),-卓尔金历!$N$11))+MIN(MAX(((B1344-B1343)/B1343)/($K$7*卓尔金历!$O$8),0),卓尔金历!$N$11),0),1)</f>
        <v>1</v>
      </c>
      <c r="M1344">
        <f t="shared" si="133"/>
        <v>1038.2052642685283</v>
      </c>
      <c r="N1344">
        <f t="shared" si="134"/>
        <v>7.5226756600038002E-3</v>
      </c>
      <c r="O1344">
        <f t="shared" si="136"/>
        <v>6.690793485935799E-2</v>
      </c>
      <c r="P1344">
        <f t="shared" si="137"/>
        <v>1</v>
      </c>
      <c r="Q1344">
        <f t="shared" si="135"/>
        <v>17.145128278789382</v>
      </c>
    </row>
    <row r="1345" spans="1:17">
      <c r="A1345" s="842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129"/>
        <v>0.34587389335730889</v>
      </c>
      <c r="G1345">
        <f>LN(F1345/参数实验室!$E$58)/参数实验室!$E$59</f>
        <v>-0.74775761118373507</v>
      </c>
      <c r="H1345" s="905">
        <f>INDEX(神经网络!$F$10:$BN$70,MATCH(ROUND(G1345*2,1)/2,神经网络!$D$10:$D$70,0),MATCH(ROUND(E1345*2,1)/2,神经网络!$F$8:$BN$8,0))</f>
        <v>-1.1854137987362128</v>
      </c>
      <c r="I1345">
        <f t="shared" si="130"/>
        <v>1229.9643351874493</v>
      </c>
      <c r="J1345">
        <f t="shared" si="131"/>
        <v>197.05358924224879</v>
      </c>
      <c r="K1345">
        <f t="shared" si="132"/>
        <v>6.2417758535490897</v>
      </c>
      <c r="L1345">
        <f>MIN(MAX(L1344*(1+MAX(MIN(((B1345-B1344)/B1344)/($K$7*卓尔金历!$O$8),0),-卓尔金历!$N$11))+MIN(MAX(((B1345-B1344)/B1344)/($K$7*卓尔金历!$O$8),0),卓尔金历!$N$11),0),1)</f>
        <v>0</v>
      </c>
      <c r="M1345">
        <f t="shared" si="133"/>
        <v>1098.0192307707603</v>
      </c>
      <c r="N1345">
        <f t="shared" si="134"/>
        <v>-4.9437942716353496E-2</v>
      </c>
      <c r="O1345">
        <f t="shared" si="136"/>
        <v>6.7247872610175993E-2</v>
      </c>
      <c r="P1345">
        <f t="shared" si="137"/>
        <v>0.39516049409557602</v>
      </c>
      <c r="Q1345">
        <f t="shared" si="135"/>
        <v>18.132908021234162</v>
      </c>
    </row>
    <row r="1346" spans="1:17">
      <c r="A1346" s="842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129"/>
        <v>0.3661658761846634</v>
      </c>
      <c r="G1346">
        <f>LN(F1346/参数实验室!$E$58)/参数实验室!$E$59</f>
        <v>-0.7178345244679597</v>
      </c>
      <c r="H1346" s="905">
        <f>INDEX(神经网络!$F$10:$BN$70,MATCH(ROUND(G1346*2,1)/2,神经网络!$D$10:$D$70,0),MATCH(ROUND(E1346*2,1)/2,神经网络!$F$8:$BN$8,0))</f>
        <v>-1.1225953927640786</v>
      </c>
      <c r="I1346">
        <f t="shared" si="130"/>
        <v>1294.835148210406</v>
      </c>
      <c r="J1346">
        <f t="shared" si="131"/>
        <v>188.28618171661134</v>
      </c>
      <c r="K1346">
        <f t="shared" si="132"/>
        <v>6.8769526069589979</v>
      </c>
      <c r="L1346">
        <f>MIN(MAX(L1345*(1+MAX(MIN(((B1346-B1345)/B1345)/($K$7*卓尔金历!$O$8),0),-卓尔金历!$N$11))+MIN(MAX(((B1346-B1345)/B1345)/($K$7*卓尔金历!$O$8),0),卓尔金历!$N$11),0),1)</f>
        <v>0</v>
      </c>
      <c r="M1346">
        <f t="shared" si="133"/>
        <v>1098.0192307707603</v>
      </c>
      <c r="N1346">
        <f t="shared" si="134"/>
        <v>-4.4492503584185918E-2</v>
      </c>
      <c r="O1346">
        <f t="shared" si="136"/>
        <v>6.6700382236419845E-2</v>
      </c>
      <c r="P1346">
        <f t="shared" si="137"/>
        <v>0.49936582894519133</v>
      </c>
      <c r="Q1346">
        <f t="shared" si="135"/>
        <v>18.51082621547507</v>
      </c>
    </row>
    <row r="1347" spans="1:17">
      <c r="A1347" s="842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129"/>
        <v>0.34438087302184933</v>
      </c>
      <c r="G1347">
        <f>LN(F1347/参数实验室!$E$58)/参数实验室!$E$59</f>
        <v>-0.75002813221367814</v>
      </c>
      <c r="H1347" s="905">
        <f>INDEX(神经网络!$F$10:$BN$70,MATCH(ROUND(G1347*2,1)/2,神经网络!$D$10:$D$70,0),MATCH(ROUND(E1347*2,1)/2,神经网络!$F$8:$BN$8,0))</f>
        <v>-1.1653569928477376</v>
      </c>
      <c r="I1347">
        <f t="shared" si="130"/>
        <v>1193.8749162393513</v>
      </c>
      <c r="J1347">
        <f t="shared" si="131"/>
        <v>201.3638721519491</v>
      </c>
      <c r="K1347">
        <f t="shared" si="132"/>
        <v>5.9289429800915512</v>
      </c>
      <c r="L1347">
        <f>MIN(MAX(L1346*(1+MAX(MIN(((B1347-B1346)/B1346)/($K$7*卓尔金历!$O$8),0),-卓尔金历!$N$11))+MIN(MAX(((B1347-B1346)/B1346)/($K$7*卓尔金历!$O$8),0),卓尔金历!$N$11),0),1)</f>
        <v>1</v>
      </c>
      <c r="M1347">
        <f t="shared" si="133"/>
        <v>1098.0192307707603</v>
      </c>
      <c r="N1347">
        <f t="shared" si="134"/>
        <v>6.9456453554413988E-2</v>
      </c>
      <c r="O1347">
        <f t="shared" si="136"/>
        <v>6.8229855764568664E-2</v>
      </c>
      <c r="P1347">
        <f t="shared" si="137"/>
        <v>6.5511931382973926E-2</v>
      </c>
      <c r="Q1347">
        <f t="shared" si="135"/>
        <v>17.790083130593398</v>
      </c>
    </row>
    <row r="1348" spans="1:17">
      <c r="A1348" s="842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129"/>
        <v>0.34240790891027495</v>
      </c>
      <c r="G1348">
        <f>LN(F1348/参数实验室!$E$58)/参数实验室!$E$59</f>
        <v>-0.75304367663330574</v>
      </c>
      <c r="H1348" s="905">
        <f>INDEX(神经网络!$F$10:$BN$70,MATCH(ROUND(G1348*2,1)/2,神经网络!$D$10:$D$70,0),MATCH(ROUND(E1348*2,1)/2,神经网络!$F$8:$BN$8,0))</f>
        <v>-1.1653569928477376</v>
      </c>
      <c r="I1348">
        <f t="shared" si="130"/>
        <v>1185.1379611583402</v>
      </c>
      <c r="J1348">
        <f t="shared" si="131"/>
        <v>202.62838673636315</v>
      </c>
      <c r="K1348">
        <f t="shared" si="132"/>
        <v>5.8488249363614884</v>
      </c>
      <c r="L1348">
        <f>MIN(MAX(L1347*(1+MAX(MIN(((B1348-B1347)/B1347)/($K$7*卓尔金历!$O$8),0),-卓尔金历!$N$11))+MIN(MAX(((B1348-B1347)/B1347)/($K$7*卓尔金历!$O$8),0),卓尔金历!$N$11),0),1)</f>
        <v>1</v>
      </c>
      <c r="M1348">
        <f t="shared" si="133"/>
        <v>1089.9837619231955</v>
      </c>
      <c r="N1348">
        <f t="shared" si="134"/>
        <v>6.2797490478323859E-3</v>
      </c>
      <c r="O1348">
        <f t="shared" si="136"/>
        <v>6.8039539632432464E-2</v>
      </c>
      <c r="P1348">
        <f t="shared" si="137"/>
        <v>1</v>
      </c>
      <c r="Q1348">
        <f t="shared" si="135"/>
        <v>17.781554100318349</v>
      </c>
    </row>
    <row r="1349" spans="1:17">
      <c r="A1349" s="842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138">C1349/B1349</f>
        <v>0.36153317612049241</v>
      </c>
      <c r="G1349">
        <f>LN(F1349/参数实验室!$E$58)/参数实验室!$E$59</f>
        <v>-0.72451729861947878</v>
      </c>
      <c r="H1349" s="905">
        <f>INDEX(神经网络!$F$10:$BN$70,MATCH(ROUND(G1349*2,1)/2,神经网络!$D$10:$D$70,0),MATCH(ROUND(E1349*2,1)/2,神经网络!$F$8:$BN$8,0))</f>
        <v>-1.1225953927640786</v>
      </c>
      <c r="I1349">
        <f t="shared" si="130"/>
        <v>1209.9420941300987</v>
      </c>
      <c r="J1349">
        <f t="shared" si="131"/>
        <v>198.98926619049507</v>
      </c>
      <c r="K1349">
        <f t="shared" si="132"/>
        <v>6.080438997005019</v>
      </c>
      <c r="L1349">
        <f>MIN(MAX(L1348*(1+MAX(MIN(((B1349-B1348)/B1348)/($K$7*卓尔金历!$O$8),0),-卓尔金历!$N$11))+MIN(MAX(((B1349-B1348)/B1348)/($K$7*卓尔金历!$O$8),0),卓尔金历!$N$11),0),1)</f>
        <v>0.47155174764567986</v>
      </c>
      <c r="M1349">
        <f t="shared" si="133"/>
        <v>1112.7963821023479</v>
      </c>
      <c r="N1349">
        <f t="shared" si="134"/>
        <v>-1.7959579131441677E-2</v>
      </c>
      <c r="O1349">
        <f t="shared" si="136"/>
        <v>6.7578373931896418E-2</v>
      </c>
      <c r="P1349">
        <f t="shared" si="137"/>
        <v>1</v>
      </c>
      <c r="Q1349">
        <f t="shared" si="135"/>
        <v>18.153709956264208</v>
      </c>
    </row>
    <row r="1350" spans="1:17">
      <c r="A1350" s="842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138"/>
        <v>0.37264172310199095</v>
      </c>
      <c r="G1350">
        <f>LN(F1350/参数实验室!$E$58)/参数实验室!$E$59</f>
        <v>-0.70863331568416499</v>
      </c>
      <c r="H1350" s="905">
        <f>INDEX(神经网络!$F$10:$BN$70,MATCH(ROUND(G1350*2,1)/2,神经网络!$D$10:$D$70,0),MATCH(ROUND(E1350*2,1)/2,神经网络!$F$8:$BN$8,0))</f>
        <v>-1.1225953927640786</v>
      </c>
      <c r="I1350">
        <f t="shared" si="130"/>
        <v>1230.9472938685801</v>
      </c>
      <c r="J1350">
        <f t="shared" si="131"/>
        <v>195.91197478153296</v>
      </c>
      <c r="K1350">
        <f t="shared" si="132"/>
        <v>6.2831651574195231</v>
      </c>
      <c r="L1350">
        <f>MIN(MAX(L1349*(1+MAX(MIN(((B1350-B1349)/B1349)/($K$7*卓尔金历!$O$8),0),-卓尔金历!$N$11))+MIN(MAX(((B1350-B1349)/B1349)/($K$7*卓尔金历!$O$8),0),卓尔金历!$N$11),0),1)</f>
        <v>0.25697895994140074</v>
      </c>
      <c r="M1350">
        <f t="shared" si="133"/>
        <v>1121.9061496058432</v>
      </c>
      <c r="N1350">
        <f t="shared" si="134"/>
        <v>-1.5464610066033382E-2</v>
      </c>
      <c r="O1350">
        <f t="shared" si="136"/>
        <v>6.7001550939448679E-2</v>
      </c>
      <c r="P1350">
        <f t="shared" si="137"/>
        <v>1</v>
      </c>
      <c r="Q1350">
        <f t="shared" si="135"/>
        <v>18.468867438160022</v>
      </c>
    </row>
    <row r="1351" spans="1:17">
      <c r="A1351" s="842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138"/>
        <v>0.37630413693553511</v>
      </c>
      <c r="G1351">
        <f>LN(F1351/参数实验室!$E$58)/参数实验室!$E$59</f>
        <v>-0.7035001061082119</v>
      </c>
      <c r="H1351" s="905">
        <f>INDEX(神经网络!$F$10:$BN$70,MATCH(ROUND(G1351*2,1)/2,神经网络!$D$10:$D$70,0),MATCH(ROUND(E1351*2,1)/2,神经网络!$F$8:$BN$8,0))</f>
        <v>-1.1225953927640786</v>
      </c>
      <c r="I1351">
        <f t="shared" si="130"/>
        <v>1238.1805935382968</v>
      </c>
      <c r="J1351">
        <f t="shared" si="131"/>
        <v>194.88647699612935</v>
      </c>
      <c r="K1351">
        <f t="shared" si="132"/>
        <v>6.3533427902382797</v>
      </c>
      <c r="L1351">
        <f>MIN(MAX(L1350*(1+MAX(MIN(((B1351-B1350)/B1350)/($K$7*卓尔金历!$O$8),0),-卓尔金历!$N$11))+MIN(MAX(((B1351-B1350)/B1350)/($K$7*卓尔金历!$O$8),0),卓尔金历!$N$11),0),1)</f>
        <v>0.21739879292380423</v>
      </c>
      <c r="M1351">
        <f t="shared" si="133"/>
        <v>1123.6002966238161</v>
      </c>
      <c r="N1351">
        <f t="shared" si="134"/>
        <v>-5.2344824074546563E-3</v>
      </c>
      <c r="O1351">
        <f t="shared" si="136"/>
        <v>6.1865500863605594E-2</v>
      </c>
      <c r="P1351">
        <f t="shared" si="137"/>
        <v>1</v>
      </c>
      <c r="Q1351">
        <f t="shared" si="135"/>
        <v>18.577394304749603</v>
      </c>
    </row>
    <row r="1352" spans="1:17">
      <c r="A1352" s="842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138"/>
        <v>0.39778411025910188</v>
      </c>
      <c r="G1352">
        <f>LN(F1352/参数实验室!$E$58)/参数实验室!$E$59</f>
        <v>-0.67436455001020523</v>
      </c>
      <c r="H1352" s="905">
        <f>INDEX(神经网络!$F$10:$BN$70,MATCH(ROUND(G1352*2,1)/2,神经网络!$D$10:$D$70,0),MATCH(ROUND(E1352*2,1)/2,神经网络!$F$8:$BN$8,0))</f>
        <v>-1.0979854505964417</v>
      </c>
      <c r="I1352">
        <f t="shared" si="130"/>
        <v>1329.5298716624429</v>
      </c>
      <c r="J1352">
        <f t="shared" si="131"/>
        <v>182.07852839072655</v>
      </c>
      <c r="K1352">
        <f t="shared" si="132"/>
        <v>7.3019585747605227</v>
      </c>
      <c r="L1352">
        <f>MIN(MAX(L1351*(1+MAX(MIN(((B1352-B1351)/B1351)/($K$7*卓尔金历!$O$8),0),-卓尔金历!$N$11))+MIN(MAX(((B1352-B1351)/B1351)/($K$7*卓尔金历!$O$8),0),卓尔金历!$N$11),0),1)</f>
        <v>0</v>
      </c>
      <c r="M1352">
        <f t="shared" si="133"/>
        <v>1141.6217619445708</v>
      </c>
      <c r="N1352">
        <f t="shared" si="134"/>
        <v>-6.572004791105733E-2</v>
      </c>
      <c r="O1352">
        <f t="shared" si="136"/>
        <v>6.3719724445417514E-2</v>
      </c>
      <c r="P1352">
        <f t="shared" si="137"/>
        <v>5.9953246793225681E-2</v>
      </c>
      <c r="Q1352">
        <f t="shared" si="135"/>
        <v>19.947979151598933</v>
      </c>
    </row>
    <row r="1353" spans="1:17">
      <c r="A1353" s="842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138"/>
        <v>0.40468873503565761</v>
      </c>
      <c r="G1353">
        <f>LN(F1353/参数实验室!$E$58)/参数实验室!$E$59</f>
        <v>-0.6653324446029153</v>
      </c>
      <c r="H1353" s="905">
        <f>INDEX(神经网络!$F$10:$BN$70,MATCH(ROUND(G1353*2,1)/2,神经网络!$D$10:$D$70,0),MATCH(ROUND(E1353*2,1)/2,神经网络!$F$8:$BN$8,0))</f>
        <v>-1.1217853768411932</v>
      </c>
      <c r="I1353">
        <f t="shared" si="130"/>
        <v>1344.4060202132368</v>
      </c>
      <c r="J1353">
        <f t="shared" si="131"/>
        <v>180.22305574398459</v>
      </c>
      <c r="K1353">
        <f t="shared" si="132"/>
        <v>7.4596783117640033</v>
      </c>
      <c r="L1353">
        <f>MIN(MAX(L1352*(1+MAX(MIN(((B1353-B1352)/B1352)/($K$7*卓尔金历!$O$8),0),-卓尔金历!$N$11))+MIN(MAX(((B1353-B1352)/B1352)/($K$7*卓尔金历!$O$8),0),卓尔金历!$N$11),0),1)</f>
        <v>0</v>
      </c>
      <c r="M1353">
        <f t="shared" si="133"/>
        <v>1141.6217619445708</v>
      </c>
      <c r="N1353">
        <f t="shared" si="134"/>
        <v>-1.0190507706434558E-2</v>
      </c>
      <c r="O1353">
        <f t="shared" si="136"/>
        <v>6.3408972018272891E-2</v>
      </c>
      <c r="P1353">
        <f t="shared" si="137"/>
        <v>1</v>
      </c>
      <c r="Q1353">
        <f t="shared" si="135"/>
        <v>19.961360627619857</v>
      </c>
    </row>
    <row r="1354" spans="1:17">
      <c r="A1354" s="842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138"/>
        <v>0.40071309765380775</v>
      </c>
      <c r="G1354">
        <f>LN(F1354/参数实验室!$E$58)/参数实验室!$E$59</f>
        <v>-0.67051407249847728</v>
      </c>
      <c r="H1354" s="905">
        <f>INDEX(神经网络!$F$10:$BN$70,MATCH(ROUND(G1354*2,1)/2,神经网络!$D$10:$D$70,0),MATCH(ROUND(E1354*2,1)/2,神经网络!$F$8:$BN$8,0))</f>
        <v>-1.1415630312234015</v>
      </c>
      <c r="I1354">
        <f t="shared" si="130"/>
        <v>1330.4218033436116</v>
      </c>
      <c r="J1354">
        <f t="shared" si="131"/>
        <v>181.89417820517929</v>
      </c>
      <c r="K1354">
        <f t="shared" si="132"/>
        <v>7.3142627019259319</v>
      </c>
      <c r="L1354">
        <f>MIN(MAX(L1353*(1+MAX(MIN(((B1354-B1353)/B1353)/($K$7*卓尔金历!$O$8),0),-卓尔金历!$N$11))+MIN(MAX(((B1354-B1353)/B1353)/($K$7*卓尔金历!$O$8),0),卓尔金历!$N$11),0),1)</f>
        <v>0.27283761113163446</v>
      </c>
      <c r="M1354">
        <f t="shared" si="133"/>
        <v>1141.6217619445708</v>
      </c>
      <c r="N1354">
        <f t="shared" si="134"/>
        <v>9.2725231757728663E-3</v>
      </c>
      <c r="O1354">
        <f t="shared" si="136"/>
        <v>6.3178940458123029E-2</v>
      </c>
      <c r="P1354">
        <f t="shared" si="137"/>
        <v>1</v>
      </c>
      <c r="Q1354">
        <f t="shared" si="135"/>
        <v>19.753726927805602</v>
      </c>
    </row>
    <row r="1355" spans="1:17">
      <c r="A1355" s="842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138"/>
        <v>0.43541565107494551</v>
      </c>
      <c r="G1355">
        <f>LN(F1355/参数实验室!$E$58)/参数实验室!$E$59</f>
        <v>-0.62692211497249495</v>
      </c>
      <c r="H1355" s="905">
        <f>INDEX(神经网络!$F$10:$BN$70,MATCH(ROUND(G1355*2,1)/2,神经网络!$D$10:$D$70,0),MATCH(ROUND(E1355*2,1)/2,神经网络!$F$8:$BN$8,0))</f>
        <v>-1.1415630312234015</v>
      </c>
      <c r="I1355">
        <f t="shared" si="130"/>
        <v>1430.870652602827</v>
      </c>
      <c r="J1355">
        <f t="shared" si="131"/>
        <v>169.86393200590553</v>
      </c>
      <c r="K1355">
        <f t="shared" si="132"/>
        <v>8.4236284637110668</v>
      </c>
      <c r="L1355">
        <f>MIN(MAX(L1354*(1+MAX(MIN(((B1355-B1354)/B1354)/($K$7*卓尔金历!$O$8),0),-卓尔金历!$N$11))+MIN(MAX(((B1355-B1354)/B1354)/($K$7*卓尔金历!$O$8),0),卓尔金历!$N$11),0),1)</f>
        <v>0</v>
      </c>
      <c r="M1355">
        <f t="shared" si="133"/>
        <v>1165.1387711634611</v>
      </c>
      <c r="N1355">
        <f t="shared" si="134"/>
        <v>-6.6138709429740372E-2</v>
      </c>
      <c r="O1355">
        <f t="shared" si="136"/>
        <v>6.4670375612797038E-2</v>
      </c>
      <c r="P1355">
        <f t="shared" si="137"/>
        <v>6.1760511893572657E-2</v>
      </c>
      <c r="Q1355">
        <f t="shared" si="135"/>
        <v>21.24516305241816</v>
      </c>
    </row>
    <row r="1356" spans="1:17">
      <c r="A1356" s="842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138"/>
        <v>0.40715562603086908</v>
      </c>
      <c r="G1356">
        <f>LN(F1356/参数实验室!$E$58)/参数实验室!$E$59</f>
        <v>-0.66214276500487534</v>
      </c>
      <c r="H1356" s="905">
        <f>INDEX(神经网络!$F$10:$BN$70,MATCH(ROUND(G1356*2,1)/2,神经网络!$D$10:$D$70,0),MATCH(ROUND(E1356*2,1)/2,神经网络!$F$8:$BN$8,0))</f>
        <v>-1.1217853768411932</v>
      </c>
      <c r="I1356">
        <f t="shared" si="130"/>
        <v>1347.4448882633894</v>
      </c>
      <c r="J1356">
        <f t="shared" si="131"/>
        <v>178.53956346514497</v>
      </c>
      <c r="K1356">
        <f t="shared" si="132"/>
        <v>7.5470381024340396</v>
      </c>
      <c r="L1356">
        <f>MIN(MAX(L1355*(1+MAX(MIN(((B1356-B1355)/B1355)/($K$7*卓尔金历!$O$8),0),-卓尔金历!$N$11))+MIN(MAX(((B1356-B1355)/B1355)/($K$7*卓尔金历!$O$8),0),卓尔金历!$N$11),0),1)</f>
        <v>1</v>
      </c>
      <c r="M1356">
        <f t="shared" si="133"/>
        <v>1165.1387711634611</v>
      </c>
      <c r="N1356">
        <f t="shared" si="134"/>
        <v>5.1074005863339003E-2</v>
      </c>
      <c r="O1356">
        <f t="shared" si="136"/>
        <v>6.5608285153456541E-2</v>
      </c>
      <c r="P1356">
        <f t="shared" si="137"/>
        <v>0.33129184891348096</v>
      </c>
      <c r="Q1356">
        <f t="shared" si="135"/>
        <v>21.168661407473351</v>
      </c>
    </row>
    <row r="1357" spans="1:17">
      <c r="A1357" s="842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138"/>
        <v>0.41912535010553587</v>
      </c>
      <c r="G1357">
        <f>LN(F1357/参数实验室!$E$58)/参数实验室!$E$59</f>
        <v>-0.6469353530790487</v>
      </c>
      <c r="H1357" s="905">
        <f>INDEX(神经网络!$F$10:$BN$70,MATCH(ROUND(G1357*2,1)/2,神经网络!$D$10:$D$70,0),MATCH(ROUND(E1357*2,1)/2,神经网络!$F$8:$BN$8,0))</f>
        <v>-1.1217853768411932</v>
      </c>
      <c r="I1357">
        <f t="shared" si="130"/>
        <v>1351.3095718702482</v>
      </c>
      <c r="J1357">
        <f t="shared" si="131"/>
        <v>178.08307729140887</v>
      </c>
      <c r="K1357">
        <f t="shared" si="132"/>
        <v>7.5880852488808515</v>
      </c>
      <c r="L1357">
        <f>MIN(MAX(L1356*(1+MAX(MIN(((B1357-B1356)/B1356)/($K$7*卓尔金历!$O$8),0),-卓尔金历!$N$11))+MIN(MAX(((B1357-B1356)/B1356)/($K$7*卓尔金历!$O$8),0),卓尔金历!$N$11),0),1)</f>
        <v>0.92476854344788828</v>
      </c>
      <c r="M1357">
        <f t="shared" si="133"/>
        <v>1168.4805721883879</v>
      </c>
      <c r="N1357">
        <f t="shared" si="134"/>
        <v>-2.5567788162829388E-3</v>
      </c>
      <c r="O1357">
        <f t="shared" si="136"/>
        <v>6.5612434638476214E-2</v>
      </c>
      <c r="P1357">
        <f t="shared" si="137"/>
        <v>1</v>
      </c>
      <c r="Q1357">
        <f t="shared" si="135"/>
        <v>21.18877580740493</v>
      </c>
    </row>
    <row r="1358" spans="1:17">
      <c r="A1358" s="842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138"/>
        <v>0.41420235290463703</v>
      </c>
      <c r="G1358">
        <f>LN(F1358/参数实验室!$E$58)/参数实验室!$E$59</f>
        <v>-0.65313671908490589</v>
      </c>
      <c r="H1358" s="905">
        <f>INDEX(神经网络!$F$10:$BN$70,MATCH(ROUND(G1358*2,1)/2,神经网络!$D$10:$D$70,0),MATCH(ROUND(E1358*2,1)/2,神经网络!$F$8:$BN$8,0))</f>
        <v>-1.1217853768411932</v>
      </c>
      <c r="I1358">
        <f t="shared" si="130"/>
        <v>1336.1335919338403</v>
      </c>
      <c r="J1358">
        <f t="shared" si="131"/>
        <v>179.86592713778373</v>
      </c>
      <c r="K1358">
        <f t="shared" si="132"/>
        <v>7.4284975103167499</v>
      </c>
      <c r="L1358">
        <f>MIN(MAX(L1357*(1+MAX(MIN(((B1358-B1357)/B1357)/($K$7*卓尔金历!$O$8),0),-卓尔金历!$N$11))+MIN(MAX(((B1358-B1357)/B1357)/($K$7*卓尔金历!$O$8),0),卓尔金历!$N$11),0),1)</f>
        <v>1</v>
      </c>
      <c r="M1358">
        <f t="shared" si="133"/>
        <v>1156.3451068216559</v>
      </c>
      <c r="N1358">
        <f t="shared" si="134"/>
        <v>1.0011337817671799E-2</v>
      </c>
      <c r="O1358">
        <f t="shared" si="136"/>
        <v>6.4218431554428898E-2</v>
      </c>
      <c r="P1358">
        <f t="shared" si="137"/>
        <v>1</v>
      </c>
      <c r="Q1358">
        <f t="shared" si="135"/>
        <v>20.95081372734272</v>
      </c>
    </row>
    <row r="1359" spans="1:17">
      <c r="A1359" s="842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138"/>
        <v>0.42863168845743793</v>
      </c>
      <c r="G1359">
        <f>LN(F1359/参数实验室!$E$58)/参数实验室!$E$59</f>
        <v>-0.63516393972187402</v>
      </c>
      <c r="H1359" s="905">
        <f>INDEX(神经网络!$F$10:$BN$70,MATCH(ROUND(G1359*2,1)/2,神经网络!$D$10:$D$70,0),MATCH(ROUND(E1359*2,1)/2,神经网络!$F$8:$BN$8,0))</f>
        <v>-1.1217853768411932</v>
      </c>
      <c r="I1359">
        <f t="shared" si="130"/>
        <v>1353.5474473371323</v>
      </c>
      <c r="J1359">
        <f t="shared" si="131"/>
        <v>177.77622600853906</v>
      </c>
      <c r="K1359">
        <f t="shared" si="132"/>
        <v>7.6137708496079668</v>
      </c>
      <c r="L1359">
        <f>MIN(MAX(L1358*(1+MAX(MIN(((B1359-B1358)/B1358)/($K$7*卓尔金历!$O$8),0),-卓尔金历!$N$11))+MIN(MAX(((B1359-B1358)/B1358)/($K$7*卓尔金历!$O$8),0),卓尔金历!$N$11),0),1)</f>
        <v>0.65814527447571902</v>
      </c>
      <c r="M1359">
        <f t="shared" si="133"/>
        <v>1171.4157753596367</v>
      </c>
      <c r="N1359">
        <f t="shared" si="134"/>
        <v>-1.1618104454235324E-2</v>
      </c>
      <c r="O1359">
        <f t="shared" si="136"/>
        <v>5.9340874972604422E-2</v>
      </c>
      <c r="P1359">
        <f t="shared" si="137"/>
        <v>1</v>
      </c>
      <c r="Q1359">
        <f t="shared" si="135"/>
        <v>21.223866095033895</v>
      </c>
    </row>
    <row r="1360" spans="1:17">
      <c r="A1360" s="842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138"/>
        <v>0.45000225418805012</v>
      </c>
      <c r="G1360">
        <f>LN(F1360/参数实验室!$E$58)/参数实验室!$E$59</f>
        <v>-0.60962738829674834</v>
      </c>
      <c r="H1360" s="905">
        <f>INDEX(神经网络!$F$10:$BN$70,MATCH(ROUND(G1360*2,1)/2,神经网络!$D$10:$D$70,0),MATCH(ROUND(E1360*2,1)/2,神经网络!$F$8:$BN$8,0))</f>
        <v>-1.0966225125561302</v>
      </c>
      <c r="I1360">
        <f t="shared" si="130"/>
        <v>1369.1156069278154</v>
      </c>
      <c r="J1360">
        <f t="shared" si="131"/>
        <v>175.95347352459987</v>
      </c>
      <c r="K1360">
        <f t="shared" si="132"/>
        <v>7.7811229270014994</v>
      </c>
      <c r="L1360">
        <f>MIN(MAX(L1359*(1+MAX(MIN(((B1360-B1359)/B1359)/($K$7*卓尔金历!$O$8),0),-卓尔金历!$N$11))+MIN(MAX(((B1360-B1359)/B1359)/($K$7*卓尔金历!$O$8),0),卓尔金历!$N$11),0),1)</f>
        <v>0.45958969535136734</v>
      </c>
      <c r="M1360">
        <f t="shared" si="133"/>
        <v>1180.2831820359895</v>
      </c>
      <c r="N1360">
        <f t="shared" si="134"/>
        <v>-1.0253072218169538E-2</v>
      </c>
      <c r="O1360">
        <f t="shared" si="136"/>
        <v>5.0728871286205908E-2</v>
      </c>
      <c r="P1360">
        <f t="shared" si="137"/>
        <v>1</v>
      </c>
      <c r="Q1360">
        <f t="shared" si="135"/>
        <v>21.467977622227725</v>
      </c>
    </row>
    <row r="1361" spans="1:17">
      <c r="A1361" s="842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138"/>
        <v>0.47062601809798188</v>
      </c>
      <c r="G1361">
        <f>LN(F1361/参数实验室!$E$58)/参数实验室!$E$59</f>
        <v>-0.58610806466122567</v>
      </c>
      <c r="H1361" s="905">
        <f>INDEX(神经网络!$F$10:$BN$70,MATCH(ROUND(G1361*2,1)/2,神经网络!$D$10:$D$70,0),MATCH(ROUND(E1361*2,1)/2,神经网络!$F$8:$BN$8,0))</f>
        <v>-1.0966225125561302</v>
      </c>
      <c r="I1361">
        <f t="shared" si="130"/>
        <v>1394.4070105354106</v>
      </c>
      <c r="J1361">
        <f t="shared" si="131"/>
        <v>172.98950560632048</v>
      </c>
      <c r="K1361">
        <f t="shared" si="132"/>
        <v>8.0606450989502303</v>
      </c>
      <c r="L1361">
        <f>MIN(MAX(L1360*(1+MAX(MIN(((B1361-B1360)/B1360)/($K$7*卓尔金历!$O$8),0),-卓尔金历!$N$11))+MIN(MAX(((B1361-B1360)/B1360)/($K$7*卓尔金历!$O$8),0),卓尔金历!$N$11),0),1)</f>
        <v>0.23179046766824854</v>
      </c>
      <c r="M1361">
        <f t="shared" si="133"/>
        <v>1190.303680195482</v>
      </c>
      <c r="N1361">
        <f t="shared" si="134"/>
        <v>-1.6845179915501961E-2</v>
      </c>
      <c r="O1361">
        <f t="shared" si="136"/>
        <v>5.0412582479002509E-2</v>
      </c>
      <c r="P1361">
        <f t="shared" si="137"/>
        <v>1</v>
      </c>
      <c r="Q1361">
        <f t="shared" si="135"/>
        <v>21.864551354887841</v>
      </c>
    </row>
    <row r="1362" spans="1:17">
      <c r="A1362" s="842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138"/>
        <v>0.4885381795939821</v>
      </c>
      <c r="G1362">
        <f>LN(F1362/参数实验室!$E$58)/参数实验室!$E$59</f>
        <v>-0.56650273844048427</v>
      </c>
      <c r="H1362" s="905">
        <f>INDEX(神经网络!$F$10:$BN$70,MATCH(ROUND(G1362*2,1)/2,神经网络!$D$10:$D$70,0),MATCH(ROUND(E1362*2,1)/2,神经网络!$F$8:$BN$8,0))</f>
        <v>-1.046251173373042</v>
      </c>
      <c r="I1362">
        <f t="shared" si="130"/>
        <v>1406.9214721924147</v>
      </c>
      <c r="J1362">
        <f t="shared" si="131"/>
        <v>171.57376002553758</v>
      </c>
      <c r="K1362">
        <f t="shared" si="132"/>
        <v>8.2000969844281784</v>
      </c>
      <c r="L1362">
        <f>MIN(MAX(L1361*(1+MAX(MIN(((B1362-B1361)/B1361)/($K$7*卓尔金历!$O$8),0),-卓尔金历!$N$11))+MIN(MAX(((B1362-B1361)/B1361)/($K$7*卓尔金历!$O$8),0),卓尔金历!$N$11),0),1)</f>
        <v>0.17597335854598928</v>
      </c>
      <c r="M1362">
        <f t="shared" si="133"/>
        <v>1192.7798245665044</v>
      </c>
      <c r="N1362">
        <f t="shared" si="134"/>
        <v>-8.1839969183145813E-3</v>
      </c>
      <c r="O1362">
        <f t="shared" si="136"/>
        <v>4.9737947849843693E-2</v>
      </c>
      <c r="P1362">
        <f t="shared" si="137"/>
        <v>1</v>
      </c>
      <c r="Q1362">
        <f t="shared" si="135"/>
        <v>22.060780352240112</v>
      </c>
    </row>
    <row r="1363" spans="1:17">
      <c r="A1363" s="842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138"/>
        <v>0.47929645177972624</v>
      </c>
      <c r="G1363">
        <f>LN(F1363/参数实验室!$E$58)/参数实验室!$E$59</f>
        <v>-0.57652656996156504</v>
      </c>
      <c r="H1363" s="905">
        <f>INDEX(神经网络!$F$10:$BN$70,MATCH(ROUND(G1363*2,1)/2,神经网络!$D$10:$D$70,0),MATCH(ROUND(E1363*2,1)/2,神经网络!$F$8:$BN$8,0))</f>
        <v>-1.0966225125561302</v>
      </c>
      <c r="I1363">
        <f t="shared" si="130"/>
        <v>1415.9592253874862</v>
      </c>
      <c r="J1363">
        <f t="shared" si="131"/>
        <v>170.52033039383895</v>
      </c>
      <c r="K1363">
        <f t="shared" si="132"/>
        <v>8.3037560513584729</v>
      </c>
      <c r="L1363">
        <f>MIN(MAX(L1362*(1+MAX(MIN(((B1363-B1362)/B1362)/($K$7*卓尔金历!$O$8),0),-卓尔金历!$N$11))+MIN(MAX(((B1363-B1362)/B1362)/($K$7*卓尔金历!$O$8),0),卓尔金历!$N$11),0),1)</f>
        <v>0.1441820872496451</v>
      </c>
      <c r="M1363">
        <f t="shared" si="133"/>
        <v>1194.1281596252147</v>
      </c>
      <c r="N1363">
        <f t="shared" si="134"/>
        <v>-6.1398061774822288E-3</v>
      </c>
      <c r="O1363">
        <f t="shared" si="136"/>
        <v>4.3415487758069818E-2</v>
      </c>
      <c r="P1363">
        <f t="shared" si="137"/>
        <v>1</v>
      </c>
      <c r="Q1363">
        <f t="shared" si="135"/>
        <v>22.202493939000242</v>
      </c>
    </row>
    <row r="1364" spans="1:17">
      <c r="A1364" s="842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138"/>
        <v>0.47346459716981576</v>
      </c>
      <c r="G1364">
        <f>LN(F1364/参数实验室!$E$58)/参数实验室!$E$59</f>
        <v>-0.58295191806292845</v>
      </c>
      <c r="H1364" s="905">
        <f>INDEX(神经网络!$F$10:$BN$70,MATCH(ROUND(G1364*2,1)/2,神经网络!$D$10:$D$70,0),MATCH(ROUND(E1364*2,1)/2,神经网络!$F$8:$BN$8,0))</f>
        <v>-1.0966225125561302</v>
      </c>
      <c r="I1364">
        <f t="shared" si="130"/>
        <v>1402.932882591298</v>
      </c>
      <c r="J1364">
        <f t="shared" si="131"/>
        <v>171.95083995052062</v>
      </c>
      <c r="K1364">
        <f t="shared" si="132"/>
        <v>8.1589184617824273</v>
      </c>
      <c r="L1364">
        <f>MIN(MAX(L1363*(1+MAX(MIN(((B1364-B1363)/B1363)/($K$7*卓尔金历!$O$8),0),-卓尔金历!$N$11))+MIN(MAX(((B1364-B1363)/B1363)/($K$7*卓尔金历!$O$8),0),卓尔金历!$N$11),0),1)</f>
        <v>0.39102514008863415</v>
      </c>
      <c r="M1364">
        <f t="shared" si="133"/>
        <v>1192.5442368502595</v>
      </c>
      <c r="N1364">
        <f t="shared" si="134"/>
        <v>8.389085063216447E-3</v>
      </c>
      <c r="O1364">
        <f t="shared" si="136"/>
        <v>3.1534455435806741E-2</v>
      </c>
      <c r="P1364">
        <f t="shared" si="137"/>
        <v>1</v>
      </c>
      <c r="Q1364">
        <f t="shared" si="135"/>
        <v>21.998238553820936</v>
      </c>
    </row>
    <row r="1365" spans="1:17">
      <c r="A1365" s="842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138"/>
        <v>0.45471982299397329</v>
      </c>
      <c r="G1365">
        <f>LN(F1365/参数实验室!$E$58)/参数实验室!$E$59</f>
        <v>-0.60415375707874175</v>
      </c>
      <c r="H1365" s="905">
        <f>INDEX(神经网络!$F$10:$BN$70,MATCH(ROUND(G1365*2,1)/2,神经网络!$D$10:$D$70,0),MATCH(ROUND(E1365*2,1)/2,神经网络!$F$8:$BN$8,0))</f>
        <v>-1.0966225125561302</v>
      </c>
      <c r="I1365">
        <f t="shared" si="130"/>
        <v>1369.7836665728851</v>
      </c>
      <c r="J1365">
        <f t="shared" si="131"/>
        <v>175.65579984836987</v>
      </c>
      <c r="K1365">
        <f t="shared" si="132"/>
        <v>7.798112375198051</v>
      </c>
      <c r="L1365">
        <f>MIN(MAX(L1364*(1+MAX(MIN(((B1365-B1364)/B1364)/($K$7*卓尔金历!$O$8),0),-卓尔金历!$N$11))+MIN(MAX(((B1365-B1364)/B1364)/($K$7*卓尔金历!$O$8),0),卓尔金历!$N$11),0),1)</f>
        <v>1</v>
      </c>
      <c r="M1365">
        <f t="shared" si="133"/>
        <v>1181.5259126835629</v>
      </c>
      <c r="N1365">
        <f t="shared" si="134"/>
        <v>2.1546622854039965E-2</v>
      </c>
      <c r="O1365">
        <f t="shared" si="136"/>
        <v>3.200137657474264E-2</v>
      </c>
      <c r="P1365">
        <f t="shared" si="137"/>
        <v>0.43956804686940881</v>
      </c>
      <c r="Q1365">
        <f t="shared" si="135"/>
        <v>21.478452916964045</v>
      </c>
    </row>
    <row r="1366" spans="1:17">
      <c r="A1366" s="842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138"/>
        <v>0.45139406904424317</v>
      </c>
      <c r="G1366">
        <f>LN(F1366/参数实验室!$E$58)/参数实验室!$E$59</f>
        <v>-0.60800656909390838</v>
      </c>
      <c r="H1366" s="905">
        <f>INDEX(神经网络!$F$10:$BN$70,MATCH(ROUND(G1366*2,1)/2,神经网络!$D$10:$D$70,0),MATCH(ROUND(E1366*2,1)/2,神经网络!$F$8:$BN$8,0))</f>
        <v>-1.0716853125150561</v>
      </c>
      <c r="I1366">
        <f t="shared" si="130"/>
        <v>1365.3374289851317</v>
      </c>
      <c r="J1366">
        <f t="shared" si="131"/>
        <v>176.17573121583325</v>
      </c>
      <c r="K1366">
        <f t="shared" si="132"/>
        <v>7.7498610027759955</v>
      </c>
      <c r="L1366">
        <f>MIN(MAX(L1365*(1+MAX(MIN(((B1366-B1365)/B1365)/($K$7*卓尔金历!$O$8),0),-卓尔金历!$N$11))+MIN(MAX(((B1366-B1365)/B1365)/($K$7*卓尔金历!$O$8),0),卓尔金历!$N$11),0),1)</f>
        <v>1</v>
      </c>
      <c r="M1366">
        <f t="shared" si="133"/>
        <v>1177.69074874339</v>
      </c>
      <c r="N1366">
        <f t="shared" si="134"/>
        <v>2.9599442085727007E-3</v>
      </c>
      <c r="O1366">
        <f t="shared" si="136"/>
        <v>3.0635560863471328E-2</v>
      </c>
      <c r="P1366">
        <f t="shared" si="137"/>
        <v>1</v>
      </c>
      <c r="Q1366">
        <f t="shared" si="135"/>
        <v>21.447807199472553</v>
      </c>
    </row>
    <row r="1367" spans="1:17">
      <c r="A1367" s="842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138"/>
        <v>0.43662995232797996</v>
      </c>
      <c r="G1367">
        <f>LN(F1367/参数实验室!$E$58)/参数实验室!$E$59</f>
        <v>-0.6254604223004312</v>
      </c>
      <c r="H1367" s="905">
        <f>INDEX(神经网络!$F$10:$BN$70,MATCH(ROUND(G1367*2,1)/2,神经网络!$D$10:$D$70,0),MATCH(ROUND(E1367*2,1)/2,神经网络!$F$8:$BN$8,0))</f>
        <v>-1.1217853768411932</v>
      </c>
      <c r="I1367">
        <f t="shared" si="130"/>
        <v>1335.9912635783955</v>
      </c>
      <c r="J1367">
        <f t="shared" si="131"/>
        <v>179.70910977215581</v>
      </c>
      <c r="K1367">
        <f t="shared" si="132"/>
        <v>7.4341877563815881</v>
      </c>
      <c r="L1367">
        <f>MIN(MAX(L1366*(1+MAX(MIN(((B1367-B1366)/B1366)/($K$7*卓尔金历!$O$8),0),-卓尔金历!$N$11))+MIN(MAX(((B1367-B1366)/B1366)/($K$7*卓尔金历!$O$8),0),卓尔金历!$N$11),0),1)</f>
        <v>1</v>
      </c>
      <c r="M1367">
        <f t="shared" si="133"/>
        <v>1152.3778064795163</v>
      </c>
      <c r="N1367">
        <f t="shared" si="134"/>
        <v>2.0055989164556545E-2</v>
      </c>
      <c r="O1367">
        <f t="shared" si="136"/>
        <v>2.9728456900324877E-2</v>
      </c>
      <c r="P1367">
        <f t="shared" si="137"/>
        <v>0.43626992155995398</v>
      </c>
      <c r="Q1367">
        <f t="shared" si="135"/>
        <v>20.986814272504049</v>
      </c>
    </row>
    <row r="1368" spans="1:17">
      <c r="A1368" s="842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138"/>
        <v>0.44069120619050151</v>
      </c>
      <c r="G1368">
        <f>LN(F1368/参数实验室!$E$58)/参数实验室!$E$59</f>
        <v>-0.62060112826645675</v>
      </c>
      <c r="H1368" s="905">
        <f>INDEX(神经网络!$F$10:$BN$70,MATCH(ROUND(G1368*2,1)/2,神经网络!$D$10:$D$70,0),MATCH(ROUND(E1368*2,1)/2,神经网络!$F$8:$BN$8,0))</f>
        <v>-1.0966225125561302</v>
      </c>
      <c r="I1368">
        <f t="shared" ref="I1368:I1431" si="139">I1367*(1+(B1368-B1367)/B1367*H1367)</f>
        <v>1332.9863453820899</v>
      </c>
      <c r="J1368">
        <f t="shared" ref="J1368:J1431" si="140">J1367*B1368/B1367</f>
        <v>180.06943058936182</v>
      </c>
      <c r="K1368">
        <f t="shared" ref="K1368:K1431" si="141">I1368/J1368</f>
        <v>7.4026243156279543</v>
      </c>
      <c r="L1368">
        <f>MIN(MAX(L1367*(1+MAX(MIN(((B1368-B1367)/B1367)/($K$7*卓尔金历!$O$8),0),-卓尔金历!$N$11))+MIN(MAX(((B1368-B1367)/B1367)/($K$7*卓尔金历!$O$8),0),卓尔金历!$N$11),0),1)</f>
        <v>1</v>
      </c>
      <c r="M1368">
        <f t="shared" ref="M1368:M1431" si="142">M1367*(1+(B1368-B1367)/B1367*H1367*L1367)</f>
        <v>1149.7858725843544</v>
      </c>
      <c r="N1368">
        <f t="shared" ref="N1368:N1431" si="143">(B1368-B1367)/B1367</f>
        <v>2.0050225481770797E-3</v>
      </c>
      <c r="O1368">
        <f t="shared" si="136"/>
        <v>2.5150236481301602E-2</v>
      </c>
      <c r="P1368">
        <f t="shared" si="137"/>
        <v>1</v>
      </c>
      <c r="Q1368">
        <f t="shared" ref="Q1368:Q1431" si="144">Q1367*(1+(B1368-B1367)/B1367*H1367*P1367)</f>
        <v>20.966220741100987</v>
      </c>
    </row>
    <row r="1369" spans="1:17">
      <c r="A1369" s="842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138"/>
        <v>0.45850836984686233</v>
      </c>
      <c r="G1369">
        <f>LN(F1369/参数实验室!$E$58)/参数实验室!$E$59</f>
        <v>-0.59979899546278226</v>
      </c>
      <c r="H1369" s="905">
        <f>INDEX(神经网络!$F$10:$BN$70,MATCH(ROUND(G1369*2,1)/2,神经网络!$D$10:$D$70,0),MATCH(ROUND(E1369*2,1)/2,神经网络!$F$8:$BN$8,0))</f>
        <v>-1.0966225125561302</v>
      </c>
      <c r="I1369">
        <f t="shared" si="139"/>
        <v>1390.8749824994293</v>
      </c>
      <c r="J1369">
        <f t="shared" si="140"/>
        <v>172.93843023023811</v>
      </c>
      <c r="K1369">
        <f t="shared" si="141"/>
        <v>8.042602102075957</v>
      </c>
      <c r="L1369">
        <f>MIN(MAX(L1368*(1+MAX(MIN(((B1369-B1368)/B1368)/($K$7*卓尔金历!$O$8),0),-卓尔金历!$N$11))+MIN(MAX(((B1369-B1368)/B1368)/($K$7*卓尔金历!$O$8),0),卓尔金历!$N$11),0),1)</f>
        <v>0</v>
      </c>
      <c r="M1369">
        <f t="shared" si="142"/>
        <v>1199.7185199601233</v>
      </c>
      <c r="N1369">
        <f t="shared" si="143"/>
        <v>-3.9601393394671024E-2</v>
      </c>
      <c r="O1369">
        <f t="shared" si="136"/>
        <v>2.6053304978357186E-2</v>
      </c>
      <c r="P1369">
        <f t="shared" si="137"/>
        <v>1.4619337669550347E-2</v>
      </c>
      <c r="Q1369">
        <f t="shared" si="144"/>
        <v>21.87673715292194</v>
      </c>
    </row>
    <row r="1370" spans="1:17">
      <c r="A1370" s="842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138"/>
        <v>0.45768473674430415</v>
      </c>
      <c r="G1370">
        <f>LN(F1370/参数实验室!$E$58)/参数实验室!$E$59</f>
        <v>-0.60074265521580805</v>
      </c>
      <c r="H1370" s="905">
        <f>INDEX(神经网络!$F$10:$BN$70,MATCH(ROUND(G1370*2,1)/2,神经网络!$D$10:$D$70,0),MATCH(ROUND(E1370*2,1)/2,神经网络!$F$8:$BN$8,0))</f>
        <v>-1.0966225125561302</v>
      </c>
      <c r="I1370">
        <f t="shared" si="139"/>
        <v>1363.1394395949537</v>
      </c>
      <c r="J1370">
        <f t="shared" si="140"/>
        <v>176.08315709668398</v>
      </c>
      <c r="K1370">
        <f t="shared" si="141"/>
        <v>7.741452743526624</v>
      </c>
      <c r="L1370">
        <f>MIN(MAX(L1369*(1+MAX(MIN(((B1370-B1369)/B1369)/($K$7*卓尔金历!$O$8),0),-卓尔金历!$N$11))+MIN(MAX(((B1370-B1369)/B1369)/($K$7*卓尔金历!$O$8),0),卓尔金历!$N$11),0),1)</f>
        <v>0.53505414068185841</v>
      </c>
      <c r="M1370">
        <f t="shared" si="142"/>
        <v>1199.7185199601233</v>
      </c>
      <c r="N1370">
        <f t="shared" si="143"/>
        <v>1.818408356233597E-2</v>
      </c>
      <c r="O1370">
        <f t="shared" si="136"/>
        <v>2.6474201496588246E-2</v>
      </c>
      <c r="P1370">
        <f t="shared" si="137"/>
        <v>0.41146360132828919</v>
      </c>
      <c r="Q1370">
        <f t="shared" si="144"/>
        <v>21.870359530235881</v>
      </c>
    </row>
    <row r="1371" spans="1:17">
      <c r="A1371" s="842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138"/>
        <v>0.47186272459207956</v>
      </c>
      <c r="G1371">
        <f>LN(F1371/参数实验室!$E$58)/参数实验室!$E$59</f>
        <v>-0.58473066725229061</v>
      </c>
      <c r="H1371" s="905">
        <f>INDEX(神经网络!$F$10:$BN$70,MATCH(ROUND(G1371*2,1)/2,神经网络!$D$10:$D$70,0),MATCH(ROUND(E1371*2,1)/2,神经网络!$F$8:$BN$8,0))</f>
        <v>-1.0716853125150561</v>
      </c>
      <c r="I1371">
        <f t="shared" si="139"/>
        <v>1367.9801985396134</v>
      </c>
      <c r="J1371">
        <f t="shared" si="140"/>
        <v>175.51294840588955</v>
      </c>
      <c r="K1371">
        <f t="shared" si="141"/>
        <v>7.7941839104430954</v>
      </c>
      <c r="L1371">
        <f>MIN(MAX(L1370*(1+MAX(MIN(((B1371-B1370)/B1370)/($K$7*卓尔金历!$O$8),0),-卓尔金历!$N$11))+MIN(MAX(((B1371-B1370)/B1370)/($K$7*卓尔金历!$O$8),0),卓尔金历!$N$11),0),1)</f>
        <v>0.4840717664959937</v>
      </c>
      <c r="M1371">
        <f t="shared" si="142"/>
        <v>1201.998075960136</v>
      </c>
      <c r="N1371">
        <f t="shared" si="143"/>
        <v>-3.2382920672041318E-3</v>
      </c>
      <c r="O1371">
        <f t="shared" si="136"/>
        <v>2.6381838095625602E-2</v>
      </c>
      <c r="P1371">
        <f t="shared" si="137"/>
        <v>1</v>
      </c>
      <c r="Q1371">
        <f t="shared" si="144"/>
        <v>21.902316126706641</v>
      </c>
    </row>
    <row r="1372" spans="1:17">
      <c r="A1372" s="842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138"/>
        <v>0.4707524236668707</v>
      </c>
      <c r="G1372">
        <f>LN(F1372/参数实验室!$E$58)/参数实验室!$E$59</f>
        <v>-0.58596711290079728</v>
      </c>
      <c r="H1372" s="905">
        <f>INDEX(神经网络!$F$10:$BN$70,MATCH(ROUND(G1372*2,1)/2,神经网络!$D$10:$D$70,0),MATCH(ROUND(E1372*2,1)/2,神经网络!$F$8:$BN$8,0))</f>
        <v>-1.0716853125150561</v>
      </c>
      <c r="I1372">
        <f t="shared" si="139"/>
        <v>1352.9315573937367</v>
      </c>
      <c r="J1372">
        <f t="shared" si="140"/>
        <v>177.31455249191961</v>
      </c>
      <c r="K1372">
        <f t="shared" si="141"/>
        <v>7.630121376841819</v>
      </c>
      <c r="L1372">
        <f>MIN(MAX(L1371*(1+MAX(MIN(((B1372-B1371)/B1371)/($K$7*卓尔金历!$O$8),0),-卓尔金历!$N$11))+MIN(MAX(((B1372-B1371)/B1371)/($K$7*卓尔金历!$O$8),0),卓尔金历!$N$11),0),1)</f>
        <v>0.78610623442091654</v>
      </c>
      <c r="M1372">
        <f t="shared" si="142"/>
        <v>1195.5973239598745</v>
      </c>
      <c r="N1372">
        <f t="shared" si="143"/>
        <v>1.0264793010392077E-2</v>
      </c>
      <c r="O1372">
        <f t="shared" si="136"/>
        <v>2.6577333253781914E-2</v>
      </c>
      <c r="P1372">
        <f t="shared" si="137"/>
        <v>1</v>
      </c>
      <c r="Q1372">
        <f t="shared" si="144"/>
        <v>21.661376896733707</v>
      </c>
    </row>
    <row r="1373" spans="1:17">
      <c r="A1373" s="842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138"/>
        <v>0.4609822158858925</v>
      </c>
      <c r="G1373">
        <f>LN(F1373/参数实验室!$E$58)/参数实验室!$E$59</f>
        <v>-0.59697479856818658</v>
      </c>
      <c r="H1373" s="905">
        <f>INDEX(神经网络!$F$10:$BN$70,MATCH(ROUND(G1373*2,1)/2,神经网络!$D$10:$D$70,0),MATCH(ROUND(E1373*2,1)/2,神经网络!$F$8:$BN$8,0))</f>
        <v>-1.0716853125150561</v>
      </c>
      <c r="I1373">
        <f t="shared" si="139"/>
        <v>1340.3988576227287</v>
      </c>
      <c r="J1373">
        <f t="shared" si="140"/>
        <v>178.84721280076604</v>
      </c>
      <c r="K1373">
        <f t="shared" si="141"/>
        <v>7.4946589137842432</v>
      </c>
      <c r="L1373">
        <f>MIN(MAX(L1372*(1+MAX(MIN(((B1373-B1372)/B1372)/($K$7*卓尔金历!$O$8),0),-卓尔金历!$N$11))+MIN(MAX(((B1373-B1372)/B1372)/($K$7*卓尔金历!$O$8),0),卓尔金历!$N$11),0),1)</f>
        <v>1</v>
      </c>
      <c r="M1373">
        <f t="shared" si="142"/>
        <v>1186.8909967749826</v>
      </c>
      <c r="N1373">
        <f t="shared" si="143"/>
        <v>8.6437367227163251E-3</v>
      </c>
      <c r="O1373">
        <f t="shared" si="136"/>
        <v>2.2824273399230825E-2</v>
      </c>
      <c r="P1373">
        <f t="shared" si="137"/>
        <v>1</v>
      </c>
      <c r="Q1373">
        <f t="shared" si="144"/>
        <v>21.460719641169071</v>
      </c>
    </row>
    <row r="1374" spans="1:17">
      <c r="A1374" s="842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138"/>
        <v>0.46004108178007669</v>
      </c>
      <c r="G1374">
        <f>LN(F1374/参数实验室!$E$58)/参数实验室!$E$59</f>
        <v>-0.59804742770513242</v>
      </c>
      <c r="H1374" s="905">
        <f>INDEX(神经网络!$F$10:$BN$70,MATCH(ROUND(G1374*2,1)/2,神经网络!$D$10:$D$70,0),MATCH(ROUND(E1374*2,1)/2,神经网络!$F$8:$BN$8,0))</f>
        <v>-1.0716853125150561</v>
      </c>
      <c r="I1374">
        <f t="shared" si="139"/>
        <v>1339.4021193286678</v>
      </c>
      <c r="J1374">
        <f t="shared" si="140"/>
        <v>178.97131000359116</v>
      </c>
      <c r="K1374">
        <f t="shared" si="141"/>
        <v>7.4838929172602695</v>
      </c>
      <c r="L1374">
        <f>MIN(MAX(L1373*(1+MAX(MIN(((B1374-B1373)/B1373)/($K$7*卓尔金历!$O$8),0),-卓尔金历!$N$11))+MIN(MAX(((B1374-B1373)/B1373)/($K$7*卓尔金历!$O$8),0),卓尔金历!$N$11),0),1)</f>
        <v>1</v>
      </c>
      <c r="M1374">
        <f t="shared" si="142"/>
        <v>1186.0084089537277</v>
      </c>
      <c r="N1374">
        <f t="shared" si="143"/>
        <v>6.9387272455479171E-4</v>
      </c>
      <c r="O1374">
        <f t="shared" si="136"/>
        <v>2.2723704108189604E-2</v>
      </c>
      <c r="P1374">
        <f t="shared" si="137"/>
        <v>1</v>
      </c>
      <c r="Q1374">
        <f t="shared" si="144"/>
        <v>21.444761166598006</v>
      </c>
    </row>
    <row r="1375" spans="1:17">
      <c r="A1375" s="842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138"/>
        <v>0.45779638634374609</v>
      </c>
      <c r="G1375">
        <f>LN(F1375/参数实验室!$E$58)/参数实验室!$E$59</f>
        <v>-0.60061463565868511</v>
      </c>
      <c r="H1375" s="905">
        <f>INDEX(神经网络!$F$10:$BN$70,MATCH(ROUND(G1375*2,1)/2,神经网络!$D$10:$D$70,0),MATCH(ROUND(E1375*2,1)/2,神经网络!$F$8:$BN$8,0))</f>
        <v>-1.0716853125150561</v>
      </c>
      <c r="I1375">
        <f t="shared" si="139"/>
        <v>1341.347927515443</v>
      </c>
      <c r="J1375">
        <f t="shared" si="140"/>
        <v>178.72870196719992</v>
      </c>
      <c r="K1375">
        <f t="shared" si="141"/>
        <v>7.5049385619194249</v>
      </c>
      <c r="L1375">
        <f>MIN(MAX(L1374*(1+MAX(MIN(((B1375-B1374)/B1374)/($K$7*卓尔金历!$O$8),0),-卓尔金历!$N$11))+MIN(MAX(((B1375-B1374)/B1374)/($K$7*卓尔金历!$O$8),0),卓尔金历!$N$11),0),1)</f>
        <v>0.96011330276118612</v>
      </c>
      <c r="M1375">
        <f t="shared" si="142"/>
        <v>1187.7313753716717</v>
      </c>
      <c r="N1375">
        <f t="shared" si="143"/>
        <v>-1.355569428342112E-3</v>
      </c>
      <c r="O1375">
        <f t="shared" si="136"/>
        <v>2.2628140931710398E-2</v>
      </c>
      <c r="P1375">
        <f t="shared" si="137"/>
        <v>1</v>
      </c>
      <c r="Q1375">
        <f t="shared" si="144"/>
        <v>21.475914911421341</v>
      </c>
    </row>
    <row r="1376" spans="1:17">
      <c r="A1376" s="842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138"/>
        <v>0.45657983950689074</v>
      </c>
      <c r="G1376">
        <f>LN(F1376/参数实验室!$E$58)/参数实验室!$E$59</f>
        <v>-0.60201123781132448</v>
      </c>
      <c r="H1376" s="905">
        <f>INDEX(神经网络!$F$10:$BN$70,MATCH(ROUND(G1376*2,1)/2,神经网络!$D$10:$D$70,0),MATCH(ROUND(E1376*2,1)/2,神经网络!$F$8:$BN$8,0))</f>
        <v>-1.0716853125150561</v>
      </c>
      <c r="I1376">
        <f t="shared" si="139"/>
        <v>1343.883307834755</v>
      </c>
      <c r="J1376">
        <f t="shared" si="140"/>
        <v>178.41347113044162</v>
      </c>
      <c r="K1376">
        <f t="shared" si="141"/>
        <v>7.5324094045130439</v>
      </c>
      <c r="L1376">
        <f>MIN(MAX(L1375*(1+MAX(MIN(((B1376-B1375)/B1375)/($K$7*卓尔金历!$O$8),0),-卓尔金历!$N$11))+MIN(MAX(((B1376-B1375)/B1375)/($K$7*卓尔金历!$O$8),0),卓尔金历!$N$11),0),1)</f>
        <v>0.91028648040670457</v>
      </c>
      <c r="M1376">
        <f t="shared" si="142"/>
        <v>1189.8868473850421</v>
      </c>
      <c r="N1376">
        <f t="shared" si="143"/>
        <v>-1.7637393059350133E-3</v>
      </c>
      <c r="O1376">
        <f t="shared" si="136"/>
        <v>1.7263130693012572E-2</v>
      </c>
      <c r="P1376">
        <f t="shared" si="137"/>
        <v>1</v>
      </c>
      <c r="Q1376">
        <f t="shared" si="144"/>
        <v>21.516508116874377</v>
      </c>
    </row>
    <row r="1377" spans="1:17">
      <c r="A1377" s="842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138"/>
        <v>0.4594920819664764</v>
      </c>
      <c r="G1377">
        <f>LN(F1377/参数实验室!$E$58)/参数实验室!$E$59</f>
        <v>-0.59867414747428671</v>
      </c>
      <c r="H1377" s="905">
        <f>INDEX(神经网络!$F$10:$BN$70,MATCH(ROUND(G1377*2,1)/2,神经网络!$D$10:$D$70,0),MATCH(ROUND(E1377*2,1)/2,神经网络!$F$8:$BN$8,0))</f>
        <v>-1.0196304250094372</v>
      </c>
      <c r="I1377">
        <f t="shared" si="139"/>
        <v>1350.525194491308</v>
      </c>
      <c r="J1377">
        <f t="shared" si="140"/>
        <v>177.59067874386486</v>
      </c>
      <c r="K1377">
        <f t="shared" si="141"/>
        <v>7.6047076572027796</v>
      </c>
      <c r="L1377">
        <f>MIN(MAX(L1376*(1+MAX(MIN(((B1377-B1376)/B1376)/($K$7*卓尔金历!$O$8),0),-卓尔金历!$N$11))+MIN(MAX(((B1377-B1376)/B1376)/($K$7*卓尔金历!$O$8),0),卓尔金历!$N$11),0),1)</f>
        <v>0.78676370953900054</v>
      </c>
      <c r="M1377">
        <f t="shared" si="142"/>
        <v>1195.2400496997623</v>
      </c>
      <c r="N1377">
        <f t="shared" si="143"/>
        <v>-4.6117167126645785E-3</v>
      </c>
      <c r="O1377">
        <f t="shared" si="136"/>
        <v>1.3452922651235519E-2</v>
      </c>
      <c r="P1377">
        <f t="shared" si="137"/>
        <v>1</v>
      </c>
      <c r="Q1377">
        <f t="shared" si="144"/>
        <v>21.622849350018598</v>
      </c>
    </row>
    <row r="1378" spans="1:17">
      <c r="A1378" s="842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138"/>
        <v>0.42257296266102767</v>
      </c>
      <c r="G1378">
        <f>LN(F1378/参数实验室!$E$58)/参数实验室!$E$59</f>
        <v>-0.64263570442607953</v>
      </c>
      <c r="H1378" s="905">
        <f>INDEX(神经网络!$F$10:$BN$70,MATCH(ROUND(G1378*2,1)/2,神经网络!$D$10:$D$70,0),MATCH(ROUND(E1378*2,1)/2,神经网络!$F$8:$BN$8,0))</f>
        <v>-1.0727436130958505</v>
      </c>
      <c r="I1378">
        <f t="shared" si="139"/>
        <v>1232.202647379454</v>
      </c>
      <c r="J1378">
        <f t="shared" si="140"/>
        <v>192.85024540122089</v>
      </c>
      <c r="K1378">
        <f t="shared" si="141"/>
        <v>6.3894274275663081</v>
      </c>
      <c r="L1378">
        <f>MIN(MAX(L1377*(1+MAX(MIN(((B1378-B1377)/B1377)/($K$7*卓尔金历!$O$8),0),-卓尔金历!$N$11))+MIN(MAX(((B1378-B1377)/B1377)/($K$7*卓尔金历!$O$8),0),卓尔金历!$N$11),0),1)</f>
        <v>1</v>
      </c>
      <c r="M1378">
        <f t="shared" si="142"/>
        <v>1112.8519898485965</v>
      </c>
      <c r="N1378">
        <f t="shared" si="143"/>
        <v>8.5925493191929214E-2</v>
      </c>
      <c r="O1378">
        <f t="shared" si="136"/>
        <v>2.2712702952034147E-2</v>
      </c>
      <c r="P1378">
        <f t="shared" si="137"/>
        <v>0</v>
      </c>
      <c r="Q1378">
        <f t="shared" si="144"/>
        <v>19.728422928841187</v>
      </c>
    </row>
    <row r="1379" spans="1:17">
      <c r="A1379" s="842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138"/>
        <v>0.41092420233842553</v>
      </c>
      <c r="G1379">
        <f>LN(F1379/参数实验室!$E$58)/参数实验室!$E$59</f>
        <v>-0.6573071329930289</v>
      </c>
      <c r="H1379" s="905">
        <f>INDEX(神经网络!$F$10:$BN$70,MATCH(ROUND(G1379*2,1)/2,神经网络!$D$10:$D$70,0),MATCH(ROUND(E1379*2,1)/2,神经网络!$F$8:$BN$8,0))</f>
        <v>-1.0487995578807536</v>
      </c>
      <c r="I1379">
        <f t="shared" si="139"/>
        <v>1208.0688877909936</v>
      </c>
      <c r="J1379">
        <f t="shared" si="140"/>
        <v>196.3712541398985</v>
      </c>
      <c r="K1379">
        <f t="shared" si="141"/>
        <v>6.1519640085933505</v>
      </c>
      <c r="L1379">
        <f>MIN(MAX(L1378*(1+MAX(MIN(((B1379-B1378)/B1378)/($K$7*卓尔金历!$O$8),0),-卓尔金历!$N$11))+MIN(MAX(((B1379-B1378)/B1378)/($K$7*卓尔金历!$O$8),0),卓尔金历!$N$11),0),1)</f>
        <v>1</v>
      </c>
      <c r="M1379">
        <f t="shared" si="142"/>
        <v>1091.0558165992827</v>
      </c>
      <c r="N1379">
        <f t="shared" si="143"/>
        <v>1.8257735329048824E-2</v>
      </c>
      <c r="O1379">
        <f t="shared" si="136"/>
        <v>2.2883008176746825E-2</v>
      </c>
      <c r="P1379">
        <f t="shared" si="137"/>
        <v>0.25364715304220242</v>
      </c>
      <c r="Q1379">
        <f t="shared" si="144"/>
        <v>19.728422928841187</v>
      </c>
    </row>
    <row r="1380" spans="1:17">
      <c r="A1380" s="842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138"/>
        <v>0.39209864902817188</v>
      </c>
      <c r="G1380">
        <f>LN(F1380/参数实验室!$E$58)/参数实验室!$E$59</f>
        <v>-0.68192032664614954</v>
      </c>
      <c r="H1380" s="905">
        <f>INDEX(神经网络!$F$10:$BN$70,MATCH(ROUND(G1380*2,1)/2,神经网络!$D$10:$D$70,0),MATCH(ROUND(E1380*2,1)/2,神经网络!$F$8:$BN$8,0))</f>
        <v>-1.0985891288702361</v>
      </c>
      <c r="I1380">
        <f t="shared" si="139"/>
        <v>1145.8436497275384</v>
      </c>
      <c r="J1380">
        <f t="shared" si="140"/>
        <v>206.01532261282452</v>
      </c>
      <c r="K1380">
        <f t="shared" si="141"/>
        <v>5.5619341085662004</v>
      </c>
      <c r="L1380">
        <f>MIN(MAX(L1379*(1+MAX(MIN(((B1380-B1379)/B1379)/($K$7*卓尔金历!$O$8),0),-卓尔金历!$N$11))+MIN(MAX(((B1380-B1379)/B1379)/($K$7*卓尔金历!$O$8),0),卓尔金历!$N$11),0),1)</f>
        <v>1</v>
      </c>
      <c r="M1380">
        <f t="shared" si="142"/>
        <v>1034.8576903048875</v>
      </c>
      <c r="N1380">
        <f t="shared" si="143"/>
        <v>4.9111406428434964E-2</v>
      </c>
      <c r="O1380">
        <f t="shared" si="136"/>
        <v>2.445392742320688E-2</v>
      </c>
      <c r="P1380">
        <f t="shared" si="137"/>
        <v>6.9266754964088023E-3</v>
      </c>
      <c r="Q1380">
        <f t="shared" si="144"/>
        <v>19.470673786582321</v>
      </c>
    </row>
    <row r="1381" spans="1:17">
      <c r="A1381" s="842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138"/>
        <v>0.38660274697864844</v>
      </c>
      <c r="G1381">
        <f>LN(F1381/参数实验室!$E$58)/参数实验室!$E$59</f>
        <v>-0.68932905693104385</v>
      </c>
      <c r="H1381" s="905">
        <f>INDEX(神经网络!$F$10:$BN$70,MATCH(ROUND(G1381*2,1)/2,神经网络!$D$10:$D$70,0),MATCH(ROUND(E1381*2,1)/2,神经网络!$F$8:$BN$8,0))</f>
        <v>-1.0985891288702361</v>
      </c>
      <c r="I1381">
        <f t="shared" si="139"/>
        <v>1129.0252012080327</v>
      </c>
      <c r="J1381">
        <f t="shared" si="140"/>
        <v>208.7678065520129</v>
      </c>
      <c r="K1381">
        <f t="shared" si="141"/>
        <v>5.4080426472591441</v>
      </c>
      <c r="L1381">
        <f>MIN(MAX(L1380*(1+MAX(MIN(((B1381-B1380)/B1380)/($K$7*卓尔金历!$O$8),0),-卓尔金历!$N$11))+MIN(MAX(((B1381-B1380)/B1380)/($K$7*卓尔金历!$O$8),0),卓尔金历!$N$11),0),1)</f>
        <v>1</v>
      </c>
      <c r="M1381">
        <f t="shared" si="142"/>
        <v>1019.6682700087189</v>
      </c>
      <c r="N1381">
        <f t="shared" si="143"/>
        <v>1.3360578738899322E-2</v>
      </c>
      <c r="O1381">
        <f t="shared" si="136"/>
        <v>2.4160453798394248E-2</v>
      </c>
      <c r="P1381">
        <f t="shared" si="137"/>
        <v>0.63134931603010425</v>
      </c>
      <c r="Q1381">
        <f t="shared" si="144"/>
        <v>19.468694236969938</v>
      </c>
    </row>
    <row r="1382" spans="1:17">
      <c r="A1382" s="842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138"/>
        <v>0.36929682525390761</v>
      </c>
      <c r="G1382">
        <f>LN(F1382/参数实验室!$E$58)/参数实验室!$E$59</f>
        <v>-0.71336576975964983</v>
      </c>
      <c r="H1382" s="905">
        <f>INDEX(神经网络!$F$10:$BN$70,MATCH(ROUND(G1382*2,1)/2,神经网络!$D$10:$D$70,0),MATCH(ROUND(E1382*2,1)/2,神经网络!$F$8:$BN$8,0))</f>
        <v>-1.0490271071331627</v>
      </c>
      <c r="I1382">
        <f t="shared" si="139"/>
        <v>1052.8616506373567</v>
      </c>
      <c r="J1382">
        <f t="shared" si="140"/>
        <v>221.58732692230942</v>
      </c>
      <c r="K1382">
        <f t="shared" si="141"/>
        <v>4.7514524646371123</v>
      </c>
      <c r="L1382">
        <f>MIN(MAX(L1381*(1+MAX(MIN(((B1382-B1381)/B1381)/($K$7*卓尔金历!$O$8),0),-卓尔金历!$N$11))+MIN(MAX(((B1382-B1381)/B1381)/($K$7*卓尔金历!$O$8),0),卓尔金历!$N$11),0),1)</f>
        <v>1</v>
      </c>
      <c r="M1382">
        <f t="shared" si="142"/>
        <v>950.88189060370064</v>
      </c>
      <c r="N1382">
        <f t="shared" si="143"/>
        <v>6.1405638072374952E-2</v>
      </c>
      <c r="O1382">
        <f t="shared" si="136"/>
        <v>2.5939119158197927E-2</v>
      </c>
      <c r="P1382">
        <f t="shared" si="137"/>
        <v>3.3401963930789658E-3</v>
      </c>
      <c r="Q1382">
        <f t="shared" si="144"/>
        <v>18.639511819634013</v>
      </c>
    </row>
    <row r="1383" spans="1:17">
      <c r="A1383" s="842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138"/>
        <v>0.35088819192027632</v>
      </c>
      <c r="G1383">
        <f>LN(F1383/参数实验室!$E$58)/参数实验室!$E$59</f>
        <v>-0.74020318087017434</v>
      </c>
      <c r="H1383" s="905">
        <f>INDEX(神经网络!$F$10:$BN$70,MATCH(ROUND(G1383*2,1)/2,神经网络!$D$10:$D$70,0),MATCH(ROUND(E1383*2,1)/2,神经网络!$F$8:$BN$8,0))</f>
        <v>-1.0731241179890647</v>
      </c>
      <c r="I1383">
        <f t="shared" si="139"/>
        <v>990.19712508877763</v>
      </c>
      <c r="J1383">
        <f t="shared" si="140"/>
        <v>234.15945093970694</v>
      </c>
      <c r="K1383">
        <f t="shared" si="141"/>
        <v>4.2287301286153971</v>
      </c>
      <c r="L1383">
        <f>MIN(MAX(L1382*(1+MAX(MIN(((B1383-B1382)/B1382)/($K$7*卓尔金历!$O$8),0),-卓尔金历!$N$11))+MIN(MAX(((B1383-B1382)/B1382)/($K$7*卓尔金历!$O$8),0),卓尔金历!$N$11),0),1)</f>
        <v>1</v>
      </c>
      <c r="M1383">
        <f t="shared" si="142"/>
        <v>894.28702603498391</v>
      </c>
      <c r="N1383">
        <f t="shared" si="143"/>
        <v>5.6736656342289034E-2</v>
      </c>
      <c r="O1383">
        <f t="shared" si="136"/>
        <v>2.7166768054712152E-2</v>
      </c>
      <c r="P1383">
        <f t="shared" si="137"/>
        <v>6.8368764972056122E-3</v>
      </c>
      <c r="Q1383">
        <f t="shared" si="144"/>
        <v>18.635806232882196</v>
      </c>
    </row>
    <row r="1384" spans="1:17">
      <c r="A1384" s="842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138"/>
        <v>0.36137921110546806</v>
      </c>
      <c r="G1384">
        <f>LN(F1384/参数实验室!$E$58)/参数实验室!$E$59</f>
        <v>-0.72474086419472261</v>
      </c>
      <c r="H1384" s="905">
        <f>INDEX(神经网络!$F$10:$BN$70,MATCH(ROUND(G1384*2,1)/2,神经网络!$D$10:$D$70,0),MATCH(ROUND(E1384*2,1)/2,神经网络!$F$8:$BN$8,0))</f>
        <v>-1.0490271071331627</v>
      </c>
      <c r="I1384">
        <f t="shared" si="139"/>
        <v>993.88021632887614</v>
      </c>
      <c r="J1384">
        <f t="shared" si="140"/>
        <v>233.34783129164819</v>
      </c>
      <c r="K1384">
        <f t="shared" si="141"/>
        <v>4.2592219984538096</v>
      </c>
      <c r="L1384">
        <f>MIN(MAX(L1383*(1+MAX(MIN(((B1384-B1383)/B1383)/($K$7*卓尔金历!$O$8),0),-卓尔金历!$N$11))+MIN(MAX(((B1384-B1383)/B1383)/($K$7*卓尔金历!$O$8),0),卓尔金历!$N$11),0),1)</f>
        <v>0.8980124469900761</v>
      </c>
      <c r="M1384">
        <f t="shared" si="142"/>
        <v>897.61337452486464</v>
      </c>
      <c r="N1384">
        <f t="shared" si="143"/>
        <v>-3.4660981856662896E-3</v>
      </c>
      <c r="O1384">
        <f t="shared" si="136"/>
        <v>2.7072195716280657E-2</v>
      </c>
      <c r="P1384">
        <f t="shared" si="137"/>
        <v>1</v>
      </c>
      <c r="Q1384">
        <f t="shared" si="144"/>
        <v>18.636280143825729</v>
      </c>
    </row>
    <row r="1385" spans="1:17">
      <c r="A1385" s="842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138"/>
        <v>0.363715440996357</v>
      </c>
      <c r="G1385">
        <f>LN(F1385/参数实验室!$E$58)/参数实验室!$E$59</f>
        <v>-0.72135872934297929</v>
      </c>
      <c r="H1385" s="905">
        <f>INDEX(神经网络!$F$10:$BN$70,MATCH(ROUND(G1385*2,1)/2,神经网络!$D$10:$D$70,0),MATCH(ROUND(E1385*2,1)/2,神经网络!$F$8:$BN$8,0))</f>
        <v>-1.0490271071331627</v>
      </c>
      <c r="I1385">
        <f t="shared" si="139"/>
        <v>1010.2397905308068</v>
      </c>
      <c r="J1385">
        <f t="shared" si="140"/>
        <v>229.68636526874405</v>
      </c>
      <c r="K1385">
        <f t="shared" si="141"/>
        <v>4.3983446268078552</v>
      </c>
      <c r="L1385">
        <f>MIN(MAX(L1384*(1+MAX(MIN(((B1385-B1384)/B1384)/($K$7*卓尔金历!$O$8),0),-卓尔金历!$N$11))+MIN(MAX(((B1385-B1384)/B1384)/($K$7*卓尔金历!$O$8),0),卓尔金历!$N$11),0),1)</f>
        <v>0.48340231911793985</v>
      </c>
      <c r="M1385">
        <f t="shared" si="142"/>
        <v>910.88150157028917</v>
      </c>
      <c r="N1385">
        <f t="shared" si="143"/>
        <v>-1.5691022293358579E-2</v>
      </c>
      <c r="O1385">
        <f t="shared" si="136"/>
        <v>2.7844042125398216E-2</v>
      </c>
      <c r="P1385">
        <f t="shared" si="137"/>
        <v>0.61612921599842518</v>
      </c>
      <c r="Q1385">
        <f t="shared" si="144"/>
        <v>18.943039049830553</v>
      </c>
    </row>
    <row r="1386" spans="1:17">
      <c r="A1386" s="842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138"/>
        <v>0.37667592425926905</v>
      </c>
      <c r="G1386">
        <f>LN(F1386/参数实验室!$E$58)/参数实验室!$E$59</f>
        <v>-0.70298180793288945</v>
      </c>
      <c r="H1386" s="905">
        <f>INDEX(神经网络!$F$10:$BN$70,MATCH(ROUND(G1386*2,1)/2,神经网络!$D$10:$D$70,0),MATCH(ROUND(E1386*2,1)/2,神经网络!$F$8:$BN$8,0))</f>
        <v>-1.0490271071331627</v>
      </c>
      <c r="I1386">
        <f t="shared" si="139"/>
        <v>1026.7121194782121</v>
      </c>
      <c r="J1386">
        <f t="shared" si="140"/>
        <v>226.11627628586228</v>
      </c>
      <c r="K1386">
        <f t="shared" si="141"/>
        <v>4.5406378361733459</v>
      </c>
      <c r="L1386">
        <f>MIN(MAX(L1385*(1+MAX(MIN(((B1386-B1385)/B1385)/($K$7*卓尔金历!$O$8),0),-卓尔金历!$N$11))+MIN(MAX(((B1386-B1385)/B1385)/($K$7*卓尔金历!$O$8),0),卓尔金历!$N$11),0),1)</f>
        <v>0.26231752875081327</v>
      </c>
      <c r="M1386">
        <f t="shared" si="142"/>
        <v>918.06111643831719</v>
      </c>
      <c r="N1386">
        <f t="shared" si="143"/>
        <v>-1.5543321340405172E-2</v>
      </c>
      <c r="O1386">
        <f t="shared" si="136"/>
        <v>2.8494453531772986E-2</v>
      </c>
      <c r="P1386">
        <f t="shared" si="137"/>
        <v>0.65079811960432565</v>
      </c>
      <c r="Q1386">
        <f t="shared" si="144"/>
        <v>19.133344836303039</v>
      </c>
    </row>
    <row r="1387" spans="1:17">
      <c r="A1387" s="842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138"/>
        <v>0.36845250796115414</v>
      </c>
      <c r="G1387">
        <f>LN(F1387/参数实验室!$E$58)/参数实验室!$E$59</f>
        <v>-0.71456710880061036</v>
      </c>
      <c r="H1387" s="905">
        <f>INDEX(神经网络!$F$10:$BN$70,MATCH(ROUND(G1387*2,1)/2,神经网络!$D$10:$D$70,0),MATCH(ROUND(E1387*2,1)/2,神经网络!$F$8:$BN$8,0))</f>
        <v>-0.99145149734293603</v>
      </c>
      <c r="I1387">
        <f t="shared" si="139"/>
        <v>1021.6620572197863</v>
      </c>
      <c r="J1387">
        <f t="shared" si="140"/>
        <v>227.17648936594688</v>
      </c>
      <c r="K1387">
        <f t="shared" si="141"/>
        <v>4.4972173840315124</v>
      </c>
      <c r="L1387">
        <f>MIN(MAX(L1386*(1+MAX(MIN(((B1387-B1386)/B1386)/($K$7*卓尔金历!$O$8),0),-卓尔金历!$N$11))+MIN(MAX(((B1387-B1386)/B1386)/($K$7*卓尔金历!$O$8),0),卓尔金历!$N$11),0),1)</f>
        <v>0.40028212170531918</v>
      </c>
      <c r="M1387">
        <f t="shared" si="142"/>
        <v>916.87658402371164</v>
      </c>
      <c r="N1387">
        <f t="shared" si="143"/>
        <v>4.6887959482591977E-3</v>
      </c>
      <c r="O1387">
        <f t="shared" si="136"/>
        <v>2.8469280690371614E-2</v>
      </c>
      <c r="P1387">
        <f t="shared" si="137"/>
        <v>1</v>
      </c>
      <c r="Q1387">
        <f t="shared" si="144"/>
        <v>19.07209777834629</v>
      </c>
    </row>
    <row r="1388" spans="1:17">
      <c r="A1388" s="842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138"/>
        <v>0.34638173518053661</v>
      </c>
      <c r="G1388">
        <f>LN(F1388/参数实验室!$E$58)/参数实验室!$E$59</f>
        <v>-0.74698754050176563</v>
      </c>
      <c r="H1388" s="905">
        <f>INDEX(神经网络!$F$10:$BN$70,MATCH(ROUND(G1388*2,1)/2,神经网络!$D$10:$D$70,0),MATCH(ROUND(E1388*2,1)/2,神经网络!$F$8:$BN$8,0))</f>
        <v>-1.0488076398713064</v>
      </c>
      <c r="I1388">
        <f t="shared" si="139"/>
        <v>936.7067855155974</v>
      </c>
      <c r="J1388">
        <f t="shared" si="140"/>
        <v>246.22999880292065</v>
      </c>
      <c r="K1388">
        <f t="shared" si="141"/>
        <v>3.804194412011209</v>
      </c>
      <c r="L1388">
        <f>MIN(MAX(L1387*(1+MAX(MIN(((B1388-B1387)/B1387)/($K$7*卓尔金历!$O$8),0),-卓尔金历!$N$11))+MIN(MAX(((B1388-B1387)/B1387)/($K$7*卓尔金历!$O$8),0),卓尔金历!$N$11),0),1)</f>
        <v>1</v>
      </c>
      <c r="M1388">
        <f t="shared" si="142"/>
        <v>886.35829771514045</v>
      </c>
      <c r="N1388">
        <f t="shared" si="143"/>
        <v>8.3870956409936651E-2</v>
      </c>
      <c r="O1388">
        <f t="shared" ref="O1388:O1451" si="145">STDEVP(N1368:N1388)</f>
        <v>3.2259218423134631E-2</v>
      </c>
      <c r="P1388">
        <f t="shared" ref="P1388:P1451" si="146">MIN(O1387*MAX(1-LN(MAX(ABS(N1388),0.0001)/O1388),0)+MAX(-LN(MAX(ABS(N1388),0.0001)/O1388),0),1)</f>
        <v>1.2675793653346141E-3</v>
      </c>
      <c r="Q1388">
        <f t="shared" si="144"/>
        <v>17.486176839736252</v>
      </c>
    </row>
    <row r="1389" spans="1:17">
      <c r="A1389" s="842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138"/>
        <v>0.32717534893046069</v>
      </c>
      <c r="G1389">
        <f>LN(F1389/参数实验室!$E$58)/参数实验室!$E$59</f>
        <v>-0.77692793665710103</v>
      </c>
      <c r="H1389" s="905">
        <f>INDEX(神经网络!$F$10:$BN$70,MATCH(ROUND(G1389*2,1)/2,神经网络!$D$10:$D$70,0),MATCH(ROUND(E1389*2,1)/2,神经网络!$F$8:$BN$8,0))</f>
        <v>-1.098441560452126</v>
      </c>
      <c r="I1389">
        <f t="shared" si="139"/>
        <v>886.8226870569157</v>
      </c>
      <c r="J1389">
        <f t="shared" si="140"/>
        <v>258.73269223095622</v>
      </c>
      <c r="K1389">
        <f t="shared" si="141"/>
        <v>3.4275633257249867</v>
      </c>
      <c r="L1389">
        <f>MIN(MAX(L1388*(1+MAX(MIN(((B1389-B1388)/B1388)/($K$7*卓尔金历!$O$8),0),-卓尔金历!$N$11))+MIN(MAX(((B1389-B1388)/B1388)/($K$7*卓尔金历!$O$8),0),卓尔金历!$N$11),0),1)</f>
        <v>1</v>
      </c>
      <c r="M1389">
        <f t="shared" si="142"/>
        <v>839.15549607369189</v>
      </c>
      <c r="N1389">
        <f t="shared" si="143"/>
        <v>5.0776483323799089E-2</v>
      </c>
      <c r="O1389">
        <f t="shared" si="145"/>
        <v>3.2944255515924926E-2</v>
      </c>
      <c r="P1389">
        <f t="shared" si="146"/>
        <v>1.8303351018218839E-2</v>
      </c>
      <c r="Q1389">
        <f t="shared" si="144"/>
        <v>17.484996441672621</v>
      </c>
    </row>
    <row r="1390" spans="1:17">
      <c r="A1390" s="842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138"/>
        <v>0.33037053511968667</v>
      </c>
      <c r="G1390">
        <f>LN(F1390/参数实验室!$E$58)/参数实验室!$E$59</f>
        <v>-0.77182709235082825</v>
      </c>
      <c r="H1390" s="905">
        <f>INDEX(神经网络!$F$10:$BN$70,MATCH(ROUND(G1390*2,1)/2,神经网络!$D$10:$D$70,0),MATCH(ROUND(E1390*2,1)/2,神经网络!$F$8:$BN$8,0))</f>
        <v>-1.019768633389782</v>
      </c>
      <c r="I1390">
        <f t="shared" si="139"/>
        <v>924.74288573270189</v>
      </c>
      <c r="J1390">
        <f t="shared" si="140"/>
        <v>248.66086748334044</v>
      </c>
      <c r="K1390">
        <f t="shared" si="141"/>
        <v>3.7188918992034683</v>
      </c>
      <c r="L1390">
        <f>MIN(MAX(L1389*(1+MAX(MIN(((B1390-B1389)/B1389)/($K$7*卓尔金历!$O$8),0),-卓尔金历!$N$11))+MIN(MAX(((B1390-B1389)/B1389)/($K$7*卓尔金历!$O$8),0),卓尔金历!$N$11),0),1)</f>
        <v>0</v>
      </c>
      <c r="M1390">
        <f t="shared" si="142"/>
        <v>875.0374639071897</v>
      </c>
      <c r="N1390">
        <f t="shared" si="143"/>
        <v>-3.8927530420567215E-2</v>
      </c>
      <c r="O1390">
        <f t="shared" si="145"/>
        <v>3.2888477990820925E-2</v>
      </c>
      <c r="P1390">
        <f t="shared" si="146"/>
        <v>2.7390534670421185E-2</v>
      </c>
      <c r="Q1390">
        <f t="shared" si="144"/>
        <v>17.498680974195366</v>
      </c>
    </row>
    <row r="1391" spans="1:17">
      <c r="A1391" s="842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138"/>
        <v>0.30854344627137087</v>
      </c>
      <c r="G1391">
        <f>LN(F1391/参数实验室!$E$58)/参数实验室!$E$59</f>
        <v>-0.80770201778777528</v>
      </c>
      <c r="H1391" s="905">
        <f>INDEX(神经网络!$F$10:$BN$70,MATCH(ROUND(G1391*2,1)/2,神经网络!$D$10:$D$70,0),MATCH(ROUND(E1391*2,1)/2,神经网络!$F$8:$BN$8,0))</f>
        <v>-1.0726030084242926</v>
      </c>
      <c r="I1391">
        <f t="shared" si="139"/>
        <v>873.32797862248401</v>
      </c>
      <c r="J1391">
        <f t="shared" si="140"/>
        <v>262.21818762220158</v>
      </c>
      <c r="K1391">
        <f t="shared" si="141"/>
        <v>3.3305392983676496</v>
      </c>
      <c r="L1391">
        <f>MIN(MAX(L1390*(1+MAX(MIN(((B1391-B1390)/B1390)/($K$7*卓尔金历!$O$8),0),-卓尔金历!$N$11))+MIN(MAX(((B1391-B1390)/B1390)/($K$7*卓尔金历!$O$8),0),卓尔金历!$N$11),0),1)</f>
        <v>1</v>
      </c>
      <c r="M1391">
        <f t="shared" si="142"/>
        <v>875.0374639071897</v>
      </c>
      <c r="N1391">
        <f t="shared" si="143"/>
        <v>5.4521325675699527E-2</v>
      </c>
      <c r="O1391">
        <f t="shared" si="145"/>
        <v>3.3797669792992382E-2</v>
      </c>
      <c r="P1391">
        <f t="shared" si="146"/>
        <v>1.7161205748316484E-2</v>
      </c>
      <c r="Q1391">
        <f t="shared" si="144"/>
        <v>17.472032405986511</v>
      </c>
    </row>
    <row r="1392" spans="1:17">
      <c r="A1392" s="842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138"/>
        <v>0.3071078991018058</v>
      </c>
      <c r="G1392">
        <f>LN(F1392/参数实验室!$E$58)/参数实验室!$E$59</f>
        <v>-0.81014968271102661</v>
      </c>
      <c r="H1392" s="905">
        <f>INDEX(神经网络!$F$10:$BN$70,MATCH(ROUND(G1392*2,1)/2,神经网络!$D$10:$D$70,0),MATCH(ROUND(E1392*2,1)/2,神经网络!$F$8:$BN$8,0))</f>
        <v>-1.098441560452126</v>
      </c>
      <c r="I1392">
        <f t="shared" si="139"/>
        <v>899.10743113033459</v>
      </c>
      <c r="J1392">
        <f t="shared" si="140"/>
        <v>255.00179561869015</v>
      </c>
      <c r="K1392">
        <f t="shared" si="141"/>
        <v>3.5258866665973989</v>
      </c>
      <c r="L1392">
        <f>MIN(MAX(L1391*(1+MAX(MIN(((B1392-B1391)/B1391)/($K$7*卓尔金历!$O$8),0),-卓尔金历!$N$11))+MIN(MAX(((B1392-B1391)/B1391)/($K$7*卓尔金历!$O$8),0),卓尔金历!$N$11),0),1)</f>
        <v>0.19022639589370838</v>
      </c>
      <c r="M1392">
        <f t="shared" si="142"/>
        <v>900.86737809242697</v>
      </c>
      <c r="N1392">
        <f t="shared" si="143"/>
        <v>-2.7520562432948644E-2</v>
      </c>
      <c r="O1392">
        <f t="shared" si="145"/>
        <v>3.4958055675003964E-2</v>
      </c>
      <c r="P1392">
        <f t="shared" si="146"/>
        <v>0.28109807914866802</v>
      </c>
      <c r="Q1392">
        <f t="shared" si="144"/>
        <v>17.480883308160788</v>
      </c>
    </row>
    <row r="1393" spans="1:17">
      <c r="A1393" s="842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138"/>
        <v>0.31187830148080953</v>
      </c>
      <c r="G1393">
        <f>LN(F1393/参数实验室!$E$58)/参数实验室!$E$59</f>
        <v>-0.8020596330610511</v>
      </c>
      <c r="H1393" s="905">
        <f>INDEX(神经网络!$F$10:$BN$70,MATCH(ROUND(G1393*2,1)/2,神经网络!$D$10:$D$70,0),MATCH(ROUND(E1393*2,1)/2,神经网络!$F$8:$BN$8,0))</f>
        <v>-1.0726030084242926</v>
      </c>
      <c r="I1393">
        <f t="shared" si="139"/>
        <v>888.38529778521013</v>
      </c>
      <c r="J1393">
        <f t="shared" si="140"/>
        <v>257.77024061290433</v>
      </c>
      <c r="K1393">
        <f t="shared" si="141"/>
        <v>3.4464230458600751</v>
      </c>
      <c r="L1393">
        <f>MIN(MAX(L1392*(1+MAX(MIN(((B1393-B1392)/B1392)/($K$7*卓尔金历!$O$8),0),-卓尔金历!$N$11))+MIN(MAX(((B1393-B1392)/B1392)/($K$7*卓尔金历!$O$8),0),卓尔金历!$N$11),0),1)</f>
        <v>0.50967351165451724</v>
      </c>
      <c r="M1393">
        <f t="shared" si="142"/>
        <v>898.82375285538114</v>
      </c>
      <c r="N1393">
        <f t="shared" si="143"/>
        <v>1.085657058805136E-2</v>
      </c>
      <c r="O1393">
        <f t="shared" si="145"/>
        <v>3.4951610094388713E-2</v>
      </c>
      <c r="P1393">
        <f t="shared" si="146"/>
        <v>1</v>
      </c>
      <c r="Q1393">
        <f t="shared" si="144"/>
        <v>17.422284218603885</v>
      </c>
    </row>
    <row r="1394" spans="1:17">
      <c r="A1394" s="842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138"/>
        <v>0.31053139857745998</v>
      </c>
      <c r="G1394">
        <f>LN(F1394/参数实验室!$E$58)/参数实验室!$E$59</f>
        <v>-0.8043312189245142</v>
      </c>
      <c r="H1394" s="905">
        <f>INDEX(神经网络!$F$10:$BN$70,MATCH(ROUND(G1394*2,1)/2,神经网络!$D$10:$D$70,0),MATCH(ROUND(E1394*2,1)/2,神经网络!$F$8:$BN$8,0))</f>
        <v>-1.0726030084242926</v>
      </c>
      <c r="I1394">
        <f t="shared" si="139"/>
        <v>871.75106478865155</v>
      </c>
      <c r="J1394">
        <f t="shared" si="140"/>
        <v>262.27006105103527</v>
      </c>
      <c r="K1394">
        <f t="shared" si="141"/>
        <v>3.3238680057309975</v>
      </c>
      <c r="L1394">
        <f>MIN(MAX(L1393*(1+MAX(MIN(((B1394-B1393)/B1393)/($K$7*卓尔金历!$O$8),0),-卓尔金历!$N$11))+MIN(MAX(((B1394-B1393)/B1393)/($K$7*卓尔金历!$O$8),0),卓尔金历!$N$11),0),1)</f>
        <v>1</v>
      </c>
      <c r="M1394">
        <f t="shared" si="142"/>
        <v>890.2461087708075</v>
      </c>
      <c r="N1394">
        <f t="shared" si="143"/>
        <v>1.7456710392292126E-2</v>
      </c>
      <c r="O1394">
        <f t="shared" si="145"/>
        <v>3.4882746781575061E-2</v>
      </c>
      <c r="P1394">
        <f t="shared" si="146"/>
        <v>0.75141572001715662</v>
      </c>
      <c r="Q1394">
        <f t="shared" si="144"/>
        <v>17.096067276757793</v>
      </c>
    </row>
    <row r="1395" spans="1:17">
      <c r="A1395" s="842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138"/>
        <v>0.315271145052201</v>
      </c>
      <c r="G1395">
        <f>LN(F1395/参数实验室!$E$58)/参数实验室!$E$59</f>
        <v>-0.79638071538420863</v>
      </c>
      <c r="H1395" s="905">
        <f>INDEX(神经网络!$F$10:$BN$70,MATCH(ROUND(G1395*2,1)/2,神经网络!$D$10:$D$70,0),MATCH(ROUND(E1395*2,1)/2,神经网络!$F$8:$BN$8,0))</f>
        <v>-1.0726030084242926</v>
      </c>
      <c r="I1395">
        <f t="shared" si="139"/>
        <v>878.16701411617669</v>
      </c>
      <c r="J1395">
        <f t="shared" si="140"/>
        <v>260.47045209688343</v>
      </c>
      <c r="K1395">
        <f t="shared" si="141"/>
        <v>3.3714650051343926</v>
      </c>
      <c r="L1395">
        <f>MIN(MAX(L1394*(1+MAX(MIN(((B1395-B1394)/B1394)/($K$7*卓尔金历!$O$8),0),-卓尔金历!$N$11))+MIN(MAX(((B1395-B1394)/B1394)/($K$7*卓尔金历!$O$8),0),卓尔金历!$N$11),0),1)</f>
        <v>0.79810026965540937</v>
      </c>
      <c r="M1395">
        <f t="shared" si="142"/>
        <v>896.79817868343184</v>
      </c>
      <c r="N1395">
        <f t="shared" si="143"/>
        <v>-6.8616636871933227E-3</v>
      </c>
      <c r="O1395">
        <f t="shared" si="145"/>
        <v>3.5107835958210043E-2</v>
      </c>
      <c r="P1395">
        <f t="shared" si="146"/>
        <v>1</v>
      </c>
      <c r="Q1395">
        <f t="shared" si="144"/>
        <v>17.190613662912195</v>
      </c>
    </row>
    <row r="1396" spans="1:17">
      <c r="A1396" s="842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138"/>
        <v>0.31981764025976001</v>
      </c>
      <c r="G1396">
        <f>LN(F1396/参数实验室!$E$58)/参数实验室!$E$59</f>
        <v>-0.78886590103965637</v>
      </c>
      <c r="H1396" s="905">
        <f>INDEX(神经网络!$F$10:$BN$70,MATCH(ROUND(G1396*2,1)/2,神经网络!$D$10:$D$70,0),MATCH(ROUND(E1396*2,1)/2,神经网络!$F$8:$BN$8,0))</f>
        <v>-1.0726030084242926</v>
      </c>
      <c r="I1396">
        <f t="shared" si="139"/>
        <v>871.29123090229643</v>
      </c>
      <c r="J1396">
        <f t="shared" si="140"/>
        <v>262.37181277682441</v>
      </c>
      <c r="K1396">
        <f t="shared" si="141"/>
        <v>3.3208263558533395</v>
      </c>
      <c r="L1396">
        <f>MIN(MAX(L1395*(1+MAX(MIN(((B1396-B1395)/B1395)/($K$7*卓尔金历!$O$8),0),-卓尔金历!$N$11))+MIN(MAX(((B1396-B1395)/B1395)/($K$7*卓尔金历!$O$8),0),卓尔金历!$N$11),0),1)</f>
        <v>1</v>
      </c>
      <c r="M1396">
        <f t="shared" si="142"/>
        <v>891.19419024674119</v>
      </c>
      <c r="N1396">
        <f t="shared" si="143"/>
        <v>7.2997173561695043E-3</v>
      </c>
      <c r="O1396">
        <f t="shared" si="145"/>
        <v>3.4921101830502295E-2</v>
      </c>
      <c r="P1396">
        <f t="shared" si="146"/>
        <v>1</v>
      </c>
      <c r="Q1396">
        <f t="shared" si="144"/>
        <v>17.056016335798159</v>
      </c>
    </row>
    <row r="1397" spans="1:17">
      <c r="A1397" s="842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138"/>
        <v>0.32979525839096729</v>
      </c>
      <c r="G1397">
        <f>LN(F1397/参数实验室!$E$58)/参数实验室!$E$59</f>
        <v>-0.77274182133664748</v>
      </c>
      <c r="H1397" s="905">
        <f>INDEX(神经网络!$F$10:$BN$70,MATCH(ROUND(G1397*2,1)/2,神经网络!$D$10:$D$70,0),MATCH(ROUND(E1397*2,1)/2,神经网络!$F$8:$BN$8,0))</f>
        <v>-1.0488076398713064</v>
      </c>
      <c r="I1397">
        <f t="shared" si="139"/>
        <v>885.7842612204638</v>
      </c>
      <c r="J1397">
        <f t="shared" si="140"/>
        <v>258.30294082438837</v>
      </c>
      <c r="K1397">
        <f t="shared" si="141"/>
        <v>3.4292457468483848</v>
      </c>
      <c r="L1397">
        <f>MIN(MAX(L1396*(1+MAX(MIN(((B1397-B1396)/B1396)/($K$7*卓尔金历!$O$8),0),-卓尔金历!$N$11))+MIN(MAX(((B1397-B1396)/B1396)/($K$7*卓尔金历!$O$8),0),卓尔金历!$N$11),0),1)</f>
        <v>0.5436866678879253</v>
      </c>
      <c r="M1397">
        <f t="shared" si="142"/>
        <v>906.0182857506577</v>
      </c>
      <c r="N1397">
        <f t="shared" si="143"/>
        <v>-1.5508037656076534E-2</v>
      </c>
      <c r="O1397">
        <f t="shared" si="145"/>
        <v>3.5429999232569141E-2</v>
      </c>
      <c r="P1397">
        <f t="shared" si="146"/>
        <v>0.88997338109094459</v>
      </c>
      <c r="Q1397">
        <f t="shared" si="144"/>
        <v>17.339725563085906</v>
      </c>
    </row>
    <row r="1398" spans="1:17">
      <c r="A1398" s="842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138"/>
        <v>0.32181743754502318</v>
      </c>
      <c r="G1398">
        <f>LN(F1398/参数实验室!$E$58)/参数实验室!$E$59</f>
        <v>-0.78559424359624874</v>
      </c>
      <c r="H1398" s="905">
        <f>INDEX(神经网络!$F$10:$BN$70,MATCH(ROUND(G1398*2,1)/2,神经网络!$D$10:$D$70,0),MATCH(ROUND(E1398*2,1)/2,神经网络!$F$8:$BN$8,0))</f>
        <v>-1.098441560452126</v>
      </c>
      <c r="I1398">
        <f t="shared" si="139"/>
        <v>870.48417078779221</v>
      </c>
      <c r="J1398">
        <f t="shared" si="140"/>
        <v>262.55696101512302</v>
      </c>
      <c r="K1398">
        <f t="shared" si="141"/>
        <v>3.3154107490513387</v>
      </c>
      <c r="L1398">
        <f>MIN(MAX(L1397*(1+MAX(MIN(((B1398-B1397)/B1397)/($K$7*卓尔金历!$O$8),0),-卓尔金历!$N$11))+MIN(MAX(((B1398-B1397)/B1397)/($K$7*卓尔金历!$O$8),0),卓尔金历!$N$11),0),1)</f>
        <v>1</v>
      </c>
      <c r="M1398">
        <f t="shared" si="142"/>
        <v>897.50981157989497</v>
      </c>
      <c r="N1398">
        <f t="shared" si="143"/>
        <v>1.6469112496968422E-2</v>
      </c>
      <c r="O1398">
        <f t="shared" si="145"/>
        <v>3.5060855118758054E-2</v>
      </c>
      <c r="P1398">
        <f t="shared" si="146"/>
        <v>0.81779947014678434</v>
      </c>
      <c r="Q1398">
        <f t="shared" si="144"/>
        <v>17.073171519467433</v>
      </c>
    </row>
    <row r="1399" spans="1:17">
      <c r="A1399" s="842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138"/>
        <v>0.32961527209974067</v>
      </c>
      <c r="G1399">
        <f>LN(F1399/参数实验室!$E$58)/参数实验室!$E$59</f>
        <v>-0.77302833946345151</v>
      </c>
      <c r="H1399" s="905">
        <f>INDEX(神经网络!$F$10:$BN$70,MATCH(ROUND(G1399*2,1)/2,神经网络!$D$10:$D$70,0),MATCH(ROUND(E1399*2,1)/2,神经网络!$F$8:$BN$8,0))</f>
        <v>-1.0488076398713064</v>
      </c>
      <c r="I1399">
        <f t="shared" si="139"/>
        <v>881.85957186566804</v>
      </c>
      <c r="J1399">
        <f t="shared" si="140"/>
        <v>259.4333825465863</v>
      </c>
      <c r="K1399">
        <f t="shared" si="141"/>
        <v>3.3991753999017957</v>
      </c>
      <c r="L1399">
        <f>MIN(MAX(L1398*(1+MAX(MIN(((B1399-B1398)/B1398)/($K$7*卓尔金历!$O$8),0),-卓尔金历!$N$11))+MIN(MAX(((B1399-B1398)/B1398)/($K$7*卓尔金历!$O$8),0),卓尔金历!$N$11),0),1)</f>
        <v>0.64994587927627001</v>
      </c>
      <c r="M1399">
        <f t="shared" si="142"/>
        <v>909.2383810595793</v>
      </c>
      <c r="N1399">
        <f t="shared" si="143"/>
        <v>-1.1896765016094333E-2</v>
      </c>
      <c r="O1399">
        <f t="shared" si="145"/>
        <v>3.2301421425314045E-2</v>
      </c>
      <c r="P1399">
        <f t="shared" si="146"/>
        <v>1</v>
      </c>
      <c r="Q1399">
        <f t="shared" si="144"/>
        <v>17.255631182355334</v>
      </c>
    </row>
    <row r="1400" spans="1:17">
      <c r="A1400" s="842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138"/>
        <v>0.33492779882630874</v>
      </c>
      <c r="G1400">
        <f>LN(F1400/参数实验室!$E$58)/参数实验室!$E$59</f>
        <v>-0.76463652664035131</v>
      </c>
      <c r="H1400" s="905">
        <f>INDEX(神经网络!$F$10:$BN$70,MATCH(ROUND(G1400*2,1)/2,神经网络!$D$10:$D$70,0),MATCH(ROUND(E1400*2,1)/2,神经网络!$F$8:$BN$8,0))</f>
        <v>-1.0987254536115252</v>
      </c>
      <c r="I1400">
        <f t="shared" si="139"/>
        <v>901.12389836683701</v>
      </c>
      <c r="J1400">
        <f t="shared" si="140"/>
        <v>254.02976736762298</v>
      </c>
      <c r="K1400">
        <f t="shared" si="141"/>
        <v>3.5473161578846075</v>
      </c>
      <c r="L1400">
        <f>MIN(MAX(L1399*(1+MAX(MIN(((B1400-B1399)/B1399)/($K$7*卓尔金历!$O$8),0),-卓尔金历!$N$11))+MIN(MAX(((B1400-B1399)/B1399)/($K$7*卓尔金历!$O$8),0),卓尔金历!$N$11),0),1)</f>
        <v>0.2516167560520356</v>
      </c>
      <c r="M1400">
        <f t="shared" si="142"/>
        <v>922.14787897510826</v>
      </c>
      <c r="N1400">
        <f t="shared" si="143"/>
        <v>-2.0828526868522851E-2</v>
      </c>
      <c r="O1400">
        <f t="shared" si="145"/>
        <v>3.3159413786013184E-2</v>
      </c>
      <c r="P1400">
        <f t="shared" si="146"/>
        <v>0.51232480380668499</v>
      </c>
      <c r="Q1400">
        <f t="shared" si="144"/>
        <v>17.63258248354423</v>
      </c>
    </row>
    <row r="1401" spans="1:17">
      <c r="A1401" s="842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138"/>
        <v>0.34658259787874818</v>
      </c>
      <c r="G1401">
        <f>LN(F1401/参数实验室!$E$58)/参数实验室!$E$59</f>
        <v>-0.74668327202160389</v>
      </c>
      <c r="H1401" s="905">
        <f>INDEX(神经网络!$F$10:$BN$70,MATCH(ROUND(G1401*2,1)/2,神经网络!$D$10:$D$70,0),MATCH(ROUND(E1401*2,1)/2,神经网络!$F$8:$BN$8,0))</f>
        <v>-1.0987254536115252</v>
      </c>
      <c r="I1401">
        <f t="shared" si="139"/>
        <v>941.03695909832652</v>
      </c>
      <c r="J1401">
        <f t="shared" si="140"/>
        <v>243.78915446310998</v>
      </c>
      <c r="K1401">
        <f t="shared" si="141"/>
        <v>3.8600443943896758</v>
      </c>
      <c r="L1401">
        <f>MIN(MAX(L1400*(1+MAX(MIN(((B1401-B1400)/B1400)/($K$7*卓尔金历!$O$8),0),-卓尔金历!$N$11))+MIN(MAX(((B1401-B1400)/B1400)/($K$7*卓尔金历!$O$8),0),卓尔金历!$N$11),0),1)</f>
        <v>0</v>
      </c>
      <c r="M1401">
        <f t="shared" si="142"/>
        <v>932.42498071534931</v>
      </c>
      <c r="N1401">
        <f t="shared" si="143"/>
        <v>-4.031264922466006E-2</v>
      </c>
      <c r="O1401">
        <f t="shared" si="145"/>
        <v>3.3964257593365056E-2</v>
      </c>
      <c r="P1401">
        <f t="shared" si="146"/>
        <v>2.7477330315686752E-2</v>
      </c>
      <c r="Q1401">
        <f t="shared" si="144"/>
        <v>18.0327039315749</v>
      </c>
    </row>
    <row r="1402" spans="1:17">
      <c r="A1402" s="842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138"/>
        <v>0.36093093442266949</v>
      </c>
      <c r="G1402">
        <f>LN(F1402/参数实验室!$E$58)/参数实验室!$E$59</f>
        <v>-0.72539232911197371</v>
      </c>
      <c r="H1402" s="905">
        <f>INDEX(神经网络!$F$10:$BN$70,MATCH(ROUND(G1402*2,1)/2,神经网络!$D$10:$D$70,0),MATCH(ROUND(E1402*2,1)/2,神经网络!$F$8:$BN$8,0))</f>
        <v>-1.1228878363810018</v>
      </c>
      <c r="I1402">
        <f t="shared" si="139"/>
        <v>985.27257286783481</v>
      </c>
      <c r="J1402">
        <f t="shared" si="140"/>
        <v>233.35900403016635</v>
      </c>
      <c r="K1402">
        <f t="shared" si="141"/>
        <v>4.2221322333912106</v>
      </c>
      <c r="L1402">
        <f>MIN(MAX(L1401*(1+MAX(MIN(((B1402-B1401)/B1401)/($K$7*卓尔金历!$O$8),0),-卓尔金历!$N$11))+MIN(MAX(((B1402-B1401)/B1401)/($K$7*卓尔金历!$O$8),0),卓尔金历!$N$11),0),1)</f>
        <v>0</v>
      </c>
      <c r="M1402">
        <f t="shared" si="142"/>
        <v>932.42498071534931</v>
      </c>
      <c r="N1402">
        <f t="shared" si="143"/>
        <v>-4.2783488280738524E-2</v>
      </c>
      <c r="O1402">
        <f t="shared" si="145"/>
        <v>3.5653100430476502E-2</v>
      </c>
      <c r="P1402">
        <f t="shared" si="146"/>
        <v>2.7772025636685477E-2</v>
      </c>
      <c r="Q1402">
        <f t="shared" si="144"/>
        <v>18.055995608839449</v>
      </c>
    </row>
    <row r="1403" spans="1:17">
      <c r="A1403" s="842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138"/>
        <v>0.37569108599048323</v>
      </c>
      <c r="G1403">
        <f>LN(F1403/参数实验室!$E$58)/参数实验室!$E$59</f>
        <v>-0.70435586244441584</v>
      </c>
      <c r="H1403" s="905">
        <f>INDEX(神经网络!$F$10:$BN$70,MATCH(ROUND(G1403*2,1)/2,神经网络!$D$10:$D$70,0),MATCH(ROUND(E1403*2,1)/2,神经网络!$F$8:$BN$8,0))</f>
        <v>-1.0490271071331627</v>
      </c>
      <c r="I1403">
        <f t="shared" si="139"/>
        <v>1033.2991012709294</v>
      </c>
      <c r="J1403">
        <f t="shared" si="140"/>
        <v>223.22892143170657</v>
      </c>
      <c r="K1403">
        <f t="shared" si="141"/>
        <v>4.6288764674565313</v>
      </c>
      <c r="L1403">
        <f>MIN(MAX(L1402*(1+MAX(MIN(((B1403-B1402)/B1402)/($K$7*卓尔金历!$O$8),0),-卓尔金历!$N$11))+MIN(MAX(((B1403-B1402)/B1402)/($K$7*卓尔金历!$O$8),0),卓尔金历!$N$11),0),1)</f>
        <v>0</v>
      </c>
      <c r="M1403">
        <f t="shared" si="142"/>
        <v>932.42498071534931</v>
      </c>
      <c r="N1403">
        <f t="shared" si="143"/>
        <v>-4.3409863872877437E-2</v>
      </c>
      <c r="O1403">
        <f t="shared" si="145"/>
        <v>3.4866994466108789E-2</v>
      </c>
      <c r="P1403">
        <f t="shared" si="146"/>
        <v>2.7839865048624943E-2</v>
      </c>
      <c r="Q1403">
        <f t="shared" si="144"/>
        <v>18.080438568964382</v>
      </c>
    </row>
    <row r="1404" spans="1:17">
      <c r="A1404" s="842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138"/>
        <v>0.34767725605282462</v>
      </c>
      <c r="G1404">
        <f>LN(F1404/参数实验室!$E$58)/参数实验室!$E$59</f>
        <v>-0.74502816769340441</v>
      </c>
      <c r="H1404" s="905">
        <f>INDEX(神经网络!$F$10:$BN$70,MATCH(ROUND(G1404*2,1)/2,神经网络!$D$10:$D$70,0),MATCH(ROUND(E1404*2,1)/2,神经网络!$F$8:$BN$8,0))</f>
        <v>-1.0987254536115252</v>
      </c>
      <c r="I1404">
        <f t="shared" si="139"/>
        <v>955.24098737769725</v>
      </c>
      <c r="J1404">
        <f t="shared" si="140"/>
        <v>239.30409800087784</v>
      </c>
      <c r="K1404">
        <f t="shared" si="141"/>
        <v>3.9917452118776215</v>
      </c>
      <c r="L1404">
        <f>MIN(MAX(L1403*(1+MAX(MIN(((B1404-B1403)/B1403)/($K$7*卓尔金历!$O$8),0),-卓尔金历!$N$11))+MIN(MAX(((B1404-B1403)/B1403)/($K$7*卓尔金历!$O$8),0),卓尔金历!$N$11),0),1)</f>
        <v>1</v>
      </c>
      <c r="M1404">
        <f t="shared" si="142"/>
        <v>932.42498071534931</v>
      </c>
      <c r="N1404">
        <f t="shared" si="143"/>
        <v>7.2012069341513135E-2</v>
      </c>
      <c r="O1404">
        <f t="shared" si="145"/>
        <v>3.6158673099035019E-2</v>
      </c>
      <c r="P1404">
        <f t="shared" si="146"/>
        <v>1.0846532895989703E-2</v>
      </c>
      <c r="Q1404">
        <f t="shared" si="144"/>
        <v>18.042413668306182</v>
      </c>
    </row>
    <row r="1405" spans="1:17">
      <c r="A1405" s="842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138"/>
        <v>0.34743837924565313</v>
      </c>
      <c r="G1405">
        <f>LN(F1405/参数实验室!$E$58)/参数实验室!$E$59</f>
        <v>-0.74538890037329575</v>
      </c>
      <c r="H1405" s="905">
        <f>INDEX(神经网络!$F$10:$BN$70,MATCH(ROUND(G1405*2,1)/2,神经网络!$D$10:$D$70,0),MATCH(ROUND(E1405*2,1)/2,神经网络!$F$8:$BN$8,0))</f>
        <v>-1.0987254536115252</v>
      </c>
      <c r="I1405">
        <f t="shared" si="139"/>
        <v>960.94094150861838</v>
      </c>
      <c r="J1405">
        <f t="shared" si="140"/>
        <v>238.00446909540716</v>
      </c>
      <c r="K1405">
        <f t="shared" si="141"/>
        <v>4.0374911662831545</v>
      </c>
      <c r="L1405">
        <f>MIN(MAX(L1404*(1+MAX(MIN(((B1405-B1404)/B1404)/($K$7*卓尔金历!$O$8),0),-卓尔金历!$N$11))+MIN(MAX(((B1405-B1404)/B1404)/($K$7*卓尔金历!$O$8),0),卓尔金历!$N$11),0),1)</f>
        <v>0.84020045547525757</v>
      </c>
      <c r="M1405">
        <f t="shared" si="142"/>
        <v>937.98879099027533</v>
      </c>
      <c r="N1405">
        <f t="shared" si="143"/>
        <v>-5.4308677382779655E-3</v>
      </c>
      <c r="O1405">
        <f t="shared" si="145"/>
        <v>3.6174396482903451E-2</v>
      </c>
      <c r="P1405">
        <f t="shared" si="146"/>
        <v>1</v>
      </c>
      <c r="Q1405">
        <f t="shared" si="144"/>
        <v>18.043581402468046</v>
      </c>
    </row>
    <row r="1406" spans="1:17">
      <c r="A1406" s="842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138"/>
        <v>0.34079768615284128</v>
      </c>
      <c r="G1406">
        <f>LN(F1406/参数实验室!$E$58)/参数实验室!$E$59</f>
        <v>-0.75551770054488354</v>
      </c>
      <c r="H1406" s="905">
        <f>INDEX(神经网络!$F$10:$BN$70,MATCH(ROUND(G1406*2,1)/2,神经网络!$D$10:$D$70,0),MATCH(ROUND(E1406*2,1)/2,神经网络!$F$8:$BN$8,0))</f>
        <v>-1.0987254536115252</v>
      </c>
      <c r="I1406">
        <f t="shared" si="139"/>
        <v>932.73056081020059</v>
      </c>
      <c r="J1406">
        <f t="shared" si="140"/>
        <v>244.36375244403649</v>
      </c>
      <c r="K1406">
        <f t="shared" si="141"/>
        <v>3.8169759282273747</v>
      </c>
      <c r="L1406">
        <f>MIN(MAX(L1405*(1+MAX(MIN(((B1406-B1405)/B1405)/($K$7*卓尔金历!$O$8),0),-卓尔金历!$N$11))+MIN(MAX(((B1406-B1405)/B1405)/($K$7*卓尔金历!$O$8),0),卓尔金历!$N$11),0),1)</f>
        <v>1</v>
      </c>
      <c r="M1406">
        <f t="shared" si="142"/>
        <v>914.85254937614627</v>
      </c>
      <c r="N1406">
        <f t="shared" si="143"/>
        <v>2.6719176210427156E-2</v>
      </c>
      <c r="O1406">
        <f t="shared" si="145"/>
        <v>3.6337135227260745E-2</v>
      </c>
      <c r="P1406">
        <f t="shared" si="146"/>
        <v>0.35475523937100595</v>
      </c>
      <c r="Q1406">
        <f t="shared" si="144"/>
        <v>17.513875279501331</v>
      </c>
    </row>
    <row r="1407" spans="1:17">
      <c r="A1407" s="842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138"/>
        <v>0.34454283433565597</v>
      </c>
      <c r="G1407">
        <f>LN(F1407/参数实验室!$E$58)/参数实验室!$E$59</f>
        <v>-0.74978135292293113</v>
      </c>
      <c r="H1407" s="905">
        <f>INDEX(神经网络!$F$10:$BN$70,MATCH(ROUND(G1407*2,1)/2,神经网络!$D$10:$D$70,0),MATCH(ROUND(E1407*2,1)/2,神经网络!$F$8:$BN$8,0))</f>
        <v>-1.0987254536115252</v>
      </c>
      <c r="I1407">
        <f t="shared" si="139"/>
        <v>936.60792186726951</v>
      </c>
      <c r="J1407">
        <f t="shared" si="140"/>
        <v>243.43920833167064</v>
      </c>
      <c r="K1407">
        <f t="shared" si="141"/>
        <v>3.8473996374125567</v>
      </c>
      <c r="L1407">
        <f>MIN(MAX(L1406*(1+MAX(MIN(((B1407-B1406)/B1406)/($K$7*卓尔金历!$O$8),0),-卓尔金历!$N$11))+MIN(MAX(((B1407-B1406)/B1406)/($K$7*卓尔金历!$O$8),0),卓尔金历!$N$11),0),1)</f>
        <v>0.88867385703856672</v>
      </c>
      <c r="M1407">
        <f t="shared" si="142"/>
        <v>918.6555915374646</v>
      </c>
      <c r="N1407">
        <f t="shared" si="143"/>
        <v>-3.7834748530372426E-3</v>
      </c>
      <c r="O1407">
        <f t="shared" si="145"/>
        <v>3.6127779504507504E-2</v>
      </c>
      <c r="P1407">
        <f t="shared" si="146"/>
        <v>1</v>
      </c>
      <c r="Q1407">
        <f t="shared" si="144"/>
        <v>17.539703299166632</v>
      </c>
    </row>
    <row r="1408" spans="1:17">
      <c r="A1408" s="842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138"/>
        <v>0.35464479276057403</v>
      </c>
      <c r="G1408">
        <f>LN(F1408/参数实验室!$E$58)/参数实验室!$E$59</f>
        <v>-0.73461397153550356</v>
      </c>
      <c r="H1408" s="905">
        <f>INDEX(神经网络!$F$10:$BN$70,MATCH(ROUND(G1408*2,1)/2,神经网络!$D$10:$D$70,0),MATCH(ROUND(E1408*2,1)/2,神经网络!$F$8:$BN$8,0))</f>
        <v>-1.0987254536115252</v>
      </c>
      <c r="I1408">
        <f t="shared" si="139"/>
        <v>971.42977979953241</v>
      </c>
      <c r="J1408">
        <f t="shared" si="140"/>
        <v>235.20170783288768</v>
      </c>
      <c r="K1408">
        <f t="shared" si="141"/>
        <v>4.1301986654354543</v>
      </c>
      <c r="L1408">
        <f>MIN(MAX(L1407*(1+MAX(MIN(((B1408-B1407)/B1407)/($K$7*卓尔金历!$O$8),0),-卓尔金历!$N$11))+MIN(MAX(((B1408-B1407)/B1407)/($K$7*卓尔金历!$O$8),0),卓尔金历!$N$11),0),1)</f>
        <v>3.8564823532361717E-3</v>
      </c>
      <c r="M1408">
        <f t="shared" si="142"/>
        <v>949.00772615115727</v>
      </c>
      <c r="N1408">
        <f t="shared" si="143"/>
        <v>-3.3838018761381657E-2</v>
      </c>
      <c r="O1408">
        <f t="shared" si="145"/>
        <v>3.7021620356170098E-2</v>
      </c>
      <c r="P1408">
        <f t="shared" si="146"/>
        <v>0.12929337446589018</v>
      </c>
      <c r="Q1408">
        <f t="shared" si="144"/>
        <v>18.191806534894095</v>
      </c>
    </row>
    <row r="1409" spans="1:17">
      <c r="A1409" s="842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138"/>
        <v>0.35067077978589473</v>
      </c>
      <c r="G1409">
        <f>LN(F1409/参数实验室!$E$58)/参数实验室!$E$59</f>
        <v>-0.74052848393378012</v>
      </c>
      <c r="H1409" s="905">
        <f>INDEX(神经网络!$F$10:$BN$70,MATCH(ROUND(G1409*2,1)/2,神经网络!$D$10:$D$70,0),MATCH(ROUND(E1409*2,1)/2,神经网络!$F$8:$BN$8,0))</f>
        <v>-1.0987254536115252</v>
      </c>
      <c r="I1409">
        <f t="shared" si="139"/>
        <v>967.21794390332491</v>
      </c>
      <c r="J1409">
        <f t="shared" si="140"/>
        <v>236.12984318263429</v>
      </c>
      <c r="K1409">
        <f t="shared" si="141"/>
        <v>4.0961274986119882</v>
      </c>
      <c r="L1409">
        <f>MIN(MAX(L1408*(1+MAX(MIN(((B1409-B1408)/B1408)/($K$7*卓尔金历!$O$8),0),-卓尔金历!$N$11))+MIN(MAX(((B1409-B1408)/B1408)/($K$7*卓尔金历!$O$8),0),卓尔金历!$N$11),0),1)</f>
        <v>0.11996849522288827</v>
      </c>
      <c r="M1409">
        <f t="shared" si="142"/>
        <v>948.99185819012428</v>
      </c>
      <c r="N1409">
        <f t="shared" si="143"/>
        <v>3.9461250443218413E-3</v>
      </c>
      <c r="O1409">
        <f t="shared" si="145"/>
        <v>3.2242922593994264E-2</v>
      </c>
      <c r="P1409">
        <f t="shared" si="146"/>
        <v>1</v>
      </c>
      <c r="Q1409">
        <f t="shared" si="144"/>
        <v>18.181608602516054</v>
      </c>
    </row>
    <row r="1410" spans="1:17">
      <c r="A1410" s="842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138"/>
        <v>0.34054209391918822</v>
      </c>
      <c r="G1410">
        <f>LN(F1410/参数实验室!$E$58)/参数实验室!$E$59</f>
        <v>-0.75591147947113835</v>
      </c>
      <c r="H1410" s="905">
        <f>INDEX(神经网络!$F$10:$BN$70,MATCH(ROUND(G1410*2,1)/2,神经网络!$D$10:$D$70,0),MATCH(ROUND(E1410*2,1)/2,神经网络!$F$8:$BN$8,0))</f>
        <v>-1.0987254536115252</v>
      </c>
      <c r="I1410">
        <f t="shared" si="139"/>
        <v>944.27447089998395</v>
      </c>
      <c r="J1410">
        <f t="shared" si="140"/>
        <v>241.22780415785479</v>
      </c>
      <c r="K1410">
        <f t="shared" si="141"/>
        <v>3.9144512142641279</v>
      </c>
      <c r="L1410">
        <f>MIN(MAX(L1409*(1+MAX(MIN(((B1410-B1409)/B1409)/($K$7*卓尔金历!$O$8),0),-卓尔金历!$N$11))+MIN(MAX(((B1410-B1409)/B1409)/($K$7*卓尔金历!$O$8),0),卓尔金历!$N$11),0),1)</f>
        <v>0.75522912207529225</v>
      </c>
      <c r="M1410">
        <f t="shared" si="142"/>
        <v>946.29123177280121</v>
      </c>
      <c r="N1410">
        <f t="shared" si="143"/>
        <v>2.1589651297390124E-2</v>
      </c>
      <c r="O1410">
        <f t="shared" si="145"/>
        <v>3.0544838471640523E-2</v>
      </c>
      <c r="P1410">
        <f t="shared" si="146"/>
        <v>0.39041224885613496</v>
      </c>
      <c r="Q1410">
        <f t="shared" si="144"/>
        <v>17.750320857330429</v>
      </c>
    </row>
    <row r="1411" spans="1:17">
      <c r="A1411" s="842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138"/>
        <v>0.34258506479177858</v>
      </c>
      <c r="G1411">
        <f>LN(F1411/参数实验室!$E$58)/参数实验室!$E$59</f>
        <v>-0.7527721965267774</v>
      </c>
      <c r="H1411" s="905">
        <f>INDEX(神经网络!$F$10:$BN$70,MATCH(ROUND(G1411*2,1)/2,神经网络!$D$10:$D$70,0),MATCH(ROUND(E1411*2,1)/2,神经网络!$F$8:$BN$8,0))</f>
        <v>-1.0987254536115252</v>
      </c>
      <c r="I1411">
        <f t="shared" si="139"/>
        <v>962.92929756778403</v>
      </c>
      <c r="J1411">
        <f t="shared" si="140"/>
        <v>236.8903874546107</v>
      </c>
      <c r="K1411">
        <f t="shared" si="141"/>
        <v>4.064872821199998</v>
      </c>
      <c r="L1411">
        <f>MIN(MAX(L1410*(1+MAX(MIN(((B1411-B1410)/B1410)/($K$7*卓尔金历!$O$8),0),-卓尔金历!$N$11))+MIN(MAX(((B1411-B1410)/B1410)/($K$7*卓尔金历!$O$8),0),卓尔金历!$N$11),0),1)</f>
        <v>0.355662848686709</v>
      </c>
      <c r="M1411">
        <f t="shared" si="142"/>
        <v>960.40999041099769</v>
      </c>
      <c r="N1411">
        <f t="shared" si="143"/>
        <v>-1.7980583616330412E-2</v>
      </c>
      <c r="O1411">
        <f t="shared" si="145"/>
        <v>2.9680796011907744E-2</v>
      </c>
      <c r="P1411">
        <f t="shared" si="146"/>
        <v>0.54706189827304086</v>
      </c>
      <c r="Q1411">
        <f t="shared" si="144"/>
        <v>17.887226898495975</v>
      </c>
    </row>
    <row r="1412" spans="1:17">
      <c r="A1412" s="842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138"/>
        <v>0.33713812309954949</v>
      </c>
      <c r="G1412">
        <f>LN(F1412/参数实验室!$E$58)/参数实验室!$E$59</f>
        <v>-0.76118418133832833</v>
      </c>
      <c r="H1412" s="905">
        <f>INDEX(神经网络!$F$10:$BN$70,MATCH(ROUND(G1412*2,1)/2,神经网络!$D$10:$D$70,0),MATCH(ROUND(E1412*2,1)/2,神经网络!$F$8:$BN$8,0))</f>
        <v>-1.1228878363810018</v>
      </c>
      <c r="I1412">
        <f t="shared" si="139"/>
        <v>961.86715207332236</v>
      </c>
      <c r="J1412">
        <f t="shared" si="140"/>
        <v>237.12820717449421</v>
      </c>
      <c r="K1412">
        <f t="shared" si="141"/>
        <v>4.0563168909109093</v>
      </c>
      <c r="L1412">
        <f>MIN(MAX(L1411*(1+MAX(MIN(((B1412-B1411)/B1411)/($K$7*卓尔金历!$O$8),0),-卓尔金历!$N$11))+MIN(MAX(((B1412-B1411)/B1411)/($K$7*卓尔金历!$O$8),0),卓尔金历!$N$11),0),1)</f>
        <v>0.38520259326998124</v>
      </c>
      <c r="M1412">
        <f t="shared" si="142"/>
        <v>960.03321306522935</v>
      </c>
      <c r="N1412">
        <f t="shared" si="143"/>
        <v>1.003923048287694E-3</v>
      </c>
      <c r="O1412">
        <f t="shared" si="145"/>
        <v>2.6896417383438637E-2</v>
      </c>
      <c r="P1412">
        <f t="shared" si="146"/>
        <v>1</v>
      </c>
      <c r="Q1412">
        <f t="shared" si="144"/>
        <v>17.876433229520106</v>
      </c>
    </row>
    <row r="1413" spans="1:17">
      <c r="A1413" s="842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147">C1413/B1413</f>
        <v>0.34491523362801818</v>
      </c>
      <c r="G1413">
        <f>LN(F1413/参数实验室!$E$58)/参数实验室!$E$59</f>
        <v>-0.74921437052812945</v>
      </c>
      <c r="H1413" s="905">
        <f>INDEX(神经网络!$F$10:$BN$70,MATCH(ROUND(G1413*2,1)/2,神经网络!$D$10:$D$70,0),MATCH(ROUND(E1413*2,1)/2,神经网络!$F$8:$BN$8,0))</f>
        <v>-1.1228878363810018</v>
      </c>
      <c r="I1413">
        <f t="shared" si="139"/>
        <v>1003.1166987048865</v>
      </c>
      <c r="J1413">
        <f t="shared" si="140"/>
        <v>228.07190455289094</v>
      </c>
      <c r="K1413">
        <f t="shared" si="141"/>
        <v>4.3982475643871295</v>
      </c>
      <c r="L1413">
        <f>MIN(MAX(L1412*(1+MAX(MIN(((B1413-B1412)/B1412)/($K$7*卓尔金历!$O$8),0),-卓尔金历!$N$11))+MIN(MAX(((B1413-B1412)/B1412)/($K$7*卓尔金历!$O$8),0),卓尔金历!$N$11),0),1)</f>
        <v>0</v>
      </c>
      <c r="M1413">
        <f t="shared" si="142"/>
        <v>975.89234989531371</v>
      </c>
      <c r="N1413">
        <f t="shared" si="143"/>
        <v>-3.8191587283157274E-2</v>
      </c>
      <c r="O1413">
        <f t="shared" si="145"/>
        <v>2.7423697773086453E-2</v>
      </c>
      <c r="P1413">
        <f t="shared" si="146"/>
        <v>1.7988115731710268E-2</v>
      </c>
      <c r="Q1413">
        <f t="shared" si="144"/>
        <v>18.643061723400642</v>
      </c>
    </row>
    <row r="1414" spans="1:17">
      <c r="A1414" s="842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147"/>
        <v>0.33922207617630334</v>
      </c>
      <c r="G1414">
        <f>LN(F1414/参数实验室!$E$58)/参数实验室!$E$59</f>
        <v>-0.75794988499651517</v>
      </c>
      <c r="H1414" s="905">
        <f>INDEX(神经网络!$F$10:$BN$70,MATCH(ROUND(G1414*2,1)/2,神经网络!$D$10:$D$70,0),MATCH(ROUND(E1414*2,1)/2,神经网络!$F$8:$BN$8,0))</f>
        <v>-1.1228878363810018</v>
      </c>
      <c r="I1414">
        <f t="shared" si="139"/>
        <v>1006.5358406504006</v>
      </c>
      <c r="J1414">
        <f t="shared" si="140"/>
        <v>227.3795937911496</v>
      </c>
      <c r="K1414">
        <f t="shared" si="141"/>
        <v>4.4266762195683826</v>
      </c>
      <c r="L1414">
        <f>MIN(MAX(L1413*(1+MAX(MIN(((B1414-B1413)/B1413)/($K$7*卓尔金历!$O$8),0),-卓尔金历!$N$11))+MIN(MAX(((B1414-B1413)/B1413)/($K$7*卓尔金历!$O$8),0),卓尔金历!$N$11),0),1)</f>
        <v>0</v>
      </c>
      <c r="M1414">
        <f t="shared" si="142"/>
        <v>975.89234989531371</v>
      </c>
      <c r="N1414">
        <f t="shared" si="143"/>
        <v>-3.0354934032692589E-3</v>
      </c>
      <c r="O1414">
        <f t="shared" si="145"/>
        <v>2.7201630444197517E-2</v>
      </c>
      <c r="P1414">
        <f t="shared" si="146"/>
        <v>1</v>
      </c>
      <c r="Q1414">
        <f t="shared" si="144"/>
        <v>18.644204782226467</v>
      </c>
    </row>
    <row r="1415" spans="1:17">
      <c r="A1415" s="842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147"/>
        <v>0.33206454049283185</v>
      </c>
      <c r="G1415">
        <f>LN(F1415/参数实验室!$E$58)/参数实验室!$E$59</f>
        <v>-0.76914273115097043</v>
      </c>
      <c r="H1415" s="905">
        <f>INDEX(神经网络!$F$10:$BN$70,MATCH(ROUND(G1415*2,1)/2,神经网络!$D$10:$D$70,0),MATCH(ROUND(E1415*2,1)/2,神经网络!$F$8:$BN$8,0))</f>
        <v>-1.0987254536115252</v>
      </c>
      <c r="I1415">
        <f t="shared" si="139"/>
        <v>999.66724058006355</v>
      </c>
      <c r="J1415">
        <f t="shared" si="140"/>
        <v>228.76142213000279</v>
      </c>
      <c r="K1415">
        <f t="shared" si="141"/>
        <v>4.3699118114939974</v>
      </c>
      <c r="L1415">
        <f>MIN(MAX(L1414*(1+MAX(MIN(((B1415-B1414)/B1414)/($K$7*卓尔金历!$O$8),0),-卓尔金历!$N$11))+MIN(MAX(((B1415-B1414)/B1414)/($K$7*卓尔金历!$O$8),0),卓尔金历!$N$11),0),1)</f>
        <v>0.17881704741279988</v>
      </c>
      <c r="M1415">
        <f t="shared" si="142"/>
        <v>975.89234989531371</v>
      </c>
      <c r="N1415">
        <f t="shared" si="143"/>
        <v>6.0771871205047862E-3</v>
      </c>
      <c r="O1415">
        <f t="shared" si="145"/>
        <v>2.6848194325316769E-2</v>
      </c>
      <c r="P1415">
        <f t="shared" si="146"/>
        <v>1</v>
      </c>
      <c r="Q1415">
        <f t="shared" si="144"/>
        <v>18.516976738170104</v>
      </c>
    </row>
    <row r="1416" spans="1:17">
      <c r="A1416" s="842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147"/>
        <v>0.31810568444087328</v>
      </c>
      <c r="G1416">
        <f>LN(F1416/参数实验室!$E$58)/参数实验室!$E$59</f>
        <v>-0.79168294520586469</v>
      </c>
      <c r="H1416" s="905">
        <f>INDEX(神经网络!$F$10:$BN$70,MATCH(ROUND(G1416*2,1)/2,神经网络!$D$10:$D$70,0),MATCH(ROUND(E1416*2,1)/2,神经网络!$F$8:$BN$8,0))</f>
        <v>-1.1430897918177338</v>
      </c>
      <c r="I1416">
        <f t="shared" si="139"/>
        <v>977.38388873997746</v>
      </c>
      <c r="J1416">
        <f t="shared" si="140"/>
        <v>233.40249790511149</v>
      </c>
      <c r="K1416">
        <f t="shared" si="141"/>
        <v>4.1875468236733591</v>
      </c>
      <c r="L1416">
        <f>MIN(MAX(L1415*(1+MAX(MIN(((B1416-B1415)/B1415)/($K$7*卓尔金历!$O$8),0),-卓尔金历!$N$11))+MIN(MAX(((B1416-B1415)/B1415)/($K$7*卓尔金历!$O$8),0),卓尔金历!$N$11),0),1)</f>
        <v>0.775772855954169</v>
      </c>
      <c r="M1416">
        <f t="shared" si="142"/>
        <v>972.00247270316663</v>
      </c>
      <c r="N1416">
        <f t="shared" si="143"/>
        <v>2.0287842818494314E-2</v>
      </c>
      <c r="O1416">
        <f t="shared" si="145"/>
        <v>2.7429250941425461E-2</v>
      </c>
      <c r="P1416">
        <f t="shared" si="146"/>
        <v>0.33653345786654726</v>
      </c>
      <c r="Q1416">
        <f t="shared" si="144"/>
        <v>18.104219081500364</v>
      </c>
    </row>
    <row r="1417" spans="1:17">
      <c r="A1417" s="842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147"/>
        <v>0.31177547175777304</v>
      </c>
      <c r="G1417">
        <f>LN(F1417/参数实验室!$E$58)/参数实验室!$E$59</f>
        <v>-0.80223271177456079</v>
      </c>
      <c r="H1417" s="905">
        <f>INDEX(神经网络!$F$10:$BN$70,MATCH(ROUND(G1417*2,1)/2,神经网络!$D$10:$D$70,0),MATCH(ROUND(E1417*2,1)/2,神经网络!$F$8:$BN$8,0))</f>
        <v>-1.1430897918177338</v>
      </c>
      <c r="I1417">
        <f t="shared" si="139"/>
        <v>946.89779900239807</v>
      </c>
      <c r="J1417">
        <f t="shared" si="140"/>
        <v>239.77135788675625</v>
      </c>
      <c r="K1417">
        <f t="shared" si="141"/>
        <v>3.9491697730202491</v>
      </c>
      <c r="L1417">
        <f>MIN(MAX(L1416*(1+MAX(MIN(((B1417-B1416)/B1416)/($K$7*卓尔金历!$O$8),0),-卓尔金历!$N$11))+MIN(MAX(((B1417-B1416)/B1416)/($K$7*卓尔金历!$O$8),0),卓尔金历!$N$11),0),1)</f>
        <v>1</v>
      </c>
      <c r="M1417">
        <f t="shared" si="142"/>
        <v>948.48240880372532</v>
      </c>
      <c r="N1417">
        <f t="shared" si="143"/>
        <v>2.7287025797958754E-2</v>
      </c>
      <c r="O1417">
        <f t="shared" si="145"/>
        <v>2.8170655988428595E-2</v>
      </c>
      <c r="P1417">
        <f t="shared" si="146"/>
        <v>6.0172932792107663E-2</v>
      </c>
      <c r="Q1417">
        <f t="shared" si="144"/>
        <v>17.914179269473209</v>
      </c>
    </row>
    <row r="1418" spans="1:17">
      <c r="A1418" s="842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147"/>
        <v>0.30191975342142141</v>
      </c>
      <c r="G1418">
        <f>LN(F1418/参数实验室!$E$58)/参数实验室!$E$59</f>
        <v>-0.81909208490518992</v>
      </c>
      <c r="H1418" s="905">
        <f>INDEX(神经网络!$F$10:$BN$70,MATCH(ROUND(G1418*2,1)/2,神经网络!$D$10:$D$70,0),MATCH(ROUND(E1418*2,1)/2,神经网络!$F$8:$BN$8,0))</f>
        <v>-1.122789828796886</v>
      </c>
      <c r="I1418">
        <f t="shared" si="139"/>
        <v>900.7789340323078</v>
      </c>
      <c r="J1418">
        <f t="shared" si="140"/>
        <v>249.98763018235502</v>
      </c>
      <c r="K1418">
        <f t="shared" si="141"/>
        <v>3.603294024489248</v>
      </c>
      <c r="L1418">
        <f>MIN(MAX(L1417*(1+MAX(MIN(((B1418-B1417)/B1417)/($K$7*卓尔金历!$O$8),0),-卓尔金历!$N$11))+MIN(MAX(((B1418-B1417)/B1417)/($K$7*卓尔金历!$O$8),0),卓尔金历!$N$11),0),1)</f>
        <v>1</v>
      </c>
      <c r="M1418">
        <f t="shared" si="142"/>
        <v>902.28636506573139</v>
      </c>
      <c r="N1418">
        <f t="shared" si="143"/>
        <v>4.2608393202760678E-2</v>
      </c>
      <c r="O1418">
        <f t="shared" si="145"/>
        <v>2.97058055041644E-2</v>
      </c>
      <c r="P1418">
        <f t="shared" si="146"/>
        <v>1.8009253621543285E-2</v>
      </c>
      <c r="Q1418">
        <f t="shared" si="144"/>
        <v>17.861677541374846</v>
      </c>
    </row>
    <row r="1419" spans="1:17">
      <c r="A1419" s="842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147"/>
        <v>0.29651429510100547</v>
      </c>
      <c r="G1419">
        <f>LN(F1419/参数实验室!$E$58)/参数实验室!$E$59</f>
        <v>-0.82857401135370834</v>
      </c>
      <c r="H1419" s="905">
        <f>INDEX(神经网络!$F$10:$BN$70,MATCH(ROUND(G1419*2,1)/2,神经网络!$D$10:$D$70,0),MATCH(ROUND(E1419*2,1)/2,神经网络!$F$8:$BN$8,0))</f>
        <v>-1.165390243093932</v>
      </c>
      <c r="I1419">
        <f t="shared" si="139"/>
        <v>855.69638035730384</v>
      </c>
      <c r="J1419">
        <f t="shared" si="140"/>
        <v>261.13084074857341</v>
      </c>
      <c r="K1419">
        <f t="shared" si="141"/>
        <v>3.2768874710635978</v>
      </c>
      <c r="L1419">
        <f>MIN(MAX(L1418*(1+MAX(MIN(((B1419-B1418)/B1418)/($K$7*卓尔金历!$O$8),0),-卓尔金历!$N$11))+MIN(MAX(((B1419-B1418)/B1418)/($K$7*卓尔金历!$O$8),0),卓尔金历!$N$11),0),1)</f>
        <v>1</v>
      </c>
      <c r="M1419">
        <f t="shared" si="142"/>
        <v>857.12836686387607</v>
      </c>
      <c r="N1419">
        <f t="shared" si="143"/>
        <v>4.4575047805725083E-2</v>
      </c>
      <c r="O1419">
        <f t="shared" si="145"/>
        <v>3.1069889358414048E-2</v>
      </c>
      <c r="P1419">
        <f t="shared" si="146"/>
        <v>1.8983938400127891E-2</v>
      </c>
      <c r="Q1419">
        <f t="shared" si="144"/>
        <v>17.84557819492267</v>
      </c>
    </row>
    <row r="1420" spans="1:17">
      <c r="A1420" s="842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147"/>
        <v>0.31107444797689654</v>
      </c>
      <c r="G1420">
        <f>LN(F1420/参数实验室!$E$58)/参数实验室!$E$59</f>
        <v>-0.80341416916708841</v>
      </c>
      <c r="H1420" s="905">
        <f>INDEX(神经网络!$F$10:$BN$70,MATCH(ROUND(G1420*2,1)/2,神经网络!$D$10:$D$70,0),MATCH(ROUND(E1420*2,1)/2,神经网络!$F$8:$BN$8,0))</f>
        <v>-1.098441560452126</v>
      </c>
      <c r="I1420">
        <f t="shared" si="139"/>
        <v>869.37421512605715</v>
      </c>
      <c r="J1420">
        <f t="shared" si="140"/>
        <v>257.54918000079795</v>
      </c>
      <c r="K1420">
        <f t="shared" si="141"/>
        <v>3.3755658438647083</v>
      </c>
      <c r="L1420">
        <f>MIN(MAX(L1419*(1+MAX(MIN(((B1420-B1419)/B1419)/($K$7*卓尔金历!$O$8),0),-卓尔金历!$N$11))+MIN(MAX(((B1420-B1419)/B1419)/($K$7*卓尔金历!$O$8),0),卓尔金历!$N$11),0),1)</f>
        <v>0.59641725372909349</v>
      </c>
      <c r="M1420">
        <f t="shared" si="142"/>
        <v>870.82909114727215</v>
      </c>
      <c r="N1420">
        <f t="shared" si="143"/>
        <v>-1.3715962226093333E-2</v>
      </c>
      <c r="O1420">
        <f t="shared" si="145"/>
        <v>3.1106066725005353E-2</v>
      </c>
      <c r="P1420">
        <f t="shared" si="146"/>
        <v>0.87535382917720894</v>
      </c>
      <c r="Q1420">
        <f t="shared" si="144"/>
        <v>17.850993396128104</v>
      </c>
    </row>
    <row r="1421" spans="1:17">
      <c r="A1421" s="842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147"/>
        <v>0.31960388257502198</v>
      </c>
      <c r="G1421">
        <f>LN(F1421/参数实验室!$E$58)/参数实验室!$E$59</f>
        <v>-0.78921681693862855</v>
      </c>
      <c r="H1421" s="905">
        <f>INDEX(神经网络!$F$10:$BN$70,MATCH(ROUND(G1421*2,1)/2,神经网络!$D$10:$D$70,0),MATCH(ROUND(E1421*2,1)/2,神经网络!$F$8:$BN$8,0))</f>
        <v>-1.098441560452126</v>
      </c>
      <c r="I1421">
        <f t="shared" si="139"/>
        <v>872.03589798048642</v>
      </c>
      <c r="J1421">
        <f t="shared" si="140"/>
        <v>256.83133155101541</v>
      </c>
      <c r="K1421">
        <f t="shared" si="141"/>
        <v>3.3953641587037855</v>
      </c>
      <c r="L1421">
        <f>MIN(MAX(L1420*(1+MAX(MIN(((B1421-B1420)/B1420)/($K$7*卓尔金历!$O$8),0),-卓尔金历!$N$11))+MIN(MAX(((B1421-B1420)/B1420)/($K$7*卓尔金历!$O$8),0),卓尔金历!$N$11),0),1)</f>
        <v>0.54750371261428454</v>
      </c>
      <c r="M1421">
        <f t="shared" si="142"/>
        <v>872.41922132296713</v>
      </c>
      <c r="N1421">
        <f t="shared" si="143"/>
        <v>-2.7872286364114909E-3</v>
      </c>
      <c r="O1421">
        <f t="shared" si="145"/>
        <v>3.0762510253766018E-2</v>
      </c>
      <c r="P1421">
        <f t="shared" si="146"/>
        <v>1</v>
      </c>
      <c r="Q1421">
        <f t="shared" si="144"/>
        <v>17.898833881477938</v>
      </c>
    </row>
    <row r="1422" spans="1:17">
      <c r="A1422" s="842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147"/>
        <v>0.32207485507920275</v>
      </c>
      <c r="G1422">
        <f>LN(F1422/参数实验室!$E$58)/参数实验室!$E$59</f>
        <v>-0.78517458756892933</v>
      </c>
      <c r="H1422" s="905">
        <f>INDEX(神经网络!$F$10:$BN$70,MATCH(ROUND(G1422*2,1)/2,神经网络!$D$10:$D$70,0),MATCH(ROUND(E1422*2,1)/2,神经网络!$F$8:$BN$8,0))</f>
        <v>-1.122789828796886</v>
      </c>
      <c r="I1422">
        <f t="shared" si="139"/>
        <v>869.75149194088215</v>
      </c>
      <c r="J1422">
        <f t="shared" si="140"/>
        <v>257.44383703762804</v>
      </c>
      <c r="K1422">
        <f t="shared" si="141"/>
        <v>3.378412557663049</v>
      </c>
      <c r="L1422">
        <f>MIN(MAX(L1421*(1+MAX(MIN(((B1422-B1421)/B1421)/($K$7*卓尔金历!$O$8),0),-卓尔金历!$N$11))+MIN(MAX(((B1422-B1421)/B1421)/($K$7*卓尔金历!$O$8),0),卓尔金历!$N$11),0),1)</f>
        <v>0.61767642938781964</v>
      </c>
      <c r="M1422">
        <f t="shared" si="142"/>
        <v>871.16795075221023</v>
      </c>
      <c r="N1422">
        <f t="shared" si="143"/>
        <v>2.3848550054765718E-3</v>
      </c>
      <c r="O1422">
        <f t="shared" si="145"/>
        <v>2.9343616447458584E-2</v>
      </c>
      <c r="P1422">
        <f t="shared" si="146"/>
        <v>1</v>
      </c>
      <c r="Q1422">
        <f t="shared" si="144"/>
        <v>17.851945669289183</v>
      </c>
    </row>
    <row r="1423" spans="1:17">
      <c r="A1423" s="842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147"/>
        <v>0.32927381485732377</v>
      </c>
      <c r="G1423">
        <f>LN(F1423/参数实验室!$E$58)/参数实验室!$E$59</f>
        <v>-0.77357233156717031</v>
      </c>
      <c r="H1423" s="905">
        <f>INDEX(神经网络!$F$10:$BN$70,MATCH(ROUND(G1423*2,1)/2,神经网络!$D$10:$D$70,0),MATCH(ROUND(E1423*2,1)/2,神经网络!$F$8:$BN$8,0))</f>
        <v>-1.0731241179890647</v>
      </c>
      <c r="I1423">
        <f t="shared" si="139"/>
        <v>890.19273698649363</v>
      </c>
      <c r="J1423">
        <f t="shared" si="140"/>
        <v>252.05498583456352</v>
      </c>
      <c r="K1423">
        <f t="shared" si="141"/>
        <v>3.5317402432609377</v>
      </c>
      <c r="L1423">
        <f>MIN(MAX(L1422*(1+MAX(MIN(((B1423-B1422)/B1422)/($K$7*卓尔金历!$O$8),0),-卓尔金历!$N$11))+MIN(MAX(((B1423-B1422)/B1422)/($K$7*卓尔金历!$O$8),0),卓尔金历!$N$11),0),1)</f>
        <v>0.23724093274500108</v>
      </c>
      <c r="M1423">
        <f t="shared" si="142"/>
        <v>883.81458856227619</v>
      </c>
      <c r="N1423">
        <f t="shared" si="143"/>
        <v>-2.0932142967853926E-2</v>
      </c>
      <c r="O1423">
        <f t="shared" si="145"/>
        <v>2.8060117436850638E-2</v>
      </c>
      <c r="P1423">
        <f t="shared" si="146"/>
        <v>0.3310064960028935</v>
      </c>
      <c r="Q1423">
        <f t="shared" si="144"/>
        <v>18.271509187544908</v>
      </c>
    </row>
    <row r="1424" spans="1:17">
      <c r="A1424" s="842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147"/>
        <v>0.32839207821905314</v>
      </c>
      <c r="G1424">
        <f>LN(F1424/参数实验室!$E$58)/参数实验室!$E$59</f>
        <v>-0.77497968238674264</v>
      </c>
      <c r="H1424" s="905">
        <f>INDEX(神经网络!$F$10:$BN$70,MATCH(ROUND(G1424*2,1)/2,神经网络!$D$10:$D$70,0),MATCH(ROUND(E1424*2,1)/2,神经网络!$F$8:$BN$8,0))</f>
        <v>-1.0731241179890647</v>
      </c>
      <c r="I1424">
        <f t="shared" si="139"/>
        <v>888.51105024435651</v>
      </c>
      <c r="J1424">
        <f t="shared" si="140"/>
        <v>252.49870316427902</v>
      </c>
      <c r="K1424">
        <f t="shared" si="141"/>
        <v>3.5188737174078848</v>
      </c>
      <c r="L1424">
        <f>MIN(MAX(L1423*(1+MAX(MIN(((B1424-B1423)/B1423)/($K$7*卓尔金历!$O$8),0),-卓尔金历!$N$11))+MIN(MAX(((B1424-B1423)/B1423)/($K$7*卓尔金历!$O$8),0),卓尔金历!$N$11),0),1)</f>
        <v>0.28903945965511685</v>
      </c>
      <c r="M1424">
        <f t="shared" si="142"/>
        <v>883.41848217772838</v>
      </c>
      <c r="N1424">
        <f t="shared" si="143"/>
        <v>1.7603989393281041E-3</v>
      </c>
      <c r="O1424">
        <f t="shared" si="145"/>
        <v>2.599356347308876E-2</v>
      </c>
      <c r="P1424">
        <f t="shared" si="146"/>
        <v>1</v>
      </c>
      <c r="Q1424">
        <f t="shared" si="144"/>
        <v>18.260083772345247</v>
      </c>
    </row>
    <row r="1425" spans="1:17">
      <c r="A1425" s="842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147"/>
        <v>0.32865181302910867</v>
      </c>
      <c r="G1425">
        <f>LN(F1425/参数实验室!$E$58)/参数实验室!$E$59</f>
        <v>-0.77456472419565836</v>
      </c>
      <c r="H1425" s="905">
        <f>INDEX(神经网络!$F$10:$BN$70,MATCH(ROUND(G1425*2,1)/2,神经网络!$D$10:$D$70,0),MATCH(ROUND(E1425*2,1)/2,神经网络!$F$8:$BN$8,0))</f>
        <v>-1.0731241179890647</v>
      </c>
      <c r="I1425">
        <f t="shared" si="139"/>
        <v>885.48690522763877</v>
      </c>
      <c r="J1425">
        <f t="shared" si="140"/>
        <v>253.29954910019538</v>
      </c>
      <c r="K1425">
        <f t="shared" si="141"/>
        <v>3.4958092439295059</v>
      </c>
      <c r="L1425">
        <f>MIN(MAX(L1424*(1+MAX(MIN(((B1425-B1424)/B1424)/($K$7*卓尔金历!$O$8),0),-卓尔金历!$N$11))+MIN(MAX(((B1425-B1424)/B1424)/($K$7*卓尔金历!$O$8),0),卓尔金历!$N$11),0),1)</f>
        <v>0.38236405917640148</v>
      </c>
      <c r="M1425">
        <f t="shared" si="142"/>
        <v>882.54939489041305</v>
      </c>
      <c r="N1425">
        <f t="shared" si="143"/>
        <v>3.1716833626480125E-3</v>
      </c>
      <c r="O1425">
        <f t="shared" si="145"/>
        <v>2.1429379062691399E-2</v>
      </c>
      <c r="P1425">
        <f t="shared" si="146"/>
        <v>1</v>
      </c>
      <c r="Q1425">
        <f t="shared" si="144"/>
        <v>18.197933570240501</v>
      </c>
    </row>
    <row r="1426" spans="1:17">
      <c r="A1426" s="842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147"/>
        <v>0.3328940720269703</v>
      </c>
      <c r="G1426">
        <f>LN(F1426/参数实验室!$E$58)/参数实验室!$E$59</f>
        <v>-0.76783322647740859</v>
      </c>
      <c r="H1426" s="905">
        <f>INDEX(神经网络!$F$10:$BN$70,MATCH(ROUND(G1426*2,1)/2,神经网络!$D$10:$D$70,0),MATCH(ROUND(E1426*2,1)/2,神经网络!$F$8:$BN$8,0))</f>
        <v>-1.0731241179890647</v>
      </c>
      <c r="I1426">
        <f t="shared" si="139"/>
        <v>904.61308265550372</v>
      </c>
      <c r="J1426">
        <f t="shared" si="140"/>
        <v>248.20118909859931</v>
      </c>
      <c r="K1426">
        <f t="shared" si="141"/>
        <v>3.6446766671054953</v>
      </c>
      <c r="L1426">
        <f>MIN(MAX(L1425*(1+MAX(MIN(((B1426-B1425)/B1425)/($K$7*卓尔金历!$O$8),0),-卓尔金历!$N$11))+MIN(MAX(((B1426-B1425)/B1425)/($K$7*卓尔金历!$O$8),0),卓尔金历!$N$11),0),1)</f>
        <v>0.15591034096339471</v>
      </c>
      <c r="M1426">
        <f t="shared" si="142"/>
        <v>889.83829707425423</v>
      </c>
      <c r="N1426">
        <f t="shared" si="143"/>
        <v>-2.0127789487613193E-2</v>
      </c>
      <c r="O1426">
        <f t="shared" si="145"/>
        <v>2.1925540834726861E-2</v>
      </c>
      <c r="P1426">
        <f t="shared" si="146"/>
        <v>0.1088134628997839</v>
      </c>
      <c r="Q1426">
        <f t="shared" si="144"/>
        <v>18.591001953556052</v>
      </c>
    </row>
    <row r="1427" spans="1:17">
      <c r="A1427" s="842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147"/>
        <v>0.32994966770758266</v>
      </c>
      <c r="G1427">
        <f>LN(F1427/参数实验室!$E$58)/参数实验室!$E$59</f>
        <v>-0.77249614349241136</v>
      </c>
      <c r="H1427" s="905">
        <f>INDEX(神经网络!$F$10:$BN$70,MATCH(ROUND(G1427*2,1)/2,神经网络!$D$10:$D$70,0),MATCH(ROUND(E1427*2,1)/2,神经网络!$F$8:$BN$8,0))</f>
        <v>-1.0987254536115252</v>
      </c>
      <c r="I1427">
        <f t="shared" si="139"/>
        <v>900.8159770630308</v>
      </c>
      <c r="J1427">
        <f t="shared" si="140"/>
        <v>249.17202027053975</v>
      </c>
      <c r="K1427">
        <f t="shared" si="141"/>
        <v>3.6152372809955362</v>
      </c>
      <c r="L1427">
        <f>MIN(MAX(L1426*(1+MAX(MIN(((B1427-B1426)/B1426)/($K$7*卓尔金历!$O$8),0),-卓尔金历!$N$11))+MIN(MAX(((B1427-B1426)/B1426)/($K$7*卓尔金历!$O$8),0),卓尔金历!$N$11),0),1)</f>
        <v>0.27100261351189187</v>
      </c>
      <c r="M1427">
        <f t="shared" si="142"/>
        <v>889.25595814368705</v>
      </c>
      <c r="N1427">
        <f t="shared" si="143"/>
        <v>3.9114686576090241E-3</v>
      </c>
      <c r="O1427">
        <f t="shared" si="145"/>
        <v>2.1240194734672764E-2</v>
      </c>
      <c r="P1427">
        <f t="shared" si="146"/>
        <v>1</v>
      </c>
      <c r="Q1427">
        <f t="shared" si="144"/>
        <v>18.582510632960641</v>
      </c>
    </row>
    <row r="1428" spans="1:17">
      <c r="A1428" s="842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147"/>
        <v>0.33939194909045922</v>
      </c>
      <c r="G1428">
        <f>LN(F1428/参数实验室!$E$58)/参数实验室!$E$59</f>
        <v>-0.75768711858041593</v>
      </c>
      <c r="H1428" s="905">
        <f>INDEX(神经网络!$F$10:$BN$70,MATCH(ROUND(G1428*2,1)/2,神经网络!$D$10:$D$70,0),MATCH(ROUND(E1428*2,1)/2,神经网络!$F$8:$BN$8,0))</f>
        <v>-1.0987254536115252</v>
      </c>
      <c r="I1428">
        <f t="shared" si="139"/>
        <v>916.9575549759245</v>
      </c>
      <c r="J1428">
        <f t="shared" si="140"/>
        <v>245.108335660987</v>
      </c>
      <c r="K1428">
        <f t="shared" si="141"/>
        <v>3.7410296655279085</v>
      </c>
      <c r="L1428">
        <f>MIN(MAX(L1427*(1+MAX(MIN(((B1428-B1427)/B1427)/($K$7*卓尔金历!$O$8),0),-卓尔金历!$N$11))+MIN(MAX(((B1428-B1427)/B1427)/($K$7*卓尔金历!$O$8),0),卓尔金历!$N$11),0),1)</f>
        <v>0.14095556181143046</v>
      </c>
      <c r="M1428">
        <f t="shared" si="142"/>
        <v>893.57423188393352</v>
      </c>
      <c r="N1428">
        <f t="shared" si="143"/>
        <v>-1.630875170149745E-2</v>
      </c>
      <c r="O1428">
        <f t="shared" si="145"/>
        <v>2.1544123833812753E-2</v>
      </c>
      <c r="P1428">
        <f t="shared" si="146"/>
        <v>0.30555471649255184</v>
      </c>
      <c r="Q1428">
        <f t="shared" si="144"/>
        <v>18.915487679146093</v>
      </c>
    </row>
    <row r="1429" spans="1:17">
      <c r="A1429" s="842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147"/>
        <v>0.32968005194111649</v>
      </c>
      <c r="G1429">
        <f>LN(F1429/参数实验室!$E$58)/参数实验室!$E$59</f>
        <v>-0.77292519915431868</v>
      </c>
      <c r="H1429" s="905">
        <f>INDEX(神经网络!$F$10:$BN$70,MATCH(ROUND(G1429*2,1)/2,神经网络!$D$10:$D$70,0),MATCH(ROUND(E1429*2,1)/2,神经网络!$F$8:$BN$8,0))</f>
        <v>-1.0731241179890647</v>
      </c>
      <c r="I1429">
        <f t="shared" si="139"/>
        <v>892.50629037835188</v>
      </c>
      <c r="J1429">
        <f t="shared" si="140"/>
        <v>251.05702086907925</v>
      </c>
      <c r="K1429">
        <f t="shared" si="141"/>
        <v>3.5549943486494824</v>
      </c>
      <c r="L1429">
        <f>MIN(MAX(L1428*(1+MAX(MIN(((B1429-B1428)/B1428)/($K$7*卓尔金历!$O$8),0),-卓尔金历!$N$11))+MIN(MAX(((B1429-B1428)/B1428)/($K$7*卓尔金历!$O$8),0),卓尔金历!$N$11),0),1)</f>
        <v>0.85507230790367394</v>
      </c>
      <c r="M1429">
        <f t="shared" si="142"/>
        <v>890.21558036316208</v>
      </c>
      <c r="N1429">
        <f t="shared" si="143"/>
        <v>2.4269616094656089E-2</v>
      </c>
      <c r="O1429">
        <f t="shared" si="145"/>
        <v>2.0662458022677369E-2</v>
      </c>
      <c r="P1429">
        <f t="shared" si="146"/>
        <v>1.8077528456605381E-2</v>
      </c>
      <c r="Q1429">
        <f t="shared" si="144"/>
        <v>18.761367811693979</v>
      </c>
    </row>
    <row r="1430" spans="1:17">
      <c r="A1430" s="842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147"/>
        <v>0.33333496355079817</v>
      </c>
      <c r="G1430">
        <f>LN(F1430/参数实验室!$E$58)/参数实验室!$E$59</f>
        <v>-0.76713855926759167</v>
      </c>
      <c r="H1430" s="905">
        <f>INDEX(神经网络!$F$10:$BN$70,MATCH(ROUND(G1430*2,1)/2,神经网络!$D$10:$D$70,0),MATCH(ROUND(E1430*2,1)/2,神经网络!$F$8:$BN$8,0))</f>
        <v>-1.0731241179890647</v>
      </c>
      <c r="I1430">
        <f t="shared" si="139"/>
        <v>893.46227326403312</v>
      </c>
      <c r="J1430">
        <f t="shared" si="140"/>
        <v>250.80643230517521</v>
      </c>
      <c r="K1430">
        <f t="shared" si="141"/>
        <v>3.5623578911121778</v>
      </c>
      <c r="L1430">
        <f>MIN(MAX(L1429*(1+MAX(MIN(((B1430-B1429)/B1429)/($K$7*卓尔金历!$O$8),0),-卓尔金历!$N$11))+MIN(MAX(((B1430-B1429)/B1429)/($K$7*卓尔金历!$O$8),0),卓尔金历!$N$11),0),1)</f>
        <v>0.82995934073821132</v>
      </c>
      <c r="M1430">
        <f t="shared" si="142"/>
        <v>891.03091682508307</v>
      </c>
      <c r="N1430">
        <f t="shared" si="143"/>
        <v>-9.9813406148367397E-4</v>
      </c>
      <c r="O1430">
        <f t="shared" si="145"/>
        <v>2.0682181731531961E-2</v>
      </c>
      <c r="P1430">
        <f t="shared" si="146"/>
        <v>1</v>
      </c>
      <c r="Q1430">
        <f t="shared" si="144"/>
        <v>18.761731092442201</v>
      </c>
    </row>
    <row r="1431" spans="1:17">
      <c r="A1431" s="842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147"/>
        <v>0.33399656316417803</v>
      </c>
      <c r="G1431">
        <f>LN(F1431/参数实验室!$E$58)/参数实验室!$E$59</f>
        <v>-0.76609786710230166</v>
      </c>
      <c r="H1431" s="905">
        <f>INDEX(神经网络!$F$10:$BN$70,MATCH(ROUND(G1431*2,1)/2,神经网络!$D$10:$D$70,0),MATCH(ROUND(E1431*2,1)/2,神经网络!$F$8:$BN$8,0))</f>
        <v>-1.0731241179890647</v>
      </c>
      <c r="I1431">
        <f t="shared" si="139"/>
        <v>892.66753004528778</v>
      </c>
      <c r="J1431">
        <f t="shared" si="140"/>
        <v>251.01432504688543</v>
      </c>
      <c r="K1431">
        <f t="shared" si="141"/>
        <v>3.556241381357625</v>
      </c>
      <c r="L1431">
        <f>MIN(MAX(L1430*(1+MAX(MIN(((B1431-B1430)/B1430)/($K$7*卓尔金历!$O$8),0),-卓尔金历!$N$11))+MIN(MAX(((B1431-B1430)/B1430)/($K$7*卓尔金历!$O$8),0),卓尔金历!$N$11),0),1)</f>
        <v>0.85434906931398535</v>
      </c>
      <c r="M1431">
        <f t="shared" si="142"/>
        <v>890.37310723251005</v>
      </c>
      <c r="N1431">
        <f t="shared" si="143"/>
        <v>8.2889716902177107E-4</v>
      </c>
      <c r="O1431">
        <f t="shared" si="145"/>
        <v>2.0266176939786933E-2</v>
      </c>
      <c r="P1431">
        <f t="shared" si="146"/>
        <v>1</v>
      </c>
      <c r="Q1431">
        <f t="shared" si="144"/>
        <v>18.745042353584576</v>
      </c>
    </row>
    <row r="1432" spans="1:17">
      <c r="A1432" s="842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147"/>
        <v>0.34816304191782899</v>
      </c>
      <c r="G1432">
        <f>LN(F1432/参数实验室!$E$58)/参数实验室!$E$59</f>
        <v>-0.7442953365610735</v>
      </c>
      <c r="H1432" s="905">
        <f>INDEX(神经网络!$F$10:$BN$70,MATCH(ROUND(G1432*2,1)/2,神经网络!$D$10:$D$70,0),MATCH(ROUND(E1432*2,1)/2,神经网络!$F$8:$BN$8,0))</f>
        <v>-1.0987254536115252</v>
      </c>
      <c r="I1432">
        <f t="shared" ref="I1432:I1495" si="148">I1431*(1+(B1432-B1431)/B1431*H1431)</f>
        <v>906.54937235622288</v>
      </c>
      <c r="J1432">
        <f t="shared" ref="J1432:J1495" si="149">J1431*B1432/B1431</f>
        <v>247.37680060651991</v>
      </c>
      <c r="K1432">
        <f t="shared" ref="K1432:K1495" si="150">I1432/J1432</f>
        <v>3.6646499192064081</v>
      </c>
      <c r="L1432">
        <f>MIN(MAX(L1431*(1+MAX(MIN(((B1432-B1431)/B1431)/($K$7*卓尔金历!$O$8),0),-卓尔金历!$N$11))+MIN(MAX(((B1432-B1431)/B1431)/($K$7*卓尔金历!$O$8),0),卓尔金历!$N$11),0),1)</f>
        <v>0.49005753846289368</v>
      </c>
      <c r="M1432">
        <f t="shared" ref="M1432:M1495" si="151">M1431*(1+(B1432-B1431)/B1431*H1431*L1431)</f>
        <v>902.20256269702884</v>
      </c>
      <c r="N1432">
        <f t="shared" ref="N1432:N1495" si="152">(B1432-B1431)/B1431</f>
        <v>-1.4491302198334971E-2</v>
      </c>
      <c r="O1432">
        <f t="shared" si="145"/>
        <v>2.0114602553653594E-2</v>
      </c>
      <c r="P1432">
        <f t="shared" si="146"/>
        <v>0.35480882962896027</v>
      </c>
      <c r="Q1432">
        <f t="shared" ref="Q1432:Q1495" si="153">Q1431*(1+(B1432-B1431)/B1431*H1431*P1431)</f>
        <v>19.036545867833674</v>
      </c>
    </row>
    <row r="1433" spans="1:17">
      <c r="A1433" s="842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147"/>
        <v>0.35297875171324833</v>
      </c>
      <c r="G1433">
        <f>LN(F1433/参数实验室!$E$58)/参数实验室!$E$59</f>
        <v>-0.73708542687979484</v>
      </c>
      <c r="H1433" s="905">
        <f>INDEX(神经网络!$F$10:$BN$70,MATCH(ROUND(G1433*2,1)/2,神经网络!$D$10:$D$70,0),MATCH(ROUND(E1433*2,1)/2,神经网络!$F$8:$BN$8,0))</f>
        <v>-1.0987254536115252</v>
      </c>
      <c r="I1433">
        <f t="shared" si="148"/>
        <v>900.34124810917115</v>
      </c>
      <c r="J1433">
        <f t="shared" si="149"/>
        <v>248.91863852200612</v>
      </c>
      <c r="K1433">
        <f t="shared" si="150"/>
        <v>3.6170101743087222</v>
      </c>
      <c r="L1433">
        <f>MIN(MAX(L1432*(1+MAX(MIN(((B1433-B1432)/B1432)/($K$7*卓尔金历!$O$8),0),-卓尔金历!$N$11))+MIN(MAX(((B1433-B1432)/B1432)/($K$7*卓尔金历!$O$8),0),卓尔金历!$N$11),0),1)</f>
        <v>0.67345193572387452</v>
      </c>
      <c r="M1433">
        <f t="shared" si="151"/>
        <v>899.17481230376359</v>
      </c>
      <c r="N1433">
        <f t="shared" si="152"/>
        <v>6.2327506528742317E-3</v>
      </c>
      <c r="O1433">
        <f t="shared" si="145"/>
        <v>2.0129800582499871E-2</v>
      </c>
      <c r="P1433">
        <f t="shared" si="146"/>
        <v>1</v>
      </c>
      <c r="Q1433">
        <f t="shared" si="153"/>
        <v>18.990291632344192</v>
      </c>
    </row>
    <row r="1434" spans="1:17">
      <c r="A1434" s="842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147"/>
        <v>0.36720578353186895</v>
      </c>
      <c r="G1434">
        <f>LN(F1434/参数实验室!$E$58)/参数实验室!$E$59</f>
        <v>-0.71634605696532849</v>
      </c>
      <c r="H1434" s="905">
        <f>INDEX(神经网络!$F$10:$BN$70,MATCH(ROUND(G1434*2,1)/2,神经网络!$D$10:$D$70,0),MATCH(ROUND(E1434*2,1)/2,神经网络!$F$8:$BN$8,0))</f>
        <v>-1.0490271071331627</v>
      </c>
      <c r="I1434">
        <f t="shared" si="148"/>
        <v>911.65255390846505</v>
      </c>
      <c r="J1434">
        <f t="shared" si="149"/>
        <v>246.07238338454152</v>
      </c>
      <c r="K1434">
        <f t="shared" si="150"/>
        <v>3.7048145808536752</v>
      </c>
      <c r="L1434">
        <f>MIN(MAX(L1433*(1+MAX(MIN(((B1434-B1433)/B1433)/($K$7*卓尔金历!$O$8),0),-卓尔金历!$N$11))+MIN(MAX(((B1434-B1433)/B1433)/($K$7*卓尔金历!$O$8),0),卓尔金历!$N$11),0),1)</f>
        <v>0.44686788997207638</v>
      </c>
      <c r="M1434">
        <f t="shared" si="151"/>
        <v>906.78256409224048</v>
      </c>
      <c r="N1434">
        <f t="shared" si="152"/>
        <v>-1.1434479773650903E-2</v>
      </c>
      <c r="O1434">
        <f t="shared" si="145"/>
        <v>1.827420310976104E-2</v>
      </c>
      <c r="P1434">
        <f t="shared" si="146"/>
        <v>0.4984248668176699</v>
      </c>
      <c r="Q1434">
        <f t="shared" si="153"/>
        <v>19.228873388231012</v>
      </c>
    </row>
    <row r="1435" spans="1:17">
      <c r="A1435" s="842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147"/>
        <v>0.36832959334252607</v>
      </c>
      <c r="G1435">
        <f>LN(F1435/参数实验室!$E$58)/参数实验室!$E$59</f>
        <v>-0.71474222769946816</v>
      </c>
      <c r="H1435" s="905">
        <f>INDEX(神经网络!$F$10:$BN$70,MATCH(ROUND(G1435*2,1)/2,神经网络!$D$10:$D$70,0),MATCH(ROUND(E1435*2,1)/2,神经网络!$F$8:$BN$8,0))</f>
        <v>-1.0490271071331627</v>
      </c>
      <c r="I1435">
        <f t="shared" si="148"/>
        <v>906.42171756488744</v>
      </c>
      <c r="J1435">
        <f t="shared" si="149"/>
        <v>247.41829934958679</v>
      </c>
      <c r="K1435">
        <f t="shared" si="150"/>
        <v>3.663519311011711</v>
      </c>
      <c r="L1435">
        <f>MIN(MAX(L1434*(1+MAX(MIN(((B1435-B1434)/B1434)/($K$7*卓尔金历!$O$8),0),-卓尔金历!$N$11))+MIN(MAX(((B1435-B1434)/B1434)/($K$7*卓尔金历!$O$8),0),卓尔金历!$N$11),0),1)</f>
        <v>0.60780692011498971</v>
      </c>
      <c r="M1435">
        <f t="shared" si="151"/>
        <v>904.45755803009433</v>
      </c>
      <c r="N1435">
        <f t="shared" si="152"/>
        <v>5.4695937290206841E-3</v>
      </c>
      <c r="O1435">
        <f t="shared" si="145"/>
        <v>1.8212615617451917E-2</v>
      </c>
      <c r="P1435">
        <f t="shared" si="146"/>
        <v>1</v>
      </c>
      <c r="Q1435">
        <f t="shared" si="153"/>
        <v>19.17388191927126</v>
      </c>
    </row>
    <row r="1436" spans="1:17">
      <c r="A1436" s="842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147"/>
        <v>0.36502555851886209</v>
      </c>
      <c r="G1436">
        <f>LN(F1436/参数实验室!$E$58)/参数实验室!$E$59</f>
        <v>-0.71947158090516983</v>
      </c>
      <c r="H1436" s="905">
        <f>INDEX(神经网络!$F$10:$BN$70,MATCH(ROUND(G1436*2,1)/2,神经网络!$D$10:$D$70,0),MATCH(ROUND(E1436*2,1)/2,神经网络!$F$8:$BN$8,0))</f>
        <v>-1.020217586932002</v>
      </c>
      <c r="I1436">
        <f t="shared" si="148"/>
        <v>905.08296275880105</v>
      </c>
      <c r="J1436">
        <f t="shared" si="149"/>
        <v>247.76664937552354</v>
      </c>
      <c r="K1436">
        <f t="shared" si="150"/>
        <v>3.6529652600137745</v>
      </c>
      <c r="L1436">
        <f>MIN(MAX(L1435*(1+MAX(MIN(((B1436-B1435)/B1435)/($K$7*卓尔金历!$O$8),0),-卓尔金历!$N$11))+MIN(MAX(((B1436-B1435)/B1435)/($K$7*卓尔金历!$O$8),0),卓尔金历!$N$11),0),1)</f>
        <v>0.64923457413986696</v>
      </c>
      <c r="M1436">
        <f t="shared" si="151"/>
        <v>903.64561684156399</v>
      </c>
      <c r="N1436">
        <f t="shared" si="152"/>
        <v>1.407939618259747E-3</v>
      </c>
      <c r="O1436">
        <f t="shared" si="145"/>
        <v>1.8216766266580794E-2</v>
      </c>
      <c r="P1436">
        <f t="shared" si="146"/>
        <v>1</v>
      </c>
      <c r="Q1436">
        <f t="shared" si="153"/>
        <v>19.145562731774607</v>
      </c>
    </row>
    <row r="1437" spans="1:17">
      <c r="A1437" s="842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147"/>
        <v>0.35903737067853764</v>
      </c>
      <c r="G1437">
        <f>LN(F1437/参数实验室!$E$58)/参数实验室!$E$59</f>
        <v>-0.72815313641824919</v>
      </c>
      <c r="H1437" s="905">
        <f>INDEX(神经网络!$F$10:$BN$70,MATCH(ROUND(G1437*2,1)/2,神经网络!$D$10:$D$70,0),MATCH(ROUND(E1437*2,1)/2,神经网络!$F$8:$BN$8,0))</f>
        <v>-1.0731241179890647</v>
      </c>
      <c r="I1437">
        <f t="shared" si="148"/>
        <v>894.43830640643944</v>
      </c>
      <c r="J1437">
        <f t="shared" si="149"/>
        <v>250.62288017237921</v>
      </c>
      <c r="K1437">
        <f t="shared" si="150"/>
        <v>3.5688613337746418</v>
      </c>
      <c r="L1437">
        <f>MIN(MAX(L1436*(1+MAX(MIN(((B1437-B1436)/B1436)/($K$7*卓尔金历!$O$8),0),-卓尔金历!$N$11))+MIN(MAX(((B1437-B1436)/B1436)/($K$7*卓尔金历!$O$8),0),卓尔金历!$N$11),0),1)</f>
        <v>0.98843529040242484</v>
      </c>
      <c r="M1437">
        <f t="shared" si="151"/>
        <v>896.74571294987311</v>
      </c>
      <c r="N1437">
        <f t="shared" si="152"/>
        <v>1.1527906617192357E-2</v>
      </c>
      <c r="O1437">
        <f t="shared" si="145"/>
        <v>1.7936505305039541E-2</v>
      </c>
      <c r="P1437">
        <f t="shared" si="146"/>
        <v>0.46833708305022997</v>
      </c>
      <c r="Q1437">
        <f t="shared" si="153"/>
        <v>18.920392284049992</v>
      </c>
    </row>
    <row r="1438" spans="1:17">
      <c r="A1438" s="842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147"/>
        <v>0.36815231770066686</v>
      </c>
      <c r="G1438">
        <f>LN(F1438/参数实验室!$E$58)/参数实验室!$E$59</f>
        <v>-0.7149948987773902</v>
      </c>
      <c r="H1438" s="905">
        <f>INDEX(神经网络!$F$10:$BN$70,MATCH(ROUND(G1438*2,1)/2,神经网络!$D$10:$D$70,0),MATCH(ROUND(E1438*2,1)/2,神经网络!$F$8:$BN$8,0))</f>
        <v>-1.0490271071331627</v>
      </c>
      <c r="I1438">
        <f t="shared" si="148"/>
        <v>899.12989161655435</v>
      </c>
      <c r="J1438">
        <f t="shared" si="149"/>
        <v>249.39786919915389</v>
      </c>
      <c r="K1438">
        <f t="shared" si="150"/>
        <v>3.6052027810172036</v>
      </c>
      <c r="L1438">
        <f>MIN(MAX(L1437*(1+MAX(MIN(((B1438-B1437)/B1437)/($K$7*卓尔金历!$O$8),0),-卓尔金历!$N$11))+MIN(MAX(((B1438-B1437)/B1437)/($K$7*卓尔金历!$O$8),0),卓尔金历!$N$11),0),1)</f>
        <v>0.84627646841589854</v>
      </c>
      <c r="M1438">
        <f t="shared" si="151"/>
        <v>901.39500438018865</v>
      </c>
      <c r="N1438">
        <f t="shared" si="152"/>
        <v>-4.8878656744459357E-3</v>
      </c>
      <c r="O1438">
        <f t="shared" si="145"/>
        <v>1.7203007241331749E-2</v>
      </c>
      <c r="P1438">
        <f t="shared" si="146"/>
        <v>1</v>
      </c>
      <c r="Q1438">
        <f t="shared" si="153"/>
        <v>18.966871404511092</v>
      </c>
    </row>
    <row r="1439" spans="1:17">
      <c r="A1439" s="842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147"/>
        <v>0.37846776426597034</v>
      </c>
      <c r="G1439">
        <f>LN(F1439/参数实验室!$E$58)/参数实验室!$E$59</f>
        <v>-0.70049100717161916</v>
      </c>
      <c r="H1439" s="905">
        <f>INDEX(神经网络!$F$10:$BN$70,MATCH(ROUND(G1439*2,1)/2,神经网络!$D$10:$D$70,0),MATCH(ROUND(E1439*2,1)/2,神经网络!$F$8:$BN$8,0))</f>
        <v>-1.0490271071331627</v>
      </c>
      <c r="I1439">
        <f t="shared" si="148"/>
        <v>906.02798759617144</v>
      </c>
      <c r="J1439">
        <f t="shared" si="149"/>
        <v>247.57391963608779</v>
      </c>
      <c r="K1439">
        <f t="shared" si="150"/>
        <v>3.6596261388435183</v>
      </c>
      <c r="L1439">
        <f>MIN(MAX(L1438*(1+MAX(MIN(((B1439-B1438)/B1438)/($K$7*卓尔金历!$O$8),0),-卓尔金历!$N$11))+MIN(MAX(((B1439-B1438)/B1438)/($K$7*卓尔金历!$O$8),0),卓尔金历!$N$11),0),1)</f>
        <v>0.66416442726700076</v>
      </c>
      <c r="M1439">
        <f t="shared" si="151"/>
        <v>907.24740716977465</v>
      </c>
      <c r="N1439">
        <f t="shared" si="152"/>
        <v>-7.313412776632779E-3</v>
      </c>
      <c r="O1439">
        <f t="shared" si="145"/>
        <v>1.4697012073777504E-2</v>
      </c>
      <c r="P1439">
        <f t="shared" si="146"/>
        <v>0.72714375797545794</v>
      </c>
      <c r="Q1439">
        <f t="shared" si="153"/>
        <v>19.112384639696881</v>
      </c>
    </row>
    <row r="1440" spans="1:17">
      <c r="A1440" s="842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147"/>
        <v>0.38698369603663046</v>
      </c>
      <c r="G1440">
        <f>LN(F1440/参数实验室!$E$58)/参数实验室!$E$59</f>
        <v>-0.688812133008042</v>
      </c>
      <c r="H1440" s="905">
        <f>INDEX(神经网络!$F$10:$BN$70,MATCH(ROUND(G1440*2,1)/2,神经网络!$D$10:$D$70,0),MATCH(ROUND(E1440*2,1)/2,神经网络!$F$8:$BN$8,0))</f>
        <v>-1.0490271071331627</v>
      </c>
      <c r="I1440">
        <f t="shared" si="148"/>
        <v>903.65204013576192</v>
      </c>
      <c r="J1440">
        <f t="shared" si="149"/>
        <v>248.19280954471074</v>
      </c>
      <c r="K1440">
        <f t="shared" si="150"/>
        <v>3.6409275586727801</v>
      </c>
      <c r="L1440">
        <f>MIN(MAX(L1439*(1+MAX(MIN(((B1440-B1439)/B1439)/($K$7*卓尔金历!$O$8),0),-卓尔金历!$N$11))+MIN(MAX(((B1440-B1439)/B1439)/($K$7*卓尔金历!$O$8),0),卓尔金历!$N$11),0),1)</f>
        <v>0.73771987097774083</v>
      </c>
      <c r="M1440">
        <f t="shared" si="151"/>
        <v>905.66726353477463</v>
      </c>
      <c r="N1440">
        <f t="shared" si="152"/>
        <v>2.4998186785290086E-3</v>
      </c>
      <c r="O1440">
        <f t="shared" si="145"/>
        <v>1.0781768978858212E-2</v>
      </c>
      <c r="P1440">
        <f t="shared" si="146"/>
        <v>1</v>
      </c>
      <c r="Q1440">
        <f t="shared" si="153"/>
        <v>19.075940275598914</v>
      </c>
    </row>
    <row r="1441" spans="1:17">
      <c r="A1441" s="842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147"/>
        <v>0.39417812450333678</v>
      </c>
      <c r="G1441">
        <f>LN(F1441/参数实验室!$E$58)/参数实验室!$E$59</f>
        <v>-0.67914414479255991</v>
      </c>
      <c r="H1441" s="905">
        <f>INDEX(神经网络!$F$10:$BN$70,MATCH(ROUND(G1441*2,1)/2,神经网络!$D$10:$D$70,0),MATCH(ROUND(E1441*2,1)/2,神经网络!$F$8:$BN$8,0))</f>
        <v>-1.0490271071331627</v>
      </c>
      <c r="I1441">
        <f t="shared" si="148"/>
        <v>902.26362695093837</v>
      </c>
      <c r="J1441">
        <f t="shared" si="149"/>
        <v>248.55632257292191</v>
      </c>
      <c r="K1441">
        <f t="shared" si="150"/>
        <v>3.6300168010662075</v>
      </c>
      <c r="L1441">
        <f>MIN(MAX(L1440*(1+MAX(MIN(((B1441-B1440)/B1440)/($K$7*卓尔金历!$O$8),0),-卓尔金历!$N$11))+MIN(MAX(((B1441-B1440)/B1440)/($K$7*卓尔金历!$O$8),0),卓尔金历!$N$11),0),1)</f>
        <v>0.78081588422660841</v>
      </c>
      <c r="M1441">
        <f t="shared" si="151"/>
        <v>904.64071934947265</v>
      </c>
      <c r="N1441">
        <f t="shared" si="152"/>
        <v>1.4646396439849424E-3</v>
      </c>
      <c r="O1441">
        <f t="shared" si="145"/>
        <v>1.0501322500726992E-2</v>
      </c>
      <c r="P1441">
        <f t="shared" si="146"/>
        <v>1</v>
      </c>
      <c r="Q1441">
        <f t="shared" si="153"/>
        <v>19.04663111032821</v>
      </c>
    </row>
    <row r="1442" spans="1:17">
      <c r="A1442" s="842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147"/>
        <v>0.42070082740311199</v>
      </c>
      <c r="G1442">
        <f>LN(F1442/参数实验室!$E$58)/参数实验室!$E$59</f>
        <v>-0.64496614416041687</v>
      </c>
      <c r="H1442" s="905">
        <f>INDEX(神经网络!$F$10:$BN$70,MATCH(ROUND(G1442*2,1)/2,神经网络!$D$10:$D$70,0),MATCH(ROUND(E1442*2,1)/2,神经网络!$F$8:$BN$8,0))</f>
        <v>-0.9915995442433766</v>
      </c>
      <c r="I1442">
        <f t="shared" si="148"/>
        <v>935.31094670224081</v>
      </c>
      <c r="J1442">
        <f t="shared" si="149"/>
        <v>239.87789792905295</v>
      </c>
      <c r="K1442">
        <f t="shared" si="150"/>
        <v>3.8991126517995056</v>
      </c>
      <c r="L1442">
        <f>MIN(MAX(L1441*(1+MAX(MIN(((B1442-B1441)/B1441)/($K$7*卓尔金历!$O$8),0),-卓尔金历!$N$11))+MIN(MAX(((B1442-B1441)/B1441)/($K$7*卓尔金历!$O$8),0),卓尔金历!$N$11),0),1)</f>
        <v>0</v>
      </c>
      <c r="M1442">
        <f t="shared" si="151"/>
        <v>930.5125740993991</v>
      </c>
      <c r="N1442">
        <f t="shared" si="152"/>
        <v>-3.4915324438479618E-2</v>
      </c>
      <c r="O1442">
        <f t="shared" si="145"/>
        <v>1.267333523104533E-2</v>
      </c>
      <c r="P1442">
        <f t="shared" si="146"/>
        <v>0</v>
      </c>
      <c r="Q1442">
        <f t="shared" si="153"/>
        <v>19.744254387701385</v>
      </c>
    </row>
    <row r="1443" spans="1:17">
      <c r="A1443" s="842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147"/>
        <v>0.42724132544536031</v>
      </c>
      <c r="G1443">
        <f>LN(F1443/参数实验室!$E$58)/参数实验室!$E$59</f>
        <v>-0.6368691886976231</v>
      </c>
      <c r="H1443" s="905">
        <f>INDEX(神经网络!$F$10:$BN$70,MATCH(ROUND(G1443*2,1)/2,神经网络!$D$10:$D$70,0),MATCH(ROUND(E1443*2,1)/2,神经网络!$F$8:$BN$8,0))</f>
        <v>-0.9915995442433766</v>
      </c>
      <c r="I1443">
        <f t="shared" si="148"/>
        <v>934.3821937738885</v>
      </c>
      <c r="J1443">
        <f t="shared" si="149"/>
        <v>240.11811180719027</v>
      </c>
      <c r="K1443">
        <f t="shared" si="150"/>
        <v>3.8913440837156736</v>
      </c>
      <c r="L1443">
        <f>MIN(MAX(L1442*(1+MAX(MIN(((B1443-B1442)/B1442)/($K$7*卓尔金历!$O$8),0),-卓尔金历!$N$11))+MIN(MAX(((B1443-B1442)/B1442)/($K$7*卓尔金历!$O$8),0),卓尔金历!$N$11),0),1)</f>
        <v>2.9465524165067213E-2</v>
      </c>
      <c r="M1443">
        <f t="shared" si="151"/>
        <v>930.5125740993991</v>
      </c>
      <c r="N1443">
        <f t="shared" si="152"/>
        <v>1.0014006301171663E-3</v>
      </c>
      <c r="O1443">
        <f t="shared" si="145"/>
        <v>1.2647881205072294E-2</v>
      </c>
      <c r="P1443">
        <f t="shared" si="146"/>
        <v>1</v>
      </c>
      <c r="Q1443">
        <f t="shared" si="153"/>
        <v>19.744254387701385</v>
      </c>
    </row>
    <row r="1444" spans="1:17">
      <c r="A1444" s="842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147"/>
        <v>0.44083885482967133</v>
      </c>
      <c r="G1444">
        <f>LN(F1444/参数实验室!$E$58)/参数实验室!$E$59</f>
        <v>-0.62042531126514255</v>
      </c>
      <c r="H1444" s="905">
        <f>INDEX(神经网络!$F$10:$BN$70,MATCH(ROUND(G1444*2,1)/2,神经网络!$D$10:$D$70,0),MATCH(ROUND(E1444*2,1)/2,神经网络!$F$8:$BN$8,0))</f>
        <v>-0.96270225159126843</v>
      </c>
      <c r="I1444">
        <f t="shared" si="148"/>
        <v>940.45633050168533</v>
      </c>
      <c r="J1444">
        <f t="shared" si="149"/>
        <v>238.54395275527699</v>
      </c>
      <c r="K1444">
        <f t="shared" si="150"/>
        <v>3.94248657171579</v>
      </c>
      <c r="L1444">
        <f>MIN(MAX(L1443*(1+MAX(MIN(((B1444-B1443)/B1443)/($K$7*卓尔金历!$O$8),0),-卓尔金历!$N$11))+MIN(MAX(((B1444-B1443)/B1443)/($K$7*卓尔金历!$O$8),0),卓尔金历!$N$11),0),1)</f>
        <v>2.3781653677616307E-2</v>
      </c>
      <c r="M1444">
        <f t="shared" si="151"/>
        <v>930.69081050989666</v>
      </c>
      <c r="N1444">
        <f t="shared" si="152"/>
        <v>-6.5557697420897641E-3</v>
      </c>
      <c r="O1444">
        <f t="shared" si="145"/>
        <v>1.2046033041009031E-2</v>
      </c>
      <c r="P1444">
        <f t="shared" si="146"/>
        <v>0.62873258283039757</v>
      </c>
      <c r="Q1444">
        <f t="shared" si="153"/>
        <v>19.872605828405661</v>
      </c>
    </row>
    <row r="1445" spans="1:17">
      <c r="A1445" s="842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147"/>
        <v>0.45428558710523848</v>
      </c>
      <c r="G1445">
        <f>LN(F1445/参数实验室!$E$58)/参数实验室!$E$59</f>
        <v>-0.60465520729379663</v>
      </c>
      <c r="H1445" s="905">
        <f>INDEX(神经网络!$F$10:$BN$70,MATCH(ROUND(G1445*2,1)/2,神经网络!$D$10:$D$70,0),MATCH(ROUND(E1445*2,1)/2,神经网络!$F$8:$BN$8,0))</f>
        <v>-0.96270225159126843</v>
      </c>
      <c r="I1445">
        <f t="shared" si="148"/>
        <v>940.81829144784513</v>
      </c>
      <c r="J1445">
        <f t="shared" si="149"/>
        <v>238.44858545149819</v>
      </c>
      <c r="K1445">
        <f t="shared" si="150"/>
        <v>3.9455813489789522</v>
      </c>
      <c r="L1445">
        <f>MIN(MAX(L1444*(1+MAX(MIN(((B1445-B1444)/B1444)/($K$7*卓尔金历!$O$8),0),-卓尔金历!$N$11))+MIN(MAX(((B1445-B1444)/B1444)/($K$7*卓尔金历!$O$8),0),卓尔金历!$N$11),0),1)</f>
        <v>2.3501897648902186E-2</v>
      </c>
      <c r="M1445">
        <f t="shared" si="151"/>
        <v>930.69932915561515</v>
      </c>
      <c r="N1445">
        <f t="shared" si="152"/>
        <v>-3.9978923245491117E-4</v>
      </c>
      <c r="O1445">
        <f t="shared" si="145"/>
        <v>1.2018002031198984E-2</v>
      </c>
      <c r="P1445">
        <f t="shared" si="146"/>
        <v>1</v>
      </c>
      <c r="Q1445">
        <f t="shared" si="153"/>
        <v>19.877414707592258</v>
      </c>
    </row>
    <row r="1446" spans="1:17">
      <c r="A1446" s="842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147"/>
        <v>0.47652405271093129</v>
      </c>
      <c r="G1446">
        <f>LN(F1446/参数实验室!$E$58)/参数实验室!$E$59</f>
        <v>-0.5795713025952558</v>
      </c>
      <c r="H1446" s="905">
        <f>INDEX(神经网络!$F$10:$BN$70,MATCH(ROUND(G1446*2,1)/2,神经网络!$D$10:$D$70,0),MATCH(ROUND(E1446*2,1)/2,神经网络!$F$8:$BN$8,0))</f>
        <v>-0.96270225159126843</v>
      </c>
      <c r="I1446">
        <f t="shared" si="148"/>
        <v>963.90194227527934</v>
      </c>
      <c r="J1446">
        <f t="shared" si="149"/>
        <v>232.37141375044877</v>
      </c>
      <c r="K1446">
        <f t="shared" si="150"/>
        <v>4.148108955047479</v>
      </c>
      <c r="L1446">
        <f>MIN(MAX(L1445*(1+MAX(MIN(((B1446-B1445)/B1445)/($K$7*卓尔金历!$O$8),0),-卓尔金历!$N$11))+MIN(MAX(((B1446-B1445)/B1445)/($K$7*卓尔金历!$O$8),0),卓尔金历!$N$11),0),1)</f>
        <v>5.8774304068552477E-3</v>
      </c>
      <c r="M1446">
        <f t="shared" si="151"/>
        <v>931.23600379782965</v>
      </c>
      <c r="N1446">
        <f t="shared" si="152"/>
        <v>-2.5486297977161093E-2</v>
      </c>
      <c r="O1446">
        <f t="shared" si="145"/>
        <v>1.2875935879732139E-2</v>
      </c>
      <c r="P1446">
        <f t="shared" si="146"/>
        <v>3.8123405101326189E-3</v>
      </c>
      <c r="Q1446">
        <f t="shared" si="153"/>
        <v>20.365121318563908</v>
      </c>
    </row>
    <row r="1447" spans="1:17">
      <c r="A1447" s="842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147"/>
        <v>0.4784111026587306</v>
      </c>
      <c r="G1447">
        <f>LN(F1447/参数实验室!$E$58)/参数实验室!$E$59</f>
        <v>-0.57749696890205904</v>
      </c>
      <c r="H1447" s="905">
        <f>INDEX(神经网络!$F$10:$BN$70,MATCH(ROUND(G1447*2,1)/2,神经网络!$D$10:$D$70,0),MATCH(ROUND(E1447*2,1)/2,神经网络!$F$8:$BN$8,0))</f>
        <v>-0.96270225159126843</v>
      </c>
      <c r="I1447">
        <f t="shared" si="148"/>
        <v>961.80493645690615</v>
      </c>
      <c r="J1447">
        <f t="shared" si="149"/>
        <v>232.89653246079556</v>
      </c>
      <c r="K1447">
        <f t="shared" si="150"/>
        <v>4.1297520675573427</v>
      </c>
      <c r="L1447">
        <f>MIN(MAX(L1446*(1+MAX(MIN(((B1447-B1446)/B1446)/($K$7*卓尔金历!$O$8),0),-卓尔金历!$N$11))+MIN(MAX(((B1447-B1446)/B1446)/($K$7*卓尔金历!$O$8),0),卓尔金历!$N$11),0),1)</f>
        <v>7.2371222842819896E-2</v>
      </c>
      <c r="M1447">
        <f t="shared" si="151"/>
        <v>931.22409647758514</v>
      </c>
      <c r="N1447">
        <f t="shared" si="152"/>
        <v>2.2598249150848995E-3</v>
      </c>
      <c r="O1447">
        <f t="shared" si="145"/>
        <v>1.2416285732966915E-2</v>
      </c>
      <c r="P1447">
        <f t="shared" si="146"/>
        <v>1</v>
      </c>
      <c r="Q1447">
        <f t="shared" si="153"/>
        <v>20.364952412412823</v>
      </c>
    </row>
    <row r="1448" spans="1:17">
      <c r="A1448" s="842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147"/>
        <v>0.47351013575793832</v>
      </c>
      <c r="G1448">
        <f>LN(F1448/参数实验室!$E$58)/参数实验室!$E$59</f>
        <v>-0.58290143918259574</v>
      </c>
      <c r="H1448" s="905">
        <f>INDEX(神经网络!$F$10:$BN$70,MATCH(ROUND(G1448*2,1)/2,神经网络!$D$10:$D$70,0),MATCH(ROUND(E1448*2,1)/2,神经网络!$F$8:$BN$8,0))</f>
        <v>-0.9912745560025078</v>
      </c>
      <c r="I1448">
        <f t="shared" si="148"/>
        <v>975.55600582753323</v>
      </c>
      <c r="J1448">
        <f t="shared" si="149"/>
        <v>229.4377718367183</v>
      </c>
      <c r="K1448">
        <f t="shared" si="150"/>
        <v>4.2519415962677565</v>
      </c>
      <c r="L1448">
        <f>MIN(MAX(L1447*(1+MAX(MIN(((B1448-B1447)/B1447)/($K$7*卓尔金历!$O$8),0),-卓尔金历!$N$11))+MIN(MAX(((B1448-B1447)/B1447)/($K$7*卓尔金历!$O$8),0),卓尔金历!$N$11),0),1)</f>
        <v>4.0746283192806106E-2</v>
      </c>
      <c r="M1448">
        <f t="shared" si="151"/>
        <v>932.18763612022917</v>
      </c>
      <c r="N1448">
        <f t="shared" si="152"/>
        <v>-1.4851061059311735E-2</v>
      </c>
      <c r="O1448">
        <f t="shared" si="145"/>
        <v>1.2564685415974405E-2</v>
      </c>
      <c r="P1448">
        <f t="shared" si="146"/>
        <v>1.0340516428546795E-2</v>
      </c>
      <c r="Q1448">
        <f t="shared" si="153"/>
        <v>20.656113190173247</v>
      </c>
    </row>
    <row r="1449" spans="1:17">
      <c r="A1449" s="842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147"/>
        <v>0.46602726889743784</v>
      </c>
      <c r="G1449">
        <f>LN(F1449/参数实验室!$E$58)/参数实验室!$E$59</f>
        <v>-0.59126192797291921</v>
      </c>
      <c r="H1449" s="905">
        <f>INDEX(神经网络!$F$10:$BN$70,MATCH(ROUND(G1449*2,1)/2,神经网络!$D$10:$D$70,0),MATCH(ROUND(E1449*2,1)/2,神经网络!$F$8:$BN$8,0))</f>
        <v>-0.96270225159126843</v>
      </c>
      <c r="I1449">
        <f t="shared" si="148"/>
        <v>972.50011538493879</v>
      </c>
      <c r="J1449">
        <f t="shared" si="149"/>
        <v>230.16280276126241</v>
      </c>
      <c r="K1449">
        <f t="shared" si="150"/>
        <v>4.2252705637829306</v>
      </c>
      <c r="L1449">
        <f>MIN(MAX(L1448*(1+MAX(MIN(((B1449-B1448)/B1448)/($K$7*卓尔金历!$O$8),0),-卓尔金历!$N$11))+MIN(MAX(((B1449-B1448)/B1448)/($K$7*卓尔金历!$O$8),0),卓尔金历!$N$11),0),1)</f>
        <v>0.13372807805595543</v>
      </c>
      <c r="M1449">
        <f t="shared" si="151"/>
        <v>932.06865531302049</v>
      </c>
      <c r="N1449">
        <f t="shared" si="152"/>
        <v>3.1600329742571352E-3</v>
      </c>
      <c r="O1449">
        <f t="shared" si="145"/>
        <v>1.2326612681059555E-2</v>
      </c>
      <c r="P1449">
        <f t="shared" si="146"/>
        <v>1</v>
      </c>
      <c r="Q1449">
        <f t="shared" si="153"/>
        <v>20.655444112701801</v>
      </c>
    </row>
    <row r="1450" spans="1:17">
      <c r="A1450" s="842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147"/>
        <v>0.45364132673801721</v>
      </c>
      <c r="G1450">
        <f>LN(F1450/参数实验室!$E$58)/参数实验室!$E$59</f>
        <v>-0.60540007499213677</v>
      </c>
      <c r="H1450" s="905">
        <f>INDEX(神经网络!$F$10:$BN$70,MATCH(ROUND(G1450*2,1)/2,神经网络!$D$10:$D$70,0),MATCH(ROUND(E1450*2,1)/2,神经网络!$F$8:$BN$8,0))</f>
        <v>-0.96270225159126843</v>
      </c>
      <c r="I1450">
        <f t="shared" si="148"/>
        <v>958.45209310506812</v>
      </c>
      <c r="J1450">
        <f t="shared" si="149"/>
        <v>233.61637604245627</v>
      </c>
      <c r="K1450">
        <f t="shared" si="150"/>
        <v>4.1026751178217227</v>
      </c>
      <c r="L1450">
        <f>MIN(MAX(L1449*(1+MAX(MIN(((B1450-B1449)/B1449)/($K$7*卓尔金历!$O$8),0),-卓尔金历!$N$11))+MIN(MAX(((B1450-B1449)/B1449)/($K$7*卓尔金历!$O$8),0),卓尔金历!$N$11),0),1)</f>
        <v>0.57523737103898132</v>
      </c>
      <c r="M1450">
        <f t="shared" si="151"/>
        <v>930.26814326390331</v>
      </c>
      <c r="N1450">
        <f t="shared" si="152"/>
        <v>1.500491495481184E-2</v>
      </c>
      <c r="O1450">
        <f t="shared" si="145"/>
        <v>1.1482676668186339E-2</v>
      </c>
      <c r="P1450">
        <f t="shared" si="146"/>
        <v>9.028771826018387E-3</v>
      </c>
      <c r="Q1450">
        <f t="shared" si="153"/>
        <v>20.357070740292478</v>
      </c>
    </row>
    <row r="1451" spans="1:17">
      <c r="A1451" s="842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147"/>
        <v>0.43837025010131991</v>
      </c>
      <c r="G1451">
        <f>LN(F1451/参数实验室!$E$58)/参数实验室!$E$59</f>
        <v>-0.62337264329335684</v>
      </c>
      <c r="H1451" s="905">
        <f>INDEX(神经网络!$F$10:$BN$70,MATCH(ROUND(G1451*2,1)/2,神经网络!$D$10:$D$70,0),MATCH(ROUND(E1451*2,1)/2,神经网络!$F$8:$BN$8,0))</f>
        <v>-0.96270225159126843</v>
      </c>
      <c r="I1451">
        <f t="shared" si="148"/>
        <v>940.08835060072897</v>
      </c>
      <c r="J1451">
        <f t="shared" si="149"/>
        <v>238.26583137145354</v>
      </c>
      <c r="K1451">
        <f t="shared" si="150"/>
        <v>3.9455441226700385</v>
      </c>
      <c r="L1451">
        <f>MIN(MAX(L1450*(1+MAX(MIN(((B1451-B1450)/B1450)/($K$7*卓尔金历!$O$8),0),-卓尔金历!$N$11))+MIN(MAX(((B1451-B1450)/B1450)/($K$7*卓尔金历!$O$8),0),卓尔金历!$N$11),0),1)</f>
        <v>1</v>
      </c>
      <c r="M1451">
        <f t="shared" si="151"/>
        <v>920.01525968381748</v>
      </c>
      <c r="N1451">
        <f t="shared" si="152"/>
        <v>1.9902095083232919E-2</v>
      </c>
      <c r="O1451">
        <f t="shared" si="145"/>
        <v>1.2504222321151495E-2</v>
      </c>
      <c r="P1451">
        <f t="shared" si="146"/>
        <v>6.1460035476314972E-3</v>
      </c>
      <c r="Q1451">
        <f t="shared" si="153"/>
        <v>20.353549183085132</v>
      </c>
    </row>
    <row r="1452" spans="1:17">
      <c r="A1452" s="842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147"/>
        <v>0.44824211271455022</v>
      </c>
      <c r="G1452">
        <f>LN(F1452/参数实验室!$E$58)/参数实验室!$E$59</f>
        <v>-0.61168433089549423</v>
      </c>
      <c r="H1452" s="905">
        <f>INDEX(神经网络!$F$10:$BN$70,MATCH(ROUND(G1452*2,1)/2,神经网络!$D$10:$D$70,0),MATCH(ROUND(E1452*2,1)/2,神经网络!$F$8:$BN$8,0))</f>
        <v>-0.96270225159126843</v>
      </c>
      <c r="I1452">
        <f t="shared" si="148"/>
        <v>952.26967373267553</v>
      </c>
      <c r="J1452">
        <f t="shared" si="149"/>
        <v>235.05885639040727</v>
      </c>
      <c r="K1452">
        <f t="shared" si="150"/>
        <v>4.0511967443211709</v>
      </c>
      <c r="L1452">
        <f>MIN(MAX(L1451*(1+MAX(MIN(((B1452-B1451)/B1451)/($K$7*卓尔金历!$O$8),0),-卓尔金历!$N$11))+MIN(MAX(((B1452-B1451)/B1451)/($K$7*卓尔金历!$O$8),0),卓尔金历!$N$11),0),1)</f>
        <v>0.60395902948261404</v>
      </c>
      <c r="M1452">
        <f t="shared" si="151"/>
        <v>931.93648300008226</v>
      </c>
      <c r="N1452">
        <f t="shared" si="152"/>
        <v>-1.3459651191221892E-2</v>
      </c>
      <c r="O1452">
        <f t="shared" ref="O1452:O1515" si="154">STDEVP(N1432:N1452)</f>
        <v>1.2699376022513817E-2</v>
      </c>
      <c r="P1452">
        <f t="shared" ref="P1452:P1515" si="155">MIN(O1451*MAX(1-LN(MAX(ABS(N1452),0.0001)/O1452),0)+MAX(-LN(MAX(ABS(N1452),0.0001)/O1452),0),1)</f>
        <v>1.1777182454939819E-2</v>
      </c>
      <c r="Q1452">
        <f t="shared" si="153"/>
        <v>20.355170092520687</v>
      </c>
    </row>
    <row r="1453" spans="1:17">
      <c r="A1453" s="842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147"/>
        <v>0.45757797314321857</v>
      </c>
      <c r="G1453">
        <f>LN(F1453/参数实验室!$E$58)/参数实验室!$E$59</f>
        <v>-0.60086510160706286</v>
      </c>
      <c r="H1453" s="905">
        <f>INDEX(神经网络!$F$10:$BN$70,MATCH(ROUND(G1453*2,1)/2,神经网络!$D$10:$D$70,0),MATCH(ROUND(E1453*2,1)/2,神经网络!$F$8:$BN$8,0))</f>
        <v>-0.96270225159126843</v>
      </c>
      <c r="I1453">
        <f t="shared" si="148"/>
        <v>956.14160199322566</v>
      </c>
      <c r="J1453">
        <f t="shared" si="149"/>
        <v>234.06607876780637</v>
      </c>
      <c r="K1453">
        <f t="shared" si="150"/>
        <v>4.0849216897494935</v>
      </c>
      <c r="L1453">
        <f>MIN(MAX(L1452*(1+MAX(MIN(((B1453-B1452)/B1452)/($K$7*卓尔金历!$O$8),0),-卓尔金历!$N$11))+MIN(MAX(((B1453-B1452)/B1452)/($K$7*卓尔金历!$O$8),0),卓尔金历!$N$11),0),1)</f>
        <v>0.52890238407936896</v>
      </c>
      <c r="M1453">
        <f t="shared" si="151"/>
        <v>934.22503687365531</v>
      </c>
      <c r="N1453">
        <f t="shared" si="152"/>
        <v>-4.223527834033106E-3</v>
      </c>
      <c r="O1453">
        <f t="shared" si="154"/>
        <v>1.2444216015861558E-2</v>
      </c>
      <c r="P1453">
        <f t="shared" si="155"/>
        <v>1</v>
      </c>
      <c r="Q1453">
        <f t="shared" si="153"/>
        <v>20.356144820622831</v>
      </c>
    </row>
    <row r="1454" spans="1:17">
      <c r="A1454" s="842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147"/>
        <v>0.45760763569769219</v>
      </c>
      <c r="G1454">
        <f>LN(F1454/参数实验室!$E$58)/参数实验室!$E$59</f>
        <v>-0.60083107897493515</v>
      </c>
      <c r="H1454" s="905">
        <f>INDEX(神经网络!$F$10:$BN$70,MATCH(ROUND(G1454*2,1)/2,神经网络!$D$10:$D$70,0),MATCH(ROUND(E1454*2,1)/2,神经网络!$F$8:$BN$8,0))</f>
        <v>-0.96270225159126843</v>
      </c>
      <c r="I1454">
        <f t="shared" si="148"/>
        <v>951.21903262323872</v>
      </c>
      <c r="J1454">
        <f t="shared" si="149"/>
        <v>235.31782450819983</v>
      </c>
      <c r="K1454">
        <f t="shared" si="150"/>
        <v>4.0422736127670289</v>
      </c>
      <c r="L1454">
        <f>MIN(MAX(L1453*(1+MAX(MIN(((B1454-B1453)/B1453)/($K$7*卓尔金历!$O$8),0),-卓尔金历!$N$11))+MIN(MAX(((B1454-B1453)/B1453)/($K$7*卓尔金历!$O$8),0),卓尔金历!$N$11),0),1)</f>
        <v>0.68625861821753431</v>
      </c>
      <c r="M1454">
        <f t="shared" si="151"/>
        <v>931.68115666320534</v>
      </c>
      <c r="N1454">
        <f t="shared" si="152"/>
        <v>5.347830608275342E-3</v>
      </c>
      <c r="O1454">
        <f t="shared" si="154"/>
        <v>1.24158627185129E-2</v>
      </c>
      <c r="P1454">
        <f t="shared" si="155"/>
        <v>0.86520970074992321</v>
      </c>
      <c r="Q1454">
        <f t="shared" si="153"/>
        <v>20.251343884468472</v>
      </c>
    </row>
    <row r="1455" spans="1:17">
      <c r="A1455" s="842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147"/>
        <v>0.45645527744100517</v>
      </c>
      <c r="G1455">
        <f>LN(F1455/参数实验室!$E$58)/参数实验室!$E$59</f>
        <v>-0.60215444567504572</v>
      </c>
      <c r="H1455" s="905">
        <f>INDEX(神经网络!$F$10:$BN$70,MATCH(ROUND(G1455*2,1)/2,神经网络!$D$10:$D$70,0),MATCH(ROUND(E1455*2,1)/2,神经网络!$F$8:$BN$8,0))</f>
        <v>-0.96270225159126843</v>
      </c>
      <c r="I1455">
        <f t="shared" si="148"/>
        <v>956.3138137117752</v>
      </c>
      <c r="J1455">
        <f t="shared" si="149"/>
        <v>234.00861896971369</v>
      </c>
      <c r="K1455">
        <f t="shared" si="150"/>
        <v>4.0866606449036178</v>
      </c>
      <c r="L1455">
        <f>MIN(MAX(L1454*(1+MAX(MIN(((B1455-B1454)/B1454)/($K$7*卓尔金历!$O$8),0),-卓尔金历!$N$11))+MIN(MAX(((B1455-B1454)/B1454)/($K$7*卓尔金历!$O$8),0),卓尔金历!$N$11),0),1)</f>
        <v>0.57391532993270844</v>
      </c>
      <c r="M1455">
        <f t="shared" si="151"/>
        <v>935.10567992135338</v>
      </c>
      <c r="N1455">
        <f t="shared" si="152"/>
        <v>-5.5635629864515335E-3</v>
      </c>
      <c r="O1455">
        <f t="shared" si="154"/>
        <v>1.2279005520771163E-2</v>
      </c>
      <c r="P1455">
        <f t="shared" si="155"/>
        <v>0.81389711571802326</v>
      </c>
      <c r="Q1455">
        <f t="shared" si="153"/>
        <v>20.345190847974223</v>
      </c>
    </row>
    <row r="1456" spans="1:17">
      <c r="A1456" s="842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147"/>
        <v>0.4537850516992748</v>
      </c>
      <c r="G1456">
        <f>LN(F1456/参数实验室!$E$58)/参数实验室!$E$59</f>
        <v>-0.60523381439087787</v>
      </c>
      <c r="H1456" s="905">
        <f>INDEX(神经网络!$F$10:$BN$70,MATCH(ROUND(G1456*2,1)/2,神经网络!$D$10:$D$70,0),MATCH(ROUND(E1456*2,1)/2,神经网络!$F$8:$BN$8,0))</f>
        <v>-0.96270225159126843</v>
      </c>
      <c r="I1456">
        <f t="shared" si="148"/>
        <v>955.97943257489942</v>
      </c>
      <c r="J1456">
        <f t="shared" si="149"/>
        <v>234.09361158772577</v>
      </c>
      <c r="K1456">
        <f t="shared" si="150"/>
        <v>4.0837484888674522</v>
      </c>
      <c r="L1456">
        <f>MIN(MAX(L1455*(1+MAX(MIN(((B1456-B1455)/B1455)/($K$7*卓尔金历!$O$8),0),-卓尔金历!$N$11))+MIN(MAX(((B1456-B1455)/B1455)/($K$7*卓尔金历!$O$8),0),卓尔金历!$N$11),0),1)</f>
        <v>0.58460232636080944</v>
      </c>
      <c r="M1456">
        <f t="shared" si="151"/>
        <v>934.91802936287786</v>
      </c>
      <c r="N1456">
        <f t="shared" si="152"/>
        <v>3.6320293836306165E-4</v>
      </c>
      <c r="O1456">
        <f t="shared" si="154"/>
        <v>1.2172543273517354E-2</v>
      </c>
      <c r="P1456">
        <f t="shared" si="155"/>
        <v>1</v>
      </c>
      <c r="Q1456">
        <f t="shared" si="153"/>
        <v>20.339400927235761</v>
      </c>
    </row>
    <row r="1457" spans="1:17">
      <c r="A1457" s="842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147"/>
        <v>0.45425577810450701</v>
      </c>
      <c r="G1457">
        <f>LN(F1457/参数实验室!$E$58)/参数实验室!$E$59</f>
        <v>-0.60468964793713742</v>
      </c>
      <c r="H1457" s="905">
        <f>INDEX(神经网络!$F$10:$BN$70,MATCH(ROUND(G1457*2,1)/2,神经网络!$D$10:$D$70,0),MATCH(ROUND(E1457*2,1)/2,神经网络!$F$8:$BN$8,0))</f>
        <v>-0.96270225159126843</v>
      </c>
      <c r="I1457">
        <f t="shared" si="148"/>
        <v>951.24025149407112</v>
      </c>
      <c r="J1457">
        <f t="shared" si="149"/>
        <v>235.29907026854454</v>
      </c>
      <c r="K1457">
        <f t="shared" si="150"/>
        <v>4.0426859758027511</v>
      </c>
      <c r="L1457">
        <f>MIN(MAX(L1456*(1+MAX(MIN(((B1457-B1456)/B1456)/($K$7*卓尔金历!$O$8),0),-卓尔金历!$N$11))+MIN(MAX(((B1457-B1456)/B1456)/($K$7*卓尔金历!$O$8),0),卓尔金历!$N$11),0),1)</f>
        <v>0.73612201795083676</v>
      </c>
      <c r="M1457">
        <f t="shared" si="151"/>
        <v>932.20853140142287</v>
      </c>
      <c r="N1457">
        <f t="shared" si="152"/>
        <v>5.1494727798970415E-3</v>
      </c>
      <c r="O1457">
        <f t="shared" si="154"/>
        <v>1.2256380967885366E-2</v>
      </c>
      <c r="P1457">
        <f t="shared" si="155"/>
        <v>0.88988035301145774</v>
      </c>
      <c r="Q1457">
        <f t="shared" si="153"/>
        <v>20.238570197216699</v>
      </c>
    </row>
    <row r="1458" spans="1:17">
      <c r="A1458" s="842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147"/>
        <v>0.44259493331534838</v>
      </c>
      <c r="G1458">
        <f>LN(F1458/参数实验室!$E$58)/参数实验室!$E$59</f>
        <v>-0.61833871208929458</v>
      </c>
      <c r="H1458" s="905">
        <f>INDEX(神经网络!$F$10:$BN$70,MATCH(ROUND(G1458*2,1)/2,神经网络!$D$10:$D$70,0),MATCH(ROUND(E1458*2,1)/2,神经网络!$F$8:$BN$8,0))</f>
        <v>-0.96270225159126843</v>
      </c>
      <c r="I1458">
        <f t="shared" si="148"/>
        <v>945.94927621338093</v>
      </c>
      <c r="J1458">
        <f t="shared" si="149"/>
        <v>236.65855313036175</v>
      </c>
      <c r="K1458">
        <f t="shared" si="150"/>
        <v>3.9971058037032416</v>
      </c>
      <c r="L1458">
        <f>MIN(MAX(L1457*(1+MAX(MIN(((B1458-B1457)/B1457)/($K$7*卓尔金历!$O$8),0),-卓尔金历!$N$11))+MIN(MAX(((B1458-B1457)/B1457)/($K$7*卓尔金历!$O$8),0),卓尔金历!$N$11),0),1)</f>
        <v>0.90612629072212225</v>
      </c>
      <c r="M1458">
        <f t="shared" si="151"/>
        <v>928.39165238224666</v>
      </c>
      <c r="N1458">
        <f t="shared" si="152"/>
        <v>5.7776805503974831E-3</v>
      </c>
      <c r="O1458">
        <f t="shared" si="154"/>
        <v>1.2004250022686163E-2</v>
      </c>
      <c r="P1458">
        <f t="shared" si="155"/>
        <v>0.75247740537786767</v>
      </c>
      <c r="Q1458">
        <f t="shared" si="153"/>
        <v>20.138395748901292</v>
      </c>
    </row>
    <row r="1459" spans="1:17">
      <c r="A1459" s="842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147"/>
        <v>0.4397832830939542</v>
      </c>
      <c r="G1459">
        <f>LN(F1459/参数实验室!$E$58)/参数实验室!$E$59</f>
        <v>-0.6216835611653766</v>
      </c>
      <c r="H1459" s="905">
        <f>INDEX(神经网络!$F$10:$BN$70,MATCH(ROUND(G1459*2,1)/2,神经网络!$D$10:$D$70,0),MATCH(ROUND(E1459*2,1)/2,神经网络!$F$8:$BN$8,0))</f>
        <v>-0.96270225159126843</v>
      </c>
      <c r="I1459">
        <f t="shared" si="148"/>
        <v>951.44469676625863</v>
      </c>
      <c r="J1459">
        <f t="shared" si="149"/>
        <v>235.23043773193388</v>
      </c>
      <c r="K1459">
        <f t="shared" si="150"/>
        <v>4.0447346267769779</v>
      </c>
      <c r="L1459">
        <f>MIN(MAX(L1458*(1+MAX(MIN(((B1459-B1458)/B1458)/($K$7*卓尔金历!$O$8),0),-卓尔金历!$N$11))+MIN(MAX(((B1459-B1458)/B1458)/($K$7*卓尔金历!$O$8),0),卓尔金历!$N$11),0),1)</f>
        <v>0.74523366506623467</v>
      </c>
      <c r="M1459">
        <f t="shared" si="151"/>
        <v>933.27877282884197</v>
      </c>
      <c r="N1459">
        <f t="shared" si="152"/>
        <v>-6.0344972938340966E-3</v>
      </c>
      <c r="O1459">
        <f t="shared" si="154"/>
        <v>1.2016889570096811E-2</v>
      </c>
      <c r="P1459">
        <f t="shared" si="155"/>
        <v>0.7090935961739655</v>
      </c>
      <c r="Q1459">
        <f t="shared" si="153"/>
        <v>20.226429948388478</v>
      </c>
    </row>
    <row r="1460" spans="1:17">
      <c r="A1460" s="842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147"/>
        <v>0.43263621119527362</v>
      </c>
      <c r="G1460">
        <f>LN(F1460/参数实验室!$E$58)/参数实验室!$E$59</f>
        <v>-0.63028321655446296</v>
      </c>
      <c r="H1460" s="905">
        <f>INDEX(神经网络!$F$10:$BN$70,MATCH(ROUND(G1460*2,1)/2,神经网络!$D$10:$D$70,0),MATCH(ROUND(E1460*2,1)/2,神经网络!$F$8:$BN$8,0))</f>
        <v>-1.0487995578807536</v>
      </c>
      <c r="I1460">
        <f t="shared" si="148"/>
        <v>950.07583519188188</v>
      </c>
      <c r="J1460">
        <f t="shared" si="149"/>
        <v>235.58197996887577</v>
      </c>
      <c r="K1460">
        <f t="shared" si="150"/>
        <v>4.0328884039322634</v>
      </c>
      <c r="L1460">
        <f>MIN(MAX(L1459*(1+MAX(MIN(((B1460-B1459)/B1459)/($K$7*卓尔金历!$O$8),0),-卓尔金历!$N$11))+MIN(MAX(((B1460-B1459)/B1459)/($K$7*卓尔金历!$O$8),0),卓尔金历!$N$11),0),1)</f>
        <v>0.78920709136209866</v>
      </c>
      <c r="M1460">
        <f t="shared" si="151"/>
        <v>932.27812827459934</v>
      </c>
      <c r="N1460">
        <f t="shared" si="152"/>
        <v>1.4944589668387622E-3</v>
      </c>
      <c r="O1460">
        <f t="shared" si="154"/>
        <v>1.2002536018228625E-2</v>
      </c>
      <c r="P1460">
        <f t="shared" si="155"/>
        <v>1</v>
      </c>
      <c r="Q1460">
        <f t="shared" si="153"/>
        <v>20.205795218859784</v>
      </c>
    </row>
    <row r="1461" spans="1:17">
      <c r="A1461" s="842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147"/>
        <v>0.43656585110396401</v>
      </c>
      <c r="G1461">
        <f>LN(F1461/参数实验室!$E$58)/参数实验室!$E$59</f>
        <v>-0.62553748127510655</v>
      </c>
      <c r="H1461" s="905">
        <f>INDEX(神经网络!$F$10:$BN$70,MATCH(ROUND(G1461*2,1)/2,神经网络!$D$10:$D$70,0),MATCH(ROUND(E1461*2,1)/2,神经网络!$F$8:$BN$8,0))</f>
        <v>-1.0487995578807536</v>
      </c>
      <c r="I1461">
        <f t="shared" si="148"/>
        <v>966.77283002518379</v>
      </c>
      <c r="J1461">
        <f t="shared" si="149"/>
        <v>231.63441203463529</v>
      </c>
      <c r="K1461">
        <f t="shared" si="150"/>
        <v>4.1737012282986106</v>
      </c>
      <c r="L1461">
        <f>MIN(MAX(L1460*(1+MAX(MIN(((B1461-B1460)/B1460)/($K$7*卓尔金历!$O$8),0),-卓尔金历!$N$11))+MIN(MAX(((B1461-B1460)/B1460)/($K$7*卓尔金历!$O$8),0),卓尔金历!$N$11),0),1)</f>
        <v>0.40008594308487638</v>
      </c>
      <c r="M1461">
        <f t="shared" si="151"/>
        <v>945.20866389947753</v>
      </c>
      <c r="N1461">
        <f t="shared" si="152"/>
        <v>-1.6756663369422397E-2</v>
      </c>
      <c r="O1461">
        <f t="shared" si="154"/>
        <v>1.2332709195252912E-2</v>
      </c>
      <c r="P1461">
        <f t="shared" si="155"/>
        <v>8.3232669204196079E-3</v>
      </c>
      <c r="Q1461">
        <f t="shared" si="153"/>
        <v>20.560899565139596</v>
      </c>
    </row>
    <row r="1462" spans="1:17">
      <c r="A1462" s="842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147"/>
        <v>0.4425483531128353</v>
      </c>
      <c r="G1462">
        <f>LN(F1462/参数实验室!$E$58)/参数实验室!$E$59</f>
        <v>-0.61839395242837636</v>
      </c>
      <c r="H1462" s="905">
        <f>INDEX(神经网络!$F$10:$BN$70,MATCH(ROUND(G1462*2,1)/2,神经网络!$D$10:$D$70,0),MATCH(ROUND(E1462*2,1)/2,神经网络!$F$8:$BN$8,0))</f>
        <v>-1.0196304250094372</v>
      </c>
      <c r="I1462">
        <f t="shared" si="148"/>
        <v>985.93400266495723</v>
      </c>
      <c r="J1462">
        <f t="shared" si="149"/>
        <v>227.25709269382688</v>
      </c>
      <c r="K1462">
        <f t="shared" si="150"/>
        <v>4.338408060131532</v>
      </c>
      <c r="L1462">
        <f>MIN(MAX(L1461*(1+MAX(MIN(((B1462-B1461)/B1461)/($K$7*卓尔金历!$O$8),0),-卓尔金历!$N$11))+MIN(MAX(((B1462-B1461)/B1461)/($K$7*卓尔金历!$O$8),0),卓尔金历!$N$11),0),1)</f>
        <v>0.17761937490611454</v>
      </c>
      <c r="M1462">
        <f t="shared" si="151"/>
        <v>952.70378464794589</v>
      </c>
      <c r="N1462">
        <f t="shared" si="152"/>
        <v>-1.8897534707208844E-2</v>
      </c>
      <c r="O1462">
        <f t="shared" si="154"/>
        <v>1.2721721568301815E-2</v>
      </c>
      <c r="P1462">
        <f t="shared" si="155"/>
        <v>7.4524023273247171E-3</v>
      </c>
      <c r="Q1462">
        <f t="shared" si="153"/>
        <v>20.564291391266938</v>
      </c>
    </row>
    <row r="1463" spans="1:17">
      <c r="A1463" s="842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147"/>
        <v>0.46135808256744743</v>
      </c>
      <c r="G1463">
        <f>LN(F1463/参数实验室!$E$58)/参数实验室!$E$59</f>
        <v>-0.5965470276928927</v>
      </c>
      <c r="H1463" s="905">
        <f>INDEX(神经网络!$F$10:$BN$70,MATCH(ROUND(G1463*2,1)/2,神经网络!$D$10:$D$70,0),MATCH(ROUND(E1463*2,1)/2,神经网络!$F$8:$BN$8,0))</f>
        <v>-1.0716853125150561</v>
      </c>
      <c r="I1463">
        <f t="shared" si="148"/>
        <v>1038.6211365085796</v>
      </c>
      <c r="J1463">
        <f t="shared" si="149"/>
        <v>215.34655440724615</v>
      </c>
      <c r="K1463">
        <f t="shared" si="150"/>
        <v>4.8230218466575625</v>
      </c>
      <c r="L1463">
        <f>MIN(MAX(L1462*(1+MAX(MIN(((B1463-B1462)/B1462)/($K$7*卓尔金历!$O$8),0),-卓尔金历!$N$11))+MIN(MAX(((B1463-B1462)/B1462)/($K$7*卓尔金历!$O$8),0),卓尔金历!$N$11),0),1)</f>
        <v>0</v>
      </c>
      <c r="M1463">
        <f t="shared" si="151"/>
        <v>961.74662694181325</v>
      </c>
      <c r="N1463">
        <f t="shared" si="152"/>
        <v>-5.2409973855589528E-2</v>
      </c>
      <c r="O1463">
        <f t="shared" si="154"/>
        <v>1.5064534183796727E-2</v>
      </c>
      <c r="P1463">
        <f t="shared" si="155"/>
        <v>0</v>
      </c>
      <c r="Q1463">
        <f t="shared" si="153"/>
        <v>20.572481068217606</v>
      </c>
    </row>
    <row r="1464" spans="1:17">
      <c r="A1464" s="842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147"/>
        <v>0.47610632424762722</v>
      </c>
      <c r="G1464">
        <f>LN(F1464/参数实验室!$E$58)/参数实验室!$E$59</f>
        <v>-0.58003159966793116</v>
      </c>
      <c r="H1464" s="905">
        <f>INDEX(神经网络!$F$10:$BN$70,MATCH(ROUND(G1464*2,1)/2,神经网络!$D$10:$D$70,0),MATCH(ROUND(E1464*2,1)/2,神经网络!$F$8:$BN$8,0))</f>
        <v>-1.0716853125150561</v>
      </c>
      <c r="I1464">
        <f t="shared" si="148"/>
        <v>1086.2250582278743</v>
      </c>
      <c r="J1464">
        <f t="shared" si="149"/>
        <v>206.13662663102019</v>
      </c>
      <c r="K1464">
        <f t="shared" si="150"/>
        <v>5.269442291651508</v>
      </c>
      <c r="L1464">
        <f>MIN(MAX(L1463*(1+MAX(MIN(((B1464-B1463)/B1463)/($K$7*卓尔金历!$O$8),0),-卓尔金历!$N$11))+MIN(MAX(((B1464-B1463)/B1463)/($K$7*卓尔金历!$O$8),0),卓尔金历!$N$11),0),1)</f>
        <v>0</v>
      </c>
      <c r="M1464">
        <f t="shared" si="151"/>
        <v>961.74662694181325</v>
      </c>
      <c r="N1464">
        <f t="shared" si="152"/>
        <v>-4.2767936554995375E-2</v>
      </c>
      <c r="O1464">
        <f t="shared" si="154"/>
        <v>1.6993245489732245E-2</v>
      </c>
      <c r="P1464">
        <f t="shared" si="155"/>
        <v>1.1603798673135715E-3</v>
      </c>
      <c r="Q1464">
        <f t="shared" si="153"/>
        <v>20.572481068217606</v>
      </c>
    </row>
    <row r="1465" spans="1:17">
      <c r="A1465" s="842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147"/>
        <v>0.50332087159867389</v>
      </c>
      <c r="G1465">
        <f>LN(F1465/参数实验室!$E$58)/参数实验室!$E$59</f>
        <v>-0.55085670442473311</v>
      </c>
      <c r="H1465" s="905">
        <f>INDEX(神经网络!$F$10:$BN$70,MATCH(ROUND(G1465*2,1)/2,神经网络!$D$10:$D$70,0),MATCH(ROUND(E1465*2,1)/2,神经网络!$F$8:$BN$8,0))</f>
        <v>-0.99029146429042614</v>
      </c>
      <c r="I1465">
        <f t="shared" si="148"/>
        <v>1138.3118289309771</v>
      </c>
      <c r="J1465">
        <f t="shared" si="149"/>
        <v>196.91313195802229</v>
      </c>
      <c r="K1465">
        <f t="shared" si="150"/>
        <v>5.7807816960305169</v>
      </c>
      <c r="L1465">
        <f>MIN(MAX(L1464*(1+MAX(MIN(((B1465-B1464)/B1464)/($K$7*卓尔金历!$O$8),0),-卓尔金历!$N$11))+MIN(MAX(((B1465-B1464)/B1464)/($K$7*卓尔金历!$O$8),0),卓尔金历!$N$11),0),1)</f>
        <v>0</v>
      </c>
      <c r="M1465">
        <f t="shared" si="151"/>
        <v>961.74662694181325</v>
      </c>
      <c r="N1465">
        <f t="shared" si="152"/>
        <v>-4.4744569772686482E-2</v>
      </c>
      <c r="O1465">
        <f t="shared" si="154"/>
        <v>1.8787161489303091E-2</v>
      </c>
      <c r="P1465">
        <f t="shared" si="155"/>
        <v>2.2465690035122898E-3</v>
      </c>
      <c r="Q1465">
        <f t="shared" si="153"/>
        <v>20.573625775568836</v>
      </c>
    </row>
    <row r="1466" spans="1:17">
      <c r="A1466" s="842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147"/>
        <v>0.49167089367568095</v>
      </c>
      <c r="G1466">
        <f>LN(F1466/参数实验室!$E$58)/参数实验室!$E$59</f>
        <v>-0.56314789651014552</v>
      </c>
      <c r="H1466" s="905">
        <f>INDEX(神经网络!$F$10:$BN$70,MATCH(ROUND(G1466*2,1)/2,神经网络!$D$10:$D$70,0),MATCH(ROUND(E1466*2,1)/2,神经网络!$F$8:$BN$8,0))</f>
        <v>-1.0182879402041995</v>
      </c>
      <c r="I1466">
        <f t="shared" si="148"/>
        <v>1108.9290087063212</v>
      </c>
      <c r="J1466">
        <f t="shared" si="149"/>
        <v>202.04580822792371</v>
      </c>
      <c r="K1466">
        <f t="shared" si="150"/>
        <v>5.488502921354157</v>
      </c>
      <c r="L1466">
        <f>MIN(MAX(L1465*(1+MAX(MIN(((B1466-B1465)/B1465)/($K$7*卓尔金历!$O$8),0),-卓尔金历!$N$11))+MIN(MAX(((B1466-B1465)/B1465)/($K$7*卓尔金历!$O$8),0),卓尔金历!$N$11),0),1)</f>
        <v>0.76696492684154671</v>
      </c>
      <c r="M1466">
        <f t="shared" si="151"/>
        <v>961.74662694181325</v>
      </c>
      <c r="N1466">
        <f t="shared" si="152"/>
        <v>2.6065688046623597E-2</v>
      </c>
      <c r="O1466">
        <f t="shared" si="154"/>
        <v>2.0153804131881885E-2</v>
      </c>
      <c r="P1466">
        <f t="shared" si="155"/>
        <v>1.3954600923063656E-2</v>
      </c>
      <c r="Q1466">
        <f t="shared" si="153"/>
        <v>20.572432714079174</v>
      </c>
    </row>
    <row r="1467" spans="1:17">
      <c r="A1467" s="842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147"/>
        <v>0.49983034054217712</v>
      </c>
      <c r="G1467">
        <f>LN(F1467/参数实验室!$E$58)/参数实验室!$E$59</f>
        <v>-0.55450924794765855</v>
      </c>
      <c r="H1467" s="905">
        <f>INDEX(神经网络!$F$10:$BN$70,MATCH(ROUND(G1467*2,1)/2,神经网络!$D$10:$D$70,0),MATCH(ROUND(E1467*2,1)/2,神经网络!$F$8:$BN$8,0))</f>
        <v>-1.0694583551073733</v>
      </c>
      <c r="I1467">
        <f t="shared" si="148"/>
        <v>1140.6411596491712</v>
      </c>
      <c r="J1467">
        <f t="shared" si="149"/>
        <v>196.37165316627417</v>
      </c>
      <c r="K1467">
        <f t="shared" si="150"/>
        <v>5.8085835774033727</v>
      </c>
      <c r="L1467">
        <f>MIN(MAX(L1466*(1+MAX(MIN(((B1467-B1466)/B1466)/($K$7*卓尔金历!$O$8),0),-卓尔金历!$N$11))+MIN(MAX(((B1467-B1466)/B1466)/($K$7*卓尔金历!$O$8),0),卓尔金历!$N$11),0),1)</f>
        <v>0.13319274871113732</v>
      </c>
      <c r="M1467">
        <f t="shared" si="151"/>
        <v>982.84058759339257</v>
      </c>
      <c r="N1467">
        <f t="shared" si="152"/>
        <v>-2.8083507950081608E-2</v>
      </c>
      <c r="O1467">
        <f t="shared" si="154"/>
        <v>2.0270504941785502E-2</v>
      </c>
      <c r="P1467">
        <f t="shared" si="155"/>
        <v>1.3583349033231166E-2</v>
      </c>
      <c r="Q1467">
        <f t="shared" si="153"/>
        <v>20.580642371351225</v>
      </c>
    </row>
    <row r="1468" spans="1:17">
      <c r="A1468" s="842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147"/>
        <v>0.5250054931080731</v>
      </c>
      <c r="G1468">
        <f>LN(F1468/参数实验室!$E$58)/参数实验室!$E$59</f>
        <v>-0.52871791834177595</v>
      </c>
      <c r="H1468" s="905">
        <f>INDEX(神经网络!$F$10:$BN$70,MATCH(ROUND(G1468*2,1)/2,神经网络!$D$10:$D$70,0),MATCH(ROUND(E1468*2,1)/2,神经网络!$F$8:$BN$8,0))</f>
        <v>-1.046251173373042</v>
      </c>
      <c r="I1468">
        <f t="shared" si="148"/>
        <v>1220.1996686045436</v>
      </c>
      <c r="J1468">
        <f t="shared" si="149"/>
        <v>183.56450261362264</v>
      </c>
      <c r="K1468">
        <f t="shared" si="150"/>
        <v>6.6472528796751718</v>
      </c>
      <c r="L1468">
        <f>MIN(MAX(L1467*(1+MAX(MIN(((B1468-B1467)/B1467)/($K$7*卓尔金历!$O$8),0),-卓尔金历!$N$11))+MIN(MAX(((B1468-B1467)/B1467)/($K$7*卓尔金历!$O$8),0),卓尔金历!$N$11),0),1)</f>
        <v>0</v>
      </c>
      <c r="M1468">
        <f t="shared" si="151"/>
        <v>991.97122845317278</v>
      </c>
      <c r="N1468">
        <f t="shared" si="152"/>
        <v>-6.5218937388113241E-2</v>
      </c>
      <c r="O1468">
        <f t="shared" si="154"/>
        <v>2.3514018936341079E-2</v>
      </c>
      <c r="P1468">
        <f t="shared" si="155"/>
        <v>0</v>
      </c>
      <c r="Q1468">
        <f t="shared" si="153"/>
        <v>20.600140969219218</v>
      </c>
    </row>
    <row r="1469" spans="1:17">
      <c r="A1469" s="842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147"/>
        <v>0.5019709875379621</v>
      </c>
      <c r="G1469">
        <f>LN(F1469/参数实验室!$E$58)/参数实验室!$E$59</f>
        <v>-0.55226623047696088</v>
      </c>
      <c r="H1469" s="905">
        <f>INDEX(神经网络!$F$10:$BN$70,MATCH(ROUND(G1469*2,1)/2,神经网络!$D$10:$D$70,0),MATCH(ROUND(E1469*2,1)/2,神经网络!$F$8:$BN$8,0))</f>
        <v>-0.99029146429042614</v>
      </c>
      <c r="I1469">
        <f t="shared" si="148"/>
        <v>1171.8600764882872</v>
      </c>
      <c r="J1469">
        <f t="shared" si="149"/>
        <v>190.51514305095554</v>
      </c>
      <c r="K1469">
        <f t="shared" si="150"/>
        <v>6.1510075142680876</v>
      </c>
      <c r="L1469">
        <f>MIN(MAX(L1468*(1+MAX(MIN(((B1469-B1468)/B1468)/($K$7*卓尔金历!$O$8),0),-卓尔金历!$N$11))+MIN(MAX(((B1469-B1468)/B1468)/($K$7*卓尔金历!$O$8),0),卓尔金历!$N$11),0),1)</f>
        <v>1</v>
      </c>
      <c r="M1469">
        <f t="shared" si="151"/>
        <v>991.97122845317278</v>
      </c>
      <c r="N1469">
        <f t="shared" si="152"/>
        <v>3.7864839543422034E-2</v>
      </c>
      <c r="O1469">
        <f t="shared" si="154"/>
        <v>2.5681590572013722E-2</v>
      </c>
      <c r="P1469">
        <f t="shared" si="155"/>
        <v>1.4384735182115681E-2</v>
      </c>
      <c r="Q1469">
        <f t="shared" si="153"/>
        <v>20.600140969219218</v>
      </c>
    </row>
    <row r="1470" spans="1:17">
      <c r="A1470" s="842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147"/>
        <v>0.46918889627329807</v>
      </c>
      <c r="G1470">
        <f>LN(F1470/参数实验室!$E$58)/参数实验室!$E$59</f>
        <v>-0.58771323133067566</v>
      </c>
      <c r="H1470" s="905">
        <f>INDEX(神经网络!$F$10:$BN$70,MATCH(ROUND(G1470*2,1)/2,神经网络!$D$10:$D$70,0),MATCH(ROUND(E1470*2,1)/2,神经网络!$F$8:$BN$8,0))</f>
        <v>-1.0480134933376115</v>
      </c>
      <c r="I1470">
        <f t="shared" si="148"/>
        <v>1107.1700442913329</v>
      </c>
      <c r="J1470">
        <f t="shared" si="149"/>
        <v>201.13523003870543</v>
      </c>
      <c r="K1470">
        <f t="shared" si="150"/>
        <v>5.504605255271664</v>
      </c>
      <c r="L1470">
        <f>MIN(MAX(L1469*(1+MAX(MIN(((B1470-B1469)/B1469)/($K$7*卓尔金历!$O$8),0),-卓尔金历!$N$11))+MIN(MAX(((B1470-B1469)/B1469)/($K$7*卓尔金历!$O$8),0),卓尔金历!$N$11),0),1)</f>
        <v>1</v>
      </c>
      <c r="M1470">
        <f t="shared" si="151"/>
        <v>937.2115758337336</v>
      </c>
      <c r="N1470">
        <f t="shared" si="152"/>
        <v>5.5744056969316176E-2</v>
      </c>
      <c r="O1470">
        <f t="shared" si="154"/>
        <v>2.9038353114470002E-2</v>
      </c>
      <c r="P1470">
        <f t="shared" si="155"/>
        <v>8.9332558687333589E-3</v>
      </c>
      <c r="Q1470">
        <f t="shared" si="153"/>
        <v>20.583782838590714</v>
      </c>
    </row>
    <row r="1471" spans="1:17">
      <c r="A1471" s="842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147"/>
        <v>0.44781696442175833</v>
      </c>
      <c r="G1471">
        <f>LN(F1471/参数实验室!$E$58)/参数实验室!$E$59</f>
        <v>-0.61218238023804072</v>
      </c>
      <c r="H1471" s="905">
        <f>INDEX(神经网络!$F$10:$BN$70,MATCH(ROUND(G1471*2,1)/2,神经网络!$D$10:$D$70,0),MATCH(ROUND(E1471*2,1)/2,神经网络!$F$8:$BN$8,0))</f>
        <v>-1.0480134933376115</v>
      </c>
      <c r="I1471">
        <f t="shared" si="148"/>
        <v>1058.8867795657104</v>
      </c>
      <c r="J1471">
        <f t="shared" si="149"/>
        <v>209.50480826782638</v>
      </c>
      <c r="K1471">
        <f t="shared" si="150"/>
        <v>5.0542361691864022</v>
      </c>
      <c r="L1471">
        <f>MIN(MAX(L1470*(1+MAX(MIN(((B1471-B1470)/B1470)/($K$7*卓尔金历!$O$8),0),-卓尔金历!$N$11))+MIN(MAX(((B1471-B1470)/B1470)/($K$7*卓尔金历!$O$8),0),卓尔金历!$N$11),0),1)</f>
        <v>1</v>
      </c>
      <c r="M1471">
        <f t="shared" si="151"/>
        <v>896.34013530549726</v>
      </c>
      <c r="N1471">
        <f t="shared" si="152"/>
        <v>4.1611696904169035E-2</v>
      </c>
      <c r="O1471">
        <f t="shared" si="154"/>
        <v>3.0471140274981337E-2</v>
      </c>
      <c r="P1471">
        <f t="shared" si="155"/>
        <v>1.9989964878130061E-2</v>
      </c>
      <c r="Q1471">
        <f t="shared" si="153"/>
        <v>20.575763893023733</v>
      </c>
    </row>
    <row r="1472" spans="1:17">
      <c r="A1472" s="842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147"/>
        <v>0.44936220329454851</v>
      </c>
      <c r="G1472">
        <f>LN(F1472/参数实验室!$E$58)/参数实验室!$E$59</f>
        <v>-0.61037443439836214</v>
      </c>
      <c r="H1472" s="905">
        <f>INDEX(神经网络!$F$10:$BN$70,MATCH(ROUND(G1472*2,1)/2,神经网络!$D$10:$D$70,0),MATCH(ROUND(E1472*2,1)/2,神经网络!$F$8:$BN$8,0))</f>
        <v>-1.0716853125150561</v>
      </c>
      <c r="I1472">
        <f t="shared" si="148"/>
        <v>1074.5211222835483</v>
      </c>
      <c r="J1472">
        <f t="shared" si="149"/>
        <v>206.55321016719193</v>
      </c>
      <c r="K1472">
        <f t="shared" si="150"/>
        <v>5.2021516461244559</v>
      </c>
      <c r="L1472">
        <f>MIN(MAX(L1471*(1+MAX(MIN(((B1472-B1471)/B1471)/($K$7*卓尔金历!$O$8),0),-卓尔金历!$N$11))+MIN(MAX(((B1472-B1471)/B1471)/($K$7*卓尔金历!$O$8),0),卓尔金历!$N$11),0),1)</f>
        <v>0.58545704552600508</v>
      </c>
      <c r="M1472">
        <f t="shared" si="151"/>
        <v>909.57449533109593</v>
      </c>
      <c r="N1472">
        <f t="shared" si="152"/>
        <v>-1.4088450403778636E-2</v>
      </c>
      <c r="O1472">
        <f t="shared" si="154"/>
        <v>3.0020397843428987E-2</v>
      </c>
      <c r="P1472">
        <f t="shared" si="155"/>
        <v>0.81004495756122297</v>
      </c>
      <c r="Q1472">
        <f t="shared" si="153"/>
        <v>20.58183682058128</v>
      </c>
    </row>
    <row r="1473" spans="1:17">
      <c r="A1473" s="842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147"/>
        <v>0.46939398884754652</v>
      </c>
      <c r="G1473">
        <f>LN(F1473/参数实验室!$E$58)/参数实验室!$E$59</f>
        <v>-0.58748385645026813</v>
      </c>
      <c r="H1473" s="905">
        <f>INDEX(神经网络!$F$10:$BN$70,MATCH(ROUND(G1473*2,1)/2,神经网络!$D$10:$D$70,0),MATCH(ROUND(E1473*2,1)/2,神经网络!$F$8:$BN$8,0))</f>
        <v>-1.0716853125150561</v>
      </c>
      <c r="I1473">
        <f t="shared" si="148"/>
        <v>1111.0223554997781</v>
      </c>
      <c r="J1473">
        <f t="shared" si="149"/>
        <v>200.00598539563453</v>
      </c>
      <c r="K1473">
        <f t="shared" si="150"/>
        <v>5.5549455347651211</v>
      </c>
      <c r="L1473">
        <f>MIN(MAX(L1472*(1+MAX(MIN(((B1473-B1472)/B1472)/($K$7*卓尔金历!$O$8),0),-卓尔金历!$N$11))+MIN(MAX(((B1473-B1472)/B1472)/($K$7*卓尔金历!$O$8),0),卓尔金历!$N$11),0),1)</f>
        <v>3.9414290114006933E-2</v>
      </c>
      <c r="M1473">
        <f t="shared" si="151"/>
        <v>927.66396736251966</v>
      </c>
      <c r="N1473">
        <f t="shared" si="152"/>
        <v>-3.1697521264655401E-2</v>
      </c>
      <c r="O1473">
        <f t="shared" si="154"/>
        <v>3.0474598382573617E-2</v>
      </c>
      <c r="P1473">
        <f t="shared" si="155"/>
        <v>2.8839245662890603E-2</v>
      </c>
      <c r="Q1473">
        <f t="shared" si="153"/>
        <v>21.148188032492698</v>
      </c>
    </row>
    <row r="1474" spans="1:17">
      <c r="A1474" s="842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147"/>
        <v>0.45960262028373372</v>
      </c>
      <c r="G1474">
        <f>LN(F1474/参数实验室!$E$58)/参数实验室!$E$59</f>
        <v>-0.59854790045563755</v>
      </c>
      <c r="H1474" s="905">
        <f>INDEX(神经网络!$F$10:$BN$70,MATCH(ROUND(G1474*2,1)/2,神经网络!$D$10:$D$70,0),MATCH(ROUND(E1474*2,1)/2,神经网络!$F$8:$BN$8,0))</f>
        <v>-1.0716853125150561</v>
      </c>
      <c r="I1474">
        <f t="shared" si="148"/>
        <v>1086.8876282419205</v>
      </c>
      <c r="J1474">
        <f t="shared" si="149"/>
        <v>204.06009337217176</v>
      </c>
      <c r="K1474">
        <f t="shared" si="150"/>
        <v>5.3263115304941948</v>
      </c>
      <c r="L1474">
        <f>MIN(MAX(L1473*(1+MAX(MIN(((B1474-B1473)/B1473)/($K$7*卓尔金历!$O$8),0),-卓尔金历!$N$11))+MIN(MAX(((B1474-B1473)/B1473)/($K$7*卓尔金历!$O$8),0),卓尔金历!$N$11),0),1)</f>
        <v>0.63584312236812424</v>
      </c>
      <c r="M1474">
        <f t="shared" si="151"/>
        <v>926.86970497952461</v>
      </c>
      <c r="N1474">
        <f t="shared" si="152"/>
        <v>2.0269933264835793E-2</v>
      </c>
      <c r="O1474">
        <f t="shared" si="154"/>
        <v>3.1029621301528872E-2</v>
      </c>
      <c r="P1474">
        <f t="shared" si="155"/>
        <v>0.46925439823456161</v>
      </c>
      <c r="Q1474">
        <f t="shared" si="153"/>
        <v>21.134939229042605</v>
      </c>
    </row>
    <row r="1475" spans="1:17">
      <c r="A1475" s="842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147"/>
        <v>0.46259621884367791</v>
      </c>
      <c r="G1475">
        <f>LN(F1475/参数实验室!$E$58)/参数实验室!$E$59</f>
        <v>-0.59514037539753906</v>
      </c>
      <c r="H1475" s="905">
        <f>INDEX(神经网络!$F$10:$BN$70,MATCH(ROUND(G1475*2,1)/2,神经网络!$D$10:$D$70,0),MATCH(ROUND(E1475*2,1)/2,神经网络!$F$8:$BN$8,0))</f>
        <v>-1.0480134933376115</v>
      </c>
      <c r="I1475">
        <f t="shared" si="148"/>
        <v>1107.4073767366037</v>
      </c>
      <c r="J1475">
        <f t="shared" si="149"/>
        <v>200.46526475400015</v>
      </c>
      <c r="K1475">
        <f t="shared" si="150"/>
        <v>5.5241858388561864</v>
      </c>
      <c r="L1475">
        <f>MIN(MAX(L1474*(1+MAX(MIN(((B1475-B1474)/B1474)/($K$7*卓尔金历!$O$8),0),-卓尔金历!$N$11))+MIN(MAX(((B1475-B1474)/B1474)/($K$7*卓尔金历!$O$8),0),卓尔金历!$N$11),0),1)</f>
        <v>0.30625132229448421</v>
      </c>
      <c r="M1475">
        <f t="shared" si="151"/>
        <v>937.996140450594</v>
      </c>
      <c r="N1475">
        <f t="shared" si="152"/>
        <v>-1.7616519520136015E-2</v>
      </c>
      <c r="O1475">
        <f t="shared" si="154"/>
        <v>3.101411902018892E-2</v>
      </c>
      <c r="P1475">
        <f t="shared" si="155"/>
        <v>0.61418562735607229</v>
      </c>
      <c r="Q1475">
        <f t="shared" si="153"/>
        <v>21.322178414601968</v>
      </c>
    </row>
    <row r="1476" spans="1:17">
      <c r="A1476" s="842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147"/>
        <v>0.44924888050078543</v>
      </c>
      <c r="G1476">
        <f>LN(F1476/参数实验室!$E$58)/参数实验室!$E$59</f>
        <v>-0.61050681185924094</v>
      </c>
      <c r="H1476" s="905">
        <f>INDEX(神经网络!$F$10:$BN$70,MATCH(ROUND(G1476*2,1)/2,神经网络!$D$10:$D$70,0),MATCH(ROUND(E1476*2,1)/2,神经网络!$F$8:$BN$8,0))</f>
        <v>-1.0716853125150561</v>
      </c>
      <c r="I1476">
        <f t="shared" si="148"/>
        <v>1085.5766312460391</v>
      </c>
      <c r="J1476">
        <f t="shared" si="149"/>
        <v>204.23606400383053</v>
      </c>
      <c r="K1476">
        <f t="shared" si="150"/>
        <v>5.3153033306873692</v>
      </c>
      <c r="L1476">
        <f>MIN(MAX(L1475*(1+MAX(MIN(((B1476-B1475)/B1475)/($K$7*卓尔金历!$O$8),0),-卓尔金历!$N$11))+MIN(MAX(((B1476-B1475)/B1475)/($K$7*卓尔金历!$O$8),0),卓尔金历!$N$11),0),1)</f>
        <v>0.85972961290639671</v>
      </c>
      <c r="M1476">
        <f t="shared" si="151"/>
        <v>932.33322368536949</v>
      </c>
      <c r="N1476">
        <f t="shared" si="152"/>
        <v>1.881023754642842E-2</v>
      </c>
      <c r="O1476">
        <f t="shared" si="154"/>
        <v>3.1502906538954351E-2</v>
      </c>
      <c r="P1476">
        <f t="shared" si="155"/>
        <v>0.56268597534594678</v>
      </c>
      <c r="Q1476">
        <f t="shared" si="153"/>
        <v>21.064016379095328</v>
      </c>
    </row>
    <row r="1477" spans="1:17">
      <c r="A1477" s="842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156">C1477/B1477</f>
        <v>0.44283791081141233</v>
      </c>
      <c r="G1477">
        <f>LN(F1477/参数实验室!$E$58)/参数实验室!$E$59</f>
        <v>-0.61805065472789422</v>
      </c>
      <c r="H1477" s="905">
        <f>INDEX(神经网络!$F$10:$BN$70,MATCH(ROUND(G1477*2,1)/2,神经网络!$D$10:$D$70,0),MATCH(ROUND(E1477*2,1)/2,神经网络!$F$8:$BN$8,0))</f>
        <v>-1.0716853125150561</v>
      </c>
      <c r="I1477">
        <f t="shared" si="148"/>
        <v>1084.7083502439943</v>
      </c>
      <c r="J1477">
        <f t="shared" si="149"/>
        <v>204.38849207932628</v>
      </c>
      <c r="K1477">
        <f t="shared" si="150"/>
        <v>5.3070911146161919</v>
      </c>
      <c r="L1477">
        <f>MIN(MAX(L1476*(1+MAX(MIN(((B1477-B1476)/B1476)/($K$7*卓尔金历!$O$8),0),-卓尔金历!$N$11))+MIN(MAX(((B1477-B1476)/B1476)/($K$7*卓尔金历!$O$8),0),卓尔金历!$N$11),0),1)</f>
        <v>0.88168994204824114</v>
      </c>
      <c r="M1477">
        <f t="shared" si="151"/>
        <v>931.69211323000673</v>
      </c>
      <c r="N1477">
        <f t="shared" si="152"/>
        <v>7.4633280972801472E-4</v>
      </c>
      <c r="O1477">
        <f t="shared" si="154"/>
        <v>3.1506674062159283E-2</v>
      </c>
      <c r="P1477">
        <f t="shared" si="155"/>
        <v>1</v>
      </c>
      <c r="Q1477">
        <f t="shared" si="153"/>
        <v>21.054536406378944</v>
      </c>
    </row>
    <row r="1478" spans="1:17">
      <c r="A1478" s="842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156"/>
        <v>0.44745489418067519</v>
      </c>
      <c r="G1478">
        <f>LN(F1478/参数实验室!$E$58)/参数实验室!$E$59</f>
        <v>-0.61260690835974296</v>
      </c>
      <c r="H1478" s="905">
        <f>INDEX(神经网络!$F$10:$BN$70,MATCH(ROUND(G1478*2,1)/2,神经网络!$D$10:$D$70,0),MATCH(ROUND(E1478*2,1)/2,神经网络!$F$8:$BN$8,0))</f>
        <v>-1.0480134933376115</v>
      </c>
      <c r="I1478">
        <f t="shared" si="148"/>
        <v>1094.0926298676384</v>
      </c>
      <c r="J1478">
        <f t="shared" si="149"/>
        <v>202.73851801604073</v>
      </c>
      <c r="K1478">
        <f t="shared" si="150"/>
        <v>5.3965701267534838</v>
      </c>
      <c r="L1478">
        <f>MIN(MAX(L1477*(1+MAX(MIN(((B1478-B1477)/B1477)/($K$7*卓尔金历!$O$8),0),-卓尔金历!$N$11))+MIN(MAX(((B1478-B1477)/B1477)/($K$7*卓尔金历!$O$8),0),卓尔金历!$N$11),0),1)</f>
        <v>0.67225802154024439</v>
      </c>
      <c r="M1478">
        <f t="shared" si="151"/>
        <v>938.79894871796978</v>
      </c>
      <c r="N1478">
        <f t="shared" si="152"/>
        <v>-8.0727346559471436E-3</v>
      </c>
      <c r="O1478">
        <f t="shared" si="154"/>
        <v>3.1410701282627615E-2</v>
      </c>
      <c r="P1478">
        <f t="shared" si="155"/>
        <v>1</v>
      </c>
      <c r="Q1478">
        <f t="shared" si="153"/>
        <v>21.236688278759392</v>
      </c>
    </row>
    <row r="1479" spans="1:17">
      <c r="A1479" s="842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156"/>
        <v>0.43841442429966243</v>
      </c>
      <c r="G1479">
        <f>LN(F1479/参数实验室!$E$58)/参数实验室!$E$59</f>
        <v>-0.62331975686115404</v>
      </c>
      <c r="H1479" s="905">
        <f>INDEX(神经网络!$F$10:$BN$70,MATCH(ROUND(G1479*2,1)/2,神经网络!$D$10:$D$70,0),MATCH(ROUND(E1479*2,1)/2,神经网络!$F$8:$BN$8,0))</f>
        <v>-1.0716853125150561</v>
      </c>
      <c r="I1479">
        <f t="shared" si="148"/>
        <v>1088.9517196120614</v>
      </c>
      <c r="J1479">
        <f t="shared" si="149"/>
        <v>203.64750009975643</v>
      </c>
      <c r="K1479">
        <f t="shared" si="150"/>
        <v>5.347238336236094</v>
      </c>
      <c r="L1479">
        <f>MIN(MAX(L1478*(1+MAX(MIN(((B1479-B1478)/B1478)/($K$7*卓尔金历!$O$8),0),-卓尔金历!$N$11))+MIN(MAX(((B1479-B1478)/B1478)/($K$7*卓尔金历!$O$8),0),卓尔金历!$N$11),0),1)</f>
        <v>0.80418249411194087</v>
      </c>
      <c r="M1479">
        <f t="shared" si="151"/>
        <v>935.83347200760727</v>
      </c>
      <c r="N1479">
        <f t="shared" si="152"/>
        <v>4.4835194249757682E-3</v>
      </c>
      <c r="O1479">
        <f t="shared" si="154"/>
        <v>3.1387673040750325E-2</v>
      </c>
      <c r="P1479">
        <f t="shared" si="155"/>
        <v>1</v>
      </c>
      <c r="Q1479">
        <f t="shared" si="153"/>
        <v>21.136901564557711</v>
      </c>
    </row>
    <row r="1480" spans="1:17">
      <c r="A1480" s="842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156"/>
        <v>0.43571482650092364</v>
      </c>
      <c r="G1480">
        <f>LN(F1480/参数实验室!$E$58)/参数实验室!$E$59</f>
        <v>-0.62656160999159782</v>
      </c>
      <c r="H1480" s="905">
        <f>INDEX(神经网络!$F$10:$BN$70,MATCH(ROUND(G1480*2,1)/2,神经网络!$D$10:$D$70,0),MATCH(ROUND(E1480*2,1)/2,神经网络!$F$8:$BN$8,0))</f>
        <v>-1.1415630312234015</v>
      </c>
      <c r="I1480">
        <f t="shared" si="148"/>
        <v>1102.2256839994423</v>
      </c>
      <c r="J1480">
        <f t="shared" si="149"/>
        <v>201.33115198914632</v>
      </c>
      <c r="K1480">
        <f t="shared" si="150"/>
        <v>5.4746901962735643</v>
      </c>
      <c r="L1480">
        <f>MIN(MAX(L1479*(1+MAX(MIN(((B1480-B1479)/B1479)/($K$7*卓尔金历!$O$8),0),-卓尔金历!$N$11))+MIN(MAX(((B1480-B1479)/B1479)/($K$7*卓尔金历!$O$8),0),卓尔金历!$N$11),0),1)</f>
        <v>0.53503789448953409</v>
      </c>
      <c r="M1480">
        <f t="shared" si="151"/>
        <v>945.00718634847533</v>
      </c>
      <c r="N1480">
        <f t="shared" si="152"/>
        <v>-1.1374301719763084E-2</v>
      </c>
      <c r="O1480">
        <f t="shared" si="154"/>
        <v>3.1403417892782656E-2</v>
      </c>
      <c r="P1480">
        <f t="shared" si="155"/>
        <v>1</v>
      </c>
      <c r="Q1480">
        <f t="shared" si="153"/>
        <v>21.394553463695598</v>
      </c>
    </row>
    <row r="1481" spans="1:17">
      <c r="A1481" s="842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156"/>
        <v>0.47065489949325745</v>
      </c>
      <c r="G1481">
        <f>LN(F1481/参数实验室!$E$58)/参数实验室!$E$59</f>
        <v>-0.58607585638673154</v>
      </c>
      <c r="H1481" s="905">
        <f>INDEX(神经网络!$F$10:$BN$70,MATCH(ROUND(G1481*2,1)/2,神经网络!$D$10:$D$70,0),MATCH(ROUND(E1481*2,1)/2,神经网络!$F$8:$BN$8,0))</f>
        <v>-1.0966225125561302</v>
      </c>
      <c r="I1481">
        <f t="shared" si="148"/>
        <v>1175.4535305981635</v>
      </c>
      <c r="J1481">
        <f t="shared" si="149"/>
        <v>189.61414149475266</v>
      </c>
      <c r="K1481">
        <f t="shared" si="150"/>
        <v>6.1991870507753912</v>
      </c>
      <c r="L1481">
        <f>MIN(MAX(L1480*(1+MAX(MIN(((B1481-B1480)/B1480)/($K$7*卓尔金历!$O$8),0),-卓尔金历!$N$11))+MIN(MAX(((B1481-B1480)/B1480)/($K$7*卓尔金历!$O$8),0),卓尔金历!$N$11),0),1)</f>
        <v>0</v>
      </c>
      <c r="M1481">
        <f t="shared" si="151"/>
        <v>978.59837638425711</v>
      </c>
      <c r="N1481">
        <f t="shared" si="152"/>
        <v>-5.8197702534505541E-2</v>
      </c>
      <c r="O1481">
        <f t="shared" si="154"/>
        <v>3.316802189104421E-2</v>
      </c>
      <c r="P1481">
        <f t="shared" si="155"/>
        <v>1.3746542734229992E-2</v>
      </c>
      <c r="Q1481">
        <f t="shared" si="153"/>
        <v>22.815929414039022</v>
      </c>
    </row>
    <row r="1482" spans="1:17">
      <c r="A1482" s="842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156"/>
        <v>0.46655376821640104</v>
      </c>
      <c r="G1482">
        <f>LN(F1482/参数实验室!$E$58)/参数实验室!$E$59</f>
        <v>-0.59066930317228739</v>
      </c>
      <c r="H1482" s="905">
        <f>INDEX(神经网络!$F$10:$BN$70,MATCH(ROUND(G1482*2,1)/2,神经网络!$D$10:$D$70,0),MATCH(ROUND(E1482*2,1)/2,神经网络!$F$8:$BN$8,0))</f>
        <v>-1.0966225125561302</v>
      </c>
      <c r="I1482">
        <f t="shared" si="148"/>
        <v>1157.4035683458569</v>
      </c>
      <c r="J1482">
        <f t="shared" si="149"/>
        <v>192.26926299828403</v>
      </c>
      <c r="K1482">
        <f t="shared" si="150"/>
        <v>6.0197014868475698</v>
      </c>
      <c r="L1482">
        <f>MIN(MAX(L1481*(1+MAX(MIN(((B1482-B1481)/B1481)/($K$7*卓尔金历!$O$8),0),-卓尔金历!$N$11))+MIN(MAX(((B1482-B1481)/B1481)/($K$7*卓尔金历!$O$8),0),卓尔金历!$N$11),0),1)</f>
        <v>0.41202160244087571</v>
      </c>
      <c r="M1482">
        <f t="shared" si="151"/>
        <v>978.59837638425711</v>
      </c>
      <c r="N1482">
        <f t="shared" si="152"/>
        <v>1.4002760989242235E-2</v>
      </c>
      <c r="O1482">
        <f t="shared" si="154"/>
        <v>3.3502869031207805E-2</v>
      </c>
      <c r="P1482">
        <f t="shared" si="155"/>
        <v>0.9344795807358981</v>
      </c>
      <c r="Q1482">
        <f t="shared" si="153"/>
        <v>22.811113236540145</v>
      </c>
    </row>
    <row r="1483" spans="1:17">
      <c r="A1483" s="842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156"/>
        <v>0.454830581517494</v>
      </c>
      <c r="G1483">
        <f>LN(F1483/参数实验室!$E$58)/参数实验室!$E$59</f>
        <v>-0.60402593115755132</v>
      </c>
      <c r="H1483" s="905">
        <f>INDEX(神经网络!$F$10:$BN$70,MATCH(ROUND(G1483*2,1)/2,神经网络!$D$10:$D$70,0),MATCH(ROUND(E1483*2,1)/2,神经网络!$F$8:$BN$8,0))</f>
        <v>-1.0966225125561302</v>
      </c>
      <c r="I1483">
        <f t="shared" si="148"/>
        <v>1155.2831107279158</v>
      </c>
      <c r="J1483">
        <f t="shared" si="149"/>
        <v>192.59047923067698</v>
      </c>
      <c r="K1483">
        <f t="shared" si="150"/>
        <v>5.9986512071770957</v>
      </c>
      <c r="L1483">
        <f>MIN(MAX(L1482*(1+MAX(MIN(((B1483-B1482)/B1482)/($K$7*卓尔金历!$O$8),0),-卓尔金历!$N$11))+MIN(MAX(((B1483-B1482)/B1482)/($K$7*卓尔金历!$O$8),0),卓尔金历!$N$11),0),1)</f>
        <v>0.46117957164349366</v>
      </c>
      <c r="M1483">
        <f t="shared" si="151"/>
        <v>977.85967441415198</v>
      </c>
      <c r="N1483">
        <f t="shared" si="152"/>
        <v>1.6706582601080154E-3</v>
      </c>
      <c r="O1483">
        <f t="shared" si="154"/>
        <v>3.3478364843165534E-2</v>
      </c>
      <c r="P1483">
        <f t="shared" si="155"/>
        <v>1</v>
      </c>
      <c r="Q1483">
        <f t="shared" si="153"/>
        <v>22.772059636336376</v>
      </c>
    </row>
    <row r="1484" spans="1:17">
      <c r="A1484" s="842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156"/>
        <v>0.45417440707838486</v>
      </c>
      <c r="G1484">
        <f>LN(F1484/参数实验室!$E$58)/参数实验室!$E$59</f>
        <v>-0.60478367368146146</v>
      </c>
      <c r="H1484" s="905">
        <f>INDEX(神经网络!$F$10:$BN$70,MATCH(ROUND(G1484*2,1)/2,神经网络!$D$10:$D$70,0),MATCH(ROUND(E1484*2,1)/2,神经网络!$F$8:$BN$8,0))</f>
        <v>-1.0716853125150561</v>
      </c>
      <c r="I1484">
        <f t="shared" si="148"/>
        <v>1169.6675497582887</v>
      </c>
      <c r="J1484">
        <f t="shared" si="149"/>
        <v>190.403814692151</v>
      </c>
      <c r="K1484">
        <f t="shared" si="150"/>
        <v>6.1430888433061721</v>
      </c>
      <c r="L1484">
        <f>MIN(MAX(L1483*(1+MAX(MIN(((B1484-B1483)/B1483)/($K$7*卓尔金历!$O$8),0),-卓尔金历!$N$11))+MIN(MAX(((B1484-B1483)/B1483)/($K$7*卓尔金历!$O$8),0),卓尔金历!$N$11),0),1)</f>
        <v>0.30710757148345397</v>
      </c>
      <c r="M1484">
        <f t="shared" si="151"/>
        <v>983.47469178042286</v>
      </c>
      <c r="N1484">
        <f t="shared" si="152"/>
        <v>-1.1353959693443126E-2</v>
      </c>
      <c r="O1484">
        <f t="shared" si="154"/>
        <v>3.1950045831528474E-2</v>
      </c>
      <c r="P1484">
        <f t="shared" si="155"/>
        <v>1</v>
      </c>
      <c r="Q1484">
        <f t="shared" si="153"/>
        <v>23.055594728638134</v>
      </c>
    </row>
    <row r="1485" spans="1:17">
      <c r="A1485" s="842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156"/>
        <v>0.44943494149650948</v>
      </c>
      <c r="G1485">
        <f>LN(F1485/参数实验室!$E$58)/参数实验室!$E$59</f>
        <v>-0.61028948321735244</v>
      </c>
      <c r="H1485" s="905">
        <f>INDEX(神经网络!$F$10:$BN$70,MATCH(ROUND(G1485*2,1)/2,神经网络!$D$10:$D$70,0),MATCH(ROUND(E1485*2,1)/2,神经网络!$F$8:$BN$8,0))</f>
        <v>-1.0966225125561302</v>
      </c>
      <c r="I1485">
        <f t="shared" si="148"/>
        <v>1140.7577072756487</v>
      </c>
      <c r="J1485">
        <f t="shared" si="149"/>
        <v>194.79509995610695</v>
      </c>
      <c r="K1485">
        <f t="shared" si="150"/>
        <v>5.8561930332574841</v>
      </c>
      <c r="L1485">
        <f>MIN(MAX(L1484*(1+MAX(MIN(((B1485-B1484)/B1484)/($K$7*卓尔金历!$O$8),0),-卓尔金历!$N$11))+MIN(MAX(((B1485-B1484)/B1484)/($K$7*卓尔金历!$O$8),0),卓尔金历!$N$11),0),1)</f>
        <v>0.98572079195749973</v>
      </c>
      <c r="M1485">
        <f t="shared" si="151"/>
        <v>976.00956829187658</v>
      </c>
      <c r="N1485">
        <f t="shared" si="152"/>
        <v>2.3063010954144311E-2</v>
      </c>
      <c r="O1485">
        <f t="shared" si="154"/>
        <v>3.1346917213729057E-2</v>
      </c>
      <c r="P1485">
        <f t="shared" si="155"/>
        <v>0.3486409138410857</v>
      </c>
      <c r="Q1485">
        <f t="shared" si="153"/>
        <v>22.485745960852579</v>
      </c>
    </row>
    <row r="1486" spans="1:17">
      <c r="A1486" s="842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156"/>
        <v>0.44801328670607288</v>
      </c>
      <c r="G1486">
        <f>LN(F1486/参数实验室!$E$58)/参数实验室!$E$59</f>
        <v>-0.61195233543616145</v>
      </c>
      <c r="H1486" s="905">
        <f>INDEX(神经网络!$F$10:$BN$70,MATCH(ROUND(G1486*2,1)/2,神经网络!$D$10:$D$70,0),MATCH(ROUND(E1486*2,1)/2,神经网络!$F$8:$BN$8,0))</f>
        <v>-1.0966225125561302</v>
      </c>
      <c r="I1486">
        <f t="shared" si="148"/>
        <v>1149.6779807221437</v>
      </c>
      <c r="J1486">
        <f t="shared" si="149"/>
        <v>193.40608914249216</v>
      </c>
      <c r="K1486">
        <f t="shared" si="150"/>
        <v>5.9443732398472582</v>
      </c>
      <c r="L1486">
        <f>MIN(MAX(L1485*(1+MAX(MIN(((B1486-B1485)/B1485)/($K$7*卓尔金历!$O$8),0),-卓尔金历!$N$11))+MIN(MAX(((B1486-B1485)/B1485)/($K$7*卓尔金历!$O$8),0),卓尔金历!$N$11),0),1)</f>
        <v>0.77890303347241252</v>
      </c>
      <c r="M1486">
        <f t="shared" si="151"/>
        <v>983.53259751034955</v>
      </c>
      <c r="N1486">
        <f t="shared" si="152"/>
        <v>-7.1306250204844048E-3</v>
      </c>
      <c r="O1486">
        <f t="shared" si="154"/>
        <v>2.9906050973834034E-2</v>
      </c>
      <c r="P1486">
        <f t="shared" si="155"/>
        <v>1</v>
      </c>
      <c r="Q1486">
        <f t="shared" si="153"/>
        <v>22.547047362828209</v>
      </c>
    </row>
    <row r="1487" spans="1:17">
      <c r="A1487" s="842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156"/>
        <v>0.44657436484302576</v>
      </c>
      <c r="G1487">
        <f>LN(F1487/参数实验室!$E$58)/参数实验室!$E$59</f>
        <v>-0.61364076609467799</v>
      </c>
      <c r="H1487" s="905">
        <f>INDEX(神经网络!$F$10:$BN$70,MATCH(ROUND(G1487*2,1)/2,神经网络!$D$10:$D$70,0),MATCH(ROUND(E1487*2,1)/2,神经网络!$F$8:$BN$8,0))</f>
        <v>-1.0966225125561302</v>
      </c>
      <c r="I1487">
        <f t="shared" si="148"/>
        <v>1142.1320544082334</v>
      </c>
      <c r="J1487">
        <f t="shared" si="149"/>
        <v>194.56366465823373</v>
      </c>
      <c r="K1487">
        <f t="shared" si="150"/>
        <v>5.870222769572508</v>
      </c>
      <c r="L1487">
        <f>MIN(MAX(L1486*(1+MAX(MIN(((B1487-B1486)/B1486)/($K$7*卓尔金历!$O$8),0),-卓尔金历!$N$11))+MIN(MAX(((B1487-B1486)/B1486)/($K$7*卓尔金历!$O$8),0),卓尔金历!$N$11),0),1)</f>
        <v>0.95501363481350454</v>
      </c>
      <c r="M1487">
        <f t="shared" si="151"/>
        <v>978.50444432681616</v>
      </c>
      <c r="N1487">
        <f t="shared" si="152"/>
        <v>5.9852071921517869E-3</v>
      </c>
      <c r="O1487">
        <f t="shared" si="154"/>
        <v>2.9360446688435189E-2</v>
      </c>
      <c r="P1487">
        <f t="shared" si="155"/>
        <v>1</v>
      </c>
      <c r="Q1487">
        <f t="shared" si="153"/>
        <v>22.399059525495463</v>
      </c>
    </row>
    <row r="1488" spans="1:17">
      <c r="A1488" s="842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156"/>
        <v>0.45924869066277285</v>
      </c>
      <c r="G1488">
        <f>LN(F1488/参数实验室!$E$58)/参数实验室!$E$59</f>
        <v>-0.59895223443111689</v>
      </c>
      <c r="H1488" s="905">
        <f>INDEX(神经网络!$F$10:$BN$70,MATCH(ROUND(G1488*2,1)/2,神经网络!$D$10:$D$70,0),MATCH(ROUND(E1488*2,1)/2,神经网络!$F$8:$BN$8,0))</f>
        <v>-1.0966225125561302</v>
      </c>
      <c r="I1488">
        <f t="shared" si="148"/>
        <v>1147.3850453964594</v>
      </c>
      <c r="J1488">
        <f t="shared" si="149"/>
        <v>193.7476557200429</v>
      </c>
      <c r="K1488">
        <f t="shared" si="150"/>
        <v>5.9220589850871894</v>
      </c>
      <c r="L1488">
        <f>MIN(MAX(L1487*(1+MAX(MIN(((B1488-B1487)/B1487)/($K$7*卓尔金历!$O$8),0),-卓尔金历!$N$11))+MIN(MAX(((B1488-B1487)/B1487)/($K$7*卓尔金历!$O$8),0),卓尔金历!$N$11),0),1)</f>
        <v>0.8371583501772315</v>
      </c>
      <c r="M1488">
        <f t="shared" si="151"/>
        <v>982.80240769869272</v>
      </c>
      <c r="N1488">
        <f t="shared" si="152"/>
        <v>-4.1940458904503233E-3</v>
      </c>
      <c r="O1488">
        <f t="shared" si="154"/>
        <v>2.8759687342572317E-2</v>
      </c>
      <c r="P1488">
        <f t="shared" si="155"/>
        <v>1</v>
      </c>
      <c r="Q1488">
        <f t="shared" si="153"/>
        <v>22.502079187169461</v>
      </c>
    </row>
    <row r="1489" spans="1:17">
      <c r="A1489" s="842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156"/>
        <v>0.47478277370921818</v>
      </c>
      <c r="G1489">
        <f>LN(F1489/参数实验室!$E$58)/参数实验室!$E$59</f>
        <v>-0.58149269813129656</v>
      </c>
      <c r="H1489" s="905">
        <f>INDEX(神经网络!$F$10:$BN$70,MATCH(ROUND(G1489*2,1)/2,神经网络!$D$10:$D$70,0),MATCH(ROUND(E1489*2,1)/2,神经网络!$F$8:$BN$8,0))</f>
        <v>-1.0966225125561302</v>
      </c>
      <c r="I1489">
        <f t="shared" si="148"/>
        <v>1164.3300943127847</v>
      </c>
      <c r="J1489">
        <f t="shared" si="149"/>
        <v>191.13842224971052</v>
      </c>
      <c r="K1489">
        <f t="shared" si="150"/>
        <v>6.0915543856046872</v>
      </c>
      <c r="L1489">
        <f>MIN(MAX(L1488*(1+MAX(MIN(((B1489-B1488)/B1488)/($K$7*卓尔金历!$O$8),0),-卓尔金历!$N$11))+MIN(MAX(((B1489-B1488)/B1488)/($K$7*卓尔金历!$O$8),0),卓尔金历!$N$11),0),1)</f>
        <v>0.50542402679044207</v>
      </c>
      <c r="M1489">
        <f t="shared" si="151"/>
        <v>994.95328028599113</v>
      </c>
      <c r="N1489">
        <f t="shared" si="152"/>
        <v>-1.3467174405984104E-2</v>
      </c>
      <c r="O1489">
        <f t="shared" si="154"/>
        <v>2.5064640035049865E-2</v>
      </c>
      <c r="P1489">
        <f t="shared" si="155"/>
        <v>0.66782817859607102</v>
      </c>
      <c r="Q1489">
        <f t="shared" si="153"/>
        <v>22.83439904271879</v>
      </c>
    </row>
    <row r="1490" spans="1:17">
      <c r="A1490" s="842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156"/>
        <v>0.48967019530000444</v>
      </c>
      <c r="G1490">
        <f>LN(F1490/参数实验室!$E$58)/参数实验室!$E$59</f>
        <v>-0.56528798031612093</v>
      </c>
      <c r="H1490" s="905">
        <f>INDEX(神经网络!$F$10:$BN$70,MATCH(ROUND(G1490*2,1)/2,神经网络!$D$10:$D$70,0),MATCH(ROUND(E1490*2,1)/2,神经网络!$F$8:$BN$8,0))</f>
        <v>-1.046251173373042</v>
      </c>
      <c r="I1490">
        <f t="shared" si="148"/>
        <v>1182.9063145450386</v>
      </c>
      <c r="J1490">
        <f t="shared" si="149"/>
        <v>188.35760743785144</v>
      </c>
      <c r="K1490">
        <f t="shared" si="150"/>
        <v>6.2801090470175902</v>
      </c>
      <c r="L1490">
        <f>MIN(MAX(L1489*(1+MAX(MIN(((B1490-B1489)/B1489)/($K$7*卓尔金历!$O$8),0),-卓尔金历!$N$11))+MIN(MAX(((B1490-B1489)/B1489)/($K$7*卓尔金历!$O$8),0),卓尔金历!$N$11),0),1)</f>
        <v>0.28905939717116602</v>
      </c>
      <c r="M1490">
        <f t="shared" si="151"/>
        <v>1002.9763358546566</v>
      </c>
      <c r="N1490">
        <f t="shared" si="152"/>
        <v>-1.4548696066069313E-2</v>
      </c>
      <c r="O1490">
        <f t="shared" si="154"/>
        <v>2.3979126643572029E-2</v>
      </c>
      <c r="P1490">
        <f t="shared" si="155"/>
        <v>0.53727135502019652</v>
      </c>
      <c r="Q1490">
        <f t="shared" si="153"/>
        <v>23.077695370927145</v>
      </c>
    </row>
    <row r="1491" spans="1:17">
      <c r="A1491" s="842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156"/>
        <v>0.47859557333685476</v>
      </c>
      <c r="G1491">
        <f>LN(F1491/参数实验室!$E$58)/参数实验室!$E$59</f>
        <v>-0.57729462928443431</v>
      </c>
      <c r="H1491" s="905">
        <f>INDEX(神经网络!$F$10:$BN$70,MATCH(ROUND(G1491*2,1)/2,神经网络!$D$10:$D$70,0),MATCH(ROUND(E1491*2,1)/2,神经网络!$F$8:$BN$8,0))</f>
        <v>-1.0966225125561302</v>
      </c>
      <c r="I1491">
        <f t="shared" si="148"/>
        <v>1149.8423998273904</v>
      </c>
      <c r="J1491">
        <f t="shared" si="149"/>
        <v>193.38972906109072</v>
      </c>
      <c r="K1491">
        <f t="shared" si="150"/>
        <v>5.9457263082682212</v>
      </c>
      <c r="L1491">
        <f>MIN(MAX(L1490*(1+MAX(MIN(((B1491-B1490)/B1490)/($K$7*卓尔金历!$O$8),0),-卓尔金历!$N$11))+MIN(MAX(((B1491-B1490)/B1490)/($K$7*卓尔金历!$O$8),0),卓尔金历!$N$11),0),1)</f>
        <v>1</v>
      </c>
      <c r="M1491">
        <f t="shared" si="151"/>
        <v>994.87266671723955</v>
      </c>
      <c r="N1491">
        <f t="shared" si="152"/>
        <v>2.67157864855532E-2</v>
      </c>
      <c r="O1491">
        <f t="shared" si="154"/>
        <v>2.1410248880552856E-2</v>
      </c>
      <c r="P1491">
        <f t="shared" si="155"/>
        <v>1.8670509662896462E-2</v>
      </c>
      <c r="Q1491">
        <f t="shared" si="153"/>
        <v>22.731126106369622</v>
      </c>
    </row>
    <row r="1492" spans="1:17">
      <c r="A1492" s="842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156"/>
        <v>0.48649845768104333</v>
      </c>
      <c r="G1492">
        <f>LN(F1492/参数实验室!$E$58)/参数实验室!$E$59</f>
        <v>-0.56869867203623237</v>
      </c>
      <c r="H1492" s="905">
        <f>INDEX(神经网络!$F$10:$BN$70,MATCH(ROUND(G1492*2,1)/2,神经网络!$D$10:$D$70,0),MATCH(ROUND(E1492*2,1)/2,神经网络!$F$8:$BN$8,0))</f>
        <v>-1.046251173373042</v>
      </c>
      <c r="I1492">
        <f t="shared" si="148"/>
        <v>1175.9742631982297</v>
      </c>
      <c r="J1492">
        <f t="shared" si="149"/>
        <v>189.38190814412812</v>
      </c>
      <c r="K1492">
        <f t="shared" si="150"/>
        <v>6.2095385706181636</v>
      </c>
      <c r="L1492">
        <f>MIN(MAX(L1491*(1+MAX(MIN(((B1492-B1491)/B1491)/($K$7*卓尔金历!$O$8),0),-卓尔金历!$N$11))+MIN(MAX(((B1492-B1491)/B1491)/($K$7*卓尔金历!$O$8),0),卓尔金历!$N$11),0),1)</f>
        <v>0.39020871468991147</v>
      </c>
      <c r="M1492">
        <f t="shared" si="151"/>
        <v>1017.4826144822028</v>
      </c>
      <c r="N1492">
        <f t="shared" si="152"/>
        <v>-2.0724062939746671E-2</v>
      </c>
      <c r="O1492">
        <f t="shared" si="154"/>
        <v>1.9438757734564979E-2</v>
      </c>
      <c r="P1492">
        <f t="shared" si="155"/>
        <v>2.0039423620564416E-2</v>
      </c>
      <c r="Q1492">
        <f t="shared" si="153"/>
        <v>22.740771260776647</v>
      </c>
    </row>
    <row r="1493" spans="1:17">
      <c r="A1493" s="842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156"/>
        <v>0.4851971124865842</v>
      </c>
      <c r="G1493">
        <f>LN(F1493/参数实验室!$E$58)/参数实验室!$E$59</f>
        <v>-0.57010449648594341</v>
      </c>
      <c r="H1493" s="905">
        <f>INDEX(神经网络!$F$10:$BN$70,MATCH(ROUND(G1493*2,1)/2,神经网络!$D$10:$D$70,0),MATCH(ROUND(E1493*2,1)/2,神经网络!$F$8:$BN$8,0))</f>
        <v>-1.046251173373042</v>
      </c>
      <c r="I1493">
        <f t="shared" si="148"/>
        <v>1172.0623777361322</v>
      </c>
      <c r="J1493">
        <f t="shared" si="149"/>
        <v>189.98403894497406</v>
      </c>
      <c r="K1493">
        <f t="shared" si="150"/>
        <v>6.1692676092416479</v>
      </c>
      <c r="L1493">
        <f>MIN(MAX(L1492*(1+MAX(MIN(((B1493-B1492)/B1492)/($K$7*卓尔金历!$O$8),0),-卓尔金历!$N$11))+MIN(MAX(((B1493-B1492)/B1492)/($K$7*卓尔金历!$O$8),0),卓尔金历!$N$11),0),1)</f>
        <v>0.48376191876570684</v>
      </c>
      <c r="M1493">
        <f t="shared" si="151"/>
        <v>1016.1618898582911</v>
      </c>
      <c r="N1493">
        <f t="shared" si="152"/>
        <v>3.179452603190018E-3</v>
      </c>
      <c r="O1493">
        <f t="shared" si="154"/>
        <v>1.9385384895368653E-2</v>
      </c>
      <c r="P1493">
        <f t="shared" si="155"/>
        <v>1</v>
      </c>
      <c r="Q1493">
        <f t="shared" si="153"/>
        <v>22.739255332237207</v>
      </c>
    </row>
    <row r="1494" spans="1:17">
      <c r="A1494" s="842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156"/>
        <v>0.48303110219023654</v>
      </c>
      <c r="G1494">
        <f>LN(F1494/参数实验室!$E$58)/参数实验室!$E$59</f>
        <v>-0.57245278822259416</v>
      </c>
      <c r="H1494" s="905">
        <f>INDEX(神经网络!$F$10:$BN$70,MATCH(ROUND(G1494*2,1)/2,神经网络!$D$10:$D$70,0),MATCH(ROUND(E1494*2,1)/2,神经网络!$F$8:$BN$8,0))</f>
        <v>-1.046251173373042</v>
      </c>
      <c r="I1494">
        <f t="shared" si="148"/>
        <v>1160.0834619856337</v>
      </c>
      <c r="J1494">
        <f t="shared" si="149"/>
        <v>191.83991061809164</v>
      </c>
      <c r="K1494">
        <f t="shared" si="150"/>
        <v>6.0471434658614305</v>
      </c>
      <c r="L1494">
        <f>MIN(MAX(L1493*(1+MAX(MIN(((B1494-B1493)/B1493)/($K$7*卓尔金历!$O$8),0),-卓尔金历!$N$11))+MIN(MAX(((B1494-B1493)/B1493)/($K$7*卓尔金历!$O$8),0),卓尔金历!$N$11),0),1)</f>
        <v>0.77119525622159291</v>
      </c>
      <c r="M1494">
        <f t="shared" si="151"/>
        <v>1011.1377540999167</v>
      </c>
      <c r="N1494">
        <f t="shared" si="152"/>
        <v>9.7685662617957979E-3</v>
      </c>
      <c r="O1494">
        <f t="shared" si="154"/>
        <v>1.8534693367497024E-2</v>
      </c>
      <c r="P1494">
        <f t="shared" si="155"/>
        <v>0.67227581807301351</v>
      </c>
      <c r="Q1494">
        <f t="shared" si="153"/>
        <v>22.506851640225459</v>
      </c>
    </row>
    <row r="1495" spans="1:17">
      <c r="A1495" s="842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156"/>
        <v>0.48659896882182763</v>
      </c>
      <c r="G1495">
        <f>LN(F1495/参数实验室!$E$58)/参数实验室!$E$59</f>
        <v>-0.5685902477873005</v>
      </c>
      <c r="H1495" s="905">
        <f>INDEX(神经网络!$F$10:$BN$70,MATCH(ROUND(G1495*2,1)/2,神经网络!$D$10:$D$70,0),MATCH(ROUND(E1495*2,1)/2,神经网络!$F$8:$BN$8,0))</f>
        <v>-1.046251173373042</v>
      </c>
      <c r="I1495">
        <f t="shared" si="148"/>
        <v>1167.8187518865664</v>
      </c>
      <c r="J1495">
        <f t="shared" si="149"/>
        <v>190.61729380312019</v>
      </c>
      <c r="K1495">
        <f t="shared" si="150"/>
        <v>6.1265099749698075</v>
      </c>
      <c r="L1495">
        <f>MIN(MAX(L1494*(1+MAX(MIN(((B1495-B1494)/B1494)/($K$7*卓尔金历!$O$8),0),-卓尔金历!$N$11))+MIN(MAX(((B1495-B1494)/B1494)/($K$7*卓尔金历!$O$8),0),卓尔金历!$N$11),0),1)</f>
        <v>0.62657735270877923</v>
      </c>
      <c r="M1495">
        <f t="shared" si="151"/>
        <v>1016.337259517682</v>
      </c>
      <c r="N1495">
        <f t="shared" si="152"/>
        <v>-6.3731098030242418E-3</v>
      </c>
      <c r="O1495">
        <f t="shared" si="154"/>
        <v>1.7880280632094861E-2</v>
      </c>
      <c r="P1495">
        <f t="shared" si="155"/>
        <v>1</v>
      </c>
      <c r="Q1495">
        <f t="shared" si="153"/>
        <v>22.60774198290779</v>
      </c>
    </row>
    <row r="1496" spans="1:17">
      <c r="A1496" s="842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156"/>
        <v>0.48772754175169408</v>
      </c>
      <c r="G1496">
        <f>LN(F1496/参数实验室!$E$58)/参数实验室!$E$59</f>
        <v>-0.56737435901975863</v>
      </c>
      <c r="H1496" s="905">
        <f>INDEX(神经网络!$F$10:$BN$70,MATCH(ROUND(G1496*2,1)/2,神经网络!$D$10:$D$70,0),MATCH(ROUND(E1496*2,1)/2,神经网络!$F$8:$BN$8,0))</f>
        <v>-1.0694583551073733</v>
      </c>
      <c r="I1496">
        <f t="shared" ref="I1496:I1559" si="157">I1495*(1+(B1496-B1495)/B1495*H1495)</f>
        <v>1170.1181300266026</v>
      </c>
      <c r="J1496">
        <f t="shared" ref="J1496:J1559" si="158">J1495*B1496/B1495</f>
        <v>190.25856909141675</v>
      </c>
      <c r="K1496">
        <f t="shared" ref="K1496:K1559" si="159">I1496/J1496</f>
        <v>6.1501468008222862</v>
      </c>
      <c r="L1496">
        <f>MIN(MAX(L1495*(1+MAX(MIN(((B1496-B1495)/B1495)/($K$7*卓尔金历!$O$8),0),-卓尔金历!$N$11))+MIN(MAX(((B1496-B1495)/B1495)/($K$7*卓尔金历!$O$8),0),卓尔金历!$N$11),0),1)</f>
        <v>0.5918813055022053</v>
      </c>
      <c r="M1496">
        <f t="shared" ref="M1496:M1559" si="160">M1495*(1+(B1496-B1495)/B1495*H1495*L1495)</f>
        <v>1017.5911150329097</v>
      </c>
      <c r="N1496">
        <f t="shared" ref="N1496:N1559" si="161">(B1496-B1495)/B1495</f>
        <v>-1.8819106312250649E-3</v>
      </c>
      <c r="O1496">
        <f t="shared" si="154"/>
        <v>1.7582526384887148E-2</v>
      </c>
      <c r="P1496">
        <f t="shared" si="155"/>
        <v>1</v>
      </c>
      <c r="Q1496">
        <f t="shared" ref="Q1496:Q1559" si="162">Q1495*(1+(B1496-B1495)/B1495*H1495*P1495)</f>
        <v>22.652255523752292</v>
      </c>
    </row>
    <row r="1497" spans="1:17">
      <c r="A1497" s="842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156"/>
        <v>0.49920735271267508</v>
      </c>
      <c r="G1497">
        <f>LN(F1497/参数实验室!$E$58)/参数实验室!$E$59</f>
        <v>-0.55516383330654029</v>
      </c>
      <c r="H1497" s="905">
        <f>INDEX(神经网络!$F$10:$BN$70,MATCH(ROUND(G1497*2,1)/2,神经网络!$D$10:$D$70,0),MATCH(ROUND(E1497*2,1)/2,神经网络!$F$8:$BN$8,0))</f>
        <v>-1.0694583551073733</v>
      </c>
      <c r="I1497">
        <f t="shared" si="157"/>
        <v>1188.4740684223755</v>
      </c>
      <c r="J1497">
        <f t="shared" si="158"/>
        <v>187.4677786201666</v>
      </c>
      <c r="K1497">
        <f t="shared" si="159"/>
        <v>6.3396178114980177</v>
      </c>
      <c r="L1497">
        <f>MIN(MAX(L1496*(1+MAX(MIN(((B1497-B1496)/B1496)/($K$7*卓尔金历!$O$8),0),-卓尔金历!$N$11))+MIN(MAX(((B1497-B1496)/B1496)/($K$7*卓尔金历!$O$8),0),卓尔金历!$N$11),0),1)</f>
        <v>0.33642069881216419</v>
      </c>
      <c r="M1497">
        <f t="shared" si="160"/>
        <v>1027.0394397909047</v>
      </c>
      <c r="N1497">
        <f t="shared" si="161"/>
        <v>-1.4668408811112312E-2</v>
      </c>
      <c r="O1497">
        <f t="shared" si="154"/>
        <v>1.7104890519998663E-2</v>
      </c>
      <c r="P1497">
        <f t="shared" si="155"/>
        <v>0.17395270044379679</v>
      </c>
      <c r="Q1497">
        <f t="shared" si="162"/>
        <v>23.007607172657902</v>
      </c>
    </row>
    <row r="1498" spans="1:17">
      <c r="A1498" s="842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156"/>
        <v>0.51955036057612858</v>
      </c>
      <c r="G1498">
        <f>LN(F1498/参数实验室!$E$58)/参数实验室!$E$59</f>
        <v>-0.53420000794954048</v>
      </c>
      <c r="H1498" s="905">
        <f>INDEX(神经网络!$F$10:$BN$70,MATCH(ROUND(G1498*2,1)/2,神经网络!$D$10:$D$70,0),MATCH(ROUND(E1498*2,1)/2,神经网络!$F$8:$BN$8,0))</f>
        <v>-1.0938940305489071</v>
      </c>
      <c r="I1498">
        <f t="shared" si="157"/>
        <v>1231.6411398356033</v>
      </c>
      <c r="J1498">
        <f t="shared" si="158"/>
        <v>181.10091377040004</v>
      </c>
      <c r="K1498">
        <f t="shared" si="159"/>
        <v>6.8008554688855929</v>
      </c>
      <c r="L1498">
        <f>MIN(MAX(L1497*(1+MAX(MIN(((B1498-B1497)/B1497)/($K$7*卓尔金历!$O$8),0),-卓尔金历!$N$11))+MIN(MAX(((B1498-B1497)/B1497)/($K$7*卓尔金历!$O$8),0),卓尔金历!$N$11),0),1)</f>
        <v>2.2820142292115456E-4</v>
      </c>
      <c r="M1498">
        <f t="shared" si="160"/>
        <v>1039.5891213397549</v>
      </c>
      <c r="N1498">
        <f t="shared" si="161"/>
        <v>-3.3962448889238828E-2</v>
      </c>
      <c r="O1498">
        <f t="shared" si="154"/>
        <v>1.8214803336405794E-2</v>
      </c>
      <c r="P1498">
        <f t="shared" si="155"/>
        <v>6.4481873246901647E-3</v>
      </c>
      <c r="Q1498">
        <f t="shared" si="162"/>
        <v>23.152974064411865</v>
      </c>
    </row>
    <row r="1499" spans="1:17">
      <c r="A1499" s="842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156"/>
        <v>0.55442350863413059</v>
      </c>
      <c r="G1499">
        <f>LN(F1499/参数实验室!$E$58)/参数实验室!$E$59</f>
        <v>-0.50010281024427095</v>
      </c>
      <c r="H1499" s="905">
        <f>INDEX(神经网络!$F$10:$BN$70,MATCH(ROUND(G1499*2,1)/2,神经网络!$D$10:$D$70,0),MATCH(ROUND(E1499*2,1)/2,神经网络!$F$8:$BN$8,0))</f>
        <v>-1.0887861587786023</v>
      </c>
      <c r="I1499">
        <f t="shared" si="157"/>
        <v>1316.6180759180984</v>
      </c>
      <c r="J1499">
        <f t="shared" si="158"/>
        <v>169.67838474123118</v>
      </c>
      <c r="K1499">
        <f t="shared" si="159"/>
        <v>7.7594920409338703</v>
      </c>
      <c r="L1499">
        <f>MIN(MAX(L1498*(1+MAX(MIN(((B1499-B1498)/B1498)/($K$7*卓尔金历!$O$8),0),-卓尔金历!$N$11))+MIN(MAX(((B1499-B1498)/B1498)/($K$7*卓尔金历!$O$8),0),卓尔金历!$N$11),0),1)</f>
        <v>0</v>
      </c>
      <c r="M1499">
        <f t="shared" si="160"/>
        <v>1039.6054893902253</v>
      </c>
      <c r="N1499">
        <f t="shared" si="161"/>
        <v>-6.3072729956792625E-2</v>
      </c>
      <c r="O1499">
        <f t="shared" si="154"/>
        <v>2.1955621487080329E-2</v>
      </c>
      <c r="P1499">
        <f t="shared" si="155"/>
        <v>0</v>
      </c>
      <c r="Q1499">
        <f t="shared" si="162"/>
        <v>23.163274635697963</v>
      </c>
    </row>
    <row r="1500" spans="1:17">
      <c r="A1500" s="842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156"/>
        <v>0.58759635547868816</v>
      </c>
      <c r="G1500">
        <f>LN(F1500/参数实验室!$E$58)/参数实验室!$E$59</f>
        <v>-0.46960281163551365</v>
      </c>
      <c r="H1500" s="905">
        <f>INDEX(神经网络!$F$10:$BN$70,MATCH(ROUND(G1500*2,1)/2,神经网络!$D$10:$D$70,0),MATCH(ROUND(E1500*2,1)/2,神经网络!$F$8:$BN$8,0))</f>
        <v>-1.0096748678502057</v>
      </c>
      <c r="I1500">
        <f t="shared" si="157"/>
        <v>1405.1982929348001</v>
      </c>
      <c r="J1500">
        <f t="shared" si="158"/>
        <v>159.19356769482442</v>
      </c>
      <c r="K1500">
        <f t="shared" si="159"/>
        <v>8.826979087676321</v>
      </c>
      <c r="L1500">
        <f>MIN(MAX(L1499*(1+MAX(MIN(((B1500-B1499)/B1499)/($K$7*卓尔金历!$O$8),0),-卓尔金历!$N$11))+MIN(MAX(((B1500-B1499)/B1499)/($K$7*卓尔金历!$O$8),0),卓尔金历!$N$11),0),1)</f>
        <v>0</v>
      </c>
      <c r="M1500">
        <f t="shared" si="160"/>
        <v>1039.6054893902253</v>
      </c>
      <c r="N1500">
        <f t="shared" si="161"/>
        <v>-6.1792296422415134E-2</v>
      </c>
      <c r="O1500">
        <f t="shared" si="154"/>
        <v>2.4520048527572127E-2</v>
      </c>
      <c r="P1500">
        <f t="shared" si="155"/>
        <v>1.6623125071865044E-3</v>
      </c>
      <c r="Q1500">
        <f t="shared" si="162"/>
        <v>23.163274635697963</v>
      </c>
    </row>
    <row r="1501" spans="1:17">
      <c r="A1501" s="842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156"/>
        <v>0.56593315539106925</v>
      </c>
      <c r="G1501">
        <f>LN(F1501/参数实验室!$E$58)/参数实验室!$E$59</f>
        <v>-0.48931857097870574</v>
      </c>
      <c r="H1501" s="905">
        <f>INDEX(神经网络!$F$10:$BN$70,MATCH(ROUND(G1501*2,1)/2,神经网络!$D$10:$D$70,0),MATCH(ROUND(E1501*2,1)/2,神经网络!$F$8:$BN$8,0))</f>
        <v>-1.0887861587786023</v>
      </c>
      <c r="I1501">
        <f t="shared" si="157"/>
        <v>1355.7198490395008</v>
      </c>
      <c r="J1501">
        <f t="shared" si="158"/>
        <v>164.74522165915147</v>
      </c>
      <c r="K1501">
        <f t="shared" si="159"/>
        <v>8.2291907187718518</v>
      </c>
      <c r="L1501">
        <f>MIN(MAX(L1500*(1+MAX(MIN(((B1501-B1500)/B1500)/($K$7*卓尔金历!$O$8),0),-卓尔金历!$N$11))+MIN(MAX(((B1501-B1500)/B1500)/($K$7*卓尔金历!$O$8),0),卓尔金历!$N$11),0),1)</f>
        <v>1</v>
      </c>
      <c r="M1501">
        <f t="shared" si="160"/>
        <v>1039.6054893902253</v>
      </c>
      <c r="N1501">
        <f t="shared" si="161"/>
        <v>3.4873607299068847E-2</v>
      </c>
      <c r="O1501">
        <f t="shared" si="154"/>
        <v>2.6422109525699081E-2</v>
      </c>
      <c r="P1501">
        <f t="shared" si="155"/>
        <v>1.7715019968937266E-2</v>
      </c>
      <c r="Q1501">
        <f t="shared" si="162"/>
        <v>23.161918850001015</v>
      </c>
    </row>
    <row r="1502" spans="1:17">
      <c r="A1502" s="842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156"/>
        <v>0.57924162041375327</v>
      </c>
      <c r="G1502">
        <f>LN(F1502/参数实验室!$E$58)/参数实验室!$E$59</f>
        <v>-0.47711900755517495</v>
      </c>
      <c r="H1502" s="905">
        <f>INDEX(神经网络!$F$10:$BN$70,MATCH(ROUND(G1502*2,1)/2,神经网络!$D$10:$D$70,0),MATCH(ROUND(E1502*2,1)/2,神经网络!$F$8:$BN$8,0))</f>
        <v>-1.0887861587786023</v>
      </c>
      <c r="I1502">
        <f t="shared" si="157"/>
        <v>1393.4418694211035</v>
      </c>
      <c r="J1502">
        <f t="shared" si="158"/>
        <v>160.53509436973766</v>
      </c>
      <c r="K1502">
        <f t="shared" si="159"/>
        <v>8.6799828716067964</v>
      </c>
      <c r="L1502">
        <f>MIN(MAX(L1501*(1+MAX(MIN(((B1502-B1501)/B1501)/($K$7*卓尔金历!$O$8),0),-卓尔金历!$N$11))+MIN(MAX(((B1502-B1501)/B1501)/($K$7*卓尔金历!$O$8),0),卓尔金历!$N$11),0),1)</f>
        <v>0.24805043847953256</v>
      </c>
      <c r="M1502">
        <f t="shared" si="160"/>
        <v>1068.5318339350722</v>
      </c>
      <c r="N1502">
        <f t="shared" si="161"/>
        <v>-2.5555383318639342E-2</v>
      </c>
      <c r="O1502">
        <f t="shared" si="154"/>
        <v>2.4371407424621835E-2</v>
      </c>
      <c r="P1502">
        <f t="shared" si="155"/>
        <v>2.5168714046271183E-2</v>
      </c>
      <c r="Q1502">
        <f t="shared" si="162"/>
        <v>23.173335565342402</v>
      </c>
    </row>
    <row r="1503" spans="1:17">
      <c r="A1503" s="842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156"/>
        <v>0.57856102442966373</v>
      </c>
      <c r="G1503">
        <f>LN(F1503/参数实验室!$E$58)/参数实验室!$E$59</f>
        <v>-0.47773606193260337</v>
      </c>
      <c r="H1503" s="905">
        <f>INDEX(神经网络!$F$10:$BN$70,MATCH(ROUND(G1503*2,1)/2,神经网络!$D$10:$D$70,0),MATCH(ROUND(E1503*2,1)/2,神经网络!$F$8:$BN$8,0))</f>
        <v>-1.0426522782214145</v>
      </c>
      <c r="I1503">
        <f t="shared" si="157"/>
        <v>1393.9773594732499</v>
      </c>
      <c r="J1503">
        <f t="shared" si="158"/>
        <v>160.47843262439631</v>
      </c>
      <c r="K1503">
        <f t="shared" si="159"/>
        <v>8.6863844360686642</v>
      </c>
      <c r="L1503">
        <f>MIN(MAX(L1502*(1+MAX(MIN(((B1503-B1502)/B1502)/($K$7*卓尔金历!$O$8),0),-卓尔金历!$N$11))+MIN(MAX(((B1503-B1502)/B1502)/($K$7*卓尔金历!$O$8),0),卓尔金历!$N$11),0),1)</f>
        <v>0.24547431740690534</v>
      </c>
      <c r="M1503">
        <f t="shared" si="160"/>
        <v>1068.6336907322227</v>
      </c>
      <c r="N1503">
        <f t="shared" si="161"/>
        <v>-3.5295550523591074E-4</v>
      </c>
      <c r="O1503">
        <f t="shared" si="154"/>
        <v>2.395381041204226E-2</v>
      </c>
      <c r="P1503">
        <f t="shared" si="155"/>
        <v>1</v>
      </c>
      <c r="Q1503">
        <f t="shared" si="162"/>
        <v>23.173559701606358</v>
      </c>
    </row>
    <row r="1504" spans="1:17">
      <c r="A1504" s="842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156"/>
        <v>0.52936690480405968</v>
      </c>
      <c r="G1504">
        <f>LN(F1504/参数实验室!$E$58)/参数实验室!$E$59</f>
        <v>-0.52437577580682471</v>
      </c>
      <c r="H1504" s="905">
        <f>INDEX(神经网络!$F$10:$BN$70,MATCH(ROUND(G1504*2,1)/2,神经网络!$D$10:$D$70,0),MATCH(ROUND(E1504*2,1)/2,神经网络!$F$8:$BN$8,0))</f>
        <v>-1.0426522782214145</v>
      </c>
      <c r="I1504">
        <f t="shared" si="157"/>
        <v>1275.7005467919441</v>
      </c>
      <c r="J1504">
        <f t="shared" si="158"/>
        <v>173.53776784645447</v>
      </c>
      <c r="K1504">
        <f t="shared" si="159"/>
        <v>7.3511406918675988</v>
      </c>
      <c r="L1504">
        <f>MIN(MAX(L1503*(1+MAX(MIN(((B1504-B1503)/B1503)/($K$7*卓尔金历!$O$8),0),-卓尔金历!$N$11))+MIN(MAX(((B1504-B1503)/B1503)/($K$7*卓尔金历!$O$8),0),卓尔金历!$N$11),0),1)</f>
        <v>1</v>
      </c>
      <c r="M1504">
        <f t="shared" si="160"/>
        <v>1046.3760660129728</v>
      </c>
      <c r="N1504">
        <f t="shared" si="161"/>
        <v>8.1377509790514099E-2</v>
      </c>
      <c r="O1504">
        <f t="shared" si="154"/>
        <v>3.0617426358725146E-2</v>
      </c>
      <c r="P1504">
        <f t="shared" si="155"/>
        <v>5.3825154279987699E-4</v>
      </c>
      <c r="Q1504">
        <f t="shared" si="162"/>
        <v>21.207319173121974</v>
      </c>
    </row>
    <row r="1505" spans="1:17">
      <c r="A1505" s="842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156"/>
        <v>0.5376794648498795</v>
      </c>
      <c r="G1505">
        <f>LN(F1505/参数实验室!$E$58)/参数实验室!$E$59</f>
        <v>-0.51619811992624354</v>
      </c>
      <c r="H1505" s="905">
        <f>INDEX(神经网络!$F$10:$BN$70,MATCH(ROUND(G1505*2,1)/2,神经网络!$D$10:$D$70,0),MATCH(ROUND(E1505*2,1)/2,神经网络!$F$8:$BN$8,0))</f>
        <v>-1.0650992920386742</v>
      </c>
      <c r="I1505">
        <f t="shared" si="157"/>
        <v>1294.0938300247242</v>
      </c>
      <c r="J1505">
        <f t="shared" si="158"/>
        <v>171.13802322333487</v>
      </c>
      <c r="K1505">
        <f t="shared" si="159"/>
        <v>7.5616967267170878</v>
      </c>
      <c r="L1505">
        <f>MIN(MAX(L1504*(1+MAX(MIN(((B1505-B1504)/B1504)/($K$7*卓尔金历!$O$8),0),-卓尔金历!$N$11))+MIN(MAX(((B1505-B1504)/B1504)/($K$7*卓尔金历!$O$8),0),卓尔金历!$N$11),0),1)</f>
        <v>0.59310970517399564</v>
      </c>
      <c r="M1505">
        <f t="shared" si="160"/>
        <v>1061.4629070420672</v>
      </c>
      <c r="N1505">
        <f t="shared" si="161"/>
        <v>-1.3828370924091142E-2</v>
      </c>
      <c r="O1505">
        <f t="shared" si="154"/>
        <v>3.064839289142195E-2</v>
      </c>
      <c r="P1505">
        <f t="shared" si="155"/>
        <v>0.85084242738615223</v>
      </c>
      <c r="Q1505">
        <f t="shared" si="162"/>
        <v>21.207483754832889</v>
      </c>
    </row>
    <row r="1506" spans="1:17">
      <c r="A1506" s="842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156"/>
        <v>0.57421879421828759</v>
      </c>
      <c r="G1506">
        <f>LN(F1506/参数实验室!$E$58)/参数实验室!$E$59</f>
        <v>-0.48169006567950279</v>
      </c>
      <c r="H1506" s="905">
        <f>INDEX(神经网络!$F$10:$BN$70,MATCH(ROUND(G1506*2,1)/2,神经网络!$D$10:$D$70,0),MATCH(ROUND(E1506*2,1)/2,神经网络!$F$8:$BN$8,0))</f>
        <v>-1.0650992920386742</v>
      </c>
      <c r="I1506">
        <f t="shared" si="157"/>
        <v>1352.8538814863828</v>
      </c>
      <c r="J1506">
        <f t="shared" si="158"/>
        <v>163.84222497107041</v>
      </c>
      <c r="K1506">
        <f t="shared" si="159"/>
        <v>8.2570526720157513</v>
      </c>
      <c r="L1506">
        <f>MIN(MAX(L1505*(1+MAX(MIN(((B1506-B1505)/B1505)/($K$7*卓尔金历!$O$8),0),-卓尔金历!$N$11))+MIN(MAX(((B1506-B1505)/B1505)/($K$7*卓尔金历!$O$8),0),卓尔金历!$N$11),0),1)</f>
        <v>0</v>
      </c>
      <c r="M1506">
        <f t="shared" si="160"/>
        <v>1090.0490955785947</v>
      </c>
      <c r="N1506">
        <f t="shared" si="161"/>
        <v>-4.2631077038581058E-2</v>
      </c>
      <c r="O1506">
        <f t="shared" si="154"/>
        <v>3.1015727616470423E-2</v>
      </c>
      <c r="P1506">
        <f t="shared" si="155"/>
        <v>2.0899473886147393E-2</v>
      </c>
      <c r="Q1506">
        <f t="shared" si="162"/>
        <v>22.026805878130649</v>
      </c>
    </row>
    <row r="1507" spans="1:17">
      <c r="A1507" s="842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156"/>
        <v>0.59724913389640366</v>
      </c>
      <c r="G1507">
        <f>LN(F1507/参数实验室!$E$58)/参数实验室!$E$59</f>
        <v>-0.46105079043903857</v>
      </c>
      <c r="H1507" s="905">
        <f>INDEX(神经网络!$F$10:$BN$70,MATCH(ROUND(G1507*2,1)/2,神经网络!$D$10:$D$70,0),MATCH(ROUND(E1507*2,1)/2,神经网络!$F$8:$BN$8,0))</f>
        <v>-1.035727543079942</v>
      </c>
      <c r="I1507">
        <f t="shared" si="157"/>
        <v>1373.6252492188603</v>
      </c>
      <c r="J1507">
        <f t="shared" si="158"/>
        <v>161.48038785363693</v>
      </c>
      <c r="K1507">
        <f t="shared" si="159"/>
        <v>8.50645250161209</v>
      </c>
      <c r="L1507">
        <f>MIN(MAX(L1506*(1+MAX(MIN(((B1507-B1506)/B1506)/($K$7*卓尔金历!$O$8),0),-卓尔金历!$N$11))+MIN(MAX(((B1507-B1506)/B1506)/($K$7*卓尔金历!$O$8),0),卓尔金历!$N$11),0),1)</f>
        <v>0</v>
      </c>
      <c r="M1507">
        <f t="shared" si="160"/>
        <v>1090.0490955785947</v>
      </c>
      <c r="N1507">
        <f t="shared" si="161"/>
        <v>-1.4415313987896005E-2</v>
      </c>
      <c r="O1507">
        <f t="shared" si="154"/>
        <v>3.1047829638899058E-2</v>
      </c>
      <c r="P1507">
        <f t="shared" si="155"/>
        <v>0.8220499602065493</v>
      </c>
      <c r="Q1507">
        <f t="shared" si="162"/>
        <v>22.033873952010122</v>
      </c>
    </row>
    <row r="1508" spans="1:17">
      <c r="A1508" s="842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156"/>
        <v>0.62241174167216795</v>
      </c>
      <c r="G1508">
        <f>LN(F1508/参数实验室!$E$58)/参数实验室!$E$59</f>
        <v>-0.43939137527751537</v>
      </c>
      <c r="H1508" s="905">
        <f>INDEX(神经网络!$F$10:$BN$70,MATCH(ROUND(G1508*2,1)/2,神经网络!$D$10:$D$70,0),MATCH(ROUND(E1508*2,1)/2,神经网络!$F$8:$BN$8,0))</f>
        <v>-1.0571060104129057</v>
      </c>
      <c r="I1508">
        <f t="shared" si="157"/>
        <v>1395.7487241296074</v>
      </c>
      <c r="J1508">
        <f t="shared" si="158"/>
        <v>158.96931487171284</v>
      </c>
      <c r="K1508">
        <f t="shared" si="159"/>
        <v>8.7799882968355689</v>
      </c>
      <c r="L1508">
        <f>MIN(MAX(L1507*(1+MAX(MIN(((B1508-B1507)/B1507)/($K$7*卓尔金历!$O$8),0),-卓尔金历!$N$11))+MIN(MAX(((B1508-B1507)/B1507)/($K$7*卓尔金历!$O$8),0),卓尔金历!$N$11),0),1)</f>
        <v>0</v>
      </c>
      <c r="M1508">
        <f t="shared" si="160"/>
        <v>1090.0490955785947</v>
      </c>
      <c r="N1508">
        <f t="shared" si="161"/>
        <v>-1.5550327908551338E-2</v>
      </c>
      <c r="O1508">
        <f t="shared" si="154"/>
        <v>3.0921901052971653E-2</v>
      </c>
      <c r="P1508">
        <f t="shared" si="155"/>
        <v>0.73977255828279576</v>
      </c>
      <c r="Q1508">
        <f t="shared" si="162"/>
        <v>22.325599289062787</v>
      </c>
    </row>
    <row r="1509" spans="1:17">
      <c r="A1509" s="842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156"/>
        <v>0.66971967256126363</v>
      </c>
      <c r="G1509">
        <f>LN(F1509/参数实验室!$E$58)/参数实验室!$E$59</f>
        <v>-0.40094193909006759</v>
      </c>
      <c r="H1509" s="905">
        <f>INDEX(神经网络!$F$10:$BN$70,MATCH(ROUND(G1509*2,1)/2,神经网络!$D$10:$D$70,0),MATCH(ROUND(E1509*2,1)/2,神经网络!$F$8:$BN$8,0))</f>
        <v>-0.99880513524863823</v>
      </c>
      <c r="I1509">
        <f t="shared" si="157"/>
        <v>1459.6454646962893</v>
      </c>
      <c r="J1509">
        <f t="shared" si="158"/>
        <v>152.08491281273675</v>
      </c>
      <c r="K1509">
        <f t="shared" si="159"/>
        <v>9.597569132275213</v>
      </c>
      <c r="L1509">
        <f>MIN(MAX(L1508*(1+MAX(MIN(((B1509-B1508)/B1508)/($K$7*卓尔金历!$O$8),0),-卓尔金历!$N$11))+MIN(MAX(((B1509-B1508)/B1508)/($K$7*卓尔金历!$O$8),0),卓尔金历!$N$11),0),1)</f>
        <v>0</v>
      </c>
      <c r="M1509">
        <f t="shared" si="160"/>
        <v>1090.0490955785947</v>
      </c>
      <c r="N1509">
        <f t="shared" si="161"/>
        <v>-4.3306483798661088E-2</v>
      </c>
      <c r="O1509">
        <f t="shared" si="154"/>
        <v>3.173746395152436E-2</v>
      </c>
      <c r="P1509">
        <f t="shared" si="155"/>
        <v>2.1311233390184887E-2</v>
      </c>
      <c r="Q1509">
        <f t="shared" si="162"/>
        <v>23.08168809480831</v>
      </c>
    </row>
    <row r="1510" spans="1:17">
      <c r="A1510" s="842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156"/>
        <v>0.68507524588874036</v>
      </c>
      <c r="G1510">
        <f>LN(F1510/参数实验室!$E$58)/参数实验室!$E$59</f>
        <v>-0.38904378420309588</v>
      </c>
      <c r="H1510" s="905">
        <f>INDEX(神经网络!$F$10:$BN$70,MATCH(ROUND(G1510*2,1)/2,神经网络!$D$10:$D$70,0),MATCH(ROUND(E1510*2,1)/2,神经网络!$F$8:$BN$8,0))</f>
        <v>-0.97434156546779616</v>
      </c>
      <c r="I1510">
        <f t="shared" si="157"/>
        <v>1459.1482007508846</v>
      </c>
      <c r="J1510">
        <f t="shared" si="158"/>
        <v>152.13678624157038</v>
      </c>
      <c r="K1510">
        <f t="shared" si="159"/>
        <v>9.5910281582652619</v>
      </c>
      <c r="L1510">
        <f>MIN(MAX(L1509*(1+MAX(MIN(((B1510-B1509)/B1509)/($K$7*卓尔金历!$O$8),0),-卓尔金历!$N$11))+MIN(MAX(((B1510-B1509)/B1509)/($K$7*卓尔金历!$O$8),0),卓尔金历!$N$11),0),1)</f>
        <v>1.0036103548434367E-2</v>
      </c>
      <c r="M1510">
        <f t="shared" si="160"/>
        <v>1090.0490955785947</v>
      </c>
      <c r="N1510">
        <f t="shared" si="161"/>
        <v>3.4108201710656311E-4</v>
      </c>
      <c r="O1510">
        <f t="shared" si="154"/>
        <v>3.182169183991207E-2</v>
      </c>
      <c r="P1510">
        <f t="shared" si="155"/>
        <v>1</v>
      </c>
      <c r="Q1510">
        <f t="shared" si="162"/>
        <v>23.081520517294628</v>
      </c>
    </row>
    <row r="1511" spans="1:17">
      <c r="A1511" s="842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156"/>
        <v>0.67267683353948315</v>
      </c>
      <c r="G1511">
        <f>LN(F1511/参数实验室!$E$58)/参数实验室!$E$59</f>
        <v>-0.39862953675732471</v>
      </c>
      <c r="H1511" s="905">
        <f>INDEX(神经网络!$F$10:$BN$70,MATCH(ROUND(G1511*2,1)/2,神经网络!$D$10:$D$70,0),MATCH(ROUND(E1511*2,1)/2,神经网络!$F$8:$BN$8,0))</f>
        <v>-0.99880513524863823</v>
      </c>
      <c r="I1511">
        <f t="shared" si="157"/>
        <v>1448.8751460005085</v>
      </c>
      <c r="J1511">
        <f t="shared" si="158"/>
        <v>153.23610390646803</v>
      </c>
      <c r="K1511">
        <f t="shared" si="159"/>
        <v>9.4551813121330088</v>
      </c>
      <c r="L1511">
        <f>MIN(MAX(L1510*(1+MAX(MIN(((B1511-B1510)/B1510)/($K$7*卓尔金历!$O$8),0),-卓尔金历!$N$11))+MIN(MAX(((B1511-B1510)/B1510)/($K$7*卓尔金历!$O$8),0),卓尔金历!$N$11),0),1)</f>
        <v>0.2226517785954101</v>
      </c>
      <c r="M1511">
        <f t="shared" si="160"/>
        <v>1089.9720741816511</v>
      </c>
      <c r="N1511">
        <f t="shared" si="161"/>
        <v>7.2258504471896436E-3</v>
      </c>
      <c r="O1511">
        <f t="shared" si="154"/>
        <v>3.2020656231763117E-2</v>
      </c>
      <c r="P1511">
        <f t="shared" si="155"/>
        <v>1</v>
      </c>
      <c r="Q1511">
        <f t="shared" si="162"/>
        <v>22.919016308418463</v>
      </c>
    </row>
    <row r="1512" spans="1:17">
      <c r="A1512" s="842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156"/>
        <v>0.67630927194175738</v>
      </c>
      <c r="G1512">
        <f>LN(F1512/参数实验室!$E$58)/参数实验室!$E$59</f>
        <v>-0.39580296266321208</v>
      </c>
      <c r="H1512" s="905">
        <f>INDEX(神经网络!$F$10:$BN$70,MATCH(ROUND(G1512*2,1)/2,神经网络!$D$10:$D$70,0),MATCH(ROUND(E1512*2,1)/2,神经网络!$F$8:$BN$8,0))</f>
        <v>-0.99880513524863823</v>
      </c>
      <c r="I1512">
        <f t="shared" si="157"/>
        <v>1447.232141622758</v>
      </c>
      <c r="J1512">
        <f t="shared" si="158"/>
        <v>153.41007940624857</v>
      </c>
      <c r="K1512">
        <f t="shared" si="159"/>
        <v>9.4337487290539173</v>
      </c>
      <c r="L1512">
        <f>MIN(MAX(L1511*(1+MAX(MIN(((B1512-B1511)/B1511)/($K$7*卓尔金历!$O$8),0),-卓尔金历!$N$11))+MIN(MAX(((B1512-B1511)/B1511)/($K$7*卓尔金历!$O$8),0),卓尔金历!$N$11),0),1)</f>
        <v>0.25605845746372324</v>
      </c>
      <c r="M1512">
        <f t="shared" si="160"/>
        <v>1089.6968736314109</v>
      </c>
      <c r="N1512">
        <f t="shared" si="161"/>
        <v>1.1353427511230662E-3</v>
      </c>
      <c r="O1512">
        <f t="shared" si="154"/>
        <v>3.1101979256388516E-2</v>
      </c>
      <c r="P1512">
        <f t="shared" si="155"/>
        <v>1</v>
      </c>
      <c r="Q1512">
        <f t="shared" si="162"/>
        <v>22.893026460892671</v>
      </c>
    </row>
    <row r="1513" spans="1:17">
      <c r="A1513" s="842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156"/>
        <v>0.70180402375985018</v>
      </c>
      <c r="G1513">
        <f>LN(F1513/参数实验室!$E$58)/参数实验室!$E$59</f>
        <v>-0.37638140939190201</v>
      </c>
      <c r="H1513" s="905">
        <f>INDEX(神经网络!$F$10:$BN$70,MATCH(ROUND(G1513*2,1)/2,神经网络!$D$10:$D$70,0),MATCH(ROUND(E1513*2,1)/2,神经网络!$F$8:$BN$8,0))</f>
        <v>-1.0233325599669771</v>
      </c>
      <c r="I1513">
        <f t="shared" si="157"/>
        <v>1478.047599437745</v>
      </c>
      <c r="J1513">
        <f t="shared" si="158"/>
        <v>150.13965923147501</v>
      </c>
      <c r="K1513">
        <f t="shared" si="159"/>
        <v>9.8444848416699333</v>
      </c>
      <c r="L1513">
        <f>MIN(MAX(L1512*(1+MAX(MIN(((B1513-B1512)/B1512)/($K$7*卓尔金历!$O$8),0),-卓尔金历!$N$11))+MIN(MAX(((B1513-B1512)/B1512)/($K$7*卓尔金历!$O$8),0),卓尔金历!$N$11),0),1)</f>
        <v>9.544013183513532E-2</v>
      </c>
      <c r="M1513">
        <f t="shared" si="160"/>
        <v>1095.6380884399787</v>
      </c>
      <c r="N1513">
        <f t="shared" si="161"/>
        <v>-2.1318157108263326E-2</v>
      </c>
      <c r="O1513">
        <f t="shared" si="154"/>
        <v>3.1111547276115589E-2</v>
      </c>
      <c r="P1513">
        <f t="shared" si="155"/>
        <v>0.42087903535061605</v>
      </c>
      <c r="Q1513">
        <f t="shared" si="162"/>
        <v>23.38048045729991</v>
      </c>
    </row>
    <row r="1514" spans="1:17">
      <c r="A1514" s="842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156"/>
        <v>0.73891114122705759</v>
      </c>
      <c r="G1514">
        <f>LN(F1514/参数实验室!$E$58)/参数实验室!$E$59</f>
        <v>-0.34933910512544014</v>
      </c>
      <c r="H1514" s="905">
        <f>INDEX(神经网络!$F$10:$BN$70,MATCH(ROUND(G1514*2,1)/2,神经网络!$D$10:$D$70,0),MATCH(ROUND(E1514*2,1)/2,神经网络!$F$8:$BN$8,0))</f>
        <v>-1.0032442907224854</v>
      </c>
      <c r="I1514">
        <f t="shared" si="157"/>
        <v>1549.0022238614511</v>
      </c>
      <c r="J1514">
        <f t="shared" si="158"/>
        <v>143.09644467499282</v>
      </c>
      <c r="K1514">
        <f t="shared" si="159"/>
        <v>10.824882668326355</v>
      </c>
      <c r="L1514">
        <f>MIN(MAX(L1513*(1+MAX(MIN(((B1514-B1513)/B1513)/($K$7*卓尔金历!$O$8),0),-卓尔金历!$N$11))+MIN(MAX(((B1514-B1513)/B1513)/($K$7*卓尔金历!$O$8),0),卓尔金历!$N$11),0),1)</f>
        <v>0</v>
      </c>
      <c r="M1514">
        <f t="shared" si="160"/>
        <v>1100.6579349405667</v>
      </c>
      <c r="N1514">
        <f t="shared" si="161"/>
        <v>-4.6911086601198651E-2</v>
      </c>
      <c r="O1514">
        <f t="shared" si="154"/>
        <v>3.1880871463142613E-2</v>
      </c>
      <c r="P1514">
        <f t="shared" si="155"/>
        <v>1.9094779144982393E-2</v>
      </c>
      <c r="Q1514">
        <f t="shared" si="162"/>
        <v>23.852872974870536</v>
      </c>
    </row>
    <row r="1515" spans="1:17">
      <c r="A1515" s="842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156"/>
        <v>0.79630872231603467</v>
      </c>
      <c r="G1515">
        <f>LN(F1515/参数实验室!$E$58)/参数实验室!$E$59</f>
        <v>-0.31007515155773002</v>
      </c>
      <c r="H1515" s="905">
        <f>INDEX(神经网络!$F$10:$BN$70,MATCH(ROUND(G1515*2,1)/2,神经网络!$D$10:$D$70,0),MATCH(ROUND(E1515*2,1)/2,神经网络!$F$8:$BN$8,0))</f>
        <v>-0.9467025045914701</v>
      </c>
      <c r="I1515">
        <f t="shared" si="157"/>
        <v>1681.3277547548694</v>
      </c>
      <c r="J1515">
        <f t="shared" si="158"/>
        <v>130.91177526834505</v>
      </c>
      <c r="K1515">
        <f t="shared" si="159"/>
        <v>12.843212547598998</v>
      </c>
      <c r="L1515">
        <f>MIN(MAX(L1514*(1+MAX(MIN(((B1515-B1514)/B1514)/($K$7*卓尔金历!$O$8),0),-卓尔金历!$N$11))+MIN(MAX(((B1515-B1514)/B1514)/($K$7*卓尔金历!$O$8),0),卓尔金历!$N$11),0),1)</f>
        <v>0</v>
      </c>
      <c r="M1515">
        <f t="shared" si="160"/>
        <v>1100.6579349405667</v>
      </c>
      <c r="N1515">
        <f t="shared" si="161"/>
        <v>-8.5150049914392636E-2</v>
      </c>
      <c r="O1515">
        <f t="shared" si="154"/>
        <v>3.4929443407969829E-2</v>
      </c>
      <c r="P1515">
        <f t="shared" si="155"/>
        <v>3.4723092883317918E-3</v>
      </c>
      <c r="Q1515">
        <f t="shared" si="162"/>
        <v>23.891781694418938</v>
      </c>
    </row>
    <row r="1516" spans="1:17">
      <c r="A1516" s="842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156"/>
        <v>0.82297962974486627</v>
      </c>
      <c r="G1516">
        <f>LN(F1516/参数实验室!$E$58)/参数实验室!$E$59</f>
        <v>-0.29278409942972961</v>
      </c>
      <c r="H1516" s="905">
        <f>INDEX(神经网络!$F$10:$BN$70,MATCH(ROUND(G1516*2,1)/2,神经网络!$D$10:$D$70,0),MATCH(ROUND(E1516*2,1)/2,神经网络!$F$8:$BN$8,0))</f>
        <v>-0.92929782516238868</v>
      </c>
      <c r="I1516">
        <f t="shared" si="157"/>
        <v>1713.7270239469433</v>
      </c>
      <c r="J1516">
        <f t="shared" si="158"/>
        <v>128.24707713179825</v>
      </c>
      <c r="K1516">
        <f t="shared" si="159"/>
        <v>13.362698490085377</v>
      </c>
      <c r="L1516">
        <f>MIN(MAX(L1515*(1+MAX(MIN(((B1516-B1515)/B1515)/($K$7*卓尔金历!$O$8),0),-卓尔金历!$N$11))+MIN(MAX(((B1516-B1515)/B1515)/($K$7*卓尔金历!$O$8),0),卓尔金历!$N$11),0),1)</f>
        <v>0</v>
      </c>
      <c r="M1516">
        <f t="shared" si="160"/>
        <v>1100.6579349405667</v>
      </c>
      <c r="N1516">
        <f t="shared" si="161"/>
        <v>-2.0354915599339173E-2</v>
      </c>
      <c r="O1516">
        <f t="shared" ref="O1516:O1579" si="163">STDEVP(N1496:N1516)</f>
        <v>3.4845688111258537E-2</v>
      </c>
      <c r="P1516">
        <f t="shared" ref="P1516:P1579" si="164">MIN(O1515*MAX(1-LN(MAX(ABS(N1516),0.0001)/O1516),0)+MAX(-LN(MAX(ABS(N1516),0.0001)/O1516),0),1)</f>
        <v>0.5913147224951999</v>
      </c>
      <c r="Q1516">
        <f t="shared" si="162"/>
        <v>23.893380331093304</v>
      </c>
    </row>
    <row r="1517" spans="1:17">
      <c r="A1517" s="842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156"/>
        <v>0.82062814563763109</v>
      </c>
      <c r="G1517">
        <f>LN(F1517/参数实验室!$E$58)/参数实验室!$E$59</f>
        <v>-0.29428590150377504</v>
      </c>
      <c r="H1517" s="905">
        <f>INDEX(神经网络!$F$10:$BN$70,MATCH(ROUND(G1517*2,1)/2,神经网络!$D$10:$D$70,0),MATCH(ROUND(E1517*2,1)/2,神经网络!$F$8:$BN$8,0))</f>
        <v>-0.92929782516238868</v>
      </c>
      <c r="I1517">
        <f t="shared" si="157"/>
        <v>1686.3700258192541</v>
      </c>
      <c r="J1517">
        <f t="shared" si="158"/>
        <v>130.45010175172564</v>
      </c>
      <c r="K1517">
        <f t="shared" si="159"/>
        <v>12.927318592888305</v>
      </c>
      <c r="L1517">
        <f>MIN(MAX(L1516*(1+MAX(MIN(((B1517-B1516)/B1516)/($K$7*卓尔金历!$O$8),0),-卓尔金历!$N$11))+MIN(MAX(((B1517-B1516)/B1516)/($K$7*卓尔金历!$O$8),0),卓尔金历!$N$11),0),1)</f>
        <v>0.5054499821959878</v>
      </c>
      <c r="M1517">
        <f t="shared" si="160"/>
        <v>1100.6579349405667</v>
      </c>
      <c r="N1517">
        <f t="shared" si="161"/>
        <v>1.7177971375233404E-2</v>
      </c>
      <c r="O1517">
        <f t="shared" si="163"/>
        <v>3.5498037617440852E-2</v>
      </c>
      <c r="P1517">
        <f t="shared" si="164"/>
        <v>0.78598800404701696</v>
      </c>
      <c r="Q1517">
        <f t="shared" si="162"/>
        <v>23.667840586744479</v>
      </c>
    </row>
    <row r="1518" spans="1:17">
      <c r="A1518" s="842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156"/>
        <v>0.80583620687068036</v>
      </c>
      <c r="G1518">
        <f>LN(F1518/参数实验室!$E$58)/参数实验室!$E$59</f>
        <v>-0.30383277280127929</v>
      </c>
      <c r="H1518" s="905">
        <f>INDEX(神经网络!$F$10:$BN$70,MATCH(ROUND(G1518*2,1)/2,神经网络!$D$10:$D$70,0),MATCH(ROUND(E1518*2,1)/2,神经网络!$F$8:$BN$8,0))</f>
        <v>-0.8846759785042615</v>
      </c>
      <c r="I1518">
        <f t="shared" si="157"/>
        <v>1656.2084734450664</v>
      </c>
      <c r="J1518">
        <f t="shared" si="158"/>
        <v>132.96077570727411</v>
      </c>
      <c r="K1518">
        <f t="shared" si="159"/>
        <v>12.4563689150804</v>
      </c>
      <c r="L1518">
        <f>MIN(MAX(L1517*(1+MAX(MIN(((B1518-B1517)/B1517)/($K$7*卓尔金历!$O$8),0),-卓尔金历!$N$11))+MIN(MAX(((B1518-B1517)/B1517)/($K$7*卓尔金历!$O$8),0),卓尔金历!$N$11),0),1)</f>
        <v>1</v>
      </c>
      <c r="M1518">
        <f t="shared" si="160"/>
        <v>1090.7077450145343</v>
      </c>
      <c r="N1518">
        <f t="shared" si="161"/>
        <v>1.9246239917288979E-2</v>
      </c>
      <c r="O1518">
        <f t="shared" si="163"/>
        <v>3.6337034667957617E-2</v>
      </c>
      <c r="P1518">
        <f t="shared" si="164"/>
        <v>0.69357955979430208</v>
      </c>
      <c r="Q1518">
        <f t="shared" si="162"/>
        <v>23.33512329732557</v>
      </c>
    </row>
    <row r="1519" spans="1:17">
      <c r="A1519" s="842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156"/>
        <v>0.75168916296302524</v>
      </c>
      <c r="G1519">
        <f>LN(F1519/参数实验室!$E$58)/参数实验室!$E$59</f>
        <v>-0.34034036731558281</v>
      </c>
      <c r="H1519" s="905">
        <f>INDEX(神经网络!$F$10:$BN$70,MATCH(ROUND(G1519*2,1)/2,神经网络!$D$10:$D$70,0),MATCH(ROUND(E1519*2,1)/2,神经网络!$F$8:$BN$8,0))</f>
        <v>-0.95744718541965412</v>
      </c>
      <c r="I1519">
        <f t="shared" si="157"/>
        <v>1551.2558425212878</v>
      </c>
      <c r="J1519">
        <f t="shared" si="158"/>
        <v>142.48473724113148</v>
      </c>
      <c r="K1519">
        <f t="shared" si="159"/>
        <v>10.887172005630665</v>
      </c>
      <c r="L1519">
        <f>MIN(MAX(L1518*(1+MAX(MIN(((B1519-B1518)/B1518)/($K$7*卓尔金历!$O$8),0),-卓尔金历!$N$11))+MIN(MAX(((B1519-B1518)/B1518)/($K$7*卓尔金历!$O$8),0),卓尔金历!$N$11),0),1)</f>
        <v>1</v>
      </c>
      <c r="M1519">
        <f t="shared" si="160"/>
        <v>1021.5904513624233</v>
      </c>
      <c r="N1519">
        <f t="shared" si="161"/>
        <v>7.1629858378874756E-2</v>
      </c>
      <c r="O1519">
        <f t="shared" si="163"/>
        <v>4.0509321032937175E-2</v>
      </c>
      <c r="P1519">
        <f t="shared" si="164"/>
        <v>1.5625655030513878E-2</v>
      </c>
      <c r="Q1519">
        <f t="shared" si="162"/>
        <v>22.309507472360391</v>
      </c>
    </row>
    <row r="1520" spans="1:17">
      <c r="A1520" s="842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156"/>
        <v>0.72467956768522479</v>
      </c>
      <c r="G1520">
        <f>LN(F1520/参数实验室!$E$58)/参数实验室!$E$59</f>
        <v>-0.35954651392783876</v>
      </c>
      <c r="H1520" s="905">
        <f>INDEX(神经网络!$F$10:$BN$70,MATCH(ROUND(G1520*2,1)/2,神经网络!$D$10:$D$70,0),MATCH(ROUND(E1520*2,1)/2,神经网络!$F$8:$BN$8,0))</f>
        <v>-0.95744718541965412</v>
      </c>
      <c r="I1520">
        <f t="shared" si="157"/>
        <v>1492.4834085797827</v>
      </c>
      <c r="J1520">
        <f t="shared" si="158"/>
        <v>148.12297992897314</v>
      </c>
      <c r="K1520">
        <f t="shared" si="159"/>
        <v>10.075974769718025</v>
      </c>
      <c r="L1520">
        <f>MIN(MAX(L1519*(1+MAX(MIN(((B1520-B1519)/B1519)/($K$7*卓尔金历!$O$8),0),-卓尔金历!$N$11))+MIN(MAX(((B1520-B1519)/B1519)/($K$7*卓尔金历!$O$8),0),卓尔金历!$N$11),0),1)</f>
        <v>1</v>
      </c>
      <c r="M1520">
        <f t="shared" si="160"/>
        <v>982.88545140549547</v>
      </c>
      <c r="N1520">
        <f t="shared" si="161"/>
        <v>3.9570853671855949E-2</v>
      </c>
      <c r="O1520">
        <f t="shared" si="163"/>
        <v>4.006527873300042E-2</v>
      </c>
      <c r="P1520">
        <f t="shared" si="164"/>
        <v>5.3429599287462298E-2</v>
      </c>
      <c r="Q1520">
        <f t="shared" si="162"/>
        <v>22.296300038002602</v>
      </c>
    </row>
    <row r="1521" spans="1:17">
      <c r="A1521" s="842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156"/>
        <v>0.75602208223672396</v>
      </c>
      <c r="G1521">
        <f>LN(F1521/参数实验室!$E$58)/参数实验室!$E$59</f>
        <v>-0.33732366704606348</v>
      </c>
      <c r="H1521" s="905">
        <f>INDEX(神经网络!$F$10:$BN$70,MATCH(ROUND(G1521*2,1)/2,神经网络!$D$10:$D$70,0),MATCH(ROUND(E1521*2,1)/2,神经网络!$F$8:$BN$8,0))</f>
        <v>-0.95744718541965412</v>
      </c>
      <c r="I1521">
        <f t="shared" si="157"/>
        <v>1527.5522871791334</v>
      </c>
      <c r="J1521">
        <f t="shared" si="158"/>
        <v>144.48784964686149</v>
      </c>
      <c r="K1521">
        <f t="shared" si="159"/>
        <v>10.572185072395907</v>
      </c>
      <c r="L1521">
        <f>MIN(MAX(L1520*(1+MAX(MIN(((B1521-B1520)/B1520)/($K$7*卓尔金历!$O$8),0),-卓尔金历!$N$11))+MIN(MAX(((B1521-B1520)/B1520)/($K$7*卓尔金历!$O$8),0),卓尔金历!$N$11),0),1)</f>
        <v>0.27788918278981556</v>
      </c>
      <c r="M1521">
        <f t="shared" si="160"/>
        <v>1005.9803081886653</v>
      </c>
      <c r="N1521">
        <f t="shared" si="161"/>
        <v>-2.4541298614534628E-2</v>
      </c>
      <c r="O1521">
        <f t="shared" si="163"/>
        <v>3.8327153084872577E-2</v>
      </c>
      <c r="P1521">
        <f t="shared" si="164"/>
        <v>0.50372767660405848</v>
      </c>
      <c r="Q1521">
        <f t="shared" si="162"/>
        <v>22.324291596771825</v>
      </c>
    </row>
    <row r="1522" spans="1:17">
      <c r="A1522" s="842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156"/>
        <v>0.76190980355223648</v>
      </c>
      <c r="G1522">
        <f>LN(F1522/参数实验室!$E$58)/参数实验室!$E$59</f>
        <v>-0.33325206164229149</v>
      </c>
      <c r="H1522" s="905">
        <f>INDEX(神经网络!$F$10:$BN$70,MATCH(ROUND(G1522*2,1)/2,神经网络!$D$10:$D$70,0),MATCH(ROUND(E1522*2,1)/2,神经网络!$F$8:$BN$8,0))</f>
        <v>-0.93501472797587604</v>
      </c>
      <c r="I1522">
        <f t="shared" si="157"/>
        <v>1531.9508324599192</v>
      </c>
      <c r="J1522">
        <f t="shared" si="158"/>
        <v>144.0533099237858</v>
      </c>
      <c r="K1522">
        <f t="shared" si="159"/>
        <v>10.634610431863228</v>
      </c>
      <c r="L1522">
        <f>MIN(MAX(L1521*(1+MAX(MIN(((B1522-B1521)/B1521)/($K$7*卓尔金历!$O$8),0),-卓尔金历!$N$11))+MIN(MAX(((B1522-B1521)/B1521)/($K$7*卓尔金历!$O$8),0),卓尔金历!$N$11),0),1)</f>
        <v>0.25329818741950205</v>
      </c>
      <c r="M1522">
        <f t="shared" si="160"/>
        <v>1006.7852678246277</v>
      </c>
      <c r="N1522">
        <f t="shared" si="161"/>
        <v>-3.0074481981546548E-3</v>
      </c>
      <c r="O1522">
        <f t="shared" si="163"/>
        <v>3.7339808080334588E-2</v>
      </c>
      <c r="P1522">
        <f t="shared" si="164"/>
        <v>1</v>
      </c>
      <c r="Q1522">
        <f t="shared" si="162"/>
        <v>22.356672315347144</v>
      </c>
    </row>
    <row r="1523" spans="1:17">
      <c r="A1523" s="842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156"/>
        <v>0.7512097976027885</v>
      </c>
      <c r="G1523">
        <f>LN(F1523/参数实验室!$E$58)/参数实验室!$E$59</f>
        <v>-0.3406751827124489</v>
      </c>
      <c r="H1523" s="905">
        <f>INDEX(神经网络!$F$10:$BN$70,MATCH(ROUND(G1523*2,1)/2,神经网络!$D$10:$D$70,0),MATCH(ROUND(E1523*2,1)/2,神经网络!$F$8:$BN$8,0))</f>
        <v>-0.90706320640180993</v>
      </c>
      <c r="I1523">
        <f t="shared" si="157"/>
        <v>1485.6435057998137</v>
      </c>
      <c r="J1523">
        <f t="shared" si="158"/>
        <v>148.71034675392028</v>
      </c>
      <c r="K1523">
        <f t="shared" si="159"/>
        <v>9.9901825140532754</v>
      </c>
      <c r="L1523">
        <f>MIN(MAX(L1522*(1+MAX(MIN(((B1523-B1522)/B1522)/($K$7*卓尔金历!$O$8),0),-卓尔金历!$N$11))+MIN(MAX(((B1523-B1522)/B1522)/($K$7*卓尔金历!$O$8),0),卓尔金历!$N$11),0),1)</f>
        <v>1</v>
      </c>
      <c r="M1523">
        <f t="shared" si="160"/>
        <v>999.07669789141949</v>
      </c>
      <c r="N1523">
        <f t="shared" si="161"/>
        <v>3.2328565255448548E-2</v>
      </c>
      <c r="O1523">
        <f t="shared" si="163"/>
        <v>3.7902893348662203E-2</v>
      </c>
      <c r="P1523">
        <f t="shared" si="164"/>
        <v>0.20235592247775774</v>
      </c>
      <c r="Q1523">
        <f t="shared" si="162"/>
        <v>21.680881874816276</v>
      </c>
    </row>
    <row r="1524" spans="1:17">
      <c r="A1524" s="842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156"/>
        <v>0.70362498549250174</v>
      </c>
      <c r="G1524">
        <f>LN(F1524/参数实验室!$E$58)/参数实验室!$E$59</f>
        <v>-0.37502134117614633</v>
      </c>
      <c r="H1524" s="905">
        <f>INDEX(神经网络!$F$10:$BN$70,MATCH(ROUND(G1524*2,1)/2,神经网络!$D$10:$D$70,0),MATCH(ROUND(E1524*2,1)/2,神经网络!$F$8:$BN$8,0))</f>
        <v>-0.94942414588938961</v>
      </c>
      <c r="I1524">
        <f t="shared" si="157"/>
        <v>1368.9232843262041</v>
      </c>
      <c r="J1524">
        <f t="shared" si="158"/>
        <v>161.5909181596902</v>
      </c>
      <c r="K1524">
        <f t="shared" si="159"/>
        <v>8.4715360239081186</v>
      </c>
      <c r="L1524">
        <f>MIN(MAX(L1523*(1+MAX(MIN(((B1524-B1523)/B1523)/($K$7*卓尔金历!$O$8),0),-卓尔金历!$N$11))+MIN(MAX(((B1524-B1523)/B1523)/($K$7*卓尔金历!$O$8),0),卓尔金历!$N$11),0),1)</f>
        <v>1</v>
      </c>
      <c r="M1524">
        <f t="shared" si="160"/>
        <v>920.58380710586778</v>
      </c>
      <c r="N1524">
        <f t="shared" si="161"/>
        <v>8.6615166240477909E-2</v>
      </c>
      <c r="O1524">
        <f t="shared" si="163"/>
        <v>4.2437138558007959E-2</v>
      </c>
      <c r="P1524">
        <f t="shared" si="164"/>
        <v>1.0861034602109111E-2</v>
      </c>
      <c r="Q1524">
        <f t="shared" si="162"/>
        <v>21.336195309043966</v>
      </c>
    </row>
    <row r="1525" spans="1:17">
      <c r="A1525" s="842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156"/>
        <v>0.71963854365517932</v>
      </c>
      <c r="G1525">
        <f>LN(F1525/参数实验室!$E$58)/参数实验室!$E$59</f>
        <v>-0.36321026717762078</v>
      </c>
      <c r="H1525" s="905">
        <f>INDEX(神经网络!$F$10:$BN$70,MATCH(ROUND(G1525*2,1)/2,神经网络!$D$10:$D$70,0),MATCH(ROUND(E1525*2,1)/2,神经网络!$F$8:$BN$8,0))</f>
        <v>-0.88082055726528463</v>
      </c>
      <c r="I1525">
        <f t="shared" si="157"/>
        <v>1390.8852181209584</v>
      </c>
      <c r="J1525">
        <f t="shared" si="158"/>
        <v>158.8603806711622</v>
      </c>
      <c r="K1525">
        <f t="shared" si="159"/>
        <v>8.7553939644653305</v>
      </c>
      <c r="L1525">
        <f>MIN(MAX(L1524*(1+MAX(MIN(((B1525-B1524)/B1524)/($K$7*卓尔金历!$O$8),0),-卓尔金历!$N$11))+MIN(MAX(((B1525-B1524)/B1524)/($K$7*卓尔金历!$O$8),0),卓尔金历!$N$11),0),1)</f>
        <v>0.50279268921547804</v>
      </c>
      <c r="M1525">
        <f t="shared" si="160"/>
        <v>935.35293321809786</v>
      </c>
      <c r="N1525">
        <f t="shared" si="161"/>
        <v>-1.689784004958482E-2</v>
      </c>
      <c r="O1525">
        <f t="shared" si="163"/>
        <v>3.8583476835108821E-2</v>
      </c>
      <c r="P1525">
        <f t="shared" si="164"/>
        <v>0.90311318375296967</v>
      </c>
      <c r="Q1525">
        <f t="shared" si="162"/>
        <v>21.339913054426813</v>
      </c>
    </row>
    <row r="1526" spans="1:17">
      <c r="A1526" s="842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156"/>
        <v>0.74014411830516069</v>
      </c>
      <c r="G1526">
        <f>LN(F1526/参数实验室!$E$58)/参数实验室!$E$59</f>
        <v>-0.34846404227676986</v>
      </c>
      <c r="H1526" s="905">
        <f>INDEX(神经网络!$F$10:$BN$70,MATCH(ROUND(G1526*2,1)/2,神经网络!$D$10:$D$70,0),MATCH(ROUND(E1526*2,1)/2,神经网络!$F$8:$BN$8,0))</f>
        <v>-0.90706320640180993</v>
      </c>
      <c r="I1526">
        <f t="shared" si="157"/>
        <v>1405.7545571528499</v>
      </c>
      <c r="J1526">
        <f t="shared" si="158"/>
        <v>156.93228522405315</v>
      </c>
      <c r="K1526">
        <f t="shared" si="159"/>
        <v>8.9577141831959288</v>
      </c>
      <c r="L1526">
        <f>MIN(MAX(L1525*(1+MAX(MIN(((B1526-B1525)/B1525)/($K$7*卓尔金历!$O$8),0),-卓尔金历!$N$11))+MIN(MAX(((B1526-B1525)/B1525)/($K$7*卓尔金历!$O$8),0),卓尔金历!$N$11),0),1)</f>
        <v>0.32323326861831769</v>
      </c>
      <c r="M1526">
        <f t="shared" si="160"/>
        <v>940.38058092966025</v>
      </c>
      <c r="N1526">
        <f t="shared" si="161"/>
        <v>-1.2137044107304314E-2</v>
      </c>
      <c r="O1526">
        <f t="shared" si="163"/>
        <v>3.8563508008986086E-2</v>
      </c>
      <c r="P1526">
        <f t="shared" si="164"/>
        <v>1</v>
      </c>
      <c r="Q1526">
        <f t="shared" si="162"/>
        <v>21.545945301919737</v>
      </c>
    </row>
    <row r="1527" spans="1:17">
      <c r="A1527" s="842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156"/>
        <v>0.78165467815297995</v>
      </c>
      <c r="G1527">
        <f>LN(F1527/参数实验室!$E$58)/参数实验室!$E$59</f>
        <v>-0.31982373690424676</v>
      </c>
      <c r="H1527" s="905">
        <f>INDEX(神经网络!$F$10:$BN$70,MATCH(ROUND(G1527*2,1)/2,神经网络!$D$10:$D$70,0),MATCH(ROUND(E1527*2,1)/2,神经网络!$F$8:$BN$8,0))</f>
        <v>-0.83681099260044001</v>
      </c>
      <c r="I1527">
        <f t="shared" si="157"/>
        <v>1437.0188436807614</v>
      </c>
      <c r="J1527">
        <f t="shared" si="158"/>
        <v>153.08447388372355</v>
      </c>
      <c r="K1527">
        <f t="shared" si="159"/>
        <v>9.3870972491453291</v>
      </c>
      <c r="L1527">
        <f>MIN(MAX(L1526*(1+MAX(MIN(((B1527-B1526)/B1526)/($K$7*卓尔金历!$O$8),0),-卓尔金历!$N$11))+MIN(MAX(((B1527-B1526)/B1526)/($K$7*卓尔金历!$O$8),0),卓尔金历!$N$11),0),1)</f>
        <v>9.0035797666498579E-2</v>
      </c>
      <c r="M1527">
        <f t="shared" si="160"/>
        <v>947.14076822273466</v>
      </c>
      <c r="N1527">
        <f t="shared" si="161"/>
        <v>-2.4518927605215589E-2</v>
      </c>
      <c r="O1527">
        <f t="shared" si="163"/>
        <v>3.7872317682749526E-2</v>
      </c>
      <c r="P1527">
        <f t="shared" si="164"/>
        <v>0.49010502623261742</v>
      </c>
      <c r="Q1527">
        <f t="shared" si="162"/>
        <v>22.025131802867843</v>
      </c>
    </row>
    <row r="1528" spans="1:17">
      <c r="A1528" s="842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156"/>
        <v>0.79553214899563096</v>
      </c>
      <c r="G1528">
        <f>LN(F1528/参数实验室!$E$58)/参数实验室!$E$59</f>
        <v>-0.31058724756763051</v>
      </c>
      <c r="H1528" s="905">
        <f>INDEX(神经网络!$F$10:$BN$70,MATCH(ROUND(G1528*2,1)/2,神经网络!$D$10:$D$70,0),MATCH(ROUND(E1528*2,1)/2,神经网络!$F$8:$BN$8,0))</f>
        <v>-0.83681099260044001</v>
      </c>
      <c r="I1528">
        <f t="shared" si="157"/>
        <v>1445.0430162942794</v>
      </c>
      <c r="J1528">
        <f t="shared" si="158"/>
        <v>152.06296636207637</v>
      </c>
      <c r="K1528">
        <f t="shared" si="159"/>
        <v>9.5029253398456976</v>
      </c>
      <c r="L1528">
        <f>MIN(MAX(L1527*(1+MAX(MIN(((B1528-B1527)/B1527)/($K$7*卓尔金历!$O$8),0),-卓尔金历!$N$11))+MIN(MAX(((B1528-B1527)/B1527)/($K$7*卓尔金历!$O$8),0),卓尔金历!$N$11),0),1)</f>
        <v>7.2357845670699875E-2</v>
      </c>
      <c r="M1528">
        <f t="shared" si="160"/>
        <v>947.61694427097757</v>
      </c>
      <c r="N1528">
        <f t="shared" si="161"/>
        <v>-6.6728355641283016E-3</v>
      </c>
      <c r="O1528">
        <f t="shared" si="163"/>
        <v>3.7792285598635768E-2</v>
      </c>
      <c r="P1528">
        <f t="shared" si="164"/>
        <v>1</v>
      </c>
      <c r="Q1528">
        <f t="shared" si="162"/>
        <v>22.085407948269101</v>
      </c>
    </row>
    <row r="1529" spans="1:17">
      <c r="A1529" s="842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156"/>
        <v>0.7920842079272189</v>
      </c>
      <c r="G1529">
        <f>LN(F1529/参数实验室!$E$58)/参数实验室!$E$59</f>
        <v>-0.31286697799158764</v>
      </c>
      <c r="H1529" s="905">
        <f>INDEX(神经网络!$F$10:$BN$70,MATCH(ROUND(G1529*2,1)/2,神经网络!$D$10:$D$70,0),MATCH(ROUND(E1529*2,1)/2,神经网络!$F$8:$BN$8,0))</f>
        <v>-0.83681099260044001</v>
      </c>
      <c r="I1529">
        <f t="shared" si="157"/>
        <v>1407.7144497279905</v>
      </c>
      <c r="J1529">
        <f t="shared" si="158"/>
        <v>156.75711264514567</v>
      </c>
      <c r="K1529">
        <f t="shared" si="159"/>
        <v>8.9802269637018828</v>
      </c>
      <c r="L1529">
        <f>MIN(MAX(L1528*(1+MAX(MIN(((B1529-B1528)/B1528)/($K$7*卓尔金历!$O$8),0),-卓尔金历!$N$11))+MIN(MAX(((B1529-B1528)/B1528)/($K$7*卓尔金历!$O$8),0),卓尔金历!$N$11),0),1)</f>
        <v>0.98067909033310896</v>
      </c>
      <c r="M1529">
        <f t="shared" si="160"/>
        <v>945.84569785930773</v>
      </c>
      <c r="N1529">
        <f t="shared" si="161"/>
        <v>3.0869753467074303E-2</v>
      </c>
      <c r="O1529">
        <f t="shared" si="163"/>
        <v>3.8297878546255916E-2</v>
      </c>
      <c r="P1529">
        <f t="shared" si="164"/>
        <v>0.26155862137781821</v>
      </c>
      <c r="Q1529">
        <f t="shared" si="162"/>
        <v>21.514894398537709</v>
      </c>
    </row>
    <row r="1530" spans="1:17">
      <c r="A1530" s="842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156"/>
        <v>0.83454386706869765</v>
      </c>
      <c r="G1530">
        <f>LN(F1530/参数实验室!$E$58)/参数实验室!$E$59</f>
        <v>-0.28546035987574309</v>
      </c>
      <c r="H1530" s="905">
        <f>INDEX(神经网络!$F$10:$BN$70,MATCH(ROUND(G1530*2,1)/2,神经网络!$D$10:$D$70,0),MATCH(ROUND(E1530*2,1)/2,神经网络!$F$8:$BN$8,0))</f>
        <v>-0.83681099260044001</v>
      </c>
      <c r="I1530">
        <f t="shared" si="157"/>
        <v>1437.0825864140907</v>
      </c>
      <c r="J1530">
        <f t="shared" si="158"/>
        <v>152.84904832209392</v>
      </c>
      <c r="K1530">
        <f t="shared" si="159"/>
        <v>9.4019727449383428</v>
      </c>
      <c r="L1530">
        <f>MIN(MAX(L1529*(1+MAX(MIN(((B1530-B1529)/B1529)/($K$7*卓尔金历!$O$8),0),-卓尔金历!$N$11))+MIN(MAX(((B1530-B1529)/B1529)/($K$7*卓尔金历!$O$8),0),卓尔金历!$N$11),0),1)</f>
        <v>0.26128366116908885</v>
      </c>
      <c r="M1530">
        <f t="shared" si="160"/>
        <v>965.19694825970441</v>
      </c>
      <c r="N1530">
        <f t="shared" si="161"/>
        <v>-2.4930698563570185E-2</v>
      </c>
      <c r="O1530">
        <f t="shared" si="163"/>
        <v>3.7498551130106673E-2</v>
      </c>
      <c r="P1530">
        <f t="shared" si="164"/>
        <v>0.46213354117911798</v>
      </c>
      <c r="Q1530">
        <f t="shared" si="162"/>
        <v>21.632294935338837</v>
      </c>
    </row>
    <row r="1531" spans="1:17">
      <c r="A1531" s="842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156"/>
        <v>0.83819587082011549</v>
      </c>
      <c r="G1531">
        <f>LN(F1531/参数实验室!$E$58)/参数实验室!$E$59</f>
        <v>-0.28316858436955733</v>
      </c>
      <c r="H1531" s="905">
        <f>INDEX(神经网络!$F$10:$BN$70,MATCH(ROUND(G1531*2,1)/2,神经网络!$D$10:$D$70,0),MATCH(ROUND(E1531*2,1)/2,神经网络!$F$8:$BN$8,0))</f>
        <v>-0.83681099260044001</v>
      </c>
      <c r="I1531">
        <f t="shared" si="157"/>
        <v>1432.2949869283286</v>
      </c>
      <c r="J1531">
        <f t="shared" si="158"/>
        <v>153.45756354495015</v>
      </c>
      <c r="K1531">
        <f t="shared" si="159"/>
        <v>9.3334922948179528</v>
      </c>
      <c r="L1531">
        <f>MIN(MAX(L1530*(1+MAX(MIN(((B1531-B1530)/B1530)/($K$7*卓尔金历!$O$8),0),-卓尔金历!$N$11))+MIN(MAX(((B1531-B1530)/B1530)/($K$7*卓尔金历!$O$8),0),卓尔金历!$N$11),0),1)</f>
        <v>0.37842630431908408</v>
      </c>
      <c r="M1531">
        <f t="shared" si="160"/>
        <v>964.35678385522453</v>
      </c>
      <c r="N1531">
        <f t="shared" si="161"/>
        <v>3.9811515317643084E-3</v>
      </c>
      <c r="O1531">
        <f t="shared" si="163"/>
        <v>3.7503803458608737E-2</v>
      </c>
      <c r="P1531">
        <f t="shared" si="164"/>
        <v>1</v>
      </c>
      <c r="Q1531">
        <f t="shared" si="162"/>
        <v>21.598990185912257</v>
      </c>
    </row>
    <row r="1532" spans="1:17">
      <c r="A1532" s="842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156"/>
        <v>0.8390938216463375</v>
      </c>
      <c r="G1532">
        <f>LN(F1532/参数实验室!$E$58)/参数实验室!$E$59</f>
        <v>-0.28260661446206492</v>
      </c>
      <c r="H1532" s="905">
        <f>INDEX(神经网络!$F$10:$BN$70,MATCH(ROUND(G1532*2,1)/2,神经网络!$D$10:$D$70,0),MATCH(ROUND(E1532*2,1)/2,神经网络!$F$8:$BN$8,0))</f>
        <v>-0.83681099260044001</v>
      </c>
      <c r="I1532">
        <f t="shared" si="157"/>
        <v>1425.1175879036841</v>
      </c>
      <c r="J1532">
        <f t="shared" si="158"/>
        <v>154.37652128805698</v>
      </c>
      <c r="K1532">
        <f t="shared" si="159"/>
        <v>9.2314399625866912</v>
      </c>
      <c r="L1532">
        <f>MIN(MAX(L1531*(1+MAX(MIN(((B1532-B1531)/B1531)/($K$7*卓尔金历!$O$8),0),-卓尔金历!$N$11))+MIN(MAX(((B1532-B1531)/B1531)/($K$7*卓尔金历!$O$8),0),卓尔金历!$N$11),0),1)</f>
        <v>0.554629407931722</v>
      </c>
      <c r="M1532">
        <f t="shared" si="160"/>
        <v>962.52803664824478</v>
      </c>
      <c r="N1532">
        <f t="shared" si="161"/>
        <v>5.9883509282853955E-3</v>
      </c>
      <c r="O1532">
        <f t="shared" si="163"/>
        <v>3.7495121014046097E-2</v>
      </c>
      <c r="P1532">
        <f t="shared" si="164"/>
        <v>1</v>
      </c>
      <c r="Q1532">
        <f t="shared" si="162"/>
        <v>21.490755099907986</v>
      </c>
    </row>
    <row r="1533" spans="1:17">
      <c r="A1533" s="842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156"/>
        <v>0.87115140824287562</v>
      </c>
      <c r="G1533">
        <f>LN(F1533/参数实验室!$E$58)/参数实验室!$E$59</f>
        <v>-0.26292812083651657</v>
      </c>
      <c r="H1533" s="905">
        <f>INDEX(神经网络!$F$10:$BN$70,MATCH(ROUND(G1533*2,1)/2,神经网络!$D$10:$D$70,0),MATCH(ROUND(E1533*2,1)/2,神经网络!$F$8:$BN$8,0))</f>
        <v>-0.80815634949793247</v>
      </c>
      <c r="I1533">
        <f t="shared" si="157"/>
        <v>1468.7314128629532</v>
      </c>
      <c r="J1533">
        <f t="shared" si="158"/>
        <v>148.7306970990781</v>
      </c>
      <c r="K1533">
        <f t="shared" si="159"/>
        <v>9.8751060911423441</v>
      </c>
      <c r="L1533">
        <f>MIN(MAX(L1532*(1+MAX(MIN(((B1533-B1532)/B1532)/($K$7*卓尔金历!$O$8),0),-卓尔金历!$N$11))+MIN(MAX(((B1533-B1532)/B1532)/($K$7*卓尔金历!$O$8),0),卓尔金历!$N$11),0),1)</f>
        <v>0</v>
      </c>
      <c r="M1533">
        <f t="shared" si="160"/>
        <v>978.86569305175726</v>
      </c>
      <c r="N1533">
        <f t="shared" si="161"/>
        <v>-3.6571780098892955E-2</v>
      </c>
      <c r="O1533">
        <f t="shared" si="163"/>
        <v>3.8341474035654195E-2</v>
      </c>
      <c r="P1533">
        <f t="shared" si="164"/>
        <v>8.6522239139166152E-2</v>
      </c>
      <c r="Q1533">
        <f t="shared" si="162"/>
        <v>22.14845102558149</v>
      </c>
    </row>
    <row r="1534" spans="1:17">
      <c r="A1534" s="842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156"/>
        <v>0.90269870367690441</v>
      </c>
      <c r="G1534">
        <f>LN(F1534/参数实验室!$E$58)/参数实验室!$E$59</f>
        <v>-0.24425746599607037</v>
      </c>
      <c r="H1534" s="905">
        <f>INDEX(神经网络!$F$10:$BN$70,MATCH(ROUND(G1534*2,1)/2,神经网络!$D$10:$D$70,0),MATCH(ROUND(E1534*2,1)/2,神经网络!$F$8:$BN$8,0))</f>
        <v>-0.80815634949793247</v>
      </c>
      <c r="I1534">
        <f t="shared" si="157"/>
        <v>1511.4353130012139</v>
      </c>
      <c r="J1534">
        <f t="shared" si="158"/>
        <v>143.37975340169973</v>
      </c>
      <c r="K1534">
        <f t="shared" si="159"/>
        <v>10.541483557770551</v>
      </c>
      <c r="L1534">
        <f>MIN(MAX(L1533*(1+MAX(MIN(((B1534-B1533)/B1533)/($K$7*卓尔金历!$O$8),0),-卓尔金历!$N$11))+MIN(MAX(((B1534-B1533)/B1533)/($K$7*卓尔金历!$O$8),0),卓尔金历!$N$11),0),1)</f>
        <v>0</v>
      </c>
      <c r="M1534">
        <f t="shared" si="160"/>
        <v>978.86569305175726</v>
      </c>
      <c r="N1534">
        <f t="shared" si="161"/>
        <v>-3.5977399432302846E-2</v>
      </c>
      <c r="O1534">
        <f t="shared" si="163"/>
        <v>3.8839923259888144E-2</v>
      </c>
      <c r="P1534">
        <f t="shared" si="164"/>
        <v>0.11783452971980767</v>
      </c>
      <c r="Q1534">
        <f t="shared" si="162"/>
        <v>22.204169121451731</v>
      </c>
    </row>
    <row r="1535" spans="1:17">
      <c r="A1535" s="842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156"/>
        <v>0.9283306932596147</v>
      </c>
      <c r="G1535">
        <f>LN(F1535/参数实验室!$E$58)/参数实验室!$E$59</f>
        <v>-0.22956198130609121</v>
      </c>
      <c r="H1535" s="905">
        <f>INDEX(神经网络!$F$10:$BN$70,MATCH(ROUND(G1535*2,1)/2,神经网络!$D$10:$D$70,0),MATCH(ROUND(E1535*2,1)/2,神经网络!$F$8:$BN$8,0))</f>
        <v>-0.80815634949793247</v>
      </c>
      <c r="I1535">
        <f t="shared" si="157"/>
        <v>1530.2882316648374</v>
      </c>
      <c r="J1535">
        <f t="shared" si="158"/>
        <v>141.16675312238127</v>
      </c>
      <c r="K1535">
        <f t="shared" si="159"/>
        <v>10.840287800188968</v>
      </c>
      <c r="L1535">
        <f>MIN(MAX(L1534*(1+MAX(MIN(((B1535-B1534)/B1534)/($K$7*卓尔金历!$O$8),0),-卓尔金历!$N$11))+MIN(MAX(((B1535-B1534)/B1534)/($K$7*卓尔金历!$O$8),0),卓尔金历!$N$11),0),1)</f>
        <v>0</v>
      </c>
      <c r="M1535">
        <f t="shared" si="160"/>
        <v>978.86569305175726</v>
      </c>
      <c r="N1535">
        <f t="shared" si="161"/>
        <v>-1.5434538188375929E-2</v>
      </c>
      <c r="O1535">
        <f t="shared" si="163"/>
        <v>3.7645242736791762E-2</v>
      </c>
      <c r="P1535">
        <f t="shared" si="164"/>
        <v>0.96506840790375814</v>
      </c>
      <c r="Q1535">
        <f t="shared" si="162"/>
        <v>22.236805061636499</v>
      </c>
    </row>
    <row r="1536" spans="1:17">
      <c r="A1536" s="842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156"/>
        <v>0.93647011630640087</v>
      </c>
      <c r="G1536">
        <f>LN(F1536/参数实验室!$E$58)/参数实验室!$E$59</f>
        <v>-0.22498021986345354</v>
      </c>
      <c r="H1536" s="905">
        <f>INDEX(神经网络!$F$10:$BN$70,MATCH(ROUND(G1536*2,1)/2,神经网络!$D$10:$D$70,0),MATCH(ROUND(E1536*2,1)/2,神经网络!$F$8:$BN$8,0))</f>
        <v>-0.72379192558962557</v>
      </c>
      <c r="I1536">
        <f t="shared" si="157"/>
        <v>1532.5919173306986</v>
      </c>
      <c r="J1536">
        <f t="shared" si="158"/>
        <v>140.90379474083224</v>
      </c>
      <c r="K1536">
        <f t="shared" si="159"/>
        <v>10.876867582946449</v>
      </c>
      <c r="L1536">
        <f>MIN(MAX(L1535*(1+MAX(MIN(((B1536-B1535)/B1535)/($K$7*卓尔金历!$O$8),0),-卓尔金历!$N$11))+MIN(MAX(((B1536-B1535)/B1535)/($K$7*卓尔金历!$O$8),0),卓尔金历!$N$11),0),1)</f>
        <v>0</v>
      </c>
      <c r="M1536">
        <f t="shared" si="160"/>
        <v>978.86569305175726</v>
      </c>
      <c r="N1536">
        <f t="shared" si="161"/>
        <v>-1.8627500862122342E-3</v>
      </c>
      <c r="O1536">
        <f t="shared" si="163"/>
        <v>3.2494280691223627E-2</v>
      </c>
      <c r="P1536">
        <f t="shared" si="164"/>
        <v>1</v>
      </c>
      <c r="Q1536">
        <f t="shared" si="162"/>
        <v>22.269110859354473</v>
      </c>
    </row>
    <row r="1537" spans="1:17">
      <c r="A1537" s="842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156"/>
        <v>0.9233698567172649</v>
      </c>
      <c r="G1537">
        <f>LN(F1537/参数实验室!$E$58)/参数实验室!$E$59</f>
        <v>-0.23237423012860955</v>
      </c>
      <c r="H1537" s="905">
        <f>INDEX(神经网络!$F$10:$BN$70,MATCH(ROUND(G1537*2,1)/2,神经网络!$D$10:$D$70,0),MATCH(ROUND(E1537*2,1)/2,神经网络!$F$8:$BN$8,0))</f>
        <v>-0.80815634949793247</v>
      </c>
      <c r="I1537">
        <f t="shared" si="157"/>
        <v>1534.6934942812079</v>
      </c>
      <c r="J1537">
        <f t="shared" si="158"/>
        <v>140.63684609552678</v>
      </c>
      <c r="K1537">
        <f t="shared" si="159"/>
        <v>10.912456705967198</v>
      </c>
      <c r="L1537">
        <f>MIN(MAX(L1536*(1+MAX(MIN(((B1537-B1536)/B1536)/($K$7*卓尔金历!$O$8),0),-卓尔金历!$N$11))+MIN(MAX(((B1537-B1536)/B1536)/($K$7*卓尔金历!$O$8),0),卓尔金历!$N$11),0),1)</f>
        <v>0</v>
      </c>
      <c r="M1537">
        <f t="shared" si="160"/>
        <v>978.86569305175726</v>
      </c>
      <c r="N1537">
        <f t="shared" si="161"/>
        <v>-1.8945454648434084E-3</v>
      </c>
      <c r="O1537">
        <f t="shared" si="163"/>
        <v>3.2069804729838752E-2</v>
      </c>
      <c r="P1537">
        <f t="shared" si="164"/>
        <v>1</v>
      </c>
      <c r="Q1537">
        <f t="shared" si="162"/>
        <v>22.29964752704868</v>
      </c>
    </row>
    <row r="1538" spans="1:17">
      <c r="A1538" s="842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156"/>
        <v>0.90641720457184427</v>
      </c>
      <c r="G1538">
        <f>LN(F1538/参数实验室!$E$58)/参数实验室!$E$59</f>
        <v>-0.24209986739393316</v>
      </c>
      <c r="H1538" s="905">
        <f>INDEX(神经网络!$F$10:$BN$70,MATCH(ROUND(G1538*2,1)/2,神经网络!$D$10:$D$70,0),MATCH(ROUND(E1538*2,1)/2,神经网络!$F$8:$BN$8,0))</f>
        <v>-0.80815634949793247</v>
      </c>
      <c r="I1538">
        <f t="shared" si="157"/>
        <v>1517.2568388505213</v>
      </c>
      <c r="J1538">
        <f t="shared" si="158"/>
        <v>142.61402178683997</v>
      </c>
      <c r="K1538">
        <f t="shared" si="159"/>
        <v>10.638903663472238</v>
      </c>
      <c r="L1538">
        <f>MIN(MAX(L1537*(1+MAX(MIN(((B1538-B1537)/B1537)/($K$7*卓尔金历!$O$8),0),-卓尔金历!$N$11))+MIN(MAX(((B1538-B1537)/B1537)/($K$7*卓尔金历!$O$8),0),卓尔金历!$N$11),0),1)</f>
        <v>0.41366850310380548</v>
      </c>
      <c r="M1538">
        <f t="shared" si="160"/>
        <v>978.86569305175726</v>
      </c>
      <c r="N1538">
        <f t="shared" si="161"/>
        <v>1.4058731734997828E-2</v>
      </c>
      <c r="O1538">
        <f t="shared" si="163"/>
        <v>3.2019791807917454E-2</v>
      </c>
      <c r="P1538">
        <f t="shared" si="164"/>
        <v>0.88157732566823011</v>
      </c>
      <c r="Q1538">
        <f t="shared" si="162"/>
        <v>22.046286662743313</v>
      </c>
    </row>
    <row r="1539" spans="1:17">
      <c r="A1539" s="842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156"/>
        <v>0.89675798699462828</v>
      </c>
      <c r="G1539">
        <f>LN(F1539/参数实验室!$E$58)/参数实验室!$E$59</f>
        <v>-0.24772297924090156</v>
      </c>
      <c r="H1539" s="905">
        <f>INDEX(神经网络!$F$10:$BN$70,MATCH(ROUND(G1539*2,1)/2,神经网络!$D$10:$D$70,0),MATCH(ROUND(E1539*2,1)/2,神经网络!$F$8:$BN$8,0))</f>
        <v>-0.82803789091685398</v>
      </c>
      <c r="I1539">
        <f t="shared" si="157"/>
        <v>1517.8332112171272</v>
      </c>
      <c r="J1539">
        <f t="shared" si="158"/>
        <v>142.54698535573189</v>
      </c>
      <c r="K1539">
        <f t="shared" si="159"/>
        <v>10.647950270076295</v>
      </c>
      <c r="L1539">
        <f>MIN(MAX(L1538*(1+MAX(MIN(((B1539-B1538)/B1538)/($K$7*卓尔金历!$O$8),0),-卓尔金历!$N$11))+MIN(MAX(((B1539-B1538)/B1538)/($K$7*卓尔金历!$O$8),0),卓尔金历!$N$11),0),1)</f>
        <v>0.40794703575960056</v>
      </c>
      <c r="M1539">
        <f t="shared" si="160"/>
        <v>979.01951546122439</v>
      </c>
      <c r="N1539">
        <f t="shared" si="161"/>
        <v>-4.7005497964479944E-4</v>
      </c>
      <c r="O1539">
        <f t="shared" si="163"/>
        <v>3.1869807545494004E-2</v>
      </c>
      <c r="P1539">
        <f t="shared" si="164"/>
        <v>1</v>
      </c>
      <c r="Q1539">
        <f t="shared" si="162"/>
        <v>22.053669782433055</v>
      </c>
    </row>
    <row r="1540" spans="1:17">
      <c r="A1540" s="842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156"/>
        <v>0.93252549935439089</v>
      </c>
      <c r="G1540">
        <f>LN(F1540/参数实验室!$E$58)/参数实验室!$E$59</f>
        <v>-0.22719568919084135</v>
      </c>
      <c r="H1540" s="905">
        <f>INDEX(神经网络!$F$10:$BN$70,MATCH(ROUND(G1540*2,1)/2,神经网络!$D$10:$D$70,0),MATCH(ROUND(E1540*2,1)/2,神经网络!$F$8:$BN$8,0))</f>
        <v>-0.80815634949793247</v>
      </c>
      <c r="I1540">
        <f t="shared" si="157"/>
        <v>1578.5147481032263</v>
      </c>
      <c r="J1540">
        <f t="shared" si="158"/>
        <v>135.664578428634</v>
      </c>
      <c r="K1540">
        <f t="shared" si="159"/>
        <v>11.635422940805435</v>
      </c>
      <c r="L1540">
        <f>MIN(MAX(L1539*(1+MAX(MIN(((B1540-B1539)/B1539)/($K$7*卓尔金历!$O$8),0),-卓尔金历!$N$11))+MIN(MAX(((B1540-B1539)/B1539)/($K$7*卓尔金历!$O$8),0),卓尔金历!$N$11),0),1)</f>
        <v>0</v>
      </c>
      <c r="M1540">
        <f t="shared" si="160"/>
        <v>994.98667450494054</v>
      </c>
      <c r="N1540">
        <f t="shared" si="161"/>
        <v>-4.828167295101024E-2</v>
      </c>
      <c r="O1540">
        <f t="shared" si="163"/>
        <v>2.9888681810904684E-2</v>
      </c>
      <c r="P1540">
        <f t="shared" si="164"/>
        <v>1.6585934698575312E-2</v>
      </c>
      <c r="Q1540">
        <f t="shared" si="162"/>
        <v>22.935354651683898</v>
      </c>
    </row>
    <row r="1541" spans="1:17">
      <c r="A1541" s="842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165">C1541/B1541</f>
        <v>0.89876161447750047</v>
      </c>
      <c r="G1541">
        <f>LN(F1541/参数实验室!$E$58)/参数实验室!$E$59</f>
        <v>-0.24655160531565259</v>
      </c>
      <c r="H1541" s="905">
        <f>INDEX(神经网络!$F$10:$BN$70,MATCH(ROUND(G1541*2,1)/2,神经网络!$D$10:$D$70,0),MATCH(ROUND(E1541*2,1)/2,神经网络!$F$8:$BN$8,0))</f>
        <v>-0.82803789091685398</v>
      </c>
      <c r="I1541">
        <f t="shared" si="157"/>
        <v>1557.9342539114737</v>
      </c>
      <c r="J1541">
        <f t="shared" si="158"/>
        <v>137.85323809903821</v>
      </c>
      <c r="K1541">
        <f t="shared" si="159"/>
        <v>11.301397597872917</v>
      </c>
      <c r="L1541">
        <f>MIN(MAX(L1540*(1+MAX(MIN(((B1541-B1540)/B1540)/($K$7*卓尔金历!$O$8),0),-卓尔金历!$N$11))+MIN(MAX(((B1541-B1540)/B1540)/($K$7*卓尔金历!$O$8),0),卓尔金历!$N$11),0),1)</f>
        <v>0.4746987374903881</v>
      </c>
      <c r="M1541">
        <f t="shared" si="160"/>
        <v>994.98667450494054</v>
      </c>
      <c r="N1541">
        <f t="shared" si="161"/>
        <v>1.6132874887128744E-2</v>
      </c>
      <c r="O1541">
        <f t="shared" si="163"/>
        <v>2.873478651272526E-2</v>
      </c>
      <c r="P1541">
        <f t="shared" si="164"/>
        <v>0.62439125792143779</v>
      </c>
      <c r="Q1541">
        <f t="shared" si="162"/>
        <v>22.930394984133287</v>
      </c>
    </row>
    <row r="1542" spans="1:17">
      <c r="A1542" s="842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165"/>
        <v>0.93104671642380432</v>
      </c>
      <c r="G1542">
        <f>LN(F1542/参数实验室!$E$58)/参数实验室!$E$59</f>
        <v>-0.22802865434914701</v>
      </c>
      <c r="H1542" s="905">
        <f>INDEX(神经网络!$F$10:$BN$70,MATCH(ROUND(G1542*2,1)/2,神经网络!$D$10:$D$70,0),MATCH(ROUND(E1542*2,1)/2,神经网络!$F$8:$BN$8,0))</f>
        <v>-0.84350144561533669</v>
      </c>
      <c r="I1542">
        <f t="shared" si="157"/>
        <v>1618.7064548991877</v>
      </c>
      <c r="J1542">
        <f t="shared" si="158"/>
        <v>131.3590838354414</v>
      </c>
      <c r="K1542">
        <f t="shared" si="159"/>
        <v>12.322759931296444</v>
      </c>
      <c r="L1542">
        <f>MIN(MAX(L1541*(1+MAX(MIN(((B1542-B1541)/B1541)/($K$7*卓尔金历!$O$8),0),-卓尔金历!$N$11))+MIN(MAX(((B1542-B1541)/B1541)/($K$7*卓尔金历!$O$8),0),卓尔金历!$N$11),0),1)</f>
        <v>0</v>
      </c>
      <c r="M1542">
        <f t="shared" si="160"/>
        <v>1013.4109823058152</v>
      </c>
      <c r="N1542">
        <f t="shared" si="161"/>
        <v>-4.7109189114086666E-2</v>
      </c>
      <c r="O1542">
        <f t="shared" si="163"/>
        <v>2.9917589417014626E-2</v>
      </c>
      <c r="P1542">
        <f t="shared" si="164"/>
        <v>1.5688575703855619E-2</v>
      </c>
      <c r="Q1542">
        <f t="shared" si="162"/>
        <v>23.48889628485102</v>
      </c>
    </row>
    <row r="1543" spans="1:17">
      <c r="A1543" s="842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165"/>
        <v>0.93845236454050862</v>
      </c>
      <c r="G1543">
        <f>LN(F1543/参数实验室!$E$58)/参数实验室!$E$59</f>
        <v>-0.22387042316697381</v>
      </c>
      <c r="H1543" s="905">
        <f>INDEX(神经网络!$F$10:$BN$70,MATCH(ROUND(G1543*2,1)/2,神经网络!$D$10:$D$70,0),MATCH(ROUND(E1543*2,1)/2,神经网络!$F$8:$BN$8,0))</f>
        <v>-0.7466722336431727</v>
      </c>
      <c r="I1543">
        <f t="shared" si="157"/>
        <v>1636.2548921792556</v>
      </c>
      <c r="J1543">
        <f t="shared" si="158"/>
        <v>129.67080324009405</v>
      </c>
      <c r="K1543">
        <f t="shared" si="159"/>
        <v>12.618529779210373</v>
      </c>
      <c r="L1543">
        <f>MIN(MAX(L1542*(1+MAX(MIN(((B1543-B1542)/B1542)/($K$7*卓尔金历!$O$8),0),-卓尔金历!$N$11))+MIN(MAX(((B1543-B1542)/B1542)/($K$7*卓尔金历!$O$8),0),卓尔金历!$N$11),0),1)</f>
        <v>0</v>
      </c>
      <c r="M1543">
        <f t="shared" si="160"/>
        <v>1013.4109823058152</v>
      </c>
      <c r="N1543">
        <f t="shared" si="161"/>
        <v>-1.2852408421653755E-2</v>
      </c>
      <c r="O1543">
        <f t="shared" si="163"/>
        <v>2.9974107510104545E-2</v>
      </c>
      <c r="P1543">
        <f t="shared" si="164"/>
        <v>0.90205459151072109</v>
      </c>
      <c r="Q1543">
        <f t="shared" si="162"/>
        <v>23.492891282032534</v>
      </c>
    </row>
    <row r="1544" spans="1:17">
      <c r="A1544" s="842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165"/>
        <v>0.91433539527216079</v>
      </c>
      <c r="G1544">
        <f>LN(F1544/参数实验室!$E$58)/参数实验室!$E$59</f>
        <v>-0.2375348094029433</v>
      </c>
      <c r="H1544" s="905">
        <f>INDEX(神经网络!$F$10:$BN$70,MATCH(ROUND(G1544*2,1)/2,神经网络!$D$10:$D$70,0),MATCH(ROUND(E1544*2,1)/2,神经网络!$F$8:$BN$8,0))</f>
        <v>-0.84350144561533669</v>
      </c>
      <c r="I1544">
        <f t="shared" si="157"/>
        <v>1615.0996852744952</v>
      </c>
      <c r="J1544">
        <f t="shared" si="158"/>
        <v>131.91612465583964</v>
      </c>
      <c r="K1544">
        <f t="shared" si="159"/>
        <v>12.243383358085923</v>
      </c>
      <c r="L1544">
        <f>MIN(MAX(L1543*(1+MAX(MIN(((B1544-B1543)/B1543)/($K$7*卓尔金历!$O$8),0),-卓尔金历!$N$11))+MIN(MAX(((B1544-B1543)/B1543)/($K$7*卓尔金历!$O$8),0),卓尔金历!$N$11),0),1)</f>
        <v>0.50949816999251252</v>
      </c>
      <c r="M1544">
        <f t="shared" si="160"/>
        <v>1013.4109823058152</v>
      </c>
      <c r="N1544">
        <f t="shared" si="161"/>
        <v>1.731555106964381E-2</v>
      </c>
      <c r="O1544">
        <f t="shared" si="163"/>
        <v>2.925634313095361E-2</v>
      </c>
      <c r="P1544">
        <f t="shared" si="164"/>
        <v>0.57018667515289856</v>
      </c>
      <c r="Q1544">
        <f t="shared" si="162"/>
        <v>23.218900716023246</v>
      </c>
    </row>
    <row r="1545" spans="1:17">
      <c r="A1545" s="842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165"/>
        <v>0.93183748413559686</v>
      </c>
      <c r="G1545">
        <f>LN(F1545/参数实验室!$E$58)/参数实验室!$E$59</f>
        <v>-0.22758306824618221</v>
      </c>
      <c r="H1545" s="905">
        <f>INDEX(神经网络!$F$10:$BN$70,MATCH(ROUND(G1545*2,1)/2,神经网络!$D$10:$D$70,0),MATCH(ROUND(E1545*2,1)/2,神经网络!$F$8:$BN$8,0))</f>
        <v>-0.82803789091685398</v>
      </c>
      <c r="I1545">
        <f t="shared" si="157"/>
        <v>1633.2026658781615</v>
      </c>
      <c r="J1545">
        <f t="shared" si="158"/>
        <v>130.16320178763803</v>
      </c>
      <c r="K1545">
        <f t="shared" si="159"/>
        <v>12.54734551277204</v>
      </c>
      <c r="L1545">
        <f>MIN(MAX(L1544*(1+MAX(MIN(((B1545-B1544)/B1544)/($K$7*卓尔金历!$O$8),0),-卓尔金历!$N$11))+MIN(MAX(((B1545-B1544)/B1544)/($K$7*卓尔金历!$O$8),0),卓尔金历!$N$11),0),1)</f>
        <v>0.31028691948273435</v>
      </c>
      <c r="M1545">
        <f t="shared" si="160"/>
        <v>1019.1983221860351</v>
      </c>
      <c r="N1545">
        <f t="shared" si="161"/>
        <v>-1.3288162252907723E-2</v>
      </c>
      <c r="O1545">
        <f t="shared" si="163"/>
        <v>2.0840587789023708E-2</v>
      </c>
      <c r="P1545">
        <f t="shared" si="164"/>
        <v>0.49245137986712711</v>
      </c>
      <c r="Q1545">
        <f t="shared" si="162"/>
        <v>23.367292368809714</v>
      </c>
    </row>
    <row r="1546" spans="1:17">
      <c r="A1546" s="842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165"/>
        <v>0.91744764903317777</v>
      </c>
      <c r="G1546">
        <f>LN(F1546/参数实验室!$E$58)/参数实验室!$E$59</f>
        <v>-0.23575132249226843</v>
      </c>
      <c r="H1546" s="905">
        <f>INDEX(神经网络!$F$10:$BN$70,MATCH(ROUND(G1546*2,1)/2,神经网络!$D$10:$D$70,0),MATCH(ROUND(E1546*2,1)/2,神经网络!$F$8:$BN$8,0))</f>
        <v>-0.82803789091685398</v>
      </c>
      <c r="I1546">
        <f t="shared" si="157"/>
        <v>1589.8048987391692</v>
      </c>
      <c r="J1546">
        <f t="shared" si="158"/>
        <v>134.34020988787344</v>
      </c>
      <c r="K1546">
        <f t="shared" si="159"/>
        <v>11.834170127217265</v>
      </c>
      <c r="L1546">
        <f>MIN(MAX(L1545*(1+MAX(MIN(((B1546-B1545)/B1545)/($K$7*卓尔金历!$O$8),0),-卓尔金历!$N$11))+MIN(MAX(((B1546-B1545)/B1545)/($K$7*卓尔金历!$O$8),0),卓尔金历!$N$11),0),1)</f>
        <v>1</v>
      </c>
      <c r="M1546">
        <f t="shared" si="160"/>
        <v>1010.7950298367996</v>
      </c>
      <c r="N1546">
        <f t="shared" si="161"/>
        <v>3.2090545122347554E-2</v>
      </c>
      <c r="O1546">
        <f t="shared" si="163"/>
        <v>2.2607698665245583E-2</v>
      </c>
      <c r="P1546">
        <f t="shared" si="164"/>
        <v>1.3540735407747336E-2</v>
      </c>
      <c r="Q1546">
        <f t="shared" si="162"/>
        <v>23.061519423771404</v>
      </c>
    </row>
    <row r="1547" spans="1:17">
      <c r="A1547" s="842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165"/>
        <v>0.8963533538591707</v>
      </c>
      <c r="G1547">
        <f>LN(F1547/参数实验室!$E$58)/参数实验室!$E$59</f>
        <v>-0.24795985615520783</v>
      </c>
      <c r="H1547" s="905">
        <f>INDEX(神经网络!$F$10:$BN$70,MATCH(ROUND(G1547*2,1)/2,神经网络!$D$10:$D$70,0),MATCH(ROUND(E1547*2,1)/2,神经网络!$F$8:$BN$8,0))</f>
        <v>-0.80815634949793247</v>
      </c>
      <c r="I1547">
        <f t="shared" si="157"/>
        <v>1575.2827285593992</v>
      </c>
      <c r="J1547">
        <f t="shared" si="158"/>
        <v>135.82219384701312</v>
      </c>
      <c r="K1547">
        <f t="shared" si="159"/>
        <v>11.598124606452462</v>
      </c>
      <c r="L1547">
        <f>MIN(MAX(L1546*(1+MAX(MIN(((B1547-B1546)/B1546)/($K$7*卓尔金历!$O$8),0),-卓尔金历!$N$11))+MIN(MAX(((B1547-B1546)/B1546)/($K$7*卓尔金历!$O$8),0),卓尔金历!$N$11),0),1)</f>
        <v>1</v>
      </c>
      <c r="M1547">
        <f t="shared" si="160"/>
        <v>1001.561860753098</v>
      </c>
      <c r="N1547">
        <f t="shared" si="161"/>
        <v>1.1031573944812424E-2</v>
      </c>
      <c r="O1547">
        <f t="shared" si="163"/>
        <v>2.2927000468049841E-2</v>
      </c>
      <c r="P1547">
        <f t="shared" si="164"/>
        <v>0.7707002014881551</v>
      </c>
      <c r="Q1547">
        <f t="shared" si="162"/>
        <v>23.05866697495388</v>
      </c>
    </row>
    <row r="1548" spans="1:17">
      <c r="A1548" s="842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165"/>
        <v>0.87498301954636326</v>
      </c>
      <c r="G1548">
        <f>LN(F1548/参数实验室!$E$58)/参数实验室!$E$59</f>
        <v>-0.26062470148923794</v>
      </c>
      <c r="H1548" s="905">
        <f>INDEX(神经网络!$F$10:$BN$70,MATCH(ROUND(G1548*2,1)/2,神经网络!$D$10:$D$70,0),MATCH(ROUND(E1548*2,1)/2,神经网络!$F$8:$BN$8,0))</f>
        <v>-0.82803789091685398</v>
      </c>
      <c r="I1548">
        <f t="shared" si="157"/>
        <v>1548.1631667264337</v>
      </c>
      <c r="J1548">
        <f t="shared" si="158"/>
        <v>138.71553409680362</v>
      </c>
      <c r="K1548">
        <f t="shared" si="159"/>
        <v>11.16070508473865</v>
      </c>
      <c r="L1548">
        <f>MIN(MAX(L1547*(1+MAX(MIN(((B1548-B1547)/B1547)/($K$7*卓尔金历!$O$8),0),-卓尔金历!$N$11))+MIN(MAX(((B1548-B1547)/B1547)/($K$7*卓尔金历!$O$8),0),卓尔金历!$N$11),0),1)</f>
        <v>1</v>
      </c>
      <c r="M1548">
        <f t="shared" si="160"/>
        <v>984.31929323185477</v>
      </c>
      <c r="N1548">
        <f t="shared" si="161"/>
        <v>2.1302411394190021E-2</v>
      </c>
      <c r="O1548">
        <f t="shared" si="163"/>
        <v>2.3294370737187563E-2</v>
      </c>
      <c r="P1548">
        <f t="shared" si="164"/>
        <v>0.11436793321166311</v>
      </c>
      <c r="Q1548">
        <f t="shared" si="162"/>
        <v>22.752721646265528</v>
      </c>
    </row>
    <row r="1549" spans="1:17">
      <c r="A1549" s="842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165"/>
        <v>0.88343952406460702</v>
      </c>
      <c r="G1549">
        <f>LN(F1549/参数实验室!$E$58)/参数实验室!$E$59</f>
        <v>-0.25557646684226948</v>
      </c>
      <c r="H1549" s="905">
        <f>INDEX(神经网络!$F$10:$BN$70,MATCH(ROUND(G1549*2,1)/2,神经网络!$D$10:$D$70,0),MATCH(ROUND(E1549*2,1)/2,神经网络!$F$8:$BN$8,0))</f>
        <v>-0.80815634949793247</v>
      </c>
      <c r="I1549">
        <f t="shared" si="157"/>
        <v>1563.440880862373</v>
      </c>
      <c r="J1549">
        <f t="shared" si="158"/>
        <v>137.0623678225129</v>
      </c>
      <c r="K1549">
        <f t="shared" si="159"/>
        <v>11.406784412822418</v>
      </c>
      <c r="L1549">
        <f>MIN(MAX(L1548*(1+MAX(MIN(((B1549-B1548)/B1548)/($K$7*卓尔金历!$O$8),0),-卓尔金历!$N$11))+MIN(MAX(((B1549-B1548)/B1548)/($K$7*卓尔金历!$O$8),0),卓尔金历!$N$11),0),1)</f>
        <v>0.64933069768747431</v>
      </c>
      <c r="M1549">
        <f t="shared" si="160"/>
        <v>994.0328357729062</v>
      </c>
      <c r="N1549">
        <f t="shared" si="161"/>
        <v>-1.1917672271203912E-2</v>
      </c>
      <c r="O1549">
        <f t="shared" si="163"/>
        <v>2.334537183122979E-2</v>
      </c>
      <c r="P1549">
        <f t="shared" si="164"/>
        <v>0.71133334835256146</v>
      </c>
      <c r="Q1549">
        <f t="shared" si="162"/>
        <v>22.778400715342318</v>
      </c>
    </row>
    <row r="1550" spans="1:17">
      <c r="A1550" s="842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165"/>
        <v>0.87281175476534867</v>
      </c>
      <c r="G1550">
        <f>LN(F1550/参数实验室!$E$58)/参数实验室!$E$59</f>
        <v>-0.2619287421030505</v>
      </c>
      <c r="H1550" s="905">
        <f>INDEX(神经网络!$F$10:$BN$70,MATCH(ROUND(G1550*2,1)/2,神经网络!$D$10:$D$70,0),MATCH(ROUND(E1550*2,1)/2,神经网络!$F$8:$BN$8,0))</f>
        <v>-0.78150208108297725</v>
      </c>
      <c r="I1550">
        <f t="shared" si="157"/>
        <v>1542.6836088425005</v>
      </c>
      <c r="J1550">
        <f t="shared" si="158"/>
        <v>139.31407366026878</v>
      </c>
      <c r="K1550">
        <f t="shared" si="159"/>
        <v>11.073422579002951</v>
      </c>
      <c r="L1550">
        <f>MIN(MAX(L1549*(1+MAX(MIN(((B1550-B1549)/B1549)/($K$7*卓尔金历!$O$8),0),-卓尔金历!$N$11))+MIN(MAX(((B1550-B1549)/B1549)/($K$7*卓尔金历!$O$8),0),卓尔金历!$N$11),0),1)</f>
        <v>1</v>
      </c>
      <c r="M1550">
        <f t="shared" si="160"/>
        <v>985.46333586105925</v>
      </c>
      <c r="N1550">
        <f t="shared" si="161"/>
        <v>1.6428330208563727E-2</v>
      </c>
      <c r="O1550">
        <f t="shared" si="163"/>
        <v>2.2485563974333756E-2</v>
      </c>
      <c r="P1550">
        <f t="shared" si="164"/>
        <v>0.34453890102592122</v>
      </c>
      <c r="Q1550">
        <f t="shared" si="162"/>
        <v>22.563278524938749</v>
      </c>
    </row>
    <row r="1551" spans="1:17">
      <c r="A1551" s="842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165"/>
        <v>0.84567777209788186</v>
      </c>
      <c r="G1551">
        <f>LN(F1551/参数实验室!$E$58)/参数实验室!$E$59</f>
        <v>-0.27850441969796619</v>
      </c>
      <c r="H1551" s="905">
        <f>INDEX(神经网络!$F$10:$BN$70,MATCH(ROUND(G1551*2,1)/2,神经网络!$D$10:$D$70,0),MATCH(ROUND(E1551*2,1)/2,神经网络!$F$8:$BN$8,0))</f>
        <v>-0.86241553760676459</v>
      </c>
      <c r="I1551">
        <f t="shared" si="157"/>
        <v>1505.3586675954257</v>
      </c>
      <c r="J1551">
        <f t="shared" si="158"/>
        <v>143.62714975459861</v>
      </c>
      <c r="K1551">
        <f t="shared" si="159"/>
        <v>10.481017482888729</v>
      </c>
      <c r="L1551">
        <f>MIN(MAX(L1550*(1+MAX(MIN(((B1551-B1550)/B1550)/($K$7*卓尔金历!$O$8),0),-卓尔金历!$N$11))+MIN(MAX(((B1551-B1550)/B1550)/($K$7*卓尔金历!$O$8),0),卓尔金历!$N$11),0),1)</f>
        <v>1</v>
      </c>
      <c r="M1551">
        <f t="shared" si="160"/>
        <v>961.62023485102213</v>
      </c>
      <c r="N1551">
        <f t="shared" si="161"/>
        <v>3.0959371016941947E-2</v>
      </c>
      <c r="O1551">
        <f t="shared" si="163"/>
        <v>2.3302727737092768E-2</v>
      </c>
      <c r="P1551">
        <f t="shared" si="164"/>
        <v>1.6097295883620983E-2</v>
      </c>
      <c r="Q1551">
        <f t="shared" si="162"/>
        <v>22.37518981132769</v>
      </c>
    </row>
    <row r="1552" spans="1:17">
      <c r="A1552" s="842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165"/>
        <v>0.83862313332408989</v>
      </c>
      <c r="G1552">
        <f>LN(F1552/参数实验室!$E$58)/参数实验室!$E$59</f>
        <v>-0.28290111309571425</v>
      </c>
      <c r="H1552" s="905">
        <f>INDEX(神经网络!$F$10:$BN$70,MATCH(ROUND(G1552*2,1)/2,神经网络!$D$10:$D$70,0),MATCH(ROUND(E1552*2,1)/2,神经网络!$F$8:$BN$8,0))</f>
        <v>-0.86241553760676459</v>
      </c>
      <c r="I1552">
        <f t="shared" si="157"/>
        <v>1476.9046512077896</v>
      </c>
      <c r="J1552">
        <f t="shared" si="158"/>
        <v>146.77506883204964</v>
      </c>
      <c r="K1552">
        <f t="shared" si="159"/>
        <v>10.062367287306591</v>
      </c>
      <c r="L1552">
        <f>MIN(MAX(L1551*(1+MAX(MIN(((B1552-B1551)/B1551)/($K$7*卓尔金历!$O$8),0),-卓尔金历!$N$11))+MIN(MAX(((B1552-B1551)/B1551)/($K$7*卓尔金历!$O$8),0),卓尔金历!$N$11),0),1)</f>
        <v>1</v>
      </c>
      <c r="M1552">
        <f t="shared" si="160"/>
        <v>943.44386365781008</v>
      </c>
      <c r="N1552">
        <f t="shared" si="161"/>
        <v>2.191729824639391E-2</v>
      </c>
      <c r="O1552">
        <f t="shared" si="163"/>
        <v>2.3853573442575667E-2</v>
      </c>
      <c r="P1552">
        <f t="shared" si="164"/>
        <v>0.10993332294409167</v>
      </c>
      <c r="Q1552">
        <f t="shared" si="162"/>
        <v>22.36838175336127</v>
      </c>
    </row>
    <row r="1553" spans="1:17">
      <c r="A1553" s="842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165"/>
        <v>0.8197563815766884</v>
      </c>
      <c r="G1553">
        <f>LN(F1553/参数实验室!$E$58)/参数实验室!$E$59</f>
        <v>-0.29484375721075468</v>
      </c>
      <c r="H1553" s="905">
        <f>INDEX(神经网络!$F$10:$BN$70,MATCH(ROUND(G1553*2,1)/2,神经网络!$D$10:$D$70,0),MATCH(ROUND(E1553*2,1)/2,神经网络!$F$8:$BN$8,0))</f>
        <v>-0.77540536707295737</v>
      </c>
      <c r="I1553">
        <f t="shared" si="157"/>
        <v>1439.5210429383028</v>
      </c>
      <c r="J1553">
        <f t="shared" si="158"/>
        <v>151.0829575834961</v>
      </c>
      <c r="K1553">
        <f t="shared" si="159"/>
        <v>9.5280173618705515</v>
      </c>
      <c r="L1553">
        <f>MIN(MAX(L1552*(1+MAX(MIN(((B1553-B1552)/B1552)/($K$7*卓尔金历!$O$8),0),-卓尔金历!$N$11))+MIN(MAX(((B1553-B1552)/B1552)/($K$7*卓尔金历!$O$8),0),卓尔金历!$N$11),0),1)</f>
        <v>1</v>
      </c>
      <c r="M1553">
        <f t="shared" si="160"/>
        <v>919.56328626617415</v>
      </c>
      <c r="N1553">
        <f t="shared" si="161"/>
        <v>2.935027580450909E-2</v>
      </c>
      <c r="O1553">
        <f t="shared" si="163"/>
        <v>2.4721262485506115E-2</v>
      </c>
      <c r="P1553">
        <f t="shared" si="164"/>
        <v>1.9759388064592258E-2</v>
      </c>
      <c r="Q1553">
        <f t="shared" si="162"/>
        <v>22.306138443226757</v>
      </c>
    </row>
    <row r="1554" spans="1:17">
      <c r="A1554" s="842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165"/>
        <v>0.70272773713967585</v>
      </c>
      <c r="G1554">
        <f>LN(F1554/参数实验室!$E$58)/参数实验室!$E$59</f>
        <v>-0.37569105152966642</v>
      </c>
      <c r="H1554" s="905">
        <f>INDEX(神经网络!$F$10:$BN$70,MATCH(ROUND(G1554*2,1)/2,神经网络!$D$10:$D$70,0),MATCH(ROUND(E1554*2,1)/2,神经网络!$F$8:$BN$8,0))</f>
        <v>-0.91873748838275304</v>
      </c>
      <c r="I1554">
        <f t="shared" si="157"/>
        <v>1263.6499931006515</v>
      </c>
      <c r="J1554">
        <f t="shared" si="158"/>
        <v>174.88767407525614</v>
      </c>
      <c r="K1554">
        <f t="shared" si="159"/>
        <v>7.2254948771111716</v>
      </c>
      <c r="L1554">
        <f>MIN(MAX(L1553*(1+MAX(MIN(((B1554-B1553)/B1553)/($K$7*卓尔金历!$O$8),0),-卓尔金历!$N$11))+MIN(MAX(((B1554-B1553)/B1553)/($K$7*卓尔金历!$O$8),0),卓尔金历!$N$11),0),1)</f>
        <v>1</v>
      </c>
      <c r="M1554">
        <f t="shared" si="160"/>
        <v>807.21719633498014</v>
      </c>
      <c r="N1554">
        <f t="shared" si="161"/>
        <v>0.15756056720430811</v>
      </c>
      <c r="O1554">
        <f t="shared" si="163"/>
        <v>4.0711437106373968E-2</v>
      </c>
      <c r="P1554">
        <f t="shared" si="164"/>
        <v>0</v>
      </c>
      <c r="Q1554">
        <f t="shared" si="162"/>
        <v>22.252289867330415</v>
      </c>
    </row>
    <row r="1555" spans="1:17">
      <c r="A1555" s="842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165"/>
        <v>0.79919479136361748</v>
      </c>
      <c r="G1555">
        <f>LN(F1555/参数实验室!$E$58)/参数实验室!$E$59</f>
        <v>-0.30817635704255208</v>
      </c>
      <c r="H1555" s="905">
        <f>INDEX(神经网络!$F$10:$BN$70,MATCH(ROUND(G1555*2,1)/2,神经网络!$D$10:$D$70,0),MATCH(ROUND(E1555*2,1)/2,神经网络!$F$8:$BN$8,0))</f>
        <v>-0.80391344428749345</v>
      </c>
      <c r="I1555">
        <f t="shared" si="157"/>
        <v>1404.8612508589251</v>
      </c>
      <c r="J1555">
        <f t="shared" si="158"/>
        <v>153.61557798970492</v>
      </c>
      <c r="K1555">
        <f t="shared" si="159"/>
        <v>9.1453045924357799</v>
      </c>
      <c r="L1555">
        <f>MIN(MAX(L1554*(1+MAX(MIN(((B1555-B1554)/B1554)/($K$7*卓尔金历!$O$8),0),-卓尔金历!$N$11))+MIN(MAX(((B1555-B1554)/B1554)/($K$7*卓尔金历!$O$8),0),卓尔金历!$N$11),0),1)</f>
        <v>0</v>
      </c>
      <c r="M1555">
        <f t="shared" si="160"/>
        <v>897.42267744203423</v>
      </c>
      <c r="N1555">
        <f t="shared" si="161"/>
        <v>-0.12163290636707538</v>
      </c>
      <c r="O1555">
        <f t="shared" si="163"/>
        <v>4.850987346146831E-2</v>
      </c>
      <c r="P1555">
        <f t="shared" si="164"/>
        <v>3.2878478952062685E-3</v>
      </c>
      <c r="Q1555">
        <f t="shared" si="162"/>
        <v>22.252289867330415</v>
      </c>
    </row>
    <row r="1556" spans="1:17">
      <c r="A1556" s="842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165"/>
        <v>0.78338085681965997</v>
      </c>
      <c r="G1556">
        <f>LN(F1556/参数实验室!$E$58)/参数实验室!$E$59</f>
        <v>-0.31866594565998169</v>
      </c>
      <c r="H1556" s="905">
        <f>INDEX(神经网络!$F$10:$BN$70,MATCH(ROUND(G1556*2,1)/2,神经网络!$D$10:$D$70,0),MATCH(ROUND(E1556*2,1)/2,神经网络!$F$8:$BN$8,0))</f>
        <v>-0.83681099260044001</v>
      </c>
      <c r="I1556">
        <f t="shared" si="157"/>
        <v>1374.9878398872609</v>
      </c>
      <c r="J1556">
        <f t="shared" si="158"/>
        <v>157.67886357288197</v>
      </c>
      <c r="K1556">
        <f t="shared" si="159"/>
        <v>8.7201785244457763</v>
      </c>
      <c r="L1556">
        <f>MIN(MAX(L1555*(1+MAX(MIN(((B1556-B1555)/B1555)/($K$7*卓尔金历!$O$8),0),-卓尔金历!$N$11))+MIN(MAX(((B1556-B1555)/B1555)/($K$7*卓尔金历!$O$8),0),卓尔金历!$N$11),0),1)</f>
        <v>0.77830245236435269</v>
      </c>
      <c r="M1556">
        <f t="shared" si="160"/>
        <v>897.42267744203423</v>
      </c>
      <c r="N1556">
        <f t="shared" si="161"/>
        <v>2.6450999542828625E-2</v>
      </c>
      <c r="O1556">
        <f t="shared" si="163"/>
        <v>4.8512470467312836E-2</v>
      </c>
      <c r="P1556">
        <f t="shared" si="164"/>
        <v>0.68445935903429744</v>
      </c>
      <c r="Q1556">
        <f t="shared" si="162"/>
        <v>22.250734124508121</v>
      </c>
    </row>
    <row r="1557" spans="1:17">
      <c r="A1557" s="842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165"/>
        <v>0.79669958692426601</v>
      </c>
      <c r="G1557">
        <f>LN(F1557/参数实验室!$E$58)/参数实验室!$E$59</f>
        <v>-0.3098175924817923</v>
      </c>
      <c r="H1557" s="905">
        <f>INDEX(神经网络!$F$10:$BN$70,MATCH(ROUND(G1557*2,1)/2,神经网络!$D$10:$D$70,0),MATCH(ROUND(E1557*2,1)/2,神经网络!$F$8:$BN$8,0))</f>
        <v>-0.80391344428749345</v>
      </c>
      <c r="I1557">
        <f t="shared" si="157"/>
        <v>1399.1699387874637</v>
      </c>
      <c r="J1557">
        <f t="shared" si="158"/>
        <v>154.36494952316326</v>
      </c>
      <c r="K1557">
        <f t="shared" si="159"/>
        <v>9.064039104145925</v>
      </c>
      <c r="L1557">
        <f>MIN(MAX(L1556*(1+MAX(MIN(((B1557-B1556)/B1556)/($K$7*卓尔金历!$O$8),0),-卓尔金历!$N$11))+MIN(MAX(((B1557-B1556)/B1556)/($K$7*卓尔金历!$O$8),0),卓尔金历!$N$11),0),1)</f>
        <v>0.29699513005898726</v>
      </c>
      <c r="M1557">
        <f t="shared" si="160"/>
        <v>909.70669912251196</v>
      </c>
      <c r="N1557">
        <f t="shared" si="161"/>
        <v>-2.1016856505862214E-2</v>
      </c>
      <c r="O1557">
        <f t="shared" si="163"/>
        <v>4.8839005754248155E-2</v>
      </c>
      <c r="P1557">
        <f t="shared" si="164"/>
        <v>0.93262288849852859</v>
      </c>
      <c r="Q1557">
        <f t="shared" si="162"/>
        <v>22.5185813464036</v>
      </c>
    </row>
    <row r="1558" spans="1:17">
      <c r="A1558" s="842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165"/>
        <v>0.76285665300783156</v>
      </c>
      <c r="G1558">
        <f>LN(F1558/参数实验室!$E$58)/参数实验室!$E$59</f>
        <v>-0.33260021384396282</v>
      </c>
      <c r="H1558" s="905">
        <f>INDEX(神经网络!$F$10:$BN$70,MATCH(ROUND(G1558*2,1)/2,神经网络!$D$10:$D$70,0),MATCH(ROUND(E1558*2,1)/2,神经网络!$F$8:$BN$8,0))</f>
        <v>-0.90706320640180993</v>
      </c>
      <c r="I1558">
        <f t="shared" si="157"/>
        <v>1332.6065576838701</v>
      </c>
      <c r="J1558">
        <f t="shared" si="158"/>
        <v>163.49986034076829</v>
      </c>
      <c r="K1558">
        <f t="shared" si="159"/>
        <v>8.1505057857935537</v>
      </c>
      <c r="L1558">
        <f>MIN(MAX(L1557*(1+MAX(MIN(((B1558-B1557)/B1557)/($K$7*卓尔金历!$O$8),0),-卓尔金历!$N$11))+MIN(MAX(((B1558-B1557)/B1557)/($K$7*卓尔金历!$O$8),0),卓尔金历!$N$11),0),1)</f>
        <v>1</v>
      </c>
      <c r="M1558">
        <f t="shared" si="160"/>
        <v>896.85336997220509</v>
      </c>
      <c r="N1558">
        <f t="shared" si="161"/>
        <v>5.9177364070166084E-2</v>
      </c>
      <c r="O1558">
        <f t="shared" si="163"/>
        <v>5.01120154855349E-2</v>
      </c>
      <c r="P1558">
        <f t="shared" si="164"/>
        <v>4.0718139113558073E-2</v>
      </c>
      <c r="Q1558">
        <f t="shared" si="162"/>
        <v>21.519474339518748</v>
      </c>
    </row>
    <row r="1559" spans="1:17">
      <c r="A1559" s="842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165"/>
        <v>0.80389626468450304</v>
      </c>
      <c r="G1559">
        <f>LN(F1559/参数实验室!$E$58)/参数实验室!$E$59</f>
        <v>-0.30509781157097782</v>
      </c>
      <c r="H1559" s="905">
        <f>INDEX(神经网络!$F$10:$BN$70,MATCH(ROUND(G1559*2,1)/2,神经网络!$D$10:$D$70,0),MATCH(ROUND(E1559*2,1)/2,神经网络!$F$8:$BN$8,0))</f>
        <v>-0.83681099260044001</v>
      </c>
      <c r="I1559">
        <f t="shared" si="157"/>
        <v>1409.0826567585348</v>
      </c>
      <c r="J1559">
        <f t="shared" si="158"/>
        <v>153.155500578588</v>
      </c>
      <c r="K1559">
        <f t="shared" si="159"/>
        <v>9.2003398600463484</v>
      </c>
      <c r="L1559">
        <f>MIN(MAX(L1558*(1+MAX(MIN(((B1559-B1558)/B1558)/($K$7*卓尔金历!$O$8),0),-卓尔金历!$N$11))+MIN(MAX(((B1559-B1558)/B1558)/($K$7*卓尔金历!$O$8),0),卓尔金历!$N$11),0),1)</f>
        <v>0</v>
      </c>
      <c r="M1559">
        <f t="shared" si="160"/>
        <v>948.32231013459625</v>
      </c>
      <c r="N1559">
        <f t="shared" si="161"/>
        <v>-6.3268309469013892E-2</v>
      </c>
      <c r="O1559">
        <f t="shared" si="163"/>
        <v>5.2354572979799181E-2</v>
      </c>
      <c r="P1559">
        <f t="shared" si="164"/>
        <v>4.0623542081171339E-2</v>
      </c>
      <c r="Q1559">
        <f t="shared" si="162"/>
        <v>21.569759907675042</v>
      </c>
    </row>
    <row r="1560" spans="1:17">
      <c r="A1560" s="842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165"/>
        <v>0.80314960937907431</v>
      </c>
      <c r="G1560">
        <f>LN(F1560/参数实验室!$E$58)/参数实验室!$E$59</f>
        <v>-0.30558552021746455</v>
      </c>
      <c r="H1560" s="905">
        <f>INDEX(神经网络!$F$10:$BN$70,MATCH(ROUND(G1560*2,1)/2,神经网络!$D$10:$D$70,0),MATCH(ROUND(E1560*2,1)/2,神经网络!$F$8:$BN$8,0))</f>
        <v>-0.83681099260044001</v>
      </c>
      <c r="I1560">
        <f t="shared" ref="I1560:I1623" si="166">I1559*(1+(B1560-B1559)/B1559*H1559)</f>
        <v>1410.099516010205</v>
      </c>
      <c r="J1560">
        <f t="shared" ref="J1560:J1623" si="167">J1559*B1560/B1559</f>
        <v>153.02342284825005</v>
      </c>
      <c r="K1560">
        <f t="shared" ref="K1560:K1623" si="168">I1560/J1560</f>
        <v>9.2149259882166508</v>
      </c>
      <c r="L1560">
        <f>MIN(MAX(L1559*(1+MAX(MIN(((B1560-B1559)/B1559)/($K$7*卓尔金历!$O$8),0),-卓尔金历!$N$11))+MIN(MAX(((B1560-B1559)/B1559)/($K$7*卓尔金历!$O$8),0),卓尔金历!$N$11),0),1)</f>
        <v>0</v>
      </c>
      <c r="M1560">
        <f t="shared" ref="M1560:M1623" si="169">M1559*(1+(B1560-B1559)/B1559*H1559*L1559)</f>
        <v>948.32231013459625</v>
      </c>
      <c r="N1560">
        <f t="shared" ref="N1560:N1623" si="170">(B1560-B1559)/B1559</f>
        <v>-8.6237666841215992E-4</v>
      </c>
      <c r="O1560">
        <f t="shared" si="163"/>
        <v>5.2356504518393847E-2</v>
      </c>
      <c r="P1560">
        <f t="shared" si="164"/>
        <v>1</v>
      </c>
      <c r="Q1560">
        <f t="shared" ref="Q1560:Q1623" si="171">Q1559*(1+(B1560-B1559)/B1559*H1559*P1559)</f>
        <v>21.570392243043397</v>
      </c>
    </row>
    <row r="1561" spans="1:17">
      <c r="A1561" s="842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165"/>
        <v>0.85310571371417454</v>
      </c>
      <c r="G1561">
        <f>LN(F1561/参数实验室!$E$58)/参数实验室!$E$59</f>
        <v>-0.27391453515132447</v>
      </c>
      <c r="H1561" s="905">
        <f>INDEX(神经网络!$F$10:$BN$70,MATCH(ROUND(G1561*2,1)/2,神经网络!$D$10:$D$70,0),MATCH(ROUND(E1561*2,1)/2,神经网络!$F$8:$BN$8,0))</f>
        <v>-0.80815634949793247</v>
      </c>
      <c r="I1561">
        <f t="shared" si="166"/>
        <v>1467.2169904726127</v>
      </c>
      <c r="J1561">
        <f t="shared" si="167"/>
        <v>145.61629623718105</v>
      </c>
      <c r="K1561">
        <f t="shared" si="168"/>
        <v>10.075912026239132</v>
      </c>
      <c r="L1561">
        <f>MIN(MAX(L1560*(1+MAX(MIN(((B1561-B1560)/B1560)/($K$7*卓尔金历!$O$8),0),-卓尔金历!$N$11))+MIN(MAX(((B1561-B1560)/B1560)/($K$7*卓尔金历!$O$8),0),卓尔金历!$N$11),0),1)</f>
        <v>0</v>
      </c>
      <c r="M1561">
        <f t="shared" si="169"/>
        <v>948.32231013459625</v>
      </c>
      <c r="N1561">
        <f t="shared" si="170"/>
        <v>-4.8405181855162675E-2</v>
      </c>
      <c r="O1561">
        <f t="shared" si="163"/>
        <v>5.2362466602337995E-2</v>
      </c>
      <c r="P1561">
        <f t="shared" si="164"/>
        <v>0.13505402233954983</v>
      </c>
      <c r="Q1561">
        <f t="shared" si="171"/>
        <v>22.444122298332083</v>
      </c>
    </row>
    <row r="1562" spans="1:17">
      <c r="A1562" s="842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165"/>
        <v>0.90128059234840829</v>
      </c>
      <c r="G1562">
        <f>LN(F1562/参数实验室!$E$58)/参数实验室!$E$59</f>
        <v>-0.24508264355687301</v>
      </c>
      <c r="H1562" s="905">
        <f>INDEX(神经网络!$F$10:$BN$70,MATCH(ROUND(G1562*2,1)/2,神经网络!$D$10:$D$70,0),MATCH(ROUND(E1562*2,1)/2,神经网络!$F$8:$BN$8,0))</f>
        <v>-0.80815634949793247</v>
      </c>
      <c r="I1562">
        <f t="shared" si="166"/>
        <v>1505.6424645697996</v>
      </c>
      <c r="J1562">
        <f t="shared" si="167"/>
        <v>140.89741031882187</v>
      </c>
      <c r="K1562">
        <f t="shared" si="168"/>
        <v>10.686090405514483</v>
      </c>
      <c r="L1562">
        <f>MIN(MAX(L1561*(1+MAX(MIN(((B1562-B1561)/B1561)/($K$7*卓尔金历!$O$8),0),-卓尔金历!$N$11))+MIN(MAX(((B1562-B1561)/B1561)/($K$7*卓尔金历!$O$8),0),卓尔金历!$N$11),0),1)</f>
        <v>0</v>
      </c>
      <c r="M1562">
        <f t="shared" si="169"/>
        <v>948.32231013459625</v>
      </c>
      <c r="N1562">
        <f t="shared" si="170"/>
        <v>-3.2406303691950945E-2</v>
      </c>
      <c r="O1562">
        <f t="shared" si="163"/>
        <v>5.2876959726277116E-2</v>
      </c>
      <c r="P1562">
        <f t="shared" si="164"/>
        <v>0.56761463975097093</v>
      </c>
      <c r="Q1562">
        <f t="shared" si="171"/>
        <v>22.523506674623977</v>
      </c>
    </row>
    <row r="1563" spans="1:17">
      <c r="A1563" s="842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165"/>
        <v>0.88637805796115476</v>
      </c>
      <c r="G1563">
        <f>LN(F1563/参数实验室!$E$58)/参数实验室!$E$59</f>
        <v>-0.25383357217417402</v>
      </c>
      <c r="H1563" s="905">
        <f>INDEX(神经网络!$F$10:$BN$70,MATCH(ROUND(G1563*2,1)/2,神经网络!$D$10:$D$70,0),MATCH(ROUND(E1563*2,1)/2,神经网络!$F$8:$BN$8,0))</f>
        <v>-0.80815634949793247</v>
      </c>
      <c r="I1563">
        <f t="shared" si="166"/>
        <v>1486.5136937341072</v>
      </c>
      <c r="J1563">
        <f t="shared" si="167"/>
        <v>143.11240573001854</v>
      </c>
      <c r="K1563">
        <f t="shared" si="168"/>
        <v>10.387035883796226</v>
      </c>
      <c r="L1563">
        <f>MIN(MAX(L1562*(1+MAX(MIN(((B1563-B1562)/B1562)/($K$7*卓尔金历!$O$8),0),-卓尔金历!$N$11))+MIN(MAX(((B1563-B1562)/B1562)/($K$7*卓尔金历!$O$8),0),卓尔金历!$N$11),0),1)</f>
        <v>0.46256858091104314</v>
      </c>
      <c r="M1563">
        <f t="shared" si="169"/>
        <v>948.32231013459625</v>
      </c>
      <c r="N1563">
        <f t="shared" si="170"/>
        <v>1.5720625426575215E-2</v>
      </c>
      <c r="O1563">
        <f t="shared" si="163"/>
        <v>5.1755462843709014E-2</v>
      </c>
      <c r="P1563">
        <f t="shared" si="164"/>
        <v>1</v>
      </c>
      <c r="Q1563">
        <f t="shared" si="171"/>
        <v>22.361080953323942</v>
      </c>
    </row>
    <row r="1564" spans="1:17">
      <c r="A1564" s="842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165"/>
        <v>0.90124992228175171</v>
      </c>
      <c r="G1564">
        <f>LN(F1564/参数实验室!$E$58)/参数实验室!$E$59</f>
        <v>-0.24510050434575525</v>
      </c>
      <c r="H1564" s="905">
        <f>INDEX(神经网络!$F$10:$BN$70,MATCH(ROUND(G1564*2,1)/2,神经网络!$D$10:$D$70,0),MATCH(ROUND(E1564*2,1)/2,神经网络!$F$8:$BN$8,0))</f>
        <v>-0.78150208108297725</v>
      </c>
      <c r="I1564">
        <f t="shared" si="166"/>
        <v>1491.8562525538327</v>
      </c>
      <c r="J1564">
        <f t="shared" si="167"/>
        <v>142.47595866086726</v>
      </c>
      <c r="K1564">
        <f t="shared" si="168"/>
        <v>10.470933247797047</v>
      </c>
      <c r="L1564">
        <f>MIN(MAX(L1563*(1+MAX(MIN(((B1564-B1563)/B1563)/($K$7*卓尔金历!$O$8),0),-卓尔金历!$N$11))+MIN(MAX(((B1564-B1563)/B1563)/($K$7*卓尔金历!$O$8),0),卓尔金历!$N$11),0),1)</f>
        <v>0.40203903020575676</v>
      </c>
      <c r="M1564">
        <f t="shared" si="169"/>
        <v>949.89887736990227</v>
      </c>
      <c r="N1564">
        <f t="shared" si="170"/>
        <v>-4.4471830789562378E-3</v>
      </c>
      <c r="O1564">
        <f t="shared" si="163"/>
        <v>5.1645050065724361E-2</v>
      </c>
      <c r="P1564">
        <f t="shared" si="164"/>
        <v>1</v>
      </c>
      <c r="Q1564">
        <f t="shared" si="171"/>
        <v>22.441447108556378</v>
      </c>
    </row>
    <row r="1565" spans="1:17">
      <c r="A1565" s="842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165"/>
        <v>0.86447873573038025</v>
      </c>
      <c r="G1565">
        <f>LN(F1565/参数实验室!$E$58)/参数实验室!$E$59</f>
        <v>-0.26696376911464276</v>
      </c>
      <c r="H1565" s="905">
        <f>INDEX(神经网络!$F$10:$BN$70,MATCH(ROUND(G1565*2,1)/2,神经网络!$D$10:$D$70,0),MATCH(ROUND(E1565*2,1)/2,神经网络!$F$8:$BN$8,0))</f>
        <v>-0.75856362871285832</v>
      </c>
      <c r="I1565">
        <f t="shared" si="166"/>
        <v>1434.6718377658303</v>
      </c>
      <c r="J1565">
        <f t="shared" si="167"/>
        <v>149.46410757751065</v>
      </c>
      <c r="K1565">
        <f t="shared" si="168"/>
        <v>9.5987716450374112</v>
      </c>
      <c r="L1565">
        <f>MIN(MAX(L1564*(1+MAX(MIN(((B1565-B1564)/B1564)/($K$7*卓尔金历!$O$8),0),-卓尔金历!$N$11))+MIN(MAX(((B1565-B1564)/B1564)/($K$7*卓尔金历!$O$8),0),卓尔金历!$N$11),0),1)</f>
        <v>1</v>
      </c>
      <c r="M1565">
        <f t="shared" si="169"/>
        <v>935.26038693403666</v>
      </c>
      <c r="N1565">
        <f t="shared" si="170"/>
        <v>4.9047916450782575E-2</v>
      </c>
      <c r="O1565">
        <f t="shared" si="163"/>
        <v>5.2417951387143745E-2</v>
      </c>
      <c r="P1565">
        <f t="shared" si="164"/>
        <v>0.12152834576927665</v>
      </c>
      <c r="Q1565">
        <f t="shared" si="171"/>
        <v>21.581242904765372</v>
      </c>
    </row>
    <row r="1566" spans="1:17">
      <c r="A1566" s="842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165"/>
        <v>0.8203764217551428</v>
      </c>
      <c r="G1566">
        <f>LN(F1566/参数实验室!$E$58)/参数实验室!$E$59</f>
        <v>-0.29444692274786627</v>
      </c>
      <c r="H1566" s="905">
        <f>INDEX(神经网络!$F$10:$BN$70,MATCH(ROUND(G1566*2,1)/2,神经网络!$D$10:$D$70,0),MATCH(ROUND(E1566*2,1)/2,神经网络!$F$8:$BN$8,0))</f>
        <v>-0.83681099260044001</v>
      </c>
      <c r="I1566">
        <f t="shared" si="166"/>
        <v>1380.6193596321684</v>
      </c>
      <c r="J1566">
        <f t="shared" si="167"/>
        <v>156.88759426998101</v>
      </c>
      <c r="K1566">
        <f t="shared" si="168"/>
        <v>8.8000543704961203</v>
      </c>
      <c r="L1566">
        <f>MIN(MAX(L1565*(1+MAX(MIN(((B1566-B1565)/B1565)/($K$7*卓尔金历!$O$8),0),-卓尔金历!$N$11))+MIN(MAX(((B1566-B1565)/B1565)/($K$7*卓尔金历!$O$8),0),卓尔金历!$N$11),0),1)</f>
        <v>1</v>
      </c>
      <c r="M1566">
        <f t="shared" si="169"/>
        <v>900.02365872672965</v>
      </c>
      <c r="N1566">
        <f t="shared" si="170"/>
        <v>4.9667353672992069E-2</v>
      </c>
      <c r="O1566">
        <f t="shared" si="163"/>
        <v>5.2950969841734911E-2</v>
      </c>
      <c r="P1566">
        <f t="shared" si="164"/>
        <v>0.11979221056394135</v>
      </c>
      <c r="Q1566">
        <f t="shared" si="171"/>
        <v>21.482429224256336</v>
      </c>
    </row>
    <row r="1567" spans="1:17">
      <c r="A1567" s="842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165"/>
        <v>0.88759475041723557</v>
      </c>
      <c r="G1567">
        <f>LN(F1567/参数实验室!$E$58)/参数实验室!$E$59</f>
        <v>-0.25311362195636311</v>
      </c>
      <c r="H1567" s="905">
        <f>INDEX(神经网络!$F$10:$BN$70,MATCH(ROUND(G1567*2,1)/2,神经网络!$D$10:$D$70,0),MATCH(ROUND(E1567*2,1)/2,神经网络!$F$8:$BN$8,0))</f>
        <v>-0.78150208108297725</v>
      </c>
      <c r="I1567">
        <f t="shared" si="166"/>
        <v>1451.3765888583453</v>
      </c>
      <c r="J1567">
        <f t="shared" si="167"/>
        <v>147.27903914448723</v>
      </c>
      <c r="K1567">
        <f t="shared" si="168"/>
        <v>9.8546038682020516</v>
      </c>
      <c r="L1567">
        <f>MIN(MAX(L1566*(1+MAX(MIN(((B1567-B1566)/B1566)/($K$7*卓尔金历!$O$8),0),-卓尔金历!$N$11))+MIN(MAX(((B1567-B1566)/B1566)/($K$7*卓尔金历!$O$8),0),卓尔金历!$N$11),0),1)</f>
        <v>0</v>
      </c>
      <c r="M1567">
        <f t="shared" si="169"/>
        <v>946.15018874038697</v>
      </c>
      <c r="N1567">
        <f t="shared" si="170"/>
        <v>-6.1244836917817937E-2</v>
      </c>
      <c r="O1567">
        <f t="shared" si="163"/>
        <v>5.4821308450546509E-2</v>
      </c>
      <c r="P1567">
        <f t="shared" si="164"/>
        <v>4.7083971039531901E-2</v>
      </c>
      <c r="Q1567">
        <f t="shared" si="171"/>
        <v>21.614318300950934</v>
      </c>
    </row>
    <row r="1568" spans="1:17">
      <c r="A1568" s="842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165"/>
        <v>0.87884433641747361</v>
      </c>
      <c r="G1568">
        <f>LN(F1568/参数实验室!$E$58)/参数实验室!$E$59</f>
        <v>-0.25831360622769267</v>
      </c>
      <c r="H1568" s="905">
        <f>INDEX(神经网络!$F$10:$BN$70,MATCH(ROUND(G1568*2,1)/2,神经网络!$D$10:$D$70,0),MATCH(ROUND(E1568*2,1)/2,神经网络!$F$8:$BN$8,0))</f>
        <v>-0.78150208108297725</v>
      </c>
      <c r="I1568">
        <f t="shared" si="166"/>
        <v>1441.4229504066423</v>
      </c>
      <c r="J1568">
        <f t="shared" si="167"/>
        <v>148.57148557519628</v>
      </c>
      <c r="K1568">
        <f t="shared" si="168"/>
        <v>9.7018815207114351</v>
      </c>
      <c r="L1568">
        <f>MIN(MAX(L1567*(1+MAX(MIN(((B1568-B1567)/B1567)/($K$7*卓尔金历!$O$8),0),-卓尔金历!$N$11))+MIN(MAX(((B1568-B1567)/B1567)/($K$7*卓尔金历!$O$8),0),卓尔金历!$N$11),0),1)</f>
        <v>0.25821289104674833</v>
      </c>
      <c r="M1568">
        <f t="shared" si="169"/>
        <v>946.15018874038697</v>
      </c>
      <c r="N1568">
        <f t="shared" si="170"/>
        <v>8.775494722240219E-3</v>
      </c>
      <c r="O1568">
        <f t="shared" si="163"/>
        <v>5.4813311449214655E-2</v>
      </c>
      <c r="P1568">
        <f t="shared" si="164"/>
        <v>1</v>
      </c>
      <c r="Q1568">
        <f t="shared" si="171"/>
        <v>21.607338928499612</v>
      </c>
    </row>
    <row r="1569" spans="1:17">
      <c r="A1569" s="842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165"/>
        <v>0.90591874845139442</v>
      </c>
      <c r="G1569">
        <f>LN(F1569/参数实验室!$E$58)/参数实验室!$E$59</f>
        <v>-0.2423885740393838</v>
      </c>
      <c r="H1569" s="905">
        <f>INDEX(神经网络!$F$10:$BN$70,MATCH(ROUND(G1569*2,1)/2,神经网络!$D$10:$D$70,0),MATCH(ROUND(E1569*2,1)/2,神经网络!$F$8:$BN$8,0))</f>
        <v>-0.75856362871285832</v>
      </c>
      <c r="I1569">
        <f t="shared" si="166"/>
        <v>1468.9695286168444</v>
      </c>
      <c r="J1569">
        <f t="shared" si="167"/>
        <v>144.93835042496286</v>
      </c>
      <c r="K1569">
        <f t="shared" si="168"/>
        <v>10.135133484752579</v>
      </c>
      <c r="L1569">
        <f>MIN(MAX(L1568*(1+MAX(MIN(((B1569-B1568)/B1568)/($K$7*卓尔金历!$O$8),0),-卓尔金历!$N$11))+MIN(MAX(((B1569-B1568)/B1568)/($K$7*卓尔金历!$O$8),0),卓尔金历!$N$11),0),1)</f>
        <v>7.2419475442523445E-2</v>
      </c>
      <c r="M1569">
        <f t="shared" si="169"/>
        <v>950.81908503112061</v>
      </c>
      <c r="N1569">
        <f t="shared" si="170"/>
        <v>-2.445378489800841E-2</v>
      </c>
      <c r="O1569">
        <f t="shared" si="163"/>
        <v>5.5061414512895632E-2</v>
      </c>
      <c r="P1569">
        <f t="shared" si="164"/>
        <v>0.91096749745430561</v>
      </c>
      <c r="Q1569">
        <f t="shared" si="171"/>
        <v>22.020269950265529</v>
      </c>
    </row>
    <row r="1570" spans="1:17">
      <c r="A1570" s="842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165"/>
        <v>0.87687744383920285</v>
      </c>
      <c r="G1570">
        <f>LN(F1570/参数实验室!$E$58)/参数实验室!$E$59</f>
        <v>-0.25948956925951966</v>
      </c>
      <c r="H1570" s="905">
        <f>INDEX(神经网络!$F$10:$BN$70,MATCH(ROUND(G1570*2,1)/2,神经网络!$D$10:$D$70,0),MATCH(ROUND(E1570*2,1)/2,神经网络!$F$8:$BN$8,0))</f>
        <v>-0.75856362871285832</v>
      </c>
      <c r="I1570">
        <f t="shared" si="166"/>
        <v>1420.8607267081345</v>
      </c>
      <c r="J1570">
        <f t="shared" si="167"/>
        <v>151.19588204780311</v>
      </c>
      <c r="K1570">
        <f t="shared" si="168"/>
        <v>9.3974829701969362</v>
      </c>
      <c r="L1570">
        <f>MIN(MAX(L1569*(1+MAX(MIN(((B1570-B1569)/B1569)/($K$7*卓尔金历!$O$8),0),-卓尔金历!$N$11))+MIN(MAX(((B1570-B1569)/B1569)/($K$7*卓尔金历!$O$8),0),卓尔金历!$N$11),0),1)</f>
        <v>1</v>
      </c>
      <c r="M1570">
        <f t="shared" si="169"/>
        <v>948.56398910991766</v>
      </c>
      <c r="N1570">
        <f t="shared" si="170"/>
        <v>4.3173746661894552E-2</v>
      </c>
      <c r="O1570">
        <f t="shared" si="163"/>
        <v>5.5570097953160348E-2</v>
      </c>
      <c r="P1570">
        <f t="shared" si="164"/>
        <v>0.32137226800596064</v>
      </c>
      <c r="Q1570">
        <f t="shared" si="171"/>
        <v>21.36331245020553</v>
      </c>
    </row>
    <row r="1571" spans="1:17">
      <c r="A1571" s="842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165"/>
        <v>0.88954992848050607</v>
      </c>
      <c r="G1571">
        <f>LN(F1571/参数实验室!$E$58)/参数实验室!$E$59</f>
        <v>-0.25195875422086994</v>
      </c>
      <c r="H1571" s="905">
        <f>INDEX(神经网络!$F$10:$BN$70,MATCH(ROUND(G1571*2,1)/2,神经网络!$D$10:$D$70,0),MATCH(ROUND(E1571*2,1)/2,神经网络!$F$8:$BN$8,0))</f>
        <v>-0.75856362871285832</v>
      </c>
      <c r="I1571">
        <f t="shared" si="166"/>
        <v>1414.8787538379811</v>
      </c>
      <c r="J1571">
        <f t="shared" si="167"/>
        <v>152.03503451578123</v>
      </c>
      <c r="K1571">
        <f t="shared" si="168"/>
        <v>9.3062678503297001</v>
      </c>
      <c r="L1571">
        <f>MIN(MAX(L1570*(1+MAX(MIN(((B1571-B1570)/B1570)/($K$7*卓尔金历!$O$8),0),-卓尔金历!$N$11))+MIN(MAX(((B1571-B1570)/B1570)/($K$7*卓尔金历!$O$8),0),卓尔金历!$N$11),0),1)</f>
        <v>1</v>
      </c>
      <c r="M1571">
        <f t="shared" si="169"/>
        <v>944.57043510296978</v>
      </c>
      <c r="N1571">
        <f t="shared" si="170"/>
        <v>5.550101342792017E-3</v>
      </c>
      <c r="O1571">
        <f t="shared" si="163"/>
        <v>5.5523149274687149E-2</v>
      </c>
      <c r="P1571">
        <f t="shared" si="164"/>
        <v>1</v>
      </c>
      <c r="Q1571">
        <f t="shared" si="171"/>
        <v>21.33440765352821</v>
      </c>
    </row>
    <row r="1572" spans="1:17">
      <c r="A1572" s="842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165"/>
        <v>0.91048168003621355</v>
      </c>
      <c r="G1572">
        <f>LN(F1572/参数实验室!$E$58)/参数实验室!$E$59</f>
        <v>-0.23975162450922233</v>
      </c>
      <c r="H1572" s="905">
        <f>INDEX(神经网络!$F$10:$BN$70,MATCH(ROUND(G1572*2,1)/2,神经网络!$D$10:$D$70,0),MATCH(ROUND(E1572*2,1)/2,神经网络!$F$8:$BN$8,0))</f>
        <v>-0.75856362871285832</v>
      </c>
      <c r="I1572">
        <f t="shared" si="166"/>
        <v>1417.8280327721436</v>
      </c>
      <c r="J1572">
        <f t="shared" si="167"/>
        <v>151.61725390048258</v>
      </c>
      <c r="K1572">
        <f t="shared" si="168"/>
        <v>9.3513633593625638</v>
      </c>
      <c r="L1572">
        <f>MIN(MAX(L1571*(1+MAX(MIN(((B1572-B1571)/B1571)/($K$7*卓尔金历!$O$8),0),-卓尔金历!$N$11))+MIN(MAX(((B1572-B1571)/B1571)/($K$7*卓尔金历!$O$8),0),卓尔金历!$N$11),0),1)</f>
        <v>0.91914424830329799</v>
      </c>
      <c r="M1572">
        <f t="shared" si="169"/>
        <v>946.53936825609355</v>
      </c>
      <c r="N1572">
        <f t="shared" si="170"/>
        <v>-2.7479233101058193E-3</v>
      </c>
      <c r="O1572">
        <f t="shared" si="163"/>
        <v>5.5256187682335763E-2</v>
      </c>
      <c r="P1572">
        <f t="shared" si="164"/>
        <v>1</v>
      </c>
      <c r="Q1572">
        <f t="shared" si="171"/>
        <v>21.378878686042274</v>
      </c>
    </row>
    <row r="1573" spans="1:17">
      <c r="A1573" s="842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165"/>
        <v>0.91199762189120004</v>
      </c>
      <c r="G1573">
        <f>LN(F1573/参数实验室!$E$58)/参数实验室!$E$59</f>
        <v>-0.23887847506458784</v>
      </c>
      <c r="H1573" s="905">
        <f>INDEX(神经网络!$F$10:$BN$70,MATCH(ROUND(G1573*2,1)/2,神经网络!$D$10:$D$70,0),MATCH(ROUND(E1573*2,1)/2,神经网络!$F$8:$BN$8,0))</f>
        <v>-0.75856362871285832</v>
      </c>
      <c r="I1573">
        <f t="shared" si="166"/>
        <v>1414.9776838825726</v>
      </c>
      <c r="J1573">
        <f t="shared" si="167"/>
        <v>152.01907346075552</v>
      </c>
      <c r="K1573">
        <f t="shared" si="168"/>
        <v>9.3078957243339335</v>
      </c>
      <c r="L1573">
        <f>MIN(MAX(L1572*(1+MAX(MIN(((B1573-B1572)/B1572)/($K$7*卓尔金历!$O$8),0),-卓尔金历!$N$11))+MIN(MAX(((B1573-B1572)/B1572)/($K$7*卓尔金历!$O$8),0),卓尔金历!$N$11),0),1)</f>
        <v>0.99712524083213405</v>
      </c>
      <c r="M1573">
        <f t="shared" si="169"/>
        <v>944.79034002789319</v>
      </c>
      <c r="N1573">
        <f t="shared" si="170"/>
        <v>2.6502231766885763E-3</v>
      </c>
      <c r="O1573">
        <f t="shared" si="163"/>
        <v>5.511234611088759E-2</v>
      </c>
      <c r="P1573">
        <f t="shared" si="164"/>
        <v>1</v>
      </c>
      <c r="Q1573">
        <f t="shared" si="171"/>
        <v>21.335899381278573</v>
      </c>
    </row>
    <row r="1574" spans="1:17">
      <c r="A1574" s="842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165"/>
        <v>0.95826188552689628</v>
      </c>
      <c r="G1574">
        <f>LN(F1574/参数实验室!$E$58)/参数实验室!$E$59</f>
        <v>-0.21290674190234435</v>
      </c>
      <c r="H1574" s="905">
        <f>INDEX(神经网络!$F$10:$BN$70,MATCH(ROUND(G1574*2,1)/2,神经网络!$D$10:$D$70,0),MATCH(ROUND(E1574*2,1)/2,神经网络!$F$8:$BN$8,0))</f>
        <v>-0.67310586025231189</v>
      </c>
      <c r="I1574">
        <f t="shared" si="166"/>
        <v>1428.1545610695016</v>
      </c>
      <c r="J1574">
        <f t="shared" si="167"/>
        <v>150.1528271018712</v>
      </c>
      <c r="K1574">
        <f t="shared" si="168"/>
        <v>9.5113398038158152</v>
      </c>
      <c r="L1574">
        <f>MIN(MAX(L1573*(1+MAX(MIN(((B1574-B1573)/B1573)/($K$7*卓尔金历!$O$8),0),-卓尔金历!$N$11))+MIN(MAX(((B1574-B1573)/B1573)/($K$7*卓尔金历!$O$8),0),卓尔金历!$N$11),0),1)</f>
        <v>0.63693917058490424</v>
      </c>
      <c r="M1574">
        <f t="shared" si="169"/>
        <v>953.56333866384762</v>
      </c>
      <c r="N1574">
        <f t="shared" si="170"/>
        <v>-1.2276396088982271E-2</v>
      </c>
      <c r="O1574">
        <f t="shared" si="163"/>
        <v>5.4883308732102884E-2</v>
      </c>
      <c r="P1574">
        <f t="shared" si="164"/>
        <v>1</v>
      </c>
      <c r="Q1574">
        <f t="shared" si="171"/>
        <v>21.53458839879605</v>
      </c>
    </row>
    <row r="1575" spans="1:17">
      <c r="A1575" s="842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165"/>
        <v>0.97137819917323909</v>
      </c>
      <c r="G1575">
        <f>LN(F1575/参数实验室!$E$58)/参数实验室!$E$59</f>
        <v>-0.20577146695845916</v>
      </c>
      <c r="H1575" s="905">
        <f>INDEX(神经网络!$F$10:$BN$70,MATCH(ROUND(G1575*2,1)/2,神经网络!$D$10:$D$70,0),MATCH(ROUND(E1575*2,1)/2,神经网络!$F$8:$BN$8,0))</f>
        <v>-0.67310586025231189</v>
      </c>
      <c r="I1575">
        <f t="shared" si="166"/>
        <v>1429.7256536894656</v>
      </c>
      <c r="J1575">
        <f t="shared" si="167"/>
        <v>149.9074258808505</v>
      </c>
      <c r="K1575">
        <f t="shared" si="168"/>
        <v>9.5373904614027651</v>
      </c>
      <c r="L1575">
        <f>MIN(MAX(L1574*(1+MAX(MIN(((B1575-B1574)/B1574)/($K$7*卓尔金历!$O$8),0),-卓尔金历!$N$11))+MIN(MAX(((B1575-B1574)/B1574)/($K$7*卓尔金历!$O$8),0),卓尔金历!$N$11),0),1)</f>
        <v>0.60630913688811228</v>
      </c>
      <c r="M1575">
        <f t="shared" si="169"/>
        <v>954.23148883027261</v>
      </c>
      <c r="N1575">
        <f t="shared" si="170"/>
        <v>-1.6343429941163895E-3</v>
      </c>
      <c r="O1575">
        <f t="shared" si="163"/>
        <v>4.2317102198343767E-2</v>
      </c>
      <c r="P1575">
        <f t="shared" si="164"/>
        <v>1</v>
      </c>
      <c r="Q1575">
        <f t="shared" si="171"/>
        <v>21.558278294714579</v>
      </c>
    </row>
    <row r="1576" spans="1:17">
      <c r="A1576" s="842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165"/>
        <v>0.96728705459011166</v>
      </c>
      <c r="G1576">
        <f>LN(F1576/参数实验室!$E$58)/参数实验室!$E$59</f>
        <v>-0.20798665801178429</v>
      </c>
      <c r="H1576" s="905">
        <f>INDEX(神经网络!$F$10:$BN$70,MATCH(ROUND(G1576*2,1)/2,神经网络!$D$10:$D$70,0),MATCH(ROUND(E1576*2,1)/2,神经网络!$F$8:$BN$8,0))</f>
        <v>-0.67310586025231189</v>
      </c>
      <c r="I1576">
        <f t="shared" si="166"/>
        <v>1436.7444897879341</v>
      </c>
      <c r="J1576">
        <f t="shared" si="167"/>
        <v>148.81409361158751</v>
      </c>
      <c r="K1576">
        <f t="shared" si="168"/>
        <v>9.6546264867755838</v>
      </c>
      <c r="L1576">
        <f>MIN(MAX(L1575*(1+MAX(MIN(((B1576-B1575)/B1575)/($K$7*卓尔金历!$O$8),0),-卓尔金历!$N$11))+MIN(MAX(((B1576-B1575)/B1575)/($K$7*卓尔金历!$O$8),0),卓尔金历!$N$11),0),1)</f>
        <v>0.47619351452234543</v>
      </c>
      <c r="M1576">
        <f t="shared" si="169"/>
        <v>957.07176289375934</v>
      </c>
      <c r="N1576">
        <f t="shared" si="170"/>
        <v>-7.2933829851231204E-3</v>
      </c>
      <c r="O1576">
        <f t="shared" si="163"/>
        <v>3.359615824096121E-2</v>
      </c>
      <c r="P1576">
        <f t="shared" si="164"/>
        <v>1</v>
      </c>
      <c r="Q1576">
        <f t="shared" si="171"/>
        <v>21.66411260042582</v>
      </c>
    </row>
    <row r="1577" spans="1:17">
      <c r="A1577" s="842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165"/>
        <v>0.97559327447430122</v>
      </c>
      <c r="G1577">
        <f>LN(F1577/参数实验室!$E$58)/参数实验室!$E$59</f>
        <v>-0.20349890898836986</v>
      </c>
      <c r="H1577" s="905">
        <f>INDEX(神经网络!$F$10:$BN$70,MATCH(ROUND(G1577*2,1)/2,神经网络!$D$10:$D$70,0),MATCH(ROUND(E1577*2,1)/2,神经网络!$F$8:$BN$8,0))</f>
        <v>-0.67310586025231189</v>
      </c>
      <c r="I1577">
        <f t="shared" si="166"/>
        <v>1432.8263049818495</v>
      </c>
      <c r="J1577">
        <f t="shared" si="167"/>
        <v>149.41702246518474</v>
      </c>
      <c r="K1577">
        <f t="shared" si="168"/>
        <v>9.589444906223509</v>
      </c>
      <c r="L1577">
        <f>MIN(MAX(L1576*(1+MAX(MIN(((B1577-B1576)/B1576)/($K$7*卓尔金历!$O$8),0),-卓尔金历!$N$11))+MIN(MAX(((B1577-B1576)/B1576)/($K$7*卓尔金历!$O$8),0),卓尔金历!$N$11),0),1)</f>
        <v>0.59540780413118566</v>
      </c>
      <c r="M1577">
        <f t="shared" si="169"/>
        <v>955.82887100034236</v>
      </c>
      <c r="N1577">
        <f t="shared" si="170"/>
        <v>4.0515574766117725E-3</v>
      </c>
      <c r="O1577">
        <f t="shared" si="163"/>
        <v>3.3060749008319741E-2</v>
      </c>
      <c r="P1577">
        <f t="shared" si="164"/>
        <v>1</v>
      </c>
      <c r="Q1577">
        <f t="shared" si="171"/>
        <v>21.60503181227481</v>
      </c>
    </row>
    <row r="1578" spans="1:17">
      <c r="A1578" s="842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165"/>
        <v>0.99169268424113399</v>
      </c>
      <c r="G1578">
        <f>LN(F1578/参数实验室!$E$58)/参数实验室!$E$59</f>
        <v>-0.19490836432646622</v>
      </c>
      <c r="H1578" s="905">
        <f>INDEX(神经网络!$F$10:$BN$70,MATCH(ROUND(G1578*2,1)/2,神经网络!$D$10:$D$70,0),MATCH(ROUND(E1578*2,1)/2,神经网络!$F$8:$BN$8,0))</f>
        <v>-0.67310586025231189</v>
      </c>
      <c r="I1578">
        <f t="shared" si="166"/>
        <v>1431.7754601162487</v>
      </c>
      <c r="J1578">
        <f t="shared" si="167"/>
        <v>149.57982522644727</v>
      </c>
      <c r="K1578">
        <f t="shared" si="168"/>
        <v>9.5719824377966702</v>
      </c>
      <c r="L1578">
        <f>MIN(MAX(L1577*(1+MAX(MIN(((B1578-B1577)/B1577)/($K$7*卓尔金历!$O$8),0),-卓尔金历!$N$11))+MIN(MAX(((B1578-B1577)/B1577)/($K$7*卓尔金历!$O$8),0),卓尔金历!$N$11),0),1)</f>
        <v>0.62746813498073495</v>
      </c>
      <c r="M1578">
        <f t="shared" si="169"/>
        <v>955.41148322253923</v>
      </c>
      <c r="N1578">
        <f t="shared" si="170"/>
        <v>1.089586437853556E-3</v>
      </c>
      <c r="O1578">
        <f t="shared" si="163"/>
        <v>3.2789675857711552E-2</v>
      </c>
      <c r="P1578">
        <f t="shared" si="164"/>
        <v>1</v>
      </c>
      <c r="Q1578">
        <f t="shared" si="171"/>
        <v>21.589186530350457</v>
      </c>
    </row>
    <row r="1579" spans="1:17">
      <c r="A1579" s="842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165"/>
        <v>1.007813562465397</v>
      </c>
      <c r="G1579">
        <f>LN(F1579/参数实验室!$E$58)/参数实验室!$E$59</f>
        <v>-0.18644498346237542</v>
      </c>
      <c r="H1579" s="905">
        <f>INDEX(神经网络!$F$10:$BN$70,MATCH(ROUND(G1579*2,1)/2,神经网络!$D$10:$D$70,0),MATCH(ROUND(E1579*2,1)/2,神经网络!$F$8:$BN$8,0))</f>
        <v>-0.70148085779250036</v>
      </c>
      <c r="I1579">
        <f t="shared" si="166"/>
        <v>1452.8646345913085</v>
      </c>
      <c r="J1579">
        <f t="shared" si="167"/>
        <v>146.30661186704421</v>
      </c>
      <c r="K1579">
        <f t="shared" si="168"/>
        <v>9.9302732532115208</v>
      </c>
      <c r="L1579">
        <f>MIN(MAX(L1578*(1+MAX(MIN(((B1579-B1578)/B1578)/($K$7*卓尔金历!$O$8),0),-卓尔金历!$N$11))+MIN(MAX(((B1579-B1578)/B1578)/($K$7*卓尔金历!$O$8),0),卓尔金历!$N$11),0),1)</f>
        <v>0.2234514692239597</v>
      </c>
      <c r="M1579">
        <f t="shared" si="169"/>
        <v>964.2416071305164</v>
      </c>
      <c r="N1579">
        <f t="shared" si="170"/>
        <v>-2.188271950744549E-2</v>
      </c>
      <c r="O1579">
        <f t="shared" si="163"/>
        <v>3.0148023676625019E-2</v>
      </c>
      <c r="P1579">
        <f t="shared" si="164"/>
        <v>0.36371832253445208</v>
      </c>
      <c r="Q1579">
        <f t="shared" si="171"/>
        <v>21.907182008130331</v>
      </c>
    </row>
    <row r="1580" spans="1:17">
      <c r="A1580" s="842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165"/>
        <v>1.0603611426323083</v>
      </c>
      <c r="G1580">
        <f>LN(F1580/参数实验室!$E$58)/参数实验室!$E$59</f>
        <v>-0.15976856500781467</v>
      </c>
      <c r="H1580" s="905">
        <f>INDEX(神经网络!$F$10:$BN$70,MATCH(ROUND(G1580*2,1)/2,神经网络!$D$10:$D$70,0),MATCH(ROUND(E1580*2,1)/2,神经网络!$F$8:$BN$8,0))</f>
        <v>-0.61547944056377735</v>
      </c>
      <c r="I1580">
        <f t="shared" si="166"/>
        <v>1497.1293899288628</v>
      </c>
      <c r="J1580">
        <f t="shared" si="167"/>
        <v>139.95211683492261</v>
      </c>
      <c r="K1580">
        <f t="shared" si="168"/>
        <v>10.697440123001272</v>
      </c>
      <c r="L1580">
        <f>MIN(MAX(L1579*(1+MAX(MIN(((B1580-B1579)/B1579)/($K$7*卓尔金历!$O$8),0),-卓尔金历!$N$11))+MIN(MAX(((B1580-B1579)/B1579)/($K$7*卓尔金历!$O$8),0),卓尔金历!$N$11),0),1)</f>
        <v>0</v>
      </c>
      <c r="M1580">
        <f t="shared" si="169"/>
        <v>970.80611234585126</v>
      </c>
      <c r="N1580">
        <f t="shared" si="170"/>
        <v>-4.3432726320641282E-2</v>
      </c>
      <c r="O1580">
        <f t="shared" ref="O1580:O1643" si="172">STDEVP(N1560:N1580)</f>
        <v>2.8571486706581845E-2</v>
      </c>
      <c r="P1580">
        <f t="shared" ref="P1580:P1643" si="173">MIN(O1579*MAX(1-LN(MAX(ABS(N1580),0.0001)/O1580),0)+MAX(-LN(MAX(ABS(N1580),0.0001)/O1580),0),1)</f>
        <v>1.7521911751268712E-2</v>
      </c>
      <c r="Q1580">
        <f t="shared" si="171"/>
        <v>22.149946190883956</v>
      </c>
    </row>
    <row r="1581" spans="1:17">
      <c r="A1581" s="842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165"/>
        <v>1.0663509457571629</v>
      </c>
      <c r="G1581">
        <f>LN(F1581/参数实验室!$E$58)/参数实验室!$E$59</f>
        <v>-0.15681209457897011</v>
      </c>
      <c r="H1581" s="905">
        <f>INDEX(神经网络!$F$10:$BN$70,MATCH(ROUND(G1581*2,1)/2,神经网络!$D$10:$D$70,0),MATCH(ROUND(E1581*2,1)/2,神经网络!$F$8:$BN$8,0))</f>
        <v>-0.61547944056377735</v>
      </c>
      <c r="I1581">
        <f t="shared" si="166"/>
        <v>1498.9605562671059</v>
      </c>
      <c r="J1581">
        <f t="shared" si="167"/>
        <v>139.67399545109913</v>
      </c>
      <c r="K1581">
        <f t="shared" si="168"/>
        <v>10.731851347317566</v>
      </c>
      <c r="L1581">
        <f>MIN(MAX(L1580*(1+MAX(MIN(((B1581-B1580)/B1580)/($K$7*卓尔金历!$O$8),0),-卓尔金历!$N$11))+MIN(MAX(((B1581-B1580)/B1580)/($K$7*卓尔金历!$O$8),0),卓尔金历!$N$11),0),1)</f>
        <v>0</v>
      </c>
      <c r="M1581">
        <f t="shared" si="169"/>
        <v>970.80611234585126</v>
      </c>
      <c r="N1581">
        <f t="shared" si="170"/>
        <v>-1.9872610012146037E-3</v>
      </c>
      <c r="O1581">
        <f t="shared" si="172"/>
        <v>2.856684379834171E-2</v>
      </c>
      <c r="P1581">
        <f t="shared" si="173"/>
        <v>1</v>
      </c>
      <c r="Q1581">
        <f t="shared" si="171"/>
        <v>22.150420894592337</v>
      </c>
    </row>
    <row r="1582" spans="1:17">
      <c r="A1582" s="842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165"/>
        <v>1.047761734380684</v>
      </c>
      <c r="G1582">
        <f>LN(F1582/参数实验室!$E$58)/参数实验室!$E$59</f>
        <v>-0.16604232558558524</v>
      </c>
      <c r="H1582" s="905">
        <f>INDEX(神经网络!$F$10:$BN$70,MATCH(ROUND(G1582*2,1)/2,神经网络!$D$10:$D$70,0),MATCH(ROUND(E1582*2,1)/2,神经网络!$F$8:$BN$8,0))</f>
        <v>-0.61547944056377735</v>
      </c>
      <c r="I1582">
        <f t="shared" si="166"/>
        <v>1494.1241155267321</v>
      </c>
      <c r="J1582">
        <f t="shared" si="167"/>
        <v>140.40620885040482</v>
      </c>
      <c r="K1582">
        <f t="shared" si="168"/>
        <v>10.641439062845434</v>
      </c>
      <c r="L1582">
        <f>MIN(MAX(L1581*(1+MAX(MIN(((B1582-B1581)/B1581)/($K$7*卓尔金历!$O$8),0),-卓尔金历!$N$11))+MIN(MAX(((B1582-B1581)/B1581)/($K$7*卓尔金历!$O$8),0),卓尔金历!$N$11),0),1)</f>
        <v>0.15425115563248454</v>
      </c>
      <c r="M1582">
        <f t="shared" si="169"/>
        <v>970.80611234585126</v>
      </c>
      <c r="N1582">
        <f t="shared" si="170"/>
        <v>5.2423029565446984E-3</v>
      </c>
      <c r="O1582">
        <f t="shared" si="172"/>
        <v>2.6820538850075768E-2</v>
      </c>
      <c r="P1582">
        <f t="shared" si="173"/>
        <v>1</v>
      </c>
      <c r="Q1582">
        <f t="shared" si="171"/>
        <v>22.078951903908674</v>
      </c>
    </row>
    <row r="1583" spans="1:17">
      <c r="A1583" s="842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165"/>
        <v>1.0390752053438475</v>
      </c>
      <c r="G1583">
        <f>LN(F1583/参数实验室!$E$58)/参数实验室!$E$59</f>
        <v>-0.17041179607992726</v>
      </c>
      <c r="H1583" s="905">
        <f>INDEX(神经网络!$F$10:$BN$70,MATCH(ROUND(G1583*2,1)/2,神经网络!$D$10:$D$70,0),MATCH(ROUND(E1583*2,1)/2,神经网络!$F$8:$BN$8,0))</f>
        <v>-0.61547944056377735</v>
      </c>
      <c r="I1583">
        <f t="shared" si="166"/>
        <v>1481.7755267267482</v>
      </c>
      <c r="J1583">
        <f t="shared" si="167"/>
        <v>142.29160847532</v>
      </c>
      <c r="K1583">
        <f t="shared" si="168"/>
        <v>10.413653641309123</v>
      </c>
      <c r="L1583">
        <f>MIN(MAX(L1582*(1+MAX(MIN(((B1583-B1582)/B1582)/($K$7*卓尔金历!$O$8),0),-卓尔金历!$N$11))+MIN(MAX(((B1583-B1582)/B1582)/($K$7*卓尔金历!$O$8),0),卓尔金历!$N$11),0),1)</f>
        <v>0.54936606177357361</v>
      </c>
      <c r="M1583">
        <f t="shared" si="169"/>
        <v>969.5684801968215</v>
      </c>
      <c r="N1583">
        <f t="shared" si="170"/>
        <v>1.3428178428519365E-2</v>
      </c>
      <c r="O1583">
        <f t="shared" si="172"/>
        <v>2.6060515534391742E-2</v>
      </c>
      <c r="P1583">
        <f t="shared" si="173"/>
        <v>0.70767031319141716</v>
      </c>
      <c r="Q1583">
        <f t="shared" si="171"/>
        <v>21.89647449432622</v>
      </c>
    </row>
    <row r="1584" spans="1:17">
      <c r="A1584" s="842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165"/>
        <v>1.0664606992805756</v>
      </c>
      <c r="G1584">
        <f>LN(F1584/参数实验室!$E$58)/参数实验室!$E$59</f>
        <v>-0.15675807707518305</v>
      </c>
      <c r="H1584" s="905">
        <f>INDEX(神经网络!$F$10:$BN$70,MATCH(ROUND(G1584*2,1)/2,神经网络!$D$10:$D$70,0),MATCH(ROUND(E1584*2,1)/2,神经网络!$F$8:$BN$8,0))</f>
        <v>-0.61547944056377735</v>
      </c>
      <c r="I1584">
        <f t="shared" si="166"/>
        <v>1505.0412456761064</v>
      </c>
      <c r="J1584">
        <f t="shared" si="167"/>
        <v>138.66166553609173</v>
      </c>
      <c r="K1584">
        <f t="shared" si="168"/>
        <v>10.854054290039988</v>
      </c>
      <c r="L1584">
        <f>MIN(MAX(L1583*(1+MAX(MIN(((B1584-B1583)/B1583)/($K$7*卓尔金历!$O$8),0),-卓尔金历!$N$11))+MIN(MAX(((B1584-B1583)/B1583)/($K$7*卓尔金历!$O$8),0),卓尔金历!$N$11),0),1)</f>
        <v>0.13699455763556936</v>
      </c>
      <c r="M1584">
        <f t="shared" si="169"/>
        <v>977.93171663348505</v>
      </c>
      <c r="N1584">
        <f t="shared" si="170"/>
        <v>-2.5510590386346437E-2</v>
      </c>
      <c r="O1584">
        <f t="shared" si="172"/>
        <v>2.6413921918394898E-2</v>
      </c>
      <c r="P1584">
        <f t="shared" si="173"/>
        <v>6.1764898733299378E-2</v>
      </c>
      <c r="Q1584">
        <f t="shared" si="171"/>
        <v>22.139772883073338</v>
      </c>
    </row>
    <row r="1585" spans="1:17">
      <c r="A1585" s="842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165"/>
        <v>1.0799720284966543</v>
      </c>
      <c r="G1585">
        <f>LN(F1585/参数实验室!$E$58)/参数实验室!$E$59</f>
        <v>-0.1501503047077217</v>
      </c>
      <c r="H1585" s="905">
        <f>INDEX(神经网络!$F$10:$BN$70,MATCH(ROUND(G1585*2,1)/2,神经网络!$D$10:$D$70,0),MATCH(ROUND(E1585*2,1)/2,神经网络!$F$8:$BN$8,0))</f>
        <v>-0.61547944056377735</v>
      </c>
      <c r="I1585">
        <f t="shared" si="166"/>
        <v>1507.5283201327161</v>
      </c>
      <c r="J1585">
        <f t="shared" si="167"/>
        <v>138.28937392761642</v>
      </c>
      <c r="K1585">
        <f t="shared" si="168"/>
        <v>10.901259274785554</v>
      </c>
      <c r="L1585">
        <f>MIN(MAX(L1584*(1+MAX(MIN(((B1585-B1584)/B1584)/($K$7*卓尔金历!$O$8),0),-卓尔金历!$N$11))+MIN(MAX(((B1585-B1584)/B1584)/($K$7*卓尔金历!$O$8),0),卓尔金历!$N$11),0),1)</f>
        <v>0.12617183670633897</v>
      </c>
      <c r="M1585">
        <f t="shared" si="169"/>
        <v>978.15310369254723</v>
      </c>
      <c r="N1585">
        <f t="shared" si="170"/>
        <v>-2.6848920863309141E-3</v>
      </c>
      <c r="O1585">
        <f t="shared" si="172"/>
        <v>2.6406124375532962E-2</v>
      </c>
      <c r="P1585">
        <f t="shared" si="173"/>
        <v>1</v>
      </c>
      <c r="Q1585">
        <f t="shared" si="171"/>
        <v>22.142032606460145</v>
      </c>
    </row>
    <row r="1586" spans="1:17">
      <c r="A1586" s="842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165"/>
        <v>1.0660509480495071</v>
      </c>
      <c r="G1586">
        <f>LN(F1586/参数实验室!$E$58)/参数实验室!$E$59</f>
        <v>-0.1569597731298798</v>
      </c>
      <c r="H1586" s="905">
        <f>INDEX(神经网络!$F$10:$BN$70,MATCH(ROUND(G1586*2,1)/2,神经网络!$D$10:$D$70,0),MATCH(ROUND(E1586*2,1)/2,神经网络!$F$8:$BN$8,0))</f>
        <v>-0.61547944056377735</v>
      </c>
      <c r="I1586">
        <f t="shared" si="166"/>
        <v>1495.2798197171392</v>
      </c>
      <c r="J1586">
        <f t="shared" si="167"/>
        <v>140.1149195961851</v>
      </c>
      <c r="K1586">
        <f t="shared" si="168"/>
        <v>10.671810140037728</v>
      </c>
      <c r="L1586">
        <f>MIN(MAX(L1585*(1+MAX(MIN(((B1586-B1585)/B1585)/($K$7*卓尔金历!$O$8),0),-卓尔金历!$N$11))+MIN(MAX(((B1586-B1585)/B1585)/($K$7*卓尔金历!$O$8),0),卓尔金历!$N$11),0),1)</f>
        <v>0.51459954481318682</v>
      </c>
      <c r="M1586">
        <f t="shared" si="169"/>
        <v>977.15036746826991</v>
      </c>
      <c r="N1586">
        <f t="shared" si="170"/>
        <v>1.3200910646426199E-2</v>
      </c>
      <c r="O1586">
        <f t="shared" si="172"/>
        <v>2.4175554172644654E-2</v>
      </c>
      <c r="P1586">
        <f t="shared" si="173"/>
        <v>0.64743946117241824</v>
      </c>
      <c r="Q1586">
        <f t="shared" si="171"/>
        <v>21.962131047093042</v>
      </c>
    </row>
    <row r="1587" spans="1:17">
      <c r="A1587" s="842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165"/>
        <v>1.0899490793816222</v>
      </c>
      <c r="G1587">
        <f>LN(F1587/参数实验室!$E$58)/参数实验室!$E$59</f>
        <v>-0.14532383209793151</v>
      </c>
      <c r="H1587" s="905">
        <f>INDEX(神经网络!$F$10:$BN$70,MATCH(ROUND(G1587*2,1)/2,神经网络!$D$10:$D$70,0),MATCH(ROUND(E1587*2,1)/2,神经网络!$F$8:$BN$8,0))</f>
        <v>-0.64139157805938862</v>
      </c>
      <c r="I1587">
        <f t="shared" si="166"/>
        <v>1510.2767059716728</v>
      </c>
      <c r="J1587">
        <f t="shared" si="167"/>
        <v>137.83169067475342</v>
      </c>
      <c r="K1587">
        <f t="shared" si="168"/>
        <v>10.957398103281843</v>
      </c>
      <c r="L1587">
        <f>MIN(MAX(L1586*(1+MAX(MIN(((B1587-B1586)/B1586)/($K$7*卓尔金历!$O$8),0),-卓尔金历!$N$11))+MIN(MAX(((B1587-B1586)/B1586)/($K$7*卓尔金历!$O$8),0),卓尔金历!$N$11),0),1)</f>
        <v>0.26785884983851438</v>
      </c>
      <c r="M1587">
        <f t="shared" si="169"/>
        <v>982.19360499208165</v>
      </c>
      <c r="N1587">
        <f t="shared" si="170"/>
        <v>-1.6295401860216038E-2</v>
      </c>
      <c r="O1587">
        <f t="shared" si="172"/>
        <v>2.1267830787585391E-2</v>
      </c>
      <c r="P1587">
        <f t="shared" si="173"/>
        <v>0.29692647631437269</v>
      </c>
      <c r="Q1587">
        <f t="shared" si="171"/>
        <v>22.104741799102992</v>
      </c>
    </row>
    <row r="1588" spans="1:17">
      <c r="A1588" s="842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165"/>
        <v>1.1409448786359797</v>
      </c>
      <c r="G1588">
        <f>LN(F1588/参数实验室!$E$58)/参数实验室!$E$59</f>
        <v>-0.12132447105124883</v>
      </c>
      <c r="H1588" s="905">
        <f>INDEX(神经网络!$F$10:$BN$70,MATCH(ROUND(G1588*2,1)/2,神经网络!$D$10:$D$70,0),MATCH(ROUND(E1588*2,1)/2,神经网络!$F$8:$BN$8,0))</f>
        <v>-0.54280702314793627</v>
      </c>
      <c r="I1588">
        <f t="shared" si="166"/>
        <v>1542.4313891379277</v>
      </c>
      <c r="J1588">
        <f t="shared" si="167"/>
        <v>133.25645425162585</v>
      </c>
      <c r="K1588">
        <f t="shared" si="168"/>
        <v>11.574909431594069</v>
      </c>
      <c r="L1588">
        <f>MIN(MAX(L1587*(1+MAX(MIN(((B1588-B1587)/B1587)/($K$7*卓尔金历!$O$8),0),-卓尔金历!$N$11))+MIN(MAX(((B1588-B1587)/B1587)/($K$7*卓尔金历!$O$8),0),卓尔金历!$N$11),0),1)</f>
        <v>6.2353397208995496E-3</v>
      </c>
      <c r="M1588">
        <f t="shared" si="169"/>
        <v>987.7949305133651</v>
      </c>
      <c r="N1588">
        <f t="shared" si="170"/>
        <v>-3.3194372068785845E-2</v>
      </c>
      <c r="O1588">
        <f t="shared" si="172"/>
        <v>1.8444534383311156E-2</v>
      </c>
      <c r="P1588">
        <f t="shared" si="173"/>
        <v>8.7705927084886538E-3</v>
      </c>
      <c r="Q1588">
        <f t="shared" si="171"/>
        <v>22.244482231080642</v>
      </c>
    </row>
    <row r="1589" spans="1:17">
      <c r="A1589" s="842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165"/>
        <v>1.2074161260916505</v>
      </c>
      <c r="G1589">
        <f>LN(F1589/参数实验室!$E$58)/参数实验室!$E$59</f>
        <v>-9.1604147246523965E-2</v>
      </c>
      <c r="H1589" s="905">
        <f>INDEX(神经网络!$F$10:$BN$70,MATCH(ROUND(G1589*2,1)/2,神经网络!$D$10:$D$70,0),MATCH(ROUND(E1589*2,1)/2,神经网络!$F$8:$BN$8,0))</f>
        <v>-0.53413520300303163</v>
      </c>
      <c r="I1589">
        <f t="shared" si="166"/>
        <v>1573.8623956843576</v>
      </c>
      <c r="J1589">
        <f t="shared" si="167"/>
        <v>128.25386058018418</v>
      </c>
      <c r="K1589">
        <f t="shared" si="168"/>
        <v>12.271462149869402</v>
      </c>
      <c r="L1589">
        <f>MIN(MAX(L1588*(1+MAX(MIN(((B1589-B1588)/B1588)/($K$7*卓尔金历!$O$8),0),-卓尔金历!$N$11))+MIN(MAX(((B1589-B1588)/B1588)/($K$7*卓尔金历!$O$8),0),卓尔金历!$N$11),0),1)</f>
        <v>0</v>
      </c>
      <c r="M1589">
        <f t="shared" si="169"/>
        <v>987.92044080754943</v>
      </c>
      <c r="N1589">
        <f t="shared" si="170"/>
        <v>-3.7541098474640322E-2</v>
      </c>
      <c r="O1589">
        <f t="shared" si="172"/>
        <v>1.9456790857174923E-2</v>
      </c>
      <c r="P1589">
        <f t="shared" si="173"/>
        <v>6.322046046605208E-3</v>
      </c>
      <c r="Q1589">
        <f t="shared" si="171"/>
        <v>22.248457840211394</v>
      </c>
    </row>
    <row r="1590" spans="1:17">
      <c r="A1590" s="842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165"/>
        <v>1.2507266760431317</v>
      </c>
      <c r="G1590">
        <f>LN(F1590/参数实验室!$E$58)/参数实验室!$E$59</f>
        <v>-7.3107199125884384E-2</v>
      </c>
      <c r="H1590" s="905">
        <f>INDEX(神经网络!$F$10:$BN$70,MATCH(ROUND(G1590*2,1)/2,神经网络!$D$10:$D$70,0),MATCH(ROUND(E1590*2,1)/2,神经网络!$F$8:$BN$8,0))</f>
        <v>-0.44627698985993219</v>
      </c>
      <c r="I1590">
        <f t="shared" si="166"/>
        <v>1600.014442548297</v>
      </c>
      <c r="J1590">
        <f t="shared" si="167"/>
        <v>124.26399585012555</v>
      </c>
      <c r="K1590">
        <f t="shared" si="168"/>
        <v>12.875929440399371</v>
      </c>
      <c r="L1590">
        <f>MIN(MAX(L1589*(1+MAX(MIN(((B1590-B1589)/B1589)/($K$7*卓尔金历!$O$8),0),-卓尔金历!$N$11))+MIN(MAX(((B1590-B1589)/B1589)/($K$7*卓尔金历!$O$8),0),卓尔金历!$N$11),0),1)</f>
        <v>0</v>
      </c>
      <c r="M1590">
        <f t="shared" si="169"/>
        <v>987.92044080754943</v>
      </c>
      <c r="N1590">
        <f t="shared" si="170"/>
        <v>-3.110911992831732E-2</v>
      </c>
      <c r="O1590">
        <f t="shared" si="172"/>
        <v>1.9793250946998218E-2</v>
      </c>
      <c r="P1590">
        <f t="shared" si="173"/>
        <v>1.0659208241918646E-2</v>
      </c>
      <c r="Q1590">
        <f t="shared" si="171"/>
        <v>22.250795043532211</v>
      </c>
    </row>
    <row r="1591" spans="1:17">
      <c r="A1591" s="842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165"/>
        <v>1.2345962442204199</v>
      </c>
      <c r="G1591">
        <f>LN(F1591/参数实验室!$E$58)/参数实验室!$E$59</f>
        <v>-7.9920190039484723E-2</v>
      </c>
      <c r="H1591" s="905">
        <f>INDEX(神经网络!$F$10:$BN$70,MATCH(ROUND(G1591*2,1)/2,神经网络!$D$10:$D$70,0),MATCH(ROUND(E1591*2,1)/2,神经网络!$F$8:$BN$8,0))</f>
        <v>-0.54280702314793627</v>
      </c>
      <c r="I1591">
        <f t="shared" si="166"/>
        <v>1588.0592737192535</v>
      </c>
      <c r="J1591">
        <f t="shared" si="167"/>
        <v>126.34451937273039</v>
      </c>
      <c r="K1591">
        <f t="shared" si="168"/>
        <v>12.569277097285889</v>
      </c>
      <c r="L1591">
        <f>MIN(MAX(L1590*(1+MAX(MIN(((B1591-B1590)/B1590)/($K$7*卓尔金历!$O$8),0),-卓尔金历!$N$11))+MIN(MAX(((B1591-B1590)/B1590)/($K$7*卓尔金历!$O$8),0),卓尔金历!$N$11),0),1)</f>
        <v>0.49264448625400398</v>
      </c>
      <c r="M1591">
        <f t="shared" si="169"/>
        <v>987.92044080754943</v>
      </c>
      <c r="N1591">
        <f t="shared" si="170"/>
        <v>1.6742770167427697E-2</v>
      </c>
      <c r="O1591">
        <f t="shared" si="172"/>
        <v>1.7230550378590087E-2</v>
      </c>
      <c r="P1591">
        <f t="shared" si="173"/>
        <v>4.9079122609278623E-2</v>
      </c>
      <c r="Q1591">
        <f t="shared" si="171"/>
        <v>22.24902288613902</v>
      </c>
    </row>
    <row r="1592" spans="1:17">
      <c r="A1592" s="842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165"/>
        <v>1.185313912512048</v>
      </c>
      <c r="G1592">
        <f>LN(F1592/参数实验室!$E$58)/参数实验室!$E$59</f>
        <v>-0.10130082504112065</v>
      </c>
      <c r="H1592" s="905">
        <f>INDEX(神经网络!$F$10:$BN$70,MATCH(ROUND(G1592*2,1)/2,神经网络!$D$10:$D$70,0),MATCH(ROUND(E1592*2,1)/2,神经网络!$F$8:$BN$8,0))</f>
        <v>-0.54280702314793627</v>
      </c>
      <c r="I1592">
        <f t="shared" si="166"/>
        <v>1554.6849551327546</v>
      </c>
      <c r="J1592">
        <f t="shared" si="167"/>
        <v>131.23618371174319</v>
      </c>
      <c r="K1592">
        <f t="shared" si="168"/>
        <v>11.846465747187368</v>
      </c>
      <c r="L1592">
        <f>MIN(MAX(L1591*(1+MAX(MIN(((B1592-B1591)/B1591)/($K$7*卓尔金历!$O$8),0),-卓尔金历!$N$11))+MIN(MAX(((B1592-B1591)/B1591)/($K$7*卓尔金历!$O$8),0),卓尔金历!$N$11),0),1)</f>
        <v>1</v>
      </c>
      <c r="M1592">
        <f t="shared" si="169"/>
        <v>977.69219169354528</v>
      </c>
      <c r="N1592">
        <f t="shared" si="170"/>
        <v>3.8716870057353692E-2</v>
      </c>
      <c r="O1592">
        <f t="shared" si="172"/>
        <v>1.9766883080939018E-2</v>
      </c>
      <c r="P1592">
        <f t="shared" si="173"/>
        <v>5.6470120734927664E-3</v>
      </c>
      <c r="Q1592">
        <f t="shared" si="171"/>
        <v>22.226074432197553</v>
      </c>
    </row>
    <row r="1593" spans="1:17">
      <c r="A1593" s="842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165"/>
        <v>1.2032571905025122</v>
      </c>
      <c r="G1593">
        <f>LN(F1593/参数实验室!$E$58)/参数实验室!$E$59</f>
        <v>-9.3415123714797529E-2</v>
      </c>
      <c r="H1593" s="905">
        <f>INDEX(神经网络!$F$10:$BN$70,MATCH(ROUND(G1593*2,1)/2,神经网络!$D$10:$D$70,0),MATCH(ROUND(E1593*2,1)/2,神经网络!$F$8:$BN$8,0))</f>
        <v>-0.5405482417148928</v>
      </c>
      <c r="I1593">
        <f t="shared" si="166"/>
        <v>1572.3099654993239</v>
      </c>
      <c r="J1593">
        <f t="shared" si="167"/>
        <v>128.49527153744847</v>
      </c>
      <c r="K1593">
        <f t="shared" si="168"/>
        <v>12.236325482538026</v>
      </c>
      <c r="L1593">
        <f>MIN(MAX(L1592*(1+MAX(MIN(((B1593-B1592)/B1592)/($K$7*卓尔金历!$O$8),0),-卓尔金历!$N$11))+MIN(MAX(((B1593-B1592)/B1592)/($K$7*卓尔金历!$O$8),0),卓尔金历!$N$11),0),1)</f>
        <v>0.38546328024019283</v>
      </c>
      <c r="M1593">
        <f t="shared" si="169"/>
        <v>988.77600321241414</v>
      </c>
      <c r="N1593">
        <f t="shared" si="170"/>
        <v>-2.0885338911675988E-2</v>
      </c>
      <c r="O1593">
        <f t="shared" si="172"/>
        <v>1.9966888296892749E-2</v>
      </c>
      <c r="P1593">
        <f t="shared" si="173"/>
        <v>1.8877924661803231E-2</v>
      </c>
      <c r="Q1593">
        <f t="shared" si="171"/>
        <v>22.227497312823164</v>
      </c>
    </row>
    <row r="1594" spans="1:17">
      <c r="A1594" s="842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165"/>
        <v>1.1575977216785736</v>
      </c>
      <c r="G1594">
        <f>LN(F1594/参数实验室!$E$58)/参数实验室!$E$59</f>
        <v>-0.1137192476997862</v>
      </c>
      <c r="H1594" s="905">
        <f>INDEX(神经网络!$F$10:$BN$70,MATCH(ROUND(G1594*2,1)/2,神经网络!$D$10:$D$70,0),MATCH(ROUND(E1594*2,1)/2,神经网络!$F$8:$BN$8,0))</f>
        <v>-0.5405482417148928</v>
      </c>
      <c r="I1594">
        <f t="shared" si="166"/>
        <v>1542.9663412506845</v>
      </c>
      <c r="J1594">
        <f t="shared" si="167"/>
        <v>132.93164678185212</v>
      </c>
      <c r="K1594">
        <f t="shared" si="168"/>
        <v>11.607216028721695</v>
      </c>
      <c r="L1594">
        <f>MIN(MAX(L1593*(1+MAX(MIN(((B1594-B1593)/B1593)/($K$7*卓尔金历!$O$8),0),-卓尔金历!$N$11))+MIN(MAX(((B1594-B1593)/B1593)/($K$7*卓尔金历!$O$8),0),卓尔金历!$N$11),0),1)</f>
        <v>1</v>
      </c>
      <c r="M1594">
        <f t="shared" si="169"/>
        <v>981.66294248441113</v>
      </c>
      <c r="N1594">
        <f t="shared" si="170"/>
        <v>3.4525591419219792E-2</v>
      </c>
      <c r="O1594">
        <f t="shared" si="172"/>
        <v>2.1817835018740413E-2</v>
      </c>
      <c r="P1594">
        <f t="shared" si="173"/>
        <v>1.0802624199476207E-2</v>
      </c>
      <c r="Q1594">
        <f t="shared" si="171"/>
        <v>22.219666255540975</v>
      </c>
    </row>
    <row r="1595" spans="1:17">
      <c r="A1595" s="842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165"/>
        <v>1.149941181750187</v>
      </c>
      <c r="G1595">
        <f>LN(F1595/参数实验室!$E$58)/参数实验室!$E$59</f>
        <v>-0.11720224915991677</v>
      </c>
      <c r="H1595" s="905">
        <f>INDEX(神经网络!$F$10:$BN$70,MATCH(ROUND(G1595*2,1)/2,神经网络!$D$10:$D$70,0),MATCH(ROUND(E1595*2,1)/2,神经网络!$F$8:$BN$8,0))</f>
        <v>-0.54280702314793627</v>
      </c>
      <c r="I1595">
        <f t="shared" si="166"/>
        <v>1540.1873504525365</v>
      </c>
      <c r="J1595">
        <f t="shared" si="167"/>
        <v>133.37456605881633</v>
      </c>
      <c r="K1595">
        <f t="shared" si="168"/>
        <v>11.547834013370551</v>
      </c>
      <c r="L1595">
        <f>MIN(MAX(L1594*(1+MAX(MIN(((B1595-B1594)/B1594)/($K$7*卓尔金历!$O$8),0),-卓尔金历!$N$11))+MIN(MAX(((B1595-B1594)/B1594)/($K$7*卓尔金历!$O$8),0),卓尔金历!$N$11),0),1)</f>
        <v>1</v>
      </c>
      <c r="M1595">
        <f t="shared" si="169"/>
        <v>979.89489854779754</v>
      </c>
      <c r="N1595">
        <f t="shared" si="170"/>
        <v>3.3319325208621413E-3</v>
      </c>
      <c r="O1595">
        <f t="shared" si="172"/>
        <v>2.1861605037040786E-2</v>
      </c>
      <c r="P1595">
        <f t="shared" si="173"/>
        <v>1</v>
      </c>
      <c r="Q1595">
        <f t="shared" si="171"/>
        <v>22.219233943376441</v>
      </c>
    </row>
    <row r="1596" spans="1:17">
      <c r="A1596" s="842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165"/>
        <v>1.1877283533757763</v>
      </c>
      <c r="G1596">
        <f>LN(F1596/参数实验室!$E$58)/参数实验室!$E$59</f>
        <v>-0.10023280404157739</v>
      </c>
      <c r="H1596" s="905">
        <f>INDEX(神经网络!$F$10:$BN$70,MATCH(ROUND(G1596*2,1)/2,神经网络!$D$10:$D$70,0),MATCH(ROUND(E1596*2,1)/2,神经网络!$F$8:$BN$8,0))</f>
        <v>-0.54280702314793627</v>
      </c>
      <c r="I1596">
        <f t="shared" si="166"/>
        <v>1580.6441835475734</v>
      </c>
      <c r="J1596">
        <f t="shared" si="167"/>
        <v>126.92031443278384</v>
      </c>
      <c r="K1596">
        <f t="shared" si="168"/>
        <v>12.453831292583759</v>
      </c>
      <c r="L1596">
        <f>MIN(MAX(L1595*(1+MAX(MIN(((B1596-B1595)/B1595)/($K$7*卓尔金历!$O$8),0),-卓尔金历!$N$11))+MIN(MAX(((B1596-B1595)/B1595)/($K$7*卓尔金历!$O$8),0),卓尔金历!$N$11),0),1)</f>
        <v>0</v>
      </c>
      <c r="M1596">
        <f t="shared" si="169"/>
        <v>1005.6342635345171</v>
      </c>
      <c r="N1596">
        <f t="shared" si="170"/>
        <v>-4.8391922213911774E-2</v>
      </c>
      <c r="O1596">
        <f t="shared" si="172"/>
        <v>2.3672147892804855E-2</v>
      </c>
      <c r="P1596">
        <f t="shared" si="173"/>
        <v>6.2298198091571893E-3</v>
      </c>
      <c r="Q1596">
        <f t="shared" si="171"/>
        <v>22.80287712086562</v>
      </c>
    </row>
    <row r="1597" spans="1:17">
      <c r="A1597" s="842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165"/>
        <v>1.1774132739269567</v>
      </c>
      <c r="G1597">
        <f>LN(F1597/参数实验室!$E$58)/参数实验室!$E$59</f>
        <v>-0.10481091929448179</v>
      </c>
      <c r="H1597" s="905">
        <f>INDEX(神经网络!$F$10:$BN$70,MATCH(ROUND(G1597*2,1)/2,神经网络!$D$10:$D$70,0),MATCH(ROUND(E1597*2,1)/2,神经网络!$F$8:$BN$8,0))</f>
        <v>-0.5405482417148928</v>
      </c>
      <c r="I1597">
        <f t="shared" si="166"/>
        <v>1581.3563048324179</v>
      </c>
      <c r="J1597">
        <f t="shared" si="167"/>
        <v>126.81497146961398</v>
      </c>
      <c r="K1597">
        <f t="shared" si="168"/>
        <v>12.469791906323342</v>
      </c>
      <c r="L1597">
        <f>MIN(MAX(L1596*(1+MAX(MIN(((B1597-B1596)/B1596)/($K$7*卓尔金历!$O$8),0),-卓尔金历!$N$11))+MIN(MAX(((B1597-B1596)/B1596)/($K$7*卓尔金历!$O$8),0),卓尔金历!$N$11),0),1)</f>
        <v>0</v>
      </c>
      <c r="M1597">
        <f t="shared" si="169"/>
        <v>1005.6342635345171</v>
      </c>
      <c r="N1597">
        <f t="shared" si="170"/>
        <v>-8.2999292619668325E-4</v>
      </c>
      <c r="O1597">
        <f t="shared" si="172"/>
        <v>2.3716283132837492E-2</v>
      </c>
      <c r="P1597">
        <f t="shared" si="173"/>
        <v>1</v>
      </c>
      <c r="Q1597">
        <f t="shared" si="171"/>
        <v>22.80294112160356</v>
      </c>
    </row>
    <row r="1598" spans="1:17">
      <c r="A1598" s="842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165"/>
        <v>1.1440368499622944</v>
      </c>
      <c r="G1598">
        <f>LN(F1598/参数实验室!$E$58)/参数实验室!$E$59</f>
        <v>-0.11990403549860768</v>
      </c>
      <c r="H1598" s="905">
        <f>INDEX(神经网络!$F$10:$BN$70,MATCH(ROUND(G1598*2,1)/2,神经网络!$D$10:$D$70,0),MATCH(ROUND(E1598*2,1)/2,神经网络!$F$8:$BN$8,0))</f>
        <v>-0.54280702314793627</v>
      </c>
      <c r="I1598">
        <f t="shared" si="166"/>
        <v>1562.3297426803808</v>
      </c>
      <c r="J1598">
        <f t="shared" si="167"/>
        <v>129.6376840509156</v>
      </c>
      <c r="K1598">
        <f t="shared" si="168"/>
        <v>12.051509205199709</v>
      </c>
      <c r="L1598">
        <f>MIN(MAX(L1597*(1+MAX(MIN(((B1598-B1597)/B1597)/($K$7*卓尔金历!$O$8),0),-卓尔金历!$N$11))+MIN(MAX(((B1598-B1597)/B1597)/($K$7*卓尔金历!$O$8),0),卓尔金历!$N$11),0),1)</f>
        <v>0.65494139653466599</v>
      </c>
      <c r="M1598">
        <f t="shared" si="169"/>
        <v>1005.6342635345171</v>
      </c>
      <c r="N1598">
        <f t="shared" si="170"/>
        <v>2.2258512134570588E-2</v>
      </c>
      <c r="O1598">
        <f t="shared" si="172"/>
        <v>2.4437448697254633E-2</v>
      </c>
      <c r="P1598">
        <f t="shared" si="173"/>
        <v>0.11932343492349523</v>
      </c>
      <c r="Q1598">
        <f t="shared" si="171"/>
        <v>22.528580703794109</v>
      </c>
    </row>
    <row r="1599" spans="1:17">
      <c r="A1599" s="842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165"/>
        <v>1.1583329626833376</v>
      </c>
      <c r="G1599">
        <f>LN(F1599/参数实验室!$E$58)/参数实验室!$E$59</f>
        <v>-0.11338599573368892</v>
      </c>
      <c r="H1599" s="905">
        <f>INDEX(神经网络!$F$10:$BN$70,MATCH(ROUND(G1599*2,1)/2,神经网络!$D$10:$D$70,0),MATCH(ROUND(E1599*2,1)/2,神经网络!$F$8:$BN$8,0))</f>
        <v>-0.54280702314793627</v>
      </c>
      <c r="I1599">
        <f t="shared" si="166"/>
        <v>1584.0577835773188</v>
      </c>
      <c r="J1599">
        <f t="shared" si="167"/>
        <v>126.31618850005968</v>
      </c>
      <c r="K1599">
        <f t="shared" si="168"/>
        <v>12.540417838657081</v>
      </c>
      <c r="L1599">
        <f>MIN(MAX(L1598*(1+MAX(MIN(((B1599-B1598)/B1598)/($K$7*卓尔金历!$O$8),0),-卓尔金历!$N$11))+MIN(MAX(((B1599-B1598)/B1598)/($K$7*卓尔金历!$O$8),0),卓尔金历!$N$11),0),1)</f>
        <v>0.16118678644499468</v>
      </c>
      <c r="M1599">
        <f t="shared" si="169"/>
        <v>1014.794155951463</v>
      </c>
      <c r="N1599">
        <f t="shared" si="170"/>
        <v>-2.5621373716853694E-2</v>
      </c>
      <c r="O1599">
        <f t="shared" si="172"/>
        <v>2.4706179775186961E-2</v>
      </c>
      <c r="P1599">
        <f t="shared" si="173"/>
        <v>2.3548572954533584E-2</v>
      </c>
      <c r="Q1599">
        <f t="shared" si="171"/>
        <v>22.565966570070795</v>
      </c>
    </row>
    <row r="1600" spans="1:17">
      <c r="A1600" s="842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165"/>
        <v>1.1419921714282142</v>
      </c>
      <c r="G1600">
        <f>LN(F1600/参数实验室!$E$58)/参数实验室!$E$59</f>
        <v>-0.12084291953861399</v>
      </c>
      <c r="H1600" s="905">
        <f>INDEX(神经网络!$F$10:$BN$70,MATCH(ROUND(G1600*2,1)/2,神经网络!$D$10:$D$70,0),MATCH(ROUND(E1600*2,1)/2,神经网络!$F$8:$BN$8,0))</f>
        <v>-0.53413520300303163</v>
      </c>
      <c r="I1600">
        <f t="shared" si="166"/>
        <v>1575.113392091434</v>
      </c>
      <c r="J1600">
        <f t="shared" si="167"/>
        <v>127.63018235505351</v>
      </c>
      <c r="K1600">
        <f t="shared" si="168"/>
        <v>12.341229660783819</v>
      </c>
      <c r="L1600">
        <f>MIN(MAX(L1599*(1+MAX(MIN(((B1600-B1599)/B1599)/($K$7*卓尔金历!$O$8),0),-卓尔金历!$N$11))+MIN(MAX(((B1600-B1599)/B1599)/($K$7*卓尔金历!$O$8),0),卓尔金历!$N$11),0),1)</f>
        <v>0.46727078940034245</v>
      </c>
      <c r="M1600">
        <f t="shared" si="169"/>
        <v>1013.8705490399752</v>
      </c>
      <c r="N1600">
        <f t="shared" si="170"/>
        <v>1.0402418491222882E-2</v>
      </c>
      <c r="O1600">
        <f t="shared" si="172"/>
        <v>2.4780839957869089E-2</v>
      </c>
      <c r="P1600">
        <f t="shared" si="173"/>
        <v>0.91418439131996865</v>
      </c>
      <c r="Q1600">
        <f t="shared" si="171"/>
        <v>22.562966037716073</v>
      </c>
    </row>
    <row r="1601" spans="1:17">
      <c r="A1601" s="842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165"/>
        <v>1.1682923489437047</v>
      </c>
      <c r="G1601">
        <f>LN(F1601/参数实验室!$E$58)/参数实验室!$E$59</f>
        <v>-0.10889257253667614</v>
      </c>
      <c r="H1601" s="905">
        <f>INDEX(神经网络!$F$10:$BN$70,MATCH(ROUND(G1601*2,1)/2,神经网络!$D$10:$D$70,0),MATCH(ROUND(E1601*2,1)/2,神经网络!$F$8:$BN$8,0))</f>
        <v>-0.53413520300303163</v>
      </c>
      <c r="I1601">
        <f t="shared" si="166"/>
        <v>1590.4535120170995</v>
      </c>
      <c r="J1601">
        <f t="shared" si="167"/>
        <v>125.30306053230102</v>
      </c>
      <c r="K1601">
        <f t="shared" si="168"/>
        <v>12.692854470279338</v>
      </c>
      <c r="L1601">
        <f>MIN(MAX(L1600*(1+MAX(MIN(((B1601-B1600)/B1600)/($K$7*卓尔金历!$O$8),0),-卓尔金历!$N$11))+MIN(MAX(((B1601-B1600)/B1600)/($K$7*卓尔金历!$O$8),0),卓尔金历!$N$11),0),1)</f>
        <v>0.21657867537023998</v>
      </c>
      <c r="M1601">
        <f t="shared" si="169"/>
        <v>1018.4844479121016</v>
      </c>
      <c r="N1601">
        <f t="shared" si="170"/>
        <v>-1.8233318951771726E-2</v>
      </c>
      <c r="O1601">
        <f t="shared" si="172"/>
        <v>2.3525892490210695E-2</v>
      </c>
      <c r="P1601">
        <f t="shared" si="173"/>
        <v>0.2859472522619963</v>
      </c>
      <c r="Q1601">
        <f t="shared" si="171"/>
        <v>22.763850766225936</v>
      </c>
    </row>
    <row r="1602" spans="1:17">
      <c r="A1602" s="842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165"/>
        <v>1.1644536606567932</v>
      </c>
      <c r="G1602">
        <f>LN(F1602/参数实验室!$E$58)/参数实验室!$E$59</f>
        <v>-0.11061993837744957</v>
      </c>
      <c r="H1602" s="905">
        <f>INDEX(神经网络!$F$10:$BN$70,MATCH(ROUND(G1602*2,1)/2,神经网络!$D$10:$D$70,0),MATCH(ROUND(E1602*2,1)/2,神经网络!$F$8:$BN$8,0))</f>
        <v>-0.54280702314793627</v>
      </c>
      <c r="I1602">
        <f t="shared" si="166"/>
        <v>1599.7109777072003</v>
      </c>
      <c r="J1602">
        <f t="shared" si="167"/>
        <v>123.93759227484921</v>
      </c>
      <c r="K1602">
        <f t="shared" si="168"/>
        <v>12.907391117939536</v>
      </c>
      <c r="L1602">
        <f>MIN(MAX(L1601*(1+MAX(MIN(((B1602-B1601)/B1601)/($K$7*卓尔金历!$O$8),0),-卓尔金历!$N$11))+MIN(MAX(((B1602-B1601)/B1601)/($K$7*卓尔金历!$O$8),0),卓尔金历!$N$11),0),1)</f>
        <v>0.14713352318772735</v>
      </c>
      <c r="M1602">
        <f t="shared" si="169"/>
        <v>1019.7683775574502</v>
      </c>
      <c r="N1602">
        <f t="shared" si="170"/>
        <v>-1.0897325665080691E-2</v>
      </c>
      <c r="O1602">
        <f t="shared" si="172"/>
        <v>2.3548552336543366E-2</v>
      </c>
      <c r="P1602">
        <f t="shared" si="173"/>
        <v>0.81220063630426531</v>
      </c>
      <c r="Q1602">
        <f t="shared" si="171"/>
        <v>22.80173886292846</v>
      </c>
    </row>
    <row r="1603" spans="1:17">
      <c r="A1603" s="842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165"/>
        <v>1.1273576646699051</v>
      </c>
      <c r="G1603">
        <f>LN(F1603/参数实验室!$E$58)/参数实验室!$E$59</f>
        <v>-0.12761233551523146</v>
      </c>
      <c r="H1603" s="905">
        <f>INDEX(神经网络!$F$10:$BN$70,MATCH(ROUND(G1603*2,1)/2,神经网络!$D$10:$D$70,0),MATCH(ROUND(E1603*2,1)/2,神经网络!$F$8:$BN$8,0))</f>
        <v>-0.64139157805938862</v>
      </c>
      <c r="I1603">
        <f t="shared" si="166"/>
        <v>1579.4479790089922</v>
      </c>
      <c r="J1603">
        <f t="shared" si="167"/>
        <v>126.8297354455128</v>
      </c>
      <c r="K1603">
        <f t="shared" si="168"/>
        <v>12.453293965022402</v>
      </c>
      <c r="L1603">
        <f>MIN(MAX(L1602*(1+MAX(MIN(((B1603-B1602)/B1602)/($K$7*卓尔金历!$O$8),0),-卓尔金历!$N$11))+MIN(MAX(((B1603-B1602)/B1602)/($K$7*卓尔金历!$O$8),0),卓尔金历!$N$11),0),1)</f>
        <v>0.83376394942856435</v>
      </c>
      <c r="M1603">
        <f t="shared" si="169"/>
        <v>1017.8678447689684</v>
      </c>
      <c r="N1603">
        <f t="shared" si="170"/>
        <v>2.3335479716677366E-2</v>
      </c>
      <c r="O1603">
        <f t="shared" si="172"/>
        <v>2.4242825940142581E-2</v>
      </c>
      <c r="P1603">
        <f t="shared" si="173"/>
        <v>6.2592629769578481E-2</v>
      </c>
      <c r="Q1603">
        <f t="shared" si="171"/>
        <v>22.567157511222426</v>
      </c>
    </row>
    <row r="1604" spans="1:17">
      <c r="A1604" s="842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165"/>
        <v>1.1060893989586755</v>
      </c>
      <c r="G1604">
        <f>LN(F1604/参数实验室!$E$58)/参数实验室!$E$59</f>
        <v>-0.13760860796898389</v>
      </c>
      <c r="H1604" s="905">
        <f>INDEX(神经网络!$F$10:$BN$70,MATCH(ROUND(G1604*2,1)/2,神经网络!$D$10:$D$70,0),MATCH(ROUND(E1604*2,1)/2,神经网络!$F$8:$BN$8,0))</f>
        <v>-0.64139157805938862</v>
      </c>
      <c r="I1604">
        <f t="shared" si="166"/>
        <v>1592.8628970040918</v>
      </c>
      <c r="J1604">
        <f t="shared" si="167"/>
        <v>125.15023343042959</v>
      </c>
      <c r="K1604">
        <f t="shared" si="168"/>
        <v>12.727606280411427</v>
      </c>
      <c r="L1604">
        <f>MIN(MAX(L1603*(1+MAX(MIN(((B1604-B1603)/B1603)/($K$7*卓尔金历!$O$8),0),-卓尔金历!$N$11))+MIN(MAX(((B1604-B1603)/B1603)/($K$7*卓尔金历!$O$8),0),卓尔金历!$N$11),0),1)</f>
        <v>0.50889450436203498</v>
      </c>
      <c r="M1604">
        <f t="shared" si="169"/>
        <v>1025.0758850277027</v>
      </c>
      <c r="N1604">
        <f t="shared" si="170"/>
        <v>-1.3242178651430882E-2</v>
      </c>
      <c r="O1604">
        <f t="shared" si="172"/>
        <v>2.3965481905007528E-2</v>
      </c>
      <c r="P1604">
        <f t="shared" si="173"/>
        <v>0.63183130440567636</v>
      </c>
      <c r="Q1604">
        <f t="shared" si="171"/>
        <v>22.579154790102479</v>
      </c>
    </row>
    <row r="1605" spans="1:17">
      <c r="A1605" s="842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174">C1605/B1605</f>
        <v>1.0909629751961125</v>
      </c>
      <c r="G1605">
        <f>LN(F1605/参数实验室!$E$58)/参数实验室!$E$59</f>
        <v>-0.14483582768278874</v>
      </c>
      <c r="H1605" s="905">
        <f>INDEX(神经网络!$F$10:$BN$70,MATCH(ROUND(G1605*2,1)/2,神经网络!$D$10:$D$70,0),MATCH(ROUND(E1605*2,1)/2,神经网络!$F$8:$BN$8,0))</f>
        <v>-0.63968619462526854</v>
      </c>
      <c r="I1605">
        <f t="shared" si="166"/>
        <v>1588.8530330176889</v>
      </c>
      <c r="J1605">
        <f t="shared" si="167"/>
        <v>125.64143489884665</v>
      </c>
      <c r="K1605">
        <f t="shared" si="168"/>
        <v>12.645931927607061</v>
      </c>
      <c r="L1605">
        <f>MIN(MAX(L1604*(1+MAX(MIN(((B1605-B1604)/B1604)/($K$7*卓尔金历!$O$8),0),-卓尔金历!$N$11))+MIN(MAX(((B1605-B1604)/B1604)/($K$7*卓尔金历!$O$8),0),卓尔金历!$N$11),0),1)</f>
        <v>0.62438182438577694</v>
      </c>
      <c r="M1605">
        <f t="shared" si="169"/>
        <v>1023.7626724817151</v>
      </c>
      <c r="N1605">
        <f t="shared" si="170"/>
        <v>3.9248945443646818E-3</v>
      </c>
      <c r="O1605">
        <f t="shared" si="172"/>
        <v>2.3630469447197953E-2</v>
      </c>
      <c r="P1605">
        <f t="shared" si="173"/>
        <v>1</v>
      </c>
      <c r="Q1605">
        <f t="shared" si="171"/>
        <v>22.543241097109821</v>
      </c>
    </row>
    <row r="1606" spans="1:17">
      <c r="A1606" s="842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174"/>
        <v>1.2095347347162271</v>
      </c>
      <c r="G1606">
        <f>LN(F1606/参数实验室!$E$58)/参数实验室!$E$59</f>
        <v>-9.0684012207666809E-2</v>
      </c>
      <c r="H1606" s="905">
        <f>INDEX(神经网络!$F$10:$BN$70,MATCH(ROUND(G1606*2,1)/2,神经网络!$D$10:$D$70,0),MATCH(ROUND(E1606*2,1)/2,神经网络!$F$8:$BN$8,0))</f>
        <v>-0.50815038091165499</v>
      </c>
      <c r="I1606">
        <f t="shared" si="166"/>
        <v>1697.3877800356486</v>
      </c>
      <c r="J1606">
        <f t="shared" si="167"/>
        <v>112.22457204421197</v>
      </c>
      <c r="K1606">
        <f t="shared" si="168"/>
        <v>15.124920943043971</v>
      </c>
      <c r="L1606">
        <f>MIN(MAX(L1605*(1+MAX(MIN(((B1606-B1605)/B1605)/($K$7*卓尔金历!$O$8),0),-卓尔金历!$N$11))+MIN(MAX(((B1606-B1605)/B1605)/($K$7*卓尔金历!$O$8),0),卓尔金历!$N$11),0),1)</f>
        <v>0</v>
      </c>
      <c r="M1606">
        <f t="shared" si="169"/>
        <v>1067.4277880511543</v>
      </c>
      <c r="N1606">
        <f t="shared" si="170"/>
        <v>-0.10678692793851438</v>
      </c>
      <c r="O1606">
        <f t="shared" si="172"/>
        <v>3.2137799546120255E-2</v>
      </c>
      <c r="P1606">
        <f t="shared" si="173"/>
        <v>0</v>
      </c>
      <c r="Q1606">
        <f t="shared" si="171"/>
        <v>24.083172682092641</v>
      </c>
    </row>
    <row r="1607" spans="1:17">
      <c r="A1607" s="842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174"/>
        <v>1.2604075276597819</v>
      </c>
      <c r="G1607">
        <f>LN(F1607/参数实验室!$E$58)/参数实验室!$E$59</f>
        <v>-6.906037496473208E-2</v>
      </c>
      <c r="H1607" s="905">
        <f>INDEX(神经网络!$F$10:$BN$70,MATCH(ROUND(G1607*2,1)/2,神经网络!$D$10:$D$70,0),MATCH(ROUND(E1607*2,1)/2,神经网络!$F$8:$BN$8,0))</f>
        <v>-0.37899125578538617</v>
      </c>
      <c r="I1607">
        <f t="shared" si="166"/>
        <v>1741.9270720820746</v>
      </c>
      <c r="J1607">
        <f t="shared" si="167"/>
        <v>106.42951199074245</v>
      </c>
      <c r="K1607">
        <f t="shared" si="168"/>
        <v>16.366955363222868</v>
      </c>
      <c r="L1607">
        <f>MIN(MAX(L1606*(1+MAX(MIN(((B1607-B1606)/B1606)/($K$7*卓尔金历!$O$8),0),-卓尔金历!$N$11))+MIN(MAX(((B1607-B1606)/B1606)/($K$7*卓尔金历!$O$8),0),卓尔金历!$N$11),0),1)</f>
        <v>0</v>
      </c>
      <c r="M1607">
        <f t="shared" si="169"/>
        <v>1067.4277880511543</v>
      </c>
      <c r="N1607">
        <f t="shared" si="170"/>
        <v>-5.1638067741407764E-2</v>
      </c>
      <c r="O1607">
        <f t="shared" si="172"/>
        <v>3.292680753116467E-2</v>
      </c>
      <c r="P1607">
        <f t="shared" si="173"/>
        <v>1.7676689517186088E-2</v>
      </c>
      <c r="Q1607">
        <f t="shared" si="171"/>
        <v>24.083172682092641</v>
      </c>
    </row>
    <row r="1608" spans="1:17">
      <c r="A1608" s="842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174"/>
        <v>1.2014150447900558</v>
      </c>
      <c r="G1608">
        <f>LN(F1608/参数实验室!$E$58)/参数实验室!$E$59</f>
        <v>-9.421927307043565E-2</v>
      </c>
      <c r="H1608" s="905">
        <f>INDEX(神经网络!$F$10:$BN$70,MATCH(ROUND(G1608*2,1)/2,神经网络!$D$10:$D$70,0),MATCH(ROUND(E1608*2,1)/2,神经网络!$F$8:$BN$8,0))</f>
        <v>-0.52028106649679551</v>
      </c>
      <c r="I1608">
        <f t="shared" si="166"/>
        <v>1723.4997004945376</v>
      </c>
      <c r="J1608">
        <f t="shared" si="167"/>
        <v>109.40026335740778</v>
      </c>
      <c r="K1608">
        <f t="shared" si="168"/>
        <v>15.754072683206525</v>
      </c>
      <c r="L1608">
        <f>MIN(MAX(L1607*(1+MAX(MIN(((B1608-B1607)/B1607)/($K$7*卓尔金历!$O$8),0),-卓尔金历!$N$11))+MIN(MAX(((B1608-B1607)/B1607)/($K$7*卓尔金历!$O$8),0),卓尔金历!$N$11),0),1)</f>
        <v>0.82131649603992107</v>
      </c>
      <c r="M1608">
        <f t="shared" si="169"/>
        <v>1067.4277880511543</v>
      </c>
      <c r="N1608">
        <f t="shared" si="170"/>
        <v>2.7912853409717171E-2</v>
      </c>
      <c r="O1608">
        <f t="shared" si="172"/>
        <v>3.4009020214290413E-2</v>
      </c>
      <c r="P1608">
        <f t="shared" si="173"/>
        <v>0.23696963149885719</v>
      </c>
      <c r="Q1608">
        <f t="shared" si="171"/>
        <v>24.078669203961276</v>
      </c>
    </row>
    <row r="1609" spans="1:17">
      <c r="A1609" s="842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174"/>
        <v>1.1818747696283691</v>
      </c>
      <c r="G1609">
        <f>LN(F1609/参数实验室!$E$58)/参数实验室!$E$59</f>
        <v>-0.10282588244854217</v>
      </c>
      <c r="H1609" s="905">
        <f>INDEX(神经网络!$F$10:$BN$70,MATCH(ROUND(G1609*2,1)/2,神经网络!$D$10:$D$70,0),MATCH(ROUND(E1609*2,1)/2,神经网络!$F$8:$BN$8,0))</f>
        <v>-0.53413520300303163</v>
      </c>
      <c r="I1609">
        <f t="shared" si="166"/>
        <v>1693.8350143937473</v>
      </c>
      <c r="J1609">
        <f t="shared" si="167"/>
        <v>113.01943258449369</v>
      </c>
      <c r="K1609">
        <f t="shared" si="168"/>
        <v>14.987113062414561</v>
      </c>
      <c r="L1609">
        <f>MIN(MAX(L1608*(1+MAX(MIN(((B1609-B1608)/B1608)/($K$7*卓尔金历!$O$8),0),-卓尔金历!$N$11))+MIN(MAX(((B1609-B1608)/B1608)/($K$7*卓尔金历!$O$8),0),卓尔金历!$N$11),0),1)</f>
        <v>1</v>
      </c>
      <c r="M1609">
        <f t="shared" si="169"/>
        <v>1052.3381926534271</v>
      </c>
      <c r="N1609">
        <f t="shared" si="170"/>
        <v>3.3081905984651723E-2</v>
      </c>
      <c r="O1609">
        <f t="shared" si="172"/>
        <v>3.480787850180829E-2</v>
      </c>
      <c r="P1609">
        <f t="shared" si="173"/>
        <v>8.6595895062036243E-2</v>
      </c>
      <c r="Q1609">
        <f t="shared" si="171"/>
        <v>23.980459654555066</v>
      </c>
    </row>
    <row r="1610" spans="1:17">
      <c r="A1610" s="842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174"/>
        <v>1.1367546824894299</v>
      </c>
      <c r="G1610">
        <f>LN(F1610/参数实验室!$E$58)/参数实验室!$E$59</f>
        <v>-0.12325558076156032</v>
      </c>
      <c r="H1610" s="905">
        <f>INDEX(神经网络!$F$10:$BN$70,MATCH(ROUND(G1610*2,1)/2,神经网络!$D$10:$D$70,0),MATCH(ROUND(E1610*2,1)/2,神经网络!$F$8:$BN$8,0))</f>
        <v>-0.52028106649679551</v>
      </c>
      <c r="I1610">
        <f t="shared" si="166"/>
        <v>1660.2441355644582</v>
      </c>
      <c r="J1610">
        <f t="shared" si="167"/>
        <v>117.21559395076</v>
      </c>
      <c r="K1610">
        <f t="shared" si="168"/>
        <v>14.164021011247828</v>
      </c>
      <c r="L1610">
        <f>MIN(MAX(L1609*(1+MAX(MIN(((B1610-B1609)/B1609)/($K$7*卓尔金历!$O$8),0),-卓尔金历!$N$11))+MIN(MAX(((B1610-B1609)/B1609)/($K$7*卓尔金历!$O$8),0),卓尔金历!$N$11),0),1)</f>
        <v>1</v>
      </c>
      <c r="M1610">
        <f t="shared" si="169"/>
        <v>1031.4690026694743</v>
      </c>
      <c r="N1610">
        <f t="shared" si="170"/>
        <v>3.7127786525819342E-2</v>
      </c>
      <c r="O1610">
        <f t="shared" si="172"/>
        <v>3.5335403238316007E-2</v>
      </c>
      <c r="P1610">
        <f t="shared" si="173"/>
        <v>3.308557540433623E-2</v>
      </c>
      <c r="Q1610">
        <f t="shared" si="171"/>
        <v>23.939277878847115</v>
      </c>
    </row>
    <row r="1611" spans="1:17">
      <c r="A1611" s="842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174"/>
        <v>1.1853584866923652</v>
      </c>
      <c r="G1611">
        <f>LN(F1611/参数实验室!$E$58)/参数实验室!$E$59</f>
        <v>-0.10128108807639517</v>
      </c>
      <c r="H1611" s="905">
        <f>INDEX(神经网络!$F$10:$BN$70,MATCH(ROUND(G1611*2,1)/2,神经网络!$D$10:$D$70,0),MATCH(ROUND(E1611*2,1)/2,神经网络!$F$8:$BN$8,0))</f>
        <v>-0.52028106649679551</v>
      </c>
      <c r="I1611">
        <f t="shared" si="166"/>
        <v>1693.3163201170685</v>
      </c>
      <c r="J1611">
        <f t="shared" si="167"/>
        <v>112.72774430389833</v>
      </c>
      <c r="K1611">
        <f t="shared" si="168"/>
        <v>15.021291613465829</v>
      </c>
      <c r="L1611">
        <f>MIN(MAX(L1610*(1+MAX(MIN(((B1611-B1610)/B1610)/($K$7*卓尔金历!$O$8),0),-卓尔金历!$N$11))+MIN(MAX(((B1611-B1610)/B1610)/($K$7*卓尔金历!$O$8),0),卓尔金历!$N$11),0),1)</f>
        <v>0</v>
      </c>
      <c r="M1611">
        <f t="shared" si="169"/>
        <v>1052.0159406082034</v>
      </c>
      <c r="N1611">
        <f t="shared" si="170"/>
        <v>-3.8287138217692397E-2</v>
      </c>
      <c r="O1611">
        <f t="shared" si="172"/>
        <v>3.5633007960111464E-2</v>
      </c>
      <c r="P1611">
        <f t="shared" si="173"/>
        <v>3.2796850455179792E-2</v>
      </c>
      <c r="Q1611">
        <f t="shared" si="171"/>
        <v>23.955055468834608</v>
      </c>
    </row>
    <row r="1612" spans="1:17">
      <c r="A1612" s="842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174"/>
        <v>1.2070299538258338</v>
      </c>
      <c r="G1612">
        <f>LN(F1612/参数实验室!$E$58)/参数实验室!$E$59</f>
        <v>-9.177204006339329E-2</v>
      </c>
      <c r="H1612" s="905">
        <f>INDEX(神经网络!$F$10:$BN$70,MATCH(ROUND(G1612*2,1)/2,神经网络!$D$10:$D$70,0),MATCH(ROUND(E1612*2,1)/2,神经网络!$F$8:$BN$8,0))</f>
        <v>-0.50960322534535196</v>
      </c>
      <c r="I1612">
        <f t="shared" si="166"/>
        <v>1707.8049096235923</v>
      </c>
      <c r="J1612">
        <f t="shared" si="167"/>
        <v>110.87386776265896</v>
      </c>
      <c r="K1612">
        <f t="shared" si="168"/>
        <v>15.403132803839656</v>
      </c>
      <c r="L1612">
        <f>MIN(MAX(L1611*(1+MAX(MIN(((B1612-B1611)/B1611)/($K$7*卓尔金历!$O$8),0),-卓尔金历!$N$11))+MIN(MAX(((B1612-B1611)/B1611)/($K$7*卓尔金历!$O$8),0),卓尔金历!$N$11),0),1)</f>
        <v>0</v>
      </c>
      <c r="M1612">
        <f t="shared" si="169"/>
        <v>1052.0159406082034</v>
      </c>
      <c r="N1612">
        <f t="shared" si="170"/>
        <v>-1.6445610197269502E-2</v>
      </c>
      <c r="O1612">
        <f t="shared" si="172"/>
        <v>3.5414448565722276E-2</v>
      </c>
      <c r="P1612">
        <f t="shared" si="173"/>
        <v>0.83002701366970189</v>
      </c>
      <c r="Q1612">
        <f t="shared" si="171"/>
        <v>23.961777760233005</v>
      </c>
    </row>
    <row r="1613" spans="1:17">
      <c r="A1613" s="842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174"/>
        <v>1.2106617243952604</v>
      </c>
      <c r="G1613">
        <f>LN(F1613/参数实验室!$E$58)/参数实验室!$E$59</f>
        <v>-9.0195204672990081E-2</v>
      </c>
      <c r="H1613" s="905">
        <f>INDEX(神经网络!$F$10:$BN$70,MATCH(ROUND(G1613*2,1)/2,神经网络!$D$10:$D$70,0),MATCH(ROUND(E1613*2,1)/2,神经网络!$F$8:$BN$8,0))</f>
        <v>-0.50815038091165499</v>
      </c>
      <c r="I1613">
        <f t="shared" si="166"/>
        <v>1717.6899813734469</v>
      </c>
      <c r="J1613">
        <f t="shared" si="167"/>
        <v>109.61454052112829</v>
      </c>
      <c r="K1613">
        <f t="shared" si="168"/>
        <v>15.670274885131327</v>
      </c>
      <c r="L1613">
        <f>MIN(MAX(L1612*(1+MAX(MIN(((B1613-B1612)/B1612)/($K$7*卓尔金历!$O$8),0),-卓尔金历!$N$11))+MIN(MAX(((B1613-B1612)/B1612)/($K$7*卓尔金历!$O$8),0),卓尔金历!$N$11),0),1)</f>
        <v>0</v>
      </c>
      <c r="M1613">
        <f t="shared" si="169"/>
        <v>1052.0159406082034</v>
      </c>
      <c r="N1613">
        <f t="shared" si="170"/>
        <v>-1.135819708415361E-2</v>
      </c>
      <c r="O1613">
        <f t="shared" si="172"/>
        <v>3.4011333393447418E-2</v>
      </c>
      <c r="P1613">
        <f t="shared" si="173"/>
        <v>1</v>
      </c>
      <c r="Q1613">
        <f t="shared" si="171"/>
        <v>24.076898303661988</v>
      </c>
    </row>
    <row r="1614" spans="1:17">
      <c r="A1614" s="842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174"/>
        <v>1.2453591056315954</v>
      </c>
      <c r="G1614">
        <f>LN(F1614/参数实验室!$E$58)/参数实验室!$E$59</f>
        <v>-7.5364489636596657E-2</v>
      </c>
      <c r="H1614" s="905">
        <f>INDEX(神经网络!$F$10:$BN$70,MATCH(ROUND(G1614*2,1)/2,神经网络!$D$10:$D$70,0),MATCH(ROUND(E1614*2,1)/2,神经网络!$F$8:$BN$8,0))</f>
        <v>-0.50815038091165499</v>
      </c>
      <c r="I1614">
        <f t="shared" si="166"/>
        <v>1739.0325075184967</v>
      </c>
      <c r="J1614">
        <f t="shared" si="167"/>
        <v>106.93428035593138</v>
      </c>
      <c r="K1614">
        <f t="shared" si="168"/>
        <v>16.262628800887018</v>
      </c>
      <c r="L1614">
        <f>MIN(MAX(L1613*(1+MAX(MIN(((B1614-B1613)/B1613)/($K$7*卓尔金历!$O$8),0),-卓尔金历!$N$11))+MIN(MAX(((B1614-B1613)/B1613)/($K$7*卓尔金历!$O$8),0),卓尔金历!$N$11),0),1)</f>
        <v>0</v>
      </c>
      <c r="M1614">
        <f t="shared" si="169"/>
        <v>1052.0159406082034</v>
      </c>
      <c r="N1614">
        <f t="shared" si="170"/>
        <v>-2.4451684534318577E-2</v>
      </c>
      <c r="O1614">
        <f t="shared" si="172"/>
        <v>3.4084379327803629E-2</v>
      </c>
      <c r="P1614">
        <f t="shared" si="173"/>
        <v>0.37744794499053158</v>
      </c>
      <c r="Q1614">
        <f t="shared" si="171"/>
        <v>24.376056962738947</v>
      </c>
    </row>
    <row r="1615" spans="1:17">
      <c r="A1615" s="842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174"/>
        <v>1.3784661972637244</v>
      </c>
      <c r="G1615">
        <f>LN(F1615/参数实验室!$E$58)/参数实验室!$E$59</f>
        <v>-2.2066872013937706E-2</v>
      </c>
      <c r="H1615" s="905">
        <f>INDEX(神经网络!$F$10:$BN$70,MATCH(ROUND(G1615*2,1)/2,神经网络!$D$10:$D$70,0),MATCH(ROUND(E1615*2,1)/2,神经网络!$F$8:$BN$8,0))</f>
        <v>-0.32132985413942078</v>
      </c>
      <c r="I1615">
        <f t="shared" si="166"/>
        <v>1816.266517656022</v>
      </c>
      <c r="J1615">
        <f t="shared" si="167"/>
        <v>97.588284585610978</v>
      </c>
      <c r="K1615">
        <f t="shared" si="168"/>
        <v>18.611522124488943</v>
      </c>
      <c r="L1615">
        <f>MIN(MAX(L1614*(1+MAX(MIN(((B1615-B1614)/B1614)/($K$7*卓尔金历!$O$8),0),-卓尔金历!$N$11))+MIN(MAX(((B1615-B1614)/B1614)/($K$7*卓尔金历!$O$8),0),卓尔金历!$N$11),0),1)</f>
        <v>0</v>
      </c>
      <c r="M1615">
        <f t="shared" si="169"/>
        <v>1052.0159406082034</v>
      </c>
      <c r="N1615">
        <f t="shared" si="170"/>
        <v>-8.7399435795632627E-2</v>
      </c>
      <c r="O1615">
        <f t="shared" si="172"/>
        <v>3.6617777381559212E-2</v>
      </c>
      <c r="P1615">
        <f t="shared" si="173"/>
        <v>4.4325036576817146E-3</v>
      </c>
      <c r="Q1615">
        <f t="shared" si="171"/>
        <v>24.784678643502339</v>
      </c>
    </row>
    <row r="1616" spans="1:17">
      <c r="A1616" s="842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174"/>
        <v>1.6193421988460559</v>
      </c>
      <c r="G1616">
        <f>LN(F1616/参数实验室!$E$58)/参数实验室!$E$59</f>
        <v>6.2460129951878648E-2</v>
      </c>
      <c r="H1616" s="905">
        <f>INDEX(神经网络!$F$10:$BN$70,MATCH(ROUND(G1616*2,1)/2,神经网络!$D$10:$D$70,0),MATCH(ROUND(E1616*2,1)/2,神经网络!$F$8:$BN$8,0))</f>
        <v>-0.45009194571750011</v>
      </c>
      <c r="I1616">
        <f t="shared" si="166"/>
        <v>1903.9816719418423</v>
      </c>
      <c r="J1616">
        <f t="shared" si="167"/>
        <v>82.921272096085445</v>
      </c>
      <c r="K1616">
        <f t="shared" si="168"/>
        <v>22.961317691021357</v>
      </c>
      <c r="L1616">
        <f>MIN(MAX(L1615*(1+MAX(MIN(((B1616-B1615)/B1615)/($K$7*卓尔金历!$O$8),0),-卓尔金历!$N$11))+MIN(MAX(((B1616-B1615)/B1615)/($K$7*卓尔金历!$O$8),0),卓尔金历!$N$11),0),1)</f>
        <v>0</v>
      </c>
      <c r="M1616">
        <f t="shared" si="169"/>
        <v>1052.0159406082034</v>
      </c>
      <c r="N1616">
        <f t="shared" si="170"/>
        <v>-0.15029480794550348</v>
      </c>
      <c r="O1616">
        <f t="shared" si="172"/>
        <v>4.6463675113078244E-2</v>
      </c>
      <c r="P1616">
        <f t="shared" si="173"/>
        <v>0</v>
      </c>
      <c r="Q1616">
        <f t="shared" si="171"/>
        <v>24.789984157315551</v>
      </c>
    </row>
    <row r="1617" spans="1:17">
      <c r="A1617" s="842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174"/>
        <v>1.6346780420208251</v>
      </c>
      <c r="G1617">
        <f>LN(F1617/参数实验室!$E$58)/参数实验室!$E$59</f>
        <v>6.7407326522858232E-2</v>
      </c>
      <c r="H1617" s="905">
        <f>INDEX(神经网络!$F$10:$BN$70,MATCH(ROUND(G1617*2,1)/2,神经网络!$D$10:$D$70,0),MATCH(ROUND(E1617*2,1)/2,神经网络!$F$8:$BN$8,0))</f>
        <v>-0.30350300596206037</v>
      </c>
      <c r="I1617">
        <f t="shared" si="166"/>
        <v>1915.788167292397</v>
      </c>
      <c r="J1617">
        <f t="shared" si="167"/>
        <v>81.77885958261831</v>
      </c>
      <c r="K1617">
        <f t="shared" si="168"/>
        <v>23.426447581565302</v>
      </c>
      <c r="L1617">
        <f>MIN(MAX(L1616*(1+MAX(MIN(((B1617-B1616)/B1616)/($K$7*卓尔金历!$O$8),0),-卓尔金历!$N$11))+MIN(MAX(((B1617-B1616)/B1616)/($K$7*卓尔金历!$O$8),0),卓尔金历!$N$11),0),1)</f>
        <v>0</v>
      </c>
      <c r="M1617">
        <f t="shared" si="169"/>
        <v>1052.0159406082034</v>
      </c>
      <c r="N1617">
        <f t="shared" si="170"/>
        <v>-1.3777074140196043E-2</v>
      </c>
      <c r="O1617">
        <f t="shared" si="172"/>
        <v>4.608329330113204E-2</v>
      </c>
      <c r="P1617">
        <f t="shared" si="173"/>
        <v>1</v>
      </c>
      <c r="Q1617">
        <f t="shared" si="171"/>
        <v>24.789984157315551</v>
      </c>
    </row>
    <row r="1618" spans="1:17">
      <c r="A1618" s="842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174"/>
        <v>1.5261926489401212</v>
      </c>
      <c r="G1618">
        <f>LN(F1618/参数实验室!$E$58)/参数实验室!$E$59</f>
        <v>3.1365757114259554E-2</v>
      </c>
      <c r="H1618" s="905">
        <f>INDEX(神经网络!$F$10:$BN$70,MATCH(ROUND(G1618*2,1)/2,神经网络!$D$10:$D$70,0),MATCH(ROUND(E1618*2,1)/2,神经网络!$F$8:$BN$8,0))</f>
        <v>-0.30350300596206037</v>
      </c>
      <c r="I1618">
        <f t="shared" si="166"/>
        <v>1878.494797521465</v>
      </c>
      <c r="J1618">
        <f t="shared" si="167"/>
        <v>87.024061290451201</v>
      </c>
      <c r="K1618">
        <f t="shared" si="168"/>
        <v>21.585924279628909</v>
      </c>
      <c r="L1618">
        <f>MIN(MAX(L1617*(1+MAX(MIN(((B1618-B1617)/B1617)/($K$7*卓尔金历!$O$8),0),-卓尔金历!$N$11))+MIN(MAX(((B1618-B1617)/B1617)/($K$7*卓尔金历!$O$8),0),卓尔金历!$N$11),0),1)</f>
        <v>1</v>
      </c>
      <c r="M1618">
        <f t="shared" si="169"/>
        <v>1052.0159406082034</v>
      </c>
      <c r="N1618">
        <f t="shared" si="170"/>
        <v>6.4138846330252894E-2</v>
      </c>
      <c r="O1618">
        <f t="shared" si="172"/>
        <v>4.9306425861568338E-2</v>
      </c>
      <c r="P1618">
        <f t="shared" si="173"/>
        <v>3.3963581045259636E-2</v>
      </c>
      <c r="Q1618">
        <f t="shared" si="171"/>
        <v>24.307414079068892</v>
      </c>
    </row>
    <row r="1619" spans="1:17">
      <c r="A1619" s="842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174"/>
        <v>1.6788042323213885</v>
      </c>
      <c r="G1619">
        <f>LN(F1619/参数实验室!$E$58)/参数实验室!$E$59</f>
        <v>8.1387288822201462E-2</v>
      </c>
      <c r="H1619" s="905">
        <f>INDEX(神经网络!$F$10:$BN$70,MATCH(ROUND(G1619*2,1)/2,神经网络!$D$10:$D$70,0),MATCH(ROUND(E1619*2,1)/2,神经网络!$F$8:$BN$8,0))</f>
        <v>-0.27289319292395742</v>
      </c>
      <c r="I1619">
        <f t="shared" si="166"/>
        <v>1932.9925780958858</v>
      </c>
      <c r="J1619">
        <f t="shared" si="167"/>
        <v>78.70555843741262</v>
      </c>
      <c r="K1619">
        <f t="shared" si="168"/>
        <v>24.559797509511597</v>
      </c>
      <c r="L1619">
        <f>MIN(MAX(L1618*(1+MAX(MIN(((B1619-B1618)/B1618)/($K$7*卓尔金历!$O$8),0),-卓尔金历!$N$11))+MIN(MAX(((B1619-B1618)/B1618)/($K$7*卓尔金历!$O$8),0),卓尔金历!$N$11),0),1)</f>
        <v>0</v>
      </c>
      <c r="M1619">
        <f t="shared" si="169"/>
        <v>1082.5364051672243</v>
      </c>
      <c r="N1619">
        <f t="shared" si="170"/>
        <v>-9.5588538729246081E-2</v>
      </c>
      <c r="O1619">
        <f t="shared" si="172"/>
        <v>5.124536772591174E-2</v>
      </c>
      <c r="P1619">
        <f t="shared" si="173"/>
        <v>1.8567434339229458E-2</v>
      </c>
      <c r="Q1619">
        <f t="shared" si="171"/>
        <v>24.331364935842796</v>
      </c>
    </row>
    <row r="1620" spans="1:17">
      <c r="A1620" s="842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174"/>
        <v>1.5577542371271138</v>
      </c>
      <c r="G1620">
        <f>LN(F1620/参数实验室!$E$58)/参数实验室!$E$59</f>
        <v>4.2109006690304811E-2</v>
      </c>
      <c r="H1620" s="905">
        <f>INDEX(神经网络!$F$10:$BN$70,MATCH(ROUND(G1620*2,1)/2,神经网络!$D$10:$D$70,0),MATCH(ROUND(E1620*2,1)/2,神经网络!$F$8:$BN$8,0))</f>
        <v>-0.30350300596206037</v>
      </c>
      <c r="I1620">
        <f t="shared" si="166"/>
        <v>1897.4878384966214</v>
      </c>
      <c r="J1620">
        <f t="shared" si="167"/>
        <v>84.003032600454802</v>
      </c>
      <c r="K1620">
        <f t="shared" si="168"/>
        <v>22.588325442031103</v>
      </c>
      <c r="L1620">
        <f>MIN(MAX(L1619*(1+MAX(MIN(((B1620-B1619)/B1619)/($K$7*卓尔金历!$O$8),0),-卓尔金历!$N$11))+MIN(MAX(((B1620-B1619)/B1619)/($K$7*卓尔金历!$O$8),0),卓尔金历!$N$11),0),1)</f>
        <v>1</v>
      </c>
      <c r="M1620">
        <f t="shared" si="169"/>
        <v>1082.5364051672243</v>
      </c>
      <c r="N1620">
        <f t="shared" si="170"/>
        <v>6.7307497312972822E-2</v>
      </c>
      <c r="O1620">
        <f t="shared" si="172"/>
        <v>5.4649486087819256E-2</v>
      </c>
      <c r="P1620">
        <f t="shared" si="173"/>
        <v>4.0569326952386749E-2</v>
      </c>
      <c r="Q1620">
        <f t="shared" si="171"/>
        <v>24.323066915128784</v>
      </c>
    </row>
    <row r="1621" spans="1:17">
      <c r="A1621" s="842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174"/>
        <v>1.5654911007936547</v>
      </c>
      <c r="G1621">
        <f>LN(F1621/参数实验室!$E$58)/参数实验室!$E$59</f>
        <v>4.4709335542499368E-2</v>
      </c>
      <c r="H1621" s="905">
        <f>INDEX(神经网络!$F$10:$BN$70,MATCH(ROUND(G1621*2,1)/2,神经网络!$D$10:$D$70,0),MATCH(ROUND(E1621*2,1)/2,神经网络!$F$8:$BN$8,0))</f>
        <v>-0.23856195507115655</v>
      </c>
      <c r="I1621">
        <f t="shared" si="166"/>
        <v>1903.6237333682302</v>
      </c>
      <c r="J1621">
        <f t="shared" si="167"/>
        <v>83.108016439886583</v>
      </c>
      <c r="K1621">
        <f t="shared" si="168"/>
        <v>22.90541652796097</v>
      </c>
      <c r="L1621">
        <f>MIN(MAX(L1620*(1+MAX(MIN(((B1621-B1620)/B1620)/($K$7*卓尔金历!$O$8),0),-卓尔金历!$N$11))+MIN(MAX(((B1621-B1620)/B1620)/($K$7*卓尔金历!$O$8),0),卓尔金历!$N$11),0),1)</f>
        <v>0.6864966231613896</v>
      </c>
      <c r="M1621">
        <f t="shared" si="169"/>
        <v>1086.036996550228</v>
      </c>
      <c r="N1621">
        <f t="shared" si="170"/>
        <v>-1.0654569637089223E-2</v>
      </c>
      <c r="O1621">
        <f t="shared" si="172"/>
        <v>5.431729383180204E-2</v>
      </c>
      <c r="P1621">
        <f t="shared" si="173"/>
        <v>1</v>
      </c>
      <c r="Q1621">
        <f t="shared" si="171"/>
        <v>24.326257828739045</v>
      </c>
    </row>
    <row r="1622" spans="1:17">
      <c r="A1622" s="842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174"/>
        <v>1.5726739223870334</v>
      </c>
      <c r="G1622">
        <f>LN(F1622/参数实验室!$E$58)/参数实验室!$E$59</f>
        <v>4.7111974989184374E-2</v>
      </c>
      <c r="H1622" s="905">
        <f>INDEX(神经网络!$F$10:$BN$70,MATCH(ROUND(G1622*2,1)/2,神经网络!$D$10:$D$70,0),MATCH(ROUND(E1622*2,1)/2,神经网络!$F$8:$BN$8,0))</f>
        <v>-0.30350300596206037</v>
      </c>
      <c r="I1622">
        <f t="shared" si="166"/>
        <v>1901.1794779022018</v>
      </c>
      <c r="J1622">
        <f t="shared" si="167"/>
        <v>83.555325006982869</v>
      </c>
      <c r="K1622">
        <f t="shared" si="168"/>
        <v>22.753540576178917</v>
      </c>
      <c r="L1622">
        <f>MIN(MAX(L1621*(1+MAX(MIN(((B1622-B1621)/B1621)/($K$7*卓尔金历!$O$8),0),-卓尔金历!$N$11))+MIN(MAX(((B1622-B1621)/B1621)/($K$7*卓尔金历!$O$8),0),卓尔金历!$N$11),0),1)</f>
        <v>0.84486578197507534</v>
      </c>
      <c r="M1622">
        <f t="shared" si="169"/>
        <v>1085.0796955566161</v>
      </c>
      <c r="N1622">
        <f t="shared" si="170"/>
        <v>5.3822553618498893E-3</v>
      </c>
      <c r="O1622">
        <f t="shared" si="172"/>
        <v>5.4558771262698758E-2</v>
      </c>
      <c r="P1622">
        <f t="shared" si="173"/>
        <v>1</v>
      </c>
      <c r="Q1622">
        <f t="shared" si="171"/>
        <v>24.295022880559078</v>
      </c>
    </row>
    <row r="1623" spans="1:17">
      <c r="A1623" s="842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174"/>
        <v>1.557830209693345</v>
      </c>
      <c r="G1623">
        <f>LN(F1623/参数实验室!$E$58)/参数实验室!$E$59</f>
        <v>4.2134603498376159E-2</v>
      </c>
      <c r="H1623" s="905">
        <f>INDEX(神经网络!$F$10:$BN$70,MATCH(ROUND(G1623*2,1)/2,神经网络!$D$10:$D$70,0),MATCH(ROUND(E1623*2,1)/2,神经网络!$F$8:$BN$8,0))</f>
        <v>-0.16689332659911763</v>
      </c>
      <c r="I1623">
        <f t="shared" si="166"/>
        <v>1889.3442465095441</v>
      </c>
      <c r="J1623">
        <f t="shared" si="167"/>
        <v>85.269143290371403</v>
      </c>
      <c r="K1623">
        <f t="shared" si="168"/>
        <v>22.157420300045267</v>
      </c>
      <c r="L1623">
        <f>MIN(MAX(L1622*(1+MAX(MIN(((B1623-B1622)/B1622)/($K$7*卓尔金历!$O$8),0),-卓尔金历!$N$11))+MIN(MAX(((B1623-B1622)/B1622)/($K$7*卓尔金历!$O$8),0),卓尔金历!$N$11),0),1)</f>
        <v>1</v>
      </c>
      <c r="M1623">
        <f t="shared" si="169"/>
        <v>1079.3727596707295</v>
      </c>
      <c r="N1623">
        <f t="shared" si="170"/>
        <v>2.0511179667427656E-2</v>
      </c>
      <c r="O1623">
        <f t="shared" si="172"/>
        <v>5.5148047045233503E-2</v>
      </c>
      <c r="P1623">
        <f t="shared" si="173"/>
        <v>1</v>
      </c>
      <c r="Q1623">
        <f t="shared" si="171"/>
        <v>24.143781390303459</v>
      </c>
    </row>
    <row r="1624" spans="1:17">
      <c r="A1624" s="842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174"/>
        <v>1.4571932792032045</v>
      </c>
      <c r="G1624">
        <f>LN(F1624/参数实验室!$E$58)/参数实验室!$E$59</f>
        <v>7.0839121457084361E-3</v>
      </c>
      <c r="H1624" s="905">
        <f>INDEX(神经网络!$F$10:$BN$70,MATCH(ROUND(G1624*2,1)/2,神经网络!$D$10:$D$70,0),MATCH(ROUND(E1624*2,1)/2,神经网络!$F$8:$BN$8,0))</f>
        <v>-0.23234747780879739</v>
      </c>
      <c r="I1624">
        <f t="shared" ref="I1624:I1687" si="175">I1623*(1+(B1624-B1623)/B1623*H1623)</f>
        <v>1863.9172269805579</v>
      </c>
      <c r="J1624">
        <f t="shared" ref="J1624:J1687" si="176">J1623*B1624/B1623</f>
        <v>92.145165795458979</v>
      </c>
      <c r="K1624">
        <f t="shared" ref="K1624:K1687" si="177">I1624/J1624</f>
        <v>20.228052235730132</v>
      </c>
      <c r="L1624">
        <f>MIN(MAX(L1623*(1+MAX(MIN(((B1624-B1623)/B1623)/($K$7*卓尔金历!$O$8),0),-卓尔金历!$N$11))+MIN(MAX(((B1624-B1623)/B1623)/($K$7*卓尔金历!$O$8),0),卓尔金历!$N$11),0),1)</f>
        <v>1</v>
      </c>
      <c r="M1624">
        <f t="shared" ref="M1624:M1687" si="178">M1623*(1+(B1624-B1623)/B1623*H1623*L1623)</f>
        <v>1064.8464327242734</v>
      </c>
      <c r="N1624">
        <f t="shared" ref="N1624:N1687" si="179">(B1624-B1623)/B1623</f>
        <v>8.0639047605677291E-2</v>
      </c>
      <c r="O1624">
        <f t="shared" si="172"/>
        <v>5.8354199764537686E-2</v>
      </c>
      <c r="P1624">
        <f t="shared" si="173"/>
        <v>3.7310319557713668E-2</v>
      </c>
      <c r="Q1624">
        <f t="shared" ref="Q1624:Q1687" si="180">Q1623*(1+(B1624-B1623)/B1623*H1623*P1623)</f>
        <v>23.818851509447192</v>
      </c>
    </row>
    <row r="1625" spans="1:17">
      <c r="A1625" s="842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174"/>
        <v>1.5148674408549014</v>
      </c>
      <c r="G1625">
        <f>LN(F1625/参数实验室!$E$58)/参数实验室!$E$59</f>
        <v>2.7456522468251823E-2</v>
      </c>
      <c r="H1625" s="905">
        <f>INDEX(神经网络!$F$10:$BN$70,MATCH(ROUND(G1625*2,1)/2,神经网络!$D$10:$D$70,0),MATCH(ROUND(E1625*2,1)/2,神经网络!$F$8:$BN$8,0))</f>
        <v>-0.11161496849861774</v>
      </c>
      <c r="I1625">
        <f t="shared" si="175"/>
        <v>1871.9420584206184</v>
      </c>
      <c r="J1625">
        <f t="shared" si="176"/>
        <v>90.43773193408073</v>
      </c>
      <c r="K1625">
        <f t="shared" si="177"/>
        <v>20.698684259187974</v>
      </c>
      <c r="L1625">
        <f>MIN(MAX(L1624*(1+MAX(MIN(((B1625-B1624)/B1624)/($K$7*卓尔金历!$O$8),0),-卓尔金历!$N$11))+MIN(MAX(((B1625-B1624)/B1624)/($K$7*卓尔金历!$O$8),0),卓尔金历!$N$11),0),1)</f>
        <v>0.4547726349013953</v>
      </c>
      <c r="M1625">
        <f t="shared" si="178"/>
        <v>1069.4309781152749</v>
      </c>
      <c r="N1625">
        <f t="shared" si="179"/>
        <v>-1.8529825700985273E-2</v>
      </c>
      <c r="O1625">
        <f t="shared" si="172"/>
        <v>5.8364691075045577E-2</v>
      </c>
      <c r="P1625">
        <f t="shared" si="173"/>
        <v>1</v>
      </c>
      <c r="Q1625">
        <f t="shared" si="180"/>
        <v>23.822677633812567</v>
      </c>
    </row>
    <row r="1626" spans="1:17">
      <c r="A1626" s="842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174"/>
        <v>1.5072271279290419</v>
      </c>
      <c r="G1626">
        <f>LN(F1626/参数实验室!$E$58)/参数实验室!$E$59</f>
        <v>2.4802695738621049E-2</v>
      </c>
      <c r="H1626" s="905">
        <f>INDEX(神经网络!$F$10:$BN$70,MATCH(ROUND(G1626*2,1)/2,神经网络!$D$10:$D$70,0),MATCH(ROUND(E1626*2,1)/2,神经网络!$F$8:$BN$8,0))</f>
        <v>-0.22524347016639781</v>
      </c>
      <c r="I1626">
        <f t="shared" si="175"/>
        <v>1866.152753449968</v>
      </c>
      <c r="J1626">
        <f t="shared" si="176"/>
        <v>92.943617573121472</v>
      </c>
      <c r="K1626">
        <f t="shared" si="177"/>
        <v>20.078331381730553</v>
      </c>
      <c r="L1626">
        <f>MIN(MAX(L1625*(1+MAX(MIN(((B1626-B1625)/B1625)/($K$7*卓尔金历!$O$8),0),-卓尔金历!$N$11))+MIN(MAX(((B1626-B1625)/B1625)/($K$7*卓尔金历!$O$8),0),卓尔金历!$N$11),0),1)</f>
        <v>1</v>
      </c>
      <c r="M1626">
        <f t="shared" si="178"/>
        <v>1067.9268628807113</v>
      </c>
      <c r="N1626">
        <f t="shared" si="179"/>
        <v>2.770840870785278E-2</v>
      </c>
      <c r="O1626">
        <f t="shared" si="172"/>
        <v>5.8921484698872095E-2</v>
      </c>
      <c r="P1626">
        <f t="shared" si="173"/>
        <v>0.85686895057981483</v>
      </c>
      <c r="Q1626">
        <f t="shared" si="180"/>
        <v>23.749001877974273</v>
      </c>
    </row>
    <row r="1627" spans="1:17">
      <c r="A1627" s="842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174"/>
        <v>1.4524802718106093</v>
      </c>
      <c r="G1627">
        <f>LN(F1627/参数实验室!$E$58)/参数实验室!$E$59</f>
        <v>5.3836230204556378E-3</v>
      </c>
      <c r="H1627" s="905">
        <f>INDEX(神经网络!$F$10:$BN$70,MATCH(ROUND(G1627*2,1)/2,神经网络!$D$10:$D$70,0),MATCH(ROUND(E1627*2,1)/2,神经网络!$F$8:$BN$8,0))</f>
        <v>-0.23148237854986092</v>
      </c>
      <c r="I1627">
        <f t="shared" si="175"/>
        <v>1841.9313856021386</v>
      </c>
      <c r="J1627">
        <f t="shared" si="176"/>
        <v>98.299349587007598</v>
      </c>
      <c r="K1627">
        <f t="shared" si="177"/>
        <v>18.73798141433064</v>
      </c>
      <c r="L1627">
        <f>MIN(MAX(L1626*(1+MAX(MIN(((B1627-B1626)/B1626)/($K$7*卓尔金历!$O$8),0),-卓尔金历!$N$11))+MIN(MAX(((B1627-B1626)/B1626)/($K$7*卓尔金历!$O$8),0),卓尔金历!$N$11),0),1)</f>
        <v>1</v>
      </c>
      <c r="M1627">
        <f t="shared" si="178"/>
        <v>1054.0659132169753</v>
      </c>
      <c r="N1627">
        <f t="shared" si="179"/>
        <v>5.7623451224852643E-2</v>
      </c>
      <c r="O1627">
        <f t="shared" si="172"/>
        <v>5.6749017782090565E-2</v>
      </c>
      <c r="P1627">
        <f t="shared" si="173"/>
        <v>5.8020500028369774E-2</v>
      </c>
      <c r="Q1627">
        <f t="shared" si="180"/>
        <v>23.484875823877186</v>
      </c>
    </row>
    <row r="1628" spans="1:17">
      <c r="A1628" s="842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174"/>
        <v>1.2164977005006463</v>
      </c>
      <c r="G1628">
        <f>LN(F1628/参数实验室!$E$58)/参数实验室!$E$59</f>
        <v>-8.7671232390259687E-2</v>
      </c>
      <c r="H1628" s="905">
        <f>INDEX(神经网络!$F$10:$BN$70,MATCH(ROUND(G1628*2,1)/2,神经网络!$D$10:$D$70,0),MATCH(ROUND(E1628*2,1)/2,神经网络!$F$8:$BN$8,0))</f>
        <v>-0.50960322534535196</v>
      </c>
      <c r="I1628">
        <f t="shared" si="175"/>
        <v>1750.0874443449623</v>
      </c>
      <c r="J1628">
        <f t="shared" si="176"/>
        <v>119.47368421052619</v>
      </c>
      <c r="K1628">
        <f t="shared" si="177"/>
        <v>14.648309005530537</v>
      </c>
      <c r="L1628">
        <f>MIN(MAX(L1627*(1+MAX(MIN(((B1628-B1627)/B1627)/($K$7*卓尔金历!$O$8),0),-卓尔金历!$N$11))+MIN(MAX(((B1628-B1627)/B1627)/($K$7*卓尔金历!$O$8),0),卓尔金历!$N$11),0),1)</f>
        <v>1</v>
      </c>
      <c r="M1628">
        <f t="shared" si="178"/>
        <v>1001.5071867782898</v>
      </c>
      <c r="N1628">
        <f t="shared" si="179"/>
        <v>0.21540666049653334</v>
      </c>
      <c r="O1628">
        <f t="shared" si="172"/>
        <v>7.2517299407704267E-2</v>
      </c>
      <c r="P1628">
        <f t="shared" si="173"/>
        <v>0</v>
      </c>
      <c r="Q1628">
        <f t="shared" si="180"/>
        <v>23.416932498405274</v>
      </c>
    </row>
    <row r="1629" spans="1:17">
      <c r="A1629" s="842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174"/>
        <v>1.4312530022499932</v>
      </c>
      <c r="G1629">
        <f>LN(F1629/参数实验室!$E$58)/参数实验室!$E$59</f>
        <v>-2.3434574191583358E-3</v>
      </c>
      <c r="H1629" s="905">
        <f>INDEX(神经网络!$F$10:$BN$70,MATCH(ROUND(G1629*2,1)/2,神经网络!$D$10:$D$70,0),MATCH(ROUND(E1629*2,1)/2,神经网络!$F$8:$BN$8,0))</f>
        <v>-0.2640374413889503</v>
      </c>
      <c r="I1629">
        <f t="shared" si="175"/>
        <v>1872.7785432499886</v>
      </c>
      <c r="J1629">
        <f t="shared" si="176"/>
        <v>103.03778779777332</v>
      </c>
      <c r="K1629">
        <f t="shared" si="177"/>
        <v>18.175647820832388</v>
      </c>
      <c r="L1629">
        <f>MIN(MAX(L1628*(1+MAX(MIN(((B1629-B1628)/B1628)/($K$7*卓尔金历!$O$8),0),-卓尔金历!$N$11))+MIN(MAX(((B1629-B1628)/B1628)/($K$7*卓尔金历!$O$8),0),卓尔金历!$N$11),0),1)</f>
        <v>0</v>
      </c>
      <c r="M1629">
        <f t="shared" si="178"/>
        <v>1071.7185454759126</v>
      </c>
      <c r="N1629">
        <f t="shared" si="179"/>
        <v>-0.13756917702304175</v>
      </c>
      <c r="O1629">
        <f t="shared" si="172"/>
        <v>7.8666304880420507E-2</v>
      </c>
      <c r="P1629">
        <f t="shared" si="173"/>
        <v>3.1986512095297757E-2</v>
      </c>
      <c r="Q1629">
        <f t="shared" si="180"/>
        <v>23.416932498405274</v>
      </c>
    </row>
    <row r="1630" spans="1:17">
      <c r="A1630" s="842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174"/>
        <v>1.4109506771780878</v>
      </c>
      <c r="G1630">
        <f>LN(F1630/参数实验室!$E$58)/参数实验室!$E$59</f>
        <v>-9.8418212531956126E-3</v>
      </c>
      <c r="H1630" s="905">
        <f>INDEX(神经网络!$F$10:$BN$70,MATCH(ROUND(G1630*2,1)/2,神经网络!$D$10:$D$70,0),MATCH(ROUND(E1630*2,1)/2,神经网络!$F$8:$BN$8,0))</f>
        <v>-0.23234747780879739</v>
      </c>
      <c r="I1630">
        <f t="shared" si="175"/>
        <v>1865.1800290106053</v>
      </c>
      <c r="J1630">
        <f t="shared" si="176"/>
        <v>104.62112445632643</v>
      </c>
      <c r="K1630">
        <f t="shared" si="177"/>
        <v>17.827948597409844</v>
      </c>
      <c r="L1630">
        <f>MIN(MAX(L1629*(1+MAX(MIN(((B1630-B1629)/B1629)/($K$7*卓尔金历!$O$8),0),-卓尔金历!$N$11))+MIN(MAX(((B1630-B1629)/B1629)/($K$7*卓尔金历!$O$8),0),卓尔金历!$N$11),0),1)</f>
        <v>0.4521505380291474</v>
      </c>
      <c r="M1630">
        <f t="shared" si="178"/>
        <v>1071.7185454759126</v>
      </c>
      <c r="N1630">
        <f t="shared" si="179"/>
        <v>1.5366563009491643E-2</v>
      </c>
      <c r="O1630">
        <f t="shared" si="172"/>
        <v>7.8403906714156479E-2</v>
      </c>
      <c r="P1630">
        <f t="shared" si="173"/>
        <v>1</v>
      </c>
      <c r="Q1630">
        <f t="shared" si="180"/>
        <v>23.413893439299162</v>
      </c>
    </row>
    <row r="1631" spans="1:17">
      <c r="A1631" s="842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174"/>
        <v>1.597064877860376</v>
      </c>
      <c r="G1631">
        <f>LN(F1631/参数实验室!$E$58)/参数实验室!$E$59</f>
        <v>5.5189577014050799E-2</v>
      </c>
      <c r="H1631" s="905">
        <f>INDEX(神经网络!$F$10:$BN$70,MATCH(ROUND(G1631*2,1)/2,神经网络!$D$10:$D$70,0),MATCH(ROUND(E1631*2,1)/2,神经网络!$F$8:$BN$8,0))</f>
        <v>-0.11161496849861774</v>
      </c>
      <c r="I1631">
        <f t="shared" si="175"/>
        <v>1917.6721454560659</v>
      </c>
      <c r="J1631">
        <f t="shared" si="176"/>
        <v>91.948844818642399</v>
      </c>
      <c r="K1631">
        <f t="shared" si="177"/>
        <v>20.855859029424835</v>
      </c>
      <c r="L1631">
        <f>MIN(MAX(L1630*(1+MAX(MIN(((B1631-B1630)/B1630)/($K$7*卓尔金历!$O$8),0),-卓尔金历!$N$11))+MIN(MAX(((B1631-B1630)/B1630)/($K$7*卓尔金历!$O$8),0),卓尔金历!$N$11),0),1)</f>
        <v>0</v>
      </c>
      <c r="M1631">
        <f t="shared" si="178"/>
        <v>1085.3561196223068</v>
      </c>
      <c r="N1631">
        <f t="shared" si="179"/>
        <v>-0.12112543908829816</v>
      </c>
      <c r="O1631">
        <f t="shared" si="172"/>
        <v>8.1938664647240742E-2</v>
      </c>
      <c r="P1631">
        <f t="shared" si="173"/>
        <v>4.7759291303281402E-2</v>
      </c>
      <c r="Q1631">
        <f t="shared" si="180"/>
        <v>24.072835097338064</v>
      </c>
    </row>
    <row r="1632" spans="1:17">
      <c r="A1632" s="842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174"/>
        <v>1.597276554345725</v>
      </c>
      <c r="G1632">
        <f>LN(F1632/参数实验室!$E$58)/参数实验室!$E$59</f>
        <v>5.5259137054316475E-2</v>
      </c>
      <c r="H1632" s="905">
        <f>INDEX(神经网络!$F$10:$BN$70,MATCH(ROUND(G1632*2,1)/2,神经网络!$D$10:$D$70,0),MATCH(ROUND(E1632*2,1)/2,神经网络!$F$8:$BN$8,0))</f>
        <v>-0.16689332659911763</v>
      </c>
      <c r="I1632">
        <f t="shared" si="175"/>
        <v>1915.4595914288047</v>
      </c>
      <c r="J1632">
        <f t="shared" si="176"/>
        <v>92.899325645425051</v>
      </c>
      <c r="K1632">
        <f t="shared" si="177"/>
        <v>20.61865980319023</v>
      </c>
      <c r="L1632">
        <f>MIN(MAX(L1631*(1+MAX(MIN(((B1632-B1631)/B1631)/($K$7*卓尔金历!$O$8),0),-卓尔金历!$N$11))+MIN(MAX(((B1632-B1631)/B1631)/($K$7*卓尔金历!$O$8),0),卓尔金历!$N$11),0),1)</f>
        <v>0.3041609066531567</v>
      </c>
      <c r="M1632">
        <f t="shared" si="178"/>
        <v>1085.3561196223068</v>
      </c>
      <c r="N1632">
        <f t="shared" si="179"/>
        <v>1.0337061098019837E-2</v>
      </c>
      <c r="O1632">
        <f t="shared" si="172"/>
        <v>8.1741440386298395E-2</v>
      </c>
      <c r="P1632">
        <f t="shared" si="173"/>
        <v>1</v>
      </c>
      <c r="Q1632">
        <f t="shared" si="180"/>
        <v>24.071508605326823</v>
      </c>
    </row>
    <row r="1633" spans="1:17">
      <c r="A1633" s="842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174"/>
        <v>1.6031746492834824</v>
      </c>
      <c r="G1633">
        <f>LN(F1633/参数实验室!$E$58)/参数实验室!$E$59</f>
        <v>5.7193640836527469E-2</v>
      </c>
      <c r="H1633" s="905">
        <f>INDEX(神经网络!$F$10:$BN$70,MATCH(ROUND(G1633*2,1)/2,神经网络!$D$10:$D$70,0),MATCH(ROUND(E1633*2,1)/2,神经网络!$F$8:$BN$8,0))</f>
        <v>-0.23856195507115655</v>
      </c>
      <c r="I1633">
        <f t="shared" si="175"/>
        <v>1916.5443375332741</v>
      </c>
      <c r="J1633">
        <f t="shared" si="176"/>
        <v>92.584094808666748</v>
      </c>
      <c r="K1633">
        <f t="shared" si="177"/>
        <v>20.700578663041238</v>
      </c>
      <c r="L1633">
        <f>MIN(MAX(L1632*(1+MAX(MIN(((B1633-B1632)/B1632)/($K$7*卓尔金历!$O$8),0),-卓尔金历!$N$11))+MIN(MAX(((B1633-B1632)/B1632)/($K$7*卓尔金历!$O$8),0),卓尔金历!$N$11),0),1)</f>
        <v>0.27379223204319814</v>
      </c>
      <c r="M1633">
        <f t="shared" si="178"/>
        <v>1085.5430718988657</v>
      </c>
      <c r="N1633">
        <f t="shared" si="179"/>
        <v>-3.3932521529969808E-3</v>
      </c>
      <c r="O1633">
        <f t="shared" si="172"/>
        <v>8.1708099922544103E-2</v>
      </c>
      <c r="P1633">
        <f t="shared" si="173"/>
        <v>1</v>
      </c>
      <c r="Q1633">
        <f t="shared" si="180"/>
        <v>24.08514056880189</v>
      </c>
    </row>
    <row r="1634" spans="1:17">
      <c r="A1634" s="842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174"/>
        <v>1.7622986437889294</v>
      </c>
      <c r="G1634">
        <f>LN(F1634/参数实验室!$E$58)/参数实验室!$E$59</f>
        <v>0.10686225075532962</v>
      </c>
      <c r="H1634" s="905">
        <f>INDEX(神经网络!$F$10:$BN$70,MATCH(ROUND(G1634*2,1)/2,神经网络!$D$10:$D$70,0),MATCH(ROUND(E1634*2,1)/2,神经网络!$F$8:$BN$8,0))</f>
        <v>-0.11640394150406495</v>
      </c>
      <c r="I1634">
        <f t="shared" si="175"/>
        <v>1954.575761250331</v>
      </c>
      <c r="J1634">
        <f t="shared" si="176"/>
        <v>84.882885758748557</v>
      </c>
      <c r="K1634">
        <f t="shared" si="177"/>
        <v>23.026735528355669</v>
      </c>
      <c r="L1634">
        <f>MIN(MAX(L1633*(1+MAX(MIN(((B1634-B1633)/B1633)/($K$7*卓尔金历!$O$8),0),-卓尔金历!$N$11))+MIN(MAX(((B1634-B1633)/B1633)/($K$7*卓尔金历!$O$8),0),卓尔金历!$N$11),0),1)</f>
        <v>0</v>
      </c>
      <c r="M1634">
        <f t="shared" si="178"/>
        <v>1091.4408970773097</v>
      </c>
      <c r="N1634">
        <f t="shared" si="179"/>
        <v>-8.3180691735804377E-2</v>
      </c>
      <c r="O1634">
        <f t="shared" si="172"/>
        <v>8.3379323948592932E-2</v>
      </c>
      <c r="P1634">
        <f t="shared" si="173"/>
        <v>8.4288096981915347E-2</v>
      </c>
      <c r="Q1634">
        <f t="shared" si="180"/>
        <v>24.563080039503586</v>
      </c>
    </row>
    <row r="1635" spans="1:17">
      <c r="A1635" s="842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174"/>
        <v>1.6732869558638981</v>
      </c>
      <c r="G1635">
        <f>LN(F1635/参数实验室!$E$58)/参数实验室!$E$59</f>
        <v>7.9659550936876503E-2</v>
      </c>
      <c r="H1635" s="905">
        <f>INDEX(神经网络!$F$10:$BN$70,MATCH(ROUND(G1635*2,1)/2,神经网络!$D$10:$D$70,0),MATCH(ROUND(E1635*2,1)/2,神经网络!$F$8:$BN$8,0))</f>
        <v>-4.9404046806322661E-2</v>
      </c>
      <c r="I1635">
        <f t="shared" si="175"/>
        <v>1941.7529094586478</v>
      </c>
      <c r="J1635">
        <f t="shared" si="176"/>
        <v>89.666812976337638</v>
      </c>
      <c r="K1635">
        <f t="shared" si="177"/>
        <v>21.655201573530455</v>
      </c>
      <c r="L1635">
        <f>MIN(MAX(L1634*(1+MAX(MIN(((B1635-B1634)/B1634)/($K$7*卓尔金历!$O$8),0),-卓尔金历!$N$11))+MIN(MAX(((B1635-B1634)/B1634)/($K$7*卓尔金历!$O$8),0),卓尔金历!$N$11),0),1)</f>
        <v>1</v>
      </c>
      <c r="M1635">
        <f t="shared" si="178"/>
        <v>1091.4408970773097</v>
      </c>
      <c r="N1635">
        <f t="shared" si="179"/>
        <v>5.6359149136208743E-2</v>
      </c>
      <c r="O1635">
        <f t="shared" si="172"/>
        <v>8.4419319244105187E-2</v>
      </c>
      <c r="P1635">
        <f t="shared" si="173"/>
        <v>0.52112056683617713</v>
      </c>
      <c r="Q1635">
        <f t="shared" si="180"/>
        <v>24.549497493459928</v>
      </c>
    </row>
    <row r="1636" spans="1:17">
      <c r="A1636" s="842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174"/>
        <v>1.6205994531298922</v>
      </c>
      <c r="G1636">
        <f>LN(F1636/参数实验室!$E$58)/参数实验室!$E$59</f>
        <v>6.2867467551166789E-2</v>
      </c>
      <c r="H1636" s="905">
        <f>INDEX(神经网络!$F$10:$BN$70,MATCH(ROUND(G1636*2,1)/2,神经网络!$D$10:$D$70,0),MATCH(ROUND(E1636*2,1)/2,神经网络!$F$8:$BN$8,0))</f>
        <v>-0.16689332659911763</v>
      </c>
      <c r="I1636">
        <f t="shared" si="175"/>
        <v>1935.4215525870088</v>
      </c>
      <c r="J1636">
        <f t="shared" si="176"/>
        <v>95.584773153505338</v>
      </c>
      <c r="K1636">
        <f t="shared" si="177"/>
        <v>20.248220388395954</v>
      </c>
      <c r="L1636">
        <f>MIN(MAX(L1635*(1+MAX(MIN(((B1636-B1635)/B1635)/($K$7*卓尔金历!$O$8),0),-卓尔金历!$N$11))+MIN(MAX(((B1636-B1635)/B1635)/($K$7*卓尔金历!$O$8),0),卓尔金历!$N$11),0),1)</f>
        <v>1</v>
      </c>
      <c r="M1636">
        <f t="shared" si="178"/>
        <v>1087.8821014189966</v>
      </c>
      <c r="N1636">
        <f t="shared" si="179"/>
        <v>6.5999448187473803E-2</v>
      </c>
      <c r="O1636">
        <f t="shared" si="172"/>
        <v>8.3588398677206466E-2</v>
      </c>
      <c r="P1636">
        <f t="shared" si="173"/>
        <v>0.34062244640832806</v>
      </c>
      <c r="Q1636">
        <f t="shared" si="180"/>
        <v>24.507783319347876</v>
      </c>
    </row>
    <row r="1637" spans="1:17">
      <c r="A1637" s="842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174"/>
        <v>1.7347089415691028</v>
      </c>
      <c r="G1637">
        <f>LN(F1637/参数实验室!$E$58)/参数实验室!$E$59</f>
        <v>9.8580388700190924E-2</v>
      </c>
      <c r="H1637" s="905">
        <f>INDEX(神经网络!$F$10:$BN$70,MATCH(ROUND(G1637*2,1)/2,神经网络!$D$10:$D$70,0),MATCH(ROUND(E1637*2,1)/2,神经网络!$F$8:$BN$8,0))</f>
        <v>-0.11640394150406495</v>
      </c>
      <c r="I1637">
        <f t="shared" si="175"/>
        <v>1957.0179591226763</v>
      </c>
      <c r="J1637">
        <f t="shared" si="176"/>
        <v>89.193966721200169</v>
      </c>
      <c r="K1637">
        <f t="shared" si="177"/>
        <v>21.94114726660677</v>
      </c>
      <c r="L1637">
        <f>MIN(MAX(L1636*(1+MAX(MIN(((B1637-B1636)/B1636)/($K$7*卓尔金历!$O$8),0),-卓尔金历!$N$11))+MIN(MAX(((B1637-B1636)/B1636)/($K$7*卓尔金历!$O$8),0),卓尔金历!$N$11),0),1)</f>
        <v>0</v>
      </c>
      <c r="M1637">
        <f t="shared" si="178"/>
        <v>1100.0212367374584</v>
      </c>
      <c r="N1637">
        <f t="shared" si="179"/>
        <v>-6.686008891857477E-2</v>
      </c>
      <c r="O1637">
        <f t="shared" si="172"/>
        <v>7.8029049323296934E-2</v>
      </c>
      <c r="P1637">
        <f t="shared" si="173"/>
        <v>0.25098002237975819</v>
      </c>
      <c r="Q1637">
        <f t="shared" si="180"/>
        <v>24.600933396061762</v>
      </c>
    </row>
    <row r="1638" spans="1:17">
      <c r="A1638" s="842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174"/>
        <v>1.7167240443689027</v>
      </c>
      <c r="G1638">
        <f>LN(F1638/参数实验室!$E$58)/参数实验室!$E$59</f>
        <v>9.3110468533087326E-2</v>
      </c>
      <c r="H1638" s="905">
        <f>INDEX(神经网络!$F$10:$BN$70,MATCH(ROUND(G1638*2,1)/2,神经网络!$D$10:$D$70,0),MATCH(ROUND(E1638*2,1)/2,神经网络!$F$8:$BN$8,0))</f>
        <v>-0.17800102070267346</v>
      </c>
      <c r="I1638">
        <f t="shared" si="175"/>
        <v>1954.5771481913587</v>
      </c>
      <c r="J1638">
        <f t="shared" si="176"/>
        <v>90.149634890866182</v>
      </c>
      <c r="K1638">
        <f t="shared" si="177"/>
        <v>21.681476032127485</v>
      </c>
      <c r="L1638">
        <f>MIN(MAX(L1637*(1+MAX(MIN(((B1638-B1637)/B1637)/($K$7*卓尔金历!$O$8),0),-卓尔金历!$N$11))+MIN(MAX(((B1638-B1637)/B1637)/($K$7*卓尔金历!$O$8),0),卓尔金历!$N$11),0),1)</f>
        <v>0.31526659294074622</v>
      </c>
      <c r="M1638">
        <f t="shared" si="178"/>
        <v>1100.0212367374584</v>
      </c>
      <c r="N1638">
        <f t="shared" si="179"/>
        <v>1.0714493421435297E-2</v>
      </c>
      <c r="O1638">
        <f t="shared" si="172"/>
        <v>7.7900471527842366E-2</v>
      </c>
      <c r="P1638">
        <f t="shared" si="173"/>
        <v>1</v>
      </c>
      <c r="Q1638">
        <f t="shared" si="180"/>
        <v>24.593232698495544</v>
      </c>
    </row>
    <row r="1639" spans="1:17">
      <c r="A1639" s="842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174"/>
        <v>1.7288256857262942</v>
      </c>
      <c r="G1639">
        <f>LN(F1639/参数实验室!$E$58)/参数实验室!$E$59</f>
        <v>9.6797323757758458E-2</v>
      </c>
      <c r="H1639" s="905">
        <f>INDEX(神经网络!$F$10:$BN$70,MATCH(ROUND(G1639*2,1)/2,神经网络!$D$10:$D$70,0),MATCH(ROUND(E1639*2,1)/2,神经网络!$F$8:$BN$8,0))</f>
        <v>-0.11640394150406495</v>
      </c>
      <c r="I1639">
        <f t="shared" si="175"/>
        <v>1965.4062341991255</v>
      </c>
      <c r="J1639">
        <f t="shared" si="176"/>
        <v>87.343681417341571</v>
      </c>
      <c r="K1639">
        <f t="shared" si="177"/>
        <v>22.501985287385718</v>
      </c>
      <c r="L1639">
        <f>MIN(MAX(L1638*(1+MAX(MIN(((B1639-B1638)/B1638)/($K$7*卓尔金历!$O$8),0),-卓尔金历!$N$11))+MIN(MAX(((B1639-B1638)/B1638)/($K$7*卓尔金历!$O$8),0),卓尔金历!$N$11),0),1)</f>
        <v>2.6530711286497172E-2</v>
      </c>
      <c r="M1639">
        <f t="shared" si="178"/>
        <v>1101.9426377228849</v>
      </c>
      <c r="N1639">
        <f t="shared" si="179"/>
        <v>-3.1125511233866303E-2</v>
      </c>
      <c r="O1639">
        <f t="shared" si="172"/>
        <v>7.7249757078329567E-2</v>
      </c>
      <c r="P1639">
        <f t="shared" si="173"/>
        <v>1</v>
      </c>
      <c r="Q1639">
        <f t="shared" si="180"/>
        <v>24.729488375252775</v>
      </c>
    </row>
    <row r="1640" spans="1:17">
      <c r="A1640" s="842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174"/>
        <v>1.6410329508074979</v>
      </c>
      <c r="G1640">
        <f>LN(F1640/参数实验室!$E$58)/参数实验室!$E$59</f>
        <v>6.9443772205533286E-2</v>
      </c>
      <c r="H1640" s="905">
        <f>INDEX(神经网络!$F$10:$BN$70,MATCH(ROUND(G1640*2,1)/2,神经网络!$D$10:$D$70,0),MATCH(ROUND(E1640*2,1)/2,神经网络!$F$8:$BN$8,0))</f>
        <v>-0.16689332659911763</v>
      </c>
      <c r="I1640">
        <f t="shared" si="175"/>
        <v>1954.9283279760459</v>
      </c>
      <c r="J1640">
        <f t="shared" si="176"/>
        <v>91.343920833166948</v>
      </c>
      <c r="K1640">
        <f t="shared" si="177"/>
        <v>21.401843824358938</v>
      </c>
      <c r="L1640">
        <f>MIN(MAX(L1639*(1+MAX(MIN(((B1640-B1639)/B1639)/($K$7*卓尔金历!$O$8),0),-卓尔金历!$N$11))+MIN(MAX(((B1640-B1639)/B1639)/($K$7*卓尔金历!$O$8),0),卓尔金历!$N$11),0),1)</f>
        <v>1</v>
      </c>
      <c r="M1640">
        <f t="shared" si="178"/>
        <v>1101.7867793783184</v>
      </c>
      <c r="N1640">
        <f t="shared" si="179"/>
        <v>4.5798841437786696E-2</v>
      </c>
      <c r="O1640">
        <f t="shared" si="172"/>
        <v>7.4465329924557719E-2</v>
      </c>
      <c r="P1640">
        <f t="shared" si="173"/>
        <v>0.60087377358121175</v>
      </c>
      <c r="Q1640">
        <f t="shared" si="180"/>
        <v>24.597651376045221</v>
      </c>
    </row>
    <row r="1641" spans="1:17">
      <c r="A1641" s="842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174"/>
        <v>1.6619725222789363</v>
      </c>
      <c r="G1641">
        <f>LN(F1641/参数实验室!$E$58)/参数实验室!$E$59</f>
        <v>7.6098539248601549E-2</v>
      </c>
      <c r="H1641" s="905">
        <f>INDEX(神经网络!$F$10:$BN$70,MATCH(ROUND(G1641*2,1)/2,神经网络!$D$10:$D$70,0),MATCH(ROUND(E1641*2,1)/2,神经网络!$F$8:$BN$8,0))</f>
        <v>-0.11640394150406495</v>
      </c>
      <c r="I1641">
        <f t="shared" si="175"/>
        <v>1957.009196405221</v>
      </c>
      <c r="J1641">
        <f t="shared" si="176"/>
        <v>90.761342324727536</v>
      </c>
      <c r="K1641">
        <f t="shared" si="177"/>
        <v>21.56214470036592</v>
      </c>
      <c r="L1641">
        <f>MIN(MAX(L1640*(1+MAX(MIN(((B1641-B1640)/B1640)/($K$7*卓尔金历!$O$8),0),-卓尔金历!$N$11))+MIN(MAX(((B1641-B1640)/B1640)/($K$7*卓尔金历!$O$8),0),卓尔金历!$N$11),0),1)</f>
        <v>0.81233593434040663</v>
      </c>
      <c r="M1641">
        <f t="shared" si="178"/>
        <v>1102.9595453012842</v>
      </c>
      <c r="N1641">
        <f t="shared" si="179"/>
        <v>-6.3778574767274073E-3</v>
      </c>
      <c r="O1641">
        <f t="shared" si="172"/>
        <v>7.3403412062726339E-2</v>
      </c>
      <c r="P1641">
        <f t="shared" si="173"/>
        <v>1</v>
      </c>
      <c r="Q1641">
        <f t="shared" si="180"/>
        <v>24.613383619990479</v>
      </c>
    </row>
    <row r="1642" spans="1:17">
      <c r="A1642" s="842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174"/>
        <v>1.6840927213326924</v>
      </c>
      <c r="G1642">
        <f>LN(F1642/参数实验室!$E$58)/参数实验室!$E$59</f>
        <v>8.3038060264671962E-2</v>
      </c>
      <c r="H1642" s="905">
        <f>INDEX(神经网络!$F$10:$BN$70,MATCH(ROUND(G1642*2,1)/2,神经网络!$D$10:$D$70,0),MATCH(ROUND(E1642*2,1)/2,神经网络!$F$8:$BN$8,0))</f>
        <v>-0.11640394150406495</v>
      </c>
      <c r="I1642">
        <f t="shared" si="175"/>
        <v>1961.9467084150729</v>
      </c>
      <c r="J1642">
        <f t="shared" si="176"/>
        <v>88.794142292805418</v>
      </c>
      <c r="K1642">
        <f t="shared" si="177"/>
        <v>22.09545199440527</v>
      </c>
      <c r="L1642">
        <f>MIN(MAX(L1641*(1+MAX(MIN(((B1642-B1641)/B1641)/($K$7*卓尔金历!$O$8),0),-卓尔金历!$N$11))+MIN(MAX(((B1642-B1641)/B1641)/($K$7*卓尔金历!$O$8),0),卓尔金历!$N$11),0),1)</f>
        <v>0.29426456948509028</v>
      </c>
      <c r="M1642">
        <f t="shared" si="178"/>
        <v>1105.2200767172574</v>
      </c>
      <c r="N1642">
        <f t="shared" si="179"/>
        <v>-2.1674426375095104E-2</v>
      </c>
      <c r="O1642">
        <f t="shared" si="172"/>
        <v>7.3562210025682875E-2</v>
      </c>
      <c r="P1642">
        <f t="shared" si="173"/>
        <v>1</v>
      </c>
      <c r="Q1642">
        <f t="shared" si="180"/>
        <v>24.675482907745501</v>
      </c>
    </row>
    <row r="1643" spans="1:17">
      <c r="A1643" s="842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174"/>
        <v>1.7461963590158252</v>
      </c>
      <c r="G1643">
        <f>LN(F1643/参数实验室!$E$58)/参数实验室!$E$59</f>
        <v>0.10204456761842012</v>
      </c>
      <c r="H1643" s="905">
        <f>INDEX(神经网络!$F$10:$BN$70,MATCH(ROUND(G1643*2,1)/2,神经网络!$D$10:$D$70,0),MATCH(ROUND(E1643*2,1)/2,神经网络!$F$8:$BN$8,0))</f>
        <v>-0.11640394150406495</v>
      </c>
      <c r="I1643">
        <f t="shared" si="175"/>
        <v>1968.2091600228798</v>
      </c>
      <c r="J1643">
        <f t="shared" si="176"/>
        <v>86.359283348629219</v>
      </c>
      <c r="K1643">
        <f t="shared" si="177"/>
        <v>22.790939013207097</v>
      </c>
      <c r="L1643">
        <f>MIN(MAX(L1642*(1+MAX(MIN(((B1643-B1642)/B1642)/($K$7*卓尔金历!$O$8),0),-卓尔金历!$N$11))+MIN(MAX(((B1643-B1642)/B1642)/($K$7*卓尔金历!$O$8),0),卓尔金历!$N$11),0),1)</f>
        <v>5.6835562694368874E-2</v>
      </c>
      <c r="M1643">
        <f t="shared" si="178"/>
        <v>1106.258188012315</v>
      </c>
      <c r="N1643">
        <f t="shared" si="179"/>
        <v>-2.7421391561473329E-2</v>
      </c>
      <c r="O1643">
        <f t="shared" si="172"/>
        <v>7.3902211796446876E-2</v>
      </c>
      <c r="P1643">
        <f t="shared" si="173"/>
        <v>1</v>
      </c>
      <c r="Q1643">
        <f t="shared" si="180"/>
        <v>24.754246014279552</v>
      </c>
    </row>
    <row r="1644" spans="1:17">
      <c r="A1644" s="842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174"/>
        <v>1.6960902599904797</v>
      </c>
      <c r="G1644">
        <f>LN(F1644/参数实验室!$E$58)/参数实验室!$E$59</f>
        <v>8.6763884073453992E-2</v>
      </c>
      <c r="H1644" s="905">
        <f>INDEX(神经网络!$F$10:$BN$70,MATCH(ROUND(G1644*2,1)/2,神经网络!$D$10:$D$70,0),MATCH(ROUND(E1644*2,1)/2,神经网络!$F$8:$BN$8,0))</f>
        <v>-0.11640394150406495</v>
      </c>
      <c r="I1644">
        <f t="shared" si="175"/>
        <v>1963.805387887714</v>
      </c>
      <c r="J1644">
        <f t="shared" si="176"/>
        <v>88.019233071305877</v>
      </c>
      <c r="K1644">
        <f t="shared" si="177"/>
        <v>22.311094057100018</v>
      </c>
      <c r="L1644">
        <f>MIN(MAX(L1643*(1+MAX(MIN(((B1644-B1643)/B1643)/($K$7*卓尔金历!$O$8),0),-卓尔金历!$N$11))+MIN(MAX(((B1644-B1643)/B1643)/($K$7*卓尔金历!$O$8),0),卓尔金历!$N$11),0),1)</f>
        <v>0.62241318176061788</v>
      </c>
      <c r="M1644">
        <f t="shared" si="178"/>
        <v>1106.1175086948233</v>
      </c>
      <c r="N1644">
        <f t="shared" si="179"/>
        <v>1.9221439297678163E-2</v>
      </c>
      <c r="O1644">
        <f t="shared" ref="O1644:O1707" si="181">STDEVP(N1624:N1644)</f>
        <v>7.3889205529814553E-2</v>
      </c>
      <c r="P1644">
        <f t="shared" ref="P1644:P1707" si="182">MIN(O1643*MAX(1-LN(MAX(ABS(N1644),0.0001)/O1644),0)+MAX(-LN(MAX(ABS(N1644),0.0001)/O1644),0),1)</f>
        <v>1</v>
      </c>
      <c r="Q1644">
        <f t="shared" si="180"/>
        <v>24.698859594462537</v>
      </c>
    </row>
    <row r="1645" spans="1:17">
      <c r="A1645" s="842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174"/>
        <v>1.7178832430557773</v>
      </c>
      <c r="G1645">
        <f>LN(F1645/参数实验室!$E$58)/参数实验室!$E$59</f>
        <v>9.3464750749205641E-2</v>
      </c>
      <c r="H1645" s="905">
        <f>INDEX(神经网络!$F$10:$BN$70,MATCH(ROUND(G1645*2,1)/2,神经网络!$D$10:$D$70,0),MATCH(ROUND(E1645*2,1)/2,神经网络!$F$8:$BN$8,0))</f>
        <v>-0.11640394150406495</v>
      </c>
      <c r="I1645">
        <f t="shared" si="175"/>
        <v>1965.303893761281</v>
      </c>
      <c r="J1645">
        <f t="shared" si="176"/>
        <v>87.442240932125472</v>
      </c>
      <c r="K1645">
        <f t="shared" si="177"/>
        <v>22.475452056252671</v>
      </c>
      <c r="L1645">
        <f>MIN(MAX(L1644*(1+MAX(MIN(((B1645-B1644)/B1644)/($K$7*卓尔金历!$O$8),0),-卓尔金历!$N$11))+MIN(MAX(((B1645-B1644)/B1644)/($K$7*卓尔金历!$O$8),0),卓尔金历!$N$11),0),1)</f>
        <v>0.50235896770454058</v>
      </c>
      <c r="M1645">
        <f t="shared" si="178"/>
        <v>1106.6428481881844</v>
      </c>
      <c r="N1645">
        <f t="shared" si="179"/>
        <v>-6.5552961443434412E-3</v>
      </c>
      <c r="O1645">
        <f t="shared" si="181"/>
        <v>7.1899488511947315E-2</v>
      </c>
      <c r="P1645">
        <f t="shared" si="182"/>
        <v>1</v>
      </c>
      <c r="Q1645">
        <f t="shared" si="180"/>
        <v>24.717706363292578</v>
      </c>
    </row>
    <row r="1646" spans="1:17">
      <c r="A1646" s="842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174"/>
        <v>1.6032468287864015</v>
      </c>
      <c r="G1646">
        <f>LN(F1646/参数实验室!$E$58)/参数实验室!$E$59</f>
        <v>5.7217270733096147E-2</v>
      </c>
      <c r="H1646" s="905">
        <f>INDEX(神经网络!$F$10:$BN$70,MATCH(ROUND(G1646*2,1)/2,神经网络!$D$10:$D$70,0),MATCH(ROUND(E1646*2,1)/2,神经网络!$F$8:$BN$8,0))</f>
        <v>-0.11161496849861774</v>
      </c>
      <c r="I1646">
        <f t="shared" si="175"/>
        <v>1948.9056016777022</v>
      </c>
      <c r="J1646">
        <f t="shared" si="176"/>
        <v>93.710147240732454</v>
      </c>
      <c r="K1646">
        <f t="shared" si="177"/>
        <v>20.797167212544753</v>
      </c>
      <c r="L1646">
        <f>MIN(MAX(L1645*(1+MAX(MIN(((B1646-B1645)/B1645)/($K$7*卓尔金历!$O$8),0),-卓尔金历!$N$11))+MIN(MAX(((B1646-B1645)/B1645)/($K$7*卓尔金历!$O$8),0),卓尔金历!$N$11),0),1)</f>
        <v>1</v>
      </c>
      <c r="M1646">
        <f t="shared" si="178"/>
        <v>1102.0042095183655</v>
      </c>
      <c r="N1646">
        <f t="shared" si="179"/>
        <v>7.1680531534779282E-2</v>
      </c>
      <c r="O1646">
        <f t="shared" si="181"/>
        <v>7.3342407106715093E-2</v>
      </c>
      <c r="P1646">
        <f t="shared" si="182"/>
        <v>9.6467209636303286E-2</v>
      </c>
      <c r="Q1646">
        <f t="shared" si="180"/>
        <v>24.511464382157705</v>
      </c>
    </row>
    <row r="1647" spans="1:17">
      <c r="A1647" s="842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174"/>
        <v>1.5111833561292876</v>
      </c>
      <c r="G1647">
        <f>LN(F1647/参数实验室!$E$58)/参数实验室!$E$59</f>
        <v>2.61785480730089E-2</v>
      </c>
      <c r="H1647" s="905">
        <f>INDEX(神经网络!$F$10:$BN$70,MATCH(ROUND(G1647*2,1)/2,神经网络!$D$10:$D$70,0),MATCH(ROUND(E1647*2,1)/2,神经网络!$F$8:$BN$8,0))</f>
        <v>-0.12774707237168831</v>
      </c>
      <c r="I1647">
        <f t="shared" si="175"/>
        <v>1936.8606464790246</v>
      </c>
      <c r="J1647">
        <f t="shared" si="176"/>
        <v>98.899086229599604</v>
      </c>
      <c r="K1647">
        <f t="shared" si="177"/>
        <v>19.58421174875668</v>
      </c>
      <c r="L1647">
        <f>MIN(MAX(L1646*(1+MAX(MIN(((B1647-B1646)/B1646)/($K$7*卓尔金历!$O$8),0),-卓尔金历!$N$11))+MIN(MAX(((B1647-B1646)/B1646)/($K$7*卓尔金历!$O$8),0),卓尔金历!$N$11),0),1)</f>
        <v>1</v>
      </c>
      <c r="M1647">
        <f t="shared" si="178"/>
        <v>1095.1934171839516</v>
      </c>
      <c r="N1647">
        <f t="shared" si="179"/>
        <v>5.5372221063075065E-2</v>
      </c>
      <c r="O1647">
        <f t="shared" si="181"/>
        <v>7.399600720390169E-2</v>
      </c>
      <c r="P1647">
        <f t="shared" si="182"/>
        <v>0.38453988986752785</v>
      </c>
      <c r="Q1647">
        <f t="shared" si="180"/>
        <v>24.496850575422918</v>
      </c>
    </row>
    <row r="1648" spans="1:17">
      <c r="A1648" s="842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174"/>
        <v>1.4257246766790235</v>
      </c>
      <c r="G1648">
        <f>LN(F1648/参数实验室!$E$58)/参数实验室!$E$59</f>
        <v>-4.3746722027172358E-3</v>
      </c>
      <c r="H1648" s="905">
        <f>INDEX(神经网络!$F$10:$BN$70,MATCH(ROUND(G1648*2,1)/2,神经网络!$D$10:$D$70,0),MATCH(ROUND(E1648*2,1)/2,神经网络!$F$8:$BN$8,0))</f>
        <v>-0.23234747780879739</v>
      </c>
      <c r="I1648">
        <f t="shared" si="175"/>
        <v>1921.9950438569576</v>
      </c>
      <c r="J1648">
        <f t="shared" si="176"/>
        <v>104.84098798930592</v>
      </c>
      <c r="K1648">
        <f t="shared" si="177"/>
        <v>18.332477409055002</v>
      </c>
      <c r="L1648">
        <f>MIN(MAX(L1647*(1+MAX(MIN(((B1648-B1647)/B1647)/($K$7*卓尔金历!$O$8),0),-卓尔金历!$N$11))+MIN(MAX(((B1648-B1647)/B1647)/($K$7*卓尔金历!$O$8),0),卓尔金历!$N$11),0),1)</f>
        <v>1</v>
      </c>
      <c r="M1648">
        <f t="shared" si="178"/>
        <v>1086.7876962232017</v>
      </c>
      <c r="N1648">
        <f t="shared" si="179"/>
        <v>6.0080451561623796E-2</v>
      </c>
      <c r="O1648">
        <f t="shared" si="181"/>
        <v>7.4079992204701781E-2</v>
      </c>
      <c r="P1648">
        <f t="shared" si="182"/>
        <v>0.2989562437095028</v>
      </c>
      <c r="Q1648">
        <f t="shared" si="180"/>
        <v>24.424550992017263</v>
      </c>
    </row>
    <row r="1649" spans="1:17">
      <c r="A1649" s="842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174"/>
        <v>1.5580931112729599</v>
      </c>
      <c r="G1649">
        <f>LN(F1649/参数实验室!$E$58)/参数实验室!$E$59</f>
        <v>4.2223171119018452E-2</v>
      </c>
      <c r="H1649" s="905">
        <f>INDEX(神经网络!$F$10:$BN$70,MATCH(ROUND(G1649*2,1)/2,神经网络!$D$10:$D$70,0),MATCH(ROUND(E1649*2,1)/2,神经网络!$F$8:$BN$8,0))</f>
        <v>-0.11161496849861774</v>
      </c>
      <c r="I1649">
        <f t="shared" si="175"/>
        <v>1964.8416416467926</v>
      </c>
      <c r="J1649">
        <f t="shared" si="176"/>
        <v>94.781932085710693</v>
      </c>
      <c r="K1649">
        <f t="shared" si="177"/>
        <v>20.730128605840182</v>
      </c>
      <c r="L1649">
        <f>MIN(MAX(L1648*(1+MAX(MIN(((B1649-B1648)/B1648)/($K$7*卓尔金历!$O$8),0),-卓尔金历!$N$11))+MIN(MAX(((B1649-B1648)/B1648)/($K$7*卓尔金历!$O$8),0),卓尔金历!$N$11),0),1)</f>
        <v>0</v>
      </c>
      <c r="M1649">
        <f t="shared" si="178"/>
        <v>1111.0152068257121</v>
      </c>
      <c r="N1649">
        <f t="shared" si="179"/>
        <v>-9.5945832794147978E-2</v>
      </c>
      <c r="O1649">
        <f t="shared" si="181"/>
        <v>6.0562315515434138E-2</v>
      </c>
      <c r="P1649">
        <f t="shared" si="182"/>
        <v>3.9994976835096972E-2</v>
      </c>
      <c r="Q1649">
        <f t="shared" si="180"/>
        <v>24.587329961976163</v>
      </c>
    </row>
    <row r="1650" spans="1:17">
      <c r="A1650" s="842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174"/>
        <v>1.5625512935930337</v>
      </c>
      <c r="G1650">
        <f>LN(F1650/参数实验室!$E$58)/参数实验室!$E$59</f>
        <v>4.3722795109300217E-2</v>
      </c>
      <c r="H1650" s="905">
        <f>INDEX(神经网络!$F$10:$BN$70,MATCH(ROUND(G1650*2,1)/2,神经网络!$D$10:$D$70,0),MATCH(ROUND(E1650*2,1)/2,神经网络!$F$8:$BN$8,0))</f>
        <v>-0.10196501319919181</v>
      </c>
      <c r="I1650">
        <f t="shared" si="175"/>
        <v>1964.6782238664637</v>
      </c>
      <c r="J1650">
        <f t="shared" si="176"/>
        <v>94.852559754199589</v>
      </c>
      <c r="K1650">
        <f t="shared" si="177"/>
        <v>20.712969992140646</v>
      </c>
      <c r="L1650">
        <f>MIN(MAX(L1649*(1+MAX(MIN(((B1650-B1649)/B1649)/($K$7*卓尔金历!$O$8),0),-卓尔金历!$N$11))+MIN(MAX(((B1650-B1649)/B1649)/($K$7*卓尔金历!$O$8),0),卓尔金历!$N$11),0),1)</f>
        <v>2.1925808839575078E-2</v>
      </c>
      <c r="M1650">
        <f t="shared" si="178"/>
        <v>1111.0152068257121</v>
      </c>
      <c r="N1650">
        <f t="shared" si="179"/>
        <v>7.4515961992658252E-4</v>
      </c>
      <c r="O1650">
        <f t="shared" si="181"/>
        <v>5.3316094844591683E-2</v>
      </c>
      <c r="P1650">
        <f t="shared" si="182"/>
        <v>1</v>
      </c>
      <c r="Q1650">
        <f t="shared" si="180"/>
        <v>24.587248174167442</v>
      </c>
    </row>
    <row r="1651" spans="1:17">
      <c r="A1651" s="842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174"/>
        <v>1.5147485691110072</v>
      </c>
      <c r="G1651">
        <f>LN(F1651/参数实验室!$E$58)/参数实验室!$E$59</f>
        <v>2.7415335522303672E-2</v>
      </c>
      <c r="H1651" s="905">
        <f>INDEX(神经网络!$F$10:$BN$70,MATCH(ROUND(G1651*2,1)/2,神经网络!$D$10:$D$70,0),MATCH(ROUND(E1651*2,1)/2,神经网络!$F$8:$BN$8,0))</f>
        <v>-0.11161496849861774</v>
      </c>
      <c r="I1651">
        <f t="shared" si="175"/>
        <v>1961.3721430362268</v>
      </c>
      <c r="J1651">
        <f t="shared" si="176"/>
        <v>96.417940225848767</v>
      </c>
      <c r="K1651">
        <f t="shared" si="177"/>
        <v>20.342398296851407</v>
      </c>
      <c r="L1651">
        <f>MIN(MAX(L1650*(1+MAX(MIN(((B1651-B1650)/B1650)/($K$7*卓尔金历!$O$8),0),-卓尔金历!$N$11))+MIN(MAX(((B1651-B1650)/B1650)/($K$7*卓尔金历!$O$8),0),卓尔金历!$N$11),0),1)</f>
        <v>0.50752411921792751</v>
      </c>
      <c r="M1651">
        <f t="shared" si="178"/>
        <v>1110.9742149621479</v>
      </c>
      <c r="N1651">
        <f t="shared" si="179"/>
        <v>1.6503302343191292E-2</v>
      </c>
      <c r="O1651">
        <f t="shared" si="181"/>
        <v>5.3334755681952985E-2</v>
      </c>
      <c r="P1651">
        <f t="shared" si="182"/>
        <v>1</v>
      </c>
      <c r="Q1651">
        <f t="shared" si="180"/>
        <v>24.545873750167914</v>
      </c>
    </row>
    <row r="1652" spans="1:17">
      <c r="A1652" s="842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174"/>
        <v>1.4975717585261941</v>
      </c>
      <c r="G1652">
        <f>LN(F1652/参数实验室!$E$58)/参数实验室!$E$59</f>
        <v>2.1429639968827432E-2</v>
      </c>
      <c r="H1652" s="905">
        <f>INDEX(神经网络!$F$10:$BN$70,MATCH(ROUND(G1652*2,1)/2,神经网络!$D$10:$D$70,0),MATCH(ROUND(E1652*2,1)/2,神经网络!$F$8:$BN$8,0))</f>
        <v>-0.22524347016639781</v>
      </c>
      <c r="I1652">
        <f t="shared" si="175"/>
        <v>1965.7245469949712</v>
      </c>
      <c r="J1652">
        <f t="shared" si="176"/>
        <v>94.501017517257722</v>
      </c>
      <c r="K1652">
        <f t="shared" si="177"/>
        <v>20.801093984368915</v>
      </c>
      <c r="L1652">
        <f>MIN(MAX(L1651*(1+MAX(MIN(((B1652-B1651)/B1651)/($K$7*卓尔金历!$O$8),0),-卓尔金历!$N$11))+MIN(MAX(((B1652-B1651)/B1651)/($K$7*卓尔金历!$O$8),0),卓尔金历!$N$11),0),1)</f>
        <v>0.21062442530818223</v>
      </c>
      <c r="M1652">
        <f t="shared" si="178"/>
        <v>1112.2254239613696</v>
      </c>
      <c r="N1652">
        <f t="shared" si="179"/>
        <v>-1.9881390373003696E-2</v>
      </c>
      <c r="O1652">
        <f t="shared" si="181"/>
        <v>4.6528328824614634E-2</v>
      </c>
      <c r="P1652">
        <f t="shared" si="182"/>
        <v>0.94896129511426919</v>
      </c>
      <c r="Q1652">
        <f t="shared" si="180"/>
        <v>24.600342535431526</v>
      </c>
    </row>
    <row r="1653" spans="1:17">
      <c r="A1653" s="842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174"/>
        <v>1.4333521194272367</v>
      </c>
      <c r="G1653">
        <f>LN(F1653/参数实验室!$E$58)/参数实验室!$E$59</f>
        <v>-1.5742551816581845E-3</v>
      </c>
      <c r="H1653" s="905">
        <f>INDEX(神经网络!$F$10:$BN$70,MATCH(ROUND(G1653*2,1)/2,神经网络!$D$10:$D$70,0),MATCH(ROUND(E1653*2,1)/2,神经网络!$F$8:$BN$8,0))</f>
        <v>-0.22524347016639781</v>
      </c>
      <c r="I1653">
        <f t="shared" si="175"/>
        <v>1948.2516158287751</v>
      </c>
      <c r="J1653">
        <f t="shared" si="176"/>
        <v>98.230318024021201</v>
      </c>
      <c r="K1653">
        <f t="shared" si="177"/>
        <v>19.833506141681742</v>
      </c>
      <c r="L1653">
        <f>MIN(MAX(L1652*(1+MAX(MIN(((B1653-B1652)/B1652)/($K$7*卓尔金历!$O$8),0),-卓尔金历!$N$11))+MIN(MAX(((B1653-B1652)/B1652)/($K$7*卓尔金历!$O$8),0),卓尔金历!$N$11),0),1)</f>
        <v>1</v>
      </c>
      <c r="M1653">
        <f t="shared" si="178"/>
        <v>1110.1431174529187</v>
      </c>
      <c r="N1653">
        <f t="shared" si="179"/>
        <v>3.9463072512234583E-2</v>
      </c>
      <c r="O1653">
        <f t="shared" si="181"/>
        <v>4.7173883585397723E-2</v>
      </c>
      <c r="P1653">
        <f t="shared" si="182"/>
        <v>0.23330753934751292</v>
      </c>
      <c r="Q1653">
        <f t="shared" si="180"/>
        <v>24.3928355320636</v>
      </c>
    </row>
    <row r="1654" spans="1:17">
      <c r="A1654" s="842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174"/>
        <v>1.4415528523971619</v>
      </c>
      <c r="G1654">
        <f>LN(F1654/参数实验室!$E$58)/参数实验室!$E$59</f>
        <v>1.4200695504426638E-3</v>
      </c>
      <c r="H1654" s="905">
        <f>INDEX(神经网络!$F$10:$BN$70,MATCH(ROUND(G1654*2,1)/2,神经网络!$D$10:$D$70,0),MATCH(ROUND(E1654*2,1)/2,神经网络!$F$8:$BN$8,0))</f>
        <v>-0.22524347016639781</v>
      </c>
      <c r="I1654">
        <f t="shared" si="175"/>
        <v>1952.4318071105338</v>
      </c>
      <c r="J1654">
        <f t="shared" si="176"/>
        <v>97.294601173137366</v>
      </c>
      <c r="K1654">
        <f t="shared" si="177"/>
        <v>20.067216305621614</v>
      </c>
      <c r="L1654">
        <f>MIN(MAX(L1653*(1+MAX(MIN(((B1654-B1653)/B1653)/($K$7*卓尔金历!$O$8),0),-卓尔金历!$N$11))+MIN(MAX(((B1654-B1653)/B1653)/($K$7*卓尔金历!$O$8),0),卓尔金历!$N$11),0),1)</f>
        <v>0.719711543925875</v>
      </c>
      <c r="M1654">
        <f t="shared" si="178"/>
        <v>1112.525053412</v>
      </c>
      <c r="N1654">
        <f t="shared" si="179"/>
        <v>-9.5257438813851885E-3</v>
      </c>
      <c r="O1654">
        <f t="shared" si="181"/>
        <v>4.7236366507396516E-2</v>
      </c>
      <c r="P1654">
        <f t="shared" si="182"/>
        <v>1</v>
      </c>
      <c r="Q1654">
        <f t="shared" si="180"/>
        <v>24.405046277317762</v>
      </c>
    </row>
    <row r="1655" spans="1:17">
      <c r="A1655" s="842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174"/>
        <v>1.4090492188360226</v>
      </c>
      <c r="G1655">
        <f>LN(F1655/参数实验室!$E$58)/参数实验室!$E$59</f>
        <v>-1.0549614364279964E-2</v>
      </c>
      <c r="H1655" s="905">
        <f>INDEX(神经网络!$F$10:$BN$70,MATCH(ROUND(G1655*2,1)/2,神经网络!$D$10:$D$70,0),MATCH(ROUND(E1655*2,1)/2,神经网络!$F$8:$BN$8,0))</f>
        <v>-0.23234747780879739</v>
      </c>
      <c r="I1655">
        <f t="shared" si="175"/>
        <v>1949.9410313901501</v>
      </c>
      <c r="J1655">
        <f t="shared" si="176"/>
        <v>97.845656597900941</v>
      </c>
      <c r="K1655">
        <f t="shared" si="177"/>
        <v>19.928743893083361</v>
      </c>
      <c r="L1655">
        <f>MIN(MAX(L1654*(1+MAX(MIN(((B1655-B1654)/B1654)/($K$7*卓尔金历!$O$8),0),-卓尔金历!$N$11))+MIN(MAX(((B1655-B1654)/B1654)/($K$7*卓尔金历!$O$8),0),卓尔金历!$N$11),0),1)</f>
        <v>0.8863644344772369</v>
      </c>
      <c r="M1655">
        <f t="shared" si="178"/>
        <v>1111.5035801148551</v>
      </c>
      <c r="N1655">
        <f t="shared" si="179"/>
        <v>5.6637821432965595E-3</v>
      </c>
      <c r="O1655">
        <f t="shared" si="181"/>
        <v>4.307963765036376E-2</v>
      </c>
      <c r="P1655">
        <f t="shared" si="182"/>
        <v>1</v>
      </c>
      <c r="Q1655">
        <f t="shared" si="180"/>
        <v>24.373912028991647</v>
      </c>
    </row>
    <row r="1656" spans="1:17">
      <c r="A1656" s="842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174"/>
        <v>1.458613635394729</v>
      </c>
      <c r="G1656">
        <f>LN(F1656/参数实验室!$E$58)/参数实验室!$E$59</f>
        <v>7.5952489869581287E-3</v>
      </c>
      <c r="H1656" s="905">
        <f>INDEX(神经网络!$F$10:$BN$70,MATCH(ROUND(G1656*2,1)/2,神经网络!$D$10:$D$70,0),MATCH(ROUND(E1656*2,1)/2,神经网络!$F$8:$BN$8,0))</f>
        <v>-0.22524347016639781</v>
      </c>
      <c r="I1656">
        <f t="shared" si="175"/>
        <v>1969.6092559319889</v>
      </c>
      <c r="J1656">
        <f t="shared" si="176"/>
        <v>93.598020829176633</v>
      </c>
      <c r="K1656">
        <f t="shared" si="177"/>
        <v>21.043278890764931</v>
      </c>
      <c r="L1656">
        <f>MIN(MAX(L1655*(1+MAX(MIN(((B1656-B1655)/B1655)/($K$7*卓尔金历!$O$8),0),-卓尔金历!$N$11))+MIN(MAX(((B1656-B1655)/B1655)/($K$7*卓尔金历!$O$8),0),卓尔金历!$N$11),0),1)</f>
        <v>0</v>
      </c>
      <c r="M1656">
        <f t="shared" si="178"/>
        <v>1121.4408450196979</v>
      </c>
      <c r="N1656">
        <f t="shared" si="179"/>
        <v>-4.3411592465264645E-2</v>
      </c>
      <c r="O1656">
        <f t="shared" si="181"/>
        <v>4.2955518920103242E-2</v>
      </c>
      <c r="P1656">
        <f t="shared" si="182"/>
        <v>4.2624657383461211E-2</v>
      </c>
      <c r="Q1656">
        <f t="shared" si="180"/>
        <v>24.619761296755126</v>
      </c>
    </row>
    <row r="1657" spans="1:17">
      <c r="A1657" s="842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174"/>
        <v>1.4433262130177513</v>
      </c>
      <c r="G1657">
        <f>LN(F1657/参数实验室!$E$58)/参数实验室!$E$59</f>
        <v>2.0653344559635211E-3</v>
      </c>
      <c r="H1657" s="905">
        <f>INDEX(神经网络!$F$10:$BN$70,MATCH(ROUND(G1657*2,1)/2,神经网络!$D$10:$D$70,0),MATCH(ROUND(E1657*2,1)/2,神经网络!$F$8:$BN$8,0))</f>
        <v>-0.22524347016639781</v>
      </c>
      <c r="I1657">
        <f t="shared" si="175"/>
        <v>1965.7622914846222</v>
      </c>
      <c r="J1657">
        <f t="shared" si="176"/>
        <v>94.409640477235371</v>
      </c>
      <c r="K1657">
        <f t="shared" si="177"/>
        <v>20.821626706211415</v>
      </c>
      <c r="L1657">
        <f>MIN(MAX(L1656*(1+MAX(MIN(((B1657-B1656)/B1656)/($K$7*卓尔金历!$O$8),0),-卓尔金历!$N$11))+MIN(MAX(((B1657-B1656)/B1656)/($K$7*卓尔金历!$O$8),0),卓尔金历!$N$11),0),1)</f>
        <v>0.25514801706195528</v>
      </c>
      <c r="M1657">
        <f t="shared" si="178"/>
        <v>1121.4408450196979</v>
      </c>
      <c r="N1657">
        <f t="shared" si="179"/>
        <v>8.6713334413341739E-3</v>
      </c>
      <c r="O1657">
        <f t="shared" si="181"/>
        <v>4.0621665038949935E-2</v>
      </c>
      <c r="P1657">
        <f t="shared" si="182"/>
        <v>1</v>
      </c>
      <c r="Q1657">
        <f t="shared" si="180"/>
        <v>24.617711631990936</v>
      </c>
    </row>
    <row r="1658" spans="1:17">
      <c r="A1658" s="842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174"/>
        <v>1.4191084593823282</v>
      </c>
      <c r="G1658">
        <f>LN(F1658/参数实验室!$E$58)/参数实验室!$E$59</f>
        <v>-6.8159785942410577E-3</v>
      </c>
      <c r="H1658" s="905">
        <f>INDEX(神经网络!$F$10:$BN$70,MATCH(ROUND(G1658*2,1)/2,神经网络!$D$10:$D$70,0),MATCH(ROUND(E1658*2,1)/2,神经网络!$F$8:$BN$8,0))</f>
        <v>-0.22524347016639781</v>
      </c>
      <c r="I1658">
        <f t="shared" si="175"/>
        <v>1967.2201182746639</v>
      </c>
      <c r="J1658">
        <f t="shared" si="176"/>
        <v>94.098798930609135</v>
      </c>
      <c r="K1658">
        <f t="shared" si="177"/>
        <v>20.905900400762206</v>
      </c>
      <c r="L1658">
        <f>MIN(MAX(L1657*(1+MAX(MIN(((B1658-B1657)/B1657)/($K$7*卓尔金历!$O$8),0),-卓尔金历!$N$11))+MIN(MAX(((B1658-B1657)/B1657)/($K$7*卓尔金历!$O$8),0),卓尔金历!$N$11),0),1)</f>
        <v>0.23042956755125357</v>
      </c>
      <c r="M1658">
        <f t="shared" si="178"/>
        <v>1121.6530440985539</v>
      </c>
      <c r="N1658">
        <f t="shared" si="179"/>
        <v>-3.2924767540152004E-3</v>
      </c>
      <c r="O1658">
        <f t="shared" si="181"/>
        <v>3.7777273578811527E-2</v>
      </c>
      <c r="P1658">
        <f t="shared" si="182"/>
        <v>1</v>
      </c>
      <c r="Q1658">
        <f t="shared" si="180"/>
        <v>24.635968345776778</v>
      </c>
    </row>
    <row r="1659" spans="1:17">
      <c r="A1659" s="842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174"/>
        <v>1.417376058604336</v>
      </c>
      <c r="G1659">
        <f>LN(F1659/参数实验室!$E$58)/参数实验室!$E$59</f>
        <v>-7.4570944965908197E-3</v>
      </c>
      <c r="H1659" s="905">
        <f>INDEX(神经网络!$F$10:$BN$70,MATCH(ROUND(G1659*2,1)/2,神经网络!$D$10:$D$70,0),MATCH(ROUND(E1659*2,1)/2,神经网络!$F$8:$BN$8,0))</f>
        <v>-0.23234747780879739</v>
      </c>
      <c r="I1659">
        <f t="shared" si="175"/>
        <v>1966.5831432734501</v>
      </c>
      <c r="J1659">
        <f t="shared" si="176"/>
        <v>94.234068871952246</v>
      </c>
      <c r="K1659">
        <f t="shared" si="177"/>
        <v>20.869131162591476</v>
      </c>
      <c r="L1659">
        <f>MIN(MAX(L1658*(1+MAX(MIN(((B1659-B1658)/B1658)/($K$7*卓尔金历!$O$8),0),-卓尔金历!$N$11))+MIN(MAX(((B1659-B1658)/B1658)/($K$7*卓尔金历!$O$8),0),卓尔金历!$N$11),0),1)</f>
        <v>0.27272792786843947</v>
      </c>
      <c r="M1659">
        <f t="shared" si="178"/>
        <v>1121.569355523123</v>
      </c>
      <c r="N1659">
        <f t="shared" si="179"/>
        <v>1.4375310086887879E-3</v>
      </c>
      <c r="O1659">
        <f t="shared" si="181"/>
        <v>3.774187954355733E-2</v>
      </c>
      <c r="P1659">
        <f t="shared" si="182"/>
        <v>1</v>
      </c>
      <c r="Q1659">
        <f t="shared" si="180"/>
        <v>24.627991355392641</v>
      </c>
    </row>
    <row r="1660" spans="1:17">
      <c r="A1660" s="842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174"/>
        <v>1.3410714926807572</v>
      </c>
      <c r="G1660">
        <f>LN(F1660/参数实验室!$E$58)/参数实验室!$E$59</f>
        <v>-3.6501677656262402E-2</v>
      </c>
      <c r="H1660" s="905">
        <f>INDEX(神经网络!$F$10:$BN$70,MATCH(ROUND(G1660*2,1)/2,神经网络!$D$10:$D$70,0),MATCH(ROUND(E1660*2,1)/2,神经网络!$F$8:$BN$8,0))</f>
        <v>-0.36557242732719258</v>
      </c>
      <c r="I1660">
        <f t="shared" si="175"/>
        <v>1936.3184542272361</v>
      </c>
      <c r="J1660">
        <f t="shared" si="176"/>
        <v>100.47563943976677</v>
      </c>
      <c r="K1660">
        <f t="shared" si="177"/>
        <v>19.271521584971072</v>
      </c>
      <c r="L1660">
        <f>MIN(MAX(L1659*(1+MAX(MIN(((B1660-B1659)/B1659)/($K$7*卓尔金历!$O$8),0),-卓尔金历!$N$11))+MIN(MAX(((B1660-B1659)/B1659)/($K$7*卓尔金历!$O$8),0),卓尔金历!$N$11),0),1)</f>
        <v>1</v>
      </c>
      <c r="M1660">
        <f t="shared" si="178"/>
        <v>1116.8619712583168</v>
      </c>
      <c r="N1660">
        <f t="shared" si="179"/>
        <v>6.6234756097560965E-2</v>
      </c>
      <c r="O1660">
        <f t="shared" si="181"/>
        <v>3.9236328524438736E-2</v>
      </c>
      <c r="P1660">
        <f t="shared" si="182"/>
        <v>1.7980145512278698E-2</v>
      </c>
      <c r="Q1660">
        <f t="shared" si="180"/>
        <v>24.248979411375302</v>
      </c>
    </row>
    <row r="1661" spans="1:17">
      <c r="A1661" s="842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174"/>
        <v>1.3561625286719925</v>
      </c>
      <c r="G1661">
        <f>LN(F1661/参数实验室!$E$58)/参数实验室!$E$59</f>
        <v>-3.0628495098085278E-2</v>
      </c>
      <c r="H1661" s="905">
        <f>INDEX(神经网络!$F$10:$BN$70,MATCH(ROUND(G1661*2,1)/2,神经网络!$D$10:$D$70,0),MATCH(ROUND(E1661*2,1)/2,神经网络!$F$8:$BN$8,0))</f>
        <v>-0.36557242732719258</v>
      </c>
      <c r="I1661">
        <f t="shared" si="175"/>
        <v>1933.3442094382394</v>
      </c>
      <c r="J1661">
        <f t="shared" si="176"/>
        <v>100.89780934519752</v>
      </c>
      <c r="K1661">
        <f t="shared" si="177"/>
        <v>19.161409172163179</v>
      </c>
      <c r="L1661">
        <f>MIN(MAX(L1660*(1+MAX(MIN(((B1661-B1660)/B1660)/($K$7*卓尔金历!$O$8),0),-卓尔金历!$N$11))+MIN(MAX(((B1661-B1660)/B1660)/($K$7*卓尔金历!$O$8),0),卓尔金历!$N$11),0),1)</f>
        <v>1</v>
      </c>
      <c r="M1661">
        <f t="shared" si="178"/>
        <v>1115.1464368684071</v>
      </c>
      <c r="N1661">
        <f t="shared" si="179"/>
        <v>4.201714045162553E-3</v>
      </c>
      <c r="O1661">
        <f t="shared" si="181"/>
        <v>3.8289705958612592E-2</v>
      </c>
      <c r="P1661">
        <f t="shared" si="182"/>
        <v>1</v>
      </c>
      <c r="Q1661">
        <f t="shared" si="180"/>
        <v>24.248309701671506</v>
      </c>
    </row>
    <row r="1662" spans="1:17">
      <c r="A1662" s="842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174"/>
        <v>1.3927126469942865</v>
      </c>
      <c r="G1662">
        <f>LN(F1662/参数实验室!$E$58)/参数实验室!$E$59</f>
        <v>-1.6670343651802536E-2</v>
      </c>
      <c r="H1662" s="905">
        <f>INDEX(神经网络!$F$10:$BN$70,MATCH(ROUND(G1662*2,1)/2,神经网络!$D$10:$D$70,0),MATCH(ROUND(E1662*2,1)/2,神经网络!$F$8:$BN$8,0))</f>
        <v>-0.2640374413889503</v>
      </c>
      <c r="I1662">
        <f t="shared" si="175"/>
        <v>1952.2448989212473</v>
      </c>
      <c r="J1662">
        <f t="shared" si="176"/>
        <v>98.199592993096644</v>
      </c>
      <c r="K1662">
        <f t="shared" si="177"/>
        <v>19.880376684030541</v>
      </c>
      <c r="L1662">
        <f>MIN(MAX(L1661*(1+MAX(MIN(((B1662-B1661)/B1661)/($K$7*卓尔金历!$O$8),0),-卓尔金历!$N$11))+MIN(MAX(((B1662-B1661)/B1661)/($K$7*卓尔金历!$O$8),0),卓尔金历!$N$11),0),1)</f>
        <v>0.21313297888714156</v>
      </c>
      <c r="M1662">
        <f t="shared" si="178"/>
        <v>1126.0482909864882</v>
      </c>
      <c r="N1662">
        <f t="shared" si="179"/>
        <v>-2.6742070711065411E-2</v>
      </c>
      <c r="O1662">
        <f t="shared" si="181"/>
        <v>3.8831903040255536E-2</v>
      </c>
      <c r="P1662">
        <f t="shared" si="182"/>
        <v>0.42557606967414857</v>
      </c>
      <c r="Q1662">
        <f t="shared" si="180"/>
        <v>24.485365146802131</v>
      </c>
    </row>
    <row r="1663" spans="1:17">
      <c r="A1663" s="842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174"/>
        <v>1.3324558829211</v>
      </c>
      <c r="G1663">
        <f>LN(F1663/参数实验室!$E$58)/参数实验室!$E$59</f>
        <v>-3.9884439554000707E-2</v>
      </c>
      <c r="H1663" s="905">
        <f>INDEX(神经网络!$F$10:$BN$70,MATCH(ROUND(G1663*2,1)/2,神经网络!$D$10:$D$70,0),MATCH(ROUND(E1663*2,1)/2,神经网络!$F$8:$BN$8,0))</f>
        <v>-0.40523701685064289</v>
      </c>
      <c r="I1663">
        <f t="shared" si="175"/>
        <v>1925.5686489415916</v>
      </c>
      <c r="J1663">
        <f t="shared" si="176"/>
        <v>103.28159291329135</v>
      </c>
      <c r="K1663">
        <f t="shared" si="177"/>
        <v>18.643870554535081</v>
      </c>
      <c r="L1663">
        <f>MIN(MAX(L1662*(1+MAX(MIN(((B1663-B1662)/B1662)/($K$7*卓尔金历!$O$8),0),-卓尔金历!$N$11))+MIN(MAX(((B1663-B1662)/B1662)/($K$7*卓尔金历!$O$8),0),卓尔金历!$N$11),0),1)</f>
        <v>1</v>
      </c>
      <c r="M1663">
        <f t="shared" si="178"/>
        <v>1122.7688625927913</v>
      </c>
      <c r="N1663">
        <f t="shared" si="179"/>
        <v>5.1751741176279328E-2</v>
      </c>
      <c r="O1663">
        <f t="shared" si="181"/>
        <v>3.9614133092762481E-2</v>
      </c>
      <c r="P1663">
        <f t="shared" si="182"/>
        <v>2.8453217733677188E-2</v>
      </c>
      <c r="Q1663">
        <f t="shared" si="180"/>
        <v>24.342976859519133</v>
      </c>
    </row>
    <row r="1664" spans="1:17">
      <c r="A1664" s="842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174"/>
        <v>1.2745887345307905</v>
      </c>
      <c r="G1664">
        <f>LN(F1664/参数实验室!$E$58)/参数实验室!$E$59</f>
        <v>-6.3188065393721904E-2</v>
      </c>
      <c r="H1664" s="905">
        <f>INDEX(神经网络!$F$10:$BN$70,MATCH(ROUND(G1664*2,1)/2,神经网络!$D$10:$D$70,0),MATCH(ROUND(E1664*2,1)/2,神经网络!$F$8:$BN$8,0))</f>
        <v>-0.43113731745738793</v>
      </c>
      <c r="I1664">
        <f t="shared" si="175"/>
        <v>1891.0169581404102</v>
      </c>
      <c r="J1664">
        <f t="shared" si="176"/>
        <v>107.85483420454069</v>
      </c>
      <c r="K1664">
        <f t="shared" si="177"/>
        <v>17.532982847613503</v>
      </c>
      <c r="L1664">
        <f>MIN(MAX(L1663*(1+MAX(MIN(((B1664-B1663)/B1663)/($K$7*卓尔金历!$O$8),0),-卓尔金历!$N$11))+MIN(MAX(((B1664-B1663)/B1663)/($K$7*卓尔金历!$O$8),0),卓尔金历!$N$11),0),1)</f>
        <v>1</v>
      </c>
      <c r="M1664">
        <f t="shared" si="178"/>
        <v>1102.6223138821942</v>
      </c>
      <c r="N1664">
        <f t="shared" si="179"/>
        <v>4.4279345062858869E-2</v>
      </c>
      <c r="O1664">
        <f t="shared" si="181"/>
        <v>3.9502779468747432E-2</v>
      </c>
      <c r="P1664">
        <f t="shared" si="182"/>
        <v>3.509228750350564E-2</v>
      </c>
      <c r="Q1664">
        <f t="shared" si="180"/>
        <v>24.330548455242813</v>
      </c>
    </row>
    <row r="1665" spans="1:17">
      <c r="A1665" s="842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174"/>
        <v>1.2518384958448951</v>
      </c>
      <c r="G1665">
        <f>LN(F1665/参数实验室!$E$58)/参数实验室!$E$59</f>
        <v>-7.2640843113995712E-2</v>
      </c>
      <c r="H1665" s="905">
        <f>INDEX(神经网络!$F$10:$BN$70,MATCH(ROUND(G1665*2,1)/2,神经网络!$D$10:$D$70,0),MATCH(ROUND(E1665*2,1)/2,神经网络!$F$8:$BN$8,0))</f>
        <v>-0.40523701685064289</v>
      </c>
      <c r="I1665">
        <f t="shared" si="175"/>
        <v>1864.959232887936</v>
      </c>
      <c r="J1665">
        <f t="shared" si="176"/>
        <v>111.30202306372429</v>
      </c>
      <c r="K1665">
        <f t="shared" si="177"/>
        <v>16.755843079511518</v>
      </c>
      <c r="L1665">
        <f>MIN(MAX(L1664*(1+MAX(MIN(((B1665-B1664)/B1664)/($K$7*卓尔金历!$O$8),0),-卓尔金历!$N$11))+MIN(MAX(((B1665-B1664)/B1664)/($K$7*卓尔金历!$O$8),0),卓尔金历!$N$11),0),1)</f>
        <v>1</v>
      </c>
      <c r="M1665">
        <f t="shared" si="178"/>
        <v>1087.4284631931746</v>
      </c>
      <c r="N1665">
        <f t="shared" si="179"/>
        <v>3.1961375534138664E-2</v>
      </c>
      <c r="O1665">
        <f t="shared" si="181"/>
        <v>3.9715091270072958E-2</v>
      </c>
      <c r="P1665">
        <f t="shared" si="182"/>
        <v>0.26528599418890197</v>
      </c>
      <c r="Q1665">
        <f t="shared" si="180"/>
        <v>24.318783110565754</v>
      </c>
    </row>
    <row r="1666" spans="1:17">
      <c r="A1666" s="842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174"/>
        <v>1.2349307057075691</v>
      </c>
      <c r="G1666">
        <f>LN(F1666/参数实验室!$E$58)/参数实验室!$E$59</f>
        <v>-7.977802235440333E-2</v>
      </c>
      <c r="H1666" s="905">
        <f>INDEX(神经网络!$F$10:$BN$70,MATCH(ROUND(G1666*2,1)/2,神经网络!$D$10:$D$70,0),MATCH(ROUND(E1666*2,1)/2,神经网络!$F$8:$BN$8,0))</f>
        <v>-0.52028106649679551</v>
      </c>
      <c r="I1666">
        <f t="shared" si="175"/>
        <v>1856.5735651411621</v>
      </c>
      <c r="J1666">
        <f t="shared" si="176"/>
        <v>112.53700969634069</v>
      </c>
      <c r="K1666">
        <f t="shared" si="177"/>
        <v>16.497448885044715</v>
      </c>
      <c r="L1666">
        <f>MIN(MAX(L1665*(1+MAX(MIN(((B1666-B1665)/B1665)/($K$7*卓尔金历!$O$8),0),-卓尔金历!$N$11))+MIN(MAX(((B1666-B1665)/B1665)/($K$7*卓尔金历!$O$8),0),卓尔金历!$N$11),0),1)</f>
        <v>1</v>
      </c>
      <c r="M1666">
        <f t="shared" si="178"/>
        <v>1082.5389119204626</v>
      </c>
      <c r="N1666">
        <f t="shared" si="179"/>
        <v>1.10958147805573E-2</v>
      </c>
      <c r="O1666">
        <f t="shared" si="181"/>
        <v>3.9498991597943081E-2</v>
      </c>
      <c r="P1666">
        <f t="shared" si="182"/>
        <v>1</v>
      </c>
      <c r="Q1666">
        <f t="shared" si="180"/>
        <v>24.289774664191963</v>
      </c>
    </row>
    <row r="1667" spans="1:17">
      <c r="A1667" s="842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174"/>
        <v>1.3144102075574104</v>
      </c>
      <c r="G1667">
        <f>LN(F1667/参数实验室!$E$58)/参数实验室!$E$59</f>
        <v>-4.7041199362237003E-2</v>
      </c>
      <c r="H1667" s="905">
        <f>INDEX(神经网络!$F$10:$BN$70,MATCH(ROUND(G1667*2,1)/2,神经网络!$D$10:$D$70,0),MATCH(ROUND(E1667*2,1)/2,神经网络!$F$8:$BN$8,0))</f>
        <v>-0.40523701685064289</v>
      </c>
      <c r="I1667">
        <f t="shared" si="175"/>
        <v>1907.5165272767363</v>
      </c>
      <c r="J1667">
        <f t="shared" si="176"/>
        <v>106.60189138502031</v>
      </c>
      <c r="K1667">
        <f t="shared" si="177"/>
        <v>17.893833800633487</v>
      </c>
      <c r="L1667">
        <f>MIN(MAX(L1666*(1+MAX(MIN(((B1667-B1666)/B1666)/($K$7*卓尔金历!$O$8),0),-卓尔金历!$N$11))+MIN(MAX(((B1667-B1666)/B1666)/($K$7*卓尔金历!$O$8),0),卓尔金历!$N$11),0),1)</f>
        <v>0</v>
      </c>
      <c r="M1667">
        <f t="shared" si="178"/>
        <v>1112.2429537293617</v>
      </c>
      <c r="N1667">
        <f t="shared" si="179"/>
        <v>-5.2739257310418515E-2</v>
      </c>
      <c r="O1667">
        <f t="shared" si="181"/>
        <v>3.9565005005638601E-2</v>
      </c>
      <c r="P1667">
        <f t="shared" si="182"/>
        <v>2.814638564327902E-2</v>
      </c>
      <c r="Q1667">
        <f t="shared" si="180"/>
        <v>24.95626754884395</v>
      </c>
    </row>
    <row r="1668" spans="1:17">
      <c r="A1668" s="842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174"/>
        <v>1.3130072450669725</v>
      </c>
      <c r="G1668">
        <f>LN(F1668/参数实验室!$E$58)/参数实验室!$E$59</f>
        <v>-4.7601712199393076E-2</v>
      </c>
      <c r="H1668" s="905">
        <f>INDEX(神经网络!$F$10:$BN$70,MATCH(ROUND(G1668*2,1)/2,神经网络!$D$10:$D$70,0),MATCH(ROUND(E1668*2,1)/2,神经网络!$F$8:$BN$8,0))</f>
        <v>-0.40523701685064289</v>
      </c>
      <c r="I1668">
        <f t="shared" si="175"/>
        <v>1896.1568914784102</v>
      </c>
      <c r="J1668">
        <f t="shared" si="176"/>
        <v>108.16846893579644</v>
      </c>
      <c r="K1668">
        <f t="shared" si="177"/>
        <v>17.529663774790759</v>
      </c>
      <c r="L1668">
        <f>MIN(MAX(L1667*(1+MAX(MIN(((B1668-B1667)/B1667)/($K$7*卓尔金历!$O$8),0),-卓尔金历!$N$11))+MIN(MAX(((B1668-B1667)/B1667)/($K$7*卓尔金历!$O$8),0),卓尔金历!$N$11),0),1)</f>
        <v>0.43240758097285714</v>
      </c>
      <c r="M1668">
        <f t="shared" si="178"/>
        <v>1112.2429537293617</v>
      </c>
      <c r="N1668">
        <f t="shared" si="179"/>
        <v>1.4695588703187457E-2</v>
      </c>
      <c r="O1668">
        <f t="shared" si="181"/>
        <v>3.8116095267660181E-2</v>
      </c>
      <c r="P1668">
        <f t="shared" si="182"/>
        <v>1</v>
      </c>
      <c r="Q1668">
        <f t="shared" si="180"/>
        <v>24.952084447706778</v>
      </c>
    </row>
    <row r="1669" spans="1:17">
      <c r="A1669" s="842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183">C1669/B1669</f>
        <v>1.3084080152381503</v>
      </c>
      <c r="G1669">
        <f>LN(F1669/参数实验室!$E$58)/参数实验室!$E$59</f>
        <v>-4.9443409609287454E-2</v>
      </c>
      <c r="H1669" s="905">
        <f>INDEX(神经网络!$F$10:$BN$70,MATCH(ROUND(G1669*2,1)/2,神经网络!$D$10:$D$70,0),MATCH(ROUND(E1669*2,1)/2,神经网络!$F$8:$BN$8,0))</f>
        <v>-0.40523701685064289</v>
      </c>
      <c r="I1669">
        <f t="shared" si="175"/>
        <v>1881.7913862148694</v>
      </c>
      <c r="J1669">
        <f t="shared" si="176"/>
        <v>110.19073460755733</v>
      </c>
      <c r="K1669">
        <f t="shared" si="177"/>
        <v>17.077582728864105</v>
      </c>
      <c r="L1669">
        <f>MIN(MAX(L1668*(1+MAX(MIN(((B1669-B1668)/B1668)/($K$7*卓尔金历!$O$8),0),-卓尔金历!$N$11))+MIN(MAX(((B1669-B1668)/B1668)/($K$7*卓尔金历!$O$8),0),卓尔金历!$N$11),0),1)</f>
        <v>0.98251035884511406</v>
      </c>
      <c r="M1669">
        <f t="shared" si="178"/>
        <v>1108.5992790108974</v>
      </c>
      <c r="N1669">
        <f t="shared" si="179"/>
        <v>1.8695519051501151E-2</v>
      </c>
      <c r="O1669">
        <f t="shared" si="181"/>
        <v>3.6241712622542749E-2</v>
      </c>
      <c r="P1669">
        <f t="shared" si="182"/>
        <v>0.72527302836054575</v>
      </c>
      <c r="Q1669">
        <f t="shared" si="180"/>
        <v>24.763044552284214</v>
      </c>
    </row>
    <row r="1670" spans="1:17">
      <c r="A1670" s="842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183"/>
        <v>1.3295110660615304</v>
      </c>
      <c r="G1670">
        <f>LN(F1670/参数实验室!$E$58)/参数实验室!$E$59</f>
        <v>-4.104568587674242E-2</v>
      </c>
      <c r="H1670" s="905">
        <f>INDEX(神经网络!$F$10:$BN$70,MATCH(ROUND(G1670*2,1)/2,神经网络!$D$10:$D$70,0),MATCH(ROUND(E1670*2,1)/2,神经网络!$F$8:$BN$8,0))</f>
        <v>-0.43113731745738793</v>
      </c>
      <c r="I1670">
        <f t="shared" si="175"/>
        <v>1885.6298010687422</v>
      </c>
      <c r="J1670">
        <f t="shared" si="176"/>
        <v>109.63608794541297</v>
      </c>
      <c r="K1670">
        <f t="shared" si="177"/>
        <v>17.198988366016707</v>
      </c>
      <c r="L1670">
        <f>MIN(MAX(L1669*(1+MAX(MIN(((B1670-B1669)/B1669)/($K$7*卓尔金历!$O$8),0),-卓尔金历!$N$11))+MIN(MAX(((B1670-B1669)/B1669)/($K$7*卓尔金历!$O$8),0),卓尔金历!$N$11),0),1)</f>
        <v>0.83699300986802971</v>
      </c>
      <c r="M1670">
        <f t="shared" si="178"/>
        <v>1110.8210135404806</v>
      </c>
      <c r="N1670">
        <f t="shared" si="179"/>
        <v>-5.0335145157142935E-3</v>
      </c>
      <c r="O1670">
        <f t="shared" si="181"/>
        <v>2.8831135224710588E-2</v>
      </c>
      <c r="P1670">
        <f t="shared" si="182"/>
        <v>1</v>
      </c>
      <c r="Q1670">
        <f t="shared" si="180"/>
        <v>24.799678692314835</v>
      </c>
    </row>
    <row r="1671" spans="1:17">
      <c r="A1671" s="842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183"/>
        <v>1.258511542956825</v>
      </c>
      <c r="G1671">
        <f>LN(F1671/参数实验室!$E$58)/参数实验室!$E$59</f>
        <v>-6.9850488022753551E-2</v>
      </c>
      <c r="H1671" s="905">
        <f>INDEX(神经网络!$F$10:$BN$70,MATCH(ROUND(G1671*2,1)/2,神经网络!$D$10:$D$70,0),MATCH(ROUND(E1671*2,1)/2,神经网络!$F$8:$BN$8,0))</f>
        <v>-0.43113731745738793</v>
      </c>
      <c r="I1671">
        <f t="shared" si="175"/>
        <v>1850.5203155571862</v>
      </c>
      <c r="J1671">
        <f t="shared" si="176"/>
        <v>114.3709349187979</v>
      </c>
      <c r="K1671">
        <f t="shared" si="177"/>
        <v>16.179987659198861</v>
      </c>
      <c r="L1671">
        <f>MIN(MAX(L1670*(1+MAX(MIN(((B1671-B1670)/B1670)/($K$7*卓尔金历!$O$8),0),-卓尔金历!$N$11))+MIN(MAX(((B1671-B1670)/B1670)/($K$7*卓尔金历!$O$8),0),卓尔金历!$N$11),0),1)</f>
        <v>1</v>
      </c>
      <c r="M1671">
        <f t="shared" si="178"/>
        <v>1093.5095434433645</v>
      </c>
      <c r="N1671">
        <f t="shared" si="179"/>
        <v>4.3186938371445466E-2</v>
      </c>
      <c r="O1671">
        <f t="shared" si="181"/>
        <v>2.9768226553431552E-2</v>
      </c>
      <c r="P1671">
        <f t="shared" si="182"/>
        <v>1.8103170850129607E-2</v>
      </c>
      <c r="Q1671">
        <f t="shared" si="180"/>
        <v>24.337921056088692</v>
      </c>
    </row>
    <row r="1672" spans="1:17">
      <c r="A1672" s="842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183"/>
        <v>1.2289980180106925</v>
      </c>
      <c r="G1672">
        <f>LN(F1672/参数实验室!$E$58)/参数实验室!$E$59</f>
        <v>-8.2305531459341649E-2</v>
      </c>
      <c r="H1672" s="905">
        <f>INDEX(神经网络!$F$10:$BN$70,MATCH(ROUND(G1672*2,1)/2,神经网络!$D$10:$D$70,0),MATCH(ROUND(E1672*2,1)/2,神经网络!$F$8:$BN$8,0))</f>
        <v>-0.54280702314793627</v>
      </c>
      <c r="I1672">
        <f t="shared" si="175"/>
        <v>1826.7684815008081</v>
      </c>
      <c r="J1672">
        <f t="shared" si="176"/>
        <v>117.7758269821633</v>
      </c>
      <c r="K1672">
        <f t="shared" si="177"/>
        <v>15.510555334733207</v>
      </c>
      <c r="L1672">
        <f>MIN(MAX(L1671*(1+MAX(MIN(((B1672-B1671)/B1671)/($K$7*卓尔金历!$O$8),0),-卓尔金历!$N$11))+MIN(MAX(((B1672-B1671)/B1671)/($K$7*卓尔金历!$O$8),0),卓尔金历!$N$11),0),1)</f>
        <v>1</v>
      </c>
      <c r="M1672">
        <f t="shared" si="178"/>
        <v>1079.4741086542508</v>
      </c>
      <c r="N1672">
        <f t="shared" si="179"/>
        <v>2.9770606192760628E-2</v>
      </c>
      <c r="O1672">
        <f t="shared" si="181"/>
        <v>3.0051898810740916E-2</v>
      </c>
      <c r="P1672">
        <f t="shared" si="182"/>
        <v>3.9452486188001942E-2</v>
      </c>
      <c r="Q1672">
        <f t="shared" si="180"/>
        <v>24.332265941345</v>
      </c>
    </row>
    <row r="1673" spans="1:17">
      <c r="A1673" s="842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183"/>
        <v>1.2366319269276875</v>
      </c>
      <c r="G1673">
        <f>LN(F1673/参数实验室!$E$58)/参数实验室!$E$59</f>
        <v>-7.9055489196815057E-2</v>
      </c>
      <c r="H1673" s="905">
        <f>INDEX(神经网络!$F$10:$BN$70,MATCH(ROUND(G1673*2,1)/2,神经网络!$D$10:$D$70,0),MATCH(ROUND(E1673*2,1)/2,神经网络!$F$8:$BN$8,0))</f>
        <v>-0.54280702314793627</v>
      </c>
      <c r="I1673">
        <f t="shared" si="175"/>
        <v>1823.4526568051353</v>
      </c>
      <c r="J1673">
        <f t="shared" si="176"/>
        <v>118.16966601492335</v>
      </c>
      <c r="K1673">
        <f t="shared" si="177"/>
        <v>15.430801476369208</v>
      </c>
      <c r="L1673">
        <f>MIN(MAX(L1672*(1+MAX(MIN(((B1673-B1672)/B1672)/($K$7*卓尔金历!$O$8),0),-卓尔金历!$N$11))+MIN(MAX(((B1673-B1672)/B1672)/($K$7*卓尔金历!$O$8),0),卓尔金历!$N$11),0),1)</f>
        <v>1</v>
      </c>
      <c r="M1673">
        <f t="shared" si="178"/>
        <v>1077.5147213842918</v>
      </c>
      <c r="N1673">
        <f t="shared" si="179"/>
        <v>3.3439717032910043E-3</v>
      </c>
      <c r="O1673">
        <f t="shared" si="181"/>
        <v>2.93501839174274E-2</v>
      </c>
      <c r="P1673">
        <f t="shared" si="182"/>
        <v>1</v>
      </c>
      <c r="Q1673">
        <f t="shared" si="180"/>
        <v>24.330523472655887</v>
      </c>
    </row>
    <row r="1674" spans="1:17">
      <c r="A1674" s="842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183"/>
        <v>1.2461404435271741</v>
      </c>
      <c r="G1674">
        <f>LN(F1674/参数实验室!$E$58)/参数实验室!$E$59</f>
        <v>-7.5035299637674663E-2</v>
      </c>
      <c r="H1674" s="905">
        <f>INDEX(神经网络!$F$10:$BN$70,MATCH(ROUND(G1674*2,1)/2,神经网络!$D$10:$D$70,0),MATCH(ROUND(E1674*2,1)/2,神经网络!$F$8:$BN$8,0))</f>
        <v>-0.53413520300303163</v>
      </c>
      <c r="I1674">
        <f t="shared" si="175"/>
        <v>1822.1592161406425</v>
      </c>
      <c r="J1674">
        <f t="shared" si="176"/>
        <v>118.32408922229736</v>
      </c>
      <c r="K1674">
        <f t="shared" si="177"/>
        <v>15.399731602559161</v>
      </c>
      <c r="L1674">
        <f>MIN(MAX(L1673*(1+MAX(MIN(((B1674-B1673)/B1673)/($K$7*卓尔金历!$O$8),0),-卓尔金历!$N$11))+MIN(MAX(((B1674-B1673)/B1673)/($K$7*卓尔金历!$O$8),0),卓尔金历!$N$11),0),1)</f>
        <v>1</v>
      </c>
      <c r="M1674">
        <f t="shared" si="178"/>
        <v>1076.7504013719092</v>
      </c>
      <c r="N1674">
        <f t="shared" si="179"/>
        <v>1.3067922808083893E-3</v>
      </c>
      <c r="O1674">
        <f t="shared" si="181"/>
        <v>2.8714045514148221E-2</v>
      </c>
      <c r="P1674">
        <f t="shared" si="182"/>
        <v>1</v>
      </c>
      <c r="Q1674">
        <f t="shared" si="180"/>
        <v>24.313264955781055</v>
      </c>
    </row>
    <row r="1675" spans="1:17">
      <c r="A1675" s="842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183"/>
        <v>1.2750169974034644</v>
      </c>
      <c r="G1675">
        <f>LN(F1675/参数实验室!$E$58)/参数实验室!$E$59</f>
        <v>-6.301174362010549E-2</v>
      </c>
      <c r="H1675" s="905">
        <f>INDEX(神经网络!$F$10:$BN$70,MATCH(ROUND(G1675*2,1)/2,神经网络!$D$10:$D$70,0),MATCH(ROUND(E1675*2,1)/2,神经网络!$F$8:$BN$8,0))</f>
        <v>-0.43113731745738793</v>
      </c>
      <c r="I1675">
        <f t="shared" si="175"/>
        <v>1851.177207532756</v>
      </c>
      <c r="J1675">
        <f t="shared" si="176"/>
        <v>114.79629703523379</v>
      </c>
      <c r="K1675">
        <f t="shared" si="177"/>
        <v>16.125757148460846</v>
      </c>
      <c r="L1675">
        <f>MIN(MAX(L1674*(1+MAX(MIN(((B1675-B1674)/B1674)/($K$7*卓尔金历!$O$8),0),-卓尔金历!$N$11))+MIN(MAX(((B1675-B1674)/B1674)/($K$7*卓尔金历!$O$8),0),卓尔金历!$N$11),0),1)</f>
        <v>0.12272422959337914</v>
      </c>
      <c r="M1675">
        <f t="shared" si="178"/>
        <v>1093.89771407746</v>
      </c>
      <c r="N1675">
        <f t="shared" si="179"/>
        <v>-2.9814657440006505E-2</v>
      </c>
      <c r="O1675">
        <f t="shared" si="181"/>
        <v>2.9657455278508483E-2</v>
      </c>
      <c r="P1675">
        <f t="shared" si="182"/>
        <v>2.8562245945349618E-2</v>
      </c>
      <c r="Q1675">
        <f t="shared" si="180"/>
        <v>24.70045511290428</v>
      </c>
    </row>
    <row r="1676" spans="1:17">
      <c r="A1676" s="842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183"/>
        <v>1.2999281198650106</v>
      </c>
      <c r="G1676">
        <f>LN(F1676/参数实验室!$E$58)/参数实验室!$E$59</f>
        <v>-5.2856100935582365E-2</v>
      </c>
      <c r="H1676" s="905">
        <f>INDEX(神经网络!$F$10:$BN$70,MATCH(ROUND(G1676*2,1)/2,神经网络!$D$10:$D$70,0),MATCH(ROUND(E1676*2,1)/2,神经网络!$F$8:$BN$8,0))</f>
        <v>-0.43113731745738793</v>
      </c>
      <c r="I1676">
        <f t="shared" si="175"/>
        <v>1864.2325796987388</v>
      </c>
      <c r="J1676">
        <f t="shared" si="176"/>
        <v>112.91847891145584</v>
      </c>
      <c r="K1676">
        <f t="shared" si="177"/>
        <v>16.509543855621388</v>
      </c>
      <c r="L1676">
        <f>MIN(MAX(L1675*(1+MAX(MIN(((B1676-B1675)/B1675)/($K$7*卓尔金历!$O$8),0),-卓尔金历!$N$11))+MIN(MAX(((B1676-B1675)/B1675)/($K$7*卓尔金历!$O$8),0),卓尔金历!$N$11),0),1)</f>
        <v>6.3654868649344901E-2</v>
      </c>
      <c r="M1676">
        <f t="shared" si="178"/>
        <v>1094.8444923689065</v>
      </c>
      <c r="N1676">
        <f t="shared" si="179"/>
        <v>-1.6357828364460345E-2</v>
      </c>
      <c r="O1676">
        <f t="shared" si="181"/>
        <v>3.0119479427463611E-2</v>
      </c>
      <c r="P1676">
        <f t="shared" si="182"/>
        <v>0.65822784735415285</v>
      </c>
      <c r="Q1676">
        <f t="shared" si="180"/>
        <v>24.705430634001083</v>
      </c>
    </row>
    <row r="1677" spans="1:17">
      <c r="A1677" s="842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183"/>
        <v>1.3139868472443603</v>
      </c>
      <c r="G1677">
        <f>LN(F1677/参数实验室!$E$58)/参数实验室!$E$59</f>
        <v>-4.7210277602147771E-2</v>
      </c>
      <c r="H1677" s="905">
        <f>INDEX(神经网络!$F$10:$BN$70,MATCH(ROUND(G1677*2,1)/2,神经网络!$D$10:$D$70,0),MATCH(ROUND(E1677*2,1)/2,神经网络!$F$8:$BN$8,0))</f>
        <v>-0.43113731745738793</v>
      </c>
      <c r="I1677">
        <f t="shared" si="175"/>
        <v>1860.7845501441584</v>
      </c>
      <c r="J1677">
        <f t="shared" si="176"/>
        <v>113.40289693148695</v>
      </c>
      <c r="K1677">
        <f t="shared" si="177"/>
        <v>16.40861565704413</v>
      </c>
      <c r="L1677">
        <f>MIN(MAX(L1676*(1+MAX(MIN(((B1677-B1676)/B1676)/($K$7*卓尔金历!$O$8),0),-卓尔金历!$N$11))+MIN(MAX(((B1677-B1676)/B1676)/($K$7*卓尔金历!$O$8),0),卓尔金历!$N$11),0),1)</f>
        <v>0.18988457788456642</v>
      </c>
      <c r="M1677">
        <f t="shared" si="178"/>
        <v>1094.7155917654657</v>
      </c>
      <c r="N1677">
        <f t="shared" si="179"/>
        <v>4.2899800342774304E-3</v>
      </c>
      <c r="O1677">
        <f t="shared" si="181"/>
        <v>2.7928607418988654E-2</v>
      </c>
      <c r="P1677">
        <f t="shared" si="182"/>
        <v>1</v>
      </c>
      <c r="Q1677">
        <f t="shared" si="180"/>
        <v>24.67535328422192</v>
      </c>
    </row>
    <row r="1678" spans="1:17">
      <c r="A1678" s="842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183"/>
        <v>1.2946755114803898</v>
      </c>
      <c r="G1678">
        <f>LN(F1678/参数实验室!$E$58)/参数实验室!$E$59</f>
        <v>-5.498117043002821E-2</v>
      </c>
      <c r="H1678" s="905">
        <f>INDEX(神经网络!$F$10:$BN$70,MATCH(ROUND(G1678*2,1)/2,神经网络!$D$10:$D$70,0),MATCH(ROUND(E1678*2,1)/2,神经网络!$F$8:$BN$8,0))</f>
        <v>-0.43113731745738793</v>
      </c>
      <c r="I1678">
        <f t="shared" si="175"/>
        <v>1841.53547571789</v>
      </c>
      <c r="J1678">
        <f t="shared" si="176"/>
        <v>116.12385778699948</v>
      </c>
      <c r="K1678">
        <f t="shared" si="177"/>
        <v>15.858373212985498</v>
      </c>
      <c r="L1678">
        <f>MIN(MAX(L1677*(1+MAX(MIN(((B1678-B1677)/B1677)/($K$7*卓尔金历!$O$8),0),-卓尔金历!$N$11))+MIN(MAX(((B1678-B1677)/B1677)/($K$7*卓尔金历!$O$8),0),卓尔金历!$N$11),0),1)</f>
        <v>0.89588417928751563</v>
      </c>
      <c r="M1678">
        <f t="shared" si="178"/>
        <v>1092.5652635311048</v>
      </c>
      <c r="N1678">
        <f t="shared" si="179"/>
        <v>2.3993750857673531E-2</v>
      </c>
      <c r="O1678">
        <f t="shared" si="181"/>
        <v>2.8095284827122501E-2</v>
      </c>
      <c r="P1678">
        <f t="shared" si="182"/>
        <v>0.19014432179034757</v>
      </c>
      <c r="Q1678">
        <f t="shared" si="180"/>
        <v>24.420096590573181</v>
      </c>
    </row>
    <row r="1679" spans="1:17">
      <c r="A1679" s="842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183"/>
        <v>1.3131451505922636</v>
      </c>
      <c r="G1679">
        <f>LN(F1679/参数实验室!$E$58)/参数实验室!$E$59</f>
        <v>-4.7546589524335506E-2</v>
      </c>
      <c r="H1679" s="905">
        <f>INDEX(神经网络!$F$10:$BN$70,MATCH(ROUND(G1679*2,1)/2,神经网络!$D$10:$D$70,0),MATCH(ROUND(E1679*2,1)/2,神经网络!$F$8:$BN$8,0))</f>
        <v>-0.36557242732719258</v>
      </c>
      <c r="I1679">
        <f t="shared" si="175"/>
        <v>1849.8701199721495</v>
      </c>
      <c r="J1679">
        <f t="shared" si="176"/>
        <v>114.90483220940884</v>
      </c>
      <c r="K1679">
        <f t="shared" si="177"/>
        <v>16.0991499173929</v>
      </c>
      <c r="L1679">
        <f>MIN(MAX(L1678*(1+MAX(MIN(((B1679-B1678)/B1678)/($K$7*卓尔金历!$O$8),0),-卓尔金历!$N$11))+MIN(MAX(((B1679-B1678)/B1678)/($K$7*卓尔金历!$O$8),0),卓尔金历!$N$11),0),1)</f>
        <v>0.61915844977023238</v>
      </c>
      <c r="M1679">
        <f t="shared" si="178"/>
        <v>1096.9952891118894</v>
      </c>
      <c r="N1679">
        <f t="shared" si="179"/>
        <v>-1.0497632448851791E-2</v>
      </c>
      <c r="O1679">
        <f t="shared" si="181"/>
        <v>2.8302394321672784E-2</v>
      </c>
      <c r="P1679">
        <f t="shared" si="182"/>
        <v>1</v>
      </c>
      <c r="Q1679">
        <f t="shared" si="180"/>
        <v>24.441111993263483</v>
      </c>
    </row>
    <row r="1680" spans="1:17">
      <c r="A1680" s="842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183"/>
        <v>1.4298259290765258</v>
      </c>
      <c r="G1680">
        <f>LN(F1680/参数实验室!$E$58)/参数实验室!$E$59</f>
        <v>-2.8670397494335786E-3</v>
      </c>
      <c r="H1680" s="905">
        <f>INDEX(神经网络!$F$10:$BN$70,MATCH(ROUND(G1680*2,1)/2,神经网络!$D$10:$D$70,0),MATCH(ROUND(E1680*2,1)/2,神经网络!$F$8:$BN$8,0))</f>
        <v>-0.2640374413889503</v>
      </c>
      <c r="I1680">
        <f t="shared" si="175"/>
        <v>1899.4502153284395</v>
      </c>
      <c r="J1680">
        <f t="shared" si="176"/>
        <v>106.48058736682475</v>
      </c>
      <c r="K1680">
        <f t="shared" si="177"/>
        <v>17.838464853549777</v>
      </c>
      <c r="L1680">
        <f>MIN(MAX(L1679*(1+MAX(MIN(((B1680-B1679)/B1679)/($K$7*卓尔金历!$O$8),0),-卓尔金历!$N$11))+MIN(MAX(((B1680-B1679)/B1679)/($K$7*卓尔金历!$O$8),0),卓尔金历!$N$11),0),1)</f>
        <v>0</v>
      </c>
      <c r="M1680">
        <f t="shared" si="178"/>
        <v>1115.1995347479649</v>
      </c>
      <c r="N1680">
        <f t="shared" si="179"/>
        <v>-7.3314974493250945E-2</v>
      </c>
      <c r="O1680">
        <f t="shared" si="181"/>
        <v>3.3392916303233308E-2</v>
      </c>
      <c r="P1680">
        <f t="shared" si="182"/>
        <v>6.0447945929210465E-3</v>
      </c>
      <c r="Q1680">
        <f t="shared" si="180"/>
        <v>25.096181043872296</v>
      </c>
    </row>
    <row r="1681" spans="1:17">
      <c r="A1681" s="842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183"/>
        <v>1.5012917256827911</v>
      </c>
      <c r="G1681">
        <f>LN(F1681/参数实验室!$E$58)/参数实验室!$E$59</f>
        <v>2.2731760464798061E-2</v>
      </c>
      <c r="H1681" s="905">
        <f>INDEX(神经网络!$F$10:$BN$70,MATCH(ROUND(G1681*2,1)/2,神经网络!$D$10:$D$70,0),MATCH(ROUND(E1681*2,1)/2,神经网络!$F$8:$BN$8,0))</f>
        <v>-0.2640374413889503</v>
      </c>
      <c r="I1681">
        <f t="shared" si="175"/>
        <v>1912.6719579242276</v>
      </c>
      <c r="J1681">
        <f t="shared" si="176"/>
        <v>103.67343681417321</v>
      </c>
      <c r="K1681">
        <f t="shared" si="177"/>
        <v>18.449006965521431</v>
      </c>
      <c r="L1681">
        <f>MIN(MAX(L1680*(1+MAX(MIN(((B1681-B1680)/B1680)/($K$7*卓尔金历!$O$8),0),-卓尔金历!$N$11))+MIN(MAX(((B1681-B1680)/B1680)/($K$7*卓尔金历!$O$8),0),卓尔金历!$N$11),0),1)</f>
        <v>0</v>
      </c>
      <c r="M1681">
        <f t="shared" si="178"/>
        <v>1115.1995347479649</v>
      </c>
      <c r="N1681">
        <f t="shared" si="179"/>
        <v>-2.6363026557891953E-2</v>
      </c>
      <c r="O1681">
        <f t="shared" si="181"/>
        <v>3.1244754125631786E-2</v>
      </c>
      <c r="P1681">
        <f t="shared" si="182"/>
        <v>0.20895497937751967</v>
      </c>
      <c r="Q1681">
        <f t="shared" si="180"/>
        <v>25.09723700995557</v>
      </c>
    </row>
    <row r="1682" spans="1:17">
      <c r="A1682" s="842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183"/>
        <v>1.5133261745275417</v>
      </c>
      <c r="G1682">
        <f>LN(F1682/参数实验室!$E$58)/参数实验室!$E$59</f>
        <v>2.6922250201694087E-2</v>
      </c>
      <c r="H1682" s="905">
        <f>INDEX(神经网络!$F$10:$BN$70,MATCH(ROUND(G1682*2,1)/2,神经网络!$D$10:$D$70,0),MATCH(ROUND(E1682*2,1)/2,神经网络!$F$8:$BN$8,0))</f>
        <v>-0.18122163345940698</v>
      </c>
      <c r="I1682">
        <f t="shared" si="175"/>
        <v>1911.0353215261273</v>
      </c>
      <c r="J1682">
        <f t="shared" si="176"/>
        <v>104.009417022465</v>
      </c>
      <c r="K1682">
        <f t="shared" si="177"/>
        <v>18.373675925069001</v>
      </c>
      <c r="L1682">
        <f>MIN(MAX(L1681*(1+MAX(MIN(((B1682-B1681)/B1681)/($K$7*卓尔金历!$O$8),0),-卓尔金历!$N$11))+MIN(MAX(((B1682-B1681)/B1681)/($K$7*卓尔金历!$O$8),0),卓尔金历!$N$11),0),1)</f>
        <v>9.5356984778322468E-2</v>
      </c>
      <c r="M1682">
        <f t="shared" si="178"/>
        <v>1115.1995347479649</v>
      </c>
      <c r="N1682">
        <f t="shared" si="179"/>
        <v>3.2407549958433715E-3</v>
      </c>
      <c r="O1682">
        <f t="shared" si="181"/>
        <v>3.1242179438872395E-2</v>
      </c>
      <c r="P1682">
        <f t="shared" si="182"/>
        <v>1</v>
      </c>
      <c r="Q1682">
        <f t="shared" si="180"/>
        <v>25.092749655748939</v>
      </c>
    </row>
    <row r="1683" spans="1:17">
      <c r="A1683" s="842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183"/>
        <v>1.5325129398214798</v>
      </c>
      <c r="G1683">
        <f>LN(F1683/参数实验室!$E$58)/参数实验室!$E$59</f>
        <v>3.353480205663089E-2</v>
      </c>
      <c r="H1683" s="905">
        <f>INDEX(神经网络!$F$10:$BN$70,MATCH(ROUND(G1683*2,1)/2,神经网络!$D$10:$D$70,0),MATCH(ROUND(E1683*2,1)/2,神经网络!$F$8:$BN$8,0))</f>
        <v>-0.22670508087951763</v>
      </c>
      <c r="I1683">
        <f t="shared" si="175"/>
        <v>1911.2784628549548</v>
      </c>
      <c r="J1683">
        <f t="shared" si="176"/>
        <v>103.93639519572226</v>
      </c>
      <c r="K1683">
        <f t="shared" si="177"/>
        <v>18.38892391116541</v>
      </c>
      <c r="L1683">
        <f>MIN(MAX(L1682*(1+MAX(MIN(((B1683-B1682)/B1682)/($K$7*卓尔金历!$O$8),0),-卓尔金历!$N$11))+MIN(MAX(((B1683-B1682)/B1682)/($K$7*卓尔金历!$O$8),0),卓尔金历!$N$11),0),1)</f>
        <v>9.3387108946022201E-2</v>
      </c>
      <c r="M1683">
        <f t="shared" si="178"/>
        <v>1115.2130646658673</v>
      </c>
      <c r="N1683">
        <f t="shared" si="179"/>
        <v>-7.0206937826574559E-4</v>
      </c>
      <c r="O1683">
        <f t="shared" si="181"/>
        <v>3.0589101846279977E-2</v>
      </c>
      <c r="P1683">
        <f t="shared" si="182"/>
        <v>1</v>
      </c>
      <c r="Q1683">
        <f t="shared" si="180"/>
        <v>25.095942210290715</v>
      </c>
    </row>
    <row r="1684" spans="1:17">
      <c r="A1684" s="842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183"/>
        <v>1.5174399701601609</v>
      </c>
      <c r="G1684">
        <f>LN(F1684/参数实验室!$E$58)/参数实验室!$E$59</f>
        <v>2.8347067223600305E-2</v>
      </c>
      <c r="H1684" s="905">
        <f>INDEX(神经网络!$F$10:$BN$70,MATCH(ROUND(G1684*2,1)/2,神经网络!$D$10:$D$70,0),MATCH(ROUND(E1684*2,1)/2,神经网络!$F$8:$BN$8,0))</f>
        <v>-0.18122163345940698</v>
      </c>
      <c r="I1684">
        <f t="shared" si="175"/>
        <v>1907.5173208123044</v>
      </c>
      <c r="J1684">
        <f t="shared" si="176"/>
        <v>104.83859383105204</v>
      </c>
      <c r="K1684">
        <f t="shared" si="177"/>
        <v>18.194800703701528</v>
      </c>
      <c r="L1684">
        <f>MIN(MAX(L1683*(1+MAX(MIN(((B1684-B1683)/B1683)/($K$7*卓尔金历!$O$8),0),-卓尔金历!$N$11))+MIN(MAX(((B1684-B1683)/B1683)/($K$7*卓尔金历!$O$8),0),卓尔金历!$N$11),0),1)</f>
        <v>0.34879883176259985</v>
      </c>
      <c r="M1684">
        <f t="shared" si="178"/>
        <v>1115.0081181457738</v>
      </c>
      <c r="N1684">
        <f t="shared" si="179"/>
        <v>8.6802956137823871E-3</v>
      </c>
      <c r="O1684">
        <f t="shared" si="181"/>
        <v>2.8645861300697566E-2</v>
      </c>
      <c r="P1684">
        <f t="shared" si="182"/>
        <v>1</v>
      </c>
      <c r="Q1684">
        <f t="shared" si="180"/>
        <v>25.046556730790229</v>
      </c>
    </row>
    <row r="1685" spans="1:17">
      <c r="A1685" s="842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183"/>
        <v>1.4939580693345902</v>
      </c>
      <c r="G1685">
        <f>LN(F1685/参数实验室!$E$58)/参数实验室!$E$59</f>
        <v>2.0161619648571445E-2</v>
      </c>
      <c r="H1685" s="905">
        <f>INDEX(神经网络!$F$10:$BN$70,MATCH(ROUND(G1685*2,1)/2,神经网络!$D$10:$D$70,0),MATCH(ROUND(E1685*2,1)/2,神经网络!$F$8:$BN$8,0))</f>
        <v>-0.23148237854986092</v>
      </c>
      <c r="I1685">
        <f t="shared" si="175"/>
        <v>1907.0370880207329</v>
      </c>
      <c r="J1685">
        <f t="shared" si="176"/>
        <v>104.9842384581619</v>
      </c>
      <c r="K1685">
        <f t="shared" si="177"/>
        <v>18.164984725594987</v>
      </c>
      <c r="L1685">
        <f>MIN(MAX(L1684*(1+MAX(MIN(((B1685-B1684)/B1684)/($K$7*卓尔金历!$O$8),0),-卓尔金历!$N$11))+MIN(MAX(((B1685-B1684)/B1684)/($K$7*卓尔金历!$O$8),0),卓尔金历!$N$11),0),1)</f>
        <v>0.38967588602866726</v>
      </c>
      <c r="M1685">
        <f t="shared" si="178"/>
        <v>1114.9102060441739</v>
      </c>
      <c r="N1685">
        <f t="shared" si="179"/>
        <v>1.3892272090616023E-3</v>
      </c>
      <c r="O1685">
        <f t="shared" si="181"/>
        <v>2.6976926504239954E-2</v>
      </c>
      <c r="P1685">
        <f t="shared" si="182"/>
        <v>1</v>
      </c>
      <c r="Q1685">
        <f t="shared" si="180"/>
        <v>25.040251059157868</v>
      </c>
    </row>
    <row r="1686" spans="1:17">
      <c r="A1686" s="842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183"/>
        <v>1.5725654408040037</v>
      </c>
      <c r="G1686">
        <f>LN(F1686/参数实验室!$E$58)/参数实验室!$E$59</f>
        <v>4.7075769797209469E-2</v>
      </c>
      <c r="H1686" s="905">
        <f>INDEX(神经网络!$F$10:$BN$70,MATCH(ROUND(G1686*2,1)/2,神经网络!$D$10:$D$70,0),MATCH(ROUND(E1686*2,1)/2,神经网络!$F$8:$BN$8,0))</f>
        <v>-0.12774707237168831</v>
      </c>
      <c r="I1686">
        <f t="shared" si="175"/>
        <v>1934.446536785812</v>
      </c>
      <c r="J1686">
        <f t="shared" si="176"/>
        <v>98.465743585650841</v>
      </c>
      <c r="K1686">
        <f t="shared" si="177"/>
        <v>19.64588359710223</v>
      </c>
      <c r="L1686">
        <f>MIN(MAX(L1685*(1+MAX(MIN(((B1686-B1685)/B1685)/($K$7*卓尔金历!$O$8),0),-卓尔金历!$N$11))+MIN(MAX(((B1686-B1685)/B1685)/($K$7*卓尔金历!$O$8),0),卓尔金历!$N$11),0),1)</f>
        <v>0</v>
      </c>
      <c r="M1686">
        <f t="shared" si="178"/>
        <v>1121.1545179027648</v>
      </c>
      <c r="N1686">
        <f t="shared" si="179"/>
        <v>-6.2090223906408615E-2</v>
      </c>
      <c r="O1686">
        <f t="shared" si="181"/>
        <v>2.8886935496591139E-2</v>
      </c>
      <c r="P1686">
        <f t="shared" si="182"/>
        <v>6.3342061486664405E-3</v>
      </c>
      <c r="Q1686">
        <f t="shared" si="180"/>
        <v>25.400149397151409</v>
      </c>
    </row>
    <row r="1687" spans="1:17">
      <c r="A1687" s="842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183"/>
        <v>1.5641996270712035</v>
      </c>
      <c r="G1687">
        <f>LN(F1687/参数实验室!$E$58)/参数实验室!$E$59</f>
        <v>4.4276171180793321E-2</v>
      </c>
      <c r="H1687" s="905">
        <f>INDEX(神经网络!$F$10:$BN$70,MATCH(ROUND(G1687*2,1)/2,神经网络!$D$10:$D$70,0),MATCH(ROUND(E1687*2,1)/2,神经网络!$F$8:$BN$8,0))</f>
        <v>-0.12774707237168831</v>
      </c>
      <c r="I1687">
        <f t="shared" si="175"/>
        <v>1936.1269499787265</v>
      </c>
      <c r="J1687">
        <f t="shared" si="176"/>
        <v>97.796177327321175</v>
      </c>
      <c r="K1687">
        <f t="shared" si="177"/>
        <v>19.79757289999753</v>
      </c>
      <c r="L1687">
        <f>MIN(MAX(L1686*(1+MAX(MIN(((B1687-B1686)/B1686)/($K$7*卓尔金历!$O$8),0),-卓尔金历!$N$11))+MIN(MAX(((B1687-B1686)/B1686)/($K$7*卓尔金历!$O$8),0),卓尔金历!$N$11),0),1)</f>
        <v>0</v>
      </c>
      <c r="M1687">
        <f t="shared" si="178"/>
        <v>1121.1545179027648</v>
      </c>
      <c r="N1687">
        <f t="shared" si="179"/>
        <v>-6.7999918951228795E-3</v>
      </c>
      <c r="O1687">
        <f t="shared" si="181"/>
        <v>2.8650981494887422E-2</v>
      </c>
      <c r="P1687">
        <f t="shared" si="182"/>
        <v>1</v>
      </c>
      <c r="Q1687">
        <f t="shared" si="180"/>
        <v>25.400289158735902</v>
      </c>
    </row>
    <row r="1688" spans="1:17">
      <c r="A1688" s="842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183"/>
        <v>1.5029418707501796</v>
      </c>
      <c r="G1688">
        <f>LN(F1688/参数实验室!$E$58)/参数实验室!$E$59</f>
        <v>2.3308337065511157E-2</v>
      </c>
      <c r="H1688" s="905">
        <f>INDEX(神经网络!$F$10:$BN$70,MATCH(ROUND(G1688*2,1)/2,神经网络!$D$10:$D$70,0),MATCH(ROUND(E1688*2,1)/2,神经网络!$F$8:$BN$8,0))</f>
        <v>-0.23148237854986092</v>
      </c>
      <c r="I1688">
        <f t="shared" ref="I1688:I1751" si="184">I1687*(1+(B1688-B1687)/B1687*H1687)</f>
        <v>1927.893128559459</v>
      </c>
      <c r="J1688">
        <f t="shared" ref="J1688:J1751" si="185">J1687*B1688/B1687</f>
        <v>101.05183352619592</v>
      </c>
      <c r="K1688">
        <f t="shared" ref="K1688:K1751" si="186">I1688/J1688</f>
        <v>19.078259753294692</v>
      </c>
      <c r="L1688">
        <f>MIN(MAX(L1687*(1+MAX(MIN(((B1688-B1687)/B1687)/($K$7*卓尔金历!$O$8),0),-卓尔金历!$N$11))+MIN(MAX(((B1688-B1687)/B1687)/($K$7*卓尔金历!$O$8),0),卓尔金历!$N$11),0),1)</f>
        <v>0.97954178821049598</v>
      </c>
      <c r="M1688">
        <f t="shared" ref="M1688:M1751" si="187">M1687*(1+(B1688-B1687)/B1687*H1687*L1687)</f>
        <v>1121.1545179027648</v>
      </c>
      <c r="N1688">
        <f t="shared" ref="N1688:N1751" si="188">(B1688-B1687)/B1687</f>
        <v>3.3290219391481475E-2</v>
      </c>
      <c r="O1688">
        <f t="shared" si="181"/>
        <v>2.784919623268543E-2</v>
      </c>
      <c r="P1688">
        <f t="shared" si="182"/>
        <v>2.3537940616866385E-2</v>
      </c>
      <c r="Q1688">
        <f t="shared" ref="Q1688:Q1751" si="189">Q1687*(1+(B1688-B1687)/B1687*H1687*P1687)</f>
        <v>25.292268636149256</v>
      </c>
    </row>
    <row r="1689" spans="1:17">
      <c r="A1689" s="842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183"/>
        <v>1.535596519477801</v>
      </c>
      <c r="G1689">
        <f>LN(F1689/参数实验室!$E$58)/参数实验室!$E$59</f>
        <v>3.4589803396175532E-2</v>
      </c>
      <c r="H1689" s="905">
        <f>INDEX(神经网络!$F$10:$BN$70,MATCH(ROUND(G1689*2,1)/2,神经网络!$D$10:$D$70,0),MATCH(ROUND(E1689*2,1)/2,神经网络!$F$8:$BN$8,0))</f>
        <v>-0.12774707237168831</v>
      </c>
      <c r="I1689">
        <f t="shared" si="184"/>
        <v>1936.4134263828846</v>
      </c>
      <c r="J1689">
        <f t="shared" si="185"/>
        <v>99.122540999959938</v>
      </c>
      <c r="K1689">
        <f t="shared" si="186"/>
        <v>19.535550711756546</v>
      </c>
      <c r="L1689">
        <f>MIN(MAX(L1688*(1+MAX(MIN(((B1689-B1688)/B1688)/($K$7*卓尔金历!$O$8),0),-卓尔金历!$N$11))+MIN(MAX(((B1689-B1688)/B1688)/($K$7*卓尔金历!$O$8),0),卓尔金历!$N$11),0),1)</f>
        <v>0.4292625048696786</v>
      </c>
      <c r="M1689">
        <f t="shared" si="187"/>
        <v>1126.0080763037192</v>
      </c>
      <c r="N1689">
        <f t="shared" si="188"/>
        <v>-1.9092108068834285E-2</v>
      </c>
      <c r="O1689">
        <f t="shared" si="181"/>
        <v>2.7805637828159015E-2</v>
      </c>
      <c r="P1689">
        <f t="shared" si="182"/>
        <v>0.41428322436565412</v>
      </c>
      <c r="Q1689">
        <f t="shared" si="189"/>
        <v>25.294899679894474</v>
      </c>
    </row>
    <row r="1690" spans="1:17">
      <c r="A1690" s="842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183"/>
        <v>1.5159140758163909</v>
      </c>
      <c r="G1690">
        <f>LN(F1690/参数实验室!$E$58)/参数实验室!$E$59</f>
        <v>2.7819023433751106E-2</v>
      </c>
      <c r="H1690" s="905">
        <f>INDEX(神经网络!$F$10:$BN$70,MATCH(ROUND(G1690*2,1)/2,神经网络!$D$10:$D$70,0),MATCH(ROUND(E1690*2,1)/2,神经网络!$F$8:$BN$8,0))</f>
        <v>-0.10196501319919181</v>
      </c>
      <c r="I1690">
        <f t="shared" si="184"/>
        <v>1933.1511397905256</v>
      </c>
      <c r="J1690">
        <f t="shared" si="185"/>
        <v>100.42975140656782</v>
      </c>
      <c r="K1690">
        <f t="shared" si="186"/>
        <v>19.248789454477361</v>
      </c>
      <c r="L1690">
        <f>MIN(MAX(L1689*(1+MAX(MIN(((B1690-B1689)/B1689)/($K$7*卓尔金历!$O$8),0),-卓尔金历!$N$11))+MIN(MAX(((B1690-B1689)/B1689)/($K$7*卓尔金历!$O$8),0),卓尔金历!$N$11),0),1)</f>
        <v>0.81730508254357626</v>
      </c>
      <c r="M1690">
        <f t="shared" si="187"/>
        <v>1125.1937687058573</v>
      </c>
      <c r="N1690">
        <f t="shared" si="188"/>
        <v>1.3187821795331166E-2</v>
      </c>
      <c r="O1690">
        <f t="shared" si="181"/>
        <v>2.7617972271334244E-2</v>
      </c>
      <c r="P1690">
        <f t="shared" si="182"/>
        <v>0.78753172984201081</v>
      </c>
      <c r="Q1690">
        <f t="shared" si="189"/>
        <v>25.2772452240912</v>
      </c>
    </row>
    <row r="1691" spans="1:17">
      <c r="A1691" s="842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183"/>
        <v>1.5598390441176468</v>
      </c>
      <c r="G1691">
        <f>LN(F1691/参数实验室!$E$58)/参数实验室!$E$59</f>
        <v>4.2810970957239215E-2</v>
      </c>
      <c r="H1691" s="905">
        <f>INDEX(神经网络!$F$10:$BN$70,MATCH(ROUND(G1691*2,1)/2,神经网络!$D$10:$D$70,0),MATCH(ROUND(E1691*2,1)/2,神经网络!$F$8:$BN$8,0))</f>
        <v>-0.12774707237168831</v>
      </c>
      <c r="I1691">
        <f t="shared" si="184"/>
        <v>1938.5448335970616</v>
      </c>
      <c r="J1691">
        <f t="shared" si="185"/>
        <v>97.681656757511519</v>
      </c>
      <c r="K1691">
        <f t="shared" si="186"/>
        <v>19.845535978258184</v>
      </c>
      <c r="L1691">
        <f>MIN(MAX(L1690*(1+MAX(MIN(((B1691-B1690)/B1690)/($K$7*卓尔金历!$O$8),0),-卓尔金历!$N$11))+MIN(MAX(((B1691-B1690)/B1690)/($K$7*卓尔金历!$O$8),0),卓尔金历!$N$11),0),1)</f>
        <v>0.15925369480598661</v>
      </c>
      <c r="M1691">
        <f t="shared" si="187"/>
        <v>1127.7596230351903</v>
      </c>
      <c r="N1691">
        <f t="shared" si="188"/>
        <v>-2.7363352100029006E-2</v>
      </c>
      <c r="O1691">
        <f t="shared" si="181"/>
        <v>2.806286670224693E-2</v>
      </c>
      <c r="P1691">
        <f t="shared" si="182"/>
        <v>5.3557751737756815E-2</v>
      </c>
      <c r="Q1691">
        <f t="shared" si="189"/>
        <v>25.332786810602904</v>
      </c>
    </row>
    <row r="1692" spans="1:17">
      <c r="A1692" s="842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183"/>
        <v>1.5315881906729396</v>
      </c>
      <c r="G1692">
        <f>LN(F1692/参数实验室!$E$58)/参数实验室!$E$59</f>
        <v>3.3217998972455011E-2</v>
      </c>
      <c r="H1692" s="905">
        <f>INDEX(神经网络!$F$10:$BN$70,MATCH(ROUND(G1692*2,1)/2,神经网络!$D$10:$D$70,0),MATCH(ROUND(E1692*2,1)/2,神经网络!$F$8:$BN$8,0))</f>
        <v>-0.10196501319919181</v>
      </c>
      <c r="I1692">
        <f t="shared" si="184"/>
        <v>1935.4715462943996</v>
      </c>
      <c r="J1692">
        <f t="shared" si="185"/>
        <v>98.893898886716258</v>
      </c>
      <c r="K1692">
        <f t="shared" si="186"/>
        <v>19.571192642647222</v>
      </c>
      <c r="L1692">
        <f>MIN(MAX(L1691*(1+MAX(MIN(((B1692-B1691)/B1691)/($K$7*卓尔金历!$O$8),0),-卓尔金历!$N$11))+MIN(MAX(((B1692-B1691)/B1691)/($K$7*卓尔金历!$O$8),0),卓尔金历!$N$11),0),1)</f>
        <v>0.52441324792929833</v>
      </c>
      <c r="M1692">
        <f t="shared" si="187"/>
        <v>1127.4748929416885</v>
      </c>
      <c r="N1692">
        <f t="shared" si="188"/>
        <v>1.2410130718954176E-2</v>
      </c>
      <c r="O1692">
        <f t="shared" si="181"/>
        <v>2.6248820535993162E-2</v>
      </c>
      <c r="P1692">
        <f t="shared" si="182"/>
        <v>0.79819290605483961</v>
      </c>
      <c r="Q1692">
        <f t="shared" si="189"/>
        <v>25.33063584919628</v>
      </c>
    </row>
    <row r="1693" spans="1:17">
      <c r="A1693" s="842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183"/>
        <v>1.5745261584819612</v>
      </c>
      <c r="G1693">
        <f>LN(F1693/参数实验室!$E$58)/参数实验室!$E$59</f>
        <v>4.7729764573848206E-2</v>
      </c>
      <c r="H1693" s="905">
        <f>INDEX(神经网络!$F$10:$BN$70,MATCH(ROUND(G1693*2,1)/2,神经网络!$D$10:$D$70,0),MATCH(ROUND(E1693*2,1)/2,神经网络!$F$8:$BN$8,0))</f>
        <v>-0.12774707237168831</v>
      </c>
      <c r="I1693">
        <f t="shared" si="184"/>
        <v>1937.2695642013564</v>
      </c>
      <c r="J1693">
        <f t="shared" si="185"/>
        <v>97.992897330513401</v>
      </c>
      <c r="K1693">
        <f t="shared" si="186"/>
        <v>19.76948959542726</v>
      </c>
      <c r="L1693">
        <f>MIN(MAX(L1692*(1+MAX(MIN(((B1693-B1692)/B1692)/($K$7*卓尔金历!$O$8),0),-卓尔金历!$N$11))+MIN(MAX(((B1693-B1692)/B1692)/($K$7*卓尔金历!$O$8),0),卓尔金历!$N$11),0),1)</f>
        <v>0.38382921195241698</v>
      </c>
      <c r="M1693">
        <f t="shared" si="187"/>
        <v>1128.0241653147341</v>
      </c>
      <c r="N1693">
        <f t="shared" si="188"/>
        <v>-9.1107901128962519E-3</v>
      </c>
      <c r="O1693">
        <f t="shared" si="181"/>
        <v>2.4961502053281886E-2</v>
      </c>
      <c r="P1693">
        <f t="shared" si="182"/>
        <v>1</v>
      </c>
      <c r="Q1693">
        <f t="shared" si="189"/>
        <v>25.349418685643119</v>
      </c>
    </row>
    <row r="1694" spans="1:17">
      <c r="A1694" s="842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183"/>
        <v>1.5526573423470664</v>
      </c>
      <c r="G1694">
        <f>LN(F1694/参数实验室!$E$58)/参数实验室!$E$59</f>
        <v>4.0388894635336257E-2</v>
      </c>
      <c r="H1694" s="905">
        <f>INDEX(神经网络!$F$10:$BN$70,MATCH(ROUND(G1694*2,1)/2,神经网络!$D$10:$D$70,0),MATCH(ROUND(E1694*2,1)/2,神经网络!$F$8:$BN$8,0))</f>
        <v>-0.12774707237168831</v>
      </c>
      <c r="I1694">
        <f t="shared" si="184"/>
        <v>1934.9134706897194</v>
      </c>
      <c r="J1694">
        <f t="shared" si="185"/>
        <v>98.925820996767726</v>
      </c>
      <c r="K1694">
        <f t="shared" si="186"/>
        <v>19.55923591225935</v>
      </c>
      <c r="L1694">
        <f>MIN(MAX(L1693*(1+MAX(MIN(((B1694-B1693)/B1693)/($K$7*卓尔金历!$O$8),0),-卓尔金历!$N$11))+MIN(MAX(((B1694-B1693)/B1693)/($K$7*卓尔金历!$O$8),0),卓尔金历!$N$11),0),1)</f>
        <v>0.66395805181287382</v>
      </c>
      <c r="M1694">
        <f t="shared" si="187"/>
        <v>1127.4975919403628</v>
      </c>
      <c r="N1694">
        <f t="shared" si="188"/>
        <v>9.5203192442381047E-3</v>
      </c>
      <c r="O1694">
        <f t="shared" si="181"/>
        <v>2.5133920590657183E-2</v>
      </c>
      <c r="P1694">
        <f t="shared" si="182"/>
        <v>1</v>
      </c>
      <c r="Q1694">
        <f t="shared" si="189"/>
        <v>25.318588902327114</v>
      </c>
    </row>
    <row r="1695" spans="1:17">
      <c r="A1695" s="842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183"/>
        <v>1.5154314705173728</v>
      </c>
      <c r="G1695">
        <f>LN(F1695/参数实验室!$E$58)/参数实验室!$E$59</f>
        <v>2.7651904680266414E-2</v>
      </c>
      <c r="H1695" s="905">
        <f>INDEX(神经网络!$F$10:$BN$70,MATCH(ROUND(G1695*2,1)/2,神经网络!$D$10:$D$70,0),MATCH(ROUND(E1695*2,1)/2,神经网络!$F$8:$BN$8,0))</f>
        <v>-0.12774707237168831</v>
      </c>
      <c r="I1695">
        <f t="shared" si="184"/>
        <v>1929.6641534492339</v>
      </c>
      <c r="J1695">
        <f t="shared" si="185"/>
        <v>101.02669486453037</v>
      </c>
      <c r="K1695">
        <f t="shared" si="186"/>
        <v>19.10053729894635</v>
      </c>
      <c r="L1695">
        <f>MIN(MAX(L1694*(1+MAX(MIN(((B1695-B1694)/B1694)/($K$7*卓尔金历!$O$8),0),-卓尔金历!$N$11))+MIN(MAX(((B1695-B1694)/B1694)/($K$7*卓尔金历!$O$8),0),卓尔金历!$N$11),0),1)</f>
        <v>1</v>
      </c>
      <c r="M1695">
        <f t="shared" si="187"/>
        <v>1125.4666498661268</v>
      </c>
      <c r="N1695">
        <f t="shared" si="188"/>
        <v>2.1236860574867442E-2</v>
      </c>
      <c r="O1695">
        <f t="shared" si="181"/>
        <v>2.5837797204752714E-2</v>
      </c>
      <c r="P1695">
        <f t="shared" si="182"/>
        <v>0.22616273321078706</v>
      </c>
      <c r="Q1695">
        <f t="shared" si="189"/>
        <v>25.249900918475117</v>
      </c>
    </row>
    <row r="1696" spans="1:17">
      <c r="A1696" s="842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183"/>
        <v>1.4841954333925331</v>
      </c>
      <c r="G1696">
        <f>LN(F1696/参数实验室!$E$58)/参数实验室!$E$59</f>
        <v>1.6720576536131352E-2</v>
      </c>
      <c r="H1696" s="905">
        <f>INDEX(神经网络!$F$10:$BN$70,MATCH(ROUND(G1696*2,1)/2,神经网络!$D$10:$D$70,0),MATCH(ROUND(E1696*2,1)/2,神经网络!$F$8:$BN$8,0))</f>
        <v>-0.23148237854986092</v>
      </c>
      <c r="I1696">
        <f t="shared" si="184"/>
        <v>1927.8278695255369</v>
      </c>
      <c r="J1696">
        <f t="shared" si="185"/>
        <v>101.77925860899389</v>
      </c>
      <c r="K1696">
        <f t="shared" si="186"/>
        <v>18.941264613959188</v>
      </c>
      <c r="L1696">
        <f>MIN(MAX(L1695*(1+MAX(MIN(((B1696-B1695)/B1695)/($K$7*卓尔金历!$O$8),0),-卓尔金历!$N$11))+MIN(MAX(((B1696-B1695)/B1695)/($K$7*卓尔金历!$O$8),0),卓尔金历!$N$11),0),1)</f>
        <v>1</v>
      </c>
      <c r="M1696">
        <f t="shared" si="187"/>
        <v>1124.3956467529104</v>
      </c>
      <c r="N1696">
        <f t="shared" si="188"/>
        <v>7.449157328888574E-3</v>
      </c>
      <c r="O1696">
        <f t="shared" si="181"/>
        <v>2.5498056505443366E-2</v>
      </c>
      <c r="P1696">
        <f t="shared" si="182"/>
        <v>1</v>
      </c>
      <c r="Q1696">
        <f t="shared" si="189"/>
        <v>25.244466678346363</v>
      </c>
    </row>
    <row r="1697" spans="1:17">
      <c r="A1697" s="842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183"/>
        <v>1.4964025449834915</v>
      </c>
      <c r="G1697">
        <f>LN(F1697/参数实验室!$E$58)/参数实验室!$E$59</f>
        <v>2.1019705597921084E-2</v>
      </c>
      <c r="H1697" s="905">
        <f>INDEX(神经网络!$F$10:$BN$70,MATCH(ROUND(G1697*2,1)/2,神经网络!$D$10:$D$70,0),MATCH(ROUND(E1697*2,1)/2,神经网络!$F$8:$BN$8,0))</f>
        <v>-0.2640374413889503</v>
      </c>
      <c r="I1697">
        <f t="shared" si="184"/>
        <v>1931.0907964470921</v>
      </c>
      <c r="J1697">
        <f t="shared" si="185"/>
        <v>101.0350744184189</v>
      </c>
      <c r="K1697">
        <f t="shared" si="186"/>
        <v>19.113073430814936</v>
      </c>
      <c r="L1697">
        <f>MIN(MAX(L1696*(1+MAX(MIN(((B1697-B1696)/B1696)/($K$7*卓尔金历!$O$8),0),-卓尔金历!$N$11))+MIN(MAX(((B1697-B1696)/B1696)/($K$7*卓尔金历!$O$8),0),卓尔金历!$N$11),0),1)</f>
        <v>0.78485687750464095</v>
      </c>
      <c r="M1697">
        <f t="shared" si="187"/>
        <v>1126.2987320253378</v>
      </c>
      <c r="N1697">
        <f t="shared" si="188"/>
        <v>-7.311747017473628E-3</v>
      </c>
      <c r="O1697">
        <f t="shared" si="181"/>
        <v>2.538513908503736E-2</v>
      </c>
      <c r="P1697">
        <f t="shared" si="182"/>
        <v>1</v>
      </c>
      <c r="Q1697">
        <f t="shared" si="189"/>
        <v>25.287193962896591</v>
      </c>
    </row>
    <row r="1698" spans="1:17">
      <c r="A1698" s="842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183"/>
        <v>1.4633995221347198</v>
      </c>
      <c r="G1698">
        <f>LN(F1698/参数实验室!$E$58)/参数实验室!$E$59</f>
        <v>9.3145391584643425E-3</v>
      </c>
      <c r="H1698" s="905">
        <f>INDEX(神经网络!$F$10:$BN$70,MATCH(ROUND(G1698*2,1)/2,神经网络!$D$10:$D$70,0),MATCH(ROUND(E1698*2,1)/2,神经网络!$F$8:$BN$8,0))</f>
        <v>-0.2640374413889503</v>
      </c>
      <c r="I1698">
        <f t="shared" si="184"/>
        <v>1914.2239334966214</v>
      </c>
      <c r="J1698">
        <f t="shared" si="185"/>
        <v>104.37731934080826</v>
      </c>
      <c r="K1698">
        <f t="shared" si="186"/>
        <v>18.33946249612314</v>
      </c>
      <c r="L1698">
        <f>MIN(MAX(L1697*(1+MAX(MIN(((B1698-B1697)/B1697)/($K$7*卓尔金历!$O$8),0),-卓尔金历!$N$11))+MIN(MAX(((B1698-B1697)/B1697)/($K$7*卓尔金历!$O$8),0),卓尔金历!$N$11),0),1)</f>
        <v>1</v>
      </c>
      <c r="M1698">
        <f t="shared" si="187"/>
        <v>1118.5776941023792</v>
      </c>
      <c r="N1698">
        <f t="shared" si="188"/>
        <v>3.3080046128813038E-2</v>
      </c>
      <c r="O1698">
        <f t="shared" si="181"/>
        <v>2.6595710875287903E-2</v>
      </c>
      <c r="P1698">
        <f t="shared" si="182"/>
        <v>1.9846601643166855E-2</v>
      </c>
      <c r="Q1698">
        <f t="shared" si="189"/>
        <v>25.066326235828104</v>
      </c>
    </row>
    <row r="1699" spans="1:17">
      <c r="A1699" s="842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183"/>
        <v>1.5203592651807762</v>
      </c>
      <c r="G1699">
        <f>LN(F1699/参数实验室!$E$58)/参数实验室!$E$59</f>
        <v>2.9355826623074437E-2</v>
      </c>
      <c r="H1699" s="905">
        <f>INDEX(神经网络!$F$10:$BN$70,MATCH(ROUND(G1699*2,1)/2,神经网络!$D$10:$D$70,0),MATCH(ROUND(E1699*2,1)/2,神经网络!$F$8:$BN$8,0))</f>
        <v>-0.18122163345940698</v>
      </c>
      <c r="I1699">
        <f t="shared" si="184"/>
        <v>1931.4051209480001</v>
      </c>
      <c r="J1699">
        <f t="shared" si="185"/>
        <v>100.82917680858688</v>
      </c>
      <c r="K1699">
        <f t="shared" si="186"/>
        <v>19.15522056293845</v>
      </c>
      <c r="L1699">
        <f>MIN(MAX(L1698*(1+MAX(MIN(((B1699-B1698)/B1698)/($K$7*卓尔金历!$O$8),0),-卓尔金历!$N$11))+MIN(MAX(((B1699-B1698)/B1698)/($K$7*卓尔金历!$O$8),0),卓尔金历!$N$11),0),1)</f>
        <v>0</v>
      </c>
      <c r="M1699">
        <f t="shared" si="187"/>
        <v>1128.6175294137047</v>
      </c>
      <c r="N1699">
        <f t="shared" si="188"/>
        <v>-3.3993424573744158E-2</v>
      </c>
      <c r="O1699">
        <f t="shared" si="181"/>
        <v>2.6599842060108306E-2</v>
      </c>
      <c r="P1699">
        <f t="shared" si="182"/>
        <v>2.0072798080253137E-2</v>
      </c>
      <c r="Q1699">
        <f t="shared" si="189"/>
        <v>25.0707913983886</v>
      </c>
    </row>
    <row r="1700" spans="1:17">
      <c r="A1700" s="842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183"/>
        <v>1.5391631777998205</v>
      </c>
      <c r="G1700">
        <f>LN(F1700/参数实验室!$E$58)/参数实验室!$E$59</f>
        <v>3.5807443839345268E-2</v>
      </c>
      <c r="H1700" s="905">
        <f>INDEX(神经网络!$F$10:$BN$70,MATCH(ROUND(G1700*2,1)/2,神经网络!$D$10:$D$70,0),MATCH(ROUND(E1700*2,1)/2,神经网络!$F$8:$BN$8,0))</f>
        <v>-0.12774707237168831</v>
      </c>
      <c r="I1700">
        <f t="shared" si="184"/>
        <v>1930.9133904393652</v>
      </c>
      <c r="J1700">
        <f t="shared" si="185"/>
        <v>100.9708311719403</v>
      </c>
      <c r="K1700">
        <f t="shared" si="186"/>
        <v>19.123477226321619</v>
      </c>
      <c r="L1700">
        <f>MIN(MAX(L1699*(1+MAX(MIN(((B1700-B1699)/B1699)/($K$7*卓尔金历!$O$8),0),-卓尔金历!$N$11))+MIN(MAX(((B1700-B1699)/B1699)/($K$7*卓尔金历!$O$8),0),卓尔金历!$N$11),0),1)</f>
        <v>4.1338055680400165E-2</v>
      </c>
      <c r="M1700">
        <f t="shared" si="187"/>
        <v>1128.6175294137047</v>
      </c>
      <c r="N1700">
        <f t="shared" si="188"/>
        <v>1.4048945735453135E-3</v>
      </c>
      <c r="O1700">
        <f t="shared" si="181"/>
        <v>2.6632017324515807E-2</v>
      </c>
      <c r="P1700">
        <f t="shared" si="182"/>
        <v>1</v>
      </c>
      <c r="Q1700">
        <f t="shared" si="189"/>
        <v>25.070663274611</v>
      </c>
    </row>
    <row r="1701" spans="1:17">
      <c r="A1701" s="842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183"/>
        <v>1.6127794386721559</v>
      </c>
      <c r="G1701">
        <f>LN(F1701/参数实验室!$E$58)/参数实验室!$E$59</f>
        <v>6.0328715153139E-2</v>
      </c>
      <c r="H1701" s="905">
        <f>INDEX(神经网络!$F$10:$BN$70,MATCH(ROUND(G1701*2,1)/2,神经网络!$D$10:$D$70,0),MATCH(ROUND(E1701*2,1)/2,神经网络!$F$8:$BN$8,0))</f>
        <v>-0.12774707237168831</v>
      </c>
      <c r="I1701">
        <f t="shared" si="184"/>
        <v>1938.9019482138087</v>
      </c>
      <c r="J1701">
        <f t="shared" si="185"/>
        <v>97.700810023542402</v>
      </c>
      <c r="K1701">
        <f t="shared" si="186"/>
        <v>19.845300645374412</v>
      </c>
      <c r="L1701">
        <f>MIN(MAX(L1700*(1+MAX(MIN(((B1701-B1700)/B1700)/($K$7*卓尔金历!$O$8),0),-卓尔金历!$N$11))+MIN(MAX(((B1701-B1700)/B1700)/($K$7*卓尔金历!$O$8),0),卓尔金历!$N$11),0),1)</f>
        <v>1.9457875943944527E-3</v>
      </c>
      <c r="M1701">
        <f t="shared" si="187"/>
        <v>1128.8105494635224</v>
      </c>
      <c r="N1701">
        <f t="shared" si="188"/>
        <v>-3.2385800041890088E-2</v>
      </c>
      <c r="O1701">
        <f t="shared" si="181"/>
        <v>2.2846461407015427E-2</v>
      </c>
      <c r="P1701">
        <f t="shared" si="182"/>
        <v>1.7339472294233445E-2</v>
      </c>
      <c r="Q1701">
        <f t="shared" si="189"/>
        <v>25.174385400628925</v>
      </c>
    </row>
    <row r="1702" spans="1:17">
      <c r="A1702" s="842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183"/>
        <v>1.6302674828127381</v>
      </c>
      <c r="G1702">
        <f>LN(F1702/参数实验室!$E$58)/参数实验室!$E$59</f>
        <v>6.5989292915160272E-2</v>
      </c>
      <c r="H1702" s="905">
        <f>INDEX(神经网络!$F$10:$BN$70,MATCH(ROUND(G1702*2,1)/2,神经网络!$D$10:$D$70,0),MATCH(ROUND(E1702*2,1)/2,神经网络!$F$8:$BN$8,0))</f>
        <v>-0.10196501319919181</v>
      </c>
      <c r="I1702">
        <f t="shared" si="184"/>
        <v>1941.0070947040706</v>
      </c>
      <c r="J1702">
        <f t="shared" si="185"/>
        <v>96.870436135828427</v>
      </c>
      <c r="K1702">
        <f t="shared" si="186"/>
        <v>20.037146235023208</v>
      </c>
      <c r="L1702">
        <f>MIN(MAX(L1701*(1+MAX(MIN(((B1702-B1701)/B1701)/($K$7*卓尔金历!$O$8),0),-卓尔金历!$N$11))+MIN(MAX(((B1702-B1701)/B1701)/($K$7*卓尔金历!$O$8),0),卓尔金历!$N$11),0),1)</f>
        <v>1.4591818176645486E-3</v>
      </c>
      <c r="M1702">
        <f t="shared" si="187"/>
        <v>1128.8129342141131</v>
      </c>
      <c r="N1702">
        <f t="shared" si="188"/>
        <v>-8.4991504933673839E-3</v>
      </c>
      <c r="O1702">
        <f t="shared" si="181"/>
        <v>2.2317900125163128E-2</v>
      </c>
      <c r="P1702">
        <f t="shared" si="182"/>
        <v>1</v>
      </c>
      <c r="Q1702">
        <f t="shared" si="189"/>
        <v>25.174859338297797</v>
      </c>
    </row>
    <row r="1703" spans="1:17">
      <c r="A1703" s="842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183"/>
        <v>1.6661400836345475</v>
      </c>
      <c r="G1703">
        <f>LN(F1703/参数实验室!$E$58)/参数实验室!$E$59</f>
        <v>7.7413015547700498E-2</v>
      </c>
      <c r="H1703" s="905">
        <f>INDEX(神经网络!$F$10:$BN$70,MATCH(ROUND(G1703*2,1)/2,神经网络!$D$10:$D$70,0),MATCH(ROUND(E1703*2,1)/2,神经网络!$F$8:$BN$8,0))</f>
        <v>-1.9336419178296357E-2</v>
      </c>
      <c r="I1703">
        <f t="shared" si="184"/>
        <v>1946.3070086380771</v>
      </c>
      <c r="J1703">
        <f t="shared" si="185"/>
        <v>94.276365667770477</v>
      </c>
      <c r="K1703">
        <f t="shared" si="186"/>
        <v>20.644697054793721</v>
      </c>
      <c r="L1703">
        <f>MIN(MAX(L1702*(1+MAX(MIN(((B1703-B1702)/B1702)/($K$7*卓尔金历!$O$8),0),-卓尔金历!$N$11))+MIN(MAX(((B1703-B1702)/B1702)/($K$7*卓尔金历!$O$8),0),卓尔金历!$N$11),0),1)</f>
        <v>3.0942436111767687E-4</v>
      </c>
      <c r="M1703">
        <f t="shared" si="187"/>
        <v>1128.8174317338796</v>
      </c>
      <c r="N1703">
        <f t="shared" si="188"/>
        <v>-2.6778763176214249E-2</v>
      </c>
      <c r="O1703">
        <f t="shared" si="181"/>
        <v>2.2829574109066861E-2</v>
      </c>
      <c r="P1703">
        <f t="shared" si="182"/>
        <v>1.8757026733160678E-2</v>
      </c>
      <c r="Q1703">
        <f t="shared" si="189"/>
        <v>25.243599214704094</v>
      </c>
    </row>
    <row r="1704" spans="1:17">
      <c r="A1704" s="842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183"/>
        <v>1.6806531236568654</v>
      </c>
      <c r="G1704">
        <f>LN(F1704/参数实验室!$E$58)/参数实验室!$E$59</f>
        <v>8.1965000093869381E-2</v>
      </c>
      <c r="H1704" s="905">
        <f>INDEX(神经网络!$F$10:$BN$70,MATCH(ROUND(G1704*2,1)/2,神经网络!$D$10:$D$70,0),MATCH(ROUND(E1704*2,1)/2,神经网络!$F$8:$BN$8,0))</f>
        <v>-1.9336419178296357E-2</v>
      </c>
      <c r="I1704">
        <f t="shared" si="184"/>
        <v>1946.1394364618288</v>
      </c>
      <c r="J1704">
        <f t="shared" si="185"/>
        <v>94.696141414947377</v>
      </c>
      <c r="K1704">
        <f t="shared" si="186"/>
        <v>20.551412205214088</v>
      </c>
      <c r="L1704">
        <f>MIN(MAX(L1703*(1+MAX(MIN(((B1704-B1703)/B1703)/($K$7*卓尔金历!$O$8),0),-卓尔金历!$N$11))+MIN(MAX(((B1704-B1703)/B1703)/($K$7*卓尔金历!$O$8),0),卓尔金历!$N$11),0),1)</f>
        <v>0.13132436426216496</v>
      </c>
      <c r="M1704">
        <f t="shared" si="187"/>
        <v>1128.8174016614323</v>
      </c>
      <c r="N1704">
        <f t="shared" si="188"/>
        <v>4.4526085005884087E-3</v>
      </c>
      <c r="O1704">
        <f t="shared" si="181"/>
        <v>2.2895669959422063E-2</v>
      </c>
      <c r="P1704">
        <f t="shared" si="182"/>
        <v>1</v>
      </c>
      <c r="Q1704">
        <f t="shared" si="189"/>
        <v>25.243558447977843</v>
      </c>
    </row>
    <row r="1705" spans="1:17">
      <c r="A1705" s="842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183"/>
        <v>1.6639901493917049</v>
      </c>
      <c r="G1705">
        <f>LN(F1705/参数实验室!$E$58)/参数实验室!$E$59</f>
        <v>7.6735323230867097E-2</v>
      </c>
      <c r="H1705" s="905">
        <f>INDEX(神经网络!$F$10:$BN$70,MATCH(ROUND(G1705*2,1)/2,神经网络!$D$10:$D$70,0),MATCH(ROUND(E1705*2,1)/2,神经网络!$F$8:$BN$8,0))</f>
        <v>-4.9404046806322661E-2</v>
      </c>
      <c r="I1705">
        <f t="shared" si="184"/>
        <v>1946.3764976836692</v>
      </c>
      <c r="J1705">
        <f t="shared" si="185"/>
        <v>94.099596983360456</v>
      </c>
      <c r="K1705">
        <f t="shared" si="186"/>
        <v>20.684217149493691</v>
      </c>
      <c r="L1705">
        <f>MIN(MAX(L1704*(1+MAX(MIN(((B1705-B1704)/B1704)/($K$7*卓尔金历!$O$8),0),-卓尔金历!$N$11))+MIN(MAX(((B1705-B1704)/B1704)/($K$7*卓尔金历!$O$8),0),卓尔金历!$N$11),0),1)</f>
        <v>0.1069820350892032</v>
      </c>
      <c r="M1705">
        <f t="shared" si="187"/>
        <v>1128.8354590759695</v>
      </c>
      <c r="N1705">
        <f t="shared" si="188"/>
        <v>-6.2995642976934095E-3</v>
      </c>
      <c r="O1705">
        <f t="shared" si="181"/>
        <v>2.2717222812301954E-2</v>
      </c>
      <c r="P1705">
        <f t="shared" si="182"/>
        <v>1</v>
      </c>
      <c r="Q1705">
        <f t="shared" si="189"/>
        <v>25.246633391477346</v>
      </c>
    </row>
    <row r="1706" spans="1:17">
      <c r="A1706" s="842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183"/>
        <v>1.7445325840190895</v>
      </c>
      <c r="G1706">
        <f>LN(F1706/参数实验室!$E$58)/参数实验室!$E$59</f>
        <v>0.10154424856518478</v>
      </c>
      <c r="H1706" s="905">
        <f>INDEX(神经网络!$F$10:$BN$70,MATCH(ROUND(G1706*2,1)/2,神经网络!$D$10:$D$70,0),MATCH(ROUND(E1706*2,1)/2,神经网络!$F$8:$BN$8,0))</f>
        <v>-0.11640394150406495</v>
      </c>
      <c r="I1706">
        <f t="shared" si="184"/>
        <v>1951.1138380476477</v>
      </c>
      <c r="J1706">
        <f t="shared" si="185"/>
        <v>89.463708551135099</v>
      </c>
      <c r="K1706">
        <f t="shared" si="186"/>
        <v>21.80899796851639</v>
      </c>
      <c r="L1706">
        <f>MIN(MAX(L1705*(1+MAX(MIN(((B1706-B1705)/B1705)/($K$7*卓尔金历!$O$8),0),-卓尔金历!$N$11))+MIN(MAX(((B1706-B1705)/B1705)/($K$7*卓尔金历!$O$8),0),卓尔金历!$N$11),0),1)</f>
        <v>0</v>
      </c>
      <c r="M1706">
        <f t="shared" si="187"/>
        <v>1129.1293926767273</v>
      </c>
      <c r="N1706">
        <f t="shared" si="188"/>
        <v>-4.926576288148312E-2</v>
      </c>
      <c r="O1706">
        <f t="shared" si="181"/>
        <v>2.454051364055039E-2</v>
      </c>
      <c r="P1706">
        <f t="shared" si="182"/>
        <v>6.8854992495215993E-3</v>
      </c>
      <c r="Q1706">
        <f t="shared" si="189"/>
        <v>25.308081880791899</v>
      </c>
    </row>
    <row r="1707" spans="1:17">
      <c r="A1707" s="842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183"/>
        <v>1.7831874932454339</v>
      </c>
      <c r="G1707">
        <f>LN(F1707/参数实验室!$E$58)/参数实验室!$E$59</f>
        <v>0.11304686044040535</v>
      </c>
      <c r="H1707" s="905">
        <f>INDEX(神经网络!$F$10:$BN$70,MATCH(ROUND(G1707*2,1)/2,神经网络!$D$10:$D$70,0),MATCH(ROUND(E1707*2,1)/2,神经网络!$F$8:$BN$8,0))</f>
        <v>-4.9404046806322661E-2</v>
      </c>
      <c r="I1707">
        <f t="shared" si="184"/>
        <v>1953.2745449386907</v>
      </c>
      <c r="J1707">
        <f t="shared" si="185"/>
        <v>88.612585291887655</v>
      </c>
      <c r="K1707">
        <f t="shared" si="186"/>
        <v>22.042856988142855</v>
      </c>
      <c r="L1707">
        <f>MIN(MAX(L1706*(1+MAX(MIN(((B1707-B1706)/B1706)/($K$7*卓尔金历!$O$8),0),-卓尔金历!$N$11))+MIN(MAX(((B1707-B1706)/B1706)/($K$7*卓尔金历!$O$8),0),卓尔金历!$N$11),0),1)</f>
        <v>0</v>
      </c>
      <c r="M1707">
        <f t="shared" si="187"/>
        <v>1129.1293926767273</v>
      </c>
      <c r="N1707">
        <f t="shared" si="188"/>
        <v>-9.5136147721951326E-3</v>
      </c>
      <c r="O1707">
        <f t="shared" si="181"/>
        <v>2.1287780694547287E-2</v>
      </c>
      <c r="P1707">
        <f t="shared" si="182"/>
        <v>0.8497149973947582</v>
      </c>
      <c r="Q1707">
        <f t="shared" si="189"/>
        <v>25.30827485884209</v>
      </c>
    </row>
    <row r="1708" spans="1:17">
      <c r="A1708" s="842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183"/>
        <v>1.7418544338528803</v>
      </c>
      <c r="G1708">
        <f>LN(F1708/参数实验室!$E$58)/参数实验室!$E$59</f>
        <v>0.10073789045749694</v>
      </c>
      <c r="H1708" s="905">
        <f>INDEX(神经网络!$F$10:$BN$70,MATCH(ROUND(G1708*2,1)/2,神经网络!$D$10:$D$70,0),MATCH(ROUND(E1708*2,1)/2,神经网络!$F$8:$BN$8,0))</f>
        <v>-4.9404046806322661E-2</v>
      </c>
      <c r="I1708">
        <f t="shared" si="184"/>
        <v>1951.5824374083927</v>
      </c>
      <c r="J1708">
        <f t="shared" si="185"/>
        <v>90.166393998643173</v>
      </c>
      <c r="K1708">
        <f t="shared" si="186"/>
        <v>21.644232965973554</v>
      </c>
      <c r="L1708">
        <f>MIN(MAX(L1707*(1+MAX(MIN(((B1708-B1707)/B1707)/($K$7*卓尔金历!$O$8),0),-卓尔金历!$N$11))+MIN(MAX(((B1708-B1707)/B1707)/($K$7*卓尔金历!$O$8),0),卓尔金历!$N$11),0),1)</f>
        <v>0.51595099483043294</v>
      </c>
      <c r="M1708">
        <f t="shared" si="187"/>
        <v>1129.1293926767273</v>
      </c>
      <c r="N1708">
        <f t="shared" si="188"/>
        <v>1.7534853561007264E-2</v>
      </c>
      <c r="O1708">
        <f t="shared" ref="O1708:O1771" si="190">STDEVP(N1688:N1708)</f>
        <v>2.180240207014298E-2</v>
      </c>
      <c r="P1708">
        <f t="shared" ref="P1708:P1771" si="191">MIN(O1707*MAX(1-LN(MAX(ABS(N1708),0.0001)/O1708),0)+MAX(-LN(MAX(ABS(N1708),0.0001)/O1708),0),1)</f>
        <v>0.24375450794511375</v>
      </c>
      <c r="Q1708">
        <f t="shared" si="189"/>
        <v>25.289645389089262</v>
      </c>
    </row>
    <row r="1709" spans="1:17">
      <c r="A1709" s="842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183"/>
        <v>1.7557132899872239</v>
      </c>
      <c r="G1709">
        <f>LN(F1709/参数实验室!$E$58)/参数实验室!$E$59</f>
        <v>0.1048973036943012</v>
      </c>
      <c r="H1709" s="905">
        <f>INDEX(神经网络!$F$10:$BN$70,MATCH(ROUND(G1709*2,1)/2,神经网络!$D$10:$D$70,0),MATCH(ROUND(E1709*2,1)/2,神经网络!$F$8:$BN$8,0))</f>
        <v>-4.9404046806322661E-2</v>
      </c>
      <c r="I1709">
        <f t="shared" si="184"/>
        <v>1950.4807393964918</v>
      </c>
      <c r="J1709">
        <f t="shared" si="185"/>
        <v>91.196680100554502</v>
      </c>
      <c r="K1709">
        <f t="shared" si="186"/>
        <v>21.387628773831125</v>
      </c>
      <c r="L1709">
        <f>MIN(MAX(L1708*(1+MAX(MIN(((B1709-B1708)/B1708)/($K$7*卓尔金历!$O$8),0),-卓尔金历!$N$11))+MIN(MAX(((B1709-B1708)/B1708)/($K$7*卓尔金历!$O$8),0),卓尔金历!$N$11),0),1)</f>
        <v>0.8521678262140151</v>
      </c>
      <c r="M1709">
        <f t="shared" si="187"/>
        <v>1128.8005199709146</v>
      </c>
      <c r="N1709">
        <f t="shared" si="188"/>
        <v>1.1426497791703148E-2</v>
      </c>
      <c r="O1709">
        <f t="shared" si="190"/>
        <v>2.0497912464060703E-2</v>
      </c>
      <c r="P1709">
        <f t="shared" si="191"/>
        <v>0.61893148874256487</v>
      </c>
      <c r="Q1709">
        <f t="shared" si="189"/>
        <v>25.286165454662928</v>
      </c>
    </row>
    <row r="1710" spans="1:17">
      <c r="A1710" s="842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183"/>
        <v>1.7869176382098535</v>
      </c>
      <c r="G1710">
        <f>LN(F1710/参数实验室!$E$58)/参数实验室!$E$59</f>
        <v>0.11414362499281078</v>
      </c>
      <c r="H1710" s="905">
        <f>INDEX(神经网络!$F$10:$BN$70,MATCH(ROUND(G1710*2,1)/2,神经网络!$D$10:$D$70,0),MATCH(ROUND(E1710*2,1)/2,神经网络!$F$8:$BN$8,0))</f>
        <v>-4.9404046806322661E-2</v>
      </c>
      <c r="I1710">
        <f t="shared" si="184"/>
        <v>1952.6698184693112</v>
      </c>
      <c r="J1710">
        <f t="shared" si="185"/>
        <v>89.124935158213816</v>
      </c>
      <c r="K1710">
        <f t="shared" si="186"/>
        <v>21.909354716533016</v>
      </c>
      <c r="L1710">
        <f>MIN(MAX(L1709*(1+MAX(MIN(((B1710-B1709)/B1709)/($K$7*卓尔金历!$O$8),0),-卓尔金历!$N$11))+MIN(MAX(((B1710-B1709)/B1709)/($K$7*卓尔金历!$O$8),0),卓尔金历!$N$11),0),1)</f>
        <v>0.28254327060682921</v>
      </c>
      <c r="M1710">
        <f t="shared" si="187"/>
        <v>1129.8801180849487</v>
      </c>
      <c r="N1710">
        <f t="shared" si="188"/>
        <v>-2.2717328526173964E-2</v>
      </c>
      <c r="O1710">
        <f t="shared" si="190"/>
        <v>2.0633526467046564E-2</v>
      </c>
      <c r="P1710">
        <f t="shared" si="191"/>
        <v>1.8525792866674606E-2</v>
      </c>
      <c r="Q1710">
        <f t="shared" si="189"/>
        <v>25.303730340718978</v>
      </c>
    </row>
    <row r="1711" spans="1:17">
      <c r="A1711" s="842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183"/>
        <v>1.7748145772047317</v>
      </c>
      <c r="G1711">
        <f>LN(F1711/参数实验室!$E$58)/参数实验室!$E$59</f>
        <v>0.11057661626320046</v>
      </c>
      <c r="H1711" s="905">
        <f>INDEX(神经网络!$F$10:$BN$70,MATCH(ROUND(G1711*2,1)/2,神经网络!$D$10:$D$70,0),MATCH(ROUND(E1711*2,1)/2,神经网络!$F$8:$BN$8,0))</f>
        <v>-4.9404046806322661E-2</v>
      </c>
      <c r="I1711">
        <f t="shared" si="184"/>
        <v>1952.5307433034902</v>
      </c>
      <c r="J1711">
        <f t="shared" si="185"/>
        <v>89.253421651170996</v>
      </c>
      <c r="K1711">
        <f t="shared" si="186"/>
        <v>21.876256474900906</v>
      </c>
      <c r="L1711">
        <f>MIN(MAX(L1710*(1+MAX(MIN(((B1711-B1710)/B1710)/($K$7*卓尔金历!$O$8),0),-卓尔金历!$N$11))+MIN(MAX(((B1711-B1710)/B1710)/($K$7*卓尔金历!$O$8),0),卓尔金历!$N$11),0),1)</f>
        <v>0.32496267430031345</v>
      </c>
      <c r="M1711">
        <f t="shared" si="187"/>
        <v>1129.857380826018</v>
      </c>
      <c r="N1711">
        <f t="shared" si="188"/>
        <v>1.4416447285947221E-3</v>
      </c>
      <c r="O1711">
        <f t="shared" si="190"/>
        <v>2.029378687549923E-2</v>
      </c>
      <c r="P1711">
        <f t="shared" si="191"/>
        <v>1</v>
      </c>
      <c r="Q1711">
        <f t="shared" si="189"/>
        <v>25.303696953355324</v>
      </c>
    </row>
    <row r="1712" spans="1:17">
      <c r="A1712" s="842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183"/>
        <v>1.7733307483832883</v>
      </c>
      <c r="G1712">
        <f>LN(F1712/参数实验室!$E$58)/参数实验室!$E$59</f>
        <v>0.11013762995902608</v>
      </c>
      <c r="H1712" s="905">
        <f>INDEX(神经网络!$F$10:$BN$70,MATCH(ROUND(G1712*2,1)/2,神经网络!$D$10:$D$70,0),MATCH(ROUND(E1712*2,1)/2,神经网络!$F$8:$BN$8,0))</f>
        <v>-4.9404046806322661E-2</v>
      </c>
      <c r="I1712">
        <f t="shared" si="184"/>
        <v>1952.5635189092168</v>
      </c>
      <c r="J1712">
        <f t="shared" si="185"/>
        <v>89.223095646622099</v>
      </c>
      <c r="K1712">
        <f t="shared" si="186"/>
        <v>21.884059331930825</v>
      </c>
      <c r="L1712">
        <f>MIN(MAX(L1711*(1+MAX(MIN(((B1712-B1711)/B1711)/($K$7*卓尔金历!$O$8),0),-卓尔金历!$N$11))+MIN(MAX(((B1712-B1711)/B1711)/($K$7*卓尔金历!$O$8),0),卓尔金历!$N$11),0),1)</f>
        <v>0.32171382091859435</v>
      </c>
      <c r="M1712">
        <f t="shared" si="187"/>
        <v>1129.8635440784117</v>
      </c>
      <c r="N1712">
        <f t="shared" si="188"/>
        <v>-3.3977413961137621E-4</v>
      </c>
      <c r="O1712">
        <f t="shared" si="190"/>
        <v>1.9708268326867534E-2</v>
      </c>
      <c r="P1712">
        <f t="shared" si="191"/>
        <v>1</v>
      </c>
      <c r="Q1712">
        <f t="shared" si="189"/>
        <v>25.304121706715858</v>
      </c>
    </row>
    <row r="1713" spans="1:17">
      <c r="A1713" s="842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183"/>
        <v>1.7475804694085808</v>
      </c>
      <c r="G1713">
        <f>LN(F1713/参数实验室!$E$58)/参数实验室!$E$59</f>
        <v>0.10246042473201925</v>
      </c>
      <c r="H1713" s="905">
        <f>INDEX(神经网络!$F$10:$BN$70,MATCH(ROUND(G1713*2,1)/2,神经网络!$D$10:$D$70,0),MATCH(ROUND(E1713*2,1)/2,神经网络!$F$8:$BN$8,0))</f>
        <v>-1.9336419178296357E-2</v>
      </c>
      <c r="I1713">
        <f t="shared" si="184"/>
        <v>1951.7921546253949</v>
      </c>
      <c r="J1713">
        <f t="shared" si="185"/>
        <v>89.93655480627254</v>
      </c>
      <c r="K1713">
        <f t="shared" si="186"/>
        <v>21.701878160995211</v>
      </c>
      <c r="L1713">
        <f>MIN(MAX(L1712*(1+MAX(MIN(((B1713-B1712)/B1712)/($K$7*卓尔金历!$O$8),0),-卓尔金历!$N$11))+MIN(MAX(((B1713-B1712)/B1712)/($K$7*卓尔金历!$O$8),0),卓尔金历!$N$11),0),1)</f>
        <v>0.55700093426948849</v>
      </c>
      <c r="M1713">
        <f t="shared" si="187"/>
        <v>1129.7199455233385</v>
      </c>
      <c r="N1713">
        <f t="shared" si="188"/>
        <v>7.9963506587596815E-3</v>
      </c>
      <c r="O1713">
        <f t="shared" si="190"/>
        <v>1.9553924864688311E-2</v>
      </c>
      <c r="P1713">
        <f t="shared" si="191"/>
        <v>0.93152197636997391</v>
      </c>
      <c r="Q1713">
        <f t="shared" si="189"/>
        <v>25.294125260746743</v>
      </c>
    </row>
    <row r="1714" spans="1:17">
      <c r="A1714" s="842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183"/>
        <v>1.6724168815723852</v>
      </c>
      <c r="G1714">
        <f>LN(F1714/参数实验室!$E$58)/参数实验室!$E$59</f>
        <v>7.9386566810267983E-2</v>
      </c>
      <c r="H1714" s="905">
        <f>INDEX(神经网络!$F$10:$BN$70,MATCH(ROUND(G1714*2,1)/2,神经网络!$D$10:$D$70,0),MATCH(ROUND(E1714*2,1)/2,神经网络!$F$8:$BN$8,0))</f>
        <v>-1.9336419178296357E-2</v>
      </c>
      <c r="I1714">
        <f t="shared" si="184"/>
        <v>1950.2501437041112</v>
      </c>
      <c r="J1714">
        <f t="shared" si="185"/>
        <v>93.611188699572892</v>
      </c>
      <c r="K1714">
        <f t="shared" si="186"/>
        <v>20.833515424775388</v>
      </c>
      <c r="L1714">
        <f>MIN(MAX(L1713*(1+MAX(MIN(((B1714-B1713)/B1713)/($K$7*卓尔金历!$O$8),0),-卓尔金历!$N$11))+MIN(MAX(((B1714-B1713)/B1713)/($K$7*卓尔金历!$O$8),0),卓尔金历!$N$11),0),1)</f>
        <v>1</v>
      </c>
      <c r="M1714">
        <f t="shared" si="187"/>
        <v>1129.2228033556198</v>
      </c>
      <c r="N1714">
        <f t="shared" si="188"/>
        <v>4.0858068237277625E-2</v>
      </c>
      <c r="O1714">
        <f t="shared" si="190"/>
        <v>2.1743588246214019E-2</v>
      </c>
      <c r="P1714">
        <f t="shared" si="191"/>
        <v>7.2195947453276513E-3</v>
      </c>
      <c r="Q1714">
        <f t="shared" si="189"/>
        <v>25.275510105961455</v>
      </c>
    </row>
    <row r="1715" spans="1:17">
      <c r="A1715" s="842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183"/>
        <v>1.7293343083047896</v>
      </c>
      <c r="G1715">
        <f>LN(F1715/参数实验室!$E$58)/参数实验室!$E$59</f>
        <v>9.6951713733416933E-2</v>
      </c>
      <c r="H1715" s="905">
        <f>INDEX(神经网络!$F$10:$BN$70,MATCH(ROUND(G1715*2,1)/2,神经网络!$D$10:$D$70,0),MATCH(ROUND(E1715*2,1)/2,神经网络!$F$8:$BN$8,0))</f>
        <v>-1.9336419178296357E-2</v>
      </c>
      <c r="I1715">
        <f t="shared" si="184"/>
        <v>1950.3700602310093</v>
      </c>
      <c r="J1715">
        <f t="shared" si="185"/>
        <v>93.313515023342902</v>
      </c>
      <c r="K1715">
        <f t="shared" si="186"/>
        <v>20.901260227343418</v>
      </c>
      <c r="L1715">
        <f>MIN(MAX(L1714*(1+MAX(MIN(((B1715-B1714)/B1714)/($K$7*卓尔金历!$O$8),0),-卓尔金历!$N$11))+MIN(MAX(((B1715-B1714)/B1714)/($K$7*卓尔金历!$O$8),0),卓尔金历!$N$11),0),1)</f>
        <v>0.90643380217005542</v>
      </c>
      <c r="M1715">
        <f t="shared" si="187"/>
        <v>1129.292236744516</v>
      </c>
      <c r="N1715">
        <f t="shared" si="188"/>
        <v>-3.1798942024474997E-3</v>
      </c>
      <c r="O1715">
        <f t="shared" si="190"/>
        <v>2.1592566958666692E-2</v>
      </c>
      <c r="P1715">
        <f t="shared" si="191"/>
        <v>1</v>
      </c>
      <c r="Q1715">
        <f t="shared" si="189"/>
        <v>25.275521326184045</v>
      </c>
    </row>
    <row r="1716" spans="1:17">
      <c r="A1716" s="842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183"/>
        <v>1.7925850838478099</v>
      </c>
      <c r="G1716">
        <f>LN(F1716/参数实验室!$E$58)/参数实验室!$E$59</f>
        <v>0.11580563475987485</v>
      </c>
      <c r="H1716" s="905">
        <f>INDEX(神经网络!$F$10:$BN$70,MATCH(ROUND(G1716*2,1)/2,神经网络!$D$10:$D$70,0),MATCH(ROUND(E1716*2,1)/2,神经网络!$F$8:$BN$8,0))</f>
        <v>-1.9336419178296357E-2</v>
      </c>
      <c r="I1716">
        <f t="shared" si="184"/>
        <v>1950.7029188607862</v>
      </c>
      <c r="J1716">
        <f t="shared" si="185"/>
        <v>92.489924584014858</v>
      </c>
      <c r="K1716">
        <f t="shared" si="186"/>
        <v>21.090977505218213</v>
      </c>
      <c r="L1716">
        <f>MIN(MAX(L1715*(1+MAX(MIN(((B1716-B1715)/B1715)/($K$7*卓尔金历!$O$8),0),-卓尔金历!$N$11))+MIN(MAX(((B1716-B1715)/B1715)/($K$7*卓尔金历!$O$8),0),卓尔金历!$N$11),0),1)</f>
        <v>0.67103234288453206</v>
      </c>
      <c r="M1716">
        <f t="shared" si="187"/>
        <v>1129.4669336590941</v>
      </c>
      <c r="N1716">
        <f t="shared" si="188"/>
        <v>-8.8260573950303019E-3</v>
      </c>
      <c r="O1716">
        <f t="shared" si="190"/>
        <v>2.0955705483529419E-2</v>
      </c>
      <c r="P1716">
        <f t="shared" si="191"/>
        <v>0.90496624794675984</v>
      </c>
      <c r="Q1716">
        <f t="shared" si="189"/>
        <v>25.279834956487893</v>
      </c>
    </row>
    <row r="1717" spans="1:17">
      <c r="A1717" s="842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183"/>
        <v>1.7903851557979999</v>
      </c>
      <c r="G1717">
        <f>LN(F1717/参数实验室!$E$58)/参数实验室!$E$59</f>
        <v>0.11516111850698971</v>
      </c>
      <c r="H1717" s="905">
        <f>INDEX(神经网络!$F$10:$BN$70,MATCH(ROUND(G1717*2,1)/2,神经网络!$D$10:$D$70,0),MATCH(ROUND(E1717*2,1)/2,神经网络!$F$8:$BN$8,0))</f>
        <v>-4.9404046806322661E-2</v>
      </c>
      <c r="I1717">
        <f t="shared" si="184"/>
        <v>1951.0134125192615</v>
      </c>
      <c r="J1717">
        <f t="shared" si="185"/>
        <v>91.728582259287208</v>
      </c>
      <c r="K1717">
        <f t="shared" si="186"/>
        <v>21.269416407247785</v>
      </c>
      <c r="L1717">
        <f>MIN(MAX(L1716*(1+MAX(MIN(((B1717-B1716)/B1716)/($K$7*卓尔金历!$O$8),0),-卓尔金历!$N$11))+MIN(MAX(((B1717-B1716)/B1716)/($K$7*卓尔金历!$O$8),0),卓尔金历!$N$11),0),1)</f>
        <v>0.50850167780078015</v>
      </c>
      <c r="M1717">
        <f t="shared" si="187"/>
        <v>1129.5875701163868</v>
      </c>
      <c r="N1717">
        <f t="shared" si="188"/>
        <v>-8.2316244515485519E-3</v>
      </c>
      <c r="O1717">
        <f t="shared" si="190"/>
        <v>2.0814240002430155E-2</v>
      </c>
      <c r="P1717">
        <f t="shared" si="191"/>
        <v>0.96804934034581114</v>
      </c>
      <c r="Q1717">
        <f t="shared" si="189"/>
        <v>25.283476355054077</v>
      </c>
    </row>
    <row r="1718" spans="1:17">
      <c r="A1718" s="842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183"/>
        <v>1.9189701865796174</v>
      </c>
      <c r="G1718">
        <f>LN(F1718/参数实验室!$E$58)/参数实验室!$E$59</f>
        <v>0.15156389979910551</v>
      </c>
      <c r="H1718" s="905">
        <f>INDEX(神经网络!$F$10:$BN$70,MATCH(ROUND(G1718*2,1)/2,神经网络!$D$10:$D$70,0),MATCH(ROUND(E1718*2,1)/2,神经网络!$F$8:$BN$8,0))</f>
        <v>-8.1629281988694555E-2</v>
      </c>
      <c r="I1718">
        <f t="shared" si="184"/>
        <v>1955.6902291461035</v>
      </c>
      <c r="J1718">
        <f t="shared" si="185"/>
        <v>87.277842065360389</v>
      </c>
      <c r="K1718">
        <f t="shared" si="186"/>
        <v>22.407637297924158</v>
      </c>
      <c r="L1718">
        <f>MIN(MAX(L1717*(1+MAX(MIN(((B1718-B1717)/B1717)/($K$7*卓尔金历!$O$8),0),-卓尔金历!$N$11))+MIN(MAX(((B1718-B1717)/B1717)/($K$7*卓尔金历!$O$8),0),卓尔金历!$N$11),0),1)</f>
        <v>0</v>
      </c>
      <c r="M1718">
        <f t="shared" si="187"/>
        <v>1130.9644700594981</v>
      </c>
      <c r="N1718">
        <f t="shared" si="188"/>
        <v>-4.8520756391350291E-2</v>
      </c>
      <c r="O1718">
        <f t="shared" si="190"/>
        <v>2.2812589995980605E-2</v>
      </c>
      <c r="P1718">
        <f t="shared" si="191"/>
        <v>5.1061681555792477E-3</v>
      </c>
      <c r="Q1718">
        <f t="shared" si="189"/>
        <v>25.34214747352587</v>
      </c>
    </row>
    <row r="1719" spans="1:17">
      <c r="A1719" s="842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183"/>
        <v>1.9201434040661542</v>
      </c>
      <c r="G1719">
        <f>LN(F1719/参数实验室!$E$58)/参数实验室!$E$59</f>
        <v>0.15188468632748117</v>
      </c>
      <c r="H1719" s="905">
        <f>INDEX(神经网络!$F$10:$BN$70,MATCH(ROUND(G1719*2,1)/2,神经网络!$D$10:$D$70,0),MATCH(ROUND(E1719*2,1)/2,神经网络!$F$8:$BN$8,0))</f>
        <v>-4.4335129639254164E-2</v>
      </c>
      <c r="I1719">
        <f t="shared" si="184"/>
        <v>1954.4297490748545</v>
      </c>
      <c r="J1719">
        <f t="shared" si="185"/>
        <v>87.9669606160966</v>
      </c>
      <c r="K1719">
        <f t="shared" si="186"/>
        <v>22.217770574162863</v>
      </c>
      <c r="L1719">
        <f>MIN(MAX(L1718*(1+MAX(MIN(((B1719-B1718)/B1718)/($K$7*卓尔金历!$O$8),0),-卓尔金历!$N$11))+MIN(MAX(((B1719-B1718)/B1718)/($K$7*卓尔金历!$O$8),0),卓尔金历!$N$11),0),1)</f>
        <v>0.23232516384632157</v>
      </c>
      <c r="M1719">
        <f t="shared" si="187"/>
        <v>1130.9644700594981</v>
      </c>
      <c r="N1719">
        <f t="shared" si="188"/>
        <v>7.8956873179808797E-3</v>
      </c>
      <c r="O1719">
        <f t="shared" si="190"/>
        <v>2.1302696922816527E-2</v>
      </c>
      <c r="P1719">
        <f t="shared" si="191"/>
        <v>1</v>
      </c>
      <c r="Q1719">
        <f t="shared" si="189"/>
        <v>25.342064071913953</v>
      </c>
    </row>
    <row r="1720" spans="1:17">
      <c r="A1720" s="842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183"/>
        <v>1.8834400947778809</v>
      </c>
      <c r="G1720">
        <f>LN(F1720/参数实验室!$E$58)/参数实验室!$E$59</f>
        <v>0.14175503977750667</v>
      </c>
      <c r="H1720" s="905">
        <f>INDEX(神经网络!$F$10:$BN$70,MATCH(ROUND(G1720*2,1)/2,神经网络!$D$10:$D$70,0),MATCH(ROUND(E1720*2,1)/2,神经网络!$F$8:$BN$8,0))</f>
        <v>-4.4335129639254164E-2</v>
      </c>
      <c r="I1720">
        <f t="shared" si="184"/>
        <v>1952.6637662210248</v>
      </c>
      <c r="J1720">
        <f t="shared" si="185"/>
        <v>89.759786121862533</v>
      </c>
      <c r="K1720">
        <f t="shared" si="186"/>
        <v>21.754327306105512</v>
      </c>
      <c r="L1720">
        <f>MIN(MAX(L1719*(1+MAX(MIN(((B1720-B1719)/B1719)/($K$7*卓尔金历!$O$8),0),-卓尔金历!$N$11))+MIN(MAX(((B1720-B1719)/B1719)/($K$7*卓尔金历!$O$8),0),卓尔金历!$N$11),0),1)</f>
        <v>0.8320123183785304</v>
      </c>
      <c r="M1720">
        <f t="shared" si="187"/>
        <v>1130.7270531585839</v>
      </c>
      <c r="N1720">
        <f t="shared" si="188"/>
        <v>2.0380668983098493E-2</v>
      </c>
      <c r="O1720">
        <f t="shared" si="190"/>
        <v>2.1276171550769173E-2</v>
      </c>
      <c r="P1720">
        <f t="shared" si="191"/>
        <v>6.5219619023618142E-2</v>
      </c>
      <c r="Q1720">
        <f t="shared" si="189"/>
        <v>25.319165499758654</v>
      </c>
    </row>
    <row r="1721" spans="1:17">
      <c r="A1721" s="842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183"/>
        <v>1.9071335054414349</v>
      </c>
      <c r="G1721">
        <f>LN(F1721/参数实验室!$E$58)/参数实验室!$E$59</f>
        <v>0.14831644480479539</v>
      </c>
      <c r="H1721" s="905">
        <f>INDEX(神经网络!$F$10:$BN$70,MATCH(ROUND(G1721*2,1)/2,神经网络!$D$10:$D$70,0),MATCH(ROUND(E1721*2,1)/2,神经网络!$F$8:$BN$8,0))</f>
        <v>-4.4335129639254164E-2</v>
      </c>
      <c r="I1721">
        <f t="shared" si="184"/>
        <v>1952.7722948590742</v>
      </c>
      <c r="J1721">
        <f t="shared" si="185"/>
        <v>89.64726068393108</v>
      </c>
      <c r="K1721">
        <f t="shared" si="186"/>
        <v>21.782844003945133</v>
      </c>
      <c r="L1721">
        <f>MIN(MAX(L1720*(1+MAX(MIN(((B1721-B1720)/B1720)/($K$7*卓尔金历!$O$8),0),-卓尔金历!$N$11))+MIN(MAX(((B1721-B1720)/B1720)/($K$7*卓尔金历!$O$8),0),卓尔金历!$N$11),0),1)</f>
        <v>0.8013217472853047</v>
      </c>
      <c r="M1721">
        <f t="shared" si="187"/>
        <v>1130.7793414468422</v>
      </c>
      <c r="N1721">
        <f t="shared" si="188"/>
        <v>-1.2536286325223749E-3</v>
      </c>
      <c r="O1721">
        <f t="shared" si="190"/>
        <v>2.1243822255857026E-2</v>
      </c>
      <c r="P1721">
        <f t="shared" si="191"/>
        <v>1</v>
      </c>
      <c r="Q1721">
        <f t="shared" si="189"/>
        <v>25.319257279014185</v>
      </c>
    </row>
    <row r="1722" spans="1:17">
      <c r="A1722" s="842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183"/>
        <v>1.8518890065636917</v>
      </c>
      <c r="G1722">
        <f>LN(F1722/参数实验室!$E$58)/参数实验室!$E$59</f>
        <v>0.13288829224079529</v>
      </c>
      <c r="H1722" s="905">
        <f>INDEX(神经网络!$F$10:$BN$70,MATCH(ROUND(G1722*2,1)/2,神经网络!$D$10:$D$70,0),MATCH(ROUND(E1722*2,1)/2,神经网络!$F$8:$BN$8,0))</f>
        <v>-3.5957733245887628E-2</v>
      </c>
      <c r="I1722">
        <f t="shared" si="184"/>
        <v>1949.110624928793</v>
      </c>
      <c r="J1722">
        <f t="shared" si="185"/>
        <v>93.438809305294953</v>
      </c>
      <c r="K1722">
        <f t="shared" si="186"/>
        <v>20.859754521918351</v>
      </c>
      <c r="L1722">
        <f>MIN(MAX(L1721*(1+MAX(MIN(((B1722-B1721)/B1721)/($K$7*卓尔金历!$O$8),0),-卓尔金历!$N$11))+MIN(MAX(((B1722-B1721)/B1721)/($K$7*卓尔金历!$O$8),0),卓尔金历!$N$11),0),1)</f>
        <v>1</v>
      </c>
      <c r="M1722">
        <f t="shared" si="187"/>
        <v>1129.0802670964592</v>
      </c>
      <c r="N1722">
        <f t="shared" si="188"/>
        <v>4.2294082300313847E-2</v>
      </c>
      <c r="O1722">
        <f t="shared" si="190"/>
        <v>2.2637139155551066E-2</v>
      </c>
      <c r="P1722">
        <f t="shared" si="191"/>
        <v>7.9652586695478349E-3</v>
      </c>
      <c r="Q1722">
        <f t="shared" si="189"/>
        <v>25.271780794797515</v>
      </c>
    </row>
    <row r="1723" spans="1:17">
      <c r="A1723" s="842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183"/>
        <v>1.8251010665895502</v>
      </c>
      <c r="G1723">
        <f>LN(F1723/参数实验室!$E$58)/参数实验室!$E$59</f>
        <v>0.12524072884130469</v>
      </c>
      <c r="H1723" s="905">
        <f>INDEX(神经网络!$F$10:$BN$70,MATCH(ROUND(G1723*2,1)/2,神经网络!$D$10:$D$70,0),MATCH(ROUND(E1723*2,1)/2,神经网络!$F$8:$BN$8,0))</f>
        <v>-3.5957733245887628E-2</v>
      </c>
      <c r="I1723">
        <f t="shared" si="184"/>
        <v>1948.8188098569854</v>
      </c>
      <c r="J1723">
        <f t="shared" si="185"/>
        <v>93.827860021547295</v>
      </c>
      <c r="K1723">
        <f t="shared" si="186"/>
        <v>20.770150884923144</v>
      </c>
      <c r="L1723">
        <f>MIN(MAX(L1722*(1+MAX(MIN(((B1723-B1722)/B1722)/($K$7*卓尔金历!$O$8),0),-卓尔金历!$N$11))+MIN(MAX(((B1723-B1722)/B1722)/($K$7*卓尔金历!$O$8),0),卓尔金历!$N$11),0),1)</f>
        <v>1</v>
      </c>
      <c r="M1723">
        <f t="shared" si="187"/>
        <v>1128.9112245418678</v>
      </c>
      <c r="N1723">
        <f t="shared" si="188"/>
        <v>4.1636951406474627E-3</v>
      </c>
      <c r="O1723">
        <f t="shared" si="190"/>
        <v>2.262101371709108E-2</v>
      </c>
      <c r="P1723">
        <f t="shared" si="191"/>
        <v>1</v>
      </c>
      <c r="Q1723">
        <f t="shared" si="189"/>
        <v>25.27175065731581</v>
      </c>
    </row>
    <row r="1724" spans="1:17">
      <c r="A1724" s="842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183"/>
        <v>1.8538240522285723</v>
      </c>
      <c r="G1724">
        <f>LN(F1724/参数实验室!$E$58)/参数实验室!$E$59</f>
        <v>0.13343642784490531</v>
      </c>
      <c r="H1724" s="905">
        <f>INDEX(神经网络!$F$10:$BN$70,MATCH(ROUND(G1724*2,1)/2,神经网络!$D$10:$D$70,0),MATCH(ROUND(E1724*2,1)/2,神经网络!$F$8:$BN$8,0))</f>
        <v>-3.5957733245887628E-2</v>
      </c>
      <c r="I1724">
        <f t="shared" si="184"/>
        <v>1948.9165577500301</v>
      </c>
      <c r="J1724">
        <f t="shared" si="185"/>
        <v>93.696979370336251</v>
      </c>
      <c r="K1724">
        <f t="shared" si="186"/>
        <v>20.800206910053731</v>
      </c>
      <c r="L1724">
        <f>MIN(MAX(L1723*(1+MAX(MIN(((B1724-B1723)/B1723)/($K$7*卓尔金历!$O$8),0),-卓尔金历!$N$11))+MIN(MAX(((B1724-B1723)/B1723)/($K$7*卓尔金历!$O$8),0),卓尔金历!$N$11),0),1)</f>
        <v>0.95895597468384919</v>
      </c>
      <c r="M1724">
        <f t="shared" si="187"/>
        <v>1128.9678479144848</v>
      </c>
      <c r="N1724">
        <f t="shared" si="188"/>
        <v>-1.3949018040163091E-3</v>
      </c>
      <c r="O1724">
        <f t="shared" si="190"/>
        <v>2.189161418558179E-2</v>
      </c>
      <c r="P1724">
        <f t="shared" si="191"/>
        <v>1</v>
      </c>
      <c r="Q1724">
        <f t="shared" si="189"/>
        <v>25.273018225325629</v>
      </c>
    </row>
    <row r="1725" spans="1:17">
      <c r="A1725" s="842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183"/>
        <v>1.8073930580876667</v>
      </c>
      <c r="G1725">
        <f>LN(F1725/参数实验室!$E$58)/参数实验室!$E$59</f>
        <v>0.12012347707834996</v>
      </c>
      <c r="H1725" s="905">
        <f>INDEX(神经网络!$F$10:$BN$70,MATCH(ROUND(G1725*2,1)/2,神经网络!$D$10:$D$70,0),MATCH(ROUND(E1725*2,1)/2,神经网络!$F$8:$BN$8,0))</f>
        <v>-7.8584219924753118E-2</v>
      </c>
      <c r="I1725">
        <f t="shared" si="184"/>
        <v>1946.8038789360369</v>
      </c>
      <c r="J1725">
        <f t="shared" si="185"/>
        <v>96.521687083516085</v>
      </c>
      <c r="K1725">
        <f t="shared" si="186"/>
        <v>20.169600612674234</v>
      </c>
      <c r="L1725">
        <f>MIN(MAX(L1724*(1+MAX(MIN(((B1725-B1724)/B1724)/($K$7*卓尔金历!$O$8),0),-卓尔金历!$N$11))+MIN(MAX(((B1725-B1724)/B1724)/($K$7*卓尔金历!$O$8),0),卓尔金历!$N$11),0),1)</f>
        <v>1</v>
      </c>
      <c r="M1725">
        <f t="shared" si="187"/>
        <v>1127.7942469034854</v>
      </c>
      <c r="N1725">
        <f t="shared" si="188"/>
        <v>3.0147265495243079E-2</v>
      </c>
      <c r="O1725">
        <f t="shared" si="190"/>
        <v>2.2808081309620188E-2</v>
      </c>
      <c r="P1725">
        <f t="shared" si="191"/>
        <v>1.5784306856803459E-2</v>
      </c>
      <c r="Q1725">
        <f t="shared" si="189"/>
        <v>25.245621582838304</v>
      </c>
    </row>
    <row r="1726" spans="1:17">
      <c r="A1726" s="842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183"/>
        <v>1.8406485854223067</v>
      </c>
      <c r="G1726">
        <f>LN(F1726/参数实验室!$E$58)/参数实验室!$E$59</f>
        <v>0.1296928752366707</v>
      </c>
      <c r="H1726" s="905">
        <f>INDEX(神经网络!$F$10:$BN$70,MATCH(ROUND(G1726*2,1)/2,神经网络!$D$10:$D$70,0),MATCH(ROUND(E1726*2,1)/2,神经网络!$F$8:$BN$8,0))</f>
        <v>-3.5957733245887628E-2</v>
      </c>
      <c r="I1726">
        <f t="shared" si="184"/>
        <v>1946.7709909263097</v>
      </c>
      <c r="J1726">
        <f t="shared" si="185"/>
        <v>96.54243645504954</v>
      </c>
      <c r="K1726">
        <f t="shared" si="186"/>
        <v>20.164925005106252</v>
      </c>
      <c r="L1726">
        <f>MIN(MAX(L1725*(1+MAX(MIN(((B1726-B1725)/B1725)/($K$7*卓尔金历!$O$8),0),-卓尔金历!$N$11))+MIN(MAX(((B1726-B1725)/B1725)/($K$7*卓尔金历!$O$8),0),卓尔金历!$N$11),0),1)</f>
        <v>1</v>
      </c>
      <c r="M1726">
        <f t="shared" si="187"/>
        <v>1127.7751946976809</v>
      </c>
      <c r="N1726">
        <f t="shared" si="188"/>
        <v>2.1497108225534636E-4</v>
      </c>
      <c r="O1726">
        <f t="shared" si="190"/>
        <v>2.2748585237763401E-2</v>
      </c>
      <c r="P1726">
        <f t="shared" si="191"/>
        <v>1</v>
      </c>
      <c r="Q1726">
        <f t="shared" si="189"/>
        <v>25.245614851103902</v>
      </c>
    </row>
    <row r="1727" spans="1:17">
      <c r="A1727" s="842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183"/>
        <v>1.8892674791314601</v>
      </c>
      <c r="G1727">
        <f>LN(F1727/参数实验室!$E$58)/参数实验室!$E$59</f>
        <v>0.14337643693646215</v>
      </c>
      <c r="H1727" s="905">
        <f>INDEX(神经网络!$F$10:$BN$70,MATCH(ROUND(G1727*2,1)/2,神经网络!$D$10:$D$70,0),MATCH(ROUND(E1727*2,1)/2,神经网络!$F$8:$BN$8,0))</f>
        <v>-3.5957733245887628E-2</v>
      </c>
      <c r="I1727">
        <f t="shared" si="184"/>
        <v>1948.8026524041727</v>
      </c>
      <c r="J1727">
        <f t="shared" si="185"/>
        <v>93.740473245281379</v>
      </c>
      <c r="K1727">
        <f t="shared" si="186"/>
        <v>20.789340878458493</v>
      </c>
      <c r="L1727">
        <f>MIN(MAX(L1726*(1+MAX(MIN(((B1727-B1726)/B1726)/($K$7*卓尔金历!$O$8),0),-卓尔金历!$N$11))+MIN(MAX(((B1727-B1726)/B1726)/($K$7*卓尔金历!$O$8),0),卓尔金历!$N$11),0),1)</f>
        <v>0.14601452407986126</v>
      </c>
      <c r="M1727">
        <f t="shared" si="187"/>
        <v>1128.9521474206442</v>
      </c>
      <c r="N1727">
        <f t="shared" si="188"/>
        <v>-2.9023125090413077E-2</v>
      </c>
      <c r="O1727">
        <f t="shared" si="190"/>
        <v>2.093436187388625E-2</v>
      </c>
      <c r="P1727">
        <f t="shared" si="191"/>
        <v>1.5316599432042005E-2</v>
      </c>
      <c r="Q1727">
        <f t="shared" si="189"/>
        <v>25.271961320933695</v>
      </c>
    </row>
    <row r="1728" spans="1:17">
      <c r="A1728" s="842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183"/>
        <v>1.8471901551025278</v>
      </c>
      <c r="G1728">
        <f>LN(F1728/参数实验室!$E$58)/参数实验室!$E$59</f>
        <v>0.13155487254040918</v>
      </c>
      <c r="H1728" s="905">
        <f>INDEX(神经网络!$F$10:$BN$70,MATCH(ROUND(G1728*2,1)/2,神经网络!$D$10:$D$70,0),MATCH(ROUND(E1728*2,1)/2,神经网络!$F$8:$BN$8,0))</f>
        <v>-4.4335129639254164E-2</v>
      </c>
      <c r="I1728">
        <f t="shared" si="184"/>
        <v>1948.8933317156104</v>
      </c>
      <c r="J1728">
        <f t="shared" si="185"/>
        <v>93.619169227085777</v>
      </c>
      <c r="K1728">
        <f t="shared" si="186"/>
        <v>20.817246593892644</v>
      </c>
      <c r="L1728">
        <f>MIN(MAX(L1727*(1+MAX(MIN(((B1728-B1727)/B1727)/($K$7*卓尔金历!$O$8),0),-卓尔金历!$N$11))+MIN(MAX(((B1728-B1727)/B1727)/($K$7*卓尔金历!$O$8),0),卓尔金历!$N$11),0),1)</f>
        <v>0.14045483616814139</v>
      </c>
      <c r="M1728">
        <f t="shared" si="187"/>
        <v>1128.9598177134478</v>
      </c>
      <c r="N1728">
        <f t="shared" si="188"/>
        <v>-1.2940410262085962E-3</v>
      </c>
      <c r="O1728">
        <f t="shared" si="190"/>
        <v>2.0783402346110518E-2</v>
      </c>
      <c r="P1728">
        <f t="shared" si="191"/>
        <v>1</v>
      </c>
      <c r="Q1728">
        <f t="shared" si="189"/>
        <v>25.27197933209246</v>
      </c>
    </row>
    <row r="1729" spans="1:17">
      <c r="A1729" s="842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183"/>
        <v>1.8603148795996016</v>
      </c>
      <c r="G1729">
        <f>LN(F1729/参数实验室!$E$58)/参数实验室!$E$59</f>
        <v>0.1352708990477019</v>
      </c>
      <c r="H1729" s="905">
        <f>INDEX(神经网络!$F$10:$BN$70,MATCH(ROUND(G1729*2,1)/2,神经网络!$D$10:$D$70,0),MATCH(ROUND(E1729*2,1)/2,神经网络!$F$8:$BN$8,0))</f>
        <v>-3.5957733245887628E-2</v>
      </c>
      <c r="I1729">
        <f t="shared" si="184"/>
        <v>1948.7655401038289</v>
      </c>
      <c r="J1729">
        <f t="shared" si="185"/>
        <v>93.757631379434045</v>
      </c>
      <c r="K1729">
        <f t="shared" si="186"/>
        <v>20.785140488641815</v>
      </c>
      <c r="L1729">
        <f>MIN(MAX(L1728*(1+MAX(MIN(((B1729-B1728)/B1728)/($K$7*卓尔金历!$O$8),0),-卓尔金历!$N$11))+MIN(MAX(((B1729-B1728)/B1728)/($K$7*卓尔金历!$O$8),0),卓尔金历!$N$11),0),1)</f>
        <v>0.18397320476175072</v>
      </c>
      <c r="M1729">
        <f t="shared" si="187"/>
        <v>1128.9494202007295</v>
      </c>
      <c r="N1729">
        <f t="shared" si="188"/>
        <v>1.478993602393704E-3</v>
      </c>
      <c r="O1729">
        <f t="shared" si="190"/>
        <v>2.0522323462043749E-2</v>
      </c>
      <c r="P1729">
        <f t="shared" si="191"/>
        <v>1</v>
      </c>
      <c r="Q1729">
        <f t="shared" si="189"/>
        <v>25.270322213706759</v>
      </c>
    </row>
    <row r="1730" spans="1:17">
      <c r="A1730" s="842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183"/>
        <v>1.85271039803461</v>
      </c>
      <c r="G1730">
        <f>LN(F1730/参数实验室!$E$58)/参数实验室!$E$59</f>
        <v>0.13312103570071901</v>
      </c>
      <c r="H1730" s="905">
        <f>INDEX(神经网络!$F$10:$BN$70,MATCH(ROUND(G1730*2,1)/2,神经网络!$D$10:$D$70,0),MATCH(ROUND(E1730*2,1)/2,神经网络!$F$8:$BN$8,0))</f>
        <v>-5.4596378672302194E-2</v>
      </c>
      <c r="I1730">
        <f t="shared" si="184"/>
        <v>1949.6456078071071</v>
      </c>
      <c r="J1730">
        <f t="shared" si="185"/>
        <v>92.580104544910284</v>
      </c>
      <c r="K1730">
        <f t="shared" si="186"/>
        <v>21.05901281264314</v>
      </c>
      <c r="L1730">
        <f>MIN(MAX(L1729*(1+MAX(MIN(((B1730-B1729)/B1729)/($K$7*卓尔金历!$O$8),0),-卓尔金历!$N$11))+MIN(MAX(((B1730-B1729)/B1729)/($K$7*卓尔金历!$O$8),0),卓尔金历!$N$11),0),1)</f>
        <v>0.11598633116231617</v>
      </c>
      <c r="M1730">
        <f t="shared" si="187"/>
        <v>1129.0432164669683</v>
      </c>
      <c r="N1730">
        <f t="shared" si="188"/>
        <v>-1.2559263893499577E-2</v>
      </c>
      <c r="O1730">
        <f t="shared" si="190"/>
        <v>2.0637071514053439E-2</v>
      </c>
      <c r="P1730">
        <f t="shared" si="191"/>
        <v>0.52734482953035944</v>
      </c>
      <c r="Q1730">
        <f t="shared" si="189"/>
        <v>25.281734358458934</v>
      </c>
    </row>
    <row r="1731" spans="1:17">
      <c r="A1731" s="842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183"/>
        <v>1.754258452416777</v>
      </c>
      <c r="G1731">
        <f>LN(F1731/参数实验室!$E$58)/参数实验室!$E$59</f>
        <v>0.10446221333993809</v>
      </c>
      <c r="H1731" s="905">
        <f>INDEX(神经网络!$F$10:$BN$70,MATCH(ROUND(G1731*2,1)/2,神经网络!$D$10:$D$70,0),MATCH(ROUND(E1731*2,1)/2,神经网络!$F$8:$BN$8,0))</f>
        <v>-7.8584219924753118E-2</v>
      </c>
      <c r="I1731">
        <f t="shared" si="184"/>
        <v>1943.2727099038173</v>
      </c>
      <c r="J1731">
        <f t="shared" si="185"/>
        <v>98.122979928973166</v>
      </c>
      <c r="K1731">
        <f t="shared" si="186"/>
        <v>19.804460803274274</v>
      </c>
      <c r="L1731">
        <f>MIN(MAX(L1730*(1+MAX(MIN(((B1731-B1730)/B1730)/($K$7*卓尔金历!$O$8),0),-卓尔金历!$N$11))+MIN(MAX(((B1731-B1730)/B1730)/($K$7*卓尔金历!$O$8),0),卓尔金历!$N$11),0),1)</f>
        <v>1</v>
      </c>
      <c r="M1731">
        <f t="shared" si="187"/>
        <v>1128.6151623659416</v>
      </c>
      <c r="N1731">
        <f t="shared" si="188"/>
        <v>5.9871129021830574E-2</v>
      </c>
      <c r="O1731">
        <f t="shared" si="190"/>
        <v>2.343553774959959E-2</v>
      </c>
      <c r="P1731">
        <f t="shared" si="191"/>
        <v>1.2807196303744643E-3</v>
      </c>
      <c r="Q1731">
        <f t="shared" si="189"/>
        <v>25.238154798442068</v>
      </c>
    </row>
    <row r="1732" spans="1:17">
      <c r="A1732" s="842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183"/>
        <v>1.8190021061097912</v>
      </c>
      <c r="G1732">
        <f>LN(F1732/参数实验室!$E$58)/参数实验室!$E$59</f>
        <v>0.12348388118713934</v>
      </c>
      <c r="H1732" s="905">
        <f>INDEX(神经网络!$F$10:$BN$70,MATCH(ROUND(G1732*2,1)/2,神经网络!$D$10:$D$70,0),MATCH(ROUND(E1732*2,1)/2,神经网络!$F$8:$BN$8,0))</f>
        <v>-7.8584219924753118E-2</v>
      </c>
      <c r="I1732">
        <f t="shared" si="184"/>
        <v>1946.1933292085582</v>
      </c>
      <c r="J1732">
        <f t="shared" si="185"/>
        <v>96.24635888432212</v>
      </c>
      <c r="K1732">
        <f t="shared" si="186"/>
        <v>20.220955387493415</v>
      </c>
      <c r="L1732">
        <f>MIN(MAX(L1731*(1+MAX(MIN(((B1732-B1731)/B1731)/($K$7*卓尔金历!$O$8),0),-卓尔金历!$N$11))+MIN(MAX(((B1732-B1731)/B1731)/($K$7*卓尔金历!$O$8),0),卓尔金历!$N$11),0),1)</f>
        <v>0.43725432726838454</v>
      </c>
      <c r="M1732">
        <f t="shared" si="187"/>
        <v>1130.3114015062486</v>
      </c>
      <c r="N1732">
        <f t="shared" si="188"/>
        <v>-1.9125194179889889E-2</v>
      </c>
      <c r="O1732">
        <f t="shared" si="190"/>
        <v>2.3981432620718234E-2</v>
      </c>
      <c r="P1732">
        <f t="shared" si="191"/>
        <v>0.25501173282782263</v>
      </c>
      <c r="Q1732">
        <f t="shared" si="189"/>
        <v>25.238203377922517</v>
      </c>
    </row>
    <row r="1733" spans="1:17">
      <c r="A1733" s="842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192">C1733/B1733</f>
        <v>1.8029009675394063</v>
      </c>
      <c r="G1733">
        <f>LN(F1733/参数实验室!$E$58)/参数实验室!$E$59</f>
        <v>0.1188173822915586</v>
      </c>
      <c r="H1733" s="905">
        <f>INDEX(神经网络!$F$10:$BN$70,MATCH(ROUND(G1733*2,1)/2,神经网络!$D$10:$D$70,0),MATCH(ROUND(E1733*2,1)/2,神经网络!$F$8:$BN$8,0))</f>
        <v>-7.8584219924753118E-2</v>
      </c>
      <c r="I1733">
        <f t="shared" si="184"/>
        <v>1946.6346433666768</v>
      </c>
      <c r="J1733">
        <f t="shared" si="185"/>
        <v>95.968636526874292</v>
      </c>
      <c r="K1733">
        <f t="shared" si="186"/>
        <v>20.28407106546269</v>
      </c>
      <c r="L1733">
        <f>MIN(MAX(L1732*(1+MAX(MIN(((B1733-B1732)/B1732)/($K$7*卓尔金历!$O$8),0),-卓尔金历!$N$11))+MIN(MAX(((B1733-B1732)/B1732)/($K$7*卓尔金历!$O$8),0),卓尔金历!$N$11),0),1)</f>
        <v>0.40012928459531771</v>
      </c>
      <c r="M1733">
        <f t="shared" si="187"/>
        <v>1130.423472727749</v>
      </c>
      <c r="N1733">
        <f t="shared" si="188"/>
        <v>-2.8855362495491263E-3</v>
      </c>
      <c r="O1733">
        <f t="shared" si="190"/>
        <v>2.4008893499255012E-2</v>
      </c>
      <c r="P1733">
        <f t="shared" si="191"/>
        <v>1</v>
      </c>
      <c r="Q1733">
        <f t="shared" si="189"/>
        <v>25.239662798545716</v>
      </c>
    </row>
    <row r="1734" spans="1:17">
      <c r="A1734" s="842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192"/>
        <v>1.7538049396092144</v>
      </c>
      <c r="G1734">
        <f>LN(F1734/参数实验室!$E$58)/参数实验室!$E$59</f>
        <v>0.10432650995869046</v>
      </c>
      <c r="H1734" s="905">
        <f>INDEX(神经网络!$F$10:$BN$70,MATCH(ROUND(G1734*2,1)/2,神经网络!$D$10:$D$70,0),MATCH(ROUND(E1734*2,1)/2,神经网络!$F$8:$BN$8,0))</f>
        <v>-7.8584219924753118E-2</v>
      </c>
      <c r="I1734">
        <f t="shared" si="184"/>
        <v>1944.6272657930049</v>
      </c>
      <c r="J1734">
        <f t="shared" si="185"/>
        <v>97.227963768404962</v>
      </c>
      <c r="K1734">
        <f t="shared" si="186"/>
        <v>20.000699288787612</v>
      </c>
      <c r="L1734">
        <f>MIN(MAX(L1733*(1+MAX(MIN(((B1734-B1733)/B1733)/($K$7*卓尔金历!$O$8),0),-卓尔金历!$N$11))+MIN(MAX(((B1734-B1733)/B1733)/($K$7*卓尔金历!$O$8),0),卓尔金历!$N$11),0),1)</f>
        <v>0.78624331608704501</v>
      </c>
      <c r="M1734">
        <f t="shared" si="187"/>
        <v>1129.9570431051466</v>
      </c>
      <c r="N1734">
        <f t="shared" si="188"/>
        <v>1.3122279185221245E-2</v>
      </c>
      <c r="O1734">
        <f t="shared" si="190"/>
        <v>2.4076661120914656E-2</v>
      </c>
      <c r="P1734">
        <f t="shared" si="191"/>
        <v>0.645512112676631</v>
      </c>
      <c r="Q1734">
        <f t="shared" si="189"/>
        <v>25.213635555456477</v>
      </c>
    </row>
    <row r="1735" spans="1:17">
      <c r="A1735" s="842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192"/>
        <v>1.7594444026783538</v>
      </c>
      <c r="G1735">
        <f>LN(F1735/参数实验室!$E$58)/参数实验室!$E$59</f>
        <v>0.10601150139908785</v>
      </c>
      <c r="H1735" s="905">
        <f>INDEX(神经网络!$F$10:$BN$70,MATCH(ROUND(G1735*2,1)/2,神经网络!$D$10:$D$70,0),MATCH(ROUND(E1735*2,1)/2,神经网络!$F$8:$BN$8,0))</f>
        <v>-1.9336419178296357E-2</v>
      </c>
      <c r="I1735">
        <f t="shared" si="184"/>
        <v>1945.614424222179</v>
      </c>
      <c r="J1735">
        <f t="shared" si="185"/>
        <v>96.599896253142205</v>
      </c>
      <c r="K1735">
        <f t="shared" si="186"/>
        <v>20.140957699619598</v>
      </c>
      <c r="L1735">
        <f>MIN(MAX(L1734*(1+MAX(MIN(((B1735-B1734)/B1734)/($K$7*卓尔金历!$O$8),0),-卓尔金历!$N$11))+MIN(MAX(((B1735-B1734)/B1734)/($K$7*卓尔金历!$O$8),0),卓尔金历!$N$11),0),1)</f>
        <v>0.63679933841988268</v>
      </c>
      <c r="M1735">
        <f t="shared" si="187"/>
        <v>1130.4080356756115</v>
      </c>
      <c r="N1735">
        <f t="shared" si="188"/>
        <v>-6.4597415282583413E-3</v>
      </c>
      <c r="O1735">
        <f t="shared" si="190"/>
        <v>2.2697039344974683E-2</v>
      </c>
      <c r="P1735">
        <f t="shared" si="191"/>
        <v>1</v>
      </c>
      <c r="Q1735">
        <f t="shared" si="189"/>
        <v>25.221897653696125</v>
      </c>
    </row>
    <row r="1736" spans="1:17">
      <c r="A1736" s="842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192"/>
        <v>1.7491887570870372</v>
      </c>
      <c r="G1736">
        <f>LN(F1736/参数实验室!$E$58)/参数实验室!$E$59</f>
        <v>0.10294322259217069</v>
      </c>
      <c r="H1736" s="905">
        <f>INDEX(神经网络!$F$10:$BN$70,MATCH(ROUND(G1736*2,1)/2,神经网络!$D$10:$D$70,0),MATCH(ROUND(E1736*2,1)/2,神经网络!$F$8:$BN$8,0))</f>
        <v>-1.9336419178296357E-2</v>
      </c>
      <c r="I1736">
        <f t="shared" si="184"/>
        <v>1945.4925887261597</v>
      </c>
      <c r="J1736">
        <f t="shared" si="185"/>
        <v>96.912732931646644</v>
      </c>
      <c r="K1736">
        <f t="shared" si="186"/>
        <v>20.074685027181431</v>
      </c>
      <c r="L1736">
        <f>MIN(MAX(L1735*(1+MAX(MIN(((B1736-B1735)/B1735)/($K$7*卓尔金历!$O$8),0),-卓尔金历!$N$11))+MIN(MAX(((B1736-B1735)/B1735)/($K$7*卓尔金历!$O$8),0),卓尔金历!$N$11),0),1)</f>
        <v>0.73208933625148398</v>
      </c>
      <c r="M1736">
        <f t="shared" si="187"/>
        <v>1130.362958686695</v>
      </c>
      <c r="N1736">
        <f t="shared" si="188"/>
        <v>3.2384784108323459E-3</v>
      </c>
      <c r="O1736">
        <f t="shared" si="190"/>
        <v>2.2671754798659054E-2</v>
      </c>
      <c r="P1736">
        <f t="shared" si="191"/>
        <v>1</v>
      </c>
      <c r="Q1736">
        <f t="shared" si="189"/>
        <v>25.220318243935935</v>
      </c>
    </row>
    <row r="1737" spans="1:17">
      <c r="A1737" s="842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192"/>
        <v>1.7674459812704615</v>
      </c>
      <c r="G1737">
        <f>LN(F1737/参数实验室!$E$58)/参数实验室!$E$59</f>
        <v>0.10839301464354614</v>
      </c>
      <c r="H1737" s="905">
        <f>INDEX(神经网络!$F$10:$BN$70,MATCH(ROUND(G1737*2,1)/2,神经网络!$D$10:$D$70,0),MATCH(ROUND(E1737*2,1)/2,神经网络!$F$8:$BN$8,0))</f>
        <v>-1.9336419178296357E-2</v>
      </c>
      <c r="I1737">
        <f t="shared" si="184"/>
        <v>1946.4924106191495</v>
      </c>
      <c r="J1737">
        <f t="shared" si="185"/>
        <v>94.337017676868314</v>
      </c>
      <c r="K1737">
        <f t="shared" si="186"/>
        <v>20.633389294608097</v>
      </c>
      <c r="L1737">
        <f>MIN(MAX(L1736*(1+MAX(MIN(((B1737-B1736)/B1736)/($K$7*卓尔金历!$O$8),0),-卓尔金历!$N$11))+MIN(MAX(((B1737-B1736)/B1736)/($K$7*卓尔金历!$O$8),0),卓尔金历!$N$11),0),1)</f>
        <v>0.15957363587381632</v>
      </c>
      <c r="M1737">
        <f t="shared" si="187"/>
        <v>1130.7882387852376</v>
      </c>
      <c r="N1737">
        <f t="shared" si="188"/>
        <v>-2.657767639877625E-2</v>
      </c>
      <c r="O1737">
        <f t="shared" si="190"/>
        <v>2.3381654718234494E-2</v>
      </c>
      <c r="P1737">
        <f t="shared" si="191"/>
        <v>1.9767051799760918E-2</v>
      </c>
      <c r="Q1737">
        <f t="shared" si="189"/>
        <v>25.233279396537892</v>
      </c>
    </row>
    <row r="1738" spans="1:17">
      <c r="A1738" s="842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192"/>
        <v>1.7680803375186318</v>
      </c>
      <c r="G1738">
        <f>LN(F1738/参数实验室!$E$58)/参数实验室!$E$59</f>
        <v>0.10858135686767816</v>
      </c>
      <c r="H1738" s="905">
        <f>INDEX(神经网络!$F$10:$BN$70,MATCH(ROUND(G1738*2,1)/2,神经网络!$D$10:$D$70,0),MATCH(ROUND(E1738*2,1)/2,神经网络!$F$8:$BN$8,0))</f>
        <v>-1.9336419178296357E-2</v>
      </c>
      <c r="I1738">
        <f t="shared" si="184"/>
        <v>1946.3204725745275</v>
      </c>
      <c r="J1738">
        <f t="shared" si="185"/>
        <v>94.767966162563212</v>
      </c>
      <c r="K1738">
        <f t="shared" si="186"/>
        <v>20.537746576051294</v>
      </c>
      <c r="L1738">
        <f>MIN(MAX(L1737*(1+MAX(MIN(((B1738-B1737)/B1737)/($K$7*卓尔金历!$O$8),0),-卓尔金历!$N$11))+MIN(MAX(((B1738-B1737)/B1737)/($K$7*卓尔金历!$O$8),0),卓尔金历!$N$11),0),1)</f>
        <v>0.29398919016801556</v>
      </c>
      <c r="M1738">
        <f t="shared" si="187"/>
        <v>1130.7722997624344</v>
      </c>
      <c r="N1738">
        <f t="shared" si="188"/>
        <v>4.5681800878105052E-3</v>
      </c>
      <c r="O1738">
        <f t="shared" si="190"/>
        <v>2.329416571215983E-2</v>
      </c>
      <c r="P1738">
        <f t="shared" si="191"/>
        <v>1</v>
      </c>
      <c r="Q1738">
        <f t="shared" si="189"/>
        <v>25.233235337514596</v>
      </c>
    </row>
    <row r="1739" spans="1:17">
      <c r="A1739" s="842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192"/>
        <v>1.7164406404812456</v>
      </c>
      <c r="G1739">
        <f>LN(F1739/参数实验室!$E$58)/参数实验室!$E$59</f>
        <v>9.3023816309699373E-2</v>
      </c>
      <c r="H1739" s="905">
        <f>INDEX(神经网络!$F$10:$BN$70,MATCH(ROUND(G1739*2,1)/2,神经网络!$D$10:$D$70,0),MATCH(ROUND(E1739*2,1)/2,神经网络!$F$8:$BN$8,0))</f>
        <v>-1.9336419178296357E-2</v>
      </c>
      <c r="I1739">
        <f t="shared" si="184"/>
        <v>1946.3385374635393</v>
      </c>
      <c r="J1739">
        <f t="shared" si="185"/>
        <v>94.722477155739853</v>
      </c>
      <c r="K1739">
        <f t="shared" si="186"/>
        <v>20.547800225530715</v>
      </c>
      <c r="L1739">
        <f>MIN(MAX(L1738*(1+MAX(MIN(((B1739-B1738)/B1738)/($K$7*卓尔金历!$O$8),0),-卓尔金历!$N$11))+MIN(MAX(((B1739-B1738)/B1738)/($K$7*卓尔金历!$O$8),0),卓尔金历!$N$11),0),1)</f>
        <v>0.28983694902495932</v>
      </c>
      <c r="M1739">
        <f t="shared" si="187"/>
        <v>1130.7753852760691</v>
      </c>
      <c r="N1739">
        <f t="shared" si="188"/>
        <v>-4.8000404213932043E-4</v>
      </c>
      <c r="O1739">
        <f t="shared" si="190"/>
        <v>2.0419292001974249E-2</v>
      </c>
      <c r="P1739">
        <f t="shared" si="191"/>
        <v>1</v>
      </c>
      <c r="Q1739">
        <f t="shared" si="189"/>
        <v>25.233469541286382</v>
      </c>
    </row>
    <row r="1740" spans="1:17">
      <c r="A1740" s="842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192"/>
        <v>1.7202557734920676</v>
      </c>
      <c r="G1740">
        <f>LN(F1740/参数实验室!$E$58)/参数实验室!$E$59</f>
        <v>9.4189114937786658E-2</v>
      </c>
      <c r="H1740" s="905">
        <f>INDEX(神经网络!$F$10:$BN$70,MATCH(ROUND(G1740*2,1)/2,神经网络!$D$10:$D$70,0),MATCH(ROUND(E1740*2,1)/2,神经网络!$F$8:$BN$8,0))</f>
        <v>-1.9336419178296357E-2</v>
      </c>
      <c r="I1740">
        <f t="shared" si="184"/>
        <v>1946.3394887125994</v>
      </c>
      <c r="J1740">
        <f t="shared" si="185"/>
        <v>94.720082997485989</v>
      </c>
      <c r="K1740">
        <f t="shared" si="186"/>
        <v>20.548329637382793</v>
      </c>
      <c r="L1740">
        <f>MIN(MAX(L1739*(1+MAX(MIN(((B1740-B1739)/B1739)/($K$7*卓尔金历!$O$8),0),-卓尔金历!$N$11))+MIN(MAX(((B1740-B1739)/B1739)/($K$7*卓尔金历!$O$8),0),卓尔金历!$N$11),0),1)</f>
        <v>0.28962139314845925</v>
      </c>
      <c r="M1740">
        <f t="shared" si="187"/>
        <v>1130.775545455208</v>
      </c>
      <c r="N1740">
        <f t="shared" si="188"/>
        <v>-2.5275502982510312E-5</v>
      </c>
      <c r="O1740">
        <f t="shared" si="190"/>
        <v>2.0419047914768302E-2</v>
      </c>
      <c r="P1740">
        <f t="shared" si="191"/>
        <v>1</v>
      </c>
      <c r="Q1740">
        <f t="shared" si="189"/>
        <v>25.233481873834766</v>
      </c>
    </row>
    <row r="1741" spans="1:17">
      <c r="A1741" s="842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192"/>
        <v>1.7439667888730266</v>
      </c>
      <c r="G1741">
        <f>LN(F1741/参数实验室!$E$58)/参数实验室!$E$59</f>
        <v>0.10137399778349993</v>
      </c>
      <c r="H1741" s="905">
        <f>INDEX(神经网络!$F$10:$BN$70,MATCH(ROUND(G1741*2,1)/2,神经网络!$D$10:$D$70,0),MATCH(ROUND(E1741*2,1)/2,神经网络!$F$8:$BN$8,0))</f>
        <v>-1.9336419178296357E-2</v>
      </c>
      <c r="I1741">
        <f t="shared" si="184"/>
        <v>1946.4377869814136</v>
      </c>
      <c r="J1741">
        <f t="shared" si="185"/>
        <v>94.472686644587085</v>
      </c>
      <c r="K1741">
        <f t="shared" si="186"/>
        <v>20.60318020068647</v>
      </c>
      <c r="L1741">
        <f>MIN(MAX(L1740*(1+MAX(MIN(((B1741-B1740)/B1740)/($K$7*卓尔金历!$O$8),0),-卓尔金历!$N$11))+MIN(MAX(((B1741-B1740)/B1740)/($K$7*卓尔金历!$O$8),0),卓尔金历!$N$11),0),1)</f>
        <v>0.26736328889686162</v>
      </c>
      <c r="M1741">
        <f t="shared" si="187"/>
        <v>1130.7920854101178</v>
      </c>
      <c r="N1741">
        <f t="shared" si="188"/>
        <v>-2.611867991136399E-3</v>
      </c>
      <c r="O1741">
        <f t="shared" si="190"/>
        <v>2.0111172568944222E-2</v>
      </c>
      <c r="P1741">
        <f t="shared" si="191"/>
        <v>1</v>
      </c>
      <c r="Q1741">
        <f t="shared" si="189"/>
        <v>25.234756270001899</v>
      </c>
    </row>
    <row r="1742" spans="1:17">
      <c r="A1742" s="842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192"/>
        <v>1.7820798047417414</v>
      </c>
      <c r="G1742">
        <f>LN(F1742/参数实验室!$E$58)/参数实验室!$E$59</f>
        <v>0.11272072791807106</v>
      </c>
      <c r="H1742" s="905">
        <f>INDEX(神经网络!$F$10:$BN$70,MATCH(ROUND(G1742*2,1)/2,神经网络!$D$10:$D$70,0),MATCH(ROUND(E1742*2,1)/2,神经网络!$F$8:$BN$8,0))</f>
        <v>-1.9336419178296357E-2</v>
      </c>
      <c r="I1742">
        <f t="shared" si="184"/>
        <v>1946.982414116306</v>
      </c>
      <c r="J1742">
        <f t="shared" si="185"/>
        <v>93.105622281632691</v>
      </c>
      <c r="K1742">
        <f t="shared" si="186"/>
        <v>20.91154504318688</v>
      </c>
      <c r="L1742">
        <f>MIN(MAX(L1741*(1+MAX(MIN(((B1742-B1741)/B1741)/($K$7*卓尔金历!$O$8),0),-卓尔金历!$N$11))+MIN(MAX(((B1742-B1741)/B1741)/($K$7*卓尔金历!$O$8),0),卓尔金历!$N$11),0),1)</f>
        <v>0.15352436499251992</v>
      </c>
      <c r="M1742">
        <f t="shared" si="187"/>
        <v>1130.8766801351801</v>
      </c>
      <c r="N1742">
        <f t="shared" si="188"/>
        <v>-1.447047195870896E-2</v>
      </c>
      <c r="O1742">
        <f t="shared" si="190"/>
        <v>2.0427449820649649E-2</v>
      </c>
      <c r="P1742">
        <f t="shared" si="191"/>
        <v>0.37181430920079067</v>
      </c>
      <c r="Q1742">
        <f t="shared" si="189"/>
        <v>25.241817134263247</v>
      </c>
    </row>
    <row r="1743" spans="1:17">
      <c r="A1743" s="842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192"/>
        <v>1.7711520579235811</v>
      </c>
      <c r="G1743">
        <f>LN(F1743/参数实验室!$E$58)/参数实验室!$E$59</f>
        <v>0.1094924048568601</v>
      </c>
      <c r="H1743" s="905">
        <f>INDEX(神经网络!$F$10:$BN$70,MATCH(ROUND(G1743*2,1)/2,神经网络!$D$10:$D$70,0),MATCH(ROUND(E1743*2,1)/2,神经网络!$F$8:$BN$8,0))</f>
        <v>-1.9336419178296357E-2</v>
      </c>
      <c r="I1743">
        <f t="shared" si="184"/>
        <v>1946.769111966503</v>
      </c>
      <c r="J1743">
        <f t="shared" si="185"/>
        <v>93.633135150233301</v>
      </c>
      <c r="K1743">
        <f t="shared" si="186"/>
        <v>20.7914549570826</v>
      </c>
      <c r="L1743">
        <f>MIN(MAX(L1742*(1+MAX(MIN(((B1743-B1742)/B1742)/($K$7*卓尔金历!$O$8),0),-卓尔金历!$N$11))+MIN(MAX(((B1743-B1742)/B1742)/($K$7*卓尔金历!$O$8),0),卓尔金历!$N$11),0),1)</f>
        <v>0.32023506013695757</v>
      </c>
      <c r="M1743">
        <f t="shared" si="187"/>
        <v>1130.8576594673166</v>
      </c>
      <c r="N1743">
        <f t="shared" si="188"/>
        <v>5.6657466614095054E-3</v>
      </c>
      <c r="O1743">
        <f t="shared" si="190"/>
        <v>1.8373767230591528E-2</v>
      </c>
      <c r="P1743">
        <f t="shared" si="191"/>
        <v>1</v>
      </c>
      <c r="Q1743">
        <f t="shared" si="189"/>
        <v>25.240788928770911</v>
      </c>
    </row>
    <row r="1744" spans="1:17">
      <c r="A1744" s="842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192"/>
        <v>1.7781979880263861</v>
      </c>
      <c r="G1744">
        <f>LN(F1744/参数实验室!$E$58)/参数实验室!$E$59</f>
        <v>0.11157621722341025</v>
      </c>
      <c r="H1744" s="905">
        <f>INDEX(神经网络!$F$10:$BN$70,MATCH(ROUND(G1744*2,1)/2,神经网络!$D$10:$D$70,0),MATCH(ROUND(E1744*2,1)/2,神经网络!$F$8:$BN$8,0))</f>
        <v>-7.8584219924753118E-2</v>
      </c>
      <c r="I1744">
        <f t="shared" si="184"/>
        <v>1946.5233462485376</v>
      </c>
      <c r="J1744">
        <f t="shared" si="185"/>
        <v>94.244443557719038</v>
      </c>
      <c r="K1744">
        <f t="shared" si="186"/>
        <v>20.653985240587787</v>
      </c>
      <c r="L1744">
        <f>MIN(MAX(L1743*(1+MAX(MIN(((B1744-B1743)/B1743)/($K$7*卓尔金历!$O$8),0),-卓尔金历!$N$11))+MIN(MAX(((B1744-B1743)/B1743)/($K$7*卓尔金历!$O$8),0),卓尔金历!$N$11),0),1)</f>
        <v>0.51233937266919216</v>
      </c>
      <c r="M1744">
        <f t="shared" si="187"/>
        <v>1130.8119418405793</v>
      </c>
      <c r="N1744">
        <f t="shared" si="188"/>
        <v>6.5287614956489586E-3</v>
      </c>
      <c r="O1744">
        <f t="shared" si="190"/>
        <v>1.8404542139887747E-2</v>
      </c>
      <c r="P1744">
        <f t="shared" si="191"/>
        <v>1</v>
      </c>
      <c r="Q1744">
        <f t="shared" si="189"/>
        <v>25.237602459160847</v>
      </c>
    </row>
    <row r="1745" spans="1:17">
      <c r="A1745" s="842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192"/>
        <v>1.7967067883772578</v>
      </c>
      <c r="G1745">
        <f>LN(F1745/参数实验室!$E$58)/参数实验室!$E$59</f>
        <v>0.11701105037642003</v>
      </c>
      <c r="H1745" s="905">
        <f>INDEX(神经网络!$F$10:$BN$70,MATCH(ROUND(G1745*2,1)/2,神经网络!$D$10:$D$70,0),MATCH(ROUND(E1745*2,1)/2,神经网络!$F$8:$BN$8,0))</f>
        <v>-7.8584219924753118E-2</v>
      </c>
      <c r="I1745">
        <f t="shared" si="184"/>
        <v>1946.0958968130844</v>
      </c>
      <c r="J1745">
        <f t="shared" si="185"/>
        <v>94.50780096564371</v>
      </c>
      <c r="K1745">
        <f t="shared" si="186"/>
        <v>20.591907513756944</v>
      </c>
      <c r="L1745">
        <f>MIN(MAX(L1744*(1+MAX(MIN(((B1745-B1744)/B1744)/($K$7*卓尔金历!$O$8),0),-卓尔金历!$N$11))+MIN(MAX(((B1745-B1744)/B1744)/($K$7*卓尔金历!$O$8),0),卓尔金历!$N$11),0),1)</f>
        <v>0.59456289839947563</v>
      </c>
      <c r="M1745">
        <f t="shared" si="187"/>
        <v>1130.6847166092416</v>
      </c>
      <c r="N1745">
        <f t="shared" si="188"/>
        <v>2.79440779724453E-3</v>
      </c>
      <c r="O1745">
        <f t="shared" si="190"/>
        <v>1.8406953168502414E-2</v>
      </c>
      <c r="P1745">
        <f t="shared" si="191"/>
        <v>1</v>
      </c>
      <c r="Q1745">
        <f t="shared" si="189"/>
        <v>25.232060373603975</v>
      </c>
    </row>
    <row r="1746" spans="1:17">
      <c r="A1746" s="842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192"/>
        <v>1.7461930008617783</v>
      </c>
      <c r="G1746">
        <f>LN(F1746/参数实验室!$E$58)/参数实验室!$E$59</f>
        <v>0.10204355825746568</v>
      </c>
      <c r="H1746" s="905">
        <f>INDEX(神经网络!$F$10:$BN$70,MATCH(ROUND(G1746*2,1)/2,神经网络!$D$10:$D$70,0),MATCH(ROUND(E1746*2,1)/2,神经网络!$F$8:$BN$8,0))</f>
        <v>-7.8584219924753118E-2</v>
      </c>
      <c r="I1746">
        <f t="shared" si="184"/>
        <v>1943.9295596329266</v>
      </c>
      <c r="J1746">
        <f t="shared" si="185"/>
        <v>95.846534455927411</v>
      </c>
      <c r="K1746">
        <f t="shared" si="186"/>
        <v>20.281688541663371</v>
      </c>
      <c r="L1746">
        <f>MIN(MAX(L1745*(1+MAX(MIN(((B1746-B1745)/B1745)/($K$7*卓尔金历!$O$8),0),-卓尔金历!$N$11))+MIN(MAX(((B1746-B1745)/B1745)/($K$7*卓尔金历!$O$8),0),卓尔金历!$N$11),0),1)</f>
        <v>1</v>
      </c>
      <c r="M1746">
        <f t="shared" si="187"/>
        <v>1129.9363728462154</v>
      </c>
      <c r="N1746">
        <f t="shared" si="188"/>
        <v>1.4165322614694737E-2</v>
      </c>
      <c r="O1746">
        <f t="shared" si="190"/>
        <v>1.7475445225883238E-2</v>
      </c>
      <c r="P1746">
        <f t="shared" si="191"/>
        <v>0.23227226787151703</v>
      </c>
      <c r="Q1746">
        <f t="shared" si="189"/>
        <v>25.203972780074366</v>
      </c>
    </row>
    <row r="1747" spans="1:17">
      <c r="A1747" s="842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192"/>
        <v>1.7641329853939978</v>
      </c>
      <c r="G1747">
        <f>LN(F1747/参数实验室!$E$58)/参数实验室!$E$59</f>
        <v>0.10740827676455617</v>
      </c>
      <c r="H1747" s="905">
        <f>INDEX(神经网络!$F$10:$BN$70,MATCH(ROUND(G1747*2,1)/2,神经网络!$D$10:$D$70,0),MATCH(ROUND(E1747*2,1)/2,神经网络!$F$8:$BN$8,0))</f>
        <v>-1.9336419178296357E-2</v>
      </c>
      <c r="I1747">
        <f t="shared" si="184"/>
        <v>1943.0315608339965</v>
      </c>
      <c r="J1747">
        <f t="shared" si="185"/>
        <v>96.409959698335939</v>
      </c>
      <c r="K1747">
        <f t="shared" si="186"/>
        <v>20.153846831942342</v>
      </c>
      <c r="L1747">
        <f>MIN(MAX(L1746*(1+MAX(MIN(((B1747-B1746)/B1746)/($K$7*卓尔金历!$O$8),0),-卓尔金历!$N$11))+MIN(MAX(((B1747-B1746)/B1746)/($K$7*卓尔金历!$O$8),0),卓尔金历!$N$11),0),1)</f>
        <v>1</v>
      </c>
      <c r="M1747">
        <f t="shared" si="187"/>
        <v>1129.4143984255604</v>
      </c>
      <c r="N1747">
        <f t="shared" si="188"/>
        <v>5.878410164820322E-3</v>
      </c>
      <c r="O1747">
        <f t="shared" si="190"/>
        <v>1.7523156303724106E-2</v>
      </c>
      <c r="P1747">
        <f t="shared" si="191"/>
        <v>1</v>
      </c>
      <c r="Q1747">
        <f t="shared" si="189"/>
        <v>25.201268438191128</v>
      </c>
    </row>
    <row r="1748" spans="1:17">
      <c r="A1748" s="842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192"/>
        <v>1.7975681146839828</v>
      </c>
      <c r="G1748">
        <f>LN(F1748/参数实验室!$E$58)/参数实验室!$E$59</f>
        <v>0.11726260075325166</v>
      </c>
      <c r="H1748" s="905">
        <f>INDEX(神经网络!$F$10:$BN$70,MATCH(ROUND(G1748*2,1)/2,神经网络!$D$10:$D$70,0),MATCH(ROUND(E1748*2,1)/2,神经网络!$F$8:$BN$8,0))</f>
        <v>-1.9336419178296357E-2</v>
      </c>
      <c r="I1748">
        <f t="shared" si="184"/>
        <v>1943.7002188646857</v>
      </c>
      <c r="J1748">
        <f t="shared" si="185"/>
        <v>94.694146283069188</v>
      </c>
      <c r="K1748">
        <f t="shared" si="186"/>
        <v>20.526086301621888</v>
      </c>
      <c r="L1748">
        <f>MIN(MAX(L1747*(1+MAX(MIN(((B1748-B1747)/B1747)/($K$7*卓尔金历!$O$8),0),-卓尔金历!$N$11))+MIN(MAX(((B1748-B1747)/B1747)/($K$7*卓尔金历!$O$8),0),卓尔金历!$N$11),0),1)</f>
        <v>0.4763338900276699</v>
      </c>
      <c r="M1748">
        <f t="shared" si="187"/>
        <v>1129.8030653019539</v>
      </c>
      <c r="N1748">
        <f t="shared" si="188"/>
        <v>-1.7797055622007139E-2</v>
      </c>
      <c r="O1748">
        <f t="shared" si="190"/>
        <v>1.6782572342390872E-2</v>
      </c>
      <c r="P1748">
        <f t="shared" si="191"/>
        <v>1.6494686482963858E-2</v>
      </c>
      <c r="Q1748">
        <f t="shared" si="189"/>
        <v>25.209940984157143</v>
      </c>
    </row>
    <row r="1749" spans="1:17">
      <c r="A1749" s="842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192"/>
        <v>1.796430850078321</v>
      </c>
      <c r="G1749">
        <f>LN(F1749/参数实验室!$E$58)/参数实验室!$E$59</f>
        <v>0.11693043708146979</v>
      </c>
      <c r="H1749" s="905">
        <f>INDEX(神经网络!$F$10:$BN$70,MATCH(ROUND(G1749*2,1)/2,神经网络!$D$10:$D$70,0),MATCH(ROUND(E1749*2,1)/2,神经网络!$F$8:$BN$8,0))</f>
        <v>-1.9336419178296357E-2</v>
      </c>
      <c r="I1749">
        <f t="shared" si="184"/>
        <v>1943.673136915638</v>
      </c>
      <c r="J1749">
        <f t="shared" si="185"/>
        <v>94.76237979330422</v>
      </c>
      <c r="K1749">
        <f t="shared" si="186"/>
        <v>20.511020735814988</v>
      </c>
      <c r="L1749">
        <f>MIN(MAX(L1748*(1+MAX(MIN(((B1749-B1748)/B1748)/($K$7*卓尔金历!$O$8),0),-卓尔金历!$N$11))+MIN(MAX(((B1749-B1748)/B1748)/($K$7*卓尔金历!$O$8),0),卓尔金历!$N$11),0),1)</f>
        <v>0.49753608831247648</v>
      </c>
      <c r="M1749">
        <f t="shared" si="187"/>
        <v>1129.7955669665375</v>
      </c>
      <c r="N1749">
        <f t="shared" si="188"/>
        <v>7.2056735197827636E-4</v>
      </c>
      <c r="O1749">
        <f t="shared" si="190"/>
        <v>1.6777112590095782E-2</v>
      </c>
      <c r="P1749">
        <f t="shared" si="191"/>
        <v>1</v>
      </c>
      <c r="Q1749">
        <f t="shared" si="189"/>
        <v>25.209935190316749</v>
      </c>
    </row>
    <row r="1750" spans="1:17">
      <c r="A1750" s="842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192"/>
        <v>1.8297987523915311</v>
      </c>
      <c r="G1750">
        <f>LN(F1750/参数实验室!$E$58)/参数实验室!$E$59</f>
        <v>0.12658993175583519</v>
      </c>
      <c r="H1750" s="905">
        <f>INDEX(神经网络!$F$10:$BN$70,MATCH(ROUND(G1750*2,1)/2,神经网络!$D$10:$D$70,0),MATCH(ROUND(E1750*2,1)/2,神经网络!$F$8:$BN$8,0))</f>
        <v>-3.5957733245887628E-2</v>
      </c>
      <c r="I1750">
        <f t="shared" si="184"/>
        <v>1943.7856581609785</v>
      </c>
      <c r="J1750">
        <f t="shared" si="185"/>
        <v>94.478672040221738</v>
      </c>
      <c r="K1750">
        <f t="shared" si="186"/>
        <v>20.57380376105905</v>
      </c>
      <c r="L1750">
        <f>MIN(MAX(L1749*(1+MAX(MIN(((B1750-B1749)/B1749)/($K$7*卓尔金历!$O$8),0),-卓尔金历!$N$11))+MIN(MAX(((B1750-B1749)/B1749)/($K$7*卓尔金历!$O$8),0),卓尔金历!$N$11),0),1)</f>
        <v>0.45370662591521271</v>
      </c>
      <c r="M1750">
        <f t="shared" si="187"/>
        <v>1129.8281083304319</v>
      </c>
      <c r="N1750">
        <f t="shared" si="188"/>
        <v>-2.9938859038925263E-3</v>
      </c>
      <c r="O1750">
        <f t="shared" si="190"/>
        <v>1.6794460289979125E-2</v>
      </c>
      <c r="P1750">
        <f t="shared" si="191"/>
        <v>1</v>
      </c>
      <c r="Q1750">
        <f t="shared" si="189"/>
        <v>25.211394619501984</v>
      </c>
    </row>
    <row r="1751" spans="1:17">
      <c r="A1751" s="842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192"/>
        <v>1.7924431059029677</v>
      </c>
      <c r="G1751">
        <f>LN(F1751/参数实验室!$E$58)/参数实验室!$E$59</f>
        <v>0.11576406314901236</v>
      </c>
      <c r="H1751" s="905">
        <f>INDEX(神经网络!$F$10:$BN$70,MATCH(ROUND(G1751*2,1)/2,神经网络!$D$10:$D$70,0),MATCH(ROUND(E1751*2,1)/2,神经网络!$F$8:$BN$8,0))</f>
        <v>-1.9336419178296357E-2</v>
      </c>
      <c r="I1751">
        <f t="shared" si="184"/>
        <v>1943.5987999386557</v>
      </c>
      <c r="J1751">
        <f t="shared" si="185"/>
        <v>94.73125573600403</v>
      </c>
      <c r="K1751">
        <f t="shared" si="186"/>
        <v>20.516974939665683</v>
      </c>
      <c r="L1751">
        <f>MIN(MAX(L1750*(1+MAX(MIN(((B1751-B1750)/B1750)/($K$7*卓尔金历!$O$8),0),-卓尔金历!$N$11))+MIN(MAX(((B1751-B1750)/B1750)/($K$7*卓尔金历!$O$8),0),卓尔金历!$N$11),0),1)</f>
        <v>0.5323709551894753</v>
      </c>
      <c r="M1751">
        <f t="shared" si="187"/>
        <v>1129.7788305275192</v>
      </c>
      <c r="N1751">
        <f t="shared" si="188"/>
        <v>2.6734467190093879E-3</v>
      </c>
      <c r="O1751">
        <f t="shared" si="190"/>
        <v>1.6541670851595722E-2</v>
      </c>
      <c r="P1751">
        <f t="shared" si="191"/>
        <v>1</v>
      </c>
      <c r="Q1751">
        <f t="shared" si="189"/>
        <v>25.208971020808836</v>
      </c>
    </row>
    <row r="1752" spans="1:17">
      <c r="A1752" s="842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192"/>
        <v>1.7936922528617341</v>
      </c>
      <c r="G1752">
        <f>LN(F1752/参数实验室!$E$58)/参数实验室!$E$59</f>
        <v>0.11612970459454508</v>
      </c>
      <c r="H1752" s="905">
        <f>INDEX(神经网络!$F$10:$BN$70,MATCH(ROUND(G1752*2,1)/2,神经网络!$D$10:$D$70,0),MATCH(ROUND(E1752*2,1)/2,神经网络!$F$8:$BN$8,0))</f>
        <v>-1.9336419178296357E-2</v>
      </c>
      <c r="I1752">
        <f t="shared" ref="I1752:I1815" si="193">I1751*(1+(B1752-B1751)/B1751*H1751)</f>
        <v>1943.648190683735</v>
      </c>
      <c r="J1752">
        <f t="shared" ref="J1752:J1815" si="194">J1751*B1752/B1751</f>
        <v>94.606759506803272</v>
      </c>
      <c r="K1752">
        <f t="shared" ref="K1752:K1815" si="195">I1752/J1752</f>
        <v>20.544495983333679</v>
      </c>
      <c r="L1752">
        <f>MIN(MAX(L1751*(1+MAX(MIN(((B1752-B1751)/B1751)/($K$7*卓尔金历!$O$8),0),-卓尔金历!$N$11))+MIN(MAX(((B1752-B1751)/B1751)/($K$7*卓尔金历!$O$8),0),卓尔金历!$N$11),0),1)</f>
        <v>0.51178440537113401</v>
      </c>
      <c r="M1752">
        <f t="shared" ref="M1752:M1815" si="196">M1751*(1+(B1752-B1751)/B1751*H1751*L1751)</f>
        <v>1129.7941148693392</v>
      </c>
      <c r="N1752">
        <f t="shared" ref="N1752:N1815" si="197">(B1752-B1751)/B1751</f>
        <v>-1.3142043587778397E-3</v>
      </c>
      <c r="O1752">
        <f t="shared" si="190"/>
        <v>1.0083961382030066E-2</v>
      </c>
      <c r="P1752">
        <f t="shared" si="191"/>
        <v>1</v>
      </c>
      <c r="Q1752">
        <f t="shared" ref="Q1752:Q1815" si="198">Q1751*(1+(B1752-B1751)/B1751*H1751*P1751)</f>
        <v>25.209611631340927</v>
      </c>
    </row>
    <row r="1753" spans="1:17">
      <c r="A1753" s="842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192"/>
        <v>1.8298598685313603</v>
      </c>
      <c r="G1753">
        <f>LN(F1753/参数实验室!$E$58)/参数实验室!$E$59</f>
        <v>0.12660746183522925</v>
      </c>
      <c r="H1753" s="905">
        <f>INDEX(神经网络!$F$10:$BN$70,MATCH(ROUND(G1753*2,1)/2,神经网络!$D$10:$D$70,0),MATCH(ROUND(E1753*2,1)/2,神经网络!$F$8:$BN$8,0))</f>
        <v>-3.5957733245887628E-2</v>
      </c>
      <c r="I1753">
        <f t="shared" si="193"/>
        <v>1944.3600861088007</v>
      </c>
      <c r="J1753">
        <f t="shared" si="194"/>
        <v>92.814732053788632</v>
      </c>
      <c r="K1753">
        <f t="shared" si="195"/>
        <v>20.948830461332278</v>
      </c>
      <c r="L1753">
        <f>MIN(MAX(L1752*(1+MAX(MIN(((B1753-B1752)/B1752)/($K$7*卓尔金历!$O$8),0),-卓尔金历!$N$11))+MIN(MAX(((B1753-B1752)/B1752)/($K$7*卓尔金历!$O$8),0),卓尔金历!$N$11),0),1)</f>
        <v>0.22654084370894059</v>
      </c>
      <c r="M1753">
        <f t="shared" si="196"/>
        <v>1130.0058948479357</v>
      </c>
      <c r="N1753">
        <f t="shared" si="197"/>
        <v>-1.8941854285641921E-2</v>
      </c>
      <c r="O1753">
        <f t="shared" si="190"/>
        <v>1.006892643794877E-2</v>
      </c>
      <c r="P1753">
        <f t="shared" si="191"/>
        <v>3.7117055642826098E-3</v>
      </c>
      <c r="Q1753">
        <f t="shared" si="198"/>
        <v>25.218845096159331</v>
      </c>
    </row>
    <row r="1754" spans="1:17">
      <c r="A1754" s="842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192"/>
        <v>1.8561019556264688</v>
      </c>
      <c r="G1754">
        <f>LN(F1754/参数实验室!$E$58)/参数实验室!$E$59</f>
        <v>0.13408095118895391</v>
      </c>
      <c r="H1754" s="905">
        <f>INDEX(神经网络!$F$10:$BN$70,MATCH(ROUND(G1754*2,1)/2,神经网络!$D$10:$D$70,0),MATCH(ROUND(E1754*2,1)/2,神经网络!$F$8:$BN$8,0))</f>
        <v>-4.4335129639254164E-2</v>
      </c>
      <c r="I1754">
        <f t="shared" si="193"/>
        <v>1944.5728936184532</v>
      </c>
      <c r="J1754">
        <f t="shared" si="194"/>
        <v>92.532221379833089</v>
      </c>
      <c r="K1754">
        <f t="shared" si="195"/>
        <v>21.015089280481302</v>
      </c>
      <c r="L1754">
        <f>MIN(MAX(L1753*(1+MAX(MIN(((B1754-B1753)/B1753)/($K$7*卓尔金历!$O$8),0),-卓尔金历!$N$11))+MIN(MAX(((B1754-B1753)/B1753)/($K$7*卓尔金历!$O$8),0),卓尔金历!$N$11),0),1)</f>
        <v>0.2062513705384113</v>
      </c>
      <c r="M1754">
        <f t="shared" si="196"/>
        <v>1130.0339128701237</v>
      </c>
      <c r="N1754">
        <f t="shared" si="197"/>
        <v>-3.0438128485015172E-3</v>
      </c>
      <c r="O1754">
        <f t="shared" si="190"/>
        <v>1.0069887981003299E-2</v>
      </c>
      <c r="P1754">
        <f t="shared" si="191"/>
        <v>1</v>
      </c>
      <c r="Q1754">
        <f t="shared" si="198"/>
        <v>25.218855341088595</v>
      </c>
    </row>
    <row r="1755" spans="1:17">
      <c r="A1755" s="842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192"/>
        <v>1.9231822171907076</v>
      </c>
      <c r="G1755">
        <f>LN(F1755/参数实验室!$E$58)/参数实验室!$E$59</f>
        <v>0.15271466215785826</v>
      </c>
      <c r="H1755" s="905">
        <f>INDEX(神经网络!$F$10:$BN$70,MATCH(ROUND(G1755*2,1)/2,神经网络!$D$10:$D$70,0),MATCH(ROUND(E1755*2,1)/2,神经网络!$F$8:$BN$8,0))</f>
        <v>-4.4335129639254164E-2</v>
      </c>
      <c r="I1755">
        <f t="shared" si="193"/>
        <v>1948.0296626889412</v>
      </c>
      <c r="J1755">
        <f t="shared" si="194"/>
        <v>88.822074139100479</v>
      </c>
      <c r="K1755">
        <f t="shared" si="195"/>
        <v>21.931819106568202</v>
      </c>
      <c r="L1755">
        <f>MIN(MAX(L1754*(1+MAX(MIN(((B1755-B1754)/B1754)/($K$7*卓尔金历!$O$8),0),-卓尔金历!$N$11))+MIN(MAX(((B1755-B1754)/B1754)/($K$7*卓尔金历!$O$8),0),卓尔金历!$N$11),0),1)</f>
        <v>0</v>
      </c>
      <c r="M1755">
        <f t="shared" si="196"/>
        <v>1130.448231498289</v>
      </c>
      <c r="N1755">
        <f t="shared" si="197"/>
        <v>-4.0095732982599892E-2</v>
      </c>
      <c r="O1755">
        <f t="shared" si="190"/>
        <v>1.2441951398407928E-2</v>
      </c>
      <c r="P1755">
        <f t="shared" si="191"/>
        <v>0</v>
      </c>
      <c r="Q1755">
        <f t="shared" si="198"/>
        <v>25.263685627174691</v>
      </c>
    </row>
    <row r="1756" spans="1:17">
      <c r="A1756" s="842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192"/>
        <v>1.8799362369569552</v>
      </c>
      <c r="G1756">
        <f>LN(F1756/参数实验室!$E$58)/参数实验室!$E$59</f>
        <v>0.14077771818489102</v>
      </c>
      <c r="H1756" s="905">
        <f>INDEX(神经网络!$F$10:$BN$70,MATCH(ROUND(G1756*2,1)/2,神经网络!$D$10:$D$70,0),MATCH(ROUND(E1756*2,1)/2,神经网络!$F$8:$BN$8,0))</f>
        <v>-4.4335129639254164E-2</v>
      </c>
      <c r="I1756">
        <f t="shared" si="193"/>
        <v>1946.8276594032832</v>
      </c>
      <c r="J1756">
        <f t="shared" si="194"/>
        <v>90.058257850843816</v>
      </c>
      <c r="K1756">
        <f t="shared" si="195"/>
        <v>21.617425274067102</v>
      </c>
      <c r="L1756">
        <f>MIN(MAX(L1755*(1+MAX(MIN(((B1756-B1755)/B1755)/($K$7*卓尔金历!$O$8),0),-卓尔金历!$N$11))+MIN(MAX(((B1756-B1755)/B1755)/($K$7*卓尔金历!$O$8),0),卓尔金历!$N$11),0),1)</f>
        <v>0.40951368302300384</v>
      </c>
      <c r="M1756">
        <f t="shared" si="196"/>
        <v>1130.448231498289</v>
      </c>
      <c r="N1756">
        <f t="shared" si="197"/>
        <v>1.3917528088878039E-2</v>
      </c>
      <c r="O1756">
        <f t="shared" si="190"/>
        <v>1.3010883216809677E-2</v>
      </c>
      <c r="P1756">
        <f t="shared" si="191"/>
        <v>1.1603825699962295E-2</v>
      </c>
      <c r="Q1756">
        <f t="shared" si="198"/>
        <v>25.263685627174691</v>
      </c>
    </row>
    <row r="1757" spans="1:17">
      <c r="A1757" s="842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192"/>
        <v>1.8951734692072253</v>
      </c>
      <c r="G1757">
        <f>LN(F1757/参数实验室!$E$58)/参数实验室!$E$59</f>
        <v>0.14501461035676663</v>
      </c>
      <c r="H1757" s="905">
        <f>INDEX(神经网络!$F$10:$BN$70,MATCH(ROUND(G1757*2,1)/2,神经网络!$D$10:$D$70,0),MATCH(ROUND(E1757*2,1)/2,神经网络!$F$8:$BN$8,0))</f>
        <v>-4.4335129639254164E-2</v>
      </c>
      <c r="I1757">
        <f t="shared" si="193"/>
        <v>1946.6758341342431</v>
      </c>
      <c r="J1757">
        <f t="shared" si="194"/>
        <v>90.21667132197426</v>
      </c>
      <c r="K1757">
        <f t="shared" si="195"/>
        <v>21.57778385756167</v>
      </c>
      <c r="L1757">
        <f>MIN(MAX(L1756*(1+MAX(MIN(((B1757-B1756)/B1756)/($K$7*卓尔金历!$O$8),0),-卓尔金历!$N$11))+MIN(MAX(((B1757-B1756)/B1756)/($K$7*卓尔金历!$O$8),0),卓尔金历!$N$11),0),1)</f>
        <v>0.46127137238461297</v>
      </c>
      <c r="M1757">
        <f t="shared" si="196"/>
        <v>1130.412129133704</v>
      </c>
      <c r="N1757">
        <f t="shared" si="197"/>
        <v>1.7590110547421069E-3</v>
      </c>
      <c r="O1757">
        <f t="shared" si="190"/>
        <v>1.2979539281038987E-2</v>
      </c>
      <c r="P1757">
        <f t="shared" si="191"/>
        <v>1</v>
      </c>
      <c r="Q1757">
        <f t="shared" si="198"/>
        <v>25.263662765162252</v>
      </c>
    </row>
    <row r="1758" spans="1:17">
      <c r="A1758" s="842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192"/>
        <v>1.9404207029527936</v>
      </c>
      <c r="G1758">
        <f>LN(F1758/参数实验室!$E$58)/参数实验室!$E$59</f>
        <v>0.15739824335139013</v>
      </c>
      <c r="H1758" s="905">
        <f>INDEX(神经网络!$F$10:$BN$70,MATCH(ROUND(G1758*2,1)/2,神经网络!$D$10:$D$70,0),MATCH(ROUND(E1758*2,1)/2,神经网络!$F$8:$BN$8,0))</f>
        <v>-4.4335129639254164E-2</v>
      </c>
      <c r="I1758">
        <f t="shared" si="193"/>
        <v>1947.2579725617184</v>
      </c>
      <c r="J1758">
        <f t="shared" si="194"/>
        <v>89.608156099118034</v>
      </c>
      <c r="K1758">
        <f t="shared" si="195"/>
        <v>21.730811762355685</v>
      </c>
      <c r="L1758">
        <f>MIN(MAX(L1757*(1+MAX(MIN(((B1758-B1757)/B1757)/($K$7*卓尔金历!$O$8),0),-卓尔金历!$N$11))+MIN(MAX(((B1758-B1757)/B1757)/($K$7*卓尔金历!$O$8),0),卓尔金历!$N$11),0),1)</f>
        <v>0.36972366748460778</v>
      </c>
      <c r="M1758">
        <f t="shared" si="196"/>
        <v>1130.5680577918765</v>
      </c>
      <c r="N1758">
        <f t="shared" si="197"/>
        <v>-6.7450418413743324E-3</v>
      </c>
      <c r="O1758">
        <f t="shared" si="190"/>
        <v>1.1932037292929984E-2</v>
      </c>
      <c r="P1758">
        <f t="shared" si="191"/>
        <v>0.59080261812599832</v>
      </c>
      <c r="Q1758">
        <f t="shared" si="198"/>
        <v>25.271217669094636</v>
      </c>
    </row>
    <row r="1759" spans="1:17">
      <c r="A1759" s="842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192"/>
        <v>1.8874252128972677</v>
      </c>
      <c r="G1759">
        <f>LN(F1759/参数实验室!$E$58)/参数实验室!$E$59</f>
        <v>0.14286439053131961</v>
      </c>
      <c r="H1759" s="905">
        <f>INDEX(神经网络!$F$10:$BN$70,MATCH(ROUND(G1759*2,1)/2,神经网络!$D$10:$D$70,0),MATCH(ROUND(E1759*2,1)/2,神经网络!$F$8:$BN$8,0))</f>
        <v>-4.4335129639254164E-2</v>
      </c>
      <c r="I1759">
        <f t="shared" si="193"/>
        <v>1947.0046283707313</v>
      </c>
      <c r="J1759">
        <f t="shared" si="194"/>
        <v>89.871114480667046</v>
      </c>
      <c r="K1759">
        <f t="shared" si="195"/>
        <v>21.664409522701185</v>
      </c>
      <c r="L1759">
        <f>MIN(MAX(L1758*(1+MAX(MIN(((B1759-B1758)/B1758)/($K$7*卓尔金历!$O$8),0),-卓尔金历!$N$11))+MIN(MAX(((B1759-B1758)/B1758)/($K$7*卓尔金历!$O$8),0),卓尔金历!$N$11),0),1)</f>
        <v>0.45607037620202628</v>
      </c>
      <c r="M1759">
        <f t="shared" si="196"/>
        <v>1130.5136750095078</v>
      </c>
      <c r="N1759">
        <f t="shared" si="197"/>
        <v>2.934536240854586E-3</v>
      </c>
      <c r="O1759">
        <f t="shared" si="190"/>
        <v>1.1891782599268748E-2</v>
      </c>
      <c r="P1759">
        <f t="shared" si="191"/>
        <v>1</v>
      </c>
      <c r="Q1759">
        <f t="shared" si="198"/>
        <v>25.269275191403569</v>
      </c>
    </row>
    <row r="1760" spans="1:17">
      <c r="A1760" s="842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192"/>
        <v>1.892008941189018</v>
      </c>
      <c r="G1760">
        <f>LN(F1760/参数实验室!$E$58)/参数实验室!$E$59</f>
        <v>0.14413748560735012</v>
      </c>
      <c r="H1760" s="905">
        <f>INDEX(神经网络!$F$10:$BN$70,MATCH(ROUND(G1760*2,1)/2,神经网络!$D$10:$D$70,0),MATCH(ROUND(E1760*2,1)/2,神经网络!$F$8:$BN$8,0))</f>
        <v>-4.4335129639254164E-2</v>
      </c>
      <c r="I1760">
        <f t="shared" si="193"/>
        <v>1947.0812808909618</v>
      </c>
      <c r="J1760">
        <f t="shared" si="194"/>
        <v>89.791309205538354</v>
      </c>
      <c r="K1760">
        <f t="shared" si="195"/>
        <v>21.684518224742238</v>
      </c>
      <c r="L1760">
        <f>MIN(MAX(L1759*(1+MAX(MIN(((B1760-B1759)/B1759)/($K$7*卓尔金历!$O$8),0),-卓尔金历!$N$11))+MIN(MAX(((B1760-B1759)/B1759)/($K$7*卓尔金历!$O$8),0),卓尔金历!$N$11),0),1)</f>
        <v>0.44415385070722502</v>
      </c>
      <c r="M1760">
        <f t="shared" si="196"/>
        <v>1130.5339736587171</v>
      </c>
      <c r="N1760">
        <f t="shared" si="197"/>
        <v>-8.8799694529045773E-4</v>
      </c>
      <c r="O1760">
        <f t="shared" si="190"/>
        <v>1.1888878719329241E-2</v>
      </c>
      <c r="P1760">
        <f t="shared" si="191"/>
        <v>1</v>
      </c>
      <c r="Q1760">
        <f t="shared" si="198"/>
        <v>25.270270029114581</v>
      </c>
    </row>
    <row r="1761" spans="1:17">
      <c r="A1761" s="842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192"/>
        <v>1.8703241970922142</v>
      </c>
      <c r="G1761">
        <f>LN(F1761/参数实验室!$E$58)/参数实验室!$E$59</f>
        <v>0.13808727621641934</v>
      </c>
      <c r="H1761" s="905">
        <f>INDEX(神经网络!$F$10:$BN$70,MATCH(ROUND(G1761*2,1)/2,神经网络!$D$10:$D$70,0),MATCH(ROUND(E1761*2,1)/2,神经网络!$F$8:$BN$8,0))</f>
        <v>-3.5957733245887628E-2</v>
      </c>
      <c r="I1761">
        <f t="shared" si="193"/>
        <v>1947.6785746493147</v>
      </c>
      <c r="J1761">
        <f t="shared" si="194"/>
        <v>89.170025138661515</v>
      </c>
      <c r="K1761">
        <f t="shared" si="195"/>
        <v>21.842301509062356</v>
      </c>
      <c r="L1761">
        <f>MIN(MAX(L1760*(1+MAX(MIN(((B1761-B1760)/B1760)/($K$7*卓尔金历!$O$8),0),-卓尔金历!$N$11))+MIN(MAX(((B1761-B1760)/B1760)/($K$7*卓尔金历!$O$8),0),卓尔金历!$N$11),0),1)</f>
        <v>0.35372736461997634</v>
      </c>
      <c r="M1761">
        <f t="shared" si="196"/>
        <v>1130.6880092019296</v>
      </c>
      <c r="N1761">
        <f t="shared" si="197"/>
        <v>-6.9192004479483099E-3</v>
      </c>
      <c r="O1761">
        <f t="shared" si="190"/>
        <v>1.1911972683572108E-2</v>
      </c>
      <c r="P1761">
        <f t="shared" si="191"/>
        <v>0.56159121959526925</v>
      </c>
      <c r="Q1761">
        <f t="shared" si="198"/>
        <v>25.278022029356386</v>
      </c>
    </row>
    <row r="1762" spans="1:17">
      <c r="A1762" s="842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192"/>
        <v>1.8035290157662982</v>
      </c>
      <c r="G1762">
        <f>LN(F1762/参数实验室!$E$58)/参数实验室!$E$59</f>
        <v>0.11900018559343471</v>
      </c>
      <c r="H1762" s="905">
        <f>INDEX(神经网络!$F$10:$BN$70,MATCH(ROUND(G1762*2,1)/2,神经网络!$D$10:$D$70,0),MATCH(ROUND(E1762*2,1)/2,神经网络!$F$8:$BN$8,0))</f>
        <v>-1.9336419178296357E-2</v>
      </c>
      <c r="I1762">
        <f t="shared" si="193"/>
        <v>1946.1137925344199</v>
      </c>
      <c r="J1762">
        <f t="shared" si="194"/>
        <v>91.16236383224917</v>
      </c>
      <c r="K1762">
        <f t="shared" si="195"/>
        <v>21.347776765810146</v>
      </c>
      <c r="L1762">
        <f>MIN(MAX(L1761*(1+MAX(MIN(((B1762-B1761)/B1761)/($K$7*卓尔金历!$O$8),0),-卓尔金历!$N$11))+MIN(MAX(((B1762-B1761)/B1761)/($K$7*卓尔金历!$O$8),0),卓尔金历!$N$11),0),1)</f>
        <v>1</v>
      </c>
      <c r="M1762">
        <f t="shared" si="196"/>
        <v>1130.366681600841</v>
      </c>
      <c r="N1762">
        <f t="shared" si="197"/>
        <v>2.234314379175633E-2</v>
      </c>
      <c r="O1762">
        <f t="shared" si="190"/>
        <v>1.3060746120396137E-2</v>
      </c>
      <c r="P1762">
        <f t="shared" si="191"/>
        <v>5.516336203173192E-3</v>
      </c>
      <c r="Q1762">
        <f t="shared" si="198"/>
        <v>25.266616906082653</v>
      </c>
    </row>
    <row r="1763" spans="1:17">
      <c r="A1763" s="842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192"/>
        <v>1.7853366539164419</v>
      </c>
      <c r="G1763">
        <f>LN(F1763/参数实验室!$E$58)/参数实验室!$E$59</f>
        <v>0.11367905221340281</v>
      </c>
      <c r="H1763" s="905">
        <f>INDEX(神经网络!$F$10:$BN$70,MATCH(ROUND(G1763*2,1)/2,神经网络!$D$10:$D$70,0),MATCH(ROUND(E1763*2,1)/2,神经网络!$F$8:$BN$8,0))</f>
        <v>-1.9336419178296357E-2</v>
      </c>
      <c r="I1763">
        <f t="shared" si="193"/>
        <v>1945.9795506879429</v>
      </c>
      <c r="J1763">
        <f t="shared" si="194"/>
        <v>91.487570328398576</v>
      </c>
      <c r="K1763">
        <f t="shared" si="195"/>
        <v>21.270425520130939</v>
      </c>
      <c r="L1763">
        <f>MIN(MAX(L1762*(1+MAX(MIN(((B1763-B1762)/B1762)/($K$7*卓尔金历!$O$8),0),-卓尔金历!$N$11))+MIN(MAX(((B1763-B1762)/B1762)/($K$7*卓尔金历!$O$8),0),卓尔金历!$N$11),0),1)</f>
        <v>1</v>
      </c>
      <c r="M1763">
        <f t="shared" si="196"/>
        <v>1130.2887095361466</v>
      </c>
      <c r="N1763">
        <f t="shared" si="197"/>
        <v>3.5673328606070057E-3</v>
      </c>
      <c r="O1763">
        <f t="shared" si="190"/>
        <v>1.2776831765006815E-2</v>
      </c>
      <c r="P1763">
        <f t="shared" si="191"/>
        <v>1</v>
      </c>
      <c r="Q1763">
        <f t="shared" si="198"/>
        <v>25.266607291786197</v>
      </c>
    </row>
    <row r="1764" spans="1:17">
      <c r="A1764" s="842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192"/>
        <v>1.8090397578512578</v>
      </c>
      <c r="G1764">
        <f>LN(F1764/参数实验室!$E$58)/参数实验室!$E$59</f>
        <v>0.12060144923067873</v>
      </c>
      <c r="H1764" s="905">
        <f>INDEX(神经网络!$F$10:$BN$70,MATCH(ROUND(G1764*2,1)/2,神经网络!$D$10:$D$70,0),MATCH(ROUND(E1764*2,1)/2,神经网络!$F$8:$BN$8,0))</f>
        <v>-1.9336419178296357E-2</v>
      </c>
      <c r="I1764">
        <f t="shared" si="193"/>
        <v>1946.060296301074</v>
      </c>
      <c r="J1764">
        <f t="shared" si="194"/>
        <v>91.29124935158201</v>
      </c>
      <c r="K1764">
        <f t="shared" si="195"/>
        <v>21.317051854623898</v>
      </c>
      <c r="L1764">
        <f>MIN(MAX(L1763*(1+MAX(MIN(((B1764-B1763)/B1763)/($K$7*卓尔金历!$O$8),0),-卓尔金历!$N$11))+MIN(MAX(((B1764-B1763)/B1763)/($K$7*卓尔金历!$O$8),0),卓尔金历!$N$11),0),1)</f>
        <v>0.93685907744198027</v>
      </c>
      <c r="M1764">
        <f t="shared" si="196"/>
        <v>1130.3356092349818</v>
      </c>
      <c r="N1764">
        <f t="shared" si="197"/>
        <v>-2.1458759491793343E-3</v>
      </c>
      <c r="O1764">
        <f t="shared" si="190"/>
        <v>1.2698043957492839E-2</v>
      </c>
      <c r="P1764">
        <f t="shared" si="191"/>
        <v>1</v>
      </c>
      <c r="Q1764">
        <f t="shared" si="198"/>
        <v>25.267655693192467</v>
      </c>
    </row>
    <row r="1765" spans="1:17">
      <c r="A1765" s="842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192"/>
        <v>1.8285091414165602</v>
      </c>
      <c r="G1765">
        <f>LN(F1765/参数实验室!$E$58)/参数实验室!$E$59</f>
        <v>0.12621989315771795</v>
      </c>
      <c r="H1765" s="905">
        <f>INDEX(神经网络!$F$10:$BN$70,MATCH(ROUND(G1765*2,1)/2,神经网络!$D$10:$D$70,0),MATCH(ROUND(E1765*2,1)/2,神经网络!$F$8:$BN$8,0))</f>
        <v>-3.5957733245887628E-2</v>
      </c>
      <c r="I1765">
        <f t="shared" si="193"/>
        <v>1945.9148987598462</v>
      </c>
      <c r="J1765">
        <f t="shared" si="194"/>
        <v>91.643988667650802</v>
      </c>
      <c r="K1765">
        <f t="shared" si="195"/>
        <v>21.233415601505026</v>
      </c>
      <c r="L1765">
        <f>MIN(MAX(L1764*(1+MAX(MIN(((B1765-B1764)/B1764)/($K$7*卓尔金历!$O$8),0),-卓尔金历!$N$11))+MIN(MAX(((B1765-B1764)/B1764)/($K$7*卓尔金历!$O$8),0),卓尔金历!$N$11),0),1)</f>
        <v>1</v>
      </c>
      <c r="M1765">
        <f t="shared" si="196"/>
        <v>1130.2564899326976</v>
      </c>
      <c r="N1765">
        <f t="shared" si="197"/>
        <v>3.8638896780821058E-3</v>
      </c>
      <c r="O1765">
        <f t="shared" si="190"/>
        <v>1.2634087115644175E-2</v>
      </c>
      <c r="P1765">
        <f t="shared" si="191"/>
        <v>1</v>
      </c>
      <c r="Q1765">
        <f t="shared" si="198"/>
        <v>25.265767850859234</v>
      </c>
    </row>
    <row r="1766" spans="1:17">
      <c r="A1766" s="842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192"/>
        <v>1.8191849612827296</v>
      </c>
      <c r="G1766">
        <f>LN(F1766/参数实验室!$E$58)/参数实验室!$E$59</f>
        <v>0.12353663948412522</v>
      </c>
      <c r="H1766" s="905">
        <f>INDEX(神经网络!$F$10:$BN$70,MATCH(ROUND(G1766*2,1)/2,神经网络!$D$10:$D$70,0),MATCH(ROUND(E1766*2,1)/2,神经网络!$F$8:$BN$8,0))</f>
        <v>-1.9336419178296357E-2</v>
      </c>
      <c r="I1766">
        <f t="shared" si="193"/>
        <v>1945.7351500500909</v>
      </c>
      <c r="J1766">
        <f t="shared" si="194"/>
        <v>91.879414229280414</v>
      </c>
      <c r="K1766">
        <f t="shared" si="195"/>
        <v>21.177052187061268</v>
      </c>
      <c r="L1766">
        <f>MIN(MAX(L1765*(1+MAX(MIN(((B1766-B1765)/B1765)/($K$7*卓尔金历!$O$8),0),-卓尔金历!$N$11))+MIN(MAX(((B1766-B1765)/B1765)/($K$7*卓尔金历!$O$8),0),卓尔金历!$N$11),0),1)</f>
        <v>1</v>
      </c>
      <c r="M1766">
        <f t="shared" si="196"/>
        <v>1130.1520854975975</v>
      </c>
      <c r="N1766">
        <f t="shared" si="197"/>
        <v>2.5689143941932738E-3</v>
      </c>
      <c r="O1766">
        <f t="shared" si="190"/>
        <v>1.2630739877856786E-2</v>
      </c>
      <c r="P1766">
        <f t="shared" si="191"/>
        <v>1</v>
      </c>
      <c r="Q1766">
        <f t="shared" si="198"/>
        <v>25.263433992798401</v>
      </c>
    </row>
    <row r="1767" spans="1:17">
      <c r="A1767" s="842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192"/>
        <v>1.8020482529905413</v>
      </c>
      <c r="G1767">
        <f>LN(F1767/参数实验室!$E$58)/参数实验室!$E$59</f>
        <v>0.11856908437692247</v>
      </c>
      <c r="H1767" s="905">
        <f>INDEX(神经网络!$F$10:$BN$70,MATCH(ROUND(G1767*2,1)/2,神经网络!$D$10:$D$70,0),MATCH(ROUND(E1767*2,1)/2,神经网络!$F$8:$BN$8,0))</f>
        <v>-1.9336419178296357E-2</v>
      </c>
      <c r="I1767">
        <f t="shared" si="193"/>
        <v>1945.3717558885241</v>
      </c>
      <c r="J1767">
        <f t="shared" si="194"/>
        <v>92.766848888711408</v>
      </c>
      <c r="K1767">
        <f t="shared" si="195"/>
        <v>20.970549061360348</v>
      </c>
      <c r="L1767">
        <f>MIN(MAX(L1766*(1+MAX(MIN(((B1767-B1766)/B1766)/($K$7*卓尔金历!$O$8),0),-卓尔金历!$N$11))+MIN(MAX(((B1767-B1766)/B1766)/($K$7*卓尔金历!$O$8),0),卓尔金历!$N$11),0),1)</f>
        <v>1</v>
      </c>
      <c r="M1767">
        <f t="shared" si="196"/>
        <v>1129.9410132612029</v>
      </c>
      <c r="N1767">
        <f t="shared" si="197"/>
        <v>9.6586886940359246E-3</v>
      </c>
      <c r="O1767">
        <f t="shared" si="190"/>
        <v>1.2403040078793205E-2</v>
      </c>
      <c r="P1767">
        <f t="shared" si="191"/>
        <v>0.26587319941277238</v>
      </c>
      <c r="Q1767">
        <f t="shared" si="198"/>
        <v>25.25871568136024</v>
      </c>
    </row>
    <row r="1768" spans="1:17">
      <c r="A1768" s="842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192"/>
        <v>1.780957660400954</v>
      </c>
      <c r="G1768">
        <f>LN(F1768/参数实验室!$E$58)/参数实验室!$E$59</f>
        <v>0.11239013245315224</v>
      </c>
      <c r="H1768" s="905">
        <f>INDEX(神经网络!$F$10:$BN$70,MATCH(ROUND(G1768*2,1)/2,神经网络!$D$10:$D$70,0),MATCH(ROUND(E1768*2,1)/2,神经网络!$F$8:$BN$8,0))</f>
        <v>-7.8584219924753118E-2</v>
      </c>
      <c r="I1768">
        <f t="shared" si="193"/>
        <v>1945.2083345245244</v>
      </c>
      <c r="J1768">
        <f t="shared" si="194"/>
        <v>93.169865528111274</v>
      </c>
      <c r="K1768">
        <f t="shared" si="195"/>
        <v>20.878084598475834</v>
      </c>
      <c r="L1768">
        <f>MIN(MAX(L1767*(1+MAX(MIN(((B1768-B1767)/B1767)/($K$7*卓尔金历!$O$8),0),-卓尔金历!$N$11))+MIN(MAX(((B1768-B1767)/B1767)/($K$7*卓尔金历!$O$8),0),卓尔金历!$N$11),0),1)</f>
        <v>1</v>
      </c>
      <c r="M1768">
        <f t="shared" si="196"/>
        <v>1129.8460923284467</v>
      </c>
      <c r="N1768">
        <f t="shared" si="197"/>
        <v>4.3444036768279437E-3</v>
      </c>
      <c r="O1768">
        <f t="shared" si="190"/>
        <v>1.2363965874098186E-2</v>
      </c>
      <c r="P1768">
        <f t="shared" si="191"/>
        <v>1</v>
      </c>
      <c r="Q1768">
        <f t="shared" si="198"/>
        <v>25.258151534661717</v>
      </c>
    </row>
    <row r="1769" spans="1:17">
      <c r="A1769" s="842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192"/>
        <v>1.8243787120552508</v>
      </c>
      <c r="G1769">
        <f>LN(F1769/参数实验室!$E$58)/参数实验室!$E$59</f>
        <v>0.12503295637738529</v>
      </c>
      <c r="H1769" s="905">
        <f>INDEX(神经网络!$F$10:$BN$70,MATCH(ROUND(G1769*2,1)/2,神经网络!$D$10:$D$70,0),MATCH(ROUND(E1769*2,1)/2,神经网络!$F$8:$BN$8,0))</f>
        <v>-8.0255647679539785E-2</v>
      </c>
      <c r="I1769">
        <f t="shared" si="193"/>
        <v>1943.1781787197906</v>
      </c>
      <c r="J1769">
        <f t="shared" si="194"/>
        <v>94.407246318981549</v>
      </c>
      <c r="K1769">
        <f t="shared" si="195"/>
        <v>20.58293462086813</v>
      </c>
      <c r="L1769">
        <f>MIN(MAX(L1768*(1+MAX(MIN(((B1769-B1768)/B1768)/($K$7*卓尔金历!$O$8),0),-卓尔金历!$N$11))+MIN(MAX(((B1769-B1768)/B1768)/($K$7*卓尔金历!$O$8),0),卓尔金历!$N$11),0),1)</f>
        <v>1</v>
      </c>
      <c r="M1769">
        <f t="shared" si="196"/>
        <v>1128.6669057281811</v>
      </c>
      <c r="N1769">
        <f t="shared" si="197"/>
        <v>1.3280912061603556E-2</v>
      </c>
      <c r="O1769">
        <f t="shared" si="190"/>
        <v>1.2189315613658106E-2</v>
      </c>
      <c r="P1769">
        <f t="shared" si="191"/>
        <v>1.1303532972417917E-2</v>
      </c>
      <c r="Q1769">
        <f t="shared" si="198"/>
        <v>25.231790356763785</v>
      </c>
    </row>
    <row r="1770" spans="1:17">
      <c r="A1770" s="842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192"/>
        <v>1.6951552776820276</v>
      </c>
      <c r="G1770">
        <f>LN(F1770/参数实验室!$E$58)/参数实验室!$E$59</f>
        <v>8.647447462091902E-2</v>
      </c>
      <c r="H1770" s="905">
        <f>INDEX(神经网络!$F$10:$BN$70,MATCH(ROUND(G1770*2,1)/2,神经网络!$D$10:$D$70,0),MATCH(ROUND(E1770*2,1)/2,神经网络!$F$8:$BN$8,0))</f>
        <v>-0.12697389629421324</v>
      </c>
      <c r="I1770">
        <f t="shared" si="193"/>
        <v>1932.7642619807473</v>
      </c>
      <c r="J1770">
        <f t="shared" si="194"/>
        <v>100.7114640277721</v>
      </c>
      <c r="K1770">
        <f t="shared" si="195"/>
        <v>19.191104812534252</v>
      </c>
      <c r="L1770">
        <f>MIN(MAX(L1769*(1+MAX(MIN(((B1770-B1769)/B1769)/($K$7*卓尔金历!$O$8),0),-卓尔金历!$N$11))+MIN(MAX(((B1770-B1769)/B1769)/($K$7*卓尔金历!$O$8),0),卓尔金历!$N$11),0),1)</f>
        <v>1</v>
      </c>
      <c r="M1770">
        <f t="shared" si="196"/>
        <v>1122.6181329954043</v>
      </c>
      <c r="N1770">
        <f t="shared" si="197"/>
        <v>6.6776841340017101E-2</v>
      </c>
      <c r="O1770">
        <f t="shared" si="190"/>
        <v>1.8746641045798897E-2</v>
      </c>
      <c r="P1770">
        <f t="shared" si="191"/>
        <v>0</v>
      </c>
      <c r="Q1770">
        <f t="shared" si="198"/>
        <v>25.23026186272487</v>
      </c>
    </row>
    <row r="1771" spans="1:17">
      <c r="A1771" s="842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192"/>
        <v>1.6895774490033664</v>
      </c>
      <c r="G1771">
        <f>LN(F1771/参数实验室!$E$58)/参数实验室!$E$59</f>
        <v>8.4744619521492051E-2</v>
      </c>
      <c r="H1771" s="905">
        <f>INDEX(神经网络!$F$10:$BN$70,MATCH(ROUND(G1771*2,1)/2,神经网络!$D$10:$D$70,0),MATCH(ROUND(E1771*2,1)/2,神经网络!$F$8:$BN$8,0))</f>
        <v>-0.12697389629421324</v>
      </c>
      <c r="I1771">
        <f t="shared" si="193"/>
        <v>1936.1236802449755</v>
      </c>
      <c r="J1771">
        <f t="shared" si="194"/>
        <v>99.332827899924041</v>
      </c>
      <c r="K1771">
        <f t="shared" si="195"/>
        <v>19.491277165647432</v>
      </c>
      <c r="L1771">
        <f>MIN(MAX(L1770*(1+MAX(MIN(((B1771-B1770)/B1770)/($K$7*卓尔金历!$O$8),0),-卓尔金历!$N$11))+MIN(MAX(((B1771-B1770)/B1770)/($K$7*卓尔金历!$O$8),0),卓尔金历!$N$11),0),1)</f>
        <v>0.59721150532377298</v>
      </c>
      <c r="M1771">
        <f t="shared" si="196"/>
        <v>1124.5694024460686</v>
      </c>
      <c r="N1771">
        <f t="shared" si="197"/>
        <v>-1.3688969186942635E-2</v>
      </c>
      <c r="O1771">
        <f t="shared" si="190"/>
        <v>1.9047492621693699E-2</v>
      </c>
      <c r="P1771">
        <f t="shared" si="191"/>
        <v>0.35528463498894958</v>
      </c>
      <c r="Q1771">
        <f t="shared" si="198"/>
        <v>25.23026186272487</v>
      </c>
    </row>
    <row r="1772" spans="1:17">
      <c r="A1772" s="842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192"/>
        <v>1.6826435693499902</v>
      </c>
      <c r="G1772">
        <f>LN(F1772/参数实验室!$E$58)/参数实验室!$E$59</f>
        <v>8.2586231990364842E-2</v>
      </c>
      <c r="H1772" s="905">
        <f>INDEX(神经网络!$F$10:$BN$70,MATCH(ROUND(G1772*2,1)/2,神经网络!$D$10:$D$70,0),MATCH(ROUND(E1772*2,1)/2,神经网络!$F$8:$BN$8,0))</f>
        <v>-7.8584219924753118E-2</v>
      </c>
      <c r="I1772">
        <f t="shared" si="193"/>
        <v>1935.2457538464021</v>
      </c>
      <c r="J1772">
        <f t="shared" si="194"/>
        <v>99.687562347871051</v>
      </c>
      <c r="K1772">
        <f t="shared" si="195"/>
        <v>19.413111407952204</v>
      </c>
      <c r="L1772">
        <f>MIN(MAX(L1771*(1+MAX(MIN(((B1772-B1771)/B1771)/($K$7*卓尔金历!$O$8),0),-卓尔金历!$N$11))+MIN(MAX(((B1772-B1771)/B1771)/($K$7*卓尔金历!$O$8),0),卓尔金历!$N$11),0),1)</f>
        <v>0.70229073389395302</v>
      </c>
      <c r="M1772">
        <f t="shared" si="196"/>
        <v>1124.2648658843316</v>
      </c>
      <c r="N1772">
        <f t="shared" si="197"/>
        <v>3.5711703315685433E-3</v>
      </c>
      <c r="O1772">
        <f t="shared" ref="O1772:O1835" si="199">STDEVP(N1752:N1772)</f>
        <v>1.9048691016364937E-2</v>
      </c>
      <c r="P1772">
        <f t="shared" ref="P1772:P1835" si="200">MIN(O1771*MAX(1-LN(MAX(ABS(N1772),0.0001)/O1772),0)+MAX(-LN(MAX(ABS(N1772),0.0001)/O1772),0),1)</f>
        <v>1</v>
      </c>
      <c r="Q1772">
        <f t="shared" si="198"/>
        <v>25.226197212348804</v>
      </c>
    </row>
    <row r="1773" spans="1:17">
      <c r="A1773" s="842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192"/>
        <v>1.7493322691038751</v>
      </c>
      <c r="G1773">
        <f>LN(F1773/参数实验室!$E$58)/参数实验室!$E$59</f>
        <v>0.10298628242330878</v>
      </c>
      <c r="H1773" s="905">
        <f>INDEX(神经网络!$F$10:$BN$70,MATCH(ROUND(G1773*2,1)/2,神经网络!$D$10:$D$70,0),MATCH(ROUND(E1773*2,1)/2,神经网络!$F$8:$BN$8,0))</f>
        <v>-7.8584219924753118E-2</v>
      </c>
      <c r="I1773">
        <f t="shared" si="193"/>
        <v>1938.7959276261786</v>
      </c>
      <c r="J1773">
        <f t="shared" si="194"/>
        <v>97.360440525118577</v>
      </c>
      <c r="K1773">
        <f t="shared" si="195"/>
        <v>19.913590336785479</v>
      </c>
      <c r="L1773">
        <f>MIN(MAX(L1772*(1+MAX(MIN(((B1773-B1772)/B1772)/($K$7*卓尔金历!$O$8),0),-卓尔金历!$N$11))+MIN(MAX(((B1773-B1772)/B1772)/($K$7*卓尔金历!$O$8),0),卓尔金历!$N$11),0),1)</f>
        <v>0.21989729569334399</v>
      </c>
      <c r="M1773">
        <f t="shared" si="196"/>
        <v>1125.7133010694502</v>
      </c>
      <c r="N1773">
        <f t="shared" si="197"/>
        <v>-2.3344154154675011E-2</v>
      </c>
      <c r="O1773">
        <f t="shared" si="199"/>
        <v>1.9826629867102399E-2</v>
      </c>
      <c r="P1773">
        <f t="shared" si="200"/>
        <v>1.5937647017752198E-2</v>
      </c>
      <c r="Q1773">
        <f t="shared" si="198"/>
        <v>25.272474220697102</v>
      </c>
    </row>
    <row r="1774" spans="1:17">
      <c r="A1774" s="842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192"/>
        <v>1.7620580883704779</v>
      </c>
      <c r="G1774">
        <f>LN(F1774/参数实验室!$E$58)/参数实验室!$E$59</f>
        <v>0.10679060279585754</v>
      </c>
      <c r="H1774" s="905">
        <f>INDEX(神经网络!$F$10:$BN$70,MATCH(ROUND(G1774*2,1)/2,神经网络!$D$10:$D$70,0),MATCH(ROUND(E1774*2,1)/2,神经网络!$F$8:$BN$8,0))</f>
        <v>-7.8584219924753118E-2</v>
      </c>
      <c r="I1774">
        <f t="shared" si="193"/>
        <v>1938.3151134722586</v>
      </c>
      <c r="J1774">
        <f t="shared" si="194"/>
        <v>97.667690834364009</v>
      </c>
      <c r="K1774">
        <f t="shared" si="195"/>
        <v>19.846021718271952</v>
      </c>
      <c r="L1774">
        <f>MIN(MAX(L1773*(1+MAX(MIN(((B1774-B1773)/B1773)/($K$7*卓尔金历!$O$8),0),-卓尔金历!$N$11))+MIN(MAX(((B1774-B1773)/B1773)/($K$7*卓尔金历!$O$8),0),卓尔金历!$N$11),0),1)</f>
        <v>0.31275460802687993</v>
      </c>
      <c r="M1774">
        <f t="shared" si="196"/>
        <v>1125.6519117483074</v>
      </c>
      <c r="N1774">
        <f t="shared" si="197"/>
        <v>3.1558023729993719E-3</v>
      </c>
      <c r="O1774">
        <f t="shared" si="199"/>
        <v>1.9289695319284088E-2</v>
      </c>
      <c r="P1774">
        <f t="shared" si="200"/>
        <v>1</v>
      </c>
      <c r="Q1774">
        <f t="shared" si="198"/>
        <v>25.272374331824604</v>
      </c>
    </row>
    <row r="1775" spans="1:17">
      <c r="A1775" s="842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192"/>
        <v>1.7204811862676359</v>
      </c>
      <c r="G1775">
        <f>LN(F1775/参数实验室!$E$58)/参数实验室!$E$59</f>
        <v>9.4257884395128055E-2</v>
      </c>
      <c r="H1775" s="905">
        <f>INDEX(神经网络!$F$10:$BN$70,MATCH(ROUND(G1775*2,1)/2,神经网络!$D$10:$D$70,0),MATCH(ROUND(E1775*2,1)/2,神经网络!$F$8:$BN$8,0))</f>
        <v>-0.12697389629421324</v>
      </c>
      <c r="I1775">
        <f t="shared" si="193"/>
        <v>1938.8590169614599</v>
      </c>
      <c r="J1775">
        <f t="shared" si="194"/>
        <v>97.318941782051652</v>
      </c>
      <c r="K1775">
        <f t="shared" si="195"/>
        <v>19.922730163913887</v>
      </c>
      <c r="L1775">
        <f>MIN(MAX(L1774*(1+MAX(MIN(((B1775-B1774)/B1774)/($K$7*卓尔金历!$O$8),0),-卓尔金历!$N$11))+MIN(MAX(((B1775-B1774)/B1774)/($K$7*卓尔金历!$O$8),0),卓尔金历!$N$11),0),1)</f>
        <v>0.27989426108796023</v>
      </c>
      <c r="M1775">
        <f t="shared" si="196"/>
        <v>1125.7506999985633</v>
      </c>
      <c r="N1775">
        <f t="shared" si="197"/>
        <v>-3.5707719649459495E-3</v>
      </c>
      <c r="O1775">
        <f t="shared" si="199"/>
        <v>1.9297378869521604E-2</v>
      </c>
      <c r="P1775">
        <f t="shared" si="200"/>
        <v>1</v>
      </c>
      <c r="Q1775">
        <f t="shared" si="198"/>
        <v>25.279465920020943</v>
      </c>
    </row>
    <row r="1776" spans="1:17">
      <c r="A1776" s="842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192"/>
        <v>1.7092885187557256</v>
      </c>
      <c r="G1776">
        <f>LN(F1776/参数实验室!$E$58)/参数实验室!$E$59</f>
        <v>9.083226800930104E-2</v>
      </c>
      <c r="H1776" s="905">
        <f>INDEX(神经网络!$F$10:$BN$70,MATCH(ROUND(G1776*2,1)/2,神经网络!$D$10:$D$70,0),MATCH(ROUND(E1776*2,1)/2,神经网络!$F$8:$BN$8,0))</f>
        <v>-7.8584219924753118E-2</v>
      </c>
      <c r="I1776">
        <f t="shared" si="193"/>
        <v>1936.0256207070563</v>
      </c>
      <c r="J1776">
        <f t="shared" si="194"/>
        <v>98.439008818482762</v>
      </c>
      <c r="K1776">
        <f t="shared" si="195"/>
        <v>19.667260407680487</v>
      </c>
      <c r="L1776">
        <f>MIN(MAX(L1775*(1+MAX(MIN(((B1776-B1775)/B1775)/($K$7*卓尔金历!$O$8),0),-卓尔金历!$N$11))+MIN(MAX(((B1776-B1775)/B1775)/($K$7*卓尔金历!$O$8),0),卓尔金历!$N$11),0),1)</f>
        <v>0.61854571861505725</v>
      </c>
      <c r="M1776">
        <f t="shared" si="196"/>
        <v>1125.2902342784114</v>
      </c>
      <c r="N1776">
        <f t="shared" si="197"/>
        <v>1.1509239783345906E-2</v>
      </c>
      <c r="O1776">
        <f t="shared" si="199"/>
        <v>1.6834003914800548E-2</v>
      </c>
      <c r="P1776">
        <f t="shared" si="200"/>
        <v>0.40688593206074353</v>
      </c>
      <c r="Q1776">
        <f t="shared" si="198"/>
        <v>25.242523190598892</v>
      </c>
    </row>
    <row r="1777" spans="1:17">
      <c r="A1777" s="842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192"/>
        <v>1.7108695183836631</v>
      </c>
      <c r="G1777">
        <f>LN(F1777/参数实验室!$E$58)/参数实验室!$E$59</f>
        <v>9.1317505297711279E-2</v>
      </c>
      <c r="H1777" s="905">
        <f>INDEX(神经网络!$F$10:$BN$70,MATCH(ROUND(G1777*2,1)/2,神经网络!$D$10:$D$70,0),MATCH(ROUND(E1777*2,1)/2,神经网络!$F$8:$BN$8,0))</f>
        <v>-7.8584219924753118E-2</v>
      </c>
      <c r="I1777">
        <f t="shared" si="193"/>
        <v>1937.5926801947032</v>
      </c>
      <c r="J1777">
        <f t="shared" si="194"/>
        <v>97.425082797972806</v>
      </c>
      <c r="K1777">
        <f t="shared" si="195"/>
        <v>19.888027031115033</v>
      </c>
      <c r="L1777">
        <f>MIN(MAX(L1776*(1+MAX(MIN(((B1777-B1776)/B1776)/($K$7*卓尔金历!$O$8),0),-卓尔金历!$N$11))+MIN(MAX(((B1777-B1776)/B1776)/($K$7*卓尔金历!$O$8),0),卓尔金历!$N$11),0),1)</f>
        <v>0.43108203244734655</v>
      </c>
      <c r="M1777">
        <f t="shared" si="196"/>
        <v>1125.8536263589874</v>
      </c>
      <c r="N1777">
        <f t="shared" si="197"/>
        <v>-1.0300042967514925E-2</v>
      </c>
      <c r="O1777">
        <f t="shared" si="199"/>
        <v>1.7015242549342918E-2</v>
      </c>
      <c r="P1777">
        <f t="shared" si="200"/>
        <v>0.52724552175583561</v>
      </c>
      <c r="Q1777">
        <f t="shared" si="198"/>
        <v>25.250836612501349</v>
      </c>
    </row>
    <row r="1778" spans="1:17">
      <c r="A1778" s="842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192"/>
        <v>1.7265481743853368</v>
      </c>
      <c r="G1778">
        <f>LN(F1778/参数实验室!$E$58)/参数实验室!$E$59</f>
        <v>9.6105438446956307E-2</v>
      </c>
      <c r="H1778" s="905">
        <f>INDEX(神经网络!$F$10:$BN$70,MATCH(ROUND(G1778*2,1)/2,神经网络!$D$10:$D$70,0),MATCH(ROUND(E1778*2,1)/2,神经网络!$F$8:$BN$8,0))</f>
        <v>-7.8584219924753118E-2</v>
      </c>
      <c r="I1778">
        <f t="shared" si="193"/>
        <v>1939.6718705264279</v>
      </c>
      <c r="J1778">
        <f t="shared" si="194"/>
        <v>96.094728861577607</v>
      </c>
      <c r="K1778">
        <f t="shared" si="195"/>
        <v>20.184997590455598</v>
      </c>
      <c r="L1778">
        <f>MIN(MAX(L1777*(1+MAX(MIN(((B1778-B1777)/B1777)/($K$7*卓尔金历!$O$8),0),-卓尔金历!$N$11))+MIN(MAX(((B1778-B1777)/B1777)/($K$7*卓尔金历!$O$8),0),卓尔金历!$N$11),0),1)</f>
        <v>0.25787614578204338</v>
      </c>
      <c r="M1778">
        <f t="shared" si="196"/>
        <v>1126.3744295238018</v>
      </c>
      <c r="N1778">
        <f t="shared" si="197"/>
        <v>-1.3655148121905179E-2</v>
      </c>
      <c r="O1778">
        <f t="shared" si="199"/>
        <v>1.7419100722445336E-2</v>
      </c>
      <c r="P1778">
        <f t="shared" si="200"/>
        <v>0.26460836051157133</v>
      </c>
      <c r="Q1778">
        <f t="shared" si="198"/>
        <v>25.265122934463662</v>
      </c>
    </row>
    <row r="1779" spans="1:17">
      <c r="A1779" s="842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192"/>
        <v>1.6961993975506438</v>
      </c>
      <c r="G1779">
        <f>LN(F1779/参数实验室!$E$58)/参数实验室!$E$59</f>
        <v>8.6797655534919041E-2</v>
      </c>
      <c r="H1779" s="905">
        <f>INDEX(神经网络!$F$10:$BN$70,MATCH(ROUND(G1779*2,1)/2,神经网络!$D$10:$D$70,0),MATCH(ROUND(E1779*2,1)/2,神经网络!$F$8:$BN$8,0))</f>
        <v>-7.8584219924753118E-2</v>
      </c>
      <c r="I1779">
        <f t="shared" si="193"/>
        <v>1938.4990243099749</v>
      </c>
      <c r="J1779">
        <f t="shared" si="194"/>
        <v>96.834124735644878</v>
      </c>
      <c r="K1779">
        <f t="shared" si="195"/>
        <v>20.018759188478612</v>
      </c>
      <c r="L1779">
        <f>MIN(MAX(L1778*(1+MAX(MIN(((B1779-B1778)/B1778)/($K$7*卓尔金历!$O$8),0),-卓尔金历!$N$11))+MIN(MAX(((B1779-B1778)/B1778)/($K$7*卓尔金历!$O$8),0),卓尔金历!$N$11),0),1)</f>
        <v>0.48427997503718834</v>
      </c>
      <c r="M1779">
        <f t="shared" si="196"/>
        <v>1126.1987962660703</v>
      </c>
      <c r="N1779">
        <f t="shared" si="197"/>
        <v>7.6944477894552435E-3</v>
      </c>
      <c r="O1779">
        <f t="shared" si="199"/>
        <v>1.72991983326569E-2</v>
      </c>
      <c r="P1779">
        <f t="shared" si="200"/>
        <v>0.84169253836474711</v>
      </c>
      <c r="Q1779">
        <f t="shared" si="198"/>
        <v>25.261080548462576</v>
      </c>
    </row>
    <row r="1780" spans="1:17">
      <c r="A1780" s="842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192"/>
        <v>1.6952318174537659</v>
      </c>
      <c r="G1780">
        <f>LN(F1780/参数实验室!$E$58)/参数实验室!$E$59</f>
        <v>8.6498172333028617E-2</v>
      </c>
      <c r="H1780" s="905">
        <f>INDEX(神经网络!$F$10:$BN$70,MATCH(ROUND(G1780*2,1)/2,神经网络!$D$10:$D$70,0),MATCH(ROUND(E1780*2,1)/2,神经网络!$F$8:$BN$8,0))</f>
        <v>-0.12697389629421324</v>
      </c>
      <c r="I1780">
        <f t="shared" si="193"/>
        <v>1937.9886783855418</v>
      </c>
      <c r="J1780">
        <f t="shared" si="194"/>
        <v>97.158533179043005</v>
      </c>
      <c r="K1780">
        <f t="shared" si="195"/>
        <v>19.946664641532113</v>
      </c>
      <c r="L1780">
        <f>MIN(MAX(L1779*(1+MAX(MIN(((B1780-B1779)/B1779)/($K$7*卓尔金历!$O$8),0),-卓尔金历!$N$11))+MIN(MAX(((B1780-B1779)/B1779)/($K$7*卓尔金历!$O$8),0),卓尔金历!$N$11),0),1)</f>
        <v>0.58285571108487977</v>
      </c>
      <c r="M1780">
        <f t="shared" si="196"/>
        <v>1126.0552107497158</v>
      </c>
      <c r="N1780">
        <f t="shared" si="197"/>
        <v>3.3501458735104282E-3</v>
      </c>
      <c r="O1780">
        <f t="shared" si="199"/>
        <v>1.7298382461685812E-2</v>
      </c>
      <c r="P1780">
        <f t="shared" si="200"/>
        <v>1</v>
      </c>
      <c r="Q1780">
        <f t="shared" si="198"/>
        <v>25.255482914898963</v>
      </c>
    </row>
    <row r="1781" spans="1:17">
      <c r="A1781" s="842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192"/>
        <v>1.6627891963056791</v>
      </c>
      <c r="G1781">
        <f>LN(F1781/参数实验室!$E$58)/参数实验室!$E$59</f>
        <v>7.6356383094096009E-2</v>
      </c>
      <c r="H1781" s="905">
        <f>INDEX(神经网络!$F$10:$BN$70,MATCH(ROUND(G1781*2,1)/2,神经网络!$D$10:$D$70,0),MATCH(ROUND(E1781*2,1)/2,神经网络!$F$8:$BN$8,0))</f>
        <v>-0.12697389629421324</v>
      </c>
      <c r="I1781">
        <f t="shared" si="193"/>
        <v>1930.7466013558749</v>
      </c>
      <c r="J1781">
        <f t="shared" si="194"/>
        <v>100.01795618690382</v>
      </c>
      <c r="K1781">
        <f t="shared" si="195"/>
        <v>19.303999751283495</v>
      </c>
      <c r="L1781">
        <f>MIN(MAX(L1780*(1+MAX(MIN(((B1781-B1780)/B1780)/($K$7*卓尔金历!$O$8),0),-卓尔金历!$N$11))+MIN(MAX(((B1781-B1780)/B1780)/($K$7*卓尔金历!$O$8),0),卓尔金历!$N$11),0),1)</f>
        <v>1</v>
      </c>
      <c r="M1781">
        <f t="shared" si="196"/>
        <v>1123.6025773108547</v>
      </c>
      <c r="N1781">
        <f t="shared" si="197"/>
        <v>2.9430487619563909E-2</v>
      </c>
      <c r="O1781">
        <f t="shared" si="199"/>
        <v>1.8088569866234038E-2</v>
      </c>
      <c r="P1781">
        <f t="shared" si="200"/>
        <v>8.8783793819429049E-3</v>
      </c>
      <c r="Q1781">
        <f t="shared" si="198"/>
        <v>25.161105607780996</v>
      </c>
    </row>
    <row r="1782" spans="1:17">
      <c r="A1782" s="842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192"/>
        <v>1.6722055853480089</v>
      </c>
      <c r="G1782">
        <f>LN(F1782/参数实验室!$E$58)/参数实验室!$E$59</f>
        <v>7.9320251595982258E-2</v>
      </c>
      <c r="H1782" s="905">
        <f>INDEX(神经网络!$F$10:$BN$70,MATCH(ROUND(G1782*2,1)/2,神经网络!$D$10:$D$70,0),MATCH(ROUND(E1782*2,1)/2,神经网络!$F$8:$BN$8,0))</f>
        <v>-0.15983062478404372</v>
      </c>
      <c r="I1782">
        <f t="shared" si="193"/>
        <v>1932.6019720140812</v>
      </c>
      <c r="J1782">
        <f t="shared" si="194"/>
        <v>99.261003152308234</v>
      </c>
      <c r="K1782">
        <f t="shared" si="195"/>
        <v>19.469901679803243</v>
      </c>
      <c r="L1782">
        <f>MIN(MAX(L1781*(1+MAX(MIN(((B1782-B1781)/B1781)/($K$7*卓尔金历!$O$8),0),-卓尔金历!$N$11))+MIN(MAX(((B1782-B1781)/B1781)/($K$7*卓尔金历!$O$8),0),卓尔金历!$N$11),0),1)</f>
        <v>0.77731176684052739</v>
      </c>
      <c r="M1782">
        <f t="shared" si="196"/>
        <v>1124.6823146787535</v>
      </c>
      <c r="N1782">
        <f t="shared" si="197"/>
        <v>-7.5681713909556613E-3</v>
      </c>
      <c r="O1782">
        <f t="shared" si="199"/>
        <v>1.8109976593931567E-2</v>
      </c>
      <c r="P1782">
        <f t="shared" si="200"/>
        <v>0.90638255628014786</v>
      </c>
      <c r="Q1782">
        <f t="shared" si="198"/>
        <v>25.161320276529615</v>
      </c>
    </row>
    <row r="1783" spans="1:17">
      <c r="A1783" s="842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192"/>
        <v>1.6236136320293921</v>
      </c>
      <c r="G1783">
        <f>LN(F1783/参数实验室!$E$58)/参数实验室!$E$59</f>
        <v>6.3842745312306812E-2</v>
      </c>
      <c r="H1783" s="905">
        <f>INDEX(神经网络!$F$10:$BN$70,MATCH(ROUND(G1783*2,1)/2,神经网络!$D$10:$D$70,0),MATCH(ROUND(E1783*2,1)/2,神经网络!$F$8:$BN$8,0))</f>
        <v>-0.22670508087951763</v>
      </c>
      <c r="I1783">
        <f t="shared" si="193"/>
        <v>1922.4434213316349</v>
      </c>
      <c r="J1783">
        <f t="shared" si="194"/>
        <v>102.52543793144713</v>
      </c>
      <c r="K1783">
        <f t="shared" si="195"/>
        <v>18.750892072434379</v>
      </c>
      <c r="L1783">
        <f>MIN(MAX(L1782*(1+MAX(MIN(((B1783-B1782)/B1782)/($K$7*卓尔金历!$O$8),0),-卓尔金历!$N$11))+MIN(MAX(((B1783-B1782)/B1782)/($K$7*卓尔金历!$O$8),0),卓尔金历!$N$11),0),1)</f>
        <v>1</v>
      </c>
      <c r="M1783">
        <f t="shared" si="196"/>
        <v>1120.0870086237148</v>
      </c>
      <c r="N1783">
        <f t="shared" si="197"/>
        <v>3.2887384526326835E-2</v>
      </c>
      <c r="O1783">
        <f t="shared" si="199"/>
        <v>1.8712303871349381E-2</v>
      </c>
      <c r="P1783">
        <f t="shared" si="200"/>
        <v>7.897618327687957E-3</v>
      </c>
      <c r="Q1783">
        <f t="shared" si="198"/>
        <v>25.041443709322355</v>
      </c>
    </row>
    <row r="1784" spans="1:17">
      <c r="A1784" s="842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192"/>
        <v>1.5778043793574872</v>
      </c>
      <c r="G1784">
        <f>LN(F1784/参数实验室!$E$58)/参数实验室!$E$59</f>
        <v>4.8821393817821065E-2</v>
      </c>
      <c r="H1784" s="905">
        <f>INDEX(神经网络!$F$10:$BN$70,MATCH(ROUND(G1784*2,1)/2,神经网络!$D$10:$D$70,0),MATCH(ROUND(E1784*2,1)/2,神经网络!$F$8:$BN$8,0))</f>
        <v>-0.22670508087951763</v>
      </c>
      <c r="I1784">
        <f t="shared" si="193"/>
        <v>1910.369654769102</v>
      </c>
      <c r="J1784">
        <f t="shared" si="194"/>
        <v>105.36570767327706</v>
      </c>
      <c r="K1784">
        <f t="shared" si="195"/>
        <v>18.130848232831749</v>
      </c>
      <c r="L1784">
        <f>MIN(MAX(L1783*(1+MAX(MIN(((B1784-B1783)/B1783)/($K$7*卓尔金历!$O$8),0),-卓尔金历!$N$11))+MIN(MAX(((B1784-B1783)/B1783)/($K$7*卓尔金历!$O$8),0),卓尔金历!$N$11),0),1)</f>
        <v>1</v>
      </c>
      <c r="M1784">
        <f t="shared" si="196"/>
        <v>1113.0523833537129</v>
      </c>
      <c r="N1784">
        <f t="shared" si="197"/>
        <v>2.7703073492151811E-2</v>
      </c>
      <c r="O1784">
        <f t="shared" si="199"/>
        <v>1.9273874716257876E-2</v>
      </c>
      <c r="P1784">
        <f t="shared" si="200"/>
        <v>1.1923614265752612E-2</v>
      </c>
      <c r="Q1784">
        <f t="shared" si="198"/>
        <v>25.040201643210459</v>
      </c>
    </row>
    <row r="1785" spans="1:17">
      <c r="A1785" s="842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192"/>
        <v>1.6050492106989851</v>
      </c>
      <c r="G1785">
        <f>LN(F1785/参数实验室!$E$58)/参数实验室!$E$59</f>
        <v>5.7806984102357482E-2</v>
      </c>
      <c r="H1785" s="905">
        <f>INDEX(神经网络!$F$10:$BN$70,MATCH(ROUND(G1785*2,1)/2,神经网络!$D$10:$D$70,0),MATCH(ROUND(E1785*2,1)/2,神经网络!$F$8:$BN$8,0))</f>
        <v>-0.18122163345940698</v>
      </c>
      <c r="I1785">
        <f t="shared" si="193"/>
        <v>1918.5162312610598</v>
      </c>
      <c r="J1785">
        <f t="shared" si="194"/>
        <v>103.38374366545612</v>
      </c>
      <c r="K1785">
        <f t="shared" si="195"/>
        <v>18.557233112676482</v>
      </c>
      <c r="L1785">
        <f>MIN(MAX(L1784*(1+MAX(MIN(((B1785-B1784)/B1784)/($K$7*卓尔金历!$O$8),0),-卓尔金历!$N$11))+MIN(MAX(((B1785-B1784)/B1784)/($K$7*卓尔金历!$O$8),0),卓尔金历!$N$11),0),1)</f>
        <v>0.44651891198493177</v>
      </c>
      <c r="M1785">
        <f t="shared" si="196"/>
        <v>1117.79888168607</v>
      </c>
      <c r="N1785">
        <f t="shared" si="197"/>
        <v>-1.8810332617578935E-2</v>
      </c>
      <c r="O1785">
        <f t="shared" si="199"/>
        <v>1.99619687215935E-2</v>
      </c>
      <c r="P1785">
        <f t="shared" si="200"/>
        <v>7.9841751137841227E-2</v>
      </c>
      <c r="Q1785">
        <f t="shared" si="198"/>
        <v>25.041474863258845</v>
      </c>
    </row>
    <row r="1786" spans="1:17">
      <c r="A1786" s="842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192"/>
        <v>1.6061454198607565</v>
      </c>
      <c r="G1786">
        <f>LN(F1786/参数实验室!$E$58)/参数实验室!$E$59</f>
        <v>5.8165324159040917E-2</v>
      </c>
      <c r="H1786" s="905">
        <f>INDEX(神经网络!$F$10:$BN$70,MATCH(ROUND(G1786*2,1)/2,神经网络!$D$10:$D$70,0),MATCH(ROUND(E1786*2,1)/2,神经网络!$F$8:$BN$8,0))</f>
        <v>-0.18122163345940698</v>
      </c>
      <c r="I1786">
        <f t="shared" si="193"/>
        <v>1922.9163691273093</v>
      </c>
      <c r="J1786">
        <f t="shared" si="194"/>
        <v>102.07533617972133</v>
      </c>
      <c r="K1786">
        <f t="shared" si="195"/>
        <v>18.838207554287958</v>
      </c>
      <c r="L1786">
        <f>MIN(MAX(L1785*(1+MAX(MIN(((B1786-B1785)/B1785)/($K$7*卓尔金历!$O$8),0),-卓尔金历!$N$11))+MIN(MAX(((B1786-B1785)/B1785)/($K$7*卓尔金历!$O$8),0),卓尔金历!$N$11),0),1)</f>
        <v>0.28024009179121917</v>
      </c>
      <c r="M1786">
        <f t="shared" si="196"/>
        <v>1118.9436150346075</v>
      </c>
      <c r="N1786">
        <f t="shared" si="197"/>
        <v>-1.2655833880118756E-2</v>
      </c>
      <c r="O1786">
        <f t="shared" si="199"/>
        <v>2.0357591524867026E-2</v>
      </c>
      <c r="P1786">
        <f t="shared" si="200"/>
        <v>0.50478620827241305</v>
      </c>
      <c r="Q1786">
        <f t="shared" si="198"/>
        <v>25.046060406189646</v>
      </c>
    </row>
    <row r="1787" spans="1:17">
      <c r="A1787" s="842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192"/>
        <v>1.5902903302474907</v>
      </c>
      <c r="G1787">
        <f>LN(F1787/参数实验室!$E$58)/参数实验室!$E$59</f>
        <v>5.2958477041337132E-2</v>
      </c>
      <c r="H1787" s="905">
        <f>INDEX(神经网络!$F$10:$BN$70,MATCH(ROUND(G1787*2,1)/2,神经网络!$D$10:$D$70,0),MATCH(ROUND(E1787*2,1)/2,神经网络!$F$8:$BN$8,0))</f>
        <v>-0.22670508087951763</v>
      </c>
      <c r="I1787">
        <f t="shared" si="193"/>
        <v>1921.7652827065567</v>
      </c>
      <c r="J1787">
        <f t="shared" si="194"/>
        <v>102.41251346714003</v>
      </c>
      <c r="K1787">
        <f t="shared" si="195"/>
        <v>18.764945978238998</v>
      </c>
      <c r="L1787">
        <f>MIN(MAX(L1786*(1+MAX(MIN(((B1787-B1786)/B1786)/($K$7*卓尔金历!$O$8),0),-卓尔金历!$N$11))+MIN(MAX(((B1787-B1786)/B1786)/($K$7*卓尔金历!$O$8),0),卓尔金历!$N$11),0),1)</f>
        <v>0.37743506500162693</v>
      </c>
      <c r="M1787">
        <f t="shared" si="196"/>
        <v>1118.7559056425332</v>
      </c>
      <c r="N1787">
        <f t="shared" si="197"/>
        <v>3.3032199553576619E-3</v>
      </c>
      <c r="O1787">
        <f t="shared" si="199"/>
        <v>2.0353415782857532E-2</v>
      </c>
      <c r="P1787">
        <f t="shared" si="200"/>
        <v>1</v>
      </c>
      <c r="Q1787">
        <f t="shared" si="198"/>
        <v>25.038492174157692</v>
      </c>
    </row>
    <row r="1788" spans="1:17">
      <c r="A1788" s="842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192"/>
        <v>1.5618032909441528</v>
      </c>
      <c r="G1788">
        <f>LN(F1788/参数实验室!$E$58)/参数实验室!$E$59</f>
        <v>4.3471484183232711E-2</v>
      </c>
      <c r="H1788" s="905">
        <f>INDEX(神经网络!$F$10:$BN$70,MATCH(ROUND(G1788*2,1)/2,神经网络!$D$10:$D$70,0),MATCH(ROUND(E1788*2,1)/2,神经网络!$F$8:$BN$8,0))</f>
        <v>-0.2547938104040367</v>
      </c>
      <c r="I1788">
        <f t="shared" si="193"/>
        <v>1914.6680287906688</v>
      </c>
      <c r="J1788">
        <f t="shared" si="194"/>
        <v>104.08084274370519</v>
      </c>
      <c r="K1788">
        <f t="shared" si="195"/>
        <v>18.395969693533903</v>
      </c>
      <c r="L1788">
        <f>MIN(MAX(L1787*(1+MAX(MIN(((B1788-B1787)/B1787)/($K$7*卓尔金历!$O$8),0),-卓尔金历!$N$11))+MIN(MAX(((B1788-B1787)/B1787)/($K$7*卓尔金历!$O$8),0),卓尔金历!$N$11),0),1)</f>
        <v>0.85676555698218548</v>
      </c>
      <c r="M1788">
        <f t="shared" si="196"/>
        <v>1117.1964695353499</v>
      </c>
      <c r="N1788">
        <f t="shared" si="197"/>
        <v>1.6290287388566731E-2</v>
      </c>
      <c r="O1788">
        <f t="shared" si="199"/>
        <v>2.0468404059377252E-2</v>
      </c>
      <c r="P1788">
        <f t="shared" si="200"/>
        <v>0.25331373997089818</v>
      </c>
      <c r="Q1788">
        <f t="shared" si="198"/>
        <v>24.94602274605943</v>
      </c>
    </row>
    <row r="1789" spans="1:17">
      <c r="A1789" s="842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192"/>
        <v>1.5019867613462312</v>
      </c>
      <c r="G1789">
        <f>LN(F1789/参数实验室!$E$58)/参数实验室!$E$59</f>
        <v>2.2974689840898493E-2</v>
      </c>
      <c r="H1789" s="905">
        <f>INDEX(神经网络!$F$10:$BN$70,MATCH(ROUND(G1789*2,1)/2,神经网络!$D$10:$D$70,0),MATCH(ROUND(E1789*2,1)/2,神经网络!$F$8:$BN$8,0))</f>
        <v>-0.33814091323400908</v>
      </c>
      <c r="I1789">
        <f t="shared" si="193"/>
        <v>1895.755472940971</v>
      </c>
      <c r="J1789">
        <f t="shared" si="194"/>
        <v>108.11579745421156</v>
      </c>
      <c r="K1789">
        <f t="shared" si="195"/>
        <v>17.534490958583994</v>
      </c>
      <c r="L1789">
        <f>MIN(MAX(L1788*(1+MAX(MIN(((B1789-B1788)/B1788)/($K$7*卓尔金历!$O$8),0),-卓尔金历!$N$11))+MIN(MAX(((B1789-B1788)/B1788)/($K$7*卓尔金历!$O$8),0),卓尔金历!$N$11),0),1)</f>
        <v>1</v>
      </c>
      <c r="M1789">
        <f t="shared" si="196"/>
        <v>1107.7417578111672</v>
      </c>
      <c r="N1789">
        <f t="shared" si="197"/>
        <v>3.8767506143683697E-2</v>
      </c>
      <c r="O1789">
        <f t="shared" si="199"/>
        <v>2.1639084902626508E-2</v>
      </c>
      <c r="P1789">
        <f t="shared" si="200"/>
        <v>8.5336612413725622E-3</v>
      </c>
      <c r="Q1789">
        <f t="shared" si="198"/>
        <v>24.883603747158002</v>
      </c>
    </row>
    <row r="1790" spans="1:17">
      <c r="A1790" s="842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192"/>
        <v>1.5267930851498079</v>
      </c>
      <c r="G1790">
        <f>LN(F1790/参数实验室!$E$58)/参数实验室!$E$59</f>
        <v>3.1572205099136171E-2</v>
      </c>
      <c r="H1790" s="905">
        <f>INDEX(神经网络!$F$10:$BN$70,MATCH(ROUND(G1790*2,1)/2,神经网络!$D$10:$D$70,0),MATCH(ROUND(E1790*2,1)/2,神经网络!$F$8:$BN$8,0))</f>
        <v>-0.22670508087951763</v>
      </c>
      <c r="I1790">
        <f t="shared" si="193"/>
        <v>1899.235680611836</v>
      </c>
      <c r="J1790">
        <f t="shared" si="194"/>
        <v>107.52882965564008</v>
      </c>
      <c r="K1790">
        <f t="shared" si="195"/>
        <v>17.662571858115797</v>
      </c>
      <c r="L1790">
        <f>MIN(MAX(L1789*(1+MAX(MIN(((B1790-B1789)/B1789)/($K$7*卓尔金历!$O$8),0),-卓尔金历!$N$11))+MIN(MAX(((B1790-B1789)/B1789)/($K$7*卓尔金历!$O$8),0),卓尔金历!$N$11),0),1)</f>
        <v>0.84025347077839052</v>
      </c>
      <c r="M1790">
        <f t="shared" si="196"/>
        <v>1109.7753383113418</v>
      </c>
      <c r="N1790">
        <f t="shared" si="197"/>
        <v>-5.429065986587895E-3</v>
      </c>
      <c r="O1790">
        <f t="shared" si="199"/>
        <v>2.1760943429154921E-2</v>
      </c>
      <c r="P1790">
        <f t="shared" si="200"/>
        <v>1</v>
      </c>
      <c r="Q1790">
        <f t="shared" si="198"/>
        <v>24.883993573800279</v>
      </c>
    </row>
    <row r="1791" spans="1:17">
      <c r="A1791" s="842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192"/>
        <v>1.5419739882331298</v>
      </c>
      <c r="G1791">
        <f>LN(F1791/参数实验室!$E$58)/参数实验室!$E$59</f>
        <v>3.676505497446339E-2</v>
      </c>
      <c r="H1791" s="905">
        <f>INDEX(神经网络!$F$10:$BN$70,MATCH(ROUND(G1791*2,1)/2,神经网络!$D$10:$D$70,0),MATCH(ROUND(E1791*2,1)/2,神经网络!$F$8:$BN$8,0))</f>
        <v>-0.2547938104040367</v>
      </c>
      <c r="I1791">
        <f t="shared" si="193"/>
        <v>1904.2479143734527</v>
      </c>
      <c r="J1791">
        <f t="shared" si="194"/>
        <v>106.27708391524664</v>
      </c>
      <c r="K1791">
        <f t="shared" si="195"/>
        <v>17.917765939946598</v>
      </c>
      <c r="L1791">
        <f>MIN(MAX(L1790*(1+MAX(MIN(((B1791-B1790)/B1790)/($K$7*卓尔金历!$O$8),0),-卓尔金历!$N$11))+MIN(MAX(((B1791-B1790)/B1790)/($K$7*卓尔金历!$O$8),0),卓尔金历!$N$11),0),1)</f>
        <v>0.55244217871433821</v>
      </c>
      <c r="M1791">
        <f t="shared" si="196"/>
        <v>1112.2362602699195</v>
      </c>
      <c r="N1791">
        <f t="shared" si="197"/>
        <v>-1.1641024499217006E-2</v>
      </c>
      <c r="O1791">
        <f t="shared" si="199"/>
        <v>1.737430626884072E-2</v>
      </c>
      <c r="P1791">
        <f t="shared" si="200"/>
        <v>0.43093227562013381</v>
      </c>
      <c r="Q1791">
        <f t="shared" si="198"/>
        <v>24.949664408645944</v>
      </c>
    </row>
    <row r="1792" spans="1:17">
      <c r="A1792" s="842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192"/>
        <v>1.5542007366344919</v>
      </c>
      <c r="G1792">
        <f>LN(F1792/参数实验室!$E$58)/参数实验室!$E$59</f>
        <v>4.0910358299183679E-2</v>
      </c>
      <c r="H1792" s="905">
        <f>INDEX(神经网络!$F$10:$BN$70,MATCH(ROUND(G1792*2,1)/2,神经网络!$D$10:$D$70,0),MATCH(ROUND(E1792*2,1)/2,神经网络!$F$8:$BN$8,0))</f>
        <v>-0.2547938104040367</v>
      </c>
      <c r="I1792">
        <f t="shared" si="193"/>
        <v>1901.764951692739</v>
      </c>
      <c r="J1792">
        <f t="shared" si="194"/>
        <v>106.82095686524863</v>
      </c>
      <c r="K1792">
        <f t="shared" si="195"/>
        <v>17.80329447986276</v>
      </c>
      <c r="L1792">
        <f>MIN(MAX(L1791*(1+MAX(MIN(((B1792-B1791)/B1791)/($K$7*卓尔金历!$O$8),0),-卓尔金历!$N$11))+MIN(MAX(((B1792-B1791)/B1791)/($K$7*卓尔金历!$O$8),0),卓尔金历!$N$11),0),1)</f>
        <v>0.70302108580920197</v>
      </c>
      <c r="M1792">
        <f t="shared" si="196"/>
        <v>1111.4350793789376</v>
      </c>
      <c r="N1792">
        <f t="shared" si="197"/>
        <v>5.117499746565491E-3</v>
      </c>
      <c r="O1792">
        <f t="shared" si="199"/>
        <v>1.698607950069346E-2</v>
      </c>
      <c r="P1792">
        <f t="shared" si="200"/>
        <v>1</v>
      </c>
      <c r="Q1792">
        <f t="shared" si="198"/>
        <v>24.935645298928875</v>
      </c>
    </row>
    <row r="1793" spans="1:17">
      <c r="A1793" s="842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192"/>
        <v>1.5628919911884127</v>
      </c>
      <c r="G1793">
        <f>LN(F1793/参数实验室!$E$58)/参数实验室!$E$59</f>
        <v>4.3837221444906253E-2</v>
      </c>
      <c r="H1793" s="905">
        <f>INDEX(神经网络!$F$10:$BN$70,MATCH(ROUND(G1793*2,1)/2,神经网络!$D$10:$D$70,0),MATCH(ROUND(E1793*2,1)/2,神经网络!$F$8:$BN$8,0))</f>
        <v>-0.26462081419709194</v>
      </c>
      <c r="I1793">
        <f t="shared" si="193"/>
        <v>1899.073405602277</v>
      </c>
      <c r="J1793">
        <f t="shared" si="194"/>
        <v>107.4143090858304</v>
      </c>
      <c r="K1793">
        <f t="shared" si="195"/>
        <v>17.679892202116246</v>
      </c>
      <c r="L1793">
        <f>MIN(MAX(L1792*(1+MAX(MIN(((B1793-B1792)/B1792)/($K$7*卓尔金历!$O$8),0),-卓尔金历!$N$11))+MIN(MAX(((B1793-B1792)/B1792)/($K$7*卓尔金历!$O$8),0),卓尔金历!$N$11),0),1)</f>
        <v>0.86646261575075711</v>
      </c>
      <c r="M1793">
        <f t="shared" si="196"/>
        <v>1110.3292262965158</v>
      </c>
      <c r="N1793">
        <f t="shared" si="197"/>
        <v>5.5546424409047539E-3</v>
      </c>
      <c r="O1793">
        <f t="shared" si="199"/>
        <v>1.6991115923635988E-2</v>
      </c>
      <c r="P1793">
        <f t="shared" si="200"/>
        <v>1</v>
      </c>
      <c r="Q1793">
        <f t="shared" si="198"/>
        <v>24.900354166574303</v>
      </c>
    </row>
    <row r="1794" spans="1:17">
      <c r="A1794" s="842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192"/>
        <v>1.458967194775775</v>
      </c>
      <c r="G1794">
        <f>LN(F1794/参数实验室!$E$58)/参数实验室!$E$59</f>
        <v>7.7224551089622694E-3</v>
      </c>
      <c r="H1794" s="905">
        <f>INDEX(神经网络!$F$10:$BN$70,MATCH(ROUND(G1794*2,1)/2,神经网络!$D$10:$D$70,0),MATCH(ROUND(E1794*2,1)/2,神经网络!$F$8:$BN$8,0))</f>
        <v>-0.35222250583248027</v>
      </c>
      <c r="I1794">
        <f t="shared" si="193"/>
        <v>1867.5967526346215</v>
      </c>
      <c r="J1794">
        <f t="shared" si="194"/>
        <v>114.14229280555428</v>
      </c>
      <c r="K1794">
        <f t="shared" si="195"/>
        <v>16.362004886445931</v>
      </c>
      <c r="L1794">
        <f>MIN(MAX(L1793*(1+MAX(MIN(((B1794-B1793)/B1793)/($K$7*卓尔金历!$O$8),0),-卓尔金历!$N$11))+MIN(MAX(((B1794-B1793)/B1793)/($K$7*卓尔金历!$O$8),0),卓尔金历!$N$11),0),1)</f>
        <v>1</v>
      </c>
      <c r="M1794">
        <f t="shared" si="196"/>
        <v>1094.3833498416989</v>
      </c>
      <c r="N1794">
        <f t="shared" si="197"/>
        <v>6.2635823634519902E-2</v>
      </c>
      <c r="O1794">
        <f t="shared" si="199"/>
        <v>2.0061745883119896E-2</v>
      </c>
      <c r="P1794">
        <f t="shared" si="200"/>
        <v>0</v>
      </c>
      <c r="Q1794">
        <f t="shared" si="198"/>
        <v>24.487637204417485</v>
      </c>
    </row>
    <row r="1795" spans="1:17">
      <c r="A1795" s="842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192"/>
        <v>1.4317246804997374</v>
      </c>
      <c r="G1795">
        <f>LN(F1795/参数实验室!$E$58)/参数实验室!$E$59</f>
        <v>-2.1705170290579104E-3</v>
      </c>
      <c r="H1795" s="905">
        <f>INDEX(神经网络!$F$10:$BN$70,MATCH(ROUND(G1795*2,1)/2,神经网络!$D$10:$D$70,0),MATCH(ROUND(E1795*2,1)/2,神经网络!$F$8:$BN$8,0))</f>
        <v>-0.33460621337451085</v>
      </c>
      <c r="I1795">
        <f t="shared" si="193"/>
        <v>1851.3568680947999</v>
      </c>
      <c r="J1795">
        <f t="shared" si="194"/>
        <v>116.96021707034815</v>
      </c>
      <c r="K1795">
        <f t="shared" si="195"/>
        <v>15.828945212894594</v>
      </c>
      <c r="L1795">
        <f>MIN(MAX(L1794*(1+MAX(MIN(((B1795-B1794)/B1794)/($K$7*卓尔金历!$O$8),0),-卓尔金历!$N$11))+MIN(MAX(((B1795-B1794)/B1794)/($K$7*卓尔金历!$O$8),0),卓尔金历!$N$11),0),1)</f>
        <v>1</v>
      </c>
      <c r="M1795">
        <f t="shared" si="196"/>
        <v>1084.8670239974499</v>
      </c>
      <c r="N1795">
        <f t="shared" si="197"/>
        <v>2.4687818997944269E-2</v>
      </c>
      <c r="O1795">
        <f t="shared" si="199"/>
        <v>2.0346477613019279E-2</v>
      </c>
      <c r="P1795">
        <f t="shared" si="200"/>
        <v>1.6181760948592507E-2</v>
      </c>
      <c r="Q1795">
        <f t="shared" si="198"/>
        <v>24.487637204417485</v>
      </c>
    </row>
    <row r="1796" spans="1:17">
      <c r="A1796" s="842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192"/>
        <v>1.3657226641795142</v>
      </c>
      <c r="G1796">
        <f>LN(F1796/参数实验室!$E$58)/参数实验室!$E$59</f>
        <v>-2.6941567802095299E-2</v>
      </c>
      <c r="H1796" s="905">
        <f>INDEX(神经网络!$F$10:$BN$70,MATCH(ROUND(G1796*2,1)/2,神经网络!$D$10:$D$70,0),MATCH(ROUND(E1796*2,1)/2,神经网络!$F$8:$BN$8,0))</f>
        <v>-0.44643546916628618</v>
      </c>
      <c r="I1796">
        <f t="shared" si="193"/>
        <v>1815.9675061547973</v>
      </c>
      <c r="J1796">
        <f t="shared" si="194"/>
        <v>123.64191373049739</v>
      </c>
      <c r="K1796">
        <f t="shared" si="195"/>
        <v>14.6873131559017</v>
      </c>
      <c r="L1796">
        <f>MIN(MAX(L1795*(1+MAX(MIN(((B1796-B1795)/B1795)/($K$7*卓尔金历!$O$8),0),-卓尔金历!$N$11))+MIN(MAX(((B1796-B1795)/B1795)/($K$7*卓尔金历!$O$8),0),卓尔金历!$N$11),0),1)</f>
        <v>1</v>
      </c>
      <c r="M1796">
        <f t="shared" si="196"/>
        <v>1064.1293950558572</v>
      </c>
      <c r="N1796">
        <f t="shared" si="197"/>
        <v>5.7127943394037838E-2</v>
      </c>
      <c r="O1796">
        <f t="shared" si="199"/>
        <v>2.2570286557274947E-2</v>
      </c>
      <c r="P1796">
        <f t="shared" si="200"/>
        <v>1.4515363043750844E-3</v>
      </c>
      <c r="Q1796">
        <f t="shared" si="198"/>
        <v>24.480062682014808</v>
      </c>
    </row>
    <row r="1797" spans="1:17">
      <c r="A1797" s="842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201">C1797/B1797</f>
        <v>1.456745227780236</v>
      </c>
      <c r="G1797">
        <f>LN(F1797/参数实验室!$E$58)/参数实验室!$E$59</f>
        <v>6.9225075023755765E-3</v>
      </c>
      <c r="H1797" s="905">
        <f>INDEX(神经网络!$F$10:$BN$70,MATCH(ROUND(G1797*2,1)/2,神经网络!$D$10:$D$70,0),MATCH(ROUND(E1797*2,1)/2,神经网络!$F$8:$BN$8,0))</f>
        <v>-0.35385176516398764</v>
      </c>
      <c r="I1797">
        <f t="shared" si="193"/>
        <v>1863.9207208009886</v>
      </c>
      <c r="J1797">
        <f t="shared" si="194"/>
        <v>116.32855831770463</v>
      </c>
      <c r="K1797">
        <f t="shared" si="195"/>
        <v>16.022898828595807</v>
      </c>
      <c r="L1797">
        <f>MIN(MAX(L1796*(1+MAX(MIN(((B1797-B1796)/B1796)/($K$7*卓尔金历!$O$8),0),-卓尔金历!$N$11))+MIN(MAX(((B1797-B1796)/B1796)/($K$7*卓尔金历!$O$8),0),卓尔金历!$N$11),0),1)</f>
        <v>0</v>
      </c>
      <c r="M1797">
        <f t="shared" si="196"/>
        <v>1092.2292509836127</v>
      </c>
      <c r="N1797">
        <f t="shared" si="197"/>
        <v>-5.9149484120196529E-2</v>
      </c>
      <c r="O1797">
        <f t="shared" si="199"/>
        <v>2.7151830789240227E-2</v>
      </c>
      <c r="P1797">
        <f t="shared" si="200"/>
        <v>4.9965334718892482E-3</v>
      </c>
      <c r="Q1797">
        <f t="shared" si="198"/>
        <v>24.481001000087073</v>
      </c>
    </row>
    <row r="1798" spans="1:17">
      <c r="A1798" s="842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201"/>
        <v>1.4541321340548283</v>
      </c>
      <c r="G1798">
        <f>LN(F1798/参数实验室!$E$58)/参数实验室!$E$59</f>
        <v>5.9801846184740458E-3</v>
      </c>
      <c r="H1798" s="905">
        <f>INDEX(神经网络!$F$10:$BN$70,MATCH(ROUND(G1798*2,1)/2,神经网络!$D$10:$D$70,0),MATCH(ROUND(E1798*2,1)/2,神经网络!$F$8:$BN$8,0))</f>
        <v>-0.35385176516398764</v>
      </c>
      <c r="I1798">
        <f t="shared" si="193"/>
        <v>1866.2351275873555</v>
      </c>
      <c r="J1798">
        <f t="shared" si="194"/>
        <v>115.92035433542141</v>
      </c>
      <c r="K1798">
        <f t="shared" si="195"/>
        <v>16.099287638366853</v>
      </c>
      <c r="L1798">
        <f>MIN(MAX(L1797*(1+MAX(MIN(((B1798-B1797)/B1797)/($K$7*卓尔金历!$O$8),0),-卓尔金历!$N$11))+MIN(MAX(((B1798-B1797)/B1797)/($K$7*卓尔金历!$O$8),0),卓尔金历!$N$11),0),1)</f>
        <v>0</v>
      </c>
      <c r="M1798">
        <f t="shared" si="196"/>
        <v>1092.2292509836127</v>
      </c>
      <c r="N1798">
        <f t="shared" si="197"/>
        <v>-3.5090607859885382E-3</v>
      </c>
      <c r="O1798">
        <f t="shared" si="199"/>
        <v>2.6967602323780617E-2</v>
      </c>
      <c r="P1798">
        <f t="shared" si="200"/>
        <v>1</v>
      </c>
      <c r="Q1798">
        <f t="shared" si="198"/>
        <v>24.481152883459096</v>
      </c>
    </row>
    <row r="1799" spans="1:17">
      <c r="A1799" s="842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201"/>
        <v>1.4360626444538316</v>
      </c>
      <c r="G1799">
        <f>LN(F1799/参数实验室!$E$58)/参数实验室!$E$59</f>
        <v>-5.8267288401580035E-4</v>
      </c>
      <c r="H1799" s="905">
        <f>INDEX(神经网络!$F$10:$BN$70,MATCH(ROUND(G1799*2,1)/2,神经网络!$D$10:$D$70,0),MATCH(ROUND(E1799*2,1)/2,神经网络!$F$8:$BN$8,0))</f>
        <v>-0.33814091323400908</v>
      </c>
      <c r="I1799">
        <f t="shared" si="193"/>
        <v>1864.7007459144832</v>
      </c>
      <c r="J1799">
        <f t="shared" si="194"/>
        <v>116.18969713898073</v>
      </c>
      <c r="K1799">
        <f t="shared" si="195"/>
        <v>16.048761566905664</v>
      </c>
      <c r="L1799">
        <f>MIN(MAX(L1798*(1+MAX(MIN(((B1799-B1798)/B1798)/($K$7*卓尔金历!$O$8),0),-卓尔金历!$N$11))+MIN(MAX(((B1799-B1798)/B1798)/($K$7*卓尔金历!$O$8),0),卓尔金历!$N$11),0),1)</f>
        <v>6.836786016892607E-2</v>
      </c>
      <c r="M1799">
        <f t="shared" si="196"/>
        <v>1092.2292509836127</v>
      </c>
      <c r="N1799">
        <f t="shared" si="197"/>
        <v>2.3235160477508756E-3</v>
      </c>
      <c r="O1799">
        <f t="shared" si="199"/>
        <v>2.6549052639942342E-2</v>
      </c>
      <c r="P1799">
        <f t="shared" si="200"/>
        <v>1</v>
      </c>
      <c r="Q1799">
        <f t="shared" si="198"/>
        <v>24.461024962941533</v>
      </c>
    </row>
    <row r="1800" spans="1:17">
      <c r="A1800" s="842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201"/>
        <v>1.5162458853692828</v>
      </c>
      <c r="G1800">
        <f>LN(F1800/参数实验室!$E$58)/参数实验室!$E$59</f>
        <v>2.7933893089899076E-2</v>
      </c>
      <c r="H1800" s="905">
        <f>INDEX(神经网络!$F$10:$BN$70,MATCH(ROUND(G1800*2,1)/2,神经网络!$D$10:$D$70,0),MATCH(ROUND(E1800*2,1)/2,神经网络!$F$8:$BN$8,0))</f>
        <v>-0.26462081419709194</v>
      </c>
      <c r="I1800">
        <f t="shared" si="193"/>
        <v>1893.0460092571009</v>
      </c>
      <c r="J1800">
        <f t="shared" si="194"/>
        <v>110.96644188180825</v>
      </c>
      <c r="K1800">
        <f t="shared" si="195"/>
        <v>17.059626109967624</v>
      </c>
      <c r="L1800">
        <f>MIN(MAX(L1799*(1+MAX(MIN(((B1800-B1799)/B1799)/($K$7*卓尔金历!$O$8),0),-卓尔金历!$N$11))+MIN(MAX(((B1800-B1799)/B1799)/($K$7*卓尔金历!$O$8),0),卓尔金历!$N$11),0),1)</f>
        <v>0</v>
      </c>
      <c r="M1800">
        <f t="shared" si="196"/>
        <v>1093.364358872632</v>
      </c>
      <c r="N1800">
        <f t="shared" si="197"/>
        <v>-4.4954547483884617E-2</v>
      </c>
      <c r="O1800">
        <f t="shared" si="199"/>
        <v>2.8970405435833638E-2</v>
      </c>
      <c r="P1800">
        <f t="shared" si="200"/>
        <v>1.4884006439901457E-2</v>
      </c>
      <c r="Q1800">
        <f t="shared" si="198"/>
        <v>24.83285631214008</v>
      </c>
    </row>
    <row r="1801" spans="1:17">
      <c r="A1801" s="842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201"/>
        <v>1.5170956655516001</v>
      </c>
      <c r="G1801">
        <f>LN(F1801/参数实验室!$E$58)/参数实验室!$E$59</f>
        <v>2.8227965200540533E-2</v>
      </c>
      <c r="H1801" s="905">
        <f>INDEX(神经网络!$F$10:$BN$70,MATCH(ROUND(G1801*2,1)/2,神经网络!$D$10:$D$70,0),MATCH(ROUND(E1801*2,1)/2,神经网络!$F$8:$BN$8,0))</f>
        <v>-0.2547938104040367</v>
      </c>
      <c r="I1801">
        <f t="shared" si="193"/>
        <v>1890.5025205705449</v>
      </c>
      <c r="J1801">
        <f t="shared" si="194"/>
        <v>111.52986712421676</v>
      </c>
      <c r="K1801">
        <f t="shared" si="195"/>
        <v>16.950639046893073</v>
      </c>
      <c r="L1801">
        <f>MIN(MAX(L1800*(1+MAX(MIN(((B1801-B1800)/B1800)/($K$7*卓尔金历!$O$8),0),-卓尔金历!$N$11))+MIN(MAX(((B1801-B1800)/B1800)/($K$7*卓尔金历!$O$8),0),卓尔金历!$N$11),0),1)</f>
        <v>0.14940012140675382</v>
      </c>
      <c r="M1801">
        <f t="shared" si="196"/>
        <v>1093.364358872632</v>
      </c>
      <c r="N1801">
        <f t="shared" si="197"/>
        <v>5.0774381232176922E-3</v>
      </c>
      <c r="O1801">
        <f t="shared" si="199"/>
        <v>2.8962585046929019E-2</v>
      </c>
      <c r="P1801">
        <f t="shared" si="200"/>
        <v>1</v>
      </c>
      <c r="Q1801">
        <f t="shared" si="198"/>
        <v>24.832359702477081</v>
      </c>
    </row>
    <row r="1802" spans="1:17">
      <c r="A1802" s="842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201"/>
        <v>1.540693738456999</v>
      </c>
      <c r="G1802">
        <f>LN(F1802/参数实验室!$E$58)/参数实验室!$E$59</f>
        <v>3.6329105096394594E-2</v>
      </c>
      <c r="H1802" s="905">
        <f>INDEX(神经网络!$F$10:$BN$70,MATCH(ROUND(G1802*2,1)/2,神经网络!$D$10:$D$70,0),MATCH(ROUND(E1802*2,1)/2,神经网络!$F$8:$BN$8,0))</f>
        <v>-0.2547938104040367</v>
      </c>
      <c r="I1802">
        <f t="shared" si="193"/>
        <v>1899.0986510293326</v>
      </c>
      <c r="J1802">
        <f t="shared" si="194"/>
        <v>109.53952356250733</v>
      </c>
      <c r="K1802">
        <f t="shared" si="195"/>
        <v>17.337108919828708</v>
      </c>
      <c r="L1802">
        <f>MIN(MAX(L1801*(1+MAX(MIN(((B1802-B1801)/B1801)/($K$7*卓尔金历!$O$8),0),-卓尔金历!$N$11))+MIN(MAX(((B1802-B1801)/B1801)/($K$7*卓尔金历!$O$8),0),卓尔金历!$N$11),0),1)</f>
        <v>7.0949908819631091E-2</v>
      </c>
      <c r="M1802">
        <f t="shared" si="196"/>
        <v>1094.1071070596167</v>
      </c>
      <c r="N1802">
        <f t="shared" si="197"/>
        <v>-1.7845834600454372E-2</v>
      </c>
      <c r="O1802">
        <f t="shared" si="199"/>
        <v>2.8969661668743509E-2</v>
      </c>
      <c r="P1802">
        <f t="shared" si="200"/>
        <v>0.52747335727211286</v>
      </c>
      <c r="Q1802">
        <f t="shared" si="198"/>
        <v>24.945272645612231</v>
      </c>
    </row>
    <row r="1803" spans="1:17">
      <c r="A1803" s="842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201"/>
        <v>1.5241405728028306</v>
      </c>
      <c r="G1803">
        <f>LN(F1803/参数实验室!$E$58)/参数实验室!$E$59</f>
        <v>3.0659578122290844E-2</v>
      </c>
      <c r="H1803" s="905">
        <f>INDEX(神经网络!$F$10:$BN$70,MATCH(ROUND(G1803*2,1)/2,神经网络!$D$10:$D$70,0),MATCH(ROUND(E1803*2,1)/2,神经网络!$F$8:$BN$8,0))</f>
        <v>-0.2547938104040367</v>
      </c>
      <c r="I1803">
        <f t="shared" si="193"/>
        <v>1900.7114797510164</v>
      </c>
      <c r="J1803">
        <f t="shared" si="194"/>
        <v>109.17441442879358</v>
      </c>
      <c r="K1803">
        <f t="shared" si="195"/>
        <v>17.409861914035822</v>
      </c>
      <c r="L1803">
        <f>MIN(MAX(L1802*(1+MAX(MIN(((B1803-B1802)/B1802)/($K$7*卓尔金历!$O$8),0),-卓尔金历!$N$11))+MIN(MAX(((B1803-B1802)/B1802)/($K$7*卓尔金历!$O$8),0),卓尔金历!$N$11),0),1)</f>
        <v>6.3991499011884806E-2</v>
      </c>
      <c r="M1803">
        <f t="shared" si="196"/>
        <v>1094.1730324035759</v>
      </c>
      <c r="N1803">
        <f t="shared" si="197"/>
        <v>-3.3331269101732151E-3</v>
      </c>
      <c r="O1803">
        <f t="shared" si="199"/>
        <v>2.8897806059765309E-2</v>
      </c>
      <c r="P1803">
        <f t="shared" si="200"/>
        <v>1</v>
      </c>
      <c r="Q1803">
        <f t="shared" si="198"/>
        <v>24.956447181815534</v>
      </c>
    </row>
    <row r="1804" spans="1:17">
      <c r="A1804" s="842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201"/>
        <v>1.490708271586378</v>
      </c>
      <c r="G1804">
        <f>LN(F1804/参数实验室!$E$58)/参数实验室!$E$59</f>
        <v>1.9018664311811873E-2</v>
      </c>
      <c r="H1804" s="905">
        <f>INDEX(神经网络!$F$10:$BN$70,MATCH(ROUND(G1804*2,1)/2,神经网络!$D$10:$D$70,0),MATCH(ROUND(E1804*2,1)/2,神经网络!$F$8:$BN$8,0))</f>
        <v>-0.33814091323400908</v>
      </c>
      <c r="I1804">
        <f t="shared" si="193"/>
        <v>1890.5089052244732</v>
      </c>
      <c r="J1804">
        <f t="shared" si="194"/>
        <v>111.47440245800232</v>
      </c>
      <c r="K1804">
        <f t="shared" si="195"/>
        <v>16.959130199748927</v>
      </c>
      <c r="L1804">
        <f>MIN(MAX(L1803*(1+MAX(MIN(((B1804-B1803)/B1803)/($K$7*卓尔金历!$O$8),0),-卓尔金历!$N$11))+MIN(MAX(((B1804-B1803)/B1803)/($K$7*卓尔金历!$O$8),0),卓尔金历!$N$11),0),1)</f>
        <v>0.68387633901193523</v>
      </c>
      <c r="M1804">
        <f t="shared" si="196"/>
        <v>1093.7971933822687</v>
      </c>
      <c r="N1804">
        <f t="shared" si="197"/>
        <v>2.1067097462737883E-2</v>
      </c>
      <c r="O1804">
        <f t="shared" si="199"/>
        <v>2.8460147490163845E-2</v>
      </c>
      <c r="P1804">
        <f t="shared" si="200"/>
        <v>0.33838235756028978</v>
      </c>
      <c r="Q1804">
        <f t="shared" si="198"/>
        <v>24.822486812236683</v>
      </c>
    </row>
    <row r="1805" spans="1:17">
      <c r="A1805" s="842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201"/>
        <v>1.5084019678495251</v>
      </c>
      <c r="G1805">
        <f>LN(F1805/参数实验室!$E$58)/参数实验室!$E$59</f>
        <v>2.5211644912309848E-2</v>
      </c>
      <c r="H1805" s="905">
        <f>INDEX(神经网络!$F$10:$BN$70,MATCH(ROUND(G1805*2,1)/2,神经网络!$D$10:$D$70,0),MATCH(ROUND(E1805*2,1)/2,神经网络!$F$8:$BN$8,0))</f>
        <v>-0.2547938104040367</v>
      </c>
      <c r="I1805">
        <f t="shared" si="193"/>
        <v>1897.8930782505911</v>
      </c>
      <c r="J1805">
        <f t="shared" si="194"/>
        <v>110.18674434380098</v>
      </c>
      <c r="K1805">
        <f t="shared" si="195"/>
        <v>17.224332105945965</v>
      </c>
      <c r="L1805">
        <f>MIN(MAX(L1804*(1+MAX(MIN(((B1805-B1804)/B1804)/($K$7*卓尔金历!$O$8),0),-卓尔金历!$N$11))+MIN(MAX(((B1805-B1804)/B1804)/($K$7*卓尔金历!$O$8),0),卓尔金历!$N$11),0),1)</f>
        <v>0.45143717497296248</v>
      </c>
      <c r="M1805">
        <f t="shared" si="196"/>
        <v>1096.7189061599624</v>
      </c>
      <c r="N1805">
        <f t="shared" si="197"/>
        <v>-1.1551155115511464E-2</v>
      </c>
      <c r="O1805">
        <f t="shared" si="199"/>
        <v>2.8155469108354904E-2</v>
      </c>
      <c r="P1805">
        <f t="shared" si="200"/>
        <v>0.9447730699654292</v>
      </c>
      <c r="Q1805">
        <f t="shared" si="198"/>
        <v>24.855294538872478</v>
      </c>
    </row>
    <row r="1806" spans="1:17">
      <c r="A1806" s="842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201"/>
        <v>1.5026179497438892</v>
      </c>
      <c r="G1806">
        <f>LN(F1806/参数实验室!$E$58)/参数实验室!$E$59</f>
        <v>2.3195205894878855E-2</v>
      </c>
      <c r="H1806" s="905">
        <f>INDEX(神经网络!$F$10:$BN$70,MATCH(ROUND(G1806*2,1)/2,神经网络!$D$10:$D$70,0),MATCH(ROUND(E1806*2,1)/2,神经网络!$F$8:$BN$8,0))</f>
        <v>-0.33814091323400908</v>
      </c>
      <c r="I1806">
        <f t="shared" si="193"/>
        <v>1895.6515571191753</v>
      </c>
      <c r="J1806">
        <f t="shared" si="194"/>
        <v>110.69749810462456</v>
      </c>
      <c r="K1806">
        <f t="shared" si="195"/>
        <v>17.124610669407545</v>
      </c>
      <c r="L1806">
        <f>MIN(MAX(L1805*(1+MAX(MIN(((B1806-B1805)/B1805)/($K$7*卓尔金历!$O$8),0),-卓尔金历!$N$11))+MIN(MAX(((B1806-B1805)/B1805)/($K$7*卓尔金历!$O$8),0),卓尔金历!$N$11),0),1)</f>
        <v>0.58782906033773052</v>
      </c>
      <c r="M1806">
        <f t="shared" si="196"/>
        <v>1096.1341648917573</v>
      </c>
      <c r="N1806">
        <f t="shared" si="197"/>
        <v>4.6353466913401321E-3</v>
      </c>
      <c r="O1806">
        <f t="shared" si="199"/>
        <v>2.7749141818008641E-2</v>
      </c>
      <c r="P1806">
        <f t="shared" si="200"/>
        <v>1</v>
      </c>
      <c r="Q1806">
        <f t="shared" si="198"/>
        <v>24.827560219327001</v>
      </c>
    </row>
    <row r="1807" spans="1:17">
      <c r="A1807" s="842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201"/>
        <v>1.4998902412046087</v>
      </c>
      <c r="G1807">
        <f>LN(F1807/参数实验室!$E$58)/参数实验室!$E$59</f>
        <v>2.2241570362182241E-2</v>
      </c>
      <c r="H1807" s="905">
        <f>INDEX(神经网络!$F$10:$BN$70,MATCH(ROUND(G1807*2,1)/2,神经网络!$D$10:$D$70,0),MATCH(ROUND(E1807*2,1)/2,神经网络!$F$8:$BN$8,0))</f>
        <v>-0.35385176516398764</v>
      </c>
      <c r="I1807">
        <f t="shared" si="193"/>
        <v>1899.52870162303</v>
      </c>
      <c r="J1807">
        <f t="shared" si="194"/>
        <v>110.02793184629488</v>
      </c>
      <c r="K1807">
        <f t="shared" si="195"/>
        <v>17.264058950745383</v>
      </c>
      <c r="L1807">
        <f>MIN(MAX(L1806*(1+MAX(MIN(((B1807-B1806)/B1806)/($K$7*卓尔金历!$O$8),0),-卓尔金历!$N$11))+MIN(MAX(((B1807-B1806)/B1806)/($K$7*卓尔金历!$O$8),0),卓尔金历!$N$11),0),1)</f>
        <v>0.48320944526184273</v>
      </c>
      <c r="M1807">
        <f t="shared" si="196"/>
        <v>1097.4520217543673</v>
      </c>
      <c r="N1807">
        <f t="shared" si="197"/>
        <v>-6.0486123877600212E-3</v>
      </c>
      <c r="O1807">
        <f t="shared" si="199"/>
        <v>2.7599602110165444E-2</v>
      </c>
      <c r="P1807">
        <f t="shared" si="200"/>
        <v>1</v>
      </c>
      <c r="Q1807">
        <f t="shared" si="198"/>
        <v>24.878339614035369</v>
      </c>
    </row>
    <row r="1808" spans="1:17">
      <c r="A1808" s="842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201"/>
        <v>1.4389971107018904</v>
      </c>
      <c r="G1808">
        <f>LN(F1808/参数实验室!$E$58)/参数实验室!$E$59</f>
        <v>4.8872537589352612E-4</v>
      </c>
      <c r="H1808" s="905">
        <f>INDEX(神经网络!$F$10:$BN$70,MATCH(ROUND(G1808*2,1)/2,神经网络!$D$10:$D$70,0),MATCH(ROUND(E1808*2,1)/2,神经网络!$F$8:$BN$8,0))</f>
        <v>-0.35385176516398764</v>
      </c>
      <c r="I1808">
        <f t="shared" si="193"/>
        <v>1871.4327015441575</v>
      </c>
      <c r="J1808">
        <f t="shared" si="194"/>
        <v>114.62710985196105</v>
      </c>
      <c r="K1808">
        <f t="shared" si="195"/>
        <v>16.326266133387474</v>
      </c>
      <c r="L1808">
        <f>MIN(MAX(L1807*(1+MAX(MIN(((B1808-B1807)/B1807)/($K$7*卓尔金历!$O$8),0),-卓尔金历!$N$11))+MIN(MAX(((B1808-B1807)/B1807)/($K$7*卓尔金历!$O$8),0),卓尔金历!$N$11),0),1)</f>
        <v>1</v>
      </c>
      <c r="M1808">
        <f t="shared" si="196"/>
        <v>1089.6083467078338</v>
      </c>
      <c r="N1808">
        <f t="shared" si="197"/>
        <v>4.1800095016700498E-2</v>
      </c>
      <c r="O1808">
        <f t="shared" si="199"/>
        <v>2.8749734694178183E-2</v>
      </c>
      <c r="P1808">
        <f t="shared" si="200"/>
        <v>1.7269897000299513E-2</v>
      </c>
      <c r="Q1808">
        <f t="shared" si="198"/>
        <v>24.510363162212915</v>
      </c>
    </row>
    <row r="1809" spans="1:17">
      <c r="A1809" s="842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201"/>
        <v>1.442778861574592</v>
      </c>
      <c r="G1809">
        <f>LN(F1809/参数实验室!$E$58)/参数实验室!$E$59</f>
        <v>1.866256727365227E-3</v>
      </c>
      <c r="H1809" s="905">
        <f>INDEX(神经网络!$F$10:$BN$70,MATCH(ROUND(G1809*2,1)/2,神经网络!$D$10:$D$70,0),MATCH(ROUND(E1809*2,1)/2,神经网络!$F$8:$BN$8,0))</f>
        <v>-0.35222250583248027</v>
      </c>
      <c r="I1809">
        <f t="shared" si="193"/>
        <v>1868.1362562034026</v>
      </c>
      <c r="J1809">
        <f t="shared" si="194"/>
        <v>115.19771756913116</v>
      </c>
      <c r="K1809">
        <f t="shared" si="195"/>
        <v>16.216781856657168</v>
      </c>
      <c r="L1809">
        <f>MIN(MAX(L1808*(1+MAX(MIN(((B1809-B1808)/B1808)/($K$7*卓尔金历!$O$8),0),-卓尔金历!$N$11))+MIN(MAX(((B1809-B1808)/B1808)/($K$7*卓尔金历!$O$8),0),卓尔金历!$N$11),0),1)</f>
        <v>1</v>
      </c>
      <c r="M1809">
        <f t="shared" si="196"/>
        <v>1087.6890501417381</v>
      </c>
      <c r="N1809">
        <f t="shared" si="197"/>
        <v>4.9779473451527908E-3</v>
      </c>
      <c r="O1809">
        <f t="shared" si="199"/>
        <v>2.8653793432518296E-2</v>
      </c>
      <c r="P1809">
        <f t="shared" si="200"/>
        <v>1</v>
      </c>
      <c r="Q1809">
        <f t="shared" si="198"/>
        <v>24.509617553184111</v>
      </c>
    </row>
    <row r="1810" spans="1:17">
      <c r="A1810" s="842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201"/>
        <v>1.4076325419969606</v>
      </c>
      <c r="G1810">
        <f>LN(F1810/参数实验室!$E$58)/参数实验室!$E$59</f>
        <v>-1.1077575058852667E-2</v>
      </c>
      <c r="H1810" s="905">
        <f>INDEX(神经网络!$F$10:$BN$70,MATCH(ROUND(G1810*2,1)/2,神经网络!$D$10:$D$70,0),MATCH(ROUND(E1810*2,1)/2,神经网络!$F$8:$BN$8,0))</f>
        <v>-0.35222250583248027</v>
      </c>
      <c r="I1810">
        <f t="shared" si="193"/>
        <v>1860.2342526183788</v>
      </c>
      <c r="J1810">
        <f t="shared" si="194"/>
        <v>116.58114201348691</v>
      </c>
      <c r="K1810">
        <f t="shared" si="195"/>
        <v>15.956562274910414</v>
      </c>
      <c r="L1810">
        <f>MIN(MAX(L1809*(1+MAX(MIN(((B1810-B1809)/B1809)/($K$7*卓尔金历!$O$8),0),-卓尔金历!$N$11))+MIN(MAX(((B1810-B1809)/B1809)/($K$7*卓尔金历!$O$8),0),卓尔金历!$N$11),0),1)</f>
        <v>1</v>
      </c>
      <c r="M1810">
        <f t="shared" si="196"/>
        <v>1083.0882493462552</v>
      </c>
      <c r="N1810">
        <f t="shared" si="197"/>
        <v>1.2009130680263337E-2</v>
      </c>
      <c r="O1810">
        <f t="shared" si="199"/>
        <v>2.7714667917436622E-2</v>
      </c>
      <c r="P1810">
        <f t="shared" si="200"/>
        <v>0.88891135499302476</v>
      </c>
      <c r="Q1810">
        <f t="shared" si="198"/>
        <v>24.405944662553303</v>
      </c>
    </row>
    <row r="1811" spans="1:17">
      <c r="A1811" s="842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201"/>
        <v>1.4003288663883871</v>
      </c>
      <c r="G1811">
        <f>LN(F1811/参数实验室!$E$58)/参数实验室!$E$59</f>
        <v>-1.3807934746840939E-2</v>
      </c>
      <c r="H1811" s="905">
        <f>INDEX(神经网络!$F$10:$BN$70,MATCH(ROUND(G1811*2,1)/2,神经网络!$D$10:$D$70,0),MATCH(ROUND(E1811*2,1)/2,神经网络!$F$8:$BN$8,0))</f>
        <v>-0.35222250583248027</v>
      </c>
      <c r="I1811">
        <f t="shared" si="193"/>
        <v>1854.0827127208706</v>
      </c>
      <c r="J1811">
        <f t="shared" si="194"/>
        <v>117.67567136187684</v>
      </c>
      <c r="K1811">
        <f t="shared" si="195"/>
        <v>15.755871126659526</v>
      </c>
      <c r="L1811">
        <f>MIN(MAX(L1810*(1+MAX(MIN(((B1811-B1810)/B1810)/($K$7*卓尔金历!$O$8),0),-卓尔金历!$N$11))+MIN(MAX(((B1811-B1810)/B1810)/($K$7*卓尔金历!$O$8),0),卓尔金历!$N$11),0),1)</f>
        <v>1</v>
      </c>
      <c r="M1811">
        <f t="shared" si="196"/>
        <v>1079.5066248443959</v>
      </c>
      <c r="N1811">
        <f t="shared" si="197"/>
        <v>9.3885625881354132E-3</v>
      </c>
      <c r="O1811">
        <f t="shared" si="199"/>
        <v>2.7654729060376797E-2</v>
      </c>
      <c r="P1811">
        <f t="shared" si="200"/>
        <v>1</v>
      </c>
      <c r="Q1811">
        <f t="shared" si="198"/>
        <v>24.334203190370584</v>
      </c>
    </row>
    <row r="1812" spans="1:17">
      <c r="A1812" s="842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201"/>
        <v>1.3954206370276581</v>
      </c>
      <c r="G1812">
        <f>LN(F1812/参数实验室!$E$58)/参数实验室!$E$59</f>
        <v>-1.565080848631617E-2</v>
      </c>
      <c r="H1812" s="905">
        <f>INDEX(神经网络!$F$10:$BN$70,MATCH(ROUND(G1812*2,1)/2,神经网络!$D$10:$D$70,0),MATCH(ROUND(E1812*2,1)/2,神经网络!$F$8:$BN$8,0))</f>
        <v>-0.35385176516398764</v>
      </c>
      <c r="I1812">
        <f t="shared" si="193"/>
        <v>1856.5296531912568</v>
      </c>
      <c r="J1812">
        <f t="shared" si="194"/>
        <v>117.23474721679086</v>
      </c>
      <c r="K1812">
        <f t="shared" si="195"/>
        <v>15.836001674129568</v>
      </c>
      <c r="L1812">
        <f>MIN(MAX(L1811*(1+MAX(MIN(((B1812-B1811)/B1811)/($K$7*卓尔金历!$O$8),0),-卓尔金历!$N$11))+MIN(MAX(((B1812-B1811)/B1811)/($K$7*卓尔金历!$O$8),0),卓尔金历!$N$11),0),1)</f>
        <v>0.88974875365851835</v>
      </c>
      <c r="M1812">
        <f t="shared" si="196"/>
        <v>1080.9313123355516</v>
      </c>
      <c r="N1812">
        <f t="shared" si="197"/>
        <v>-3.7469439518219689E-3</v>
      </c>
      <c r="O1812">
        <f t="shared" si="199"/>
        <v>2.7483386533720067E-2</v>
      </c>
      <c r="P1812">
        <f t="shared" si="200"/>
        <v>1</v>
      </c>
      <c r="Q1812">
        <f t="shared" si="198"/>
        <v>24.366318449410855</v>
      </c>
    </row>
    <row r="1813" spans="1:17">
      <c r="A1813" s="842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201"/>
        <v>1.4328876871505281</v>
      </c>
      <c r="G1813">
        <f>LN(F1813/参数实验室!$E$58)/参数实验室!$E$59</f>
        <v>-1.7443450392772546E-3</v>
      </c>
      <c r="H1813" s="905">
        <f>INDEX(神经网络!$F$10:$BN$70,MATCH(ROUND(G1813*2,1)/2,神经网络!$D$10:$D$70,0),MATCH(ROUND(E1813*2,1)/2,神经网络!$F$8:$BN$8,0))</f>
        <v>-0.35385176516398764</v>
      </c>
      <c r="I1813">
        <f t="shared" si="193"/>
        <v>1868.4496788817019</v>
      </c>
      <c r="J1813">
        <f t="shared" si="194"/>
        <v>115.10753760823573</v>
      </c>
      <c r="K1813">
        <f t="shared" si="195"/>
        <v>16.232209616375442</v>
      </c>
      <c r="L1813">
        <f>MIN(MAX(L1812*(1+MAX(MIN(((B1813-B1812)/B1812)/($K$7*卓尔金历!$O$8),0),-卓尔金历!$N$11))+MIN(MAX(((B1813-B1812)/B1812)/($K$7*卓尔金历!$O$8),0),卓尔金历!$N$11),0),1)</f>
        <v>0.4147115389219177</v>
      </c>
      <c r="M1813">
        <f t="shared" si="196"/>
        <v>1087.1063667229259</v>
      </c>
      <c r="N1813">
        <f t="shared" si="197"/>
        <v>-1.814487307778714E-2</v>
      </c>
      <c r="O1813">
        <f t="shared" si="199"/>
        <v>2.7924021636603073E-2</v>
      </c>
      <c r="P1813">
        <f t="shared" si="200"/>
        <v>0.47043071741104009</v>
      </c>
      <c r="Q1813">
        <f t="shared" si="198"/>
        <v>24.522764720764119</v>
      </c>
    </row>
    <row r="1814" spans="1:17">
      <c r="A1814" s="842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201"/>
        <v>1.4218689611323627</v>
      </c>
      <c r="G1814">
        <f>LN(F1814/参数实验室!$E$58)/参数实验室!$E$59</f>
        <v>-5.796005010531808E-3</v>
      </c>
      <c r="H1814" s="905">
        <f>INDEX(神经网络!$F$10:$BN$70,MATCH(ROUND(G1814*2,1)/2,神经网络!$D$10:$D$70,0),MATCH(ROUND(E1814*2,1)/2,神经网络!$F$8:$BN$8,0))</f>
        <v>-0.35385176516398764</v>
      </c>
      <c r="I1814">
        <f t="shared" si="193"/>
        <v>1869.9348470012394</v>
      </c>
      <c r="J1814">
        <f t="shared" si="194"/>
        <v>114.84896851681877</v>
      </c>
      <c r="K1814">
        <f t="shared" si="195"/>
        <v>16.281686036452314</v>
      </c>
      <c r="L1814">
        <f>MIN(MAX(L1813*(1+MAX(MIN(((B1814-B1813)/B1813)/($K$7*卓尔金历!$O$8),0),-卓尔金历!$N$11))+MIN(MAX(((B1814-B1813)/B1813)/($K$7*卓尔金历!$O$8),0),卓尔金历!$N$11),0),1)</f>
        <v>0.38730051390315873</v>
      </c>
      <c r="M1814">
        <f t="shared" si="196"/>
        <v>1087.4647208172273</v>
      </c>
      <c r="N1814">
        <f t="shared" si="197"/>
        <v>-2.2463263204967727E-3</v>
      </c>
      <c r="O1814">
        <f t="shared" si="199"/>
        <v>2.7952111105085362E-2</v>
      </c>
      <c r="P1814">
        <f t="shared" si="200"/>
        <v>1</v>
      </c>
      <c r="Q1814">
        <f t="shared" si="198"/>
        <v>24.531934509192666</v>
      </c>
    </row>
    <row r="1815" spans="1:17">
      <c r="A1815" s="842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201"/>
        <v>1.4378605045736208</v>
      </c>
      <c r="G1815">
        <f>LN(F1815/参数实验室!$E$58)/参数实验室!$E$59</f>
        <v>7.400039980475092E-5</v>
      </c>
      <c r="H1815" s="905">
        <f>INDEX(神经网络!$F$10:$BN$70,MATCH(ROUND(G1815*2,1)/2,神经网络!$D$10:$D$70,0),MATCH(ROUND(E1815*2,1)/2,神经网络!$F$8:$BN$8,0))</f>
        <v>-0.35385176516398764</v>
      </c>
      <c r="I1815">
        <f t="shared" si="193"/>
        <v>1877.1695230409341</v>
      </c>
      <c r="J1815">
        <f t="shared" si="194"/>
        <v>113.59323251266891</v>
      </c>
      <c r="K1815">
        <f t="shared" si="195"/>
        <v>16.525364068951696</v>
      </c>
      <c r="L1815">
        <f>MIN(MAX(L1814*(1+MAX(MIN(((B1815-B1814)/B1814)/($K$7*卓尔金历!$O$8),0),-卓尔金历!$N$11))+MIN(MAX(((B1815-B1814)/B1814)/($K$7*卓尔金历!$O$8),0),卓尔金历!$N$11),0),1)</f>
        <v>0.26269833654127761</v>
      </c>
      <c r="M1815">
        <f t="shared" si="196"/>
        <v>1089.0942264408548</v>
      </c>
      <c r="N1815">
        <f t="shared" si="197"/>
        <v>-1.0933803066467905E-2</v>
      </c>
      <c r="O1815">
        <f t="shared" si="199"/>
        <v>2.4759027983669392E-2</v>
      </c>
      <c r="P1815">
        <f t="shared" si="200"/>
        <v>0.8681292383605812</v>
      </c>
      <c r="Q1815">
        <f t="shared" si="198"/>
        <v>24.626847227186897</v>
      </c>
    </row>
    <row r="1816" spans="1:17">
      <c r="A1816" s="842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201"/>
        <v>1.4744361741679475</v>
      </c>
      <c r="G1816">
        <f>LN(F1816/参数实验室!$E$58)/参数实验室!$E$59</f>
        <v>1.3258026331512528E-2</v>
      </c>
      <c r="H1816" s="905">
        <f>INDEX(神经网络!$F$10:$BN$70,MATCH(ROUND(G1816*2,1)/2,神经网络!$D$10:$D$70,0),MATCH(ROUND(E1816*2,1)/2,神经网络!$F$8:$BN$8,0))</f>
        <v>-0.35385176516398764</v>
      </c>
      <c r="I1816">
        <f t="shared" ref="I1816:I1879" si="202">I1815*(1+(B1816-B1815)/B1815*H1815)</f>
        <v>1888.7101158543128</v>
      </c>
      <c r="J1816">
        <f t="shared" ref="J1816:J1879" si="203">J1815*B1816/B1815</f>
        <v>111.61964805873652</v>
      </c>
      <c r="K1816">
        <f t="shared" ref="K1816:K1879" si="204">I1816/J1816</f>
        <v>16.920946703401494</v>
      </c>
      <c r="L1816">
        <f>MIN(MAX(L1815*(1+MAX(MIN(((B1816-B1815)/B1815)/($K$7*卓尔金历!$O$8),0),-卓尔金历!$N$11))+MIN(MAX(((B1816-B1815)/B1815)/($K$7*卓尔金历!$O$8),0),卓尔金历!$N$11),0),1)</f>
        <v>0.12840115734784779</v>
      </c>
      <c r="M1816">
        <f t="shared" ref="M1816:M1879" si="205">M1815*(1+(B1816-B1815)/B1815*H1815*L1815)</f>
        <v>1090.85315176626</v>
      </c>
      <c r="N1816">
        <f t="shared" ref="N1816:N1879" si="206">(B1816-B1815)/B1815</f>
        <v>-1.7374137616096789E-2</v>
      </c>
      <c r="O1816">
        <f t="shared" si="199"/>
        <v>2.4385648766662361E-2</v>
      </c>
      <c r="P1816">
        <f t="shared" si="200"/>
        <v>0.37216467385141772</v>
      </c>
      <c r="Q1816">
        <f t="shared" ref="Q1816:Q1879" si="207">Q1815*(1+(B1816-B1815)/B1815*H1815*P1815)</f>
        <v>24.758284283243324</v>
      </c>
    </row>
    <row r="1817" spans="1:17">
      <c r="A1817" s="842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201"/>
        <v>1.4580438887471292</v>
      </c>
      <c r="G1817">
        <f>LN(F1817/参数实验室!$E$58)/参数实验室!$E$59</f>
        <v>7.3901965714083069E-3</v>
      </c>
      <c r="H1817" s="905">
        <f>INDEX(神经网络!$F$10:$BN$70,MATCH(ROUND(G1817*2,1)/2,神经网络!$D$10:$D$70,0),MATCH(ROUND(E1817*2,1)/2,神经网络!$F$8:$BN$8,0))</f>
        <v>-0.35385176516398764</v>
      </c>
      <c r="I1817">
        <f t="shared" si="202"/>
        <v>1882.8853116873452</v>
      </c>
      <c r="J1817">
        <f t="shared" si="203"/>
        <v>112.59247436255519</v>
      </c>
      <c r="K1817">
        <f t="shared" si="204"/>
        <v>16.723012104915025</v>
      </c>
      <c r="L1817">
        <f>MIN(MAX(L1816*(1+MAX(MIN(((B1817-B1816)/B1816)/($K$7*卓尔金历!$O$8),0),-卓尔金历!$N$11))+MIN(MAX(((B1817-B1816)/B1816)/($K$7*卓尔金历!$O$8),0),卓尔金历!$N$11),0),1)</f>
        <v>0.38485013190094841</v>
      </c>
      <c r="M1817">
        <f t="shared" si="205"/>
        <v>1090.4211840888029</v>
      </c>
      <c r="N1817">
        <f t="shared" si="206"/>
        <v>8.7155471347370242E-3</v>
      </c>
      <c r="O1817">
        <f t="shared" si="199"/>
        <v>2.0704489742071487E-2</v>
      </c>
      <c r="P1817">
        <f t="shared" si="200"/>
        <v>0.91072725377004293</v>
      </c>
      <c r="Q1817">
        <f t="shared" si="207"/>
        <v>24.729867709362566</v>
      </c>
    </row>
    <row r="1818" spans="1:17">
      <c r="A1818" s="842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201"/>
        <v>1.465246771935421</v>
      </c>
      <c r="G1818">
        <f>LN(F1818/参数实验室!$E$58)/参数实验室!$E$59</f>
        <v>9.9766448262050781E-3</v>
      </c>
      <c r="H1818" s="905">
        <f>INDEX(神经网络!$F$10:$BN$70,MATCH(ROUND(G1818*2,1)/2,神经网络!$D$10:$D$70,0),MATCH(ROUND(E1818*2,1)/2,神经网络!$F$8:$BN$8,0))</f>
        <v>-0.35385176516398764</v>
      </c>
      <c r="I1818">
        <f t="shared" si="202"/>
        <v>1882.9632321305126</v>
      </c>
      <c r="J1818">
        <f t="shared" si="203"/>
        <v>112.57930649215895</v>
      </c>
      <c r="K1818">
        <f t="shared" si="204"/>
        <v>16.725660254992416</v>
      </c>
      <c r="L1818">
        <f>MIN(MAX(L1817*(1+MAX(MIN(((B1818-B1817)/B1817)/($K$7*卓尔金历!$O$8),0),-卓尔金历!$N$11))+MIN(MAX(((B1818-B1817)/B1817)/($K$7*卓尔金历!$O$8),0),卓尔金历!$N$11),0),1)</f>
        <v>0.38352577776986163</v>
      </c>
      <c r="M1818">
        <f t="shared" si="205"/>
        <v>1090.4385506354117</v>
      </c>
      <c r="N1818">
        <f t="shared" si="206"/>
        <v>-1.169516033002164E-4</v>
      </c>
      <c r="O1818">
        <f t="shared" si="199"/>
        <v>1.6672033652683462E-2</v>
      </c>
      <c r="P1818">
        <f t="shared" si="200"/>
        <v>1</v>
      </c>
      <c r="Q1818">
        <f t="shared" si="207"/>
        <v>24.73079975606155</v>
      </c>
    </row>
    <row r="1819" spans="1:17">
      <c r="A1819" s="842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201"/>
        <v>1.5011307711759048</v>
      </c>
      <c r="G1819">
        <f>LN(F1819/参数实验室!$E$58)/参数实验室!$E$59</f>
        <v>2.2675487489318559E-2</v>
      </c>
      <c r="H1819" s="905">
        <f>INDEX(神经网络!$F$10:$BN$70,MATCH(ROUND(G1819*2,1)/2,神经网络!$D$10:$D$70,0),MATCH(ROUND(E1819*2,1)/2,神经网络!$F$8:$BN$8,0))</f>
        <v>-0.35385176516398764</v>
      </c>
      <c r="I1819">
        <f t="shared" si="202"/>
        <v>1876.8254351359883</v>
      </c>
      <c r="J1819">
        <f t="shared" si="203"/>
        <v>113.61637604245621</v>
      </c>
      <c r="K1819">
        <f t="shared" si="204"/>
        <v>16.51896936436923</v>
      </c>
      <c r="L1819">
        <f>MIN(MAX(L1818*(1+MAX(MIN(((B1819-B1818)/B1818)/($K$7*卓尔金历!$O$8),0),-卓尔金历!$N$11))+MIN(MAX(((B1819-B1818)/B1818)/($K$7*卓尔金历!$O$8),0),卓尔金历!$N$11),0),1)</f>
        <v>0.65457965558516196</v>
      </c>
      <c r="M1819">
        <f t="shared" si="205"/>
        <v>1089.0753291051451</v>
      </c>
      <c r="N1819">
        <f t="shared" si="206"/>
        <v>9.2119021036028478E-3</v>
      </c>
      <c r="O1819">
        <f t="shared" si="199"/>
        <v>1.6815592065169492E-2</v>
      </c>
      <c r="P1819">
        <f t="shared" si="200"/>
        <v>0.62851563382205888</v>
      </c>
      <c r="Q1819">
        <f t="shared" si="207"/>
        <v>24.650186058552872</v>
      </c>
    </row>
    <row r="1820" spans="1:17">
      <c r="A1820" s="842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201"/>
        <v>1.5104984420466212</v>
      </c>
      <c r="G1820">
        <f>LN(F1820/参数实验室!$E$58)/参数实验室!$E$59</f>
        <v>2.5940614395263965E-2</v>
      </c>
      <c r="H1820" s="905">
        <f>INDEX(神经网络!$F$10:$BN$70,MATCH(ROUND(G1820*2,1)/2,神经网络!$D$10:$D$70,0),MATCH(ROUND(E1820*2,1)/2,神经网络!$F$8:$BN$8,0))</f>
        <v>-0.2547938104040367</v>
      </c>
      <c r="I1820">
        <f t="shared" si="202"/>
        <v>1884.4640958772161</v>
      </c>
      <c r="J1820">
        <f t="shared" si="203"/>
        <v>112.30956466222399</v>
      </c>
      <c r="K1820">
        <f t="shared" si="204"/>
        <v>16.779195089437177</v>
      </c>
      <c r="L1820">
        <f>MIN(MAX(L1819*(1+MAX(MIN(((B1820-B1819)/B1819)/($K$7*卓尔金历!$O$8),0),-卓尔金历!$N$11))+MIN(MAX(((B1820-B1819)/B1819)/($K$7*卓尔金历!$O$8),0),卓尔金历!$N$11),0),1)</f>
        <v>0.43304545150210461</v>
      </c>
      <c r="M1820">
        <f t="shared" si="205"/>
        <v>1091.9767702459992</v>
      </c>
      <c r="N1820">
        <f t="shared" si="206"/>
        <v>-1.1501963235862164E-2</v>
      </c>
      <c r="O1820">
        <f t="shared" si="199"/>
        <v>1.6949980969343682E-2</v>
      </c>
      <c r="P1820">
        <f t="shared" si="200"/>
        <v>0.41108479474999038</v>
      </c>
      <c r="Q1820">
        <f t="shared" si="207"/>
        <v>24.71324252469719</v>
      </c>
    </row>
    <row r="1821" spans="1:17">
      <c r="A1821" s="842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201"/>
        <v>1.5512708771954993</v>
      </c>
      <c r="G1821">
        <f>LN(F1821/参数实验室!$E$58)/参数实验室!$E$59</f>
        <v>3.9920010152629921E-2</v>
      </c>
      <c r="H1821" s="905">
        <f>INDEX(神经网络!$F$10:$BN$70,MATCH(ROUND(G1821*2,1)/2,神经网络!$D$10:$D$70,0),MATCH(ROUND(E1821*2,1)/2,神经网络!$F$8:$BN$8,0))</f>
        <v>-0.26462081419709194</v>
      </c>
      <c r="I1821">
        <f t="shared" si="202"/>
        <v>1888.9848144793184</v>
      </c>
      <c r="J1821">
        <f t="shared" si="203"/>
        <v>111.25214476676891</v>
      </c>
      <c r="K1821">
        <f t="shared" si="204"/>
        <v>16.979311441046118</v>
      </c>
      <c r="L1821">
        <f>MIN(MAX(L1820*(1+MAX(MIN(((B1821-B1820)/B1820)/($K$7*卓尔金历!$O$8),0),-卓尔金历!$N$11))+MIN(MAX(((B1821-B1820)/B1820)/($K$7*卓尔金历!$O$8),0),卓尔金历!$N$11),0),1)</f>
        <v>0.31307604072996242</v>
      </c>
      <c r="M1821">
        <f t="shared" si="205"/>
        <v>1093.1111709524296</v>
      </c>
      <c r="N1821">
        <f t="shared" si="206"/>
        <v>-9.4152256634180368E-3</v>
      </c>
      <c r="O1821">
        <f t="shared" si="199"/>
        <v>1.4050195364864484E-2</v>
      </c>
      <c r="P1821">
        <f t="shared" si="200"/>
        <v>0.42404336717316277</v>
      </c>
      <c r="Q1821">
        <f t="shared" si="207"/>
        <v>24.737613940079402</v>
      </c>
    </row>
    <row r="1822" spans="1:17">
      <c r="A1822" s="842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201"/>
        <v>1.5189298027882887</v>
      </c>
      <c r="G1822">
        <f>LN(F1822/参数实验室!$E$58)/参数实验室!$E$59</f>
        <v>2.8862119604970538E-2</v>
      </c>
      <c r="H1822" s="905">
        <f>INDEX(神经网络!$F$10:$BN$70,MATCH(ROUND(G1822*2,1)/2,神经网络!$D$10:$D$70,0),MATCH(ROUND(E1822*2,1)/2,神经网络!$F$8:$BN$8,0))</f>
        <v>-0.22670508087951763</v>
      </c>
      <c r="I1822">
        <f t="shared" si="202"/>
        <v>1887.5702502149115</v>
      </c>
      <c r="J1822">
        <f t="shared" si="203"/>
        <v>111.56697657715156</v>
      </c>
      <c r="K1822">
        <f t="shared" si="204"/>
        <v>16.918718317239744</v>
      </c>
      <c r="L1822">
        <f>MIN(MAX(L1821*(1+MAX(MIN(((B1822-B1821)/B1821)/($K$7*卓尔金历!$O$8),0),-卓尔金历!$N$11))+MIN(MAX(((B1822-B1821)/B1821)/($K$7*卓尔金历!$O$8),0),卓尔金历!$N$11),0),1)</f>
        <v>0.39634373238623893</v>
      </c>
      <c r="M1822">
        <f t="shared" si="205"/>
        <v>1092.8548946901358</v>
      </c>
      <c r="N1822">
        <f t="shared" si="206"/>
        <v>2.8298943003991521E-3</v>
      </c>
      <c r="O1822">
        <f t="shared" si="199"/>
        <v>1.402131874084026E-2</v>
      </c>
      <c r="P1822">
        <f t="shared" si="200"/>
        <v>1</v>
      </c>
      <c r="Q1822">
        <f t="shared" si="207"/>
        <v>24.729758648724026</v>
      </c>
    </row>
    <row r="1823" spans="1:17">
      <c r="A1823" s="842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201"/>
        <v>1.636814259685792</v>
      </c>
      <c r="G1823">
        <f>LN(F1823/参数实验室!$E$58)/参数实验室!$E$59</f>
        <v>6.8092764564163716E-2</v>
      </c>
      <c r="H1823" s="905">
        <f>INDEX(神经网络!$F$10:$BN$70,MATCH(ROUND(G1823*2,1)/2,神经网络!$D$10:$D$70,0),MATCH(ROUND(E1823*2,1)/2,神经网络!$F$8:$BN$8,0))</f>
        <v>-0.2547938104040367</v>
      </c>
      <c r="I1823">
        <f t="shared" si="202"/>
        <v>1914.8083694925406</v>
      </c>
      <c r="J1823">
        <f t="shared" si="203"/>
        <v>104.46550416982545</v>
      </c>
      <c r="K1823">
        <f t="shared" si="204"/>
        <v>18.329575726545215</v>
      </c>
      <c r="L1823">
        <f>MIN(MAX(L1822*(1+MAX(MIN(((B1823-B1822)/B1822)/($K$7*卓尔金历!$O$8),0),-卓尔金历!$N$11))+MIN(MAX(((B1823-B1822)/B1822)/($K$7*卓尔金历!$O$8),0),卓尔金历!$N$11),0),1)</f>
        <v>0</v>
      </c>
      <c r="M1823">
        <f t="shared" si="205"/>
        <v>1099.105304458895</v>
      </c>
      <c r="N1823">
        <f t="shared" si="206"/>
        <v>-6.3652100515740551E-2</v>
      </c>
      <c r="O1823">
        <f t="shared" si="199"/>
        <v>1.9238000450935655E-2</v>
      </c>
      <c r="P1823">
        <f t="shared" si="200"/>
        <v>0</v>
      </c>
      <c r="Q1823">
        <f t="shared" si="207"/>
        <v>25.086615362112166</v>
      </c>
    </row>
    <row r="1824" spans="1:17">
      <c r="A1824" s="842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201"/>
        <v>1.5917754322514672</v>
      </c>
      <c r="G1824">
        <f>LN(F1824/参数实验室!$E$58)/参数实验室!$E$59</f>
        <v>5.3448386368136924E-2</v>
      </c>
      <c r="H1824" s="905">
        <f>INDEX(神经网络!$F$10:$BN$70,MATCH(ROUND(G1824*2,1)/2,神经网络!$D$10:$D$70,0),MATCH(ROUND(E1824*2,1)/2,神经网络!$F$8:$BN$8,0))</f>
        <v>-0.22670508087951763</v>
      </c>
      <c r="I1824">
        <f t="shared" si="202"/>
        <v>1907.0000619094874</v>
      </c>
      <c r="J1824">
        <f t="shared" si="203"/>
        <v>106.13742468377141</v>
      </c>
      <c r="K1824">
        <f t="shared" si="204"/>
        <v>17.967272784234709</v>
      </c>
      <c r="L1824">
        <f>MIN(MAX(L1823*(1+MAX(MIN(((B1824-B1823)/B1823)/($K$7*卓尔金历!$O$8),0),-卓尔金历!$N$11))+MIN(MAX(((B1824-B1823)/B1823)/($K$7*卓尔金历!$O$8),0),卓尔金历!$N$11),0),1)</f>
        <v>0.47092205741786852</v>
      </c>
      <c r="M1824">
        <f t="shared" si="205"/>
        <v>1099.105304458895</v>
      </c>
      <c r="N1824">
        <f t="shared" si="206"/>
        <v>1.6004522519012524E-2</v>
      </c>
      <c r="O1824">
        <f t="shared" si="199"/>
        <v>1.9614530141883021E-2</v>
      </c>
      <c r="P1824">
        <f t="shared" si="200"/>
        <v>0.22655028161522323</v>
      </c>
      <c r="Q1824">
        <f t="shared" si="207"/>
        <v>25.086615362112166</v>
      </c>
    </row>
    <row r="1825" spans="1:17">
      <c r="A1825" s="842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201"/>
        <v>1.5729891275583885</v>
      </c>
      <c r="G1825">
        <f>LN(F1825/参数实验室!$E$58)/参数实验室!$E$59</f>
        <v>4.721715898792346E-2</v>
      </c>
      <c r="H1825" s="905">
        <f>INDEX(神经网络!$F$10:$BN$70,MATCH(ROUND(G1825*2,1)/2,神经网络!$D$10:$D$70,0),MATCH(ROUND(E1825*2,1)/2,神经网络!$F$8:$BN$8,0))</f>
        <v>-0.2547938104040367</v>
      </c>
      <c r="I1825">
        <f t="shared" si="202"/>
        <v>1909.387690739813</v>
      </c>
      <c r="J1825">
        <f t="shared" si="203"/>
        <v>105.55125493795123</v>
      </c>
      <c r="K1825">
        <f t="shared" si="204"/>
        <v>18.089673039531885</v>
      </c>
      <c r="L1825">
        <f>MIN(MAX(L1824*(1+MAX(MIN(((B1825-B1824)/B1824)/($K$7*卓尔金历!$O$8),0),-卓尔金历!$N$11))+MIN(MAX(((B1825-B1824)/B1824)/($K$7*卓尔金历!$O$8),0),卓尔金历!$N$11),0),1)</f>
        <v>0.39439584882863621</v>
      </c>
      <c r="M1825">
        <f t="shared" si="205"/>
        <v>1099.7533483839143</v>
      </c>
      <c r="N1825">
        <f t="shared" si="206"/>
        <v>-5.5227432507114682E-3</v>
      </c>
      <c r="O1825">
        <f t="shared" si="199"/>
        <v>1.8987873658915386E-2</v>
      </c>
      <c r="P1825">
        <f t="shared" si="200"/>
        <v>1</v>
      </c>
      <c r="Q1825">
        <f t="shared" si="207"/>
        <v>25.093731146571571</v>
      </c>
    </row>
    <row r="1826" spans="1:17">
      <c r="A1826" s="842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201"/>
        <v>1.575576678608575</v>
      </c>
      <c r="G1826">
        <f>LN(F1826/参数实验室!$E$58)/参数实验室!$E$59</f>
        <v>4.8079829181098384E-2</v>
      </c>
      <c r="H1826" s="905">
        <f>INDEX(神经网络!$F$10:$BN$70,MATCH(ROUND(G1826*2,1)/2,神经网络!$D$10:$D$70,0),MATCH(ROUND(E1826*2,1)/2,神经网络!$F$8:$BN$8,0))</f>
        <v>-0.2547938104040367</v>
      </c>
      <c r="I1826">
        <f t="shared" si="202"/>
        <v>1902.5441498814328</v>
      </c>
      <c r="J1826">
        <f t="shared" si="203"/>
        <v>107.03603208172042</v>
      </c>
      <c r="K1826">
        <f t="shared" si="204"/>
        <v>17.774800811271373</v>
      </c>
      <c r="L1826">
        <f>MIN(MAX(L1825*(1+MAX(MIN(((B1826-B1825)/B1825)/($K$7*卓尔金历!$O$8),0),-卓尔金历!$N$11))+MIN(MAX(((B1826-B1825)/B1825)/($K$7*卓尔金历!$O$8),0),卓尔金历!$N$11),0),1)</f>
        <v>0.80830419452103996</v>
      </c>
      <c r="M1826">
        <f t="shared" si="205"/>
        <v>1098.1987637375955</v>
      </c>
      <c r="N1826">
        <f t="shared" si="206"/>
        <v>1.4066882905769667E-2</v>
      </c>
      <c r="O1826">
        <f t="shared" si="199"/>
        <v>1.9183545777071521E-2</v>
      </c>
      <c r="P1826">
        <f t="shared" si="200"/>
        <v>0.33510809054106433</v>
      </c>
      <c r="Q1826">
        <f t="shared" si="207"/>
        <v>25.003791332240709</v>
      </c>
    </row>
    <row r="1827" spans="1:17">
      <c r="A1827" s="842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201"/>
        <v>1.5880883692932788</v>
      </c>
      <c r="G1827">
        <f>LN(F1827/参数实验室!$E$58)/参数实验室!$E$59</f>
        <v>5.2231245705063559E-2</v>
      </c>
      <c r="H1827" s="905">
        <f>INDEX(神经网络!$F$10:$BN$70,MATCH(ROUND(G1827*2,1)/2,神经网络!$D$10:$D$70,0),MATCH(ROUND(E1827*2,1)/2,神经网络!$F$8:$BN$8,0))</f>
        <v>-0.22670508087951763</v>
      </c>
      <c r="I1827">
        <f t="shared" si="202"/>
        <v>1906.9499919059183</v>
      </c>
      <c r="J1827">
        <f t="shared" si="203"/>
        <v>106.06320577790174</v>
      </c>
      <c r="K1827">
        <f t="shared" si="204"/>
        <v>17.979373505823553</v>
      </c>
      <c r="L1827">
        <f>MIN(MAX(L1826*(1+MAX(MIN(((B1827-B1826)/B1826)/($K$7*卓尔金历!$O$8),0),-卓尔金历!$N$11))+MIN(MAX(((B1827-B1826)/B1826)/($K$7*卓尔金历!$O$8),0),卓尔金历!$N$11),0),1)</f>
        <v>0.59213866201417054</v>
      </c>
      <c r="M1827">
        <f t="shared" si="205"/>
        <v>1100.2544174664192</v>
      </c>
      <c r="N1827">
        <f t="shared" si="206"/>
        <v>-9.0887739847824115E-3</v>
      </c>
      <c r="O1827">
        <f t="shared" si="199"/>
        <v>1.9207596863345042E-2</v>
      </c>
      <c r="P1827">
        <f t="shared" si="200"/>
        <v>0.78180378471423828</v>
      </c>
      <c r="Q1827">
        <f t="shared" si="207"/>
        <v>25.023195050337222</v>
      </c>
    </row>
    <row r="1828" spans="1:17">
      <c r="A1828" s="842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201"/>
        <v>1.6122821167468464</v>
      </c>
      <c r="G1828">
        <f>LN(F1828/参数实验室!$E$58)/参数实验室!$E$59</f>
        <v>6.0166844490644376E-2</v>
      </c>
      <c r="H1828" s="905">
        <f>INDEX(神经网络!$F$10:$BN$70,MATCH(ROUND(G1828*2,1)/2,神经网络!$D$10:$D$70,0),MATCH(ROUND(E1828*2,1)/2,神经网络!$F$8:$BN$8,0))</f>
        <v>-0.2547938104040367</v>
      </c>
      <c r="I1828">
        <f t="shared" si="202"/>
        <v>1909.9019761900702</v>
      </c>
      <c r="J1828">
        <f t="shared" si="203"/>
        <v>105.33897290610891</v>
      </c>
      <c r="K1828">
        <f t="shared" si="204"/>
        <v>18.131010047842508</v>
      </c>
      <c r="L1828">
        <f>MIN(MAX(L1827*(1+MAX(MIN(((B1828-B1827)/B1827)/($K$7*卓尔金历!$O$8),0),-卓尔金历!$N$11))+MIN(MAX(((B1828-B1827)/B1827)/($K$7*卓尔金历!$O$8),0),卓尔金历!$N$11),0),1)</f>
        <v>0.47316708669604796</v>
      </c>
      <c r="M1828">
        <f t="shared" si="205"/>
        <v>1101.2629531661307</v>
      </c>
      <c r="N1828">
        <f t="shared" si="206"/>
        <v>-6.8283139895788181E-3</v>
      </c>
      <c r="O1828">
        <f t="shared" si="199"/>
        <v>1.9216434240940976E-2</v>
      </c>
      <c r="P1828">
        <f t="shared" si="200"/>
        <v>1</v>
      </c>
      <c r="Q1828">
        <f t="shared" si="207"/>
        <v>25.053479191823776</v>
      </c>
    </row>
    <row r="1829" spans="1:17">
      <c r="A1829" s="842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201"/>
        <v>1.5970070367503966</v>
      </c>
      <c r="G1829">
        <f>LN(F1829/参数实验室!$E$58)/参数实验室!$E$59</f>
        <v>5.5170567961503457E-2</v>
      </c>
      <c r="H1829" s="905">
        <f>INDEX(神经网络!$F$10:$BN$70,MATCH(ROUND(G1829*2,1)/2,神经网络!$D$10:$D$70,0),MATCH(ROUND(E1829*2,1)/2,神经网络!$F$8:$BN$8,0))</f>
        <v>-0.22670508087951763</v>
      </c>
      <c r="I1829">
        <f t="shared" si="202"/>
        <v>1905.8760564764693</v>
      </c>
      <c r="J1829">
        <f t="shared" si="203"/>
        <v>106.21044651051415</v>
      </c>
      <c r="K1829">
        <f t="shared" si="204"/>
        <v>17.944337107064133</v>
      </c>
      <c r="L1829">
        <f>MIN(MAX(L1828*(1+MAX(MIN(((B1829-B1828)/B1828)/($K$7*卓尔金历!$O$8),0),-卓尔金历!$N$11))+MIN(MAX(((B1829-B1828)/B1828)/($K$7*卓尔金历!$O$8),0),卓尔金历!$N$11),0),1)</f>
        <v>0.71659561242946945</v>
      </c>
      <c r="M1829">
        <f t="shared" si="205"/>
        <v>1100.1645555314287</v>
      </c>
      <c r="N1829">
        <f t="shared" si="206"/>
        <v>8.2730406454788775E-3</v>
      </c>
      <c r="O1829">
        <f t="shared" si="199"/>
        <v>1.6755986861365074E-2</v>
      </c>
      <c r="P1829">
        <f t="shared" si="200"/>
        <v>0.7385320058198922</v>
      </c>
      <c r="Q1829">
        <f t="shared" si="207"/>
        <v>25.000668473247604</v>
      </c>
    </row>
    <row r="1830" spans="1:17">
      <c r="A1830" s="842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201"/>
        <v>1.6361732110091742</v>
      </c>
      <c r="G1830">
        <f>LN(F1830/参数实验室!$E$58)/参数实验室!$E$59</f>
        <v>6.7887168302613932E-2</v>
      </c>
      <c r="H1830" s="905">
        <f>INDEX(神经网络!$F$10:$BN$70,MATCH(ROUND(G1830*2,1)/2,神经网络!$D$10:$D$70,0),MATCH(ROUND(E1830*2,1)/2,神经网络!$F$8:$BN$8,0))</f>
        <v>-0.22670508087951763</v>
      </c>
      <c r="I1830">
        <f t="shared" si="202"/>
        <v>1913.3008851487418</v>
      </c>
      <c r="J1830">
        <f t="shared" si="203"/>
        <v>104.38529986832111</v>
      </c>
      <c r="K1830">
        <f t="shared" si="204"/>
        <v>18.329217692168463</v>
      </c>
      <c r="L1830">
        <f>MIN(MAX(L1829*(1+MAX(MIN(((B1830-B1829)/B1829)/($K$7*卓尔金历!$O$8),0),-卓尔金历!$N$11))+MIN(MAX(((B1830-B1829)/B1829)/($K$7*卓尔金历!$O$8),0),卓尔金历!$N$11),0),1)</f>
        <v>0.354260030315456</v>
      </c>
      <c r="M1830">
        <f t="shared" si="205"/>
        <v>1103.2358649845075</v>
      </c>
      <c r="N1830">
        <f t="shared" si="206"/>
        <v>-1.7184247897991372E-2</v>
      </c>
      <c r="O1830">
        <f t="shared" si="199"/>
        <v>1.6887406910429403E-2</v>
      </c>
      <c r="P1830">
        <f t="shared" si="200"/>
        <v>1.6464014571459837E-2</v>
      </c>
      <c r="Q1830">
        <f t="shared" si="207"/>
        <v>25.072598914576474</v>
      </c>
    </row>
    <row r="1831" spans="1:17">
      <c r="A1831" s="842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201"/>
        <v>1.6610723626380011</v>
      </c>
      <c r="G1831">
        <f>LN(F1831/参数实验室!$E$58)/参数实验室!$E$59</f>
        <v>7.5814190132124606E-2</v>
      </c>
      <c r="H1831" s="905">
        <f>INDEX(神经网络!$F$10:$BN$70,MATCH(ROUND(G1831*2,1)/2,神经网络!$D$10:$D$70,0),MATCH(ROUND(E1831*2,1)/2,神经网络!$F$8:$BN$8,0))</f>
        <v>-0.15983062478404372</v>
      </c>
      <c r="I1831">
        <f t="shared" si="202"/>
        <v>1918.870392611283</v>
      </c>
      <c r="J1831">
        <f t="shared" si="203"/>
        <v>103.04497027253481</v>
      </c>
      <c r="K1831">
        <f t="shared" si="204"/>
        <v>18.621679326377862</v>
      </c>
      <c r="L1831">
        <f>MIN(MAX(L1830*(1+MAX(MIN(((B1831-B1830)/B1830)/($K$7*卓尔金历!$O$8),0),-卓尔金历!$N$11))+MIN(MAX(((B1831-B1830)/B1830)/($K$7*卓尔金历!$O$8),0),卓尔金历!$N$11),0),1)</f>
        <v>0.22041546841341908</v>
      </c>
      <c r="M1831">
        <f t="shared" si="205"/>
        <v>1104.3735552577111</v>
      </c>
      <c r="N1831">
        <f t="shared" si="206"/>
        <v>-1.2840214067278428E-2</v>
      </c>
      <c r="O1831">
        <f t="shared" si="199"/>
        <v>1.6553933375831408E-2</v>
      </c>
      <c r="P1831">
        <f t="shared" si="200"/>
        <v>0.27521928341781443</v>
      </c>
      <c r="Q1831">
        <f t="shared" si="207"/>
        <v>25.07380053862903</v>
      </c>
    </row>
    <row r="1832" spans="1:17">
      <c r="A1832" s="842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201"/>
        <v>1.6770624251189374</v>
      </c>
      <c r="G1832">
        <f>LN(F1832/参数实验室!$E$58)/参数实验室!$E$59</f>
        <v>8.0842455115807524E-2</v>
      </c>
      <c r="H1832" s="905">
        <f>INDEX(神经网络!$F$10:$BN$70,MATCH(ROUND(G1832*2,1)/2,神经网络!$D$10:$D$70,0),MATCH(ROUND(E1832*2,1)/2,神经网络!$F$8:$BN$8,0))</f>
        <v>-4.9404046806322661E-2</v>
      </c>
      <c r="I1832">
        <f t="shared" si="202"/>
        <v>1919.2646851219167</v>
      </c>
      <c r="J1832">
        <f t="shared" si="203"/>
        <v>102.9124935158212</v>
      </c>
      <c r="K1832">
        <f t="shared" si="204"/>
        <v>18.649481900143247</v>
      </c>
      <c r="L1832">
        <f>MIN(MAX(L1831*(1+MAX(MIN(((B1832-B1831)/B1831)/($K$7*卓尔金历!$O$8),0),-卓尔金历!$N$11))+MIN(MAX(((B1832-B1831)/B1831)/($K$7*卓尔金历!$O$8),0),卓尔金历!$N$11),0),1)</f>
        <v>0.21207748034833876</v>
      </c>
      <c r="M1832">
        <f t="shared" si="205"/>
        <v>1104.4235737911733</v>
      </c>
      <c r="N1832">
        <f t="shared" si="206"/>
        <v>-1.2856207960780575E-3</v>
      </c>
      <c r="O1832">
        <f t="shared" si="199"/>
        <v>1.6243196822836075E-2</v>
      </c>
      <c r="P1832">
        <f t="shared" si="200"/>
        <v>1</v>
      </c>
      <c r="Q1832">
        <f t="shared" si="207"/>
        <v>25.075218524529564</v>
      </c>
    </row>
    <row r="1833" spans="1:17">
      <c r="A1833" s="842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201"/>
        <v>1.8691807850570592</v>
      </c>
      <c r="G1833">
        <f>LN(F1833/参数实验室!$E$58)/参数实验室!$E$59</f>
        <v>0.13776631156942648</v>
      </c>
      <c r="H1833" s="905">
        <f>INDEX(神经网络!$F$10:$BN$70,MATCH(ROUND(G1833*2,1)/2,神经网络!$D$10:$D$70,0),MATCH(ROUND(E1833*2,1)/2,神经网络!$F$8:$BN$8,0))</f>
        <v>-3.5957733245887628E-2</v>
      </c>
      <c r="I1833">
        <f t="shared" si="202"/>
        <v>1928.9367395636559</v>
      </c>
      <c r="J1833">
        <f t="shared" si="203"/>
        <v>92.414907625393866</v>
      </c>
      <c r="K1833">
        <f t="shared" si="204"/>
        <v>20.872571202285339</v>
      </c>
      <c r="L1833">
        <f>MIN(MAX(L1832*(1+MAX(MIN(((B1833-B1832)/B1832)/($K$7*卓尔金历!$O$8),0),-卓尔金历!$N$11))+MIN(MAX(((B1833-B1832)/B1832)/($K$7*卓尔金历!$O$8),0),卓尔金历!$N$11),0),1)</f>
        <v>0</v>
      </c>
      <c r="M1833">
        <f t="shared" si="205"/>
        <v>1105.6039327024807</v>
      </c>
      <c r="N1833">
        <f t="shared" si="206"/>
        <v>-0.10200497074549549</v>
      </c>
      <c r="O1833">
        <f t="shared" si="199"/>
        <v>2.6047638311161924E-2</v>
      </c>
      <c r="P1833">
        <f t="shared" si="200"/>
        <v>0</v>
      </c>
      <c r="Q1833">
        <f t="shared" si="207"/>
        <v>25.201584043880718</v>
      </c>
    </row>
    <row r="1834" spans="1:17">
      <c r="A1834" s="842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201"/>
        <v>1.8601389644825903</v>
      </c>
      <c r="G1834">
        <f>LN(F1834/参数实验室!$E$58)/参数实验室!$E$59</f>
        <v>0.13522126544688831</v>
      </c>
      <c r="H1834" s="905">
        <f>INDEX(神经网络!$F$10:$BN$70,MATCH(ROUND(G1834*2,1)/2,神经网络!$D$10:$D$70,0),MATCH(ROUND(E1834*2,1)/2,神经网络!$F$8:$BN$8,0))</f>
        <v>-5.4596378672302194E-2</v>
      </c>
      <c r="I1834">
        <f t="shared" si="202"/>
        <v>1929.6270442006883</v>
      </c>
      <c r="J1834">
        <f t="shared" si="203"/>
        <v>91.495151829535757</v>
      </c>
      <c r="K1834">
        <f t="shared" si="204"/>
        <v>21.08993761544621</v>
      </c>
      <c r="L1834">
        <f>MIN(MAX(L1833*(1+MAX(MIN(((B1834-B1833)/B1833)/($K$7*卓尔金历!$O$8),0),-卓尔金历!$N$11))+MIN(MAX(((B1834-B1833)/B1833)/($K$7*卓尔金历!$O$8),0),卓尔金历!$N$11),0),1)</f>
        <v>0</v>
      </c>
      <c r="M1834">
        <f t="shared" si="205"/>
        <v>1105.6039327024807</v>
      </c>
      <c r="N1834">
        <f t="shared" si="206"/>
        <v>-9.952461345158297E-3</v>
      </c>
      <c r="O1834">
        <f t="shared" si="199"/>
        <v>2.5997610145469082E-2</v>
      </c>
      <c r="P1834">
        <f t="shared" si="200"/>
        <v>1</v>
      </c>
      <c r="Q1834">
        <f t="shared" si="207"/>
        <v>25.201584043880718</v>
      </c>
    </row>
    <row r="1835" spans="1:17">
      <c r="A1835" s="842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201"/>
        <v>1.8147574070425792</v>
      </c>
      <c r="G1835">
        <f>LN(F1835/参数实验室!$E$58)/参数实验室!$E$59</f>
        <v>0.12225768640328208</v>
      </c>
      <c r="H1835" s="905">
        <f>INDEX(神经网络!$F$10:$BN$70,MATCH(ROUND(G1835*2,1)/2,神经网络!$D$10:$D$70,0),MATCH(ROUND(E1835*2,1)/2,神经网络!$F$8:$BN$8,0))</f>
        <v>-7.8584219924753118E-2</v>
      </c>
      <c r="I1835">
        <f t="shared" si="202"/>
        <v>1927.6982620864399</v>
      </c>
      <c r="J1835">
        <f t="shared" si="203"/>
        <v>93.170264554486877</v>
      </c>
      <c r="K1835">
        <f t="shared" si="204"/>
        <v>20.690058907787076</v>
      </c>
      <c r="L1835">
        <f>MIN(MAX(L1834*(1+MAX(MIN(((B1835-B1834)/B1834)/($K$7*卓尔金历!$O$8),0),-卓尔金历!$N$11))+MIN(MAX(((B1835-B1834)/B1834)/($K$7*卓尔金历!$O$8),0),卓尔金历!$N$11),0),1)</f>
        <v>0.53870656290018282</v>
      </c>
      <c r="M1835">
        <f t="shared" si="205"/>
        <v>1105.6039327024807</v>
      </c>
      <c r="N1835">
        <f t="shared" si="206"/>
        <v>1.8308212964901295E-2</v>
      </c>
      <c r="O1835">
        <f t="shared" si="199"/>
        <v>2.6668814785383226E-2</v>
      </c>
      <c r="P1835">
        <f t="shared" si="200"/>
        <v>0.41192162705759933</v>
      </c>
      <c r="Q1835">
        <f t="shared" si="207"/>
        <v>25.176393494908755</v>
      </c>
    </row>
    <row r="1836" spans="1:17">
      <c r="A1836" s="842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201"/>
        <v>1.792803483172511</v>
      </c>
      <c r="G1836">
        <f>LN(F1836/参数实验室!$E$58)/参数实验室!$E$59</f>
        <v>0.11586957637544856</v>
      </c>
      <c r="H1836" s="905">
        <f>INDEX(神经网络!$F$10:$BN$70,MATCH(ROUND(G1836*2,1)/2,神经网络!$D$10:$D$70,0),MATCH(ROUND(E1836*2,1)/2,神经网络!$F$8:$BN$8,0))</f>
        <v>-1.9336419178296357E-2</v>
      </c>
      <c r="I1836">
        <f t="shared" si="202"/>
        <v>1927.5678569389866</v>
      </c>
      <c r="J1836">
        <f t="shared" si="203"/>
        <v>93.250468855991201</v>
      </c>
      <c r="K1836">
        <f t="shared" si="204"/>
        <v>20.670865043217884</v>
      </c>
      <c r="L1836">
        <f>MIN(MAX(L1835*(1+MAX(MIN(((B1836-B1835)/B1835)/($K$7*卓尔金历!$O$8),0),-卓尔金历!$N$11))+MIN(MAX(((B1836-B1835)/B1835)/($K$7*卓尔金历!$O$8),0),卓尔金历!$N$11),0),1)</f>
        <v>0.56403606442572052</v>
      </c>
      <c r="M1836">
        <f t="shared" si="205"/>
        <v>1105.5636417513213</v>
      </c>
      <c r="N1836">
        <f t="shared" si="206"/>
        <v>8.6083582447511883E-4</v>
      </c>
      <c r="O1836">
        <f t="shared" ref="O1836:O1899" si="208">STDEVP(N1816:N1836)</f>
        <v>2.6757549106282464E-2</v>
      </c>
      <c r="P1836">
        <f t="shared" ref="P1836:P1899" si="209">MIN(O1835*MAX(1-LN(MAX(ABS(N1836),0.0001)/O1836),0)+MAX(-LN(MAX(ABS(N1836),0.0001)/O1836),0),1)</f>
        <v>1</v>
      </c>
      <c r="Q1836">
        <f t="shared" si="207"/>
        <v>25.175691936570487</v>
      </c>
    </row>
    <row r="1837" spans="1:17">
      <c r="A1837" s="842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201"/>
        <v>1.8653550894327311</v>
      </c>
      <c r="G1837">
        <f>LN(F1837/参数实验室!$E$58)/参数实验室!$E$59</f>
        <v>0.13669097980885642</v>
      </c>
      <c r="H1837" s="905">
        <f>INDEX(神经网络!$F$10:$BN$70,MATCH(ROUND(G1837*2,1)/2,神经网络!$D$10:$D$70,0),MATCH(ROUND(E1837*2,1)/2,神经网络!$F$8:$BN$8,0))</f>
        <v>-3.5957733245887628E-2</v>
      </c>
      <c r="I1837">
        <f t="shared" si="202"/>
        <v>1928.1295844042254</v>
      </c>
      <c r="J1837">
        <f t="shared" si="203"/>
        <v>91.845097960975039</v>
      </c>
      <c r="K1837">
        <f t="shared" si="204"/>
        <v>20.993277019787026</v>
      </c>
      <c r="L1837">
        <f>MIN(MAX(L1836*(1+MAX(MIN(((B1837-B1836)/B1836)/($K$7*卓尔金历!$O$8),0),-卓尔金历!$N$11))+MIN(MAX(((B1837-B1836)/B1836)/($K$7*卓尔金历!$O$8),0),卓尔金历!$N$11),0),1)</f>
        <v>0.3139133601446561</v>
      </c>
      <c r="M1837">
        <f t="shared" si="205"/>
        <v>1105.7453633733712</v>
      </c>
      <c r="N1837">
        <f t="shared" si="206"/>
        <v>-1.5070925779327719E-2</v>
      </c>
      <c r="O1837">
        <f t="shared" si="208"/>
        <v>2.6727604873837515E-2</v>
      </c>
      <c r="P1837">
        <f t="shared" si="209"/>
        <v>0.61501721680023158</v>
      </c>
      <c r="Q1837">
        <f t="shared" si="207"/>
        <v>25.183028579774128</v>
      </c>
    </row>
    <row r="1838" spans="1:17">
      <c r="A1838" s="842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201"/>
        <v>1.8918074803409766</v>
      </c>
      <c r="G1838">
        <f>LN(F1838/参数实验室!$E$58)/参数实验室!$E$59</f>
        <v>0.14408159624648392</v>
      </c>
      <c r="H1838" s="905">
        <f>INDEX(神经网络!$F$10:$BN$70,MATCH(ROUND(G1838*2,1)/2,神经网络!$D$10:$D$70,0),MATCH(ROUND(E1838*2,1)/2,神经网络!$F$8:$BN$8,0))</f>
        <v>-8.1629281988694555E-2</v>
      </c>
      <c r="I1838">
        <f t="shared" si="202"/>
        <v>1929.0868402765768</v>
      </c>
      <c r="J1838">
        <f t="shared" si="203"/>
        <v>90.57699213918022</v>
      </c>
      <c r="K1838">
        <f t="shared" si="204"/>
        <v>21.297757793859507</v>
      </c>
      <c r="L1838">
        <f>MIN(MAX(L1837*(1+MAX(MIN(((B1838-B1837)/B1837)/($K$7*卓尔金历!$O$8),0),-卓尔金历!$N$11))+MIN(MAX(((B1838-B1837)/B1837)/($K$7*卓尔金历!$O$8),0),卓尔金历!$N$11),0),1)</f>
        <v>0.18638240122970134</v>
      </c>
      <c r="M1838">
        <f t="shared" si="205"/>
        <v>1105.9176917304194</v>
      </c>
      <c r="N1838">
        <f t="shared" si="206"/>
        <v>-1.3807006034591361E-2</v>
      </c>
      <c r="O1838">
        <f t="shared" si="208"/>
        <v>2.6451026527947254E-2</v>
      </c>
      <c r="P1838">
        <f t="shared" si="209"/>
        <v>0.69422254451411813</v>
      </c>
      <c r="Q1838">
        <f t="shared" si="207"/>
        <v>25.190717884156619</v>
      </c>
    </row>
    <row r="1839" spans="1:17">
      <c r="A1839" s="842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201"/>
        <v>2.1210150444170841</v>
      </c>
      <c r="G1839">
        <f>LN(F1839/参数实验室!$E$58)/参数实验室!$E$59</f>
        <v>0.20410498463646115</v>
      </c>
      <c r="H1839" s="905">
        <f>INDEX(神经网络!$F$10:$BN$70,MATCH(ROUND(G1839*2,1)/2,神经网络!$D$10:$D$70,0),MATCH(ROUND(E1839*2,1)/2,神经网络!$F$8:$BN$8,0))</f>
        <v>-3.7248197875735377E-2</v>
      </c>
      <c r="I1839">
        <f t="shared" si="202"/>
        <v>1945.1338696421269</v>
      </c>
      <c r="J1839">
        <f t="shared" si="203"/>
        <v>81.346714017796401</v>
      </c>
      <c r="K1839">
        <f t="shared" si="204"/>
        <v>23.911646501376634</v>
      </c>
      <c r="L1839">
        <f>MIN(MAX(L1838*(1+MAX(MIN(((B1839-B1838)/B1838)/($K$7*卓尔金历!$O$8),0),-卓尔金历!$N$11))+MIN(MAX(((B1839-B1838)/B1838)/($K$7*卓尔金历!$O$8),0),卓尔金历!$N$11),0),1)</f>
        <v>0</v>
      </c>
      <c r="M1839">
        <f t="shared" si="205"/>
        <v>1107.6323223587508</v>
      </c>
      <c r="N1839">
        <f t="shared" si="206"/>
        <v>-0.10190532831119631</v>
      </c>
      <c r="O1839">
        <f t="shared" si="208"/>
        <v>3.2776863022151784E-2</v>
      </c>
      <c r="P1839">
        <f t="shared" si="209"/>
        <v>0</v>
      </c>
      <c r="Q1839">
        <f t="shared" si="207"/>
        <v>25.336190794078529</v>
      </c>
    </row>
    <row r="1840" spans="1:17">
      <c r="A1840" s="842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201"/>
        <v>1.9108799807691452</v>
      </c>
      <c r="G1840">
        <f>LN(F1840/参数实验室!$E$58)/参数实验室!$E$59</f>
        <v>0.14934648483020391</v>
      </c>
      <c r="H1840" s="905">
        <f>INDEX(神经网络!$F$10:$BN$70,MATCH(ROUND(G1840*2,1)/2,神经网络!$D$10:$D$70,0),MATCH(ROUND(E1840*2,1)/2,神经网络!$F$8:$BN$8,0))</f>
        <v>-3.5957733245887628E-2</v>
      </c>
      <c r="I1840">
        <f t="shared" si="202"/>
        <v>1937.7500974770408</v>
      </c>
      <c r="J1840">
        <f t="shared" si="203"/>
        <v>89.636885998164288</v>
      </c>
      <c r="K1840">
        <f t="shared" si="204"/>
        <v>21.617775716982457</v>
      </c>
      <c r="L1840">
        <f>MIN(MAX(L1839*(1+MAX(MIN(((B1840-B1839)/B1839)/($K$7*卓尔金历!$O$8),0),-卓尔金历!$N$11))+MIN(MAX(((B1840-B1839)/B1839)/($K$7*卓尔金历!$O$8),0),卓尔金历!$N$11),0),1)</f>
        <v>1</v>
      </c>
      <c r="M1840">
        <f t="shared" si="205"/>
        <v>1107.6323223587508</v>
      </c>
      <c r="N1840">
        <f t="shared" si="206"/>
        <v>0.10191157787337581</v>
      </c>
      <c r="O1840">
        <f t="shared" si="208"/>
        <v>4.0937809612013501E-2</v>
      </c>
      <c r="P1840">
        <f t="shared" si="209"/>
        <v>2.8826766808626816E-3</v>
      </c>
      <c r="Q1840">
        <f t="shared" si="207"/>
        <v>25.336190794078529</v>
      </c>
    </row>
    <row r="1841" spans="1:17">
      <c r="A1841" s="842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201"/>
        <v>1.888084057193373</v>
      </c>
      <c r="G1841">
        <f>LN(F1841/参数实验室!$E$58)/参数实验室!$E$59</f>
        <v>0.14304756957888359</v>
      </c>
      <c r="H1841" s="905">
        <f>INDEX(神经网络!$F$10:$BN$70,MATCH(ROUND(G1841*2,1)/2,神经网络!$D$10:$D$70,0),MATCH(ROUND(E1841*2,1)/2,神经网络!$F$8:$BN$8,0))</f>
        <v>-3.5957733245887628E-2</v>
      </c>
      <c r="I1841">
        <f t="shared" si="202"/>
        <v>1936.9033233816735</v>
      </c>
      <c r="J1841">
        <f t="shared" si="203"/>
        <v>90.726228003670855</v>
      </c>
      <c r="K1841">
        <f t="shared" si="204"/>
        <v>21.348879656975324</v>
      </c>
      <c r="L1841">
        <f>MIN(MAX(L1840*(1+MAX(MIN(((B1841-B1840)/B1840)/($K$7*卓尔金历!$O$8),0),-卓尔金历!$N$11))+MIN(MAX(((B1841-B1840)/B1840)/($K$7*卓尔金历!$O$8),0),卓尔金历!$N$11),0),1)</f>
        <v>1</v>
      </c>
      <c r="M1841">
        <f t="shared" si="205"/>
        <v>1107.1483000077851</v>
      </c>
      <c r="N1841">
        <f t="shared" si="206"/>
        <v>1.2152831876922484E-2</v>
      </c>
      <c r="O1841">
        <f t="shared" si="208"/>
        <v>4.1215704051430935E-2</v>
      </c>
      <c r="P1841">
        <f t="shared" si="209"/>
        <v>1</v>
      </c>
      <c r="Q1841">
        <f t="shared" si="207"/>
        <v>25.336158878181745</v>
      </c>
    </row>
    <row r="1842" spans="1:17">
      <c r="A1842" s="842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201"/>
        <v>1.9356912759858249</v>
      </c>
      <c r="G1842">
        <f>LN(F1842/参数实验室!$E$58)/参数实验室!$E$59</f>
        <v>0.15611744439078731</v>
      </c>
      <c r="H1842" s="905">
        <f>INDEX(神经网络!$F$10:$BN$70,MATCH(ROUND(G1842*2,1)/2,神经网络!$D$10:$D$70,0),MATCH(ROUND(E1842*2,1)/2,神经网络!$F$8:$BN$8,0))</f>
        <v>-5.4596378672302194E-2</v>
      </c>
      <c r="I1842">
        <f t="shared" si="202"/>
        <v>1938.6964944243823</v>
      </c>
      <c r="J1842">
        <f t="shared" si="203"/>
        <v>88.390327600654217</v>
      </c>
      <c r="K1842">
        <f t="shared" si="204"/>
        <v>21.933355685515448</v>
      </c>
      <c r="L1842">
        <f>MIN(MAX(L1841*(1+MAX(MIN(((B1842-B1841)/B1841)/($K$7*卓尔金历!$O$8),0),-卓尔金历!$N$11))+MIN(MAX(((B1842-B1841)/B1841)/($K$7*卓尔金历!$O$8),0),卓尔金历!$N$11),0),1)</f>
        <v>0.24242126219220272</v>
      </c>
      <c r="M1842">
        <f t="shared" si="205"/>
        <v>1108.1732898705172</v>
      </c>
      <c r="N1842">
        <f t="shared" si="206"/>
        <v>-2.5746693700548506E-2</v>
      </c>
      <c r="O1842">
        <f t="shared" si="208"/>
        <v>4.1365379820157214E-2</v>
      </c>
      <c r="P1842">
        <f t="shared" si="209"/>
        <v>0.53489571454179052</v>
      </c>
      <c r="Q1842">
        <f t="shared" si="207"/>
        <v>25.359614910233208</v>
      </c>
    </row>
    <row r="1843" spans="1:17">
      <c r="A1843" s="842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201"/>
        <v>1.8147711886655218</v>
      </c>
      <c r="G1843">
        <f>LN(F1843/参数实验室!$E$58)/参数实验室!$E$59</f>
        <v>0.12226167223247775</v>
      </c>
      <c r="H1843" s="905">
        <f>INDEX(神经网络!$F$10:$BN$70,MATCH(ROUND(G1843*2,1)/2,神经网络!$D$10:$D$70,0),MATCH(ROUND(E1843*2,1)/2,神经网络!$F$8:$BN$8,0))</f>
        <v>-7.8584219924753118E-2</v>
      </c>
      <c r="I1843">
        <f t="shared" si="202"/>
        <v>1933.5178073537256</v>
      </c>
      <c r="J1843">
        <f t="shared" si="203"/>
        <v>92.714975459877721</v>
      </c>
      <c r="K1843">
        <f t="shared" si="204"/>
        <v>20.854428292336149</v>
      </c>
      <c r="L1843">
        <f>MIN(MAX(L1842*(1+MAX(MIN(((B1843-B1842)/B1842)/($K$7*卓尔金历!$O$8),0),-卓尔金历!$N$11))+MIN(MAX(((B1843-B1842)/B1842)/($K$7*卓尔金历!$O$8),0),卓尔金历!$N$11),0),1)</f>
        <v>1</v>
      </c>
      <c r="M1843">
        <f t="shared" si="205"/>
        <v>1107.455680286515</v>
      </c>
      <c r="N1843">
        <f t="shared" si="206"/>
        <v>4.8926709252195215E-2</v>
      </c>
      <c r="O1843">
        <f t="shared" si="208"/>
        <v>4.3172779286417523E-2</v>
      </c>
      <c r="P1843">
        <f t="shared" si="209"/>
        <v>3.6190022245683622E-2</v>
      </c>
      <c r="Q1843">
        <f t="shared" si="207"/>
        <v>25.323380464968061</v>
      </c>
    </row>
    <row r="1844" spans="1:17">
      <c r="A1844" s="842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201"/>
        <v>1.8324191233261884</v>
      </c>
      <c r="G1844">
        <f>LN(F1844/参数实验室!$E$58)/参数实验室!$E$59</f>
        <v>0.12734101351055527</v>
      </c>
      <c r="H1844" s="905">
        <f>INDEX(神经网络!$F$10:$BN$70,MATCH(ROUND(G1844*2,1)/2,神经网络!$D$10:$D$70,0),MATCH(ROUND(E1844*2,1)/2,神经网络!$F$8:$BN$8,0))</f>
        <v>-3.5957733245887628E-2</v>
      </c>
      <c r="I1844">
        <f t="shared" si="202"/>
        <v>1934.7544003068854</v>
      </c>
      <c r="J1844">
        <f t="shared" si="203"/>
        <v>91.960416583535988</v>
      </c>
      <c r="K1844">
        <f t="shared" si="204"/>
        <v>21.038991254996898</v>
      </c>
      <c r="L1844">
        <f>MIN(MAX(L1843*(1+MAX(MIN(((B1844-B1843)/B1843)/($K$7*卓尔金历!$O$8),0),-卓尔金历!$N$11))+MIN(MAX(((B1844-B1843)/B1843)/($K$7*卓尔金历!$O$8),0),卓尔金历!$N$11),0),1)</f>
        <v>0.76053085945496735</v>
      </c>
      <c r="M1844">
        <f t="shared" si="205"/>
        <v>1108.1639602335474</v>
      </c>
      <c r="N1844">
        <f t="shared" si="206"/>
        <v>-8.1384789522838934E-3</v>
      </c>
      <c r="O1844">
        <f t="shared" si="208"/>
        <v>4.1334100373205042E-2</v>
      </c>
      <c r="P1844">
        <f t="shared" si="209"/>
        <v>1</v>
      </c>
      <c r="Q1844">
        <f t="shared" si="207"/>
        <v>25.323966588450311</v>
      </c>
    </row>
    <row r="1845" spans="1:17">
      <c r="A1845" s="842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201"/>
        <v>1.8541004976785249</v>
      </c>
      <c r="G1845">
        <f>LN(F1845/参数实验室!$E$58)/参数实验室!$E$59</f>
        <v>0.13351468915276912</v>
      </c>
      <c r="H1845" s="905">
        <f>INDEX(神经网络!$F$10:$BN$70,MATCH(ROUND(G1845*2,1)/2,神经网络!$D$10:$D$70,0),MATCH(ROUND(E1845*2,1)/2,神经网络!$F$8:$BN$8,0))</f>
        <v>-5.4596378672302194E-2</v>
      </c>
      <c r="I1845">
        <f t="shared" si="202"/>
        <v>1935.6011434500335</v>
      </c>
      <c r="J1845">
        <f t="shared" si="203"/>
        <v>90.841147599856171</v>
      </c>
      <c r="K1845">
        <f t="shared" si="204"/>
        <v>21.307537328525537</v>
      </c>
      <c r="L1845">
        <f>MIN(MAX(L1844*(1+MAX(MIN(((B1845-B1844)/B1844)/($K$7*卓尔金历!$O$8),0),-卓尔金历!$N$11))+MIN(MAX(((B1845-B1844)/B1844)/($K$7*卓尔金历!$O$8),0),卓尔金历!$N$11),0),1)</f>
        <v>0.48816247754570036</v>
      </c>
      <c r="M1845">
        <f t="shared" si="205"/>
        <v>1108.5328076179085</v>
      </c>
      <c r="N1845">
        <f t="shared" si="206"/>
        <v>-1.2171203929498045E-2</v>
      </c>
      <c r="O1845">
        <f t="shared" si="208"/>
        <v>4.1081052187165963E-2</v>
      </c>
      <c r="P1845">
        <f t="shared" si="209"/>
        <v>1</v>
      </c>
      <c r="Q1845">
        <f t="shared" si="207"/>
        <v>25.335049594677191</v>
      </c>
    </row>
    <row r="1846" spans="1:17">
      <c r="A1846" s="842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201"/>
        <v>1.8262059619774498</v>
      </c>
      <c r="G1846">
        <f>LN(F1846/参数实验室!$E$58)/参数实验室!$E$59</f>
        <v>0.12555837335856096</v>
      </c>
      <c r="H1846" s="905">
        <f>INDEX(神经网络!$F$10:$BN$70,MATCH(ROUND(G1846*2,1)/2,神经网络!$D$10:$D$70,0),MATCH(ROUND(E1846*2,1)/2,神经网络!$F$8:$BN$8,0))</f>
        <v>-3.5957733245887628E-2</v>
      </c>
      <c r="I1846">
        <f t="shared" si="202"/>
        <v>1934.1129403091936</v>
      </c>
      <c r="J1846">
        <f t="shared" si="203"/>
        <v>92.120426160169004</v>
      </c>
      <c r="K1846">
        <f t="shared" si="204"/>
        <v>20.995484073709861</v>
      </c>
      <c r="L1846">
        <f>MIN(MAX(L1845*(1+MAX(MIN(((B1846-B1845)/B1845)/($K$7*卓尔金历!$O$8),0),-卓尔金历!$N$11))+MIN(MAX(((B1846-B1845)/B1845)/($K$7*卓尔金历!$O$8),0),卓尔金历!$N$11),0),1)</f>
        <v>0.90253296890500123</v>
      </c>
      <c r="M1846">
        <f t="shared" si="205"/>
        <v>1108.1167444302801</v>
      </c>
      <c r="N1846">
        <f t="shared" si="206"/>
        <v>1.4082589158251179E-2</v>
      </c>
      <c r="O1846">
        <f t="shared" si="208"/>
        <v>4.1315346868322292E-2</v>
      </c>
      <c r="P1846">
        <f t="shared" si="209"/>
        <v>1</v>
      </c>
      <c r="Q1846">
        <f t="shared" si="207"/>
        <v>25.315570529732575</v>
      </c>
    </row>
    <row r="1847" spans="1:17">
      <c r="A1847" s="842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201"/>
        <v>1.8578265754935479</v>
      </c>
      <c r="G1847">
        <f>LN(F1847/参数实验室!$E$58)/参数实验室!$E$59</f>
        <v>0.13456839932776066</v>
      </c>
      <c r="H1847" s="905">
        <f>INDEX(神经网络!$F$10:$BN$70,MATCH(ROUND(G1847*2,1)/2,神经网络!$D$10:$D$70,0),MATCH(ROUND(E1847*2,1)/2,神经网络!$F$8:$BN$8,0))</f>
        <v>-5.4596378672302194E-2</v>
      </c>
      <c r="I1847">
        <f t="shared" si="202"/>
        <v>1935.3745542374936</v>
      </c>
      <c r="J1847">
        <f t="shared" si="203"/>
        <v>90.449303698974333</v>
      </c>
      <c r="K1847">
        <f t="shared" si="204"/>
        <v>21.397340555308666</v>
      </c>
      <c r="L1847">
        <f>MIN(MAX(L1846*(1+MAX(MIN(((B1847-B1846)/B1846)/($K$7*卓尔金历!$O$8),0),-卓尔金历!$N$11))+MIN(MAX(((B1847-B1846)/B1846)/($K$7*卓尔金历!$O$8),0),卓尔金历!$N$11),0),1)</f>
        <v>0.4207829677966779</v>
      </c>
      <c r="M1847">
        <f t="shared" si="205"/>
        <v>1108.7691133124699</v>
      </c>
      <c r="N1847">
        <f t="shared" si="206"/>
        <v>-1.8140628857807393E-2</v>
      </c>
      <c r="O1847">
        <f t="shared" si="208"/>
        <v>4.1154578718622825E-2</v>
      </c>
      <c r="P1847">
        <f t="shared" si="209"/>
        <v>0.89434117620776499</v>
      </c>
      <c r="Q1847">
        <f t="shared" si="207"/>
        <v>25.332083772427733</v>
      </c>
    </row>
    <row r="1848" spans="1:17">
      <c r="A1848" s="842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201"/>
        <v>1.8233959118250438</v>
      </c>
      <c r="G1848">
        <f>LN(F1848/参数实验室!$E$58)/参数实验室!$E$59</f>
        <v>0.12475013918606541</v>
      </c>
      <c r="H1848" s="905">
        <f>INDEX(神经网络!$F$10:$BN$70,MATCH(ROUND(G1848*2,1)/2,神经网络!$D$10:$D$70,0),MATCH(ROUND(E1848*2,1)/2,神经网络!$F$8:$BN$8,0))</f>
        <v>-1.9336419178296357E-2</v>
      </c>
      <c r="I1848">
        <f t="shared" si="202"/>
        <v>1934.0161945414857</v>
      </c>
      <c r="J1848">
        <f t="shared" si="203"/>
        <v>91.612066557599277</v>
      </c>
      <c r="K1848">
        <f t="shared" si="204"/>
        <v>21.110932950360979</v>
      </c>
      <c r="L1848">
        <f>MIN(MAX(L1847*(1+MAX(MIN(((B1848-B1847)/B1847)/($K$7*卓尔金历!$O$8),0),-卓尔金历!$N$11))+MIN(MAX(((B1848-B1847)/B1847)/($K$7*卓尔金历!$O$8),0),卓尔金历!$N$11),0),1)</f>
        <v>0.79904454921352985</v>
      </c>
      <c r="M1848">
        <f t="shared" si="205"/>
        <v>1108.4416602683536</v>
      </c>
      <c r="N1848">
        <f t="shared" si="206"/>
        <v>1.2855409727583488E-2</v>
      </c>
      <c r="O1848">
        <f t="shared" si="208"/>
        <v>4.136951154296533E-2</v>
      </c>
      <c r="P1848">
        <f t="shared" si="209"/>
        <v>1</v>
      </c>
      <c r="Q1848">
        <f t="shared" si="207"/>
        <v>25.316182792023074</v>
      </c>
    </row>
    <row r="1849" spans="1:17">
      <c r="A1849" s="842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201"/>
        <v>1.8100778265256876</v>
      </c>
      <c r="G1849">
        <f>LN(F1849/参数实验室!$E$58)/参数实验室!$E$59</f>
        <v>0.12090253619069581</v>
      </c>
      <c r="H1849" s="905">
        <f>INDEX(神经网络!$F$10:$BN$70,MATCH(ROUND(G1849*2,1)/2,神经网络!$D$10:$D$70,0),MATCH(ROUND(E1849*2,1)/2,神经网络!$F$8:$BN$8,0))</f>
        <v>-7.8584219924753118E-2</v>
      </c>
      <c r="I1849">
        <f t="shared" si="202"/>
        <v>1934.2864232391094</v>
      </c>
      <c r="J1849">
        <f t="shared" si="203"/>
        <v>90.950081800406835</v>
      </c>
      <c r="K1849">
        <f t="shared" si="204"/>
        <v>21.267561116481119</v>
      </c>
      <c r="L1849">
        <f>MIN(MAX(L1848*(1+MAX(MIN(((B1849-B1848)/B1848)/($K$7*卓尔金历!$O$8),0),-卓尔金历!$N$11))+MIN(MAX(((B1849-B1848)/B1848)/($K$7*卓尔金历!$O$8),0),卓尔金历!$N$11),0),1)</f>
        <v>0.62915267253979834</v>
      </c>
      <c r="M1849">
        <f t="shared" si="205"/>
        <v>1108.5654131143094</v>
      </c>
      <c r="N1849">
        <f t="shared" si="206"/>
        <v>-7.2259559473667806E-3</v>
      </c>
      <c r="O1849">
        <f t="shared" si="208"/>
        <v>4.1369940180101157E-2</v>
      </c>
      <c r="P1849">
        <f t="shared" si="209"/>
        <v>1</v>
      </c>
      <c r="Q1849">
        <f t="shared" si="207"/>
        <v>25.319720073212341</v>
      </c>
    </row>
    <row r="1850" spans="1:17">
      <c r="A1850" s="842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201"/>
        <v>1.7937419515021105</v>
      </c>
      <c r="G1850">
        <f>LN(F1850/参数实验室!$E$58)/参数实验室!$E$59</f>
        <v>0.11614424676081372</v>
      </c>
      <c r="H1850" s="905">
        <f>INDEX(神经网络!$F$10:$BN$70,MATCH(ROUND(G1850*2,1)/2,神经网络!$D$10:$D$70,0),MATCH(ROUND(E1850*2,1)/2,神经网络!$F$8:$BN$8,0))</f>
        <v>-7.8584219924753118E-2</v>
      </c>
      <c r="I1850">
        <f t="shared" si="202"/>
        <v>1933.1880543109075</v>
      </c>
      <c r="J1850">
        <f t="shared" si="203"/>
        <v>91.607278241091564</v>
      </c>
      <c r="K1850">
        <f t="shared" si="204"/>
        <v>21.102996305851956</v>
      </c>
      <c r="L1850">
        <f>MIN(MAX(L1849*(1+MAX(MIN(((B1850-B1849)/B1849)/($K$7*卓尔金历!$O$8),0),-卓尔金历!$N$11))+MIN(MAX(((B1850-B1849)/B1849)/($K$7*卓尔金历!$O$8),0),卓尔金历!$N$11),0),1)</f>
        <v>0.84176988477850145</v>
      </c>
      <c r="M1850">
        <f t="shared" si="205"/>
        <v>1108.1693678491877</v>
      </c>
      <c r="N1850">
        <f t="shared" si="206"/>
        <v>7.2259026894221532E-3</v>
      </c>
      <c r="O1850">
        <f t="shared" si="208"/>
        <v>4.1353213659480199E-2</v>
      </c>
      <c r="P1850">
        <f t="shared" si="209"/>
        <v>1</v>
      </c>
      <c r="Q1850">
        <f t="shared" si="207"/>
        <v>25.305342474597644</v>
      </c>
    </row>
    <row r="1851" spans="1:17">
      <c r="A1851" s="842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201"/>
        <v>1.7371112847354557</v>
      </c>
      <c r="G1851">
        <f>LN(F1851/参数实验室!$E$58)/参数实验室!$E$59</f>
        <v>9.9306739514909773E-2</v>
      </c>
      <c r="H1851" s="905">
        <f>INDEX(神经网络!$F$10:$BN$70,MATCH(ROUND(G1851*2,1)/2,神经网络!$D$10:$D$70,0),MATCH(ROUND(E1851*2,1)/2,神经网络!$F$8:$BN$8,0))</f>
        <v>-0.12697389629421324</v>
      </c>
      <c r="I1851">
        <f t="shared" si="202"/>
        <v>1928.8437943728816</v>
      </c>
      <c r="J1851">
        <f t="shared" si="203"/>
        <v>94.226886397190668</v>
      </c>
      <c r="K1851">
        <f t="shared" si="204"/>
        <v>20.470206202530207</v>
      </c>
      <c r="L1851">
        <f>MIN(MAX(L1850*(1+MAX(MIN(((B1851-B1850)/B1850)/($K$7*卓尔金历!$O$8),0),-卓尔金历!$N$11))+MIN(MAX(((B1851-B1850)/B1850)/($K$7*卓尔金历!$O$8),0),卓尔金历!$N$11),0),1)</f>
        <v>1</v>
      </c>
      <c r="M1851">
        <f t="shared" si="205"/>
        <v>1106.0731267771298</v>
      </c>
      <c r="N1851">
        <f t="shared" si="206"/>
        <v>2.8596070163823022E-2</v>
      </c>
      <c r="O1851">
        <f t="shared" si="208"/>
        <v>4.191691635207203E-2</v>
      </c>
      <c r="P1851">
        <f t="shared" si="209"/>
        <v>0.43958769236191048</v>
      </c>
      <c r="Q1851">
        <f t="shared" si="207"/>
        <v>25.248476312360982</v>
      </c>
    </row>
    <row r="1852" spans="1:17">
      <c r="A1852" s="842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201"/>
        <v>1.7126579021570563</v>
      </c>
      <c r="G1852">
        <f>LN(F1852/参数实验室!$E$58)/参数实验室!$E$59</f>
        <v>9.1865852323527078E-2</v>
      </c>
      <c r="H1852" s="905">
        <f>INDEX(神经网络!$F$10:$BN$70,MATCH(ROUND(G1852*2,1)/2,神经网络!$D$10:$D$70,0),MATCH(ROUND(E1852*2,1)/2,神经网络!$F$8:$BN$8,0))</f>
        <v>-0.12697389629421324</v>
      </c>
      <c r="I1852">
        <f t="shared" si="202"/>
        <v>1923.6373409854684</v>
      </c>
      <c r="J1852">
        <f t="shared" si="203"/>
        <v>96.22999880292069</v>
      </c>
      <c r="K1852">
        <f t="shared" si="204"/>
        <v>19.989996517874673</v>
      </c>
      <c r="L1852">
        <f>MIN(MAX(L1851*(1+MAX(MIN(((B1852-B1851)/B1851)/($K$7*卓尔金历!$O$8),0),-卓尔金历!$N$11))+MIN(MAX(((B1852-B1851)/B1851)/($K$7*卓尔金历!$O$8),0),卓尔金历!$N$11),0),1)</f>
        <v>1</v>
      </c>
      <c r="M1852">
        <f t="shared" si="205"/>
        <v>1103.0875464027959</v>
      </c>
      <c r="N1852">
        <f t="shared" si="206"/>
        <v>2.1258395372276046E-2</v>
      </c>
      <c r="O1852">
        <f t="shared" si="208"/>
        <v>4.2201335534098661E-2</v>
      </c>
      <c r="P1852">
        <f t="shared" si="209"/>
        <v>0.75635931940699774</v>
      </c>
      <c r="Q1852">
        <f t="shared" si="207"/>
        <v>25.218517428768557</v>
      </c>
    </row>
    <row r="1853" spans="1:17">
      <c r="A1853" s="842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201"/>
        <v>1.7159376850305146</v>
      </c>
      <c r="G1853">
        <f>LN(F1853/参数实验室!$E$58)/参数实验室!$E$59</f>
        <v>9.2869999813578616E-2</v>
      </c>
      <c r="H1853" s="905">
        <f>INDEX(神经网络!$F$10:$BN$70,MATCH(ROUND(G1853*2,1)/2,神经网络!$D$10:$D$70,0),MATCH(ROUND(E1853*2,1)/2,神经网络!$F$8:$BN$8,0))</f>
        <v>-0.12697389629421324</v>
      </c>
      <c r="I1853">
        <f t="shared" si="202"/>
        <v>1922.9385008179174</v>
      </c>
      <c r="J1853">
        <f t="shared" si="203"/>
        <v>96.505327002114655</v>
      </c>
      <c r="K1853">
        <f t="shared" si="204"/>
        <v>19.925723900979907</v>
      </c>
      <c r="L1853">
        <f>MIN(MAX(L1852*(1+MAX(MIN(((B1853-B1852)/B1852)/($K$7*卓尔金历!$O$8),0),-卓尔金历!$N$11))+MIN(MAX(((B1853-B1852)/B1852)/($K$7*卓尔金历!$O$8),0),卓尔金历!$N$11),0),1)</f>
        <v>1</v>
      </c>
      <c r="M1853">
        <f t="shared" si="205"/>
        <v>1102.6868046053025</v>
      </c>
      <c r="N1853">
        <f t="shared" si="206"/>
        <v>2.8611472785928034E-3</v>
      </c>
      <c r="O1853">
        <f t="shared" si="208"/>
        <v>4.2215535476219888E-2</v>
      </c>
      <c r="P1853">
        <f t="shared" si="209"/>
        <v>1</v>
      </c>
      <c r="Q1853">
        <f t="shared" si="207"/>
        <v>25.211587921192088</v>
      </c>
    </row>
    <row r="1854" spans="1:17">
      <c r="A1854" s="842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201"/>
        <v>1.7254483244064109</v>
      </c>
      <c r="G1854">
        <f>LN(F1854/参数实验室!$E$58)/参数实验室!$E$59</f>
        <v>9.5770988091657364E-2</v>
      </c>
      <c r="H1854" s="905">
        <f>INDEX(神经网络!$F$10:$BN$70,MATCH(ROUND(G1854*2,1)/2,神经网络!$D$10:$D$70,0),MATCH(ROUND(E1854*2,1)/2,神经网络!$F$8:$BN$8,0))</f>
        <v>-7.8584219924753118E-2</v>
      </c>
      <c r="I1854">
        <f t="shared" si="202"/>
        <v>1921.1283679769529</v>
      </c>
      <c r="J1854">
        <f t="shared" si="203"/>
        <v>97.220781293643313</v>
      </c>
      <c r="K1854">
        <f t="shared" si="204"/>
        <v>19.760470368721094</v>
      </c>
      <c r="L1854">
        <f>MIN(MAX(L1853*(1+MAX(MIN(((B1854-B1853)/B1853)/($K$7*卓尔金历!$O$8),0),-卓尔金历!$N$11))+MIN(MAX(((B1854-B1853)/B1853)/($K$7*卓尔金历!$O$8),0),卓尔金历!$N$11),0),1)</f>
        <v>1</v>
      </c>
      <c r="M1854">
        <f t="shared" si="205"/>
        <v>1101.6488048994017</v>
      </c>
      <c r="N1854">
        <f t="shared" si="206"/>
        <v>7.4136248614855632E-3</v>
      </c>
      <c r="O1854">
        <f t="shared" si="208"/>
        <v>3.5840414123545349E-2</v>
      </c>
      <c r="P1854">
        <f t="shared" si="209"/>
        <v>1</v>
      </c>
      <c r="Q1854">
        <f t="shared" si="207"/>
        <v>25.187855324830007</v>
      </c>
    </row>
    <row r="1855" spans="1:17">
      <c r="A1855" s="842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201"/>
        <v>1.7536591545634457</v>
      </c>
      <c r="G1855">
        <f>LN(F1855/参数实验室!$E$58)/参数实验室!$E$59</f>
        <v>0.10428287964990768</v>
      </c>
      <c r="H1855" s="905">
        <f>INDEX(神经网络!$F$10:$BN$70,MATCH(ROUND(G1855*2,1)/2,神经网络!$D$10:$D$70,0),MATCH(ROUND(E1855*2,1)/2,神经网络!$F$8:$BN$8,0))</f>
        <v>-7.8584219924753118E-2</v>
      </c>
      <c r="I1855">
        <f t="shared" si="202"/>
        <v>1924.3138989487447</v>
      </c>
      <c r="J1855">
        <f t="shared" si="203"/>
        <v>95.169386696460435</v>
      </c>
      <c r="K1855">
        <f t="shared" si="204"/>
        <v>20.219883365291398</v>
      </c>
      <c r="L1855">
        <f>MIN(MAX(L1854*(1+MAX(MIN(((B1855-B1854)/B1854)/($K$7*卓尔金历!$O$8),0),-卓尔金历!$N$11))+MIN(MAX(((B1855-B1854)/B1854)/($K$7*卓尔金历!$O$8),0),卓尔金历!$N$11),0),1)</f>
        <v>0.37913609606468357</v>
      </c>
      <c r="M1855">
        <f t="shared" si="205"/>
        <v>1103.4755107284038</v>
      </c>
      <c r="N1855">
        <f t="shared" si="206"/>
        <v>-2.1100371442057172E-2</v>
      </c>
      <c r="O1855">
        <f t="shared" si="208"/>
        <v>3.6110781422733502E-2</v>
      </c>
      <c r="P1855">
        <f t="shared" si="209"/>
        <v>0.59239832931586867</v>
      </c>
      <c r="Q1855">
        <f t="shared" si="207"/>
        <v>25.229620724054605</v>
      </c>
    </row>
    <row r="1856" spans="1:17">
      <c r="A1856" s="842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201"/>
        <v>1.7097561557752252</v>
      </c>
      <c r="G1856">
        <f>LN(F1856/参数实验室!$E$58)/参数实验室!$E$59</f>
        <v>9.0975840969161961E-2</v>
      </c>
      <c r="H1856" s="905">
        <f>INDEX(神经网络!$F$10:$BN$70,MATCH(ROUND(G1856*2,1)/2,神经网络!$D$10:$D$70,0),MATCH(ROUND(E1856*2,1)/2,神经网络!$F$8:$BN$8,0))</f>
        <v>-0.12697389629421324</v>
      </c>
      <c r="I1856">
        <f t="shared" si="202"/>
        <v>1923.5853887689218</v>
      </c>
      <c r="J1856">
        <f t="shared" si="203"/>
        <v>95.627868002074734</v>
      </c>
      <c r="K1856">
        <f t="shared" si="204"/>
        <v>20.115322331845647</v>
      </c>
      <c r="L1856">
        <f>MIN(MAX(L1855*(1+MAX(MIN(((B1856-B1855)/B1855)/($K$7*卓尔金历!$O$8),0),-卓尔金历!$N$11))+MIN(MAX(((B1856-B1855)/B1855)/($K$7*卓尔金历!$O$8),0),卓尔金历!$N$11),0),1)</f>
        <v>0.52088857826499901</v>
      </c>
      <c r="M1856">
        <f t="shared" si="205"/>
        <v>1103.3171244547495</v>
      </c>
      <c r="N1856">
        <f t="shared" si="206"/>
        <v>4.8175292657565531E-3</v>
      </c>
      <c r="O1856">
        <f t="shared" si="208"/>
        <v>3.5944000689695353E-2</v>
      </c>
      <c r="P1856">
        <f t="shared" si="209"/>
        <v>1</v>
      </c>
      <c r="Q1856">
        <f t="shared" si="207"/>
        <v>25.223962446396779</v>
      </c>
    </row>
    <row r="1857" spans="1:17">
      <c r="A1857" s="842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201"/>
        <v>1.723365792238547</v>
      </c>
      <c r="G1857">
        <f>LN(F1857/参数实验室!$E$58)/参数实验室!$E$59</f>
        <v>9.5137132207269146E-2</v>
      </c>
      <c r="H1857" s="905">
        <f>INDEX(神经网络!$F$10:$BN$70,MATCH(ROUND(G1857*2,1)/2,神经网络!$D$10:$D$70,0),MATCH(ROUND(E1857*2,1)/2,神经网络!$F$8:$BN$8,0))</f>
        <v>-7.8584219924753118E-2</v>
      </c>
      <c r="I1857">
        <f t="shared" si="202"/>
        <v>1923.3825756132271</v>
      </c>
      <c r="J1857">
        <f t="shared" si="203"/>
        <v>95.70727425082778</v>
      </c>
      <c r="K1857">
        <f t="shared" si="204"/>
        <v>20.096513986726475</v>
      </c>
      <c r="L1857">
        <f>MIN(MAX(L1856*(1+MAX(MIN(((B1857-B1856)/B1856)/($K$7*卓尔金历!$O$8),0),-卓尔金历!$N$11))+MIN(MAX(((B1857-B1856)/B1856)/($K$7*卓尔金历!$O$8),0),卓尔金历!$N$11),0),1)</f>
        <v>0.54532156264670206</v>
      </c>
      <c r="M1857">
        <f t="shared" si="205"/>
        <v>1103.2565304235193</v>
      </c>
      <c r="N1857">
        <f t="shared" si="206"/>
        <v>8.303672393002061E-4</v>
      </c>
      <c r="O1857">
        <f t="shared" si="208"/>
        <v>3.5944042752395121E-2</v>
      </c>
      <c r="P1857">
        <f t="shared" si="209"/>
        <v>1</v>
      </c>
      <c r="Q1857">
        <f t="shared" si="207"/>
        <v>25.221302958831142</v>
      </c>
    </row>
    <row r="1858" spans="1:17">
      <c r="A1858" s="842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201"/>
        <v>1.7481928289630311</v>
      </c>
      <c r="G1858">
        <f>LN(F1858/参数实验室!$E$58)/参数实验室!$E$59</f>
        <v>0.10264430358446654</v>
      </c>
      <c r="H1858" s="905">
        <f>INDEX(神经网络!$F$10:$BN$70,MATCH(ROUND(G1858*2,1)/2,神经网络!$D$10:$D$70,0),MATCH(ROUND(E1858*2,1)/2,神经网络!$F$8:$BN$8,0))</f>
        <v>-7.8584219924753118E-2</v>
      </c>
      <c r="I1858">
        <f t="shared" si="202"/>
        <v>1926.2990020737927</v>
      </c>
      <c r="J1858">
        <f t="shared" si="203"/>
        <v>93.860580184349985</v>
      </c>
      <c r="K1858">
        <f t="shared" si="204"/>
        <v>20.522982047312954</v>
      </c>
      <c r="L1858">
        <f>MIN(MAX(L1857*(1+MAX(MIN(((B1858-B1857)/B1857)/($K$7*卓尔金历!$O$8),0),-卓尔金历!$N$11))+MIN(MAX(((B1858-B1857)/B1857)/($K$7*卓尔金历!$O$8),0),卓尔金历!$N$11),0),1)</f>
        <v>0.23571583424264059</v>
      </c>
      <c r="M1858">
        <f t="shared" si="205"/>
        <v>1104.168781805399</v>
      </c>
      <c r="N1858">
        <f t="shared" si="206"/>
        <v>-1.929523205977025E-2</v>
      </c>
      <c r="O1858">
        <f t="shared" si="208"/>
        <v>3.6050047074898346E-2</v>
      </c>
      <c r="P1858">
        <f t="shared" si="209"/>
        <v>0.68346101968080331</v>
      </c>
      <c r="Q1858">
        <f t="shared" si="207"/>
        <v>25.259546039667843</v>
      </c>
    </row>
    <row r="1859" spans="1:17">
      <c r="A1859" s="842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201"/>
        <v>1.7874487565855564</v>
      </c>
      <c r="G1859">
        <f>LN(F1859/参数实验室!$E$58)/参数实验室!$E$59</f>
        <v>0.11429960207971497</v>
      </c>
      <c r="H1859" s="905">
        <f>INDEX(神经网络!$F$10:$BN$70,MATCH(ROUND(G1859*2,1)/2,神经网络!$D$10:$D$70,0),MATCH(ROUND(E1859*2,1)/2,神经网络!$F$8:$BN$8,0))</f>
        <v>-7.8584219924753118E-2</v>
      </c>
      <c r="I1859">
        <f t="shared" si="202"/>
        <v>1930.9730532088852</v>
      </c>
      <c r="J1859">
        <f t="shared" si="203"/>
        <v>90.962451618051773</v>
      </c>
      <c r="K1859">
        <f t="shared" si="204"/>
        <v>21.228243290066271</v>
      </c>
      <c r="L1859">
        <f>MIN(MAX(L1858*(1+MAX(MIN(((B1859-B1858)/B1858)/($K$7*卓尔金历!$O$8),0),-卓尔金历!$N$11))+MIN(MAX(((B1859-B1858)/B1858)/($K$7*卓尔金历!$O$8),0),卓尔金历!$N$11),0),1)</f>
        <v>2.1560211520313885E-2</v>
      </c>
      <c r="M1859">
        <f t="shared" si="205"/>
        <v>1104.800311798404</v>
      </c>
      <c r="N1859">
        <f t="shared" si="206"/>
        <v>-3.0876951331496687E-2</v>
      </c>
      <c r="O1859">
        <f t="shared" si="208"/>
        <v>3.657878206461633E-2</v>
      </c>
      <c r="P1859">
        <f t="shared" si="209"/>
        <v>0.2116173820094685</v>
      </c>
      <c r="Q1859">
        <f t="shared" si="207"/>
        <v>25.301435913383944</v>
      </c>
    </row>
    <row r="1860" spans="1:17">
      <c r="A1860" s="842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201"/>
        <v>1.7345709076000171</v>
      </c>
      <c r="G1860">
        <f>LN(F1860/参数实验室!$E$58)/参数实验室!$E$59</f>
        <v>9.8538623440572071E-2</v>
      </c>
      <c r="H1860" s="905">
        <f>INDEX(神经网络!$F$10:$BN$70,MATCH(ROUND(G1860*2,1)/2,神经网络!$D$10:$D$70,0),MATCH(ROUND(E1860*2,1)/2,神经网络!$F$8:$BN$8,0))</f>
        <v>-7.8584219924753118E-2</v>
      </c>
      <c r="I1860">
        <f t="shared" si="202"/>
        <v>1928.4775022262745</v>
      </c>
      <c r="J1860">
        <f t="shared" si="203"/>
        <v>92.458401500338994</v>
      </c>
      <c r="K1860">
        <f t="shared" si="204"/>
        <v>20.857785457378949</v>
      </c>
      <c r="L1860">
        <f>MIN(MAX(L1859*(1+MAX(MIN(((B1860-B1859)/B1859)/($K$7*卓尔金历!$O$8),0),-卓尔金历!$N$11))+MIN(MAX(((B1860-B1859)/B1859)/($K$7*卓尔金历!$O$8),0),卓尔金历!$N$11),0),1)</f>
        <v>0.50546642417823351</v>
      </c>
      <c r="M1860">
        <f t="shared" si="205"/>
        <v>1104.7695276574545</v>
      </c>
      <c r="N1860">
        <f t="shared" si="206"/>
        <v>1.6445795552748037E-2</v>
      </c>
      <c r="O1860">
        <f t="shared" si="208"/>
        <v>2.8544284748471819E-2</v>
      </c>
      <c r="P1860">
        <f t="shared" si="209"/>
        <v>0.6081347195513791</v>
      </c>
      <c r="Q1860">
        <f t="shared" si="207"/>
        <v>25.294516221772277</v>
      </c>
    </row>
    <row r="1861" spans="1:17">
      <c r="A1861" s="842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210">C1861/B1861</f>
        <v>1.747795941966219</v>
      </c>
      <c r="G1861">
        <f>LN(F1861/参数实验室!$E$58)/参数实验室!$E$59</f>
        <v>0.10252513401072508</v>
      </c>
      <c r="H1861" s="905">
        <f>INDEX(神经网络!$F$10:$BN$70,MATCH(ROUND(G1861*2,1)/2,神经网络!$D$10:$D$70,0),MATCH(ROUND(E1861*2,1)/2,神经网络!$F$8:$BN$8,0))</f>
        <v>-7.8584219924753118E-2</v>
      </c>
      <c r="I1861">
        <f t="shared" si="202"/>
        <v>1929.0072756461761</v>
      </c>
      <c r="J1861">
        <f t="shared" si="203"/>
        <v>92.13519013606782</v>
      </c>
      <c r="K1861">
        <f t="shared" si="204"/>
        <v>20.936704779111697</v>
      </c>
      <c r="L1861">
        <f>MIN(MAX(L1860*(1+MAX(MIN(((B1861-B1860)/B1860)/($K$7*卓尔金历!$O$8),0),-卓尔金历!$N$11))+MIN(MAX(((B1861-B1860)/B1860)/($K$7*卓尔金历!$O$8),0),卓尔金历!$N$11),0),1)</f>
        <v>0.4534741438904179</v>
      </c>
      <c r="M1861">
        <f t="shared" si="205"/>
        <v>1104.9229326830975</v>
      </c>
      <c r="N1861">
        <f t="shared" si="206"/>
        <v>-3.4957489965905756E-3</v>
      </c>
      <c r="O1861">
        <f t="shared" si="208"/>
        <v>1.8998240623069394E-2</v>
      </c>
      <c r="P1861">
        <f t="shared" si="209"/>
        <v>1</v>
      </c>
      <c r="Q1861">
        <f t="shared" si="207"/>
        <v>25.298741951965368</v>
      </c>
    </row>
    <row r="1862" spans="1:17">
      <c r="A1862" s="842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210"/>
        <v>1.7521669557355171</v>
      </c>
      <c r="G1862">
        <f>LN(F1862/参数实验室!$E$58)/参数实验室!$E$59</f>
        <v>0.1038360881602132</v>
      </c>
      <c r="H1862" s="905">
        <f>INDEX(神经网络!$F$10:$BN$70,MATCH(ROUND(G1862*2,1)/2,神经网络!$D$10:$D$70,0),MATCH(ROUND(E1862*2,1)/2,神经网络!$F$8:$BN$8,0))</f>
        <v>-7.8584219924753118E-2</v>
      </c>
      <c r="I1862">
        <f t="shared" si="202"/>
        <v>1929.5659707164227</v>
      </c>
      <c r="J1862">
        <f t="shared" si="203"/>
        <v>91.795618690395258</v>
      </c>
      <c r="K1862">
        <f t="shared" si="204"/>
        <v>21.020240380146998</v>
      </c>
      <c r="L1862">
        <f>MIN(MAX(L1861*(1+MAX(MIN(((B1862-B1861)/B1861)/($K$7*卓尔金历!$O$8),0),-卓尔金历!$N$11))+MIN(MAX(((B1862-B1861)/B1861)/($K$7*卓尔金历!$O$8),0),卓尔金历!$N$11),0),1)</f>
        <v>0.40429686803320247</v>
      </c>
      <c r="M1862">
        <f t="shared" si="205"/>
        <v>1105.0680520886208</v>
      </c>
      <c r="N1862">
        <f t="shared" si="206"/>
        <v>-3.6855781723689868E-3</v>
      </c>
      <c r="O1862">
        <f t="shared" si="208"/>
        <v>1.8873915933737252E-2</v>
      </c>
      <c r="P1862">
        <f t="shared" si="209"/>
        <v>1</v>
      </c>
      <c r="Q1862">
        <f t="shared" si="207"/>
        <v>25.306069183225947</v>
      </c>
    </row>
    <row r="1863" spans="1:17">
      <c r="A1863" s="842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210"/>
        <v>1.7414148118587556</v>
      </c>
      <c r="G1863">
        <f>LN(F1863/参数实验室!$E$58)/参数实验室!$E$59</f>
        <v>0.10060540722637543</v>
      </c>
      <c r="H1863" s="905">
        <f>INDEX(神经网络!$F$10:$BN$70,MATCH(ROUND(G1863*2,1)/2,神经网络!$D$10:$D$70,0),MATCH(ROUND(E1863*2,1)/2,神经网络!$F$8:$BN$8,0))</f>
        <v>-7.8584219924753118E-2</v>
      </c>
      <c r="I1863">
        <f t="shared" si="202"/>
        <v>1927.5925193682895</v>
      </c>
      <c r="J1863">
        <f t="shared" si="203"/>
        <v>92.990303659071685</v>
      </c>
      <c r="K1863">
        <f t="shared" si="204"/>
        <v>20.728962521032081</v>
      </c>
      <c r="L1863">
        <f>MIN(MAX(L1862*(1+MAX(MIN(((B1863-B1862)/B1862)/($K$7*卓尔金历!$O$8),0),-卓尔金历!$N$11))+MIN(MAX(((B1863-B1862)/B1862)/($K$7*卓尔金历!$O$8),0),卓尔金历!$N$11),0),1)</f>
        <v>0.78724306164722258</v>
      </c>
      <c r="M1863">
        <f t="shared" si="205"/>
        <v>1104.6111152284032</v>
      </c>
      <c r="N1863">
        <f t="shared" si="206"/>
        <v>1.3014618624727773E-2</v>
      </c>
      <c r="O1863">
        <f t="shared" si="208"/>
        <v>1.8072178951449042E-2</v>
      </c>
      <c r="P1863">
        <f t="shared" si="209"/>
        <v>0.35337067693893187</v>
      </c>
      <c r="Q1863">
        <f t="shared" si="207"/>
        <v>25.280187561605594</v>
      </c>
    </row>
    <row r="1864" spans="1:17">
      <c r="A1864" s="842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210"/>
        <v>1.7765631690358998</v>
      </c>
      <c r="G1864">
        <f>LN(F1864/参数实验室!$E$58)/参数实验室!$E$59</f>
        <v>0.11109346106655761</v>
      </c>
      <c r="H1864" s="905">
        <f>INDEX(神经网络!$F$10:$BN$70,MATCH(ROUND(G1864*2,1)/2,神经网络!$D$10:$D$70,0),MATCH(ROUND(E1864*2,1)/2,神经网络!$F$8:$BN$8,0))</f>
        <v>-7.8584219924753118E-2</v>
      </c>
      <c r="I1864">
        <f t="shared" si="202"/>
        <v>1927.9948704426204</v>
      </c>
      <c r="J1864">
        <f t="shared" si="203"/>
        <v>92.7433063325484</v>
      </c>
      <c r="K1864">
        <f t="shared" si="204"/>
        <v>20.788506973532254</v>
      </c>
      <c r="L1864">
        <f>MIN(MAX(L1863*(1+MAX(MIN(((B1864-B1863)/B1863)/($K$7*卓尔金历!$O$8),0),-卓尔金历!$N$11))+MIN(MAX(((B1864-B1863)/B1863)/($K$7*卓尔金历!$O$8),0),卓尔金历!$N$11),0),1)</f>
        <v>0.72571549504979216</v>
      </c>
      <c r="M1864">
        <f t="shared" si="205"/>
        <v>1104.7926284160753</v>
      </c>
      <c r="N1864">
        <f t="shared" si="206"/>
        <v>-2.6561621674969843E-3</v>
      </c>
      <c r="O1864">
        <f t="shared" si="208"/>
        <v>1.4818683015556996E-2</v>
      </c>
      <c r="P1864">
        <f t="shared" si="209"/>
        <v>1</v>
      </c>
      <c r="Q1864">
        <f t="shared" si="207"/>
        <v>25.282052226237163</v>
      </c>
    </row>
    <row r="1865" spans="1:17">
      <c r="A1865" s="842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210"/>
        <v>1.8336414997142909</v>
      </c>
      <c r="G1865">
        <f>LN(F1865/参数实验室!$E$58)/参数实验室!$E$59</f>
        <v>0.12769101820453477</v>
      </c>
      <c r="H1865" s="905">
        <f>INDEX(神经网络!$F$10:$BN$70,MATCH(ROUND(G1865*2,1)/2,神经网络!$D$10:$D$70,0),MATCH(ROUND(E1865*2,1)/2,神经网络!$F$8:$BN$8,0))</f>
        <v>-5.4596378672302194E-2</v>
      </c>
      <c r="I1865">
        <f t="shared" si="202"/>
        <v>1928.9205242543435</v>
      </c>
      <c r="J1865">
        <f t="shared" si="203"/>
        <v>92.17668887913473</v>
      </c>
      <c r="K1865">
        <f t="shared" si="204"/>
        <v>20.926337751007861</v>
      </c>
      <c r="L1865">
        <f>MIN(MAX(L1864*(1+MAX(MIN(((B1865-B1864)/B1864)/($K$7*卓尔金历!$O$8),0),-卓尔金历!$N$11))+MIN(MAX(((B1865-B1864)/B1864)/($K$7*卓尔金历!$O$8),0),卓尔金历!$N$11),0),1)</f>
        <v>0.59525468219090838</v>
      </c>
      <c r="M1865">
        <f t="shared" si="205"/>
        <v>1105.1775656165744</v>
      </c>
      <c r="N1865">
        <f t="shared" si="206"/>
        <v>-6.1095239734279419E-3</v>
      </c>
      <c r="O1865">
        <f t="shared" si="208"/>
        <v>1.4771031449486468E-2</v>
      </c>
      <c r="P1865">
        <f t="shared" si="209"/>
        <v>0.91071996640409403</v>
      </c>
      <c r="Q1865">
        <f t="shared" si="207"/>
        <v>25.294190447334206</v>
      </c>
    </row>
    <row r="1866" spans="1:17">
      <c r="A1866" s="842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210"/>
        <v>1.8943890716189691</v>
      </c>
      <c r="G1866">
        <f>LN(F1866/参数实验室!$E$58)/参数实验室!$E$59</f>
        <v>0.14479733237440107</v>
      </c>
      <c r="H1866" s="905">
        <f>INDEX(神经网络!$F$10:$BN$70,MATCH(ROUND(G1866*2,1)/2,神经网络!$D$10:$D$70,0),MATCH(ROUND(E1866*2,1)/2,神经网络!$F$8:$BN$8,0))</f>
        <v>-3.5957733245887628E-2</v>
      </c>
      <c r="I1866">
        <f t="shared" si="202"/>
        <v>1930.418118095115</v>
      </c>
      <c r="J1866">
        <f t="shared" si="203"/>
        <v>90.865887235146062</v>
      </c>
      <c r="K1866">
        <f t="shared" si="204"/>
        <v>21.244695636983199</v>
      </c>
      <c r="L1866">
        <f>MIN(MAX(L1865*(1+MAX(MIN(((B1866-B1865)/B1865)/($K$7*卓尔金历!$O$8),0),-卓尔金历!$N$11))+MIN(MAX(((B1866-B1865)/B1865)/($K$7*卓尔金历!$O$8),0),卓尔金历!$N$11),0),1)</f>
        <v>0.34618262667059074</v>
      </c>
      <c r="M1866">
        <f t="shared" si="205"/>
        <v>1105.6883229274526</v>
      </c>
      <c r="N1866">
        <f t="shared" si="206"/>
        <v>-1.4220532977783921E-2</v>
      </c>
      <c r="O1866">
        <f t="shared" si="208"/>
        <v>1.4859088198401307E-2</v>
      </c>
      <c r="P1866">
        <f t="shared" si="209"/>
        <v>5.934461907499481E-2</v>
      </c>
      <c r="Q1866">
        <f t="shared" si="207"/>
        <v>25.312075299445041</v>
      </c>
    </row>
    <row r="1867" spans="1:17">
      <c r="A1867" s="842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210"/>
        <v>1.8358035765181417</v>
      </c>
      <c r="G1867">
        <f>LN(F1867/参数实验室!$E$58)/参数实验室!$E$59</f>
        <v>0.12830951765592266</v>
      </c>
      <c r="H1867" s="905">
        <f>INDEX(神经网络!$F$10:$BN$70,MATCH(ROUND(G1867*2,1)/2,神经网络!$D$10:$D$70,0),MATCH(ROUND(E1867*2,1)/2,神经网络!$F$8:$BN$8,0))</f>
        <v>-5.4596378672302194E-2</v>
      </c>
      <c r="I1867">
        <f t="shared" si="202"/>
        <v>1929.2454729507344</v>
      </c>
      <c r="J1867">
        <f t="shared" si="203"/>
        <v>92.400941702246342</v>
      </c>
      <c r="K1867">
        <f t="shared" si="204"/>
        <v>20.879067219547967</v>
      </c>
      <c r="L1867">
        <f>MIN(MAX(L1866*(1+MAX(MIN(((B1867-B1866)/B1866)/($K$7*卓尔金历!$O$8),0),-卓尔金历!$N$11))+MIN(MAX(((B1867-B1866)/B1866)/($K$7*卓尔金历!$O$8),0),卓尔金历!$N$11),0),1)</f>
        <v>0.84326599116518386</v>
      </c>
      <c r="M1867">
        <f t="shared" si="205"/>
        <v>1105.4558067275711</v>
      </c>
      <c r="N1867">
        <f t="shared" si="206"/>
        <v>1.689362767270192E-2</v>
      </c>
      <c r="O1867">
        <f t="shared" si="208"/>
        <v>1.4996264510646633E-2</v>
      </c>
      <c r="P1867">
        <f t="shared" si="209"/>
        <v>1.3088845486986522E-2</v>
      </c>
      <c r="Q1867">
        <f t="shared" si="207"/>
        <v>25.311162817405709</v>
      </c>
    </row>
    <row r="1868" spans="1:17">
      <c r="A1868" s="842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210"/>
        <v>1.8445576450248042</v>
      </c>
      <c r="G1868">
        <f>LN(F1868/参数实验室!$E$58)/参数实验室!$E$59</f>
        <v>0.13080634698192653</v>
      </c>
      <c r="H1868" s="905">
        <f>INDEX(神经网络!$F$10:$BN$70,MATCH(ROUND(G1868*2,1)/2,神经网络!$D$10:$D$70,0),MATCH(ROUND(E1868*2,1)/2,神经网络!$F$8:$BN$8,0))</f>
        <v>-5.4596378672302194E-2</v>
      </c>
      <c r="I1868">
        <f t="shared" si="202"/>
        <v>1929.8659002568161</v>
      </c>
      <c r="J1868">
        <f t="shared" si="203"/>
        <v>91.856669725868699</v>
      </c>
      <c r="K1868">
        <f t="shared" si="204"/>
        <v>21.009534811311877</v>
      </c>
      <c r="L1868">
        <f>MIN(MAX(L1867*(1+MAX(MIN(((B1868-B1867)/B1867)/($K$7*卓尔金历!$O$8),0),-卓尔金历!$N$11))+MIN(MAX(((B1868-B1867)/B1867)/($K$7*卓尔金历!$O$8),0),卓尔金历!$N$11),0),1)</f>
        <v>0.69711206951856242</v>
      </c>
      <c r="M1868">
        <f t="shared" si="205"/>
        <v>1105.7555913727242</v>
      </c>
      <c r="N1868">
        <f t="shared" si="206"/>
        <v>-5.8903293229576204E-3</v>
      </c>
      <c r="O1868">
        <f t="shared" si="208"/>
        <v>1.4499273203950613E-2</v>
      </c>
      <c r="P1868">
        <f t="shared" si="209"/>
        <v>0.92929131485907623</v>
      </c>
      <c r="Q1868">
        <f t="shared" si="207"/>
        <v>25.31126935842617</v>
      </c>
    </row>
    <row r="1869" spans="1:17">
      <c r="A1869" s="842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210"/>
        <v>1.8323232037864661</v>
      </c>
      <c r="G1869">
        <f>LN(F1869/参数实验室!$E$58)/参数实验室!$E$59</f>
        <v>0.12731353885954211</v>
      </c>
      <c r="H1869" s="905">
        <f>INDEX(神经网络!$F$10:$BN$70,MATCH(ROUND(G1869*2,1)/2,神经网络!$D$10:$D$70,0),MATCH(ROUND(E1869*2,1)/2,神经网络!$F$8:$BN$8,0))</f>
        <v>-5.4596378672302194E-2</v>
      </c>
      <c r="I1869">
        <f t="shared" si="202"/>
        <v>1929.4370344040428</v>
      </c>
      <c r="J1869">
        <f t="shared" si="203"/>
        <v>92.230557439846592</v>
      </c>
      <c r="K1869">
        <f t="shared" si="204"/>
        <v>20.919715633969091</v>
      </c>
      <c r="L1869">
        <f>MIN(MAX(L1868*(1+MAX(MIN(((B1869-B1868)/B1868)/($K$7*卓尔金历!$O$8),0),-卓尔金历!$N$11))+MIN(MAX(((B1869-B1868)/B1868)/($K$7*卓尔金历!$O$8),0),卓尔金历!$N$11),0),1)</f>
        <v>0.81687896971070395</v>
      </c>
      <c r="M1869">
        <f t="shared" si="205"/>
        <v>1105.5842918780456</v>
      </c>
      <c r="N1869">
        <f t="shared" si="206"/>
        <v>4.070338224689672E-3</v>
      </c>
      <c r="O1869">
        <f t="shared" si="208"/>
        <v>1.4271534706456462E-2</v>
      </c>
      <c r="P1869">
        <f t="shared" si="209"/>
        <v>1</v>
      </c>
      <c r="Q1869">
        <f t="shared" si="207"/>
        <v>25.306042266480162</v>
      </c>
    </row>
    <row r="1870" spans="1:17">
      <c r="A1870" s="842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210"/>
        <v>1.7863762308926612</v>
      </c>
      <c r="G1870">
        <f>LN(F1870/参数实验室!$E$58)/参数实验室!$E$59</f>
        <v>0.11398457856004253</v>
      </c>
      <c r="H1870" s="905">
        <f>INDEX(神经网络!$F$10:$BN$70,MATCH(ROUND(G1870*2,1)/2,神经网络!$D$10:$D$70,0),MATCH(ROUND(E1870*2,1)/2,神经网络!$F$8:$BN$8,0))</f>
        <v>-7.8584219924753118E-2</v>
      </c>
      <c r="I1870">
        <f t="shared" si="202"/>
        <v>1926.8479512029492</v>
      </c>
      <c r="J1870">
        <f t="shared" si="203"/>
        <v>94.497426279876905</v>
      </c>
      <c r="K1870">
        <f t="shared" si="204"/>
        <v>20.390480747021876</v>
      </c>
      <c r="L1870">
        <f>MIN(MAX(L1869*(1+MAX(MIN(((B1870-B1869)/B1869)/($K$7*卓尔金历!$O$8),0),-卓尔金历!$N$11))+MIN(MAX(((B1870-B1869)/B1869)/($K$7*卓尔金历!$O$8),0),卓尔金历!$N$11),0),1)</f>
        <v>1</v>
      </c>
      <c r="M1870">
        <f t="shared" si="205"/>
        <v>1104.3723969395835</v>
      </c>
      <c r="N1870">
        <f t="shared" si="206"/>
        <v>2.4578284062836575E-2</v>
      </c>
      <c r="O1870">
        <f t="shared" si="208"/>
        <v>1.5046042208456581E-2</v>
      </c>
      <c r="P1870">
        <f t="shared" si="209"/>
        <v>7.267803154268E-3</v>
      </c>
      <c r="Q1870">
        <f t="shared" si="207"/>
        <v>25.272084460265177</v>
      </c>
    </row>
    <row r="1871" spans="1:17">
      <c r="A1871" s="842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210"/>
        <v>1.7977820059589713</v>
      </c>
      <c r="G1871">
        <f>LN(F1871/参数实验室!$E$58)/参数实验室!$E$59</f>
        <v>0.11732504902494878</v>
      </c>
      <c r="H1871" s="905">
        <f>INDEX(神经网络!$F$10:$BN$70,MATCH(ROUND(G1871*2,1)/2,神经网络!$D$10:$D$70,0),MATCH(ROUND(E1871*2,1)/2,神经网络!$F$8:$BN$8,0))</f>
        <v>-7.8584219924753118E-2</v>
      </c>
      <c r="I1871">
        <f t="shared" si="202"/>
        <v>1928.69386407855</v>
      </c>
      <c r="J1871">
        <f t="shared" si="203"/>
        <v>93.345437133394313</v>
      </c>
      <c r="K1871">
        <f t="shared" si="204"/>
        <v>20.661897606439727</v>
      </c>
      <c r="L1871">
        <f>MIN(MAX(L1870*(1+MAX(MIN(((B1871-B1870)/B1870)/($K$7*卓尔金历!$O$8),0),-卓尔金历!$N$11))+MIN(MAX(((B1871-B1870)/B1870)/($K$7*卓尔金历!$O$8),0),卓尔金历!$N$11),0),1)</f>
        <v>0.64129724028888124</v>
      </c>
      <c r="M1871">
        <f t="shared" si="205"/>
        <v>1105.4303814192078</v>
      </c>
      <c r="N1871">
        <f t="shared" si="206"/>
        <v>-1.2190693353601893E-2</v>
      </c>
      <c r="O1871">
        <f t="shared" si="208"/>
        <v>1.5287272262264485E-2</v>
      </c>
      <c r="P1871">
        <f t="shared" si="209"/>
        <v>0.24479946365970121</v>
      </c>
      <c r="Q1871">
        <f t="shared" si="207"/>
        <v>25.272260417842588</v>
      </c>
    </row>
    <row r="1872" spans="1:17">
      <c r="A1872" s="842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210"/>
        <v>1.8118665543365016</v>
      </c>
      <c r="G1872">
        <f>LN(F1872/参数实验室!$E$58)/参数实验室!$E$59</f>
        <v>0.12142094343337119</v>
      </c>
      <c r="H1872" s="905">
        <f>INDEX(神经网络!$F$10:$BN$70,MATCH(ROUND(G1872*2,1)/2,神经网络!$D$10:$D$70,0),MATCH(ROUND(E1872*2,1)/2,神经网络!$F$8:$BN$8,0))</f>
        <v>-7.8584219924753118E-2</v>
      </c>
      <c r="I1872">
        <f t="shared" si="202"/>
        <v>1929.1422100268571</v>
      </c>
      <c r="J1872">
        <f t="shared" si="203"/>
        <v>93.06931088144907</v>
      </c>
      <c r="K1872">
        <f t="shared" si="204"/>
        <v>20.728016483158264</v>
      </c>
      <c r="L1872">
        <f>MIN(MAX(L1871*(1+MAX(MIN(((B1872-B1871)/B1871)/($K$7*卓尔金历!$O$8),0),-卓尔金历!$N$11))+MIN(MAX(((B1872-B1871)/B1871)/($K$7*卓尔金历!$O$8),0),卓尔金历!$N$11),0),1)</f>
        <v>0.58547846724431707</v>
      </c>
      <c r="M1872">
        <f t="shared" si="205"/>
        <v>1105.5951751621963</v>
      </c>
      <c r="N1872">
        <f t="shared" si="206"/>
        <v>-2.9581119380334493E-3</v>
      </c>
      <c r="O1872">
        <f t="shared" si="208"/>
        <v>1.3998644137636088E-2</v>
      </c>
      <c r="P1872">
        <f t="shared" si="209"/>
        <v>1</v>
      </c>
      <c r="Q1872">
        <f t="shared" si="207"/>
        <v>25.273698568885809</v>
      </c>
    </row>
    <row r="1873" spans="1:17">
      <c r="A1873" s="842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210"/>
        <v>1.8042034793977477</v>
      </c>
      <c r="G1873">
        <f>LN(F1873/参数实验室!$E$58)/参数实验室!$E$59</f>
        <v>0.11919642795257655</v>
      </c>
      <c r="H1873" s="905">
        <f>INDEX(神经网络!$F$10:$BN$70,MATCH(ROUND(G1873*2,1)/2,神经网络!$D$10:$D$70,0),MATCH(ROUND(E1873*2,1)/2,神经网络!$F$8:$BN$8,0))</f>
        <v>-0.12697389629421324</v>
      </c>
      <c r="I1873">
        <f t="shared" si="202"/>
        <v>1926.6274680860365</v>
      </c>
      <c r="J1873">
        <f t="shared" si="203"/>
        <v>94.6131439288135</v>
      </c>
      <c r="K1873">
        <f t="shared" si="204"/>
        <v>20.36321158015447</v>
      </c>
      <c r="L1873">
        <f>MIN(MAX(L1872*(1+MAX(MIN(((B1873-B1872)/B1872)/($K$7*卓尔金历!$O$8),0),-卓尔金历!$N$11))+MIN(MAX(((B1873-B1872)/B1872)/($K$7*卓尔金历!$O$8),0),卓尔金历!$N$11),0),1)</f>
        <v>1</v>
      </c>
      <c r="M1873">
        <f t="shared" si="205"/>
        <v>1104.7513815304112</v>
      </c>
      <c r="N1873">
        <f t="shared" si="206"/>
        <v>1.6587992677102224E-2</v>
      </c>
      <c r="O1873">
        <f t="shared" si="208"/>
        <v>1.3684935715376854E-2</v>
      </c>
      <c r="P1873">
        <f t="shared" si="209"/>
        <v>1.1305536600574677E-2</v>
      </c>
      <c r="Q1873">
        <f t="shared" si="207"/>
        <v>25.24075292627818</v>
      </c>
    </row>
    <row r="1874" spans="1:17">
      <c r="A1874" s="842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210"/>
        <v>1.7834465184395094</v>
      </c>
      <c r="G1874">
        <f>LN(F1874/参数实验室!$E$58)/参数实验室!$E$59</f>
        <v>0.1131230950190944</v>
      </c>
      <c r="H1874" s="905">
        <f>INDEX(神经网络!$F$10:$BN$70,MATCH(ROUND(G1874*2,1)/2,神经网络!$D$10:$D$70,0),MATCH(ROUND(E1874*2,1)/2,神经网络!$F$8:$BN$8,0))</f>
        <v>-7.8584219924753118E-2</v>
      </c>
      <c r="I1874">
        <f t="shared" si="202"/>
        <v>1927.505462764781</v>
      </c>
      <c r="J1874">
        <f t="shared" si="203"/>
        <v>94.273572483140939</v>
      </c>
      <c r="K1874">
        <f t="shared" si="204"/>
        <v>20.445872708488682</v>
      </c>
      <c r="L1874">
        <f>MIN(MAX(L1873*(1+MAX(MIN(((B1874-B1873)/B1873)/($K$7*卓尔金历!$O$8),0),-卓尔金历!$N$11))+MIN(MAX(((B1874-B1873)/B1873)/($K$7*卓尔金历!$O$8),0),卓尔金历!$N$11),0),1)</f>
        <v>0.8943946305029018</v>
      </c>
      <c r="M1874">
        <f t="shared" si="205"/>
        <v>1105.2548342478599</v>
      </c>
      <c r="N1874">
        <f t="shared" si="206"/>
        <v>-3.5890514950867843E-3</v>
      </c>
      <c r="O1874">
        <f t="shared" si="208"/>
        <v>1.3673657471077761E-2</v>
      </c>
      <c r="P1874">
        <f t="shared" si="209"/>
        <v>1</v>
      </c>
      <c r="Q1874">
        <f t="shared" si="207"/>
        <v>25.24088296947048</v>
      </c>
    </row>
    <row r="1875" spans="1:17">
      <c r="A1875" s="842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210"/>
        <v>1.7961339023378295</v>
      </c>
      <c r="G1875">
        <f>LN(F1875/参数实验室!$E$58)/参数实验室!$E$59</f>
        <v>0.11684367220274024</v>
      </c>
      <c r="H1875" s="905">
        <f>INDEX(神经网络!$F$10:$BN$70,MATCH(ROUND(G1875*2,1)/2,神经网络!$D$10:$D$70,0),MATCH(ROUND(E1875*2,1)/2,神经网络!$F$8:$BN$8,0))</f>
        <v>-7.8584219924753118E-2</v>
      </c>
      <c r="I1875">
        <f t="shared" si="202"/>
        <v>1927.542006880569</v>
      </c>
      <c r="J1875">
        <f t="shared" si="203"/>
        <v>94.250827979729266</v>
      </c>
      <c r="K1875">
        <f t="shared" si="204"/>
        <v>20.451194415980407</v>
      </c>
      <c r="L1875">
        <f>MIN(MAX(L1874*(1+MAX(MIN(((B1875-B1874)/B1874)/($K$7*卓尔金历!$O$8),0),-卓尔金历!$N$11))+MIN(MAX(((B1875-B1874)/B1874)/($K$7*卓尔金历!$O$8),0),卓尔金历!$N$11),0),1)</f>
        <v>0.88804538692460344</v>
      </c>
      <c r="M1875">
        <f t="shared" si="205"/>
        <v>1105.2735761405577</v>
      </c>
      <c r="N1875">
        <f t="shared" si="206"/>
        <v>-2.4126065038787073E-4</v>
      </c>
      <c r="O1875">
        <f t="shared" si="208"/>
        <v>1.3545408602504057E-2</v>
      </c>
      <c r="P1875">
        <f t="shared" si="209"/>
        <v>1</v>
      </c>
      <c r="Q1875">
        <f t="shared" si="207"/>
        <v>25.241361518438378</v>
      </c>
    </row>
    <row r="1876" spans="1:17">
      <c r="A1876" s="842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210"/>
        <v>1.8049026089019564</v>
      </c>
      <c r="G1876">
        <f>LN(F1876/参数实验室!$E$58)/参数实验室!$E$59</f>
        <v>0.11939976969013368</v>
      </c>
      <c r="H1876" s="905">
        <f>INDEX(神经网络!$F$10:$BN$70,MATCH(ROUND(G1876*2,1)/2,神经网络!$D$10:$D$70,0),MATCH(ROUND(E1876*2,1)/2,神经网络!$F$8:$BN$8,0))</f>
        <v>-0.12697389629421324</v>
      </c>
      <c r="I1876">
        <f t="shared" si="202"/>
        <v>1927.6471787213545</v>
      </c>
      <c r="J1876">
        <f t="shared" si="203"/>
        <v>94.185387654123744</v>
      </c>
      <c r="K1876">
        <f t="shared" si="204"/>
        <v>20.466520622076093</v>
      </c>
      <c r="L1876">
        <f>MIN(MAX(L1875*(1+MAX(MIN(((B1876-B1875)/B1875)/($K$7*卓尔金历!$O$8),0),-卓尔金历!$N$11))+MIN(MAX(((B1876-B1875)/B1875)/($K$7*卓尔金历!$O$8),0),卓尔金历!$N$11),0),1)</f>
        <v>0.86990269395945985</v>
      </c>
      <c r="M1876">
        <f t="shared" si="205"/>
        <v>1105.3271312084169</v>
      </c>
      <c r="N1876">
        <f t="shared" si="206"/>
        <v>-6.943209625658854E-4</v>
      </c>
      <c r="O1876">
        <f t="shared" si="208"/>
        <v>1.2808042537264896E-2</v>
      </c>
      <c r="P1876">
        <f t="shared" si="209"/>
        <v>1</v>
      </c>
      <c r="Q1876">
        <f t="shared" si="207"/>
        <v>25.242738754548071</v>
      </c>
    </row>
    <row r="1877" spans="1:17">
      <c r="A1877" s="842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210"/>
        <v>1.8244899059746174</v>
      </c>
      <c r="G1877">
        <f>LN(F1877/参数实验室!$E$58)/参数实验室!$E$59</f>
        <v>0.12506494469172211</v>
      </c>
      <c r="H1877" s="905">
        <f>INDEX(神经网络!$F$10:$BN$70,MATCH(ROUND(G1877*2,1)/2,神经网络!$D$10:$D$70,0),MATCH(ROUND(E1877*2,1)/2,神经网络!$F$8:$BN$8,0))</f>
        <v>-8.0255647679539785E-2</v>
      </c>
      <c r="I1877">
        <f t="shared" si="202"/>
        <v>1926.4733452360942</v>
      </c>
      <c r="J1877">
        <f t="shared" si="203"/>
        <v>94.637085511352097</v>
      </c>
      <c r="K1877">
        <f t="shared" si="204"/>
        <v>20.356431464756024</v>
      </c>
      <c r="L1877">
        <f>MIN(MAX(L1876*(1+MAX(MIN(((B1877-B1876)/B1876)/($K$7*卓尔金历!$O$8),0),-卓尔金历!$N$11))+MIN(MAX(((B1877-B1876)/B1876)/($K$7*卓尔金历!$O$8),0),卓尔金历!$N$11),0),1)</f>
        <v>1</v>
      </c>
      <c r="M1877">
        <f t="shared" si="205"/>
        <v>1104.7416129352969</v>
      </c>
      <c r="N1877">
        <f t="shared" si="206"/>
        <v>4.7958379582947516E-3</v>
      </c>
      <c r="O1877">
        <f t="shared" si="208"/>
        <v>1.2807621572212047E-2</v>
      </c>
      <c r="P1877">
        <f t="shared" si="209"/>
        <v>1</v>
      </c>
      <c r="Q1877">
        <f t="shared" si="207"/>
        <v>25.227367283909228</v>
      </c>
    </row>
    <row r="1878" spans="1:17">
      <c r="A1878" s="842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210"/>
        <v>1.8228626556906755</v>
      </c>
      <c r="G1878">
        <f>LN(F1878/参数实验室!$E$58)/参数实验室!$E$59</f>
        <v>0.12459662202049183</v>
      </c>
      <c r="H1878" s="905">
        <f>INDEX(神经网络!$F$10:$BN$70,MATCH(ROUND(G1878*2,1)/2,神经网络!$D$10:$D$70,0),MATCH(ROUND(E1878*2,1)/2,神经网络!$F$8:$BN$8,0))</f>
        <v>-0.12697389629421324</v>
      </c>
      <c r="I1878">
        <f t="shared" si="202"/>
        <v>1926.1076311265556</v>
      </c>
      <c r="J1878">
        <f t="shared" si="203"/>
        <v>94.860939308088064</v>
      </c>
      <c r="K1878">
        <f t="shared" si="204"/>
        <v>20.304538887929095</v>
      </c>
      <c r="L1878">
        <f>MIN(MAX(L1877*(1+MAX(MIN(((B1878-B1877)/B1877)/($K$7*卓尔金历!$O$8),0),-卓尔金历!$N$11))+MIN(MAX(((B1878-B1877)/B1877)/($K$7*卓尔金历!$O$8),0),卓尔金历!$N$11),0),1)</f>
        <v>1</v>
      </c>
      <c r="M1878">
        <f t="shared" si="205"/>
        <v>1104.5318931401885</v>
      </c>
      <c r="N1878">
        <f t="shared" si="206"/>
        <v>2.3653919129738459E-3</v>
      </c>
      <c r="O1878">
        <f t="shared" si="208"/>
        <v>1.2818888342720134E-2</v>
      </c>
      <c r="P1878">
        <f t="shared" si="209"/>
        <v>1</v>
      </c>
      <c r="Q1878">
        <f t="shared" si="207"/>
        <v>25.222578219900086</v>
      </c>
    </row>
    <row r="1879" spans="1:17">
      <c r="A1879" s="842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210"/>
        <v>1.8224518109423944</v>
      </c>
      <c r="G1879">
        <f>LN(F1879/参数实验室!$E$58)/参数实验室!$E$59</f>
        <v>0.12447831479070352</v>
      </c>
      <c r="H1879" s="905">
        <f>INDEX(神经网络!$F$10:$BN$70,MATCH(ROUND(G1879*2,1)/2,神经网络!$D$10:$D$70,0),MATCH(ROUND(E1879*2,1)/2,神经网络!$F$8:$BN$8,0))</f>
        <v>-0.12697389629421324</v>
      </c>
      <c r="I1879">
        <f t="shared" si="202"/>
        <v>1925.350472289525</v>
      </c>
      <c r="J1879">
        <f t="shared" si="203"/>
        <v>95.154622720561633</v>
      </c>
      <c r="K1879">
        <f t="shared" si="204"/>
        <v>20.233914204501204</v>
      </c>
      <c r="L1879">
        <f>MIN(MAX(L1878*(1+MAX(MIN(((B1879-B1878)/B1878)/($K$7*卓尔金历!$O$8),0),-卓尔金历!$N$11))+MIN(MAX(((B1879-B1878)/B1878)/($K$7*卓尔金历!$O$8),0),卓尔金历!$N$11),0),1)</f>
        <v>1</v>
      </c>
      <c r="M1879">
        <f t="shared" si="205"/>
        <v>1104.0976982540055</v>
      </c>
      <c r="N1879">
        <f t="shared" si="206"/>
        <v>3.0959361631424528E-3</v>
      </c>
      <c r="O1879">
        <f t="shared" si="208"/>
        <v>1.2109533756744213E-2</v>
      </c>
      <c r="P1879">
        <f t="shared" si="209"/>
        <v>1</v>
      </c>
      <c r="Q1879">
        <f t="shared" si="207"/>
        <v>25.212663146784092</v>
      </c>
    </row>
    <row r="1880" spans="1:17">
      <c r="A1880" s="842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210"/>
        <v>1.8208629602074742</v>
      </c>
      <c r="G1880">
        <f>LN(F1880/参数实验室!$E$58)/参数实验室!$E$59</f>
        <v>0.12402053673016095</v>
      </c>
      <c r="H1880" s="905">
        <f>INDEX(神经网络!$F$10:$BN$70,MATCH(ROUND(G1880*2,1)/2,神经网络!$D$10:$D$70,0),MATCH(ROUND(E1880*2,1)/2,神经网络!$F$8:$BN$8,0))</f>
        <v>-0.12697389629421324</v>
      </c>
      <c r="I1880">
        <f t="shared" ref="I1880:I1943" si="211">I1879*(1+(B1880-B1879)/B1879*H1879)</f>
        <v>1925.9225172356548</v>
      </c>
      <c r="J1880">
        <f t="shared" ref="J1880:J1943" si="212">J1879*B1880/B1879</f>
        <v>94.931966002952592</v>
      </c>
      <c r="K1880">
        <f t="shared" ref="K1880:K1943" si="213">I1880/J1880</f>
        <v>20.287397368087316</v>
      </c>
      <c r="L1880">
        <f>MIN(MAX(L1879*(1+MAX(MIN(((B1880-B1879)/B1879)/($K$7*卓尔金历!$O$8),0),-卓尔金历!$N$11))+MIN(MAX(((B1880-B1879)/B1879)/($K$7*卓尔金历!$O$8),0),卓尔金历!$N$11),0),1)</f>
        <v>0.93114868780104043</v>
      </c>
      <c r="M1880">
        <f t="shared" ref="M1880:M1943" si="214">M1879*(1+(B1880-B1879)/B1879*H1879*L1879)</f>
        <v>1104.4257390535431</v>
      </c>
      <c r="N1880">
        <f t="shared" ref="N1880:N1943" si="215">(B1880-B1879)/B1879</f>
        <v>-2.3399464076791386E-3</v>
      </c>
      <c r="O1880">
        <f t="shared" si="208"/>
        <v>9.8834852377284819E-3</v>
      </c>
      <c r="P1880">
        <f t="shared" si="209"/>
        <v>1</v>
      </c>
      <c r="Q1880">
        <f t="shared" ref="Q1880:Q1943" si="216">Q1879*(1+(B1880-B1879)/B1879*H1879*P1879)</f>
        <v>25.22015413439345</v>
      </c>
    </row>
    <row r="1881" spans="1:17">
      <c r="A1881" s="842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210"/>
        <v>1.8028422501754575</v>
      </c>
      <c r="G1881">
        <f>LN(F1881/参数实验室!$E$58)/参数实验室!$E$59</f>
        <v>0.11880028842546241</v>
      </c>
      <c r="H1881" s="905">
        <f>INDEX(神经网络!$F$10:$BN$70,MATCH(ROUND(G1881*2,1)/2,神经网络!$D$10:$D$70,0),MATCH(ROUND(E1881*2,1)/2,神经网络!$F$8:$BN$8,0))</f>
        <v>-0.12697389629421324</v>
      </c>
      <c r="I1881">
        <f t="shared" si="211"/>
        <v>1922.9519442415042</v>
      </c>
      <c r="J1881">
        <f t="shared" si="212"/>
        <v>96.085152228562094</v>
      </c>
      <c r="K1881">
        <f t="shared" si="213"/>
        <v>20.012997842448033</v>
      </c>
      <c r="L1881">
        <f>MIN(MAX(L1880*(1+MAX(MIN(((B1881-B1880)/B1880)/($K$7*卓尔金历!$O$8),0),-卓尔金历!$N$11))+MIN(MAX(((B1881-B1880)/B1880)/($K$7*卓尔金历!$O$8),0),卓尔金历!$N$11),0),1)</f>
        <v>1</v>
      </c>
      <c r="M1881">
        <f t="shared" si="214"/>
        <v>1102.8395426065117</v>
      </c>
      <c r="N1881">
        <f t="shared" si="215"/>
        <v>1.2147501775889163E-2</v>
      </c>
      <c r="O1881">
        <f t="shared" si="208"/>
        <v>9.6250841698483063E-3</v>
      </c>
      <c r="P1881">
        <f t="shared" si="209"/>
        <v>7.5830950701255492E-3</v>
      </c>
      <c r="Q1881">
        <f t="shared" si="216"/>
        <v>25.181254174447254</v>
      </c>
    </row>
    <row r="1882" spans="1:17">
      <c r="A1882" s="842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210"/>
        <v>1.7992986744298247</v>
      </c>
      <c r="G1882">
        <f>LN(F1882/参数实验室!$E$58)/参数实验室!$E$59</f>
        <v>0.11776764661829947</v>
      </c>
      <c r="H1882" s="905">
        <f>INDEX(神经网络!$F$10:$BN$70,MATCH(ROUND(G1882*2,1)/2,神经网络!$D$10:$D$70,0),MATCH(ROUND(E1882*2,1)/2,神经网络!$F$8:$BN$8,0))</f>
        <v>-0.12697389629421324</v>
      </c>
      <c r="I1882">
        <f t="shared" si="211"/>
        <v>1919.1241802336824</v>
      </c>
      <c r="J1882">
        <f t="shared" si="212"/>
        <v>97.591476796616035</v>
      </c>
      <c r="K1882">
        <f t="shared" si="213"/>
        <v>19.664874876657546</v>
      </c>
      <c r="L1882">
        <f>MIN(MAX(L1881*(1+MAX(MIN(((B1882-B1881)/B1881)/($K$7*卓尔金历!$O$8),0),-卓尔金历!$N$11))+MIN(MAX(((B1882-B1881)/B1881)/($K$7*卓尔金历!$O$8),0),卓尔金历!$N$11),0),1)</f>
        <v>1</v>
      </c>
      <c r="M1882">
        <f t="shared" si="214"/>
        <v>1100.6442669938094</v>
      </c>
      <c r="N1882">
        <f t="shared" si="215"/>
        <v>1.5676975402721796E-2</v>
      </c>
      <c r="O1882">
        <f t="shared" si="208"/>
        <v>9.9748343331124614E-3</v>
      </c>
      <c r="P1882">
        <f t="shared" si="209"/>
        <v>5.2733165527963418E-3</v>
      </c>
      <c r="Q1882">
        <f t="shared" si="216"/>
        <v>25.18087407207425</v>
      </c>
    </row>
    <row r="1883" spans="1:17">
      <c r="A1883" s="842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210"/>
        <v>1.8069429661079706</v>
      </c>
      <c r="G1883">
        <f>LN(F1883/参数实验室!$E$58)/参数实验室!$E$59</f>
        <v>0.11999275730302096</v>
      </c>
      <c r="H1883" s="905">
        <f>INDEX(神经网络!$F$10:$BN$70,MATCH(ROUND(G1883*2,1)/2,神经网络!$D$10:$D$70,0),MATCH(ROUND(E1883*2,1)/2,神经网络!$F$8:$BN$8,0))</f>
        <v>-0.12697389629421324</v>
      </c>
      <c r="I1883">
        <f t="shared" si="211"/>
        <v>1920.6266598159443</v>
      </c>
      <c r="J1883">
        <f t="shared" si="212"/>
        <v>96.98974502214574</v>
      </c>
      <c r="K1883">
        <f t="shared" si="213"/>
        <v>19.802368377990955</v>
      </c>
      <c r="L1883">
        <f>MIN(MAX(L1882*(1+MAX(MIN(((B1883-B1882)/B1882)/($K$7*卓尔金历!$O$8),0),-卓尔金历!$N$11))+MIN(MAX(((B1883-B1882)/B1882)/($K$7*卓尔金历!$O$8),0),卓尔金历!$N$11),0),1)</f>
        <v>0.81857490217756168</v>
      </c>
      <c r="M1883">
        <f t="shared" si="214"/>
        <v>1101.5059598199039</v>
      </c>
      <c r="N1883">
        <f t="shared" si="215"/>
        <v>-6.1658230228888175E-3</v>
      </c>
      <c r="O1883">
        <f t="shared" si="208"/>
        <v>1.0065118564723257E-2</v>
      </c>
      <c r="P1883">
        <f t="shared" si="209"/>
        <v>0.5049172558789442</v>
      </c>
      <c r="Q1883">
        <f t="shared" si="216"/>
        <v>25.180978030607903</v>
      </c>
    </row>
    <row r="1884" spans="1:17">
      <c r="A1884" s="842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210"/>
        <v>1.833552232430723</v>
      </c>
      <c r="G1884">
        <f>LN(F1884/参数实验室!$E$58)/参数实验室!$E$59</f>
        <v>0.12766546608041651</v>
      </c>
      <c r="H1884" s="905">
        <f>INDEX(神经网络!$F$10:$BN$70,MATCH(ROUND(G1884*2,1)/2,神经网络!$D$10:$D$70,0),MATCH(ROUND(E1884*2,1)/2,神经网络!$F$8:$BN$8,0))</f>
        <v>-8.0255647679539785E-2</v>
      </c>
      <c r="I1884">
        <f t="shared" si="211"/>
        <v>1920.212294651818</v>
      </c>
      <c r="J1884">
        <f t="shared" si="212"/>
        <v>97.15454291528647</v>
      </c>
      <c r="K1884">
        <f t="shared" si="213"/>
        <v>19.764513701908307</v>
      </c>
      <c r="L1884">
        <f>MIN(MAX(L1883*(1+MAX(MIN(((B1884-B1883)/B1883)/($K$7*卓尔金历!$O$8),0),-卓尔金历!$N$11))+MIN(MAX(((B1884-B1883)/B1883)/($K$7*卓尔金历!$O$8),0),卓尔金历!$N$11),0),1)</f>
        <v>0.86857054404387535</v>
      </c>
      <c r="M1884">
        <f t="shared" si="214"/>
        <v>1101.3114302797453</v>
      </c>
      <c r="N1884">
        <f t="shared" si="215"/>
        <v>1.6991269860861286E-3</v>
      </c>
      <c r="O1884">
        <f t="shared" si="208"/>
        <v>9.7964564035656933E-3</v>
      </c>
      <c r="P1884">
        <f t="shared" si="209"/>
        <v>1</v>
      </c>
      <c r="Q1884">
        <f t="shared" si="216"/>
        <v>25.17823498460325</v>
      </c>
    </row>
    <row r="1885" spans="1:17">
      <c r="A1885" s="842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210"/>
        <v>1.8493809289065262</v>
      </c>
      <c r="G1885">
        <f>LN(F1885/参数实验室!$E$58)/参数实验室!$E$59</f>
        <v>0.13217698238058001</v>
      </c>
      <c r="H1885" s="905">
        <f>INDEX(神经网络!$F$10:$BN$70,MATCH(ROUND(G1885*2,1)/2,神经网络!$D$10:$D$70,0),MATCH(ROUND(E1885*2,1)/2,神经网络!$F$8:$BN$8,0))</f>
        <v>-8.0255647679539785E-2</v>
      </c>
      <c r="I1885">
        <f t="shared" si="211"/>
        <v>1920.2458405334489</v>
      </c>
      <c r="J1885">
        <f t="shared" si="212"/>
        <v>97.133394517377354</v>
      </c>
      <c r="K1885">
        <f t="shared" si="213"/>
        <v>19.769162295567806</v>
      </c>
      <c r="L1885">
        <f>MIN(MAX(L1884*(1+MAX(MIN(((B1885-B1884)/B1884)/($K$7*卓尔金历!$O$8),0),-卓尔金历!$N$11))+MIN(MAX(((B1885-B1884)/B1884)/($K$7*卓尔金历!$O$8),0),卓尔金历!$N$11),0),1)</f>
        <v>0.86300733002056351</v>
      </c>
      <c r="M1885">
        <f t="shared" si="214"/>
        <v>1101.3281413862785</v>
      </c>
      <c r="N1885">
        <f t="shared" si="215"/>
        <v>-2.1767791062073398E-4</v>
      </c>
      <c r="O1885">
        <f t="shared" si="208"/>
        <v>9.7533235382685959E-3</v>
      </c>
      <c r="P1885">
        <f t="shared" si="209"/>
        <v>1</v>
      </c>
      <c r="Q1885">
        <f t="shared" si="216"/>
        <v>25.178674845389907</v>
      </c>
    </row>
    <row r="1886" spans="1:17">
      <c r="A1886" s="842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210"/>
        <v>1.8568034016497308</v>
      </c>
      <c r="G1886">
        <f>LN(F1886/参数实验室!$E$58)/参数实验室!$E$59</f>
        <v>0.13427926315775812</v>
      </c>
      <c r="H1886" s="905">
        <f>INDEX(神经网络!$F$10:$BN$70,MATCH(ROUND(G1886*2,1)/2,神经网络!$D$10:$D$70,0),MATCH(ROUND(E1886*2,1)/2,神经网络!$F$8:$BN$8,0))</f>
        <v>-9.5678000495943966E-2</v>
      </c>
      <c r="I1886">
        <f t="shared" si="211"/>
        <v>1919.4734706968832</v>
      </c>
      <c r="J1886">
        <f t="shared" si="212"/>
        <v>97.620206695662333</v>
      </c>
      <c r="K1886">
        <f t="shared" si="213"/>
        <v>19.662665504089464</v>
      </c>
      <c r="L1886">
        <f>MIN(MAX(L1885*(1+MAX(MIN(((B1886-B1885)/B1885)/($K$7*卓尔金历!$O$8),0),-卓尔金历!$N$11))+MIN(MAX(((B1886-B1885)/B1885)/($K$7*卓尔金历!$O$8),0),卓尔金历!$N$11),0),1)</f>
        <v>1</v>
      </c>
      <c r="M1886">
        <f t="shared" si="214"/>
        <v>1100.9458454400944</v>
      </c>
      <c r="N1886">
        <f t="shared" si="215"/>
        <v>5.0117900306458595E-3</v>
      </c>
      <c r="O1886">
        <f t="shared" si="208"/>
        <v>9.5854143623887167E-3</v>
      </c>
      <c r="P1886">
        <f t="shared" si="209"/>
        <v>0.66452732397935566</v>
      </c>
      <c r="Q1886">
        <f t="shared" si="216"/>
        <v>25.168547366624026</v>
      </c>
    </row>
    <row r="1887" spans="1:17">
      <c r="A1887" s="842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210"/>
        <v>1.8344749383697168</v>
      </c>
      <c r="G1887">
        <f>LN(F1887/参数实验室!$E$58)/参数实验室!$E$59</f>
        <v>0.12792952407689301</v>
      </c>
      <c r="H1887" s="905">
        <f>INDEX(神经网络!$F$10:$BN$70,MATCH(ROUND(G1887*2,1)/2,神经网络!$D$10:$D$70,0),MATCH(ROUND(E1887*2,1)/2,神经网络!$F$8:$BN$8,0))</f>
        <v>-8.0255647679539785E-2</v>
      </c>
      <c r="I1887">
        <f t="shared" si="211"/>
        <v>1917.9826159598711</v>
      </c>
      <c r="J1887">
        <f t="shared" si="212"/>
        <v>98.412673077690187</v>
      </c>
      <c r="K1887">
        <f t="shared" si="213"/>
        <v>19.489183211655604</v>
      </c>
      <c r="L1887">
        <f>MIN(MAX(L1886*(1+MAX(MIN(((B1887-B1886)/B1886)/($K$7*卓尔金历!$O$8),0),-卓尔金历!$N$11))+MIN(MAX(((B1887-B1886)/B1886)/($K$7*卓尔金历!$O$8),0),卓尔金历!$N$11),0),1)</f>
        <v>1</v>
      </c>
      <c r="M1887">
        <f t="shared" si="214"/>
        <v>1100.0907409784152</v>
      </c>
      <c r="N1887">
        <f t="shared" si="215"/>
        <v>8.1178519166469863E-3</v>
      </c>
      <c r="O1887">
        <f t="shared" si="208"/>
        <v>8.8509387006844506E-3</v>
      </c>
      <c r="P1887">
        <f t="shared" si="209"/>
        <v>9.6872093961907796E-2</v>
      </c>
      <c r="Q1887">
        <f t="shared" si="216"/>
        <v>25.155556916228083</v>
      </c>
    </row>
    <row r="1888" spans="1:17">
      <c r="A1888" s="842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210"/>
        <v>1.8279857644984183</v>
      </c>
      <c r="G1888">
        <f>LN(F1888/参数实验室!$E$58)/参数实验室!$E$59</f>
        <v>0.12606964189223749</v>
      </c>
      <c r="H1888" s="905">
        <f>INDEX(神经网络!$F$10:$BN$70,MATCH(ROUND(G1888*2,1)/2,神经网络!$D$10:$D$70,0),MATCH(ROUND(E1888*2,1)/2,神经网络!$F$8:$BN$8,0))</f>
        <v>-9.5678000495943966E-2</v>
      </c>
      <c r="I1888">
        <f t="shared" si="211"/>
        <v>1915.8312607175608</v>
      </c>
      <c r="J1888">
        <f t="shared" si="212"/>
        <v>99.788116994533084</v>
      </c>
      <c r="K1888">
        <f t="shared" si="213"/>
        <v>19.19899200846249</v>
      </c>
      <c r="L1888">
        <f>MIN(MAX(L1887*(1+MAX(MIN(((B1888-B1887)/B1887)/($K$7*卓尔金历!$O$8),0),-卓尔金历!$N$11))+MIN(MAX(((B1888-B1887)/B1887)/($K$7*卓尔金历!$O$8),0),卓尔金历!$N$11),0),1)</f>
        <v>1</v>
      </c>
      <c r="M1888">
        <f t="shared" si="214"/>
        <v>1098.856795496883</v>
      </c>
      <c r="N1888">
        <f t="shared" si="215"/>
        <v>1.3976288559473233E-2</v>
      </c>
      <c r="O1888">
        <f t="shared" si="208"/>
        <v>8.6660113931369426E-3</v>
      </c>
      <c r="P1888">
        <f t="shared" si="209"/>
        <v>4.6206008499994015E-3</v>
      </c>
      <c r="Q1888">
        <f t="shared" si="216"/>
        <v>25.152823535760923</v>
      </c>
    </row>
    <row r="1889" spans="1:17">
      <c r="A1889" s="842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210"/>
        <v>1.8291321232958861</v>
      </c>
      <c r="G1889">
        <f>LN(F1889/参数实验室!$E$58)/参数实验室!$E$59</f>
        <v>0.12639868300485094</v>
      </c>
      <c r="H1889" s="905">
        <f>INDEX(神经网络!$F$10:$BN$70,MATCH(ROUND(G1889*2,1)/2,神经网络!$D$10:$D$70,0),MATCH(ROUND(E1889*2,1)/2,神经网络!$F$8:$BN$8,0))</f>
        <v>-9.5678000495943966E-2</v>
      </c>
      <c r="I1889">
        <f t="shared" si="211"/>
        <v>1915.7938787377866</v>
      </c>
      <c r="J1889">
        <f t="shared" si="212"/>
        <v>99.808467339690893</v>
      </c>
      <c r="K1889">
        <f t="shared" si="213"/>
        <v>19.194702912504617</v>
      </c>
      <c r="L1889">
        <f>MIN(MAX(L1888*(1+MAX(MIN(((B1889-B1888)/B1888)/($K$7*卓尔金历!$O$8),0),-卓尔金历!$N$11))+MIN(MAX(((B1889-B1888)/B1888)/($K$7*卓尔金历!$O$8),0),卓尔金历!$N$11),0),1)</f>
        <v>1</v>
      </c>
      <c r="M1889">
        <f t="shared" si="214"/>
        <v>1098.8353544423674</v>
      </c>
      <c r="N1889">
        <f t="shared" si="215"/>
        <v>2.0393555636413982E-4</v>
      </c>
      <c r="O1889">
        <f t="shared" si="208"/>
        <v>8.4388424638623099E-3</v>
      </c>
      <c r="P1889">
        <f t="shared" si="209"/>
        <v>1</v>
      </c>
      <c r="Q1889">
        <f t="shared" si="216"/>
        <v>25.152821268036693</v>
      </c>
    </row>
    <row r="1890" spans="1:17">
      <c r="A1890" s="842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210"/>
        <v>1.7928376779347188</v>
      </c>
      <c r="G1890">
        <f>LN(F1890/参数实验室!$E$58)/参数实验室!$E$59</f>
        <v>0.11587958700305534</v>
      </c>
      <c r="H1890" s="905">
        <f>INDEX(神经网络!$F$10:$BN$70,MATCH(ROUND(G1890*2,1)/2,神经网络!$D$10:$D$70,0),MATCH(ROUND(E1890*2,1)/2,神经网络!$F$8:$BN$8,0))</f>
        <v>-0.15983062478404372</v>
      </c>
      <c r="I1890">
        <f t="shared" si="211"/>
        <v>1912.6816081398697</v>
      </c>
      <c r="J1890">
        <f t="shared" si="212"/>
        <v>101.50313235704853</v>
      </c>
      <c r="K1890">
        <f t="shared" si="213"/>
        <v>18.843572249689792</v>
      </c>
      <c r="L1890">
        <f>MIN(MAX(L1889*(1+MAX(MIN(((B1890-B1889)/B1889)/($K$7*卓尔金历!$O$8),0),-卓尔金历!$N$11))+MIN(MAX(((B1890-B1889)/B1889)/($K$7*卓尔金历!$O$8),0),卓尔金历!$N$11),0),1)</f>
        <v>1</v>
      </c>
      <c r="M1890">
        <f t="shared" si="214"/>
        <v>1097.0502600209174</v>
      </c>
      <c r="N1890">
        <f t="shared" si="215"/>
        <v>1.6979170831167848E-2</v>
      </c>
      <c r="O1890">
        <f t="shared" si="208"/>
        <v>8.8804217546778821E-3</v>
      </c>
      <c r="P1890">
        <f t="shared" si="209"/>
        <v>2.9693054821028292E-3</v>
      </c>
      <c r="Q1890">
        <f t="shared" si="216"/>
        <v>25.111959676945929</v>
      </c>
    </row>
    <row r="1891" spans="1:17">
      <c r="A1891" s="842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210"/>
        <v>1.7578693566177888</v>
      </c>
      <c r="G1891">
        <f>LN(F1891/参数实验室!$E$58)/参数实验室!$E$59</f>
        <v>0.10554144418795738</v>
      </c>
      <c r="H1891" s="905">
        <f>INDEX(神经网络!$F$10:$BN$70,MATCH(ROUND(G1891*2,1)/2,神经网络!$D$10:$D$70,0),MATCH(ROUND(E1891*2,1)/2,神经网络!$F$8:$BN$8,0))</f>
        <v>-0.17609291120476139</v>
      </c>
      <c r="I1891">
        <f t="shared" si="211"/>
        <v>1906.7820719458211</v>
      </c>
      <c r="J1891">
        <f t="shared" si="212"/>
        <v>103.46195283508213</v>
      </c>
      <c r="K1891">
        <f t="shared" si="213"/>
        <v>18.429790079307924</v>
      </c>
      <c r="L1891">
        <f>MIN(MAX(L1890*(1+MAX(MIN(((B1891-B1890)/B1890)/($K$7*卓尔金历!$O$8),0),-卓尔金历!$N$11))+MIN(MAX(((B1891-B1890)/B1890)/($K$7*卓尔金历!$O$8),0),卓尔金历!$N$11),0),1)</f>
        <v>1</v>
      </c>
      <c r="M1891">
        <f t="shared" si="214"/>
        <v>1093.6664831873136</v>
      </c>
      <c r="N1891">
        <f t="shared" si="215"/>
        <v>1.9298128368523852E-2</v>
      </c>
      <c r="O1891">
        <f t="shared" si="208"/>
        <v>8.3717083358410462E-3</v>
      </c>
      <c r="P1891">
        <f t="shared" si="209"/>
        <v>1.4639361981217474E-3</v>
      </c>
      <c r="Q1891">
        <f t="shared" si="216"/>
        <v>25.111729686034916</v>
      </c>
    </row>
    <row r="1892" spans="1:17">
      <c r="A1892" s="842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210"/>
        <v>1.7008538221627214</v>
      </c>
      <c r="G1892">
        <f>LN(F1892/参数实验室!$E$58)/参数实验室!$E$59</f>
        <v>8.8235899181119126E-2</v>
      </c>
      <c r="H1892" s="905">
        <f>INDEX(神经网络!$F$10:$BN$70,MATCH(ROUND(G1892*2,1)/2,神经网络!$D$10:$D$70,0),MATCH(ROUND(E1892*2,1)/2,神经网络!$F$8:$BN$8,0))</f>
        <v>-0.17643954914118815</v>
      </c>
      <c r="I1892">
        <f t="shared" si="211"/>
        <v>1893.3595793891857</v>
      </c>
      <c r="J1892">
        <f t="shared" si="212"/>
        <v>107.59786121862628</v>
      </c>
      <c r="K1892">
        <f t="shared" si="213"/>
        <v>17.596628389686114</v>
      </c>
      <c r="L1892">
        <f>MIN(MAX(L1891*(1+MAX(MIN(((B1892-B1891)/B1891)/($K$7*卓尔金历!$O$8),0),-卓尔金历!$N$11))+MIN(MAX(((B1892-B1891)/B1891)/($K$7*卓尔金历!$O$8),0),卓尔金历!$N$11),0),1)</f>
        <v>1</v>
      </c>
      <c r="M1892">
        <f t="shared" si="214"/>
        <v>1085.967789956449</v>
      </c>
      <c r="N1892">
        <f t="shared" si="215"/>
        <v>3.9975162561804375E-2</v>
      </c>
      <c r="O1892">
        <f t="shared" si="208"/>
        <v>1.0548595087386653E-2</v>
      </c>
      <c r="P1892">
        <f t="shared" si="209"/>
        <v>0</v>
      </c>
      <c r="Q1892">
        <f t="shared" si="216"/>
        <v>25.111470905927273</v>
      </c>
    </row>
    <row r="1893" spans="1:17">
      <c r="A1893" s="842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210"/>
        <v>1.73229711679795</v>
      </c>
      <c r="G1893">
        <f>LN(F1893/参数实验室!$E$58)/参数实验室!$E$59</f>
        <v>9.785015854470315E-2</v>
      </c>
      <c r="H1893" s="905">
        <f>INDEX(神经网络!$F$10:$BN$70,MATCH(ROUND(G1893*2,1)/2,神经网络!$D$10:$D$70,0),MATCH(ROUND(E1893*2,1)/2,神经网络!$F$8:$BN$8,0))</f>
        <v>-0.17609291120476139</v>
      </c>
      <c r="I1893">
        <f t="shared" si="211"/>
        <v>1898.7127523018942</v>
      </c>
      <c r="J1893">
        <f t="shared" si="212"/>
        <v>105.87366824947101</v>
      </c>
      <c r="K1893">
        <f t="shared" si="213"/>
        <v>17.933758069361886</v>
      </c>
      <c r="L1893">
        <f>MIN(MAX(L1892*(1+MAX(MIN(((B1893-B1892)/B1892)/($K$7*卓尔金历!$O$8),0),-卓尔金历!$N$11))+MIN(MAX(((B1893-B1892)/B1892)/($K$7*卓尔金历!$O$8),0),卓尔金历!$N$11),0),1)</f>
        <v>0.52849256864578753</v>
      </c>
      <c r="M1893">
        <f t="shared" si="214"/>
        <v>1089.0381910680774</v>
      </c>
      <c r="N1893">
        <f t="shared" si="215"/>
        <v>-1.6024416746090415E-2</v>
      </c>
      <c r="O1893">
        <f t="shared" si="208"/>
        <v>1.1454847816544819E-2</v>
      </c>
      <c r="P1893">
        <f t="shared" si="209"/>
        <v>7.0074256494490452E-3</v>
      </c>
      <c r="Q1893">
        <f t="shared" si="216"/>
        <v>25.111470905927273</v>
      </c>
    </row>
    <row r="1894" spans="1:17">
      <c r="A1894" s="842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210"/>
        <v>1.7016714918916451</v>
      </c>
      <c r="G1894">
        <f>LN(F1894/参数实验室!$E$58)/参数实验室!$E$59</f>
        <v>8.84881572728487E-2</v>
      </c>
      <c r="H1894" s="905">
        <f>INDEX(神经网络!$F$10:$BN$70,MATCH(ROUND(G1894*2,1)/2,神经网络!$D$10:$D$70,0),MATCH(ROUND(E1894*2,1)/2,神经网络!$F$8:$BN$8,0))</f>
        <v>-0.17609291120476139</v>
      </c>
      <c r="I1894">
        <f t="shared" si="211"/>
        <v>1901.5707234081476</v>
      </c>
      <c r="J1894">
        <f t="shared" si="212"/>
        <v>104.96867642951172</v>
      </c>
      <c r="K1894">
        <f t="shared" si="213"/>
        <v>18.11560160697163</v>
      </c>
      <c r="L1894">
        <f>MIN(MAX(L1893*(1+MAX(MIN(((B1894-B1893)/B1893)/($K$7*卓尔金历!$O$8),0),-卓尔金历!$N$11))+MIN(MAX(((B1894-B1893)/B1893)/($K$7*卓尔金历!$O$8),0),卓尔金历!$N$11),0),1)</f>
        <v>0.39556903166616292</v>
      </c>
      <c r="M1894">
        <f t="shared" si="214"/>
        <v>1089.9045154982412</v>
      </c>
      <c r="N1894">
        <f t="shared" si="215"/>
        <v>-8.5478460784682176E-3</v>
      </c>
      <c r="O1894">
        <f t="shared" si="208"/>
        <v>1.1621172167925799E-2</v>
      </c>
      <c r="P1894">
        <f t="shared" si="209"/>
        <v>0.32212248700824025</v>
      </c>
      <c r="Q1894">
        <f t="shared" si="216"/>
        <v>25.111735773759619</v>
      </c>
    </row>
    <row r="1895" spans="1:17">
      <c r="A1895" s="842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210"/>
        <v>1.6855857584719933</v>
      </c>
      <c r="G1895">
        <f>LN(F1895/参数实验室!$E$58)/参数实验室!$E$59</f>
        <v>8.350316495344863E-2</v>
      </c>
      <c r="H1895" s="905">
        <f>INDEX(神经网络!$F$10:$BN$70,MATCH(ROUND(G1895*2,1)/2,神经网络!$D$10:$D$70,0),MATCH(ROUND(E1895*2,1)/2,神经网络!$F$8:$BN$8,0))</f>
        <v>-0.17643954914118815</v>
      </c>
      <c r="I1895">
        <f t="shared" si="211"/>
        <v>1898.1389695866992</v>
      </c>
      <c r="J1895">
        <f t="shared" si="212"/>
        <v>106.04445153824639</v>
      </c>
      <c r="K1895">
        <f t="shared" si="213"/>
        <v>17.899465196461591</v>
      </c>
      <c r="L1895">
        <f>MIN(MAX(L1894*(1+MAX(MIN(((B1895-B1894)/B1894)/($K$7*卓尔金历!$O$8),0),-卓尔金历!$N$11))+MIN(MAX(((B1895-B1894)/B1894)/($K$7*卓尔金历!$O$8),0),卓尔金历!$N$11),0),1)</f>
        <v>0.69712510605723021</v>
      </c>
      <c r="M1895">
        <f t="shared" si="214"/>
        <v>1089.1264531856932</v>
      </c>
      <c r="N1895">
        <f t="shared" si="215"/>
        <v>1.0248534565995733E-2</v>
      </c>
      <c r="O1895">
        <f t="shared" si="208"/>
        <v>1.1505801528967274E-2</v>
      </c>
      <c r="P1895">
        <f t="shared" si="209"/>
        <v>0.12868259817754751</v>
      </c>
      <c r="Q1895">
        <f t="shared" si="216"/>
        <v>25.097137502807456</v>
      </c>
    </row>
    <row r="1896" spans="1:17">
      <c r="A1896" s="842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210"/>
        <v>1.6799845931814061</v>
      </c>
      <c r="G1896">
        <f>LN(F1896/参数实验室!$E$58)/参数实验室!$E$59</f>
        <v>8.1756182031845939E-2</v>
      </c>
      <c r="H1896" s="905">
        <f>INDEX(神经网络!$F$10:$BN$70,MATCH(ROUND(G1896*2,1)/2,神经网络!$D$10:$D$70,0),MATCH(ROUND(E1896*2,1)/2,神经网络!$F$8:$BN$8,0))</f>
        <v>-0.17609291120476139</v>
      </c>
      <c r="I1896">
        <f t="shared" si="211"/>
        <v>1899.4873777583491</v>
      </c>
      <c r="J1896">
        <f t="shared" si="212"/>
        <v>105.61749331630793</v>
      </c>
      <c r="K1896">
        <f t="shared" si="213"/>
        <v>17.984590602521504</v>
      </c>
      <c r="L1896">
        <f>MIN(MAX(L1895*(1+MAX(MIN(((B1896-B1895)/B1895)/($K$7*卓尔金历!$O$8),0),-卓尔金历!$N$11))+MIN(MAX(((B1896-B1895)/B1895)/($K$7*卓尔金历!$O$8),0),卓尔金历!$N$11),0),1)</f>
        <v>0.61453757838146406</v>
      </c>
      <c r="M1896">
        <f t="shared" si="214"/>
        <v>1089.6658177375573</v>
      </c>
      <c r="N1896">
        <f t="shared" si="215"/>
        <v>-4.0262193424092339E-3</v>
      </c>
      <c r="O1896">
        <f t="shared" si="208"/>
        <v>1.1626220337115344E-2</v>
      </c>
      <c r="P1896">
        <f t="shared" si="209"/>
        <v>1</v>
      </c>
      <c r="Q1896">
        <f t="shared" si="216"/>
        <v>25.099431735062726</v>
      </c>
    </row>
    <row r="1897" spans="1:17">
      <c r="A1897" s="842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210"/>
        <v>1.6304045697848015</v>
      </c>
      <c r="G1897">
        <f>LN(F1897/参数实验室!$E$58)/参数实验室!$E$59</f>
        <v>6.6033425321255126E-2</v>
      </c>
      <c r="H1897" s="905">
        <f>INDEX(神经网络!$F$10:$BN$70,MATCH(ROUND(G1897*2,1)/2,神经网络!$D$10:$D$70,0),MATCH(ROUND(E1897*2,1)/2,神经网络!$F$8:$BN$8,0))</f>
        <v>-0.26462081419709194</v>
      </c>
      <c r="I1897">
        <f t="shared" si="211"/>
        <v>1886.9236709856311</v>
      </c>
      <c r="J1897">
        <f t="shared" si="212"/>
        <v>109.5846135429549</v>
      </c>
      <c r="K1897">
        <f t="shared" si="213"/>
        <v>17.21887416472018</v>
      </c>
      <c r="L1897">
        <f>MIN(MAX(L1896*(1+MAX(MIN(((B1897-B1896)/B1896)/($K$7*卓尔金历!$O$8),0),-卓尔金历!$N$11))+MIN(MAX(((B1897-B1896)/B1896)/($K$7*卓尔金历!$O$8),0),卓尔金历!$N$11),0),1)</f>
        <v>1</v>
      </c>
      <c r="M1897">
        <f t="shared" si="214"/>
        <v>1085.2366395547833</v>
      </c>
      <c r="N1897">
        <f t="shared" si="215"/>
        <v>3.7561204134679352E-2</v>
      </c>
      <c r="O1897">
        <f t="shared" si="208"/>
        <v>1.3377550076155589E-2</v>
      </c>
      <c r="P1897">
        <f t="shared" si="209"/>
        <v>0</v>
      </c>
      <c r="Q1897">
        <f t="shared" si="216"/>
        <v>24.93341752292654</v>
      </c>
    </row>
    <row r="1898" spans="1:17">
      <c r="A1898" s="842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210"/>
        <v>1.6396299943633288</v>
      </c>
      <c r="G1898">
        <f>LN(F1898/参数实验室!$E$58)/参数实验室!$E$59</f>
        <v>6.899487061510258E-2</v>
      </c>
      <c r="H1898" s="905">
        <f>INDEX(神经网络!$F$10:$BN$70,MATCH(ROUND(G1898*2,1)/2,神经网络!$D$10:$D$70,0),MATCH(ROUND(E1898*2,1)/2,神经网络!$F$8:$BN$8,0))</f>
        <v>-0.26462081419709194</v>
      </c>
      <c r="I1898">
        <f t="shared" si="211"/>
        <v>1886.278226774361</v>
      </c>
      <c r="J1898">
        <f t="shared" si="212"/>
        <v>109.72626790630832</v>
      </c>
      <c r="K1898">
        <f t="shared" si="213"/>
        <v>17.19076263839569</v>
      </c>
      <c r="L1898">
        <f>MIN(MAX(L1897*(1+MAX(MIN(((B1898-B1897)/B1897)/($K$7*卓尔金历!$O$8),0),-卓尔金历!$N$11))+MIN(MAX(((B1898-B1897)/B1897)/($K$7*卓尔金历!$O$8),0),卓尔金历!$N$11),0),1)</f>
        <v>1</v>
      </c>
      <c r="M1898">
        <f t="shared" si="214"/>
        <v>1084.8654217267228</v>
      </c>
      <c r="N1898">
        <f t="shared" si="215"/>
        <v>1.2926482904271864E-3</v>
      </c>
      <c r="O1898">
        <f t="shared" si="208"/>
        <v>1.3429792657304483E-2</v>
      </c>
      <c r="P1898">
        <f t="shared" si="209"/>
        <v>1</v>
      </c>
      <c r="Q1898">
        <f t="shared" si="216"/>
        <v>24.93341752292654</v>
      </c>
    </row>
    <row r="1899" spans="1:17">
      <c r="A1899" s="842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210"/>
        <v>1.6181523345855462</v>
      </c>
      <c r="G1899">
        <f>LN(F1899/参数实验室!$E$58)/参数实验室!$E$59</f>
        <v>6.2074334646579132E-2</v>
      </c>
      <c r="H1899" s="905">
        <f>INDEX(神经网络!$F$10:$BN$70,MATCH(ROUND(G1899*2,1)/2,神经网络!$D$10:$D$70,0),MATCH(ROUND(E1899*2,1)/2,神经网络!$F$8:$BN$8,0))</f>
        <v>-0.25763418383233883</v>
      </c>
      <c r="I1899">
        <f t="shared" si="211"/>
        <v>1880.9724427950871</v>
      </c>
      <c r="J1899">
        <f t="shared" si="212"/>
        <v>110.89262200231407</v>
      </c>
      <c r="K1899">
        <f t="shared" si="213"/>
        <v>16.962106304564028</v>
      </c>
      <c r="L1899">
        <f>MIN(MAX(L1898*(1+MAX(MIN(((B1899-B1898)/B1898)/($K$7*卓尔金历!$O$8),0),-卓尔金历!$N$11))+MIN(MAX(((B1899-B1898)/B1898)/($K$7*卓尔金历!$O$8),0),卓尔金历!$N$11),0),1)</f>
        <v>1</v>
      </c>
      <c r="M1899">
        <f t="shared" si="214"/>
        <v>1081.813877425059</v>
      </c>
      <c r="N1899">
        <f t="shared" si="215"/>
        <v>1.0629670709311423E-2</v>
      </c>
      <c r="O1899">
        <f t="shared" si="208"/>
        <v>1.3404635665458102E-2</v>
      </c>
      <c r="P1899">
        <f t="shared" si="209"/>
        <v>0.24849622949764633</v>
      </c>
      <c r="Q1899">
        <f t="shared" si="216"/>
        <v>24.863284005312906</v>
      </c>
    </row>
    <row r="1900" spans="1:17">
      <c r="A1900" s="842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210"/>
        <v>1.5695891872406944</v>
      </c>
      <c r="G1900">
        <f>LN(F1900/参数实验室!$E$58)/参数实验室!$E$59</f>
        <v>4.608148443062457E-2</v>
      </c>
      <c r="H1900" s="905">
        <f>INDEX(神经网络!$F$10:$BN$70,MATCH(ROUND(G1900*2,1)/2,神经网络!$D$10:$D$70,0),MATCH(ROUND(E1900*2,1)/2,神经网络!$F$8:$BN$8,0))</f>
        <v>-0.25763418383233883</v>
      </c>
      <c r="I1900">
        <f t="shared" si="211"/>
        <v>1862.4834338800035</v>
      </c>
      <c r="J1900">
        <f t="shared" si="212"/>
        <v>115.12349866326136</v>
      </c>
      <c r="K1900">
        <f t="shared" si="213"/>
        <v>16.178134399196871</v>
      </c>
      <c r="L1900">
        <f>MIN(MAX(L1899*(1+MAX(MIN(((B1900-B1899)/B1899)/($K$7*卓尔金历!$O$8),0),-卓尔金历!$N$11))+MIN(MAX(((B1900-B1899)/B1899)/($K$7*卓尔金历!$O$8),0),卓尔金历!$N$11),0),1)</f>
        <v>1</v>
      </c>
      <c r="M1900">
        <f t="shared" si="214"/>
        <v>1071.1801935022627</v>
      </c>
      <c r="N1900">
        <f t="shared" si="215"/>
        <v>3.8152913913957164E-2</v>
      </c>
      <c r="O1900">
        <f t="shared" ref="O1900:O1963" si="217">STDEVP(N1880:N1900)</f>
        <v>1.4850694115074295E-2</v>
      </c>
      <c r="P1900">
        <f t="shared" ref="P1900:P1963" si="218">MIN(O1899*MAX(1-LN(MAX(ABS(N1900),0.0001)/O1900),0)+MAX(-LN(MAX(ABS(N1900),0.0001)/O1900),0),1)</f>
        <v>7.5661756444753907E-4</v>
      </c>
      <c r="Q1900">
        <f t="shared" si="216"/>
        <v>24.802553136641329</v>
      </c>
    </row>
    <row r="1901" spans="1:17">
      <c r="A1901" s="842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210"/>
        <v>1.5796777340582318</v>
      </c>
      <c r="G1901">
        <f>LN(F1901/参数实验室!$E$58)/参数实验室!$E$59</f>
        <v>4.9444192534561129E-2</v>
      </c>
      <c r="H1901" s="905">
        <f>INDEX(神经网络!$F$10:$BN$70,MATCH(ROUND(G1901*2,1)/2,神经网络!$D$10:$D$70,0),MATCH(ROUND(E1901*2,1)/2,神经网络!$F$8:$BN$8,0))</f>
        <v>-0.25763418383233883</v>
      </c>
      <c r="I1901">
        <f t="shared" si="211"/>
        <v>1870.6079610765919</v>
      </c>
      <c r="J1901">
        <f t="shared" si="212"/>
        <v>113.17425481824318</v>
      </c>
      <c r="K1901">
        <f t="shared" si="213"/>
        <v>16.52856441671095</v>
      </c>
      <c r="L1901">
        <f>MIN(MAX(L1900*(1+MAX(MIN(((B1901-B1900)/B1900)/($K$7*卓尔金历!$O$8),0),-卓尔金历!$N$11))+MIN(MAX(((B1901-B1900)/B1900)/($K$7*卓尔金历!$O$8),0),卓尔金历!$N$11),0),1)</f>
        <v>0.50179451699320821</v>
      </c>
      <c r="M1901">
        <f t="shared" si="214"/>
        <v>1075.8528968703811</v>
      </c>
      <c r="N1901">
        <f t="shared" si="215"/>
        <v>-1.6931763433630079E-2</v>
      </c>
      <c r="O1901">
        <f t="shared" si="217"/>
        <v>1.5692869116850718E-2</v>
      </c>
      <c r="P1901">
        <f t="shared" si="218"/>
        <v>1.3722265040377737E-2</v>
      </c>
      <c r="Q1901">
        <f t="shared" si="216"/>
        <v>24.802634997912829</v>
      </c>
    </row>
    <row r="1902" spans="1:17">
      <c r="A1902" s="842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210"/>
        <v>1.5350577502299139</v>
      </c>
      <c r="G1902">
        <f>LN(F1902/参数实验室!$E$58)/参数实验室!$E$59</f>
        <v>3.4405624262931513E-2</v>
      </c>
      <c r="H1902" s="905">
        <f>INDEX(神经网络!$F$10:$BN$70,MATCH(ROUND(G1902*2,1)/2,神经网络!$D$10:$D$70,0),MATCH(ROUND(E1902*2,1)/2,神经网络!$F$8:$BN$8,0))</f>
        <v>-0.23576461243639057</v>
      </c>
      <c r="I1902">
        <f t="shared" si="211"/>
        <v>1855.5277095182548</v>
      </c>
      <c r="J1902">
        <f t="shared" si="212"/>
        <v>116.71561390207862</v>
      </c>
      <c r="K1902">
        <f t="shared" si="213"/>
        <v>15.897853316138102</v>
      </c>
      <c r="L1902">
        <f>MIN(MAX(L1901*(1+MAX(MIN(((B1902-B1901)/B1901)/($K$7*卓尔金历!$O$8),0),-卓尔金历!$N$11))+MIN(MAX(((B1902-B1901)/B1901)/($K$7*卓尔金历!$O$8),0),卓尔金历!$N$11),0),1)</f>
        <v>1</v>
      </c>
      <c r="M1902">
        <f t="shared" si="214"/>
        <v>1071.5007392762498</v>
      </c>
      <c r="N1902">
        <f t="shared" si="215"/>
        <v>3.1291207435143464E-2</v>
      </c>
      <c r="O1902">
        <f t="shared" si="217"/>
        <v>1.6416102022481678E-2</v>
      </c>
      <c r="P1902">
        <f t="shared" si="218"/>
        <v>5.5698000191038528E-3</v>
      </c>
      <c r="Q1902">
        <f t="shared" si="216"/>
        <v>24.79989121698285</v>
      </c>
    </row>
    <row r="1903" spans="1:17">
      <c r="A1903" s="842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210"/>
        <v>1.4928348160002118</v>
      </c>
      <c r="G1903">
        <f>LN(F1903/参数实验室!$E$58)/参数实验室!$E$59</f>
        <v>1.9766852348407159E-2</v>
      </c>
      <c r="H1903" s="905">
        <f>INDEX(神经网络!$F$10:$BN$70,MATCH(ROUND(G1903*2,1)/2,神经网络!$D$10:$D$70,0),MATCH(ROUND(E1903*2,1)/2,神经网络!$F$8:$BN$8,0))</f>
        <v>-0.33460621337451085</v>
      </c>
      <c r="I1903">
        <f t="shared" si="211"/>
        <v>1841.5886131441848</v>
      </c>
      <c r="J1903">
        <f t="shared" si="212"/>
        <v>120.43453972307539</v>
      </c>
      <c r="K1903">
        <f t="shared" si="213"/>
        <v>15.291199828377261</v>
      </c>
      <c r="L1903">
        <f>MIN(MAX(L1902*(1+MAX(MIN(((B1903-B1902)/B1902)/($K$7*卓尔金历!$O$8),0),-卓尔金历!$N$11))+MIN(MAX(((B1903-B1902)/B1902)/($K$7*卓尔金历!$O$8),0),卓尔金历!$N$11),0),1)</f>
        <v>1</v>
      </c>
      <c r="M1903">
        <f t="shared" si="214"/>
        <v>1063.4514107790014</v>
      </c>
      <c r="N1903">
        <f t="shared" si="215"/>
        <v>3.1863138929439733E-2</v>
      </c>
      <c r="O1903">
        <f t="shared" si="217"/>
        <v>1.7058356899758965E-2</v>
      </c>
      <c r="P1903">
        <f t="shared" si="218"/>
        <v>6.1591639201733998E-3</v>
      </c>
      <c r="Q1903">
        <f t="shared" si="216"/>
        <v>24.798853553449266</v>
      </c>
    </row>
    <row r="1904" spans="1:17">
      <c r="A1904" s="842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210"/>
        <v>1.4669135379038247</v>
      </c>
      <c r="G1904">
        <f>LN(F1904/参数实验室!$E$58)/参数实验室!$E$59</f>
        <v>1.0573344091710388E-2</v>
      </c>
      <c r="H1904" s="905">
        <f>INDEX(神经网络!$F$10:$BN$70,MATCH(ROUND(G1904*2,1)/2,神经网络!$D$10:$D$70,0),MATCH(ROUND(E1904*2,1)/2,神经网络!$F$8:$BN$8,0))</f>
        <v>-0.30271974644066357</v>
      </c>
      <c r="I1904">
        <f t="shared" si="211"/>
        <v>1820.2678646805994</v>
      </c>
      <c r="J1904">
        <f t="shared" si="212"/>
        <v>124.60157216391973</v>
      </c>
      <c r="K1904">
        <f t="shared" si="213"/>
        <v>14.608707041721305</v>
      </c>
      <c r="L1904">
        <f>MIN(MAX(L1903*(1+MAX(MIN(((B1904-B1903)/B1903)/($K$7*卓尔金历!$O$8),0),-卓尔金历!$N$11))+MIN(MAX(((B1904-B1903)/B1903)/($K$7*卓尔金历!$O$8),0),卓尔金历!$N$11),0),1)</f>
        <v>1</v>
      </c>
      <c r="M1904">
        <f t="shared" si="214"/>
        <v>1051.139442801662</v>
      </c>
      <c r="N1904">
        <f t="shared" si="215"/>
        <v>3.4599978132734244E-2</v>
      </c>
      <c r="O1904">
        <f t="shared" si="217"/>
        <v>1.7400595570740363E-2</v>
      </c>
      <c r="P1904">
        <f t="shared" si="218"/>
        <v>5.3333188896647942E-3</v>
      </c>
      <c r="Q1904">
        <f t="shared" si="216"/>
        <v>24.797085223949416</v>
      </c>
    </row>
    <row r="1905" spans="1:17">
      <c r="A1905" s="842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210"/>
        <v>1.411852277028274</v>
      </c>
      <c r="G1905">
        <f>LN(F1905/参数实验室!$E$58)/参数实验室!$E$59</f>
        <v>-9.5065457484010824E-3</v>
      </c>
      <c r="H1905" s="905">
        <f>INDEX(神经网络!$F$10:$BN$70,MATCH(ROUND(G1905*2,1)/2,神经网络!$D$10:$D$70,0),MATCH(ROUND(E1905*2,1)/2,神经网络!$F$8:$BN$8,0))</f>
        <v>-0.25802175414888895</v>
      </c>
      <c r="I1905">
        <f t="shared" si="211"/>
        <v>1807.1584140378786</v>
      </c>
      <c r="J1905">
        <f t="shared" si="212"/>
        <v>127.56593910857474</v>
      </c>
      <c r="K1905">
        <f t="shared" si="213"/>
        <v>14.166465019316469</v>
      </c>
      <c r="L1905">
        <f>MIN(MAX(L1904*(1+MAX(MIN(((B1905-B1904)/B1904)/($K$7*卓尔金历!$O$8),0),-卓尔金历!$N$11))+MIN(MAX(((B1905-B1904)/B1904)/($K$7*卓尔金历!$O$8),0),卓尔金历!$N$11),0),1)</f>
        <v>1</v>
      </c>
      <c r="M1905">
        <f t="shared" si="214"/>
        <v>1043.5692049749105</v>
      </c>
      <c r="N1905">
        <f t="shared" si="215"/>
        <v>2.3790766787077516E-2</v>
      </c>
      <c r="O1905">
        <f t="shared" si="217"/>
        <v>1.7404755754377714E-2</v>
      </c>
      <c r="P1905">
        <f t="shared" si="218"/>
        <v>1.1961968653580341E-2</v>
      </c>
      <c r="Q1905">
        <f t="shared" si="216"/>
        <v>24.796132762564973</v>
      </c>
    </row>
    <row r="1906" spans="1:17">
      <c r="A1906" s="842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210"/>
        <v>1.3927904264261675</v>
      </c>
      <c r="G1906">
        <f>LN(F1906/参数实验室!$E$58)/参数实验室!$E$59</f>
        <v>-1.664103271713405E-2</v>
      </c>
      <c r="H1906" s="905">
        <f>INDEX(神经网络!$F$10:$BN$70,MATCH(ROUND(G1906*2,1)/2,神经网络!$D$10:$D$70,0),MATCH(ROUND(E1906*2,1)/2,神经网络!$F$8:$BN$8,0))</f>
        <v>-0.30271974644066357</v>
      </c>
      <c r="I1906">
        <f t="shared" si="211"/>
        <v>1799.7548466464748</v>
      </c>
      <c r="J1906">
        <f t="shared" si="212"/>
        <v>129.59139699134079</v>
      </c>
      <c r="K1906">
        <f t="shared" si="213"/>
        <v>13.887919170797527</v>
      </c>
      <c r="L1906">
        <f>MIN(MAX(L1905*(1+MAX(MIN(((B1906-B1905)/B1905)/($K$7*卓尔金历!$O$8),0),-卓尔金历!$N$11))+MIN(MAX(((B1906-B1905)/B1905)/($K$7*卓尔金历!$O$8),0),卓尔金历!$N$11),0),1)</f>
        <v>1</v>
      </c>
      <c r="M1906">
        <f t="shared" si="214"/>
        <v>1039.2939101935513</v>
      </c>
      <c r="N1906">
        <f t="shared" si="215"/>
        <v>1.5877732699808949E-2</v>
      </c>
      <c r="O1906">
        <f t="shared" si="217"/>
        <v>1.7149437990602416E-2</v>
      </c>
      <c r="P1906">
        <f t="shared" si="218"/>
        <v>9.5793487063989408E-2</v>
      </c>
      <c r="Q1906">
        <f t="shared" si="216"/>
        <v>24.794917608279718</v>
      </c>
    </row>
    <row r="1907" spans="1:17">
      <c r="A1907" s="842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210"/>
        <v>1.4135394687451699</v>
      </c>
      <c r="G1907">
        <f>LN(F1907/参数实验室!$E$58)/参数实验室!$E$59</f>
        <v>-8.8797091331608465E-3</v>
      </c>
      <c r="H1907" s="905">
        <f>INDEX(神经网络!$F$10:$BN$70,MATCH(ROUND(G1907*2,1)/2,神经网络!$D$10:$D$70,0),MATCH(ROUND(E1907*2,1)/2,神经网络!$F$8:$BN$8,0))</f>
        <v>-0.25802175414888895</v>
      </c>
      <c r="I1907">
        <f t="shared" si="211"/>
        <v>1812.7492704634833</v>
      </c>
      <c r="J1907">
        <f t="shared" si="212"/>
        <v>126.5005386856068</v>
      </c>
      <c r="K1907">
        <f t="shared" si="213"/>
        <v>14.329972736074502</v>
      </c>
      <c r="L1907">
        <f>MIN(MAX(L1906*(1+MAX(MIN(((B1907-B1906)/B1906)/($K$7*卓尔金历!$O$8),0),-卓尔金历!$N$11))+MIN(MAX(((B1907-B1906)/B1906)/($K$7*卓尔金历!$O$8),0),卓尔金历!$N$11),0),1)</f>
        <v>0.29820667132248579</v>
      </c>
      <c r="M1907">
        <f t="shared" si="214"/>
        <v>1046.7977241516885</v>
      </c>
      <c r="N1907">
        <f t="shared" si="215"/>
        <v>-2.3850798567597219E-2</v>
      </c>
      <c r="O1907">
        <f t="shared" si="217"/>
        <v>1.888130742085407E-2</v>
      </c>
      <c r="P1907">
        <f t="shared" si="218"/>
        <v>1.3142552537028025E-2</v>
      </c>
      <c r="Q1907">
        <f t="shared" si="216"/>
        <v>24.812066747565829</v>
      </c>
    </row>
    <row r="1908" spans="1:17">
      <c r="A1908" s="842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210"/>
        <v>1.335479809471346</v>
      </c>
      <c r="G1908">
        <f>LN(F1908/参数实验室!$E$58)/参数实验室!$E$59</f>
        <v>-3.8694665182716782E-2</v>
      </c>
      <c r="H1908" s="905">
        <f>INDEX(神经网络!$F$10:$BN$70,MATCH(ROUND(G1908*2,1)/2,神经网络!$D$10:$D$70,0),MATCH(ROUND(E1908*2,1)/2,神经网络!$F$8:$BN$8,0))</f>
        <v>-0.26506649628435491</v>
      </c>
      <c r="I1908">
        <f t="shared" si="211"/>
        <v>1787.6752220555829</v>
      </c>
      <c r="J1908">
        <f t="shared" si="212"/>
        <v>133.28199193966685</v>
      </c>
      <c r="K1908">
        <f t="shared" si="213"/>
        <v>13.41272887686744</v>
      </c>
      <c r="L1908">
        <f>MIN(MAX(L1907*(1+MAX(MIN(((B1908-B1907)/B1907)/($K$7*卓尔金历!$O$8),0),-卓尔金历!$N$11))+MIN(MAX(((B1908-B1907)/B1907)/($K$7*卓尔金历!$O$8),0),卓尔金历!$N$11),0),1)</f>
        <v>1</v>
      </c>
      <c r="M1908">
        <f t="shared" si="214"/>
        <v>1042.4798811641749</v>
      </c>
      <c r="N1908">
        <f t="shared" si="215"/>
        <v>5.3608097835172674E-2</v>
      </c>
      <c r="O1908">
        <f t="shared" si="217"/>
        <v>2.0759557944965822E-2</v>
      </c>
      <c r="P1908">
        <f t="shared" si="218"/>
        <v>9.6873623102480268E-4</v>
      </c>
      <c r="Q1908">
        <f t="shared" si="216"/>
        <v>24.807556198789882</v>
      </c>
    </row>
    <row r="1909" spans="1:17">
      <c r="A1909" s="842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210"/>
        <v>1.1371059708382536</v>
      </c>
      <c r="G1909">
        <f>LN(F1909/参数实验室!$E$58)/参数实验室!$E$59</f>
        <v>-0.12309341153508233</v>
      </c>
      <c r="H1909" s="905">
        <f>INDEX(神经网络!$F$10:$BN$70,MATCH(ROUND(G1909*2,1)/2,神经网络!$D$10:$D$70,0),MATCH(ROUND(E1909*2,1)/2,神经网络!$F$8:$BN$8,0))</f>
        <v>-0.26824502053576799</v>
      </c>
      <c r="I1909">
        <f t="shared" si="211"/>
        <v>1705.2931157307489</v>
      </c>
      <c r="J1909">
        <f t="shared" si="212"/>
        <v>156.45385259965644</v>
      </c>
      <c r="K1909">
        <f t="shared" si="213"/>
        <v>10.899655632605967</v>
      </c>
      <c r="L1909">
        <f>MIN(MAX(L1908*(1+MAX(MIN(((B1909-B1908)/B1908)/($K$7*卓尔金历!$O$8),0),-卓尔金历!$N$11))+MIN(MAX(((B1909-B1908)/B1908)/($K$7*卓尔金历!$O$8),0),卓尔金历!$N$11),0),1)</f>
        <v>1</v>
      </c>
      <c r="M1909">
        <f t="shared" si="214"/>
        <v>994.43889063524921</v>
      </c>
      <c r="N1909">
        <f t="shared" si="215"/>
        <v>0.17385589998143822</v>
      </c>
      <c r="O1909">
        <f t="shared" si="217"/>
        <v>3.9727468488942069E-2</v>
      </c>
      <c r="P1909">
        <f t="shared" si="218"/>
        <v>0</v>
      </c>
      <c r="Q1909">
        <f t="shared" si="216"/>
        <v>24.806448724130629</v>
      </c>
    </row>
    <row r="1910" spans="1:17">
      <c r="A1910" s="842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210"/>
        <v>0.91590612783484804</v>
      </c>
      <c r="G1910">
        <f>LN(F1910/参数实验室!$E$58)/参数实验室!$E$59</f>
        <v>-0.23663393864013232</v>
      </c>
      <c r="H1910" s="905">
        <f>INDEX(神经网络!$F$10:$BN$70,MATCH(ROUND(G1910*2,1)/2,神经网络!$D$10:$D$70,0),MATCH(ROUND(E1910*2,1)/2,神经网络!$F$8:$BN$8,0))</f>
        <v>-0.57111060903130884</v>
      </c>
      <c r="I1910">
        <f t="shared" si="211"/>
        <v>1595.1074702371866</v>
      </c>
      <c r="J1910">
        <f t="shared" si="212"/>
        <v>194.1398986473001</v>
      </c>
      <c r="K1910">
        <f t="shared" si="213"/>
        <v>8.2162784741897248</v>
      </c>
      <c r="L1910">
        <f>MIN(MAX(L1909*(1+MAX(MIN(((B1910-B1909)/B1909)/($K$7*卓尔金历!$O$8),0),-卓尔金历!$N$11))+MIN(MAX(((B1910-B1909)/B1909)/($K$7*卓尔金历!$O$8),0),卓尔金历!$N$11),0),1)</f>
        <v>1</v>
      </c>
      <c r="M1910">
        <f t="shared" si="214"/>
        <v>930.18431172575015</v>
      </c>
      <c r="N1910">
        <f t="shared" si="215"/>
        <v>0.24087643366684602</v>
      </c>
      <c r="O1910">
        <f t="shared" si="217"/>
        <v>6.0803123192417326E-2</v>
      </c>
      <c r="P1910">
        <f t="shared" si="218"/>
        <v>0</v>
      </c>
      <c r="Q1910">
        <f t="shared" si="216"/>
        <v>24.806448724130629</v>
      </c>
    </row>
    <row r="1911" spans="1:17">
      <c r="A1911" s="842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210"/>
        <v>1.1311070683797202</v>
      </c>
      <c r="G1911">
        <f>LN(F1911/参数实验室!$E$58)/参数实验室!$E$59</f>
        <v>-0.12586965476812118</v>
      </c>
      <c r="H1911" s="905">
        <f>INDEX(神经网络!$F$10:$BN$70,MATCH(ROUND(G1911*2,1)/2,神经网络!$D$10:$D$70,0),MATCH(ROUND(E1911*2,1)/2,神经网络!$F$8:$BN$8,0))</f>
        <v>-0.42438257751774672</v>
      </c>
      <c r="I1911">
        <f t="shared" si="211"/>
        <v>1769.8354292661338</v>
      </c>
      <c r="J1911">
        <f t="shared" si="212"/>
        <v>156.90355532500661</v>
      </c>
      <c r="K1911">
        <f t="shared" si="213"/>
        <v>11.279766258961661</v>
      </c>
      <c r="L1911">
        <f>MIN(MAX(L1910*(1+MAX(MIN(((B1911-B1910)/B1910)/($K$7*卓尔金历!$O$8),0),-卓尔金历!$N$11))+MIN(MAX(((B1911-B1910)/B1910)/($K$7*卓尔金历!$O$8),0),卓尔金历!$N$11),0),1)</f>
        <v>0</v>
      </c>
      <c r="M1911">
        <f t="shared" si="214"/>
        <v>1032.0766351843185</v>
      </c>
      <c r="N1911">
        <f t="shared" si="215"/>
        <v>-0.19180160071033059</v>
      </c>
      <c r="O1911">
        <f t="shared" si="217"/>
        <v>7.7517795392032088E-2</v>
      </c>
      <c r="P1911">
        <f t="shared" si="218"/>
        <v>5.718291728986709E-3</v>
      </c>
      <c r="Q1911">
        <f t="shared" si="216"/>
        <v>24.806448724130629</v>
      </c>
    </row>
    <row r="1912" spans="1:17">
      <c r="A1912" s="842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210"/>
        <v>1.1758722293092014</v>
      </c>
      <c r="G1912">
        <f>LN(F1912/参数实验室!$E$58)/参数实验室!$E$59</f>
        <v>-0.10549831877295612</v>
      </c>
      <c r="H1912" s="905">
        <f>INDEX(神经网络!$F$10:$BN$70,MATCH(ROUND(G1912*2,1)/2,神经网络!$D$10:$D$70,0),MATCH(ROUND(E1912*2,1)/2,神经网络!$F$8:$BN$8,0))</f>
        <v>-0.36794061526089811</v>
      </c>
      <c r="I1912">
        <f t="shared" si="211"/>
        <v>1803.688376741791</v>
      </c>
      <c r="J1912">
        <f t="shared" si="212"/>
        <v>149.83161086947811</v>
      </c>
      <c r="K1912">
        <f t="shared" si="213"/>
        <v>12.038103083020491</v>
      </c>
      <c r="L1912">
        <f>MIN(MAX(L1911*(1+MAX(MIN(((B1912-B1911)/B1911)/($K$7*卓尔金历!$O$8),0),-卓尔金历!$N$11))+MIN(MAX(((B1912-B1911)/B1911)/($K$7*卓尔金历!$O$8),0),卓尔金历!$N$11),0),1)</f>
        <v>0</v>
      </c>
      <c r="M1912">
        <f t="shared" si="214"/>
        <v>1032.0766351843185</v>
      </c>
      <c r="N1912">
        <f t="shared" si="215"/>
        <v>-4.5071919759114613E-2</v>
      </c>
      <c r="O1912">
        <f t="shared" si="217"/>
        <v>7.8899221943056652E-2</v>
      </c>
      <c r="P1912">
        <f t="shared" si="218"/>
        <v>0.68083286990555569</v>
      </c>
      <c r="Q1912">
        <f t="shared" si="216"/>
        <v>24.809162003458265</v>
      </c>
    </row>
    <row r="1913" spans="1:17">
      <c r="A1913" s="842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210"/>
        <v>1.1293331006018386</v>
      </c>
      <c r="G1913">
        <f>LN(F1913/参数实验室!$E$58)/参数实验室!$E$59</f>
        <v>-0.12669345392409231</v>
      </c>
      <c r="H1913" s="905">
        <f>INDEX(神经网络!$F$10:$BN$70,MATCH(ROUND(G1913*2,1)/2,神经网络!$D$10:$D$70,0),MATCH(ROUND(E1913*2,1)/2,神经网络!$F$8:$BN$8,0))</f>
        <v>-0.42438257751774672</v>
      </c>
      <c r="I1913">
        <f t="shared" si="211"/>
        <v>1781.3288685210277</v>
      </c>
      <c r="J1913">
        <f t="shared" si="212"/>
        <v>154.87969354774313</v>
      </c>
      <c r="K1913">
        <f t="shared" si="213"/>
        <v>11.501371340019576</v>
      </c>
      <c r="L1913">
        <f>MIN(MAX(L1912*(1+MAX(MIN(((B1913-B1912)/B1912)/($K$7*卓尔金历!$O$8),0),-卓尔金历!$N$11))+MIN(MAX(((B1913-B1912)/B1912)/($K$7*卓尔金历!$O$8),0),卓尔金历!$N$11),0),1)</f>
        <v>0.99135527400191537</v>
      </c>
      <c r="M1913">
        <f t="shared" si="214"/>
        <v>1032.0766351843185</v>
      </c>
      <c r="N1913">
        <f t="shared" si="215"/>
        <v>3.369170663634212E-2</v>
      </c>
      <c r="O1913">
        <f t="shared" si="217"/>
        <v>7.8837929365822595E-2</v>
      </c>
      <c r="P1913">
        <f t="shared" si="218"/>
        <v>0.99611730912055785</v>
      </c>
      <c r="Q1913">
        <f t="shared" si="216"/>
        <v>24.599773250380711</v>
      </c>
    </row>
    <row r="1914" spans="1:17">
      <c r="A1914" s="842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210"/>
        <v>1.1278147091547084</v>
      </c>
      <c r="G1914">
        <f>LN(F1914/参数实验室!$E$58)/参数实验室!$E$59</f>
        <v>-0.12739959643436505</v>
      </c>
      <c r="H1914" s="905">
        <f>INDEX(神经网络!$F$10:$BN$70,MATCH(ROUND(G1914*2,1)/2,神经网络!$D$10:$D$70,0),MATCH(ROUND(E1914*2,1)/2,神经网络!$F$8:$BN$8,0))</f>
        <v>-0.46789075911576716</v>
      </c>
      <c r="I1914">
        <f t="shared" si="211"/>
        <v>1786.3167755934255</v>
      </c>
      <c r="J1914">
        <f t="shared" si="212"/>
        <v>153.8577869997203</v>
      </c>
      <c r="K1914">
        <f t="shared" si="213"/>
        <v>11.610181131727007</v>
      </c>
      <c r="L1914">
        <f>MIN(MAX(L1913*(1+MAX(MIN(((B1914-B1913)/B1913)/($K$7*卓尔金历!$O$8),0),-卓尔金历!$N$11))+MIN(MAX(((B1914-B1913)/B1913)/($K$7*卓尔金历!$O$8),0),卓尔金历!$N$11),0),1)</f>
        <v>0.79889002160363953</v>
      </c>
      <c r="M1914">
        <f t="shared" si="214"/>
        <v>1034.9415750799299</v>
      </c>
      <c r="N1914">
        <f t="shared" si="215"/>
        <v>-6.5980666968959425E-3</v>
      </c>
      <c r="O1914">
        <f t="shared" si="217"/>
        <v>7.8655159575618624E-2</v>
      </c>
      <c r="P1914">
        <f t="shared" si="218"/>
        <v>1</v>
      </c>
      <c r="Q1914">
        <f t="shared" si="216"/>
        <v>24.668387740155335</v>
      </c>
    </row>
    <row r="1915" spans="1:17">
      <c r="A1915" s="842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210"/>
        <v>1.1403137524675482</v>
      </c>
      <c r="G1915">
        <f>LN(F1915/参数实验室!$E$58)/参数实验室!$E$59</f>
        <v>-0.12161488014834171</v>
      </c>
      <c r="H1915" s="905">
        <f>INDEX(神经网络!$F$10:$BN$70,MATCH(ROUND(G1915*2,1)/2,神经网络!$D$10:$D$70,0),MATCH(ROUND(E1915*2,1)/2,神经网络!$F$8:$BN$8,0))</f>
        <v>-0.32074218239021657</v>
      </c>
      <c r="I1915">
        <f t="shared" si="211"/>
        <v>1788.6838270829148</v>
      </c>
      <c r="J1915">
        <f t="shared" si="212"/>
        <v>153.42205019751768</v>
      </c>
      <c r="K1915">
        <f t="shared" si="213"/>
        <v>11.658583787533399</v>
      </c>
      <c r="L1915">
        <f>MIN(MAX(L1914*(1+MAX(MIN(((B1915-B1914)/B1914)/($K$7*卓尔金历!$O$8),0),-卓尔金历!$N$11))+MIN(MAX(((B1915-B1914)/B1914)/($K$7*卓尔金历!$O$8),0),卓尔金历!$N$11),0),1)</f>
        <v>0.73231703083138133</v>
      </c>
      <c r="M1915">
        <f t="shared" si="214"/>
        <v>1036.0371751680716</v>
      </c>
      <c r="N1915">
        <f t="shared" si="215"/>
        <v>-2.8320750655501962E-3</v>
      </c>
      <c r="O1915">
        <f t="shared" si="217"/>
        <v>7.8562355993212138E-2</v>
      </c>
      <c r="P1915">
        <f t="shared" si="218"/>
        <v>1</v>
      </c>
      <c r="Q1915">
        <f t="shared" si="216"/>
        <v>24.701075863976058</v>
      </c>
    </row>
    <row r="1916" spans="1:17">
      <c r="A1916" s="842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210"/>
        <v>1.2255206037280544</v>
      </c>
      <c r="G1916">
        <f>LN(F1916/参数实验室!$E$58)/参数实验室!$E$59</f>
        <v>-8.3792695704629411E-2</v>
      </c>
      <c r="H1916" s="905">
        <f>INDEX(神经网络!$F$10:$BN$70,MATCH(ROUND(G1916*2,1)/2,神经网络!$D$10:$D$70,0),MATCH(ROUND(E1916*2,1)/2,神经网络!$F$8:$BN$8,0))</f>
        <v>-0.45643122421880272</v>
      </c>
      <c r="I1916">
        <f t="shared" si="211"/>
        <v>1828.1488844314715</v>
      </c>
      <c r="J1916">
        <f t="shared" si="212"/>
        <v>142.86820158812463</v>
      </c>
      <c r="K1916">
        <f t="shared" si="213"/>
        <v>12.796051634371727</v>
      </c>
      <c r="L1916">
        <f>MIN(MAX(L1915*(1+MAX(MIN(((B1916-B1915)/B1915)/($K$7*卓尔金历!$O$8),0),-卓尔金历!$N$11))+MIN(MAX(((B1916-B1915)/B1915)/($K$7*卓尔金历!$O$8),0),卓尔金历!$N$11),0),1)</f>
        <v>0</v>
      </c>
      <c r="M1916">
        <f t="shared" si="214"/>
        <v>1052.7771049270771</v>
      </c>
      <c r="N1916">
        <f t="shared" si="215"/>
        <v>-6.8789646571701321E-2</v>
      </c>
      <c r="O1916">
        <f t="shared" si="217"/>
        <v>8.0858894678558418E-2</v>
      </c>
      <c r="P1916">
        <f t="shared" si="218"/>
        <v>0.25291449202078975</v>
      </c>
      <c r="Q1916">
        <f t="shared" si="216"/>
        <v>25.246074013331871</v>
      </c>
    </row>
    <row r="1917" spans="1:17">
      <c r="A1917" s="842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210"/>
        <v>1.3825429472908692</v>
      </c>
      <c r="G1917">
        <f>LN(F1917/参数实验室!$E$58)/参数实验室!$E$59</f>
        <v>-2.0516931265948057E-2</v>
      </c>
      <c r="H1917" s="905">
        <f>INDEX(神经网络!$F$10:$BN$70,MATCH(ROUND(G1917*2,1)/2,神经网络!$D$10:$D$70,0),MATCH(ROUND(E1917*2,1)/2,神经网络!$F$8:$BN$8,0))</f>
        <v>-0.33460621337451085</v>
      </c>
      <c r="I1917">
        <f t="shared" si="211"/>
        <v>1935.0195646027666</v>
      </c>
      <c r="J1917">
        <f t="shared" si="212"/>
        <v>124.57004908024392</v>
      </c>
      <c r="K1917">
        <f t="shared" si="213"/>
        <v>15.533585953364206</v>
      </c>
      <c r="L1917">
        <f>MIN(MAX(L1916*(1+MAX(MIN(((B1917-B1916)/B1916)/($K$7*卓尔金历!$O$8),0),-卓尔金历!$N$11))+MIN(MAX(((B1917-B1916)/B1916)/($K$7*卓尔金历!$O$8),0),卓尔金历!$N$11),0),1)</f>
        <v>0</v>
      </c>
      <c r="M1917">
        <f t="shared" si="214"/>
        <v>1052.7771049270771</v>
      </c>
      <c r="N1917">
        <f t="shared" si="215"/>
        <v>-0.12807715295970856</v>
      </c>
      <c r="O1917">
        <f t="shared" si="217"/>
        <v>8.6545953784207041E-2</v>
      </c>
      <c r="P1917">
        <f t="shared" si="218"/>
        <v>4.9165659884091668E-2</v>
      </c>
      <c r="Q1917">
        <f t="shared" si="216"/>
        <v>25.619336700187322</v>
      </c>
    </row>
    <row r="1918" spans="1:17">
      <c r="A1918" s="842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210"/>
        <v>1.2883373193127066</v>
      </c>
      <c r="G1918">
        <f>LN(F1918/参数实验室!$E$58)/参数实验室!$E$59</f>
        <v>-5.7556947384815198E-2</v>
      </c>
      <c r="H1918" s="905">
        <f>INDEX(神经网络!$F$10:$BN$70,MATCH(ROUND(G1918*2,1)/2,神经网络!$D$10:$D$70,0),MATCH(ROUND(E1918*2,1)/2,神经网络!$F$8:$BN$8,0))</f>
        <v>-0.35841206918541058</v>
      </c>
      <c r="I1918">
        <f t="shared" si="211"/>
        <v>1898.0921155527001</v>
      </c>
      <c r="J1918">
        <f t="shared" si="212"/>
        <v>131.67471369857518</v>
      </c>
      <c r="K1918">
        <f t="shared" si="213"/>
        <v>14.415008487489416</v>
      </c>
      <c r="L1918">
        <f>MIN(MAX(L1917*(1+MAX(MIN(((B1918-B1917)/B1917)/($K$7*卓尔金历!$O$8),0),-卓尔金历!$N$11))+MIN(MAX(((B1918-B1917)/B1917)/($K$7*卓尔金历!$O$8),0),卓尔金历!$N$11),0),1)</f>
        <v>1</v>
      </c>
      <c r="M1918">
        <f t="shared" si="214"/>
        <v>1052.7771049270771</v>
      </c>
      <c r="N1918">
        <f t="shared" si="215"/>
        <v>5.7033489757675755E-2</v>
      </c>
      <c r="O1918">
        <f t="shared" si="217"/>
        <v>8.6922861996455672E-2</v>
      </c>
      <c r="P1918">
        <f t="shared" si="218"/>
        <v>0.54439734626956149</v>
      </c>
      <c r="Q1918">
        <f t="shared" si="216"/>
        <v>25.59529895644226</v>
      </c>
    </row>
    <row r="1919" spans="1:17">
      <c r="A1919" s="842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210"/>
        <v>1.2803096724624003</v>
      </c>
      <c r="G1919">
        <f>LN(F1919/参数实验室!$E$58)/参数实验室!$E$59</f>
        <v>-6.0837551248897032E-2</v>
      </c>
      <c r="H1919" s="905">
        <f>INDEX(神经网络!$F$10:$BN$70,MATCH(ROUND(G1919*2,1)/2,神经网络!$D$10:$D$70,0),MATCH(ROUND(E1919*2,1)/2,神经网络!$F$8:$BN$8,0))</f>
        <v>-0.35841206918541058</v>
      </c>
      <c r="I1919">
        <f t="shared" si="211"/>
        <v>1896.8592937237399</v>
      </c>
      <c r="J1919">
        <f t="shared" si="212"/>
        <v>131.91333147120997</v>
      </c>
      <c r="K1919">
        <f t="shared" si="213"/>
        <v>14.379587510741692</v>
      </c>
      <c r="L1919">
        <f>MIN(MAX(L1918*(1+MAX(MIN(((B1919-B1918)/B1918)/($K$7*卓尔金历!$O$8),0),-卓尔金历!$N$11))+MIN(MAX(((B1919-B1918)/B1918)/($K$7*卓尔金历!$O$8),0),卓尔金历!$N$11),0),1)</f>
        <v>1</v>
      </c>
      <c r="M1919">
        <f t="shared" si="214"/>
        <v>1052.0933200963257</v>
      </c>
      <c r="N1919">
        <f t="shared" si="215"/>
        <v>1.8121761265493294E-3</v>
      </c>
      <c r="O1919">
        <f t="shared" si="217"/>
        <v>8.6919741088673813E-2</v>
      </c>
      <c r="P1919">
        <f t="shared" si="218"/>
        <v>1</v>
      </c>
      <c r="Q1919">
        <f t="shared" si="216"/>
        <v>25.586248734358897</v>
      </c>
    </row>
    <row r="1920" spans="1:17">
      <c r="A1920" s="842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210"/>
        <v>1.2907300268707564</v>
      </c>
      <c r="G1920">
        <f>LN(F1920/参数实验室!$E$58)/参数实验室!$E$59</f>
        <v>-5.6583089452869259E-2</v>
      </c>
      <c r="H1920" s="905">
        <f>INDEX(神经网络!$F$10:$BN$70,MATCH(ROUND(G1920*2,1)/2,神经网络!$D$10:$D$70,0),MATCH(ROUND(E1920*2,1)/2,神经网络!$F$8:$BN$8,0))</f>
        <v>-0.35841206918541058</v>
      </c>
      <c r="I1920">
        <f t="shared" si="211"/>
        <v>1890.9776774030238</v>
      </c>
      <c r="J1920">
        <f t="shared" si="212"/>
        <v>133.05454690555015</v>
      </c>
      <c r="K1920">
        <f t="shared" si="213"/>
        <v>14.212048527325786</v>
      </c>
      <c r="L1920">
        <f>MIN(MAX(L1919*(1+MAX(MIN(((B1920-B1919)/B1919)/($K$7*卓尔金历!$O$8),0),-卓尔金历!$N$11))+MIN(MAX(((B1920-B1919)/B1919)/($K$7*卓尔金历!$O$8),0),卓尔金历!$N$11),0),1)</f>
        <v>1</v>
      </c>
      <c r="M1920">
        <f t="shared" si="214"/>
        <v>1048.8310806340369</v>
      </c>
      <c r="N1920">
        <f t="shared" si="215"/>
        <v>8.6512517090758176E-3</v>
      </c>
      <c r="O1920">
        <f t="shared" si="217"/>
        <v>8.6922821896136274E-2</v>
      </c>
      <c r="P1920">
        <f t="shared" si="218"/>
        <v>1</v>
      </c>
      <c r="Q1920">
        <f t="shared" si="216"/>
        <v>25.506913119619398</v>
      </c>
    </row>
    <row r="1921" spans="1:17">
      <c r="A1921" s="842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210"/>
        <v>1.2813010816693422</v>
      </c>
      <c r="G1921">
        <f>LN(F1921/参数实验室!$E$58)/参数实验室!$E$59</f>
        <v>-6.0431287216976368E-2</v>
      </c>
      <c r="H1921" s="905">
        <f>INDEX(神经网络!$F$10:$BN$70,MATCH(ROUND(G1921*2,1)/2,神经网络!$D$10:$D$70,0),MATCH(ROUND(E1921*2,1)/2,神经网络!$F$8:$BN$8,0))</f>
        <v>-0.40139588355012412</v>
      </c>
      <c r="I1921">
        <f t="shared" si="211"/>
        <v>1892.6321718574009</v>
      </c>
      <c r="J1921">
        <f t="shared" si="212"/>
        <v>132.72973943577642</v>
      </c>
      <c r="K1921">
        <f t="shared" si="213"/>
        <v>14.259292453242431</v>
      </c>
      <c r="L1921">
        <f>MIN(MAX(L1920*(1+MAX(MIN(((B1921-B1920)/B1920)/($K$7*卓尔金历!$O$8),0),-卓尔金历!$N$11))+MIN(MAX(((B1921-B1920)/B1920)/($K$7*卓尔金历!$O$8),0),卓尔金历!$N$11),0),1)</f>
        <v>0.92817054043600167</v>
      </c>
      <c r="M1921">
        <f t="shared" si="214"/>
        <v>1049.7487462560184</v>
      </c>
      <c r="N1921">
        <f t="shared" si="215"/>
        <v>-2.4411602408770322E-3</v>
      </c>
      <c r="O1921">
        <f t="shared" si="217"/>
        <v>8.6780675859089634E-2</v>
      </c>
      <c r="P1921">
        <f t="shared" si="218"/>
        <v>1</v>
      </c>
      <c r="Q1921">
        <f t="shared" si="216"/>
        <v>25.52923017116844</v>
      </c>
    </row>
    <row r="1922" spans="1:17">
      <c r="A1922" s="842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210"/>
        <v>1.2978390811764633</v>
      </c>
      <c r="G1922">
        <f>LN(F1922/参数实验室!$E$58)/参数实验室!$E$59</f>
        <v>-5.370024173291698E-2</v>
      </c>
      <c r="H1922" s="905">
        <f>INDEX(神经网络!$F$10:$BN$70,MATCH(ROUND(G1922*2,1)/2,神经网络!$D$10:$D$70,0),MATCH(ROUND(E1922*2,1)/2,神经网络!$F$8:$BN$8,0))</f>
        <v>-0.40139588355012412</v>
      </c>
      <c r="I1922">
        <f t="shared" si="211"/>
        <v>1919.7554815722908</v>
      </c>
      <c r="J1922">
        <f t="shared" si="212"/>
        <v>127.99090219863504</v>
      </c>
      <c r="K1922">
        <f t="shared" si="213"/>
        <v>14.999155788377308</v>
      </c>
      <c r="L1922">
        <f>MIN(MAX(L1921*(1+MAX(MIN(((B1922-B1921)/B1921)/($K$7*卓尔金历!$O$8),0),-卓尔金历!$N$11))+MIN(MAX(((B1922-B1921)/B1921)/($K$7*卓尔金历!$O$8),0),卓尔金历!$N$11),0),1)</f>
        <v>0</v>
      </c>
      <c r="M1922">
        <f t="shared" si="214"/>
        <v>1063.7120957932059</v>
      </c>
      <c r="N1922">
        <f t="shared" si="215"/>
        <v>-3.5702904694048208E-2</v>
      </c>
      <c r="O1922">
        <f t="shared" si="217"/>
        <v>8.7154523640235224E-2</v>
      </c>
      <c r="P1922">
        <f t="shared" si="218"/>
        <v>1</v>
      </c>
      <c r="Q1922">
        <f t="shared" si="216"/>
        <v>25.895089542583314</v>
      </c>
    </row>
    <row r="1923" spans="1:17">
      <c r="A1923" s="842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210"/>
        <v>1.2956808603518486</v>
      </c>
      <c r="G1923">
        <f>LN(F1923/参数实验室!$E$58)/参数实验室!$E$59</f>
        <v>-5.4573765910615663E-2</v>
      </c>
      <c r="H1923" s="905">
        <f>INDEX(神经网络!$F$10:$BN$70,MATCH(ROUND(G1923*2,1)/2,神经网络!$D$10:$D$70,0),MATCH(ROUND(E1923*2,1)/2,神经网络!$F$8:$BN$8,0))</f>
        <v>-0.35841206918541058</v>
      </c>
      <c r="I1923">
        <f t="shared" si="211"/>
        <v>1919.8804052258918</v>
      </c>
      <c r="J1923">
        <f t="shared" si="212"/>
        <v>127.97015282710161</v>
      </c>
      <c r="K1923">
        <f t="shared" si="213"/>
        <v>15.002563979272658</v>
      </c>
      <c r="L1923">
        <f>MIN(MAX(L1922*(1+MAX(MIN(((B1923-B1922)/B1922)/($K$7*卓尔金历!$O$8),0),-卓尔金历!$N$11))+MIN(MAX(((B1923-B1922)/B1922)/($K$7*卓尔金历!$O$8),0),卓尔金历!$N$11),0),1)</f>
        <v>0</v>
      </c>
      <c r="M1923">
        <f t="shared" si="214"/>
        <v>1063.7120957932059</v>
      </c>
      <c r="N1923">
        <f t="shared" si="215"/>
        <v>-1.6211598775389571E-4</v>
      </c>
      <c r="O1923">
        <f t="shared" si="217"/>
        <v>8.7039227609114977E-2</v>
      </c>
      <c r="P1923">
        <f t="shared" si="218"/>
        <v>1</v>
      </c>
      <c r="Q1923">
        <f t="shared" si="216"/>
        <v>25.896774605721319</v>
      </c>
    </row>
    <row r="1924" spans="1:17">
      <c r="A1924" s="842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210"/>
        <v>1.254101102182225</v>
      </c>
      <c r="G1924">
        <f>LN(F1924/参数实验室!$E$58)/参数实验室!$E$59</f>
        <v>-7.1693064158997927E-2</v>
      </c>
      <c r="H1924" s="905">
        <f>INDEX(神经网络!$F$10:$BN$70,MATCH(ROUND(G1924*2,1)/2,神经网络!$D$10:$D$70,0),MATCH(ROUND(E1924*2,1)/2,神经网络!$F$8:$BN$8,0))</f>
        <v>-0.35841206918541058</v>
      </c>
      <c r="I1924">
        <f t="shared" si="211"/>
        <v>1890.828917262493</v>
      </c>
      <c r="J1924">
        <f t="shared" si="212"/>
        <v>133.37296995331363</v>
      </c>
      <c r="K1924">
        <f t="shared" si="213"/>
        <v>14.177002416039516</v>
      </c>
      <c r="L1924">
        <f>MIN(MAX(L1923*(1+MAX(MIN(((B1924-B1923)/B1923)/($K$7*卓尔金历!$O$8),0),-卓尔金历!$N$11))+MIN(MAX(((B1924-B1923)/B1923)/($K$7*卓尔金历!$O$8),0),卓尔金历!$N$11),0),1)</f>
        <v>1</v>
      </c>
      <c r="M1924">
        <f t="shared" si="214"/>
        <v>1063.7120957932059</v>
      </c>
      <c r="N1924">
        <f t="shared" si="215"/>
        <v>4.2219353551227488E-2</v>
      </c>
      <c r="O1924">
        <f t="shared" si="217"/>
        <v>8.7201593551762699E-2</v>
      </c>
      <c r="P1924">
        <f t="shared" si="218"/>
        <v>0.87551647275732647</v>
      </c>
      <c r="Q1924">
        <f t="shared" si="216"/>
        <v>25.504906532219916</v>
      </c>
    </row>
    <row r="1925" spans="1:17">
      <c r="A1925" s="842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219">C1925/B1925</f>
        <v>1.2511485616968201</v>
      </c>
      <c r="G1925">
        <f>LN(F1925/参数实验室!$E$58)/参数实验室!$E$59</f>
        <v>-7.2930189185648253E-2</v>
      </c>
      <c r="H1925" s="905">
        <f>INDEX(神经网络!$F$10:$BN$70,MATCH(ROUND(G1925*2,1)/2,神经网络!$D$10:$D$70,0),MATCH(ROUND(E1925*2,1)/2,神经网络!$F$8:$BN$8,0))</f>
        <v>-0.40139588355012412</v>
      </c>
      <c r="I1925">
        <f t="shared" si="211"/>
        <v>1892.3049637032286</v>
      </c>
      <c r="J1925">
        <f t="shared" si="212"/>
        <v>133.0824787518452</v>
      </c>
      <c r="K1925">
        <f t="shared" si="213"/>
        <v>14.219039060970237</v>
      </c>
      <c r="L1925">
        <f>MIN(MAX(L1924*(1+MAX(MIN(((B1925-B1924)/B1924)/($K$7*卓尔金历!$O$8),0),-卓尔金历!$N$11))+MIN(MAX(((B1925-B1924)/B1924)/($K$7*卓尔金历!$O$8),0),卓尔金历!$N$11),0),1)</f>
        <v>0.93591277431555642</v>
      </c>
      <c r="M1925">
        <f t="shared" si="214"/>
        <v>1064.542466240066</v>
      </c>
      <c r="N1925">
        <f t="shared" si="215"/>
        <v>-2.1780365359645552E-3</v>
      </c>
      <c r="O1925">
        <f t="shared" si="217"/>
        <v>8.7031068944922033E-2</v>
      </c>
      <c r="P1925">
        <f t="shared" si="218"/>
        <v>1</v>
      </c>
      <c r="Q1925">
        <f t="shared" si="216"/>
        <v>25.522338075733686</v>
      </c>
    </row>
    <row r="1926" spans="1:17">
      <c r="A1926" s="842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219"/>
        <v>1.2608359971436189</v>
      </c>
      <c r="G1926">
        <f>LN(F1926/参数实验室!$E$58)/参数实验室!$E$59</f>
        <v>-6.8881983674179206E-2</v>
      </c>
      <c r="H1926" s="905">
        <f>INDEX(神经网络!$F$10:$BN$70,MATCH(ROUND(G1926*2,1)/2,神经网络!$D$10:$D$70,0),MATCH(ROUND(E1926*2,1)/2,神经网络!$F$8:$BN$8,0))</f>
        <v>-0.40139588355012412</v>
      </c>
      <c r="I1926">
        <f t="shared" si="211"/>
        <v>1908.7730497155051</v>
      </c>
      <c r="J1926">
        <f t="shared" si="212"/>
        <v>130.19711902956757</v>
      </c>
      <c r="K1926">
        <f t="shared" si="213"/>
        <v>14.660639681912052</v>
      </c>
      <c r="L1926">
        <f>MIN(MAX(L1925*(1+MAX(MIN(((B1926-B1925)/B1925)/($K$7*卓尔金历!$O$8),0),-卓尔金历!$N$11))+MIN(MAX(((B1926-B1925)/B1925)/($K$7*卓尔金历!$O$8),0),卓尔金历!$N$11),0),1)</f>
        <v>0.33884893453768788</v>
      </c>
      <c r="M1926">
        <f t="shared" si="214"/>
        <v>1073.2130904468204</v>
      </c>
      <c r="N1926">
        <f t="shared" si="215"/>
        <v>-2.1680988732242324E-2</v>
      </c>
      <c r="O1926">
        <f t="shared" si="217"/>
        <v>8.7148307906785086E-2</v>
      </c>
      <c r="P1926">
        <f t="shared" si="218"/>
        <v>1</v>
      </c>
      <c r="Q1926">
        <f t="shared" si="216"/>
        <v>25.744450296928228</v>
      </c>
    </row>
    <row r="1927" spans="1:17">
      <c r="A1927" s="842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219"/>
        <v>1.2584113723186339</v>
      </c>
      <c r="G1927">
        <f>LN(F1927/参数实验室!$E$58)/参数实验室!$E$59</f>
        <v>-6.9892265197701045E-2</v>
      </c>
      <c r="H1927" s="905">
        <f>INDEX(神经网络!$F$10:$BN$70,MATCH(ROUND(G1927*2,1)/2,神经网络!$D$10:$D$70,0),MATCH(ROUND(E1927*2,1)/2,神经网络!$F$8:$BN$8,0))</f>
        <v>-0.40139588355012412</v>
      </c>
      <c r="I1927">
        <f t="shared" si="211"/>
        <v>1919.5182237449521</v>
      </c>
      <c r="J1927">
        <f t="shared" si="212"/>
        <v>128.37117433462325</v>
      </c>
      <c r="K1927">
        <f t="shared" si="213"/>
        <v>14.952875781453649</v>
      </c>
      <c r="L1927">
        <f>MIN(MAX(L1926*(1+MAX(MIN(((B1927-B1926)/B1926)/($K$7*卓尔金历!$O$8),0),-卓尔金历!$N$11))+MIN(MAX(((B1927-B1926)/B1926)/($K$7*卓尔金历!$O$8),0),卓尔金历!$N$11),0),1)</f>
        <v>0.19901947463266056</v>
      </c>
      <c r="M1927">
        <f t="shared" si="214"/>
        <v>1075.2602478909901</v>
      </c>
      <c r="N1927">
        <f t="shared" si="215"/>
        <v>-1.4024463126020851E-2</v>
      </c>
      <c r="O1927">
        <f t="shared" si="217"/>
        <v>8.7198111405090206E-2</v>
      </c>
      <c r="P1927">
        <f t="shared" si="218"/>
        <v>1</v>
      </c>
      <c r="Q1927">
        <f t="shared" si="216"/>
        <v>25.889375121162402</v>
      </c>
    </row>
    <row r="1928" spans="1:17">
      <c r="A1928" s="842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219"/>
        <v>1.2257319291350672</v>
      </c>
      <c r="G1928">
        <f>LN(F1928/参数实验室!$E$58)/参数实验室!$E$59</f>
        <v>-8.3702199117219989E-2</v>
      </c>
      <c r="H1928" s="905">
        <f>INDEX(神经网络!$F$10:$BN$70,MATCH(ROUND(G1928*2,1)/2,神经网络!$D$10:$D$70,0),MATCH(ROUND(E1928*2,1)/2,神经网络!$F$8:$BN$8,0))</f>
        <v>-0.49583983559311817</v>
      </c>
      <c r="I1928">
        <f t="shared" si="211"/>
        <v>1909.9886564231599</v>
      </c>
      <c r="J1928">
        <f t="shared" si="212"/>
        <v>129.95890028330845</v>
      </c>
      <c r="K1928">
        <f t="shared" si="213"/>
        <v>14.696866872983792</v>
      </c>
      <c r="L1928">
        <f>MIN(MAX(L1927*(1+MAX(MIN(((B1928-B1927)/B1927)/($K$7*卓尔金历!$O$8),0),-卓尔金历!$N$11))+MIN(MAX(((B1928-B1927)/B1927)/($K$7*卓尔金历!$O$8),0),卓尔金历!$N$11),0),1)</f>
        <v>0.56294652657981226</v>
      </c>
      <c r="M1928">
        <f t="shared" si="214"/>
        <v>1074.197842884369</v>
      </c>
      <c r="N1928">
        <f t="shared" si="215"/>
        <v>1.2368243547780414E-2</v>
      </c>
      <c r="O1928">
        <f t="shared" si="217"/>
        <v>8.7002723863696674E-2</v>
      </c>
      <c r="P1928">
        <f t="shared" si="218"/>
        <v>1</v>
      </c>
      <c r="Q1928">
        <f t="shared" si="216"/>
        <v>25.760845712019876</v>
      </c>
    </row>
    <row r="1929" spans="1:17">
      <c r="A1929" s="842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219"/>
        <v>1.2240268122522477</v>
      </c>
      <c r="G1929">
        <f>LN(F1929/参数实验室!$E$58)/参数实验室!$E$59</f>
        <v>-8.4432832399001456E-2</v>
      </c>
      <c r="H1929" s="905">
        <f>INDEX(神经网络!$F$10:$BN$70,MATCH(ROUND(G1929*2,1)/2,神经网络!$D$10:$D$70,0),MATCH(ROUND(E1929*2,1)/2,神经网络!$F$8:$BN$8,0))</f>
        <v>-0.49583983559311817</v>
      </c>
      <c r="I1929">
        <f t="shared" si="211"/>
        <v>1918.8255266806159</v>
      </c>
      <c r="J1929">
        <f t="shared" si="212"/>
        <v>128.74625912772808</v>
      </c>
      <c r="K1929">
        <f t="shared" si="213"/>
        <v>14.903932274855189</v>
      </c>
      <c r="L1929">
        <f>MIN(MAX(L1928*(1+MAX(MIN(((B1929-B1928)/B1928)/($K$7*卓尔金历!$O$8),0),-卓尔金历!$N$11))+MIN(MAX(((B1929-B1928)/B1928)/($K$7*卓尔金历!$O$8),0),卓尔金历!$N$11),0),1)</f>
        <v>0.40838559359829574</v>
      </c>
      <c r="M1929">
        <f t="shared" si="214"/>
        <v>1076.9956586338451</v>
      </c>
      <c r="N1929">
        <f t="shared" si="215"/>
        <v>-9.3309588872854173E-3</v>
      </c>
      <c r="O1929">
        <f t="shared" si="217"/>
        <v>8.6357917547954147E-2</v>
      </c>
      <c r="P1929">
        <f t="shared" si="218"/>
        <v>1</v>
      </c>
      <c r="Q1929">
        <f t="shared" si="216"/>
        <v>25.880032415309397</v>
      </c>
    </row>
    <row r="1930" spans="1:17">
      <c r="A1930" s="842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219"/>
        <v>1.220470550431787</v>
      </c>
      <c r="G1930">
        <f>LN(F1930/参数实验室!$E$58)/参数实验室!$E$59</f>
        <v>-8.5959951830602219E-2</v>
      </c>
      <c r="H1930" s="905">
        <f>INDEX(神经网络!$F$10:$BN$70,MATCH(ROUND(G1930*2,1)/2,神经网络!$D$10:$D$70,0),MATCH(ROUND(E1930*2,1)/2,神经网络!$F$8:$BN$8,0))</f>
        <v>-0.49583983559311817</v>
      </c>
      <c r="I1930">
        <f t="shared" si="211"/>
        <v>1915.8649412362322</v>
      </c>
      <c r="J1930">
        <f t="shared" si="212"/>
        <v>129.14688160887405</v>
      </c>
      <c r="K1930">
        <f t="shared" si="213"/>
        <v>14.834775082208315</v>
      </c>
      <c r="L1930">
        <f>MIN(MAX(L1929*(1+MAX(MIN(((B1930-B1929)/B1929)/($K$7*卓尔金历!$O$8),0),-卓尔金历!$N$11))+MIN(MAX(((B1930-B1929)/B1929)/($K$7*卓尔金历!$O$8),0),卓尔金历!$N$11),0),1)</f>
        <v>0.4999458516927423</v>
      </c>
      <c r="M1930">
        <f t="shared" si="214"/>
        <v>1076.3170389098425</v>
      </c>
      <c r="N1930">
        <f t="shared" si="215"/>
        <v>3.1117213335770297E-3</v>
      </c>
      <c r="O1930">
        <f t="shared" si="217"/>
        <v>7.7363409658472757E-2</v>
      </c>
      <c r="P1930">
        <f t="shared" si="218"/>
        <v>1</v>
      </c>
      <c r="Q1930">
        <f t="shared" si="216"/>
        <v>25.840101714886888</v>
      </c>
    </row>
    <row r="1931" spans="1:17">
      <c r="A1931" s="842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219"/>
        <v>1.2420976880140553</v>
      </c>
      <c r="G1931">
        <f>LN(F1931/参数实验室!$E$58)/参数实验室!$E$59</f>
        <v>-7.6740810389599429E-2</v>
      </c>
      <c r="H1931" s="905">
        <f>INDEX(神经网络!$F$10:$BN$70,MATCH(ROUND(G1931*2,1)/2,神经网络!$D$10:$D$70,0),MATCH(ROUND(E1931*2,1)/2,神经网络!$F$8:$BN$8,0))</f>
        <v>-0.49583983559311817</v>
      </c>
      <c r="I1931">
        <f t="shared" si="211"/>
        <v>1921.9406133747318</v>
      </c>
      <c r="J1931">
        <f t="shared" si="212"/>
        <v>128.32089701129215</v>
      </c>
      <c r="K1931">
        <f t="shared" si="213"/>
        <v>14.977612050246208</v>
      </c>
      <c r="L1931">
        <f>MIN(MAX(L1930*(1+MAX(MIN(((B1931-B1930)/B1930)/($K$7*卓尔金历!$O$8),0),-卓尔金历!$N$11))+MIN(MAX(((B1931-B1930)/B1930)/($K$7*卓尔金历!$O$8),0),卓尔金历!$N$11),0),1)</f>
        <v>0.40586151988582819</v>
      </c>
      <c r="M1931">
        <f t="shared" si="214"/>
        <v>1078.0234852034605</v>
      </c>
      <c r="N1931">
        <f t="shared" si="215"/>
        <v>-6.3956991240672733E-3</v>
      </c>
      <c r="O1931">
        <f t="shared" si="217"/>
        <v>5.4229979585097773E-2</v>
      </c>
      <c r="P1931">
        <f t="shared" si="218"/>
        <v>1</v>
      </c>
      <c r="Q1931">
        <f t="shared" si="216"/>
        <v>25.922046941121796</v>
      </c>
    </row>
    <row r="1932" spans="1:17">
      <c r="A1932" s="842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219"/>
        <v>1.206108629635094</v>
      </c>
      <c r="G1932">
        <f>LN(F1932/参数实验室!$E$58)/参数实验室!$E$59</f>
        <v>-9.2172813357814645E-2</v>
      </c>
      <c r="H1932" s="905">
        <f>INDEX(神经网络!$F$10:$BN$70,MATCH(ROUND(G1932*2,1)/2,神经网络!$D$10:$D$70,0),MATCH(ROUND(E1932*2,1)/2,神经网络!$F$8:$BN$8,0))</f>
        <v>-0.41726090965651258</v>
      </c>
      <c r="I1932">
        <f t="shared" si="211"/>
        <v>1910.8013128350835</v>
      </c>
      <c r="J1932">
        <f t="shared" si="212"/>
        <v>129.8208371573358</v>
      </c>
      <c r="K1932">
        <f t="shared" si="213"/>
        <v>14.718756670158397</v>
      </c>
      <c r="L1932">
        <f>MIN(MAX(L1931*(1+MAX(MIN(((B1932-B1931)/B1931)/($K$7*卓尔金历!$O$8),0),-卓尔金历!$N$11))+MIN(MAX(((B1932-B1931)/B1931)/($K$7*卓尔金历!$O$8),0),卓尔金历!$N$11),0),1)</f>
        <v>0.74980165160712553</v>
      </c>
      <c r="M1932">
        <f t="shared" si="214"/>
        <v>1075.4876323059282</v>
      </c>
      <c r="N1932">
        <f t="shared" si="215"/>
        <v>1.1688978030691776E-2</v>
      </c>
      <c r="O1932">
        <f t="shared" si="217"/>
        <v>3.8064111104283128E-2</v>
      </c>
      <c r="P1932">
        <f t="shared" si="218"/>
        <v>1</v>
      </c>
      <c r="Q1932">
        <f t="shared" si="216"/>
        <v>25.771806361641556</v>
      </c>
    </row>
    <row r="1933" spans="1:17">
      <c r="A1933" s="842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219"/>
        <v>1.1366053600518993</v>
      </c>
      <c r="G1933">
        <f>LN(F1933/参数实验室!$E$58)/参数实验室!$E$59</f>
        <v>-0.12332452935193479</v>
      </c>
      <c r="H1933" s="905">
        <f>INDEX(神经网络!$F$10:$BN$70,MATCH(ROUND(G1933*2,1)/2,神经网络!$D$10:$D$70,0),MATCH(ROUND(E1933*2,1)/2,神经网络!$F$8:$BN$8,0))</f>
        <v>-0.41726090965651258</v>
      </c>
      <c r="I1933">
        <f t="shared" si="211"/>
        <v>1858.1590044811787</v>
      </c>
      <c r="J1933">
        <f t="shared" si="212"/>
        <v>138.39232273253231</v>
      </c>
      <c r="K1933">
        <f t="shared" si="213"/>
        <v>13.426749170706531</v>
      </c>
      <c r="L1933">
        <f>MIN(MAX(L1932*(1+MAX(MIN(((B1933-B1932)/B1932)/($K$7*卓尔金历!$O$8),0),-卓尔金历!$N$11))+MIN(MAX(((B1933-B1932)/B1932)/($K$7*卓尔金历!$O$8),0),卓尔金历!$N$11),0),1)</f>
        <v>1</v>
      </c>
      <c r="M1933">
        <f t="shared" si="214"/>
        <v>1053.2713591276693</v>
      </c>
      <c r="N1933">
        <f t="shared" si="215"/>
        <v>6.6025499163961818E-2</v>
      </c>
      <c r="O1933">
        <f t="shared" si="217"/>
        <v>4.0233797172454899E-2</v>
      </c>
      <c r="P1933">
        <f t="shared" si="218"/>
        <v>1.9209676006138134E-2</v>
      </c>
      <c r="Q1933">
        <f t="shared" si="216"/>
        <v>25.061796708511412</v>
      </c>
    </row>
    <row r="1934" spans="1:17">
      <c r="A1934" s="842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219"/>
        <v>1.0955797070803748</v>
      </c>
      <c r="G1934">
        <f>LN(F1934/参数实验室!$E$58)/参数实验室!$E$59</f>
        <v>-0.14261943921181855</v>
      </c>
      <c r="H1934" s="905">
        <f>INDEX(神经网络!$F$10:$BN$70,MATCH(ROUND(G1934*2,1)/2,神经网络!$D$10:$D$70,0),MATCH(ROUND(E1934*2,1)/2,神经网络!$F$8:$BN$8,0))</f>
        <v>-0.51404497234356328</v>
      </c>
      <c r="I1934">
        <f t="shared" si="211"/>
        <v>1830.0114671531189</v>
      </c>
      <c r="J1934">
        <f t="shared" si="212"/>
        <v>143.41646382825871</v>
      </c>
      <c r="K1934">
        <f t="shared" si="213"/>
        <v>12.760121246222878</v>
      </c>
      <c r="L1934">
        <f>MIN(MAX(L1933*(1+MAX(MIN(((B1934-B1933)/B1933)/($K$7*卓尔金历!$O$8),0),-卓尔金历!$N$11))+MIN(MAX(((B1934-B1933)/B1933)/($K$7*卓尔金历!$O$8),0),卓尔金历!$N$11),0),1)</f>
        <v>1</v>
      </c>
      <c r="M1934">
        <f t="shared" si="214"/>
        <v>1037.3163225424657</v>
      </c>
      <c r="N1934">
        <f t="shared" si="215"/>
        <v>3.6303611331363103E-2</v>
      </c>
      <c r="O1934">
        <f t="shared" si="217"/>
        <v>4.0350694362562972E-2</v>
      </c>
      <c r="P1934">
        <f t="shared" si="218"/>
        <v>0.15017754378217182</v>
      </c>
      <c r="Q1934">
        <f t="shared" si="216"/>
        <v>25.054503984599123</v>
      </c>
    </row>
    <row r="1935" spans="1:17">
      <c r="A1935" s="842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219"/>
        <v>1.12395364158339</v>
      </c>
      <c r="G1935">
        <f>LN(F1935/参数实验室!$E$58)/参数实验室!$E$59</f>
        <v>-0.12919951418417774</v>
      </c>
      <c r="H1935" s="905">
        <f>INDEX(神经网络!$F$10:$BN$70,MATCH(ROUND(G1935*2,1)/2,神经网络!$D$10:$D$70,0),MATCH(ROUND(E1935*2,1)/2,神经网络!$F$8:$BN$8,0))</f>
        <v>-0.46789075911576716</v>
      </c>
      <c r="I1935">
        <f t="shared" si="211"/>
        <v>1839.8892486771349</v>
      </c>
      <c r="J1935">
        <f t="shared" si="212"/>
        <v>141.91053828658039</v>
      </c>
      <c r="K1935">
        <f t="shared" si="213"/>
        <v>12.965134731302205</v>
      </c>
      <c r="L1935">
        <f>MIN(MAX(L1934*(1+MAX(MIN(((B1935-B1934)/B1934)/($K$7*卓尔金历!$O$8),0),-卓尔金历!$N$11))+MIN(MAX(((B1935-B1934)/B1934)/($K$7*卓尔金历!$O$8),0),卓尔金历!$N$11),0),1)</f>
        <v>0.69103392188045554</v>
      </c>
      <c r="M1935">
        <f t="shared" si="214"/>
        <v>1042.9154044003024</v>
      </c>
      <c r="N1935">
        <f t="shared" si="215"/>
        <v>-1.0500367262447973E-2</v>
      </c>
      <c r="O1935">
        <f t="shared" si="217"/>
        <v>4.0376690891404207E-2</v>
      </c>
      <c r="P1935">
        <f t="shared" si="218"/>
        <v>1</v>
      </c>
      <c r="Q1935">
        <f t="shared" si="216"/>
        <v>25.074813352711285</v>
      </c>
    </row>
    <row r="1936" spans="1:17">
      <c r="A1936" s="842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219"/>
        <v>1.086013395133129</v>
      </c>
      <c r="G1936">
        <f>LN(F1936/参数实验室!$E$58)/参数实验室!$E$59</f>
        <v>-0.14722245127621808</v>
      </c>
      <c r="H1936" s="905">
        <f>INDEX(神经网络!$F$10:$BN$70,MATCH(ROUND(G1936*2,1)/2,神经网络!$D$10:$D$70,0),MATCH(ROUND(E1936*2,1)/2,神经网络!$F$8:$BN$8,0))</f>
        <v>-0.46789075911576716</v>
      </c>
      <c r="I1936">
        <f t="shared" si="211"/>
        <v>1817.6390895471534</v>
      </c>
      <c r="J1936">
        <f t="shared" si="212"/>
        <v>145.57838873149478</v>
      </c>
      <c r="K1936">
        <f t="shared" si="213"/>
        <v>12.485638186994997</v>
      </c>
      <c r="L1936">
        <f>MIN(MAX(L1935*(1+MAX(MIN(((B1936-B1935)/B1935)/($K$7*卓尔金历!$O$8),0),-卓尔金历!$N$11))+MIN(MAX(((B1936-B1935)/B1935)/($K$7*卓尔金历!$O$8),0),卓尔金历!$N$11),0),1)</f>
        <v>1</v>
      </c>
      <c r="M1936">
        <f t="shared" si="214"/>
        <v>1034.1999529341576</v>
      </c>
      <c r="N1936">
        <f t="shared" si="215"/>
        <v>2.5846216138701299E-2</v>
      </c>
      <c r="O1936">
        <f t="shared" si="217"/>
        <v>4.0841425488930778E-2</v>
      </c>
      <c r="P1936">
        <f t="shared" si="218"/>
        <v>0.51638303095246829</v>
      </c>
      <c r="Q1936">
        <f t="shared" si="216"/>
        <v>24.771578477213453</v>
      </c>
    </row>
    <row r="1937" spans="1:17">
      <c r="A1937" s="842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219"/>
        <v>1.0423739715781601</v>
      </c>
      <c r="G1937">
        <f>LN(F1937/参数实验室!$E$58)/参数实验室!$E$59</f>
        <v>-0.16874817415340368</v>
      </c>
      <c r="H1937" s="905">
        <f>INDEX(神经网络!$F$10:$BN$70,MATCH(ROUND(G1937*2,1)/2,神经网络!$D$10:$D$70,0),MATCH(ROUND(E1937*2,1)/2,神经网络!$F$8:$BN$8,0))</f>
        <v>-0.51404497234356328</v>
      </c>
      <c r="I1937">
        <f t="shared" si="211"/>
        <v>1789.1999371996149</v>
      </c>
      <c r="J1937">
        <f t="shared" si="212"/>
        <v>150.44651051434462</v>
      </c>
      <c r="K1937">
        <f t="shared" si="213"/>
        <v>11.892598446336315</v>
      </c>
      <c r="L1937">
        <f>MIN(MAX(L1936*(1+MAX(MIN(((B1937-B1936)/B1936)/($K$7*卓尔金历!$O$8),0),-卓尔金历!$N$11))+MIN(MAX(((B1937-B1936)/B1936)/($K$7*卓尔金历!$O$8),0),卓尔金历!$N$11),0),1)</f>
        <v>1</v>
      </c>
      <c r="M1937">
        <f t="shared" si="214"/>
        <v>1018.0186492922783</v>
      </c>
      <c r="N1937">
        <f t="shared" si="215"/>
        <v>3.343986580198114E-2</v>
      </c>
      <c r="O1937">
        <f t="shared" si="217"/>
        <v>3.8575967648310748E-2</v>
      </c>
      <c r="P1937">
        <f t="shared" si="218"/>
        <v>0.18955758494603364</v>
      </c>
      <c r="Q1937">
        <f t="shared" si="216"/>
        <v>24.571438135284257</v>
      </c>
    </row>
    <row r="1938" spans="1:17">
      <c r="A1938" s="842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219"/>
        <v>1.0825766783592083</v>
      </c>
      <c r="G1938">
        <f>LN(F1938/参数实验室!$E$58)/参数实验室!$E$59</f>
        <v>-0.14888599868965252</v>
      </c>
      <c r="H1938" s="905">
        <f>INDEX(神经网络!$F$10:$BN$70,MATCH(ROUND(G1938*2,1)/2,神经网络!$D$10:$D$70,0),MATCH(ROUND(E1938*2,1)/2,神经网络!$F$8:$BN$8,0))</f>
        <v>-0.51404497234356328</v>
      </c>
      <c r="I1938">
        <f t="shared" si="211"/>
        <v>1827.1322975736196</v>
      </c>
      <c r="J1938">
        <f t="shared" si="212"/>
        <v>144.2416503730893</v>
      </c>
      <c r="K1938">
        <f t="shared" si="213"/>
        <v>12.667161619737691</v>
      </c>
      <c r="L1938">
        <f>MIN(MAX(L1937*(1+MAX(MIN(((B1938-B1937)/B1937)/($K$7*卓尔金历!$O$8),0),-卓尔金历!$N$11))+MIN(MAX(((B1938-B1937)/B1937)/($K$7*卓尔金历!$O$8),0),卓尔金历!$N$11),0),1)</f>
        <v>0</v>
      </c>
      <c r="M1938">
        <f t="shared" si="214"/>
        <v>1039.601396680953</v>
      </c>
      <c r="N1938">
        <f t="shared" si="215"/>
        <v>-4.1242964825453442E-2</v>
      </c>
      <c r="O1938">
        <f t="shared" si="217"/>
        <v>2.7278083756844422E-2</v>
      </c>
      <c r="P1938">
        <f t="shared" si="218"/>
        <v>2.2628779833307567E-2</v>
      </c>
      <c r="Q1938">
        <f t="shared" si="216"/>
        <v>24.670184868387331</v>
      </c>
    </row>
    <row r="1939" spans="1:17">
      <c r="A1939" s="842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219"/>
        <v>1.0976855413214297</v>
      </c>
      <c r="G1939">
        <f>LN(F1939/参数实验室!$E$58)/参数实验室!$E$59</f>
        <v>-0.14161157574804994</v>
      </c>
      <c r="H1939" s="905">
        <f>INDEX(神经网络!$F$10:$BN$70,MATCH(ROUND(G1939*2,1)/2,神经网络!$D$10:$D$70,0),MATCH(ROUND(E1939*2,1)/2,神经网络!$F$8:$BN$8,0))</f>
        <v>-0.51404497234356328</v>
      </c>
      <c r="I1939">
        <f t="shared" si="211"/>
        <v>1831.567521507558</v>
      </c>
      <c r="J1939">
        <f t="shared" si="212"/>
        <v>143.56051234986597</v>
      </c>
      <c r="K1939">
        <f t="shared" si="213"/>
        <v>12.758156762800574</v>
      </c>
      <c r="L1939">
        <f>MIN(MAX(L1938*(1+MAX(MIN(((B1939-B1938)/B1938)/($K$7*卓尔金历!$O$8),0),-卓尔金历!$N$11))+MIN(MAX(((B1939-B1938)/B1938)/($K$7*卓尔金历!$O$8),0),卓尔金历!$N$11),0),1)</f>
        <v>0</v>
      </c>
      <c r="M1939">
        <f t="shared" si="214"/>
        <v>1039.601396680953</v>
      </c>
      <c r="N1939">
        <f t="shared" si="215"/>
        <v>-4.7222007059786707E-3</v>
      </c>
      <c r="O1939">
        <f t="shared" si="217"/>
        <v>2.4999560236356834E-2</v>
      </c>
      <c r="P1939">
        <f t="shared" si="218"/>
        <v>1</v>
      </c>
      <c r="Q1939">
        <f t="shared" si="216"/>
        <v>24.671539992579614</v>
      </c>
    </row>
    <row r="1940" spans="1:17">
      <c r="A1940" s="842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219"/>
        <v>1.0971560136618688</v>
      </c>
      <c r="G1940">
        <f>LN(F1940/参数实验室!$E$58)/参数实验室!$E$59</f>
        <v>-0.14186482841479067</v>
      </c>
      <c r="H1940" s="905">
        <f>INDEX(神经网络!$F$10:$BN$70,MATCH(ROUND(G1940*2,1)/2,神经网络!$D$10:$D$70,0),MATCH(ROUND(E1940*2,1)/2,神经网络!$F$8:$BN$8,0))</f>
        <v>-0.51404497234356328</v>
      </c>
      <c r="I1940">
        <f t="shared" si="211"/>
        <v>1829.1207001404259</v>
      </c>
      <c r="J1940">
        <f t="shared" si="212"/>
        <v>143.93360201109257</v>
      </c>
      <c r="K1940">
        <f t="shared" si="213"/>
        <v>12.708086746828309</v>
      </c>
      <c r="L1940">
        <f>MIN(MAX(L1939*(1+MAX(MIN(((B1940-B1939)/B1939)/($K$7*卓尔金历!$O$8),0),-卓尔金历!$N$11))+MIN(MAX(((B1940-B1939)/B1939)/($K$7*卓尔金历!$O$8),0),卓尔金历!$N$11),0),1)</f>
        <v>7.64688441308225E-2</v>
      </c>
      <c r="M1940">
        <f t="shared" si="214"/>
        <v>1039.601396680953</v>
      </c>
      <c r="N1940">
        <f t="shared" si="215"/>
        <v>2.5988320543003092E-3</v>
      </c>
      <c r="O1940">
        <f t="shared" si="217"/>
        <v>2.4996194790074474E-2</v>
      </c>
      <c r="P1940">
        <f t="shared" si="218"/>
        <v>1</v>
      </c>
      <c r="Q1940">
        <f t="shared" si="216"/>
        <v>24.638580873953067</v>
      </c>
    </row>
    <row r="1941" spans="1:17">
      <c r="A1941" s="842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219"/>
        <v>1.0752586682743095</v>
      </c>
      <c r="G1941">
        <f>LN(F1941/参数实验室!$E$58)/参数实验室!$E$59</f>
        <v>-0.1524459569706344</v>
      </c>
      <c r="H1941" s="905">
        <f>INDEX(神经网络!$F$10:$BN$70,MATCH(ROUND(G1941*2,1)/2,神经网络!$D$10:$D$70,0),MATCH(ROUND(E1941*2,1)/2,神经网络!$F$8:$BN$8,0))</f>
        <v>-0.42438257751774672</v>
      </c>
      <c r="I1941">
        <f t="shared" si="211"/>
        <v>1826.7903541360047</v>
      </c>
      <c r="J1941">
        <f t="shared" si="212"/>
        <v>144.29033159091779</v>
      </c>
      <c r="K1941">
        <f t="shared" si="213"/>
        <v>12.66051809566283</v>
      </c>
      <c r="L1941">
        <f>MIN(MAX(L1940*(1+MAX(MIN(((B1941-B1940)/B1940)/($K$7*卓尔金历!$O$8),0),-卓尔金历!$N$11))+MIN(MAX(((B1941-B1940)/B1940)/($K$7*卓尔金历!$O$8),0),卓尔金历!$N$11),0),1)</f>
        <v>0.1493949862046757</v>
      </c>
      <c r="M1941">
        <f t="shared" si="214"/>
        <v>1039.5001153443388</v>
      </c>
      <c r="N1941">
        <f t="shared" si="215"/>
        <v>2.4784315464969433E-3</v>
      </c>
      <c r="O1941">
        <f t="shared" si="217"/>
        <v>2.4981588322259718E-2</v>
      </c>
      <c r="P1941">
        <f t="shared" si="218"/>
        <v>1</v>
      </c>
      <c r="Q1941">
        <f t="shared" si="216"/>
        <v>24.607190699160437</v>
      </c>
    </row>
    <row r="1942" spans="1:17">
      <c r="A1942" s="842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219"/>
        <v>1.0191475587875456</v>
      </c>
      <c r="G1942">
        <f>LN(F1942/参数实验室!$E$58)/参数实验室!$E$59</f>
        <v>-0.18057535357115287</v>
      </c>
      <c r="H1942" s="905">
        <f>INDEX(神经网络!$F$10:$BN$70,MATCH(ROUND(G1942*2,1)/2,神经网络!$D$10:$D$70,0),MATCH(ROUND(E1942*2,1)/2,神经网络!$F$8:$BN$8,0))</f>
        <v>-0.52216762790515436</v>
      </c>
      <c r="I1942">
        <f t="shared" si="211"/>
        <v>1790.7015782351832</v>
      </c>
      <c r="J1942">
        <f t="shared" si="212"/>
        <v>151.00714257212366</v>
      </c>
      <c r="K1942">
        <f t="shared" si="213"/>
        <v>11.858389926025604</v>
      </c>
      <c r="L1942">
        <f>MIN(MAX(L1941*(1+MAX(MIN(((B1942-B1941)/B1941)/($K$7*卓尔金历!$O$8),0),-卓尔金历!$N$11))+MIN(MAX(((B1942-B1941)/B1941)/($K$7*卓尔金历!$O$8),0),卓尔金历!$N$11),0),1)</f>
        <v>1</v>
      </c>
      <c r="M1942">
        <f t="shared" si="214"/>
        <v>1036.4321955181476</v>
      </c>
      <c r="N1942">
        <f t="shared" si="215"/>
        <v>4.6550665641610006E-2</v>
      </c>
      <c r="O1942">
        <f t="shared" si="217"/>
        <v>2.6496353432482481E-2</v>
      </c>
      <c r="P1942">
        <f t="shared" si="218"/>
        <v>1.0903609284180774E-2</v>
      </c>
      <c r="Q1942">
        <f t="shared" si="216"/>
        <v>24.121068474636878</v>
      </c>
    </row>
    <row r="1943" spans="1:17">
      <c r="A1943" s="842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219"/>
        <v>0.97909535946274651</v>
      </c>
      <c r="G1943">
        <f>LN(F1943/参数实验室!$E$58)/参数实验室!$E$59</f>
        <v>-0.2016182151528296</v>
      </c>
      <c r="H1943" s="905">
        <f>INDEX(神经网络!$F$10:$BN$70,MATCH(ROUND(G1943*2,1)/2,神经网络!$D$10:$D$70,0),MATCH(ROUND(E1943*2,1)/2,神经网络!$F$8:$BN$8,0))</f>
        <v>-0.52216762790515436</v>
      </c>
      <c r="I1943">
        <f t="shared" si="211"/>
        <v>1748.5645859404315</v>
      </c>
      <c r="J1943">
        <f t="shared" si="212"/>
        <v>157.81213838234669</v>
      </c>
      <c r="K1943">
        <f t="shared" si="213"/>
        <v>11.08003860706846</v>
      </c>
      <c r="L1943">
        <f>MIN(MAX(L1942*(1+MAX(MIN(((B1943-B1942)/B1942)/($K$7*卓尔金历!$O$8),0),-卓尔金历!$N$11))+MIN(MAX(((B1943-B1942)/B1942)/($K$7*卓尔金历!$O$8),0),卓尔金历!$N$11),0),1)</f>
        <v>1</v>
      </c>
      <c r="M1943">
        <f t="shared" si="214"/>
        <v>1012.0439133122305</v>
      </c>
      <c r="N1943">
        <f t="shared" si="215"/>
        <v>4.5064065807170962E-2</v>
      </c>
      <c r="O1943">
        <f t="shared" si="217"/>
        <v>2.5946091670943579E-2</v>
      </c>
      <c r="P1943">
        <f t="shared" si="218"/>
        <v>1.1868665971103818E-2</v>
      </c>
      <c r="Q1943">
        <f t="shared" si="216"/>
        <v>24.114879664795073</v>
      </c>
    </row>
    <row r="1944" spans="1:17">
      <c r="A1944" s="842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219"/>
        <v>0.95994235900814717</v>
      </c>
      <c r="G1944">
        <f>LN(F1944/参数实验室!$E$58)/参数实验室!$E$59</f>
        <v>-0.21198712812390311</v>
      </c>
      <c r="H1944" s="905">
        <f>INDEX(神经网络!$F$10:$BN$70,MATCH(ROUND(G1944*2,1)/2,神经网络!$D$10:$D$70,0),MATCH(ROUND(E1944*2,1)/2,神经网络!$F$8:$BN$8,0))</f>
        <v>-0.47296584440234324</v>
      </c>
      <c r="I1944">
        <f t="shared" ref="I1944:I2007" si="220">I1943*(1+(B1944-B1943)/B1943*H1943)</f>
        <v>1750.5915560152134</v>
      </c>
      <c r="J1944">
        <f t="shared" ref="J1944:J2007" si="221">J1943*B1944/B1943</f>
        <v>157.46179322453176</v>
      </c>
      <c r="K1944">
        <f t="shared" ref="K1944:K2007" si="222">I1944/J1944</f>
        <v>11.11756395101488</v>
      </c>
      <c r="L1944">
        <f>MIN(MAX(L1943*(1+MAX(MIN(((B1944-B1943)/B1943)/($K$7*卓尔金历!$O$8),0),-卓尔金历!$N$11))+MIN(MAX(((B1944-B1943)/B1943)/($K$7*卓尔金历!$O$8),0),卓尔金历!$N$11),0),1)</f>
        <v>0.93467761610361277</v>
      </c>
      <c r="M1944">
        <f t="shared" ref="M1944:M2007" si="223">M1943*(1+(B1944-B1943)/B1943*H1943*L1943)</f>
        <v>1013.2170942991633</v>
      </c>
      <c r="N1944">
        <f t="shared" ref="N1944:N2007" si="224">(B1944-B1943)/B1943</f>
        <v>-2.2200140078332256E-3</v>
      </c>
      <c r="O1944">
        <f t="shared" si="217"/>
        <v>2.5989478864389234E-2</v>
      </c>
      <c r="P1944">
        <f t="shared" si="218"/>
        <v>1</v>
      </c>
      <c r="Q1944">
        <f t="shared" ref="Q1944:Q2007" si="225">Q1943*(1+(B1944-B1943)/B1943*H1943*P1943)</f>
        <v>24.115211446676206</v>
      </c>
    </row>
    <row r="1945" spans="1:17">
      <c r="A1945" s="842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219"/>
        <v>0.94672629126252861</v>
      </c>
      <c r="G1945">
        <f>LN(F1945/参数实验室!$E$58)/参数实验室!$E$59</f>
        <v>-0.21926329294866054</v>
      </c>
      <c r="H1945" s="905">
        <f>INDEX(神经网络!$F$10:$BN$70,MATCH(ROUND(G1945*2,1)/2,神经网络!$D$10:$D$70,0),MATCH(ROUND(E1945*2,1)/2,神经网络!$F$8:$BN$8,0))</f>
        <v>-0.47296584440234324</v>
      </c>
      <c r="I1945">
        <f t="shared" si="220"/>
        <v>1748.3192360967757</v>
      </c>
      <c r="J1945">
        <f t="shared" si="221"/>
        <v>157.8939387893536</v>
      </c>
      <c r="K1945">
        <f t="shared" si="222"/>
        <v>11.072744460629419</v>
      </c>
      <c r="L1945">
        <f>MIN(MAX(L1944*(1+MAX(MIN(((B1945-B1944)/B1944)/($K$7*卓尔金历!$O$8),0),-卓尔金历!$N$11))+MIN(MAX(((B1945-B1944)/B1944)/($K$7*卓尔金历!$O$8),0),卓尔金历!$N$11),0),1)</f>
        <v>1</v>
      </c>
      <c r="M1945">
        <f t="shared" si="223"/>
        <v>1011.9878194486146</v>
      </c>
      <c r="N1945">
        <f t="shared" si="224"/>
        <v>2.7444471193440946E-3</v>
      </c>
      <c r="O1945">
        <f t="shared" si="217"/>
        <v>2.5019199192733672E-2</v>
      </c>
      <c r="P1945">
        <f t="shared" si="218"/>
        <v>1</v>
      </c>
      <c r="Q1945">
        <f t="shared" si="225"/>
        <v>24.083909184809734</v>
      </c>
    </row>
    <row r="1946" spans="1:17">
      <c r="A1946" s="842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219"/>
        <v>0.86521483959765033</v>
      </c>
      <c r="G1946">
        <f>LN(F1946/参数实验室!$E$58)/参数实验室!$E$59</f>
        <v>-0.26651704592656006</v>
      </c>
      <c r="H1946" s="905">
        <f>INDEX(神经网络!$F$10:$BN$70,MATCH(ROUND(G1946*2,1)/2,神经网络!$D$10:$D$70,0),MATCH(ROUND(E1946*2,1)/2,神经网络!$F$8:$BN$8,0))</f>
        <v>-0.57111060903130884</v>
      </c>
      <c r="I1946">
        <f t="shared" si="220"/>
        <v>1708.269885041813</v>
      </c>
      <c r="J1946">
        <f t="shared" si="221"/>
        <v>165.54127927855993</v>
      </c>
      <c r="K1946">
        <f t="shared" si="222"/>
        <v>10.319298560978678</v>
      </c>
      <c r="L1946">
        <f>MIN(MAX(L1945*(1+MAX(MIN(((B1946-B1945)/B1945)/($K$7*卓尔金历!$O$8),0),-卓尔金历!$N$11))+MIN(MAX(((B1946-B1945)/B1945)/($K$7*卓尔金历!$O$8),0),卓尔金历!$N$11),0),1)</f>
        <v>1</v>
      </c>
      <c r="M1946">
        <f t="shared" si="223"/>
        <v>988.80586582844614</v>
      </c>
      <c r="N1946">
        <f t="shared" si="224"/>
        <v>4.8433401230231189E-2</v>
      </c>
      <c r="O1946">
        <f t="shared" si="217"/>
        <v>2.6291641205467103E-2</v>
      </c>
      <c r="P1946">
        <f t="shared" si="218"/>
        <v>9.7340041646540379E-3</v>
      </c>
      <c r="Q1946">
        <f t="shared" si="225"/>
        <v>23.532210779962522</v>
      </c>
    </row>
    <row r="1947" spans="1:17">
      <c r="A1947" s="842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219"/>
        <v>0.8659347304699867</v>
      </c>
      <c r="G1947">
        <f>LN(F1947/参数实验室!$E$58)/参数实验室!$E$59</f>
        <v>-0.26608052944845123</v>
      </c>
      <c r="H1947" s="905">
        <f>INDEX(神经网络!$F$10:$BN$70,MATCH(ROUND(G1947*2,1)/2,神经网络!$D$10:$D$70,0),MATCH(ROUND(E1947*2,1)/2,神经网络!$F$8:$BN$8,0))</f>
        <v>-0.47518314929909339</v>
      </c>
      <c r="I1947">
        <f t="shared" si="220"/>
        <v>1703.3667024285187</v>
      </c>
      <c r="J1947">
        <f t="shared" si="221"/>
        <v>166.37324927177644</v>
      </c>
      <c r="K1947">
        <f t="shared" si="222"/>
        <v>10.238224653808441</v>
      </c>
      <c r="L1947">
        <f>MIN(MAX(L1946*(1+MAX(MIN(((B1947-B1946)/B1946)/($K$7*卓尔金历!$O$8),0),-卓尔金历!$N$11))+MIN(MAX(((B1947-B1946)/B1946)/($K$7*卓尔金历!$O$8),0),卓尔金历!$N$11),0),1)</f>
        <v>1</v>
      </c>
      <c r="M1947">
        <f t="shared" si="223"/>
        <v>985.96773365055856</v>
      </c>
      <c r="N1947">
        <f t="shared" si="224"/>
        <v>5.0257554903666499E-3</v>
      </c>
      <c r="O1947">
        <f t="shared" si="217"/>
        <v>2.5318252387864289E-2</v>
      </c>
      <c r="P1947">
        <f t="shared" si="218"/>
        <v>1</v>
      </c>
      <c r="Q1947">
        <f t="shared" si="225"/>
        <v>23.531553310113914</v>
      </c>
    </row>
    <row r="1948" spans="1:17">
      <c r="A1948" s="842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219"/>
        <v>0.80353486131568752</v>
      </c>
      <c r="G1948">
        <f>LN(F1948/参数实验室!$E$58)/参数实验室!$E$59</f>
        <v>-0.30533382046670482</v>
      </c>
      <c r="H1948" s="905">
        <f>INDEX(神经网络!$F$10:$BN$70,MATCH(ROUND(G1948*2,1)/2,神经网络!$D$10:$D$70,0),MATCH(ROUND(E1948*2,1)/2,神经网络!$F$8:$BN$8,0))</f>
        <v>-0.61665781966410194</v>
      </c>
      <c r="I1948">
        <f t="shared" si="220"/>
        <v>1640.2946445321547</v>
      </c>
      <c r="J1948">
        <f t="shared" si="221"/>
        <v>179.33761621643146</v>
      </c>
      <c r="K1948">
        <f t="shared" si="222"/>
        <v>9.1464059751557354</v>
      </c>
      <c r="L1948">
        <f>MIN(MAX(L1947*(1+MAX(MIN(((B1948-B1947)/B1947)/($K$7*卓尔金历!$O$8),0),-卓尔金历!$N$11))+MIN(MAX(((B1948-B1947)/B1947)/($K$7*卓尔金历!$O$8),0),卓尔金历!$N$11),0),1)</f>
        <v>1</v>
      </c>
      <c r="M1948">
        <f t="shared" si="223"/>
        <v>949.45943870027361</v>
      </c>
      <c r="N1948">
        <f t="shared" si="224"/>
        <v>7.792338612968526E-2</v>
      </c>
      <c r="O1948">
        <f t="shared" si="217"/>
        <v>2.8213839797125446E-2</v>
      </c>
      <c r="P1948">
        <f t="shared" si="218"/>
        <v>0</v>
      </c>
      <c r="Q1948">
        <f t="shared" si="225"/>
        <v>22.66022977734152</v>
      </c>
    </row>
    <row r="1949" spans="1:17">
      <c r="A1949" s="842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219"/>
        <v>0.85835867303564473</v>
      </c>
      <c r="G1949">
        <f>LN(F1949/参数实验室!$E$58)/参数实验室!$E$59</f>
        <v>-0.27069267950894682</v>
      </c>
      <c r="H1949" s="905">
        <f>INDEX(神经网络!$F$10:$BN$70,MATCH(ROUND(G1949*2,1)/2,神经网络!$D$10:$D$70,0),MATCH(ROUND(E1949*2,1)/2,神经网络!$F$8:$BN$8,0))</f>
        <v>-0.52573451718377562</v>
      </c>
      <c r="I1949">
        <f t="shared" si="220"/>
        <v>1693.4625748435892</v>
      </c>
      <c r="J1949">
        <f t="shared" si="221"/>
        <v>169.91101711823111</v>
      </c>
      <c r="K1949">
        <f t="shared" si="222"/>
        <v>9.9667614470532406</v>
      </c>
      <c r="L1949">
        <f>MIN(MAX(L1948*(1+MAX(MIN(((B1949-B1948)/B1948)/($K$7*卓尔金历!$O$8),0),-卓尔金历!$N$11))+MIN(MAX(((B1949-B1948)/B1948)/($K$7*卓尔金历!$O$8),0),卓尔金历!$N$11),0),1)</f>
        <v>0</v>
      </c>
      <c r="M1949">
        <f t="shared" si="223"/>
        <v>980.23488105060085</v>
      </c>
      <c r="N1949">
        <f t="shared" si="224"/>
        <v>-5.2563423653540574E-2</v>
      </c>
      <c r="O1949">
        <f t="shared" si="217"/>
        <v>3.1818127455844371E-2</v>
      </c>
      <c r="P1949">
        <f t="shared" si="218"/>
        <v>1.4050934134967889E-2</v>
      </c>
      <c r="Q1949">
        <f t="shared" si="225"/>
        <v>22.66022977734152</v>
      </c>
    </row>
    <row r="1950" spans="1:17">
      <c r="A1950" s="842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219"/>
        <v>0.81233387104546373</v>
      </c>
      <c r="G1950">
        <f>LN(F1950/参数实验室!$E$58)/参数实验室!$E$59</f>
        <v>-0.29961771075245686</v>
      </c>
      <c r="H1950" s="905">
        <f>INDEX(神经网络!$F$10:$BN$70,MATCH(ROUND(G1950*2,1)/2,神经网络!$D$10:$D$70,0),MATCH(ROUND(E1950*2,1)/2,神经网络!$F$8:$BN$8,0))</f>
        <v>-0.57354509836182754</v>
      </c>
      <c r="I1950">
        <f t="shared" si="220"/>
        <v>1672.5896538213913</v>
      </c>
      <c r="J1950">
        <f t="shared" si="221"/>
        <v>173.89449742627946</v>
      </c>
      <c r="K1950">
        <f t="shared" si="222"/>
        <v>9.6184162154438848</v>
      </c>
      <c r="L1950">
        <f>MIN(MAX(L1949*(1+MAX(MIN(((B1950-B1949)/B1949)/($K$7*卓尔金历!$O$8),0),-卓尔金历!$N$11))+MIN(MAX(((B1950-B1949)/B1949)/($K$7*卓尔金历!$O$8),0),卓尔金历!$N$11),0),1)</f>
        <v>0.68983852711231519</v>
      </c>
      <c r="M1950">
        <f t="shared" si="223"/>
        <v>980.23488105060085</v>
      </c>
      <c r="N1950">
        <f t="shared" si="224"/>
        <v>2.3444508635225719E-2</v>
      </c>
      <c r="O1950">
        <f t="shared" si="217"/>
        <v>3.1469456505683821E-2</v>
      </c>
      <c r="P1950">
        <f t="shared" si="218"/>
        <v>0.33556593085770459</v>
      </c>
      <c r="Q1950">
        <f t="shared" si="225"/>
        <v>22.656305342399246</v>
      </c>
    </row>
    <row r="1951" spans="1:17">
      <c r="A1951" s="842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219"/>
        <v>0.78701662953443163</v>
      </c>
      <c r="G1951">
        <f>LN(F1951/参数实验室!$E$58)/参数实验室!$E$59</f>
        <v>-0.31623566487419663</v>
      </c>
      <c r="H1951" s="905">
        <f>INDEX(神经网络!$F$10:$BN$70,MATCH(ROUND(G1951*2,1)/2,神经网络!$D$10:$D$70,0),MATCH(ROUND(E1951*2,1)/2,神经网络!$F$8:$BN$8,0))</f>
        <v>-0.52727718468203988</v>
      </c>
      <c r="I1951">
        <f t="shared" si="220"/>
        <v>1654.732975122176</v>
      </c>
      <c r="J1951">
        <f t="shared" si="221"/>
        <v>177.13139938549895</v>
      </c>
      <c r="K1951">
        <f t="shared" si="222"/>
        <v>9.3418387754104906</v>
      </c>
      <c r="L1951">
        <f>MIN(MAX(L1950*(1+MAX(MIN(((B1951-B1950)/B1950)/($K$7*卓尔金历!$O$8),0),-卓尔金历!$N$11))+MIN(MAX(((B1951-B1950)/B1950)/($K$7*卓尔金历!$O$8),0),卓尔金历!$N$11),0),1)</f>
        <v>1</v>
      </c>
      <c r="M1951">
        <f t="shared" si="223"/>
        <v>973.01568432512113</v>
      </c>
      <c r="N1951">
        <f t="shared" si="224"/>
        <v>1.8614171276993569E-2</v>
      </c>
      <c r="O1951">
        <f t="shared" si="217"/>
        <v>3.1365775336456708E-2</v>
      </c>
      <c r="P1951">
        <f t="shared" si="218"/>
        <v>0.56968418873888171</v>
      </c>
      <c r="Q1951">
        <f t="shared" si="225"/>
        <v>22.57513857889673</v>
      </c>
    </row>
    <row r="1952" spans="1:17">
      <c r="A1952" s="842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219"/>
        <v>0.76246822873662612</v>
      </c>
      <c r="G1952">
        <f>LN(F1952/参数实验室!$E$58)/参数实验室!$E$59</f>
        <v>-0.33286752221350407</v>
      </c>
      <c r="H1952" s="905">
        <f>INDEX(神经网络!$F$10:$BN$70,MATCH(ROUND(G1952*2,1)/2,神经网络!$D$10:$D$70,0),MATCH(ROUND(E1952*2,1)/2,神经网络!$F$8:$BN$8,0))</f>
        <v>-0.66455812379605261</v>
      </c>
      <c r="I1952">
        <f t="shared" si="220"/>
        <v>1620.2777678218342</v>
      </c>
      <c r="J1952">
        <f t="shared" si="221"/>
        <v>184.12633175052827</v>
      </c>
      <c r="K1952">
        <f t="shared" si="222"/>
        <v>8.7998156071296716</v>
      </c>
      <c r="L1952">
        <f>MIN(MAX(L1951*(1+MAX(MIN(((B1952-B1951)/B1951)/($K$7*卓尔金历!$O$8),0),-卓尔金历!$N$11))+MIN(MAX(((B1952-B1951)/B1951)/($K$7*卓尔金历!$O$8),0),卓尔金历!$N$11),0),1)</f>
        <v>1</v>
      </c>
      <c r="M1952">
        <f t="shared" si="223"/>
        <v>952.75534165114334</v>
      </c>
      <c r="N1952">
        <f t="shared" si="224"/>
        <v>3.9490075668661889E-2</v>
      </c>
      <c r="O1952">
        <f t="shared" si="217"/>
        <v>3.1352539543561438E-2</v>
      </c>
      <c r="P1952">
        <f t="shared" si="218"/>
        <v>2.4127993404409728E-2</v>
      </c>
      <c r="Q1952">
        <f t="shared" si="225"/>
        <v>22.307350316861335</v>
      </c>
    </row>
    <row r="1953" spans="1:17">
      <c r="A1953" s="842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219"/>
        <v>0.76764998435486231</v>
      </c>
      <c r="G1953">
        <f>LN(F1953/参数实验室!$E$58)/参数实验室!$E$59</f>
        <v>-0.32931266513114726</v>
      </c>
      <c r="H1953" s="905">
        <f>INDEX(神经网络!$F$10:$BN$70,MATCH(ROUND(G1953*2,1)/2,神经网络!$D$10:$D$70,0),MATCH(ROUND(E1953*2,1)/2,神经网络!$F$8:$BN$8,0))</f>
        <v>-0.66455812379605261</v>
      </c>
      <c r="I1953">
        <f t="shared" si="220"/>
        <v>1630.6105139488604</v>
      </c>
      <c r="J1953">
        <f t="shared" si="221"/>
        <v>182.35944295917915</v>
      </c>
      <c r="K1953">
        <f t="shared" si="222"/>
        <v>8.9417388400000206</v>
      </c>
      <c r="L1953">
        <f>MIN(MAX(L1952*(1+MAX(MIN(((B1953-B1952)/B1952)/($K$7*卓尔金历!$O$8),0),-卓尔金历!$N$11))+MIN(MAX(((B1953-B1952)/B1952)/($K$7*卓尔金历!$O$8),0),卓尔金历!$N$11),0),1)</f>
        <v>0.71764230654101968</v>
      </c>
      <c r="M1953">
        <f t="shared" si="223"/>
        <v>958.83120053284836</v>
      </c>
      <c r="N1953">
        <f t="shared" si="224"/>
        <v>-9.5960679526437883E-3</v>
      </c>
      <c r="O1953">
        <f t="shared" si="217"/>
        <v>3.1874385322525865E-2</v>
      </c>
      <c r="P1953">
        <f t="shared" si="218"/>
        <v>1</v>
      </c>
      <c r="Q1953">
        <f t="shared" si="225"/>
        <v>22.310782697780446</v>
      </c>
    </row>
    <row r="1954" spans="1:17">
      <c r="A1954" s="842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219"/>
        <v>0.76406696596325374</v>
      </c>
      <c r="G1954">
        <f>LN(F1954/参数实验室!$E$58)/参数实验室!$E$59</f>
        <v>-0.33176816465277476</v>
      </c>
      <c r="H1954" s="905">
        <f>INDEX(神经网络!$F$10:$BN$70,MATCH(ROUND(G1954*2,1)/2,神经网络!$D$10:$D$70,0),MATCH(ROUND(E1954*2,1)/2,神经网络!$F$8:$BN$8,0))</f>
        <v>-0.66455812379605261</v>
      </c>
      <c r="I1954">
        <f t="shared" si="220"/>
        <v>1635.2200033082231</v>
      </c>
      <c r="J1954">
        <f t="shared" si="221"/>
        <v>181.58373568492834</v>
      </c>
      <c r="K1954">
        <f t="shared" si="222"/>
        <v>9.0053219642179005</v>
      </c>
      <c r="L1954">
        <f>MIN(MAX(L1953*(1+MAX(MIN(((B1954-B1953)/B1953)/($K$7*卓尔金历!$O$8),0),-卓尔金历!$N$11))+MIN(MAX(((B1954-B1953)/B1953)/($K$7*卓尔金历!$O$8),0),卓尔金历!$N$11),0),1)</f>
        <v>0.62782005205248015</v>
      </c>
      <c r="M1954">
        <f t="shared" si="223"/>
        <v>960.77634906367769</v>
      </c>
      <c r="N1954">
        <f t="shared" si="224"/>
        <v>-4.2537269343626664E-3</v>
      </c>
      <c r="O1954">
        <f t="shared" si="217"/>
        <v>3.0176211023511153E-2</v>
      </c>
      <c r="P1954">
        <f t="shared" si="218"/>
        <v>1</v>
      </c>
      <c r="Q1954">
        <f t="shared" si="225"/>
        <v>22.37385190686792</v>
      </c>
    </row>
    <row r="1955" spans="1:17">
      <c r="A1955" s="842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219"/>
        <v>0.74220520797550915</v>
      </c>
      <c r="G1955">
        <f>LN(F1955/参数实验室!$E$58)/参数实验室!$E$59</f>
        <v>-0.34700450514260456</v>
      </c>
      <c r="H1955" s="905">
        <f>INDEX(神经网络!$F$10:$BN$70,MATCH(ROUND(G1955*2,1)/2,神经网络!$D$10:$D$70,0),MATCH(ROUND(E1955*2,1)/2,神经网络!$F$8:$BN$8,0))</f>
        <v>-0.66455812379605261</v>
      </c>
      <c r="I1955">
        <f t="shared" si="220"/>
        <v>1616.5936248811786</v>
      </c>
      <c r="J1955">
        <f t="shared" si="221"/>
        <v>184.69614141494708</v>
      </c>
      <c r="K1955">
        <f t="shared" si="222"/>
        <v>8.7527200757771269</v>
      </c>
      <c r="L1955">
        <f>MIN(MAX(L1954*(1+MAX(MIN(((B1955-B1954)/B1954)/($K$7*卓尔金历!$O$8),0),-卓尔金历!$N$11))+MIN(MAX(((B1955-B1954)/B1954)/($K$7*卓尔金历!$O$8),0),卓尔金历!$N$11),0),1)</f>
        <v>1</v>
      </c>
      <c r="M1955">
        <f t="shared" si="223"/>
        <v>953.90551093017712</v>
      </c>
      <c r="N1955">
        <f t="shared" si="224"/>
        <v>1.7140333181707334E-2</v>
      </c>
      <c r="O1955">
        <f t="shared" si="217"/>
        <v>2.9758766298275775E-2</v>
      </c>
      <c r="P1955">
        <f t="shared" si="218"/>
        <v>0.59851350909982481</v>
      </c>
      <c r="Q1955">
        <f t="shared" si="225"/>
        <v>22.118997005603958</v>
      </c>
    </row>
    <row r="1956" spans="1:17">
      <c r="A1956" s="842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219"/>
        <v>0.74507115309700045</v>
      </c>
      <c r="G1956">
        <f>LN(F1956/参数实验室!$E$58)/参数实验室!$E$59</f>
        <v>-0.34498174086629546</v>
      </c>
      <c r="H1956" s="905">
        <f>INDEX(神经网络!$F$10:$BN$70,MATCH(ROUND(G1956*2,1)/2,神经网络!$D$10:$D$70,0),MATCH(ROUND(E1956*2,1)/2,神经网络!$F$8:$BN$8,0))</f>
        <v>-0.70373813036403976</v>
      </c>
      <c r="I1956">
        <f t="shared" si="220"/>
        <v>1618.4666825500499</v>
      </c>
      <c r="J1956">
        <f t="shared" si="221"/>
        <v>184.37412712980284</v>
      </c>
      <c r="K1956">
        <f t="shared" si="222"/>
        <v>8.778165937624312</v>
      </c>
      <c r="L1956">
        <f>MIN(MAX(L1955*(1+MAX(MIN(((B1956-B1955)/B1955)/($K$7*卓尔金历!$O$8),0),-卓尔金历!$N$11))+MIN(MAX(((B1956-B1955)/B1955)/($K$7*卓尔金历!$O$8),0),卓尔金历!$N$11),0),1)</f>
        <v>0.94869926036727381</v>
      </c>
      <c r="M1956">
        <f t="shared" si="223"/>
        <v>955.01074851439535</v>
      </c>
      <c r="N1956">
        <f t="shared" si="224"/>
        <v>-1.7434813888223104E-3</v>
      </c>
      <c r="O1956">
        <f t="shared" si="217"/>
        <v>2.9492920018012153E-2</v>
      </c>
      <c r="P1956">
        <f t="shared" si="218"/>
        <v>1</v>
      </c>
      <c r="Q1956">
        <f t="shared" si="225"/>
        <v>22.134335745190999</v>
      </c>
    </row>
    <row r="1957" spans="1:17">
      <c r="A1957" s="842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219"/>
        <v>0.79327397204366901</v>
      </c>
      <c r="G1957">
        <f>LN(F1957/参数实验室!$E$58)/参数实验室!$E$59</f>
        <v>-0.31207920317583537</v>
      </c>
      <c r="H1957" s="905">
        <f>INDEX(神经网络!$F$10:$BN$70,MATCH(ROUND(G1957*2,1)/2,神经网络!$D$10:$D$70,0),MATCH(ROUND(E1957*2,1)/2,神经网络!$F$8:$BN$8,0))</f>
        <v>-0.61665781966410194</v>
      </c>
      <c r="I1957">
        <f t="shared" si="220"/>
        <v>1670.2686037565556</v>
      </c>
      <c r="J1957">
        <f t="shared" si="221"/>
        <v>175.98858784565618</v>
      </c>
      <c r="K1957">
        <f t="shared" si="222"/>
        <v>9.4907779203353719</v>
      </c>
      <c r="L1957">
        <f>MIN(MAX(L1956*(1+MAX(MIN(((B1957-B1956)/B1956)/($K$7*卓尔金历!$O$8),0),-卓尔金历!$N$11))+MIN(MAX(((B1957-B1956)/B1956)/($K$7*卓尔金历!$O$8),0),卓尔金历!$N$11),0),1)</f>
        <v>0</v>
      </c>
      <c r="M1957">
        <f t="shared" si="223"/>
        <v>984.00947494785839</v>
      </c>
      <c r="N1957">
        <f t="shared" si="224"/>
        <v>-4.548110634982467E-2</v>
      </c>
      <c r="O1957">
        <f t="shared" si="217"/>
        <v>3.1829536081941938E-2</v>
      </c>
      <c r="P1957">
        <f t="shared" si="218"/>
        <v>1.8966828194022942E-2</v>
      </c>
      <c r="Q1957">
        <f t="shared" si="225"/>
        <v>22.842784753498137</v>
      </c>
    </row>
    <row r="1958" spans="1:17">
      <c r="A1958" s="842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219"/>
        <v>0.81400622659294142</v>
      </c>
      <c r="G1958">
        <f>LN(F1958/参数实验室!$E$58)/参数实验室!$E$59</f>
        <v>-0.29853830198523784</v>
      </c>
      <c r="H1958" s="905">
        <f>INDEX(神经网络!$F$10:$BN$70,MATCH(ROUND(G1958*2,1)/2,神经网络!$D$10:$D$70,0),MATCH(ROUND(E1958*2,1)/2,神经网络!$F$8:$BN$8,0))</f>
        <v>-0.61665781966410194</v>
      </c>
      <c r="I1958">
        <f t="shared" si="220"/>
        <v>1681.9732615297419</v>
      </c>
      <c r="J1958">
        <f t="shared" si="221"/>
        <v>173.98866765093132</v>
      </c>
      <c r="K1958">
        <f t="shared" si="222"/>
        <v>9.6671426032426346</v>
      </c>
      <c r="L1958">
        <f>MIN(MAX(L1957*(1+MAX(MIN(((B1958-B1957)/B1957)/($K$7*卓尔金历!$O$8),0),-卓尔金历!$N$11))+MIN(MAX(((B1958-B1957)/B1957)/($K$7*卓尔金历!$O$8),0),卓尔金历!$N$11),0),1)</f>
        <v>0</v>
      </c>
      <c r="M1958">
        <f t="shared" si="223"/>
        <v>984.00947494785839</v>
      </c>
      <c r="N1958">
        <f t="shared" si="224"/>
        <v>-1.13639197814282E-2</v>
      </c>
      <c r="O1958">
        <f t="shared" si="217"/>
        <v>3.1659676111455821E-2</v>
      </c>
      <c r="P1958">
        <f t="shared" si="218"/>
        <v>1</v>
      </c>
      <c r="Q1958">
        <f t="shared" si="225"/>
        <v>22.845820854115413</v>
      </c>
    </row>
    <row r="1959" spans="1:17">
      <c r="A1959" s="842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219"/>
        <v>0.81194184717262985</v>
      </c>
      <c r="G1959">
        <f>LN(F1959/参数实验室!$E$58)/参数实验室!$E$59</f>
        <v>-0.29987106098890842</v>
      </c>
      <c r="H1959" s="905">
        <f>INDEX(神经网络!$F$10:$BN$70,MATCH(ROUND(G1959*2,1)/2,神经网络!$D$10:$D$70,0),MATCH(ROUND(E1959*2,1)/2,神经网络!$F$8:$BN$8,0))</f>
        <v>-0.61665781966410194</v>
      </c>
      <c r="I1959">
        <f t="shared" si="220"/>
        <v>1674.5920823646875</v>
      </c>
      <c r="J1959">
        <f t="shared" si="221"/>
        <v>175.22684649455286</v>
      </c>
      <c r="K1959">
        <f t="shared" si="222"/>
        <v>9.5567095788415291</v>
      </c>
      <c r="L1959">
        <f>MIN(MAX(L1958*(1+MAX(MIN(((B1959-B1958)/B1958)/($K$7*卓尔金历!$O$8),0),-卓尔金历!$N$11))+MIN(MAX(((B1959-B1958)/B1958)/($K$7*卓尔金历!$O$8),0),卓尔金历!$N$11),0),1)</f>
        <v>0.20939616693647656</v>
      </c>
      <c r="M1959">
        <f t="shared" si="223"/>
        <v>984.00947494785839</v>
      </c>
      <c r="N1959">
        <f t="shared" si="224"/>
        <v>7.1164338478968527E-3</v>
      </c>
      <c r="O1959">
        <f t="shared" si="217"/>
        <v>2.9734838727591112E-2</v>
      </c>
      <c r="P1959">
        <f t="shared" si="218"/>
        <v>1</v>
      </c>
      <c r="Q1959">
        <f t="shared" si="225"/>
        <v>22.745564149235577</v>
      </c>
    </row>
    <row r="1960" spans="1:17">
      <c r="A1960" s="842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219"/>
        <v>0.81451769239277894</v>
      </c>
      <c r="G1960">
        <f>LN(F1960/参数实验室!$E$58)/参数实验室!$E$59</f>
        <v>-0.29820862319005481</v>
      </c>
      <c r="H1960" s="905">
        <f>INDEX(神经网络!$F$10:$BN$70,MATCH(ROUND(G1960*2,1)/2,神经网络!$D$10:$D$70,0),MATCH(ROUND(E1960*2,1)/2,神经网络!$F$8:$BN$8,0))</f>
        <v>-0.57354509836182754</v>
      </c>
      <c r="I1960">
        <f t="shared" si="220"/>
        <v>1665.5362629504223</v>
      </c>
      <c r="J1960">
        <f t="shared" si="221"/>
        <v>176.7634970671557</v>
      </c>
      <c r="K1960">
        <f t="shared" si="222"/>
        <v>9.4223993674307902</v>
      </c>
      <c r="L1960">
        <f>MIN(MAX(L1959*(1+MAX(MIN(((B1960-B1959)/B1959)/($K$7*卓尔金历!$O$8),0),-卓尔金历!$N$11))+MIN(MAX(((B1960-B1959)/B1959)/($K$7*卓尔金历!$O$8),0),卓尔金历!$N$11),0),1)</f>
        <v>0.46743245620835649</v>
      </c>
      <c r="M1960">
        <f t="shared" si="223"/>
        <v>982.89521446711683</v>
      </c>
      <c r="N1960">
        <f t="shared" si="224"/>
        <v>8.7694928222691801E-3</v>
      </c>
      <c r="O1960">
        <f t="shared" si="217"/>
        <v>2.95605201961587E-2</v>
      </c>
      <c r="P1960">
        <f t="shared" si="218"/>
        <v>1</v>
      </c>
      <c r="Q1960">
        <f t="shared" si="225"/>
        <v>22.622561225968315</v>
      </c>
    </row>
    <row r="1961" spans="1:17">
      <c r="A1961" s="842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219"/>
        <v>0.78806362633806815</v>
      </c>
      <c r="G1961">
        <f>LN(F1961/参数实验室!$E$58)/参数实验室!$E$59</f>
        <v>-0.31553789651049513</v>
      </c>
      <c r="H1961" s="905">
        <f>INDEX(神经网络!$F$10:$BN$70,MATCH(ROUND(G1961*2,1)/2,神经网络!$D$10:$D$70,0),MATCH(ROUND(E1961*2,1)/2,神经网络!$F$8:$BN$8,0))</f>
        <v>-0.57354509836182754</v>
      </c>
      <c r="I1961">
        <f t="shared" si="220"/>
        <v>1641.1559281635407</v>
      </c>
      <c r="J1961">
        <f t="shared" si="221"/>
        <v>181.2748892701803</v>
      </c>
      <c r="K1961">
        <f t="shared" si="222"/>
        <v>9.053410181470241</v>
      </c>
      <c r="L1961">
        <f>MIN(MAX(L1960*(1+MAX(MIN(((B1961-B1960)/B1960)/($K$7*卓尔金历!$O$8),0),-卓尔金历!$N$11))+MIN(MAX(((B1961-B1960)/B1960)/($K$7*卓尔金历!$O$8),0),卓尔金历!$N$11),0),1)</f>
        <v>1</v>
      </c>
      <c r="M1961">
        <f t="shared" si="223"/>
        <v>976.16991454241713</v>
      </c>
      <c r="N1961">
        <f t="shared" si="224"/>
        <v>2.5522193653538326E-2</v>
      </c>
      <c r="O1961">
        <f t="shared" si="217"/>
        <v>2.9675714195978597E-2</v>
      </c>
      <c r="P1961">
        <f t="shared" si="218"/>
        <v>0.18479826747856429</v>
      </c>
      <c r="Q1961">
        <f t="shared" si="225"/>
        <v>22.291409254861549</v>
      </c>
    </row>
    <row r="1962" spans="1:17">
      <c r="A1962" s="842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219"/>
        <v>0.78821937153257471</v>
      </c>
      <c r="G1962">
        <f>LN(F1962/参数实验室!$E$58)/参数实验室!$E$59</f>
        <v>-0.31543417973450538</v>
      </c>
      <c r="H1962" s="905">
        <f>INDEX(神经网络!$F$10:$BN$70,MATCH(ROUND(G1962*2,1)/2,神经网络!$D$10:$D$70,0),MATCH(ROUND(E1962*2,1)/2,神经网络!$F$8:$BN$8,0))</f>
        <v>-0.66206424912067985</v>
      </c>
      <c r="I1962">
        <f t="shared" si="220"/>
        <v>1637.5569335901428</v>
      </c>
      <c r="J1962">
        <f t="shared" si="221"/>
        <v>181.96799808467293</v>
      </c>
      <c r="K1962">
        <f t="shared" si="222"/>
        <v>8.9991479316498193</v>
      </c>
      <c r="L1962">
        <f>MIN(MAX(L1961*(1+MAX(MIN(((B1962-B1961)/B1961)/($K$7*卓尔金历!$O$8),0),-卓尔金历!$N$11))+MIN(MAX(((B1962-B1961)/B1961)/($K$7*卓尔金历!$O$8),0),卓尔金历!$N$11),0),1)</f>
        <v>1</v>
      </c>
      <c r="M1962">
        <f t="shared" si="223"/>
        <v>974.02920983248521</v>
      </c>
      <c r="N1962">
        <f t="shared" si="224"/>
        <v>3.8235235849990346E-3</v>
      </c>
      <c r="O1962">
        <f t="shared" si="217"/>
        <v>2.9657660628662791E-2</v>
      </c>
      <c r="P1962">
        <f t="shared" si="218"/>
        <v>1</v>
      </c>
      <c r="Q1962">
        <f t="shared" si="225"/>
        <v>22.282375531926888</v>
      </c>
    </row>
    <row r="1963" spans="1:17">
      <c r="A1963" s="842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219"/>
        <v>0.82135045463546852</v>
      </c>
      <c r="G1963">
        <f>LN(F1963/参数实验室!$E$58)/参数实验室!$E$59</f>
        <v>-0.29382413321731843</v>
      </c>
      <c r="H1963" s="905">
        <f>INDEX(神经网络!$F$10:$BN$70,MATCH(ROUND(G1963*2,1)/2,神经网络!$D$10:$D$70,0),MATCH(ROUND(E1963*2,1)/2,神经网络!$F$8:$BN$8,0))</f>
        <v>-0.66206424912067985</v>
      </c>
      <c r="I1963">
        <f t="shared" si="220"/>
        <v>1725.2903021708098</v>
      </c>
      <c r="J1963">
        <f t="shared" si="221"/>
        <v>167.24272774430349</v>
      </c>
      <c r="K1963">
        <f t="shared" si="222"/>
        <v>10.316085640558295</v>
      </c>
      <c r="L1963">
        <f>MIN(MAX(L1962*(1+MAX(MIN(((B1963-B1962)/B1962)/($K$7*卓尔金历!$O$8),0),-卓尔金历!$N$11))+MIN(MAX(((B1963-B1962)/B1962)/($K$7*卓尔金历!$O$8),0),卓尔金历!$N$11),0),1)</f>
        <v>0</v>
      </c>
      <c r="M1963">
        <f t="shared" si="223"/>
        <v>1026.2135717448493</v>
      </c>
      <c r="N1963">
        <f t="shared" si="224"/>
        <v>-8.0922307742911578E-2</v>
      </c>
      <c r="O1963">
        <f t="shared" si="217"/>
        <v>3.4518517361230405E-2</v>
      </c>
      <c r="P1963">
        <f t="shared" si="218"/>
        <v>4.3895231206508515E-3</v>
      </c>
      <c r="Q1963">
        <f t="shared" si="225"/>
        <v>23.47617088969163</v>
      </c>
    </row>
    <row r="1964" spans="1:17">
      <c r="A1964" s="842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219"/>
        <v>0.81548122666918677</v>
      </c>
      <c r="G1964">
        <f>LN(F1964/参数实验室!$E$58)/参数实验室!$E$59</f>
        <v>-0.29758811367485177</v>
      </c>
      <c r="H1964" s="905">
        <f>INDEX(神经网络!$F$10:$BN$70,MATCH(ROUND(G1964*2,1)/2,神经网络!$D$10:$D$70,0),MATCH(ROUND(E1964*2,1)/2,神经网络!$F$8:$BN$8,0))</f>
        <v>-0.66206424912067985</v>
      </c>
      <c r="I1964">
        <f t="shared" si="220"/>
        <v>1714.0265759816889</v>
      </c>
      <c r="J1964">
        <f t="shared" si="221"/>
        <v>168.89190375483778</v>
      </c>
      <c r="K1964">
        <f t="shared" si="222"/>
        <v>10.148660402749423</v>
      </c>
      <c r="L1964">
        <f>MIN(MAX(L1963*(1+MAX(MIN(((B1964-B1963)/B1963)/($K$7*卓尔金历!$O$8),0),-卓尔金历!$N$11))+MIN(MAX(((B1964-B1963)/B1963)/($K$7*卓尔金历!$O$8),0),卓尔金历!$N$11),0),1)</f>
        <v>0.29015233996744266</v>
      </c>
      <c r="M1964">
        <f t="shared" si="223"/>
        <v>1026.2135717448493</v>
      </c>
      <c r="N1964">
        <f t="shared" si="224"/>
        <v>9.8609729270602488E-3</v>
      </c>
      <c r="O1964">
        <f t="shared" ref="O1964:O2027" si="226">STDEVP(N1944:N1964)</f>
        <v>3.3391612057793632E-2</v>
      </c>
      <c r="P1964">
        <f t="shared" ref="P1964:P2027" si="227">MIN(O1963*MAX(1-LN(MAX(ABS(N1964),0.0001)/O1964),0)+MAX(-LN(MAX(ABS(N1964),0.0001)/O1964),0),1)</f>
        <v>1</v>
      </c>
      <c r="Q1964">
        <f t="shared" si="225"/>
        <v>23.47549812296133</v>
      </c>
    </row>
    <row r="1965" spans="1:17">
      <c r="A1965" s="842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219"/>
        <v>0.81797244132942948</v>
      </c>
      <c r="G1965">
        <f>LN(F1965/参数实验室!$E$58)/参数实验室!$E$59</f>
        <v>-0.29598718047913941</v>
      </c>
      <c r="H1965" s="905">
        <f>INDEX(神经网络!$F$10:$BN$70,MATCH(ROUND(G1965*2,1)/2,神经网络!$D$10:$D$70,0),MATCH(ROUND(E1965*2,1)/2,神经网络!$F$8:$BN$8,0))</f>
        <v>-0.61665781966410194</v>
      </c>
      <c r="I1965">
        <f t="shared" si="220"/>
        <v>1723.4130519272514</v>
      </c>
      <c r="J1965">
        <f t="shared" si="221"/>
        <v>167.49491241371015</v>
      </c>
      <c r="K1965">
        <f t="shared" si="222"/>
        <v>10.28934567081324</v>
      </c>
      <c r="L1965">
        <f>MIN(MAX(L1964*(1+MAX(MIN(((B1965-B1964)/B1964)/($K$7*卓尔金历!$O$8),0),-卓尔金历!$N$11))+MIN(MAX(((B1965-B1964)/B1964)/($K$7*卓尔金历!$O$8),0),卓尔金历!$N$11),0),1)</f>
        <v>0.21953403788337378</v>
      </c>
      <c r="M1965">
        <f t="shared" si="223"/>
        <v>1027.8441770517422</v>
      </c>
      <c r="N1965">
        <f t="shared" si="224"/>
        <v>-8.271511600434666E-3</v>
      </c>
      <c r="O1965">
        <f t="shared" si="226"/>
        <v>3.3468330077696735E-2</v>
      </c>
      <c r="P1965">
        <f t="shared" si="227"/>
        <v>1</v>
      </c>
      <c r="Q1965">
        <f t="shared" si="225"/>
        <v>23.604056338760913</v>
      </c>
    </row>
    <row r="1966" spans="1:17">
      <c r="A1966" s="842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219"/>
        <v>0.79728313468636391</v>
      </c>
      <c r="G1966">
        <f>LN(F1966/参数实验室!$E$58)/参数实验室!$E$59</f>
        <v>-0.3094333004668301</v>
      </c>
      <c r="H1966" s="905">
        <f>INDEX(神经网络!$F$10:$BN$70,MATCH(ROUND(G1966*2,1)/2,神经网络!$D$10:$D$70,0),MATCH(ROUND(E1966*2,1)/2,神经网络!$F$8:$BN$8,0))</f>
        <v>-0.66206424912067985</v>
      </c>
      <c r="I1966">
        <f t="shared" si="220"/>
        <v>1696.8668716779</v>
      </c>
      <c r="J1966">
        <f t="shared" si="221"/>
        <v>171.67870396233153</v>
      </c>
      <c r="K1966">
        <f t="shared" si="222"/>
        <v>9.8839683228865365</v>
      </c>
      <c r="L1966">
        <f>MIN(MAX(L1965*(1+MAX(MIN(((B1966-B1965)/B1965)/($K$7*卓尔金历!$O$8),0),-卓尔金历!$N$11))+MIN(MAX(((B1966-B1965)/B1965)/($K$7*卓尔金历!$O$8),0),卓尔金历!$N$11),0),1)</f>
        <v>0.95451269706881081</v>
      </c>
      <c r="M1966">
        <f t="shared" si="223"/>
        <v>1024.3684808718192</v>
      </c>
      <c r="N1966">
        <f t="shared" si="224"/>
        <v>2.497861868357799E-2</v>
      </c>
      <c r="O1966">
        <f t="shared" si="226"/>
        <v>3.3777619705860643E-2</v>
      </c>
      <c r="P1966">
        <f t="shared" si="227"/>
        <v>0.34534658178239924</v>
      </c>
      <c r="Q1966">
        <f t="shared" si="225"/>
        <v>23.240476909277142</v>
      </c>
    </row>
    <row r="1967" spans="1:17">
      <c r="A1967" s="842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219"/>
        <v>0.81546558210044628</v>
      </c>
      <c r="G1967">
        <f>LN(F1967/参数实验室!$E$58)/参数实验室!$E$59</f>
        <v>-0.29759818281396999</v>
      </c>
      <c r="H1967" s="905">
        <f>INDEX(神经网络!$F$10:$BN$70,MATCH(ROUND(G1967*2,1)/2,神经网络!$D$10:$D$70,0),MATCH(ROUND(E1967*2,1)/2,神经网络!$F$8:$BN$8,0))</f>
        <v>-0.61665781966410194</v>
      </c>
      <c r="I1967">
        <f t="shared" si="220"/>
        <v>1704.1572237022965</v>
      </c>
      <c r="J1967">
        <f t="shared" si="221"/>
        <v>170.56462232153507</v>
      </c>
      <c r="K1967">
        <f t="shared" si="222"/>
        <v>9.9912701737746801</v>
      </c>
      <c r="L1967">
        <f>MIN(MAX(L1966*(1+MAX(MIN(((B1967-B1966)/B1966)/($K$7*卓尔金历!$O$8),0),-卓尔金历!$N$11))+MIN(MAX(((B1967-B1966)/B1966)/($K$7*卓尔金历!$O$8),0),卓尔金历!$N$11),0),1)</f>
        <v>0.77225385277296466</v>
      </c>
      <c r="M1967">
        <f t="shared" si="223"/>
        <v>1028.5693450989077</v>
      </c>
      <c r="N1967">
        <f t="shared" si="224"/>
        <v>-6.489340932122307E-3</v>
      </c>
      <c r="O1967">
        <f t="shared" si="226"/>
        <v>3.2377261762356203E-2</v>
      </c>
      <c r="P1967">
        <f t="shared" si="227"/>
        <v>1</v>
      </c>
      <c r="Q1967">
        <f t="shared" si="225"/>
        <v>23.274959582451906</v>
      </c>
    </row>
    <row r="1968" spans="1:17">
      <c r="A1968" s="842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219"/>
        <v>0.82267387661312785</v>
      </c>
      <c r="G1968">
        <f>LN(F1968/参数实验室!$E$58)/参数实验室!$E$59</f>
        <v>-0.29297912926876224</v>
      </c>
      <c r="H1968" s="905">
        <f>INDEX(神经网络!$F$10:$BN$70,MATCH(ROUND(G1968*2,1)/2,神经网络!$D$10:$D$70,0),MATCH(ROUND(E1968*2,1)/2,神经网络!$F$8:$BN$8,0))</f>
        <v>-0.61665781966410194</v>
      </c>
      <c r="I1968">
        <f t="shared" si="220"/>
        <v>1695.8278959592112</v>
      </c>
      <c r="J1968">
        <f t="shared" si="221"/>
        <v>171.91652368221497</v>
      </c>
      <c r="K1968">
        <f t="shared" si="222"/>
        <v>9.8642519034058811</v>
      </c>
      <c r="L1968">
        <f>MIN(MAX(L1967*(1+MAX(MIN(((B1968-B1967)/B1967)/($K$7*卓尔金历!$O$8),0),-卓尔金历!$N$11))+MIN(MAX(((B1968-B1967)/B1967)/($K$7*卓尔金历!$O$8),0),卓尔金历!$N$11),0),1)</f>
        <v>1</v>
      </c>
      <c r="M1968">
        <f t="shared" si="223"/>
        <v>1024.6870016560802</v>
      </c>
      <c r="N1968">
        <f t="shared" si="224"/>
        <v>7.9260361397302543E-3</v>
      </c>
      <c r="O1968">
        <f t="shared" si="226"/>
        <v>3.2396252168621742E-2</v>
      </c>
      <c r="P1968">
        <f t="shared" si="227"/>
        <v>1</v>
      </c>
      <c r="Q1968">
        <f t="shared" si="225"/>
        <v>23.16119967586997</v>
      </c>
    </row>
    <row r="1969" spans="1:17">
      <c r="A1969" s="842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219"/>
        <v>0.81539317536461842</v>
      </c>
      <c r="G1969">
        <f>LN(F1969/参数实验室!$E$58)/参数实验室!$E$59</f>
        <v>-0.29764478766910729</v>
      </c>
      <c r="H1969" s="905">
        <f>INDEX(神经网络!$F$10:$BN$70,MATCH(ROUND(G1969*2,1)/2,神经网络!$D$10:$D$70,0),MATCH(ROUND(E1969*2,1)/2,神经网络!$F$8:$BN$8,0))</f>
        <v>-0.61665781966410194</v>
      </c>
      <c r="I1969">
        <f t="shared" si="220"/>
        <v>1687.6214489102874</v>
      </c>
      <c r="J1969">
        <f t="shared" si="221"/>
        <v>173.26563185826544</v>
      </c>
      <c r="K1969">
        <f t="shared" si="222"/>
        <v>9.7400819239835954</v>
      </c>
      <c r="L1969">
        <f>MIN(MAX(L1968*(1+MAX(MIN(((B1969-B1968)/B1968)/($K$7*卓尔金历!$O$8),0),-卓尔金历!$N$11))+MIN(MAX(((B1969-B1968)/B1968)/($K$7*卓尔金历!$O$8),0),卓尔金历!$N$11),0),1)</f>
        <v>1</v>
      </c>
      <c r="M1969">
        <f t="shared" si="223"/>
        <v>1019.7283383148011</v>
      </c>
      <c r="N1969">
        <f t="shared" si="224"/>
        <v>7.8474607743014325E-3</v>
      </c>
      <c r="O1969">
        <f t="shared" si="226"/>
        <v>2.7679026807603875E-2</v>
      </c>
      <c r="P1969">
        <f t="shared" si="227"/>
        <v>1</v>
      </c>
      <c r="Q1969">
        <f t="shared" si="225"/>
        <v>23.049118043540133</v>
      </c>
    </row>
    <row r="1970" spans="1:17">
      <c r="A1970" s="842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219"/>
        <v>0.82152736454997655</v>
      </c>
      <c r="G1970">
        <f>LN(F1970/参数实验室!$E$58)/参数实验室!$E$59</f>
        <v>-0.29371109756346109</v>
      </c>
      <c r="H1970" s="905">
        <f>INDEX(神经网络!$F$10:$BN$70,MATCH(ROUND(G1970*2,1)/2,神经网络!$D$10:$D$70,0),MATCH(ROUND(E1970*2,1)/2,神经网络!$F$8:$BN$8,0))</f>
        <v>-0.61665781966410194</v>
      </c>
      <c r="I1970">
        <f t="shared" si="220"/>
        <v>1689.4836624290517</v>
      </c>
      <c r="J1970">
        <f t="shared" si="221"/>
        <v>172.95558836439048</v>
      </c>
      <c r="K1970">
        <f t="shared" si="222"/>
        <v>9.7683091850699437</v>
      </c>
      <c r="L1970">
        <f>MIN(MAX(L1969*(1+MAX(MIN(((B1970-B1969)/B1969)/($K$7*卓尔金历!$O$8),0),-卓尔金历!$N$11))+MIN(MAX(((B1970-B1969)/B1969)/($K$7*卓尔金历!$O$8),0),卓尔金历!$N$11),0),1)</f>
        <v>0.94734780191667878</v>
      </c>
      <c r="M1970">
        <f t="shared" si="223"/>
        <v>1020.8535621606483</v>
      </c>
      <c r="N1970">
        <f t="shared" si="224"/>
        <v>-1.7894113826829813E-3</v>
      </c>
      <c r="O1970">
        <f t="shared" si="226"/>
        <v>2.5197016274061363E-2</v>
      </c>
      <c r="P1970">
        <f t="shared" si="227"/>
        <v>1</v>
      </c>
      <c r="Q1970">
        <f t="shared" si="225"/>
        <v>23.074551697067108</v>
      </c>
    </row>
    <row r="1971" spans="1:17">
      <c r="A1971" s="842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219"/>
        <v>0.83066087263659949</v>
      </c>
      <c r="G1971">
        <f>LN(F1971/参数实验室!$E$58)/参数实验室!$E$59</f>
        <v>-0.28790811776670233</v>
      </c>
      <c r="H1971" s="905">
        <f>INDEX(神经网络!$F$10:$BN$70,MATCH(ROUND(G1971*2,1)/2,神经网络!$D$10:$D$70,0),MATCH(ROUND(E1971*2,1)/2,神经网络!$F$8:$BN$8,0))</f>
        <v>-0.61665781966410194</v>
      </c>
      <c r="I1971">
        <f t="shared" si="220"/>
        <v>1703.7491285666238</v>
      </c>
      <c r="J1971">
        <f t="shared" si="221"/>
        <v>170.58736682494671</v>
      </c>
      <c r="K1971">
        <f t="shared" si="222"/>
        <v>9.987545738454223</v>
      </c>
      <c r="L1971">
        <f>MIN(MAX(L1970*(1+MAX(MIN(((B1971-B1970)/B1970)/($K$7*卓尔金历!$O$8),0),-卓尔金历!$N$11))+MIN(MAX(((B1971-B1970)/B1970)/($K$7*卓尔金历!$O$8),0),卓尔金历!$N$11),0),1)</f>
        <v>0.56566421018073931</v>
      </c>
      <c r="M1971">
        <f t="shared" si="223"/>
        <v>1029.0194774636052</v>
      </c>
      <c r="N1971">
        <f t="shared" si="224"/>
        <v>-1.3692656952224514E-2</v>
      </c>
      <c r="O1971">
        <f t="shared" si="226"/>
        <v>2.4872952988676596E-2</v>
      </c>
      <c r="P1971">
        <f t="shared" si="227"/>
        <v>0.63715893916340915</v>
      </c>
      <c r="Q1971">
        <f t="shared" si="225"/>
        <v>23.26938591961348</v>
      </c>
    </row>
    <row r="1972" spans="1:17">
      <c r="A1972" s="842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219"/>
        <v>0.82041324185122166</v>
      </c>
      <c r="G1972">
        <f>LN(F1972/参数实验室!$E$58)/参数实验室!$E$59</f>
        <v>-0.29442336680193909</v>
      </c>
      <c r="H1972" s="905">
        <f>INDEX(神经网络!$F$10:$BN$70,MATCH(ROUND(G1972*2,1)/2,神经网络!$D$10:$D$70,0),MATCH(ROUND(E1972*2,1)/2,神经网络!$F$8:$BN$8,0))</f>
        <v>-0.61665781966410194</v>
      </c>
      <c r="I1972">
        <f t="shared" si="220"/>
        <v>1688.4213092690634</v>
      </c>
      <c r="J1972">
        <f t="shared" si="221"/>
        <v>173.07609432983477</v>
      </c>
      <c r="K1972">
        <f t="shared" si="222"/>
        <v>9.7553698320196851</v>
      </c>
      <c r="L1972">
        <f>MIN(MAX(L1971*(1+MAX(MIN(((B1972-B1971)/B1971)/($K$7*卓尔金历!$O$8),0),-卓尔金历!$N$11))+MIN(MAX(((B1972-B1971)/B1971)/($K$7*卓尔金历!$O$8),0),卓尔金历!$N$11),0),1)</f>
        <v>0.99494039237773246</v>
      </c>
      <c r="M1972">
        <f t="shared" si="223"/>
        <v>1023.7827855764983</v>
      </c>
      <c r="N1972">
        <f t="shared" si="224"/>
        <v>1.4589166543862156E-2</v>
      </c>
      <c r="O1972">
        <f t="shared" si="226"/>
        <v>2.4739333847102925E-2</v>
      </c>
      <c r="P1972">
        <f t="shared" si="227"/>
        <v>0.56612394236282948</v>
      </c>
      <c r="Q1972">
        <f t="shared" si="225"/>
        <v>23.13600078605619</v>
      </c>
    </row>
    <row r="1973" spans="1:17">
      <c r="A1973" s="842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219"/>
        <v>0.82702526851119174</v>
      </c>
      <c r="G1973">
        <f>LN(F1973/参数实验室!$E$58)/参数实验室!$E$59</f>
        <v>-0.29021032026010746</v>
      </c>
      <c r="H1973" s="905">
        <f>INDEX(神经网络!$F$10:$BN$70,MATCH(ROUND(G1973*2,1)/2,神经网络!$D$10:$D$70,0),MATCH(ROUND(E1973*2,1)/2,神经网络!$F$8:$BN$8,0))</f>
        <v>-0.61665781966410194</v>
      </c>
      <c r="I1973">
        <f t="shared" si="220"/>
        <v>1692.1371795217651</v>
      </c>
      <c r="J1973">
        <f t="shared" si="221"/>
        <v>172.45840150033877</v>
      </c>
      <c r="K1973">
        <f t="shared" si="222"/>
        <v>9.8118570321924334</v>
      </c>
      <c r="L1973">
        <f>MIN(MAX(L1972*(1+MAX(MIN(((B1973-B1972)/B1972)/($K$7*卓尔金历!$O$8),0),-卓尔金历!$N$11))+MIN(MAX(((B1973-B1972)/B1972)/($K$7*卓尔金历!$O$8),0),卓尔金历!$N$11),0),1)</f>
        <v>0.89045902515141973</v>
      </c>
      <c r="M1973">
        <f t="shared" si="223"/>
        <v>1026.0245222777842</v>
      </c>
      <c r="N1973">
        <f t="shared" si="224"/>
        <v>-3.5689089928206876E-3</v>
      </c>
      <c r="O1973">
        <f t="shared" si="226"/>
        <v>2.3042284267859994E-2</v>
      </c>
      <c r="P1973">
        <f t="shared" si="227"/>
        <v>1</v>
      </c>
      <c r="Q1973">
        <f t="shared" si="225"/>
        <v>23.164826463945911</v>
      </c>
    </row>
    <row r="1974" spans="1:17">
      <c r="A1974" s="842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219"/>
        <v>0.84486022910597602</v>
      </c>
      <c r="G1974">
        <f>LN(F1974/参数实验室!$E$58)/参数实验室!$E$59</f>
        <v>-0.27901205783190869</v>
      </c>
      <c r="H1974" s="905">
        <f>INDEX(神经网络!$F$10:$BN$70,MATCH(ROUND(G1974*2,1)/2,神经网络!$D$10:$D$70,0),MATCH(ROUND(E1974*2,1)/2,神经网络!$F$8:$BN$8,0))</f>
        <v>-0.57354509836182754</v>
      </c>
      <c r="I1974">
        <f t="shared" si="220"/>
        <v>1695.5003445197733</v>
      </c>
      <c r="J1974">
        <f t="shared" si="221"/>
        <v>171.90255775906749</v>
      </c>
      <c r="K1974">
        <f t="shared" si="222"/>
        <v>9.8631478590104873</v>
      </c>
      <c r="L1974">
        <f>MIN(MAX(L1973*(1+MAX(MIN(((B1974-B1973)/B1973)/($K$7*卓尔金历!$O$8),0),-卓尔金历!$N$11))+MIN(MAX(((B1974-B1973)/B1973)/($K$7*卓尔金历!$O$8),0),卓尔金历!$N$11),0),1)</f>
        <v>0.80601117178149506</v>
      </c>
      <c r="M1974">
        <f t="shared" si="223"/>
        <v>1027.8403903275805</v>
      </c>
      <c r="N1974">
        <f t="shared" si="224"/>
        <v>-3.2230598012947128E-3</v>
      </c>
      <c r="O1974">
        <f t="shared" si="226"/>
        <v>2.2993194651526671E-2</v>
      </c>
      <c r="P1974">
        <f t="shared" si="227"/>
        <v>1</v>
      </c>
      <c r="Q1974">
        <f t="shared" si="225"/>
        <v>23.210867136351972</v>
      </c>
    </row>
    <row r="1975" spans="1:17">
      <c r="A1975" s="842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219"/>
        <v>0.79951528019936247</v>
      </c>
      <c r="G1975">
        <f>LN(F1975/参数实验室!$E$58)/参数实验室!$E$59</f>
        <v>-0.30796592506185888</v>
      </c>
      <c r="H1975" s="905">
        <f>INDEX(神经网络!$F$10:$BN$70,MATCH(ROUND(G1975*2,1)/2,神经网络!$D$10:$D$70,0),MATCH(ROUND(E1975*2,1)/2,神经网络!$F$8:$BN$8,0))</f>
        <v>-0.57354509836182754</v>
      </c>
      <c r="I1975">
        <f t="shared" si="220"/>
        <v>1642.5830164665454</v>
      </c>
      <c r="J1975">
        <f t="shared" si="221"/>
        <v>181.25693308327638</v>
      </c>
      <c r="K1975">
        <f t="shared" si="222"/>
        <v>9.0621803454650749</v>
      </c>
      <c r="L1975">
        <f>MIN(MAX(L1974*(1+MAX(MIN(((B1975-B1974)/B1974)/($K$7*卓尔金历!$O$8),0),-卓尔金历!$N$11))+MIN(MAX(((B1975-B1974)/B1974)/($K$7*卓尔金历!$O$8),0),卓尔金历!$N$11),0),1)</f>
        <v>1</v>
      </c>
      <c r="M1975">
        <f t="shared" si="223"/>
        <v>1001.9840672185845</v>
      </c>
      <c r="N1975">
        <f t="shared" si="224"/>
        <v>5.4416731467833435E-2</v>
      </c>
      <c r="O1975">
        <f t="shared" si="226"/>
        <v>2.5984429929453781E-2</v>
      </c>
      <c r="P1975">
        <f t="shared" si="227"/>
        <v>5.9972192966657656E-3</v>
      </c>
      <c r="Q1975">
        <f t="shared" si="225"/>
        <v>22.48644553736839</v>
      </c>
    </row>
    <row r="1976" spans="1:17">
      <c r="A1976" s="842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219"/>
        <v>0.83425999964735653</v>
      </c>
      <c r="G1976">
        <f>LN(F1976/参数实验室!$E$58)/参数实验室!$E$59</f>
        <v>-0.28563891766578492</v>
      </c>
      <c r="H1976" s="905">
        <f>INDEX(神经网络!$F$10:$BN$70,MATCH(ROUND(G1976*2,1)/2,神经网络!$D$10:$D$70,0),MATCH(ROUND(E1976*2,1)/2,神经网络!$F$8:$BN$8,0))</f>
        <v>-0.61665781966410194</v>
      </c>
      <c r="I1976">
        <f t="shared" si="220"/>
        <v>1643.686366999473</v>
      </c>
      <c r="J1976">
        <f t="shared" si="221"/>
        <v>181.04465105143407</v>
      </c>
      <c r="K1976">
        <f t="shared" si="222"/>
        <v>9.0789004671146465</v>
      </c>
      <c r="L1976">
        <f>MIN(MAX(L1975*(1+MAX(MIN(((B1976-B1975)/B1975)/($K$7*卓尔金历!$O$8),0),-卓尔金历!$N$11))+MIN(MAX(((B1976-B1975)/B1975)/($K$7*卓尔金历!$O$8),0),卓尔金历!$N$11),0),1)</f>
        <v>0.96553923459242952</v>
      </c>
      <c r="M1976">
        <f t="shared" si="223"/>
        <v>1002.6571167043444</v>
      </c>
      <c r="N1976">
        <f t="shared" si="224"/>
        <v>-1.1711664112995155E-3</v>
      </c>
      <c r="O1976">
        <f t="shared" si="226"/>
        <v>2.5709098133392949E-2</v>
      </c>
      <c r="P1976">
        <f t="shared" si="227"/>
        <v>1</v>
      </c>
      <c r="Q1976">
        <f t="shared" si="225"/>
        <v>22.486536122500503</v>
      </c>
    </row>
    <row r="1977" spans="1:17">
      <c r="A1977" s="842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219"/>
        <v>0.83487139116952902</v>
      </c>
      <c r="G1977">
        <f>LN(F1977/参数实验室!$E$58)/参数实验室!$E$59</f>
        <v>-0.28525441668709028</v>
      </c>
      <c r="H1977" s="905">
        <f>INDEX(神经网络!$F$10:$BN$70,MATCH(ROUND(G1977*2,1)/2,神经网络!$D$10:$D$70,0),MATCH(ROUND(E1977*2,1)/2,神经网络!$F$8:$BN$8,0))</f>
        <v>-0.61665781966410194</v>
      </c>
      <c r="I1977">
        <f t="shared" si="220"/>
        <v>1652.9774859842485</v>
      </c>
      <c r="J1977">
        <f t="shared" si="221"/>
        <v>179.38510035513306</v>
      </c>
      <c r="K1977">
        <f t="shared" si="222"/>
        <v>9.2146866306722721</v>
      </c>
      <c r="L1977">
        <f>MIN(MAX(L1976*(1+MAX(MIN(((B1977-B1976)/B1976)/($K$7*卓尔金历!$O$8),0),-卓尔金历!$N$11))+MIN(MAX(((B1977-B1976)/B1976)/($K$7*卓尔金历!$O$8),0),卓尔金历!$N$11),0),1)</f>
        <v>0.70511520018404905</v>
      </c>
      <c r="M1977">
        <f t="shared" si="223"/>
        <v>1008.1294360761864</v>
      </c>
      <c r="N1977">
        <f t="shared" si="224"/>
        <v>-9.1665270786130352E-3</v>
      </c>
      <c r="O1977">
        <f t="shared" si="226"/>
        <v>2.5773166179400016E-2</v>
      </c>
      <c r="P1977">
        <f t="shared" si="227"/>
        <v>1</v>
      </c>
      <c r="Q1977">
        <f t="shared" si="225"/>
        <v>22.613643754993067</v>
      </c>
    </row>
    <row r="1978" spans="1:17">
      <c r="A1978" s="842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219"/>
        <v>0.83824435768171579</v>
      </c>
      <c r="G1978">
        <f>LN(F1978/参数实验室!$E$58)/参数实验室!$E$59</f>
        <v>-0.28313822417547257</v>
      </c>
      <c r="H1978" s="905">
        <f>INDEX(神经网络!$F$10:$BN$70,MATCH(ROUND(G1978*2,1)/2,神经网络!$D$10:$D$70,0),MATCH(ROUND(E1978*2,1)/2,神经网络!$F$8:$BN$8,0))</f>
        <v>-0.61665781966410194</v>
      </c>
      <c r="I1978">
        <f t="shared" si="220"/>
        <v>1661.2330565883103</v>
      </c>
      <c r="J1978">
        <f t="shared" si="221"/>
        <v>177.93224532141534</v>
      </c>
      <c r="K1978">
        <f t="shared" si="222"/>
        <v>9.3363237989127423</v>
      </c>
      <c r="L1978">
        <f>MIN(MAX(L1977*(1+MAX(MIN(((B1978-B1977)/B1977)/($K$7*卓尔金历!$O$8),0),-卓尔金历!$N$11))+MIN(MAX(((B1978-B1977)/B1977)/($K$7*卓尔金历!$O$8),0),卓尔金历!$N$11),0),1)</f>
        <v>0.53707921279172899</v>
      </c>
      <c r="M1978">
        <f t="shared" si="223"/>
        <v>1011.6796664086846</v>
      </c>
      <c r="N1978">
        <f t="shared" si="224"/>
        <v>-8.0990842095663498E-3</v>
      </c>
      <c r="O1978">
        <f t="shared" si="226"/>
        <v>2.385684716723872E-2</v>
      </c>
      <c r="P1978">
        <f t="shared" si="227"/>
        <v>1</v>
      </c>
      <c r="Q1978">
        <f t="shared" si="225"/>
        <v>22.726584514451314</v>
      </c>
    </row>
    <row r="1979" spans="1:17">
      <c r="A1979" s="842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219"/>
        <v>0.82026532652105044</v>
      </c>
      <c r="G1979">
        <f>LN(F1979/参数实验室!$E$58)/参数实验室!$E$59</f>
        <v>-0.29451800320517002</v>
      </c>
      <c r="H1979" s="905">
        <f>INDEX(神经网络!$F$10:$BN$70,MATCH(ROUND(G1979*2,1)/2,神经网络!$D$10:$D$70,0),MATCH(ROUND(E1979*2,1)/2,神经网络!$F$8:$BN$8,0))</f>
        <v>-0.61665781966410194</v>
      </c>
      <c r="I1979">
        <f t="shared" si="220"/>
        <v>1655.963001372708</v>
      </c>
      <c r="J1979">
        <f t="shared" si="221"/>
        <v>178.84761182714135</v>
      </c>
      <c r="K1979">
        <f t="shared" si="222"/>
        <v>9.2590724833005815</v>
      </c>
      <c r="L1979">
        <f>MIN(MAX(L1978*(1+MAX(MIN(((B1979-B1978)/B1978)/($K$7*卓尔金历!$O$8),0),-卓尔金历!$N$11))+MIN(MAX(((B1979-B1978)/B1978)/($K$7*卓尔金历!$O$8),0),卓尔金历!$N$11),0),1)</f>
        <v>0.68845160306939368</v>
      </c>
      <c r="M1979">
        <f t="shared" si="223"/>
        <v>1009.9559494043765</v>
      </c>
      <c r="N1979">
        <f t="shared" si="224"/>
        <v>5.1444666708527678E-3</v>
      </c>
      <c r="O1979">
        <f t="shared" si="226"/>
        <v>2.3714179025154443E-2</v>
      </c>
      <c r="P1979">
        <f t="shared" si="227"/>
        <v>1</v>
      </c>
      <c r="Q1979">
        <f t="shared" si="225"/>
        <v>22.654487252253087</v>
      </c>
    </row>
    <row r="1980" spans="1:17">
      <c r="A1980" s="842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219"/>
        <v>0.84969004691298222</v>
      </c>
      <c r="G1980">
        <f>LN(F1980/参数实验室!$E$58)/参数实验室!$E$59</f>
        <v>-0.27602016517031991</v>
      </c>
      <c r="H1980" s="905">
        <f>INDEX(神经网络!$F$10:$BN$70,MATCH(ROUND(G1980*2,1)/2,神经网络!$D$10:$D$70,0),MATCH(ROUND(E1980*2,1)/2,神经网络!$F$8:$BN$8,0))</f>
        <v>-0.66206424912067985</v>
      </c>
      <c r="I1980">
        <f t="shared" si="220"/>
        <v>1661.1529976962127</v>
      </c>
      <c r="J1980">
        <f t="shared" si="221"/>
        <v>177.93862974342562</v>
      </c>
      <c r="K1980">
        <f t="shared" si="222"/>
        <v>9.3355388882755399</v>
      </c>
      <c r="L1980">
        <f>MIN(MAX(L1979*(1+MAX(MIN(((B1980-B1979)/B1979)/($K$7*卓尔金历!$O$8),0),-卓尔金历!$N$11))+MIN(MAX(((B1980-B1979)/B1979)/($K$7*卓尔金历!$O$8),0),卓尔金历!$N$11),0),1)</f>
        <v>0.58549554544003046</v>
      </c>
      <c r="M1980">
        <f t="shared" si="223"/>
        <v>1012.1351252091861</v>
      </c>
      <c r="N1980">
        <f t="shared" si="224"/>
        <v>-5.0824390352735621E-3</v>
      </c>
      <c r="O1980">
        <f t="shared" si="226"/>
        <v>2.3721345588073792E-2</v>
      </c>
      <c r="P1980">
        <f t="shared" si="227"/>
        <v>1</v>
      </c>
      <c r="Q1980">
        <f t="shared" si="225"/>
        <v>22.725489264648658</v>
      </c>
    </row>
    <row r="1981" spans="1:17">
      <c r="A1981" s="842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219"/>
        <v>0.90525260881131664</v>
      </c>
      <c r="G1981">
        <f>LN(F1981/参数实验室!$E$58)/参数实验室!$E$59</f>
        <v>-0.24277465136742324</v>
      </c>
      <c r="H1981" s="905">
        <f>INDEX(神经网络!$F$10:$BN$70,MATCH(ROUND(G1981*2,1)/2,神经网络!$D$10:$D$70,0),MATCH(ROUND(E1981*2,1)/2,神经网络!$F$8:$BN$8,0))</f>
        <v>-0.57111060903130884</v>
      </c>
      <c r="I1981">
        <f t="shared" si="220"/>
        <v>1694.8102241232264</v>
      </c>
      <c r="J1981">
        <f t="shared" si="221"/>
        <v>172.49311679501974</v>
      </c>
      <c r="K1981">
        <f t="shared" si="222"/>
        <v>9.8253788650432643</v>
      </c>
      <c r="L1981">
        <f>MIN(MAX(L1980*(1+MAX(MIN(((B1981-B1980)/B1980)/($K$7*卓尔金历!$O$8),0),-卓尔金历!$N$11))+MIN(MAX(((B1981-B1980)/B1980)/($K$7*卓尔金历!$O$8),0),卓尔金历!$N$11),0),1)</f>
        <v>5.8267554429077745E-2</v>
      </c>
      <c r="M1981">
        <f t="shared" si="223"/>
        <v>1024.1420221324402</v>
      </c>
      <c r="N1981">
        <f t="shared" si="224"/>
        <v>-3.0603320685665059E-2</v>
      </c>
      <c r="O1981">
        <f t="shared" si="226"/>
        <v>2.4575287869183806E-2</v>
      </c>
      <c r="P1981">
        <f t="shared" si="227"/>
        <v>1.8517661793920483E-2</v>
      </c>
      <c r="Q1981">
        <f t="shared" si="225"/>
        <v>23.185938686770356</v>
      </c>
    </row>
    <row r="1982" spans="1:17">
      <c r="A1982" s="842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219"/>
        <v>0.93338303149085189</v>
      </c>
      <c r="G1982">
        <f>LN(F1982/参数实验室!$E$58)/参数实验室!$E$59</f>
        <v>-0.22671326549949616</v>
      </c>
      <c r="H1982" s="905">
        <f>INDEX(神经网络!$F$10:$BN$70,MATCH(ROUND(G1982*2,1)/2,神经网络!$D$10:$D$70,0),MATCH(ROUND(E1982*2,1)/2,神经网络!$F$8:$BN$8,0))</f>
        <v>-0.69162993456217592</v>
      </c>
      <c r="I1982">
        <f t="shared" si="220"/>
        <v>1698.5091972822061</v>
      </c>
      <c r="J1982">
        <f t="shared" si="221"/>
        <v>171.83392522245677</v>
      </c>
      <c r="K1982">
        <f t="shared" si="222"/>
        <v>9.884597555944266</v>
      </c>
      <c r="L1982">
        <f>MIN(MAX(L1981*(1+MAX(MIN(((B1982-B1981)/B1981)/($K$7*卓尔金历!$O$8),0),-卓尔金历!$N$11))+MIN(MAX(((B1982-B1981)/B1981)/($K$7*卓尔金历!$O$8),0),卓尔金历!$N$11),0),1)</f>
        <v>5.171556816446423E-2</v>
      </c>
      <c r="M1982">
        <f t="shared" si="223"/>
        <v>1024.2722629403222</v>
      </c>
      <c r="N1982">
        <f t="shared" si="224"/>
        <v>-3.8215529106955912E-3</v>
      </c>
      <c r="O1982">
        <f t="shared" si="226"/>
        <v>2.3859547558986352E-2</v>
      </c>
      <c r="P1982">
        <f t="shared" si="227"/>
        <v>1</v>
      </c>
      <c r="Q1982">
        <f t="shared" si="225"/>
        <v>23.186875754399797</v>
      </c>
    </row>
    <row r="1983" spans="1:17">
      <c r="A1983" s="842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219"/>
        <v>1.0802904588407001</v>
      </c>
      <c r="G1983">
        <f>LN(F1983/参数实验室!$E$58)/参数实验室!$E$59</f>
        <v>-0.14999557401577815</v>
      </c>
      <c r="H1983" s="905">
        <f>INDEX(神经网络!$F$10:$BN$70,MATCH(ROUND(G1983*2,1)/2,神经网络!$D$10:$D$70,0),MATCH(ROUND(E1983*2,1)/2,神经网络!$F$8:$BN$8,0))</f>
        <v>-0.46789075911576716</v>
      </c>
      <c r="I1983">
        <f t="shared" si="220"/>
        <v>1848.9958560871398</v>
      </c>
      <c r="J1983">
        <f t="shared" si="221"/>
        <v>149.82163521008701</v>
      </c>
      <c r="K1983">
        <f t="shared" si="222"/>
        <v>12.341314079868305</v>
      </c>
      <c r="L1983">
        <f>MIN(MAX(L1982*(1+MAX(MIN(((B1983-B1982)/B1982)/($K$7*卓尔金历!$O$8),0),-卓尔金历!$N$11))+MIN(MAX(((B1983-B1982)/B1982)/($K$7*卓尔金历!$O$8),0),卓尔金历!$N$11),0),1)</f>
        <v>0</v>
      </c>
      <c r="M1983">
        <f t="shared" si="223"/>
        <v>1028.9654385996953</v>
      </c>
      <c r="N1983">
        <f t="shared" si="224"/>
        <v>-0.12810211943812938</v>
      </c>
      <c r="O1983">
        <f t="shared" si="226"/>
        <v>3.5808431224438074E-2</v>
      </c>
      <c r="P1983">
        <f t="shared" si="227"/>
        <v>0</v>
      </c>
      <c r="Q1983">
        <f t="shared" si="225"/>
        <v>25.24121579918026</v>
      </c>
    </row>
    <row r="1984" spans="1:17">
      <c r="A1984" s="842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219"/>
        <v>1.072864933707792</v>
      </c>
      <c r="G1984">
        <f>LN(F1984/参数实验室!$E$58)/参数实验室!$E$59</f>
        <v>-0.15361568648170171</v>
      </c>
      <c r="H1984" s="905">
        <f>INDEX(神经网络!$F$10:$BN$70,MATCH(ROUND(G1984*2,1)/2,神经网络!$D$10:$D$70,0),MATCH(ROUND(E1984*2,1)/2,神经网络!$F$8:$BN$8,0))</f>
        <v>-0.46789075911576716</v>
      </c>
      <c r="I1984">
        <f t="shared" si="220"/>
        <v>1832.1595588743801</v>
      </c>
      <c r="J1984">
        <f t="shared" si="221"/>
        <v>152.73732093691353</v>
      </c>
      <c r="K1984">
        <f t="shared" si="222"/>
        <v>11.995493620260195</v>
      </c>
      <c r="L1984">
        <f>MIN(MAX(L1983*(1+MAX(MIN(((B1984-B1983)/B1983)/($K$7*卓尔金历!$O$8),0),-卓尔金历!$N$11))+MIN(MAX(((B1984-B1983)/B1983)/($K$7*卓尔金历!$O$8),0),卓尔金历!$N$11),0),1)</f>
        <v>0.57262787980360463</v>
      </c>
      <c r="M1984">
        <f t="shared" si="223"/>
        <v>1028.9654385996953</v>
      </c>
      <c r="N1984">
        <f t="shared" si="224"/>
        <v>1.9461045947990134E-2</v>
      </c>
      <c r="O1984">
        <f t="shared" si="226"/>
        <v>3.2360450470699208E-2</v>
      </c>
      <c r="P1984">
        <f t="shared" si="227"/>
        <v>0.56254000181761254</v>
      </c>
      <c r="Q1984">
        <f t="shared" si="225"/>
        <v>25.24121579918026</v>
      </c>
    </row>
    <row r="1985" spans="1:17">
      <c r="A1985" s="842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219"/>
        <v>1.0504071332488194</v>
      </c>
      <c r="G1985">
        <f>LN(F1985/参数实验室!$E$58)/参数实验室!$E$59</f>
        <v>-0.16471883914115115</v>
      </c>
      <c r="H1985" s="905">
        <f>INDEX(神经网络!$F$10:$BN$70,MATCH(ROUND(G1985*2,1)/2,神经网络!$D$10:$D$70,0),MATCH(ROUND(E1985*2,1)/2,神经网络!$F$8:$BN$8,0))</f>
        <v>-0.46789075911576716</v>
      </c>
      <c r="I1985">
        <f t="shared" si="220"/>
        <v>1821.9964006463806</v>
      </c>
      <c r="J1985">
        <f t="shared" si="221"/>
        <v>154.54810262958341</v>
      </c>
      <c r="K1985">
        <f t="shared" si="222"/>
        <v>11.78918647104514</v>
      </c>
      <c r="L1985">
        <f>MIN(MAX(L1984*(1+MAX(MIN(((B1985-B1984)/B1984)/($K$7*卓尔金历!$O$8),0),-卓尔金历!$N$11))+MIN(MAX(((B1985-B1984)/B1984)/($K$7*卓尔金历!$O$8),0),卓尔金历!$N$11),0),1)</f>
        <v>0.92146865045661919</v>
      </c>
      <c r="M1985">
        <f t="shared" si="223"/>
        <v>1025.6970124920174</v>
      </c>
      <c r="N1985">
        <f t="shared" si="224"/>
        <v>1.185552870485275E-2</v>
      </c>
      <c r="O1985">
        <f t="shared" si="226"/>
        <v>3.2403173418274499E-2</v>
      </c>
      <c r="P1985">
        <f t="shared" si="227"/>
        <v>1</v>
      </c>
      <c r="Q1985">
        <f t="shared" si="225"/>
        <v>25.162451561436718</v>
      </c>
    </row>
    <row r="1986" spans="1:17">
      <c r="A1986" s="842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219"/>
        <v>1.073806445361954</v>
      </c>
      <c r="G1986">
        <f>LN(F1986/参数实验室!$E$58)/参数实验室!$E$59</f>
        <v>-0.15315529348927709</v>
      </c>
      <c r="H1986" s="905">
        <f>INDEX(神经网络!$F$10:$BN$70,MATCH(ROUND(G1986*2,1)/2,神经网络!$D$10:$D$70,0),MATCH(ROUND(E1986*2,1)/2,神经网络!$F$8:$BN$8,0))</f>
        <v>-0.51404497234356328</v>
      </c>
      <c r="I1986">
        <f t="shared" si="220"/>
        <v>1822.6016893966323</v>
      </c>
      <c r="J1986">
        <f t="shared" si="221"/>
        <v>154.43837037628148</v>
      </c>
      <c r="K1986">
        <f t="shared" si="222"/>
        <v>11.801482267366284</v>
      </c>
      <c r="L1986">
        <f>MIN(MAX(L1985*(1+MAX(MIN(((B1986-B1985)/B1985)/($K$7*卓尔金历!$O$8),0),-卓尔金历!$N$11))+MIN(MAX(((B1986-B1985)/B1985)/($K$7*卓尔金历!$O$8),0),卓尔金历!$N$11),0),1)</f>
        <v>0.90221746423342952</v>
      </c>
      <c r="M1986">
        <f t="shared" si="223"/>
        <v>1026.0110017154609</v>
      </c>
      <c r="N1986">
        <f t="shared" si="224"/>
        <v>-7.100200612940368E-4</v>
      </c>
      <c r="O1986">
        <f t="shared" si="226"/>
        <v>3.2391940311326091E-2</v>
      </c>
      <c r="P1986">
        <f t="shared" si="227"/>
        <v>1</v>
      </c>
      <c r="Q1986">
        <f t="shared" si="225"/>
        <v>25.170810825403152</v>
      </c>
    </row>
    <row r="1987" spans="1:17">
      <c r="A1987" s="842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219"/>
        <v>1.0861364975458647</v>
      </c>
      <c r="G1987">
        <f>LN(F1987/参数实验室!$E$58)/参数实验室!$E$59</f>
        <v>-0.14716296109156338</v>
      </c>
      <c r="H1987" s="905">
        <f>INDEX(神经网络!$F$10:$BN$70,MATCH(ROUND(G1987*2,1)/2,神经网络!$D$10:$D$70,0),MATCH(ROUND(E1987*2,1)/2,神经网络!$F$8:$BN$8,0))</f>
        <v>-0.37219283649664259</v>
      </c>
      <c r="I1987">
        <f t="shared" si="220"/>
        <v>1834.2839420648531</v>
      </c>
      <c r="J1987">
        <f t="shared" si="221"/>
        <v>152.51266908742627</v>
      </c>
      <c r="K1987">
        <f t="shared" si="222"/>
        <v>12.027092260862403</v>
      </c>
      <c r="L1987">
        <f>MIN(MAX(L1986*(1+MAX(MIN(((B1987-B1986)/B1986)/($K$7*卓尔金历!$O$8),0),-卓尔金历!$N$11))+MIN(MAX(((B1987-B1986)/B1986)/($K$7*卓尔金历!$O$8),0),卓尔金历!$N$11),0),1)</f>
        <v>0.5711997380567212</v>
      </c>
      <c r="M1987">
        <f t="shared" si="223"/>
        <v>1031.9443258426998</v>
      </c>
      <c r="N1987">
        <f t="shared" si="224"/>
        <v>-1.2469059885592685E-2</v>
      </c>
      <c r="O1987">
        <f t="shared" si="226"/>
        <v>3.1811652251516789E-2</v>
      </c>
      <c r="P1987">
        <f t="shared" si="227"/>
        <v>0.99931193649861172</v>
      </c>
      <c r="Q1987">
        <f t="shared" si="225"/>
        <v>25.332147102899796</v>
      </c>
    </row>
    <row r="1988" spans="1:17">
      <c r="A1988" s="842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219"/>
        <v>1.0038465304068627</v>
      </c>
      <c r="G1988">
        <f>LN(F1988/参数实验室!$E$58)/参数实验室!$E$59</f>
        <v>-0.1885150305059633</v>
      </c>
      <c r="H1988" s="905">
        <f>INDEX(神经网络!$F$10:$BN$70,MATCH(ROUND(G1988*2,1)/2,神经网络!$D$10:$D$70,0),MATCH(ROUND(E1988*2,1)/2,神经网络!$F$8:$BN$8,0))</f>
        <v>-0.52216762790515436</v>
      </c>
      <c r="I1988">
        <f t="shared" si="220"/>
        <v>1771.5382837475977</v>
      </c>
      <c r="J1988">
        <f t="shared" si="221"/>
        <v>166.52966761102866</v>
      </c>
      <c r="K1988">
        <f t="shared" si="222"/>
        <v>10.637974056883754</v>
      </c>
      <c r="L1988">
        <f>MIN(MAX(L1987*(1+MAX(MIN(((B1988-B1987)/B1987)/($K$7*卓尔金历!$O$8),0),-卓尔金历!$N$11))+MIN(MAX(((B1988-B1987)/B1987)/($K$7*卓尔金历!$O$8),0),卓尔金历!$N$11),0),1)</f>
        <v>1</v>
      </c>
      <c r="M1988">
        <f t="shared" si="223"/>
        <v>1011.7810364613847</v>
      </c>
      <c r="N1988">
        <f t="shared" si="224"/>
        <v>9.1907109143616592E-2</v>
      </c>
      <c r="O1988">
        <f t="shared" si="226"/>
        <v>3.7919537043801882E-2</v>
      </c>
      <c r="P1988">
        <f t="shared" si="227"/>
        <v>3.6484174709796946E-3</v>
      </c>
      <c r="Q1988">
        <f t="shared" si="225"/>
        <v>24.466202335344896</v>
      </c>
    </row>
    <row r="1989" spans="1:17">
      <c r="A1989" s="842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228">C1989/B1989</f>
        <v>1.0096157875365914</v>
      </c>
      <c r="G1989">
        <f>LN(F1989/参数实验室!$E$58)/参数实验室!$E$59</f>
        <v>-0.18550725013676475</v>
      </c>
      <c r="H1989" s="905">
        <f>INDEX(神经网络!$F$10:$BN$70,MATCH(ROUND(G1989*2,1)/2,神经网络!$D$10:$D$70,0),MATCH(ROUND(E1989*2,1)/2,神经网络!$F$8:$BN$8,0))</f>
        <v>-0.56552955144251094</v>
      </c>
      <c r="I1989">
        <f t="shared" si="220"/>
        <v>1787.2023880265529</v>
      </c>
      <c r="J1989">
        <f t="shared" si="221"/>
        <v>163.70974821435655</v>
      </c>
      <c r="K1989">
        <f t="shared" si="222"/>
        <v>10.916896565538934</v>
      </c>
      <c r="L1989">
        <f>MIN(MAX(L1988*(1+MAX(MIN(((B1989-B1988)/B1988)/($K$7*卓尔金历!$O$8),0),-卓尔金历!$N$11))+MIN(MAX(((B1989-B1988)/B1988)/($K$7*卓尔金历!$O$8),0),卓尔金历!$N$11),0),1)</f>
        <v>0.50174531558690671</v>
      </c>
      <c r="M1989">
        <f t="shared" si="223"/>
        <v>1020.7272973511429</v>
      </c>
      <c r="N1989">
        <f t="shared" si="224"/>
        <v>-1.6933435568121796E-2</v>
      </c>
      <c r="O1989">
        <f t="shared" si="226"/>
        <v>3.8029083233113395E-2</v>
      </c>
      <c r="P1989">
        <f t="shared" si="227"/>
        <v>0.87765987169632487</v>
      </c>
      <c r="Q1989">
        <f t="shared" si="225"/>
        <v>24.466991606285703</v>
      </c>
    </row>
    <row r="1990" spans="1:17">
      <c r="A1990" s="842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228"/>
        <v>1.0668299351716339</v>
      </c>
      <c r="G1990">
        <f>LN(F1990/参数实验室!$E$58)/参数实验室!$E$59</f>
        <v>-0.15657639067101642</v>
      </c>
      <c r="H1990" s="905">
        <f>INDEX(神经网络!$F$10:$BN$70,MATCH(ROUND(G1990*2,1)/2,神经网络!$D$10:$D$70,0),MATCH(ROUND(E1990*2,1)/2,神经网络!$F$8:$BN$8,0))</f>
        <v>-0.46789075911576716</v>
      </c>
      <c r="I1990">
        <f t="shared" si="220"/>
        <v>1865.3821970735107</v>
      </c>
      <c r="J1990">
        <f t="shared" si="221"/>
        <v>151.04664618331233</v>
      </c>
      <c r="K1990">
        <f t="shared" si="222"/>
        <v>12.349709471931318</v>
      </c>
      <c r="L1990">
        <f>MIN(MAX(L1989*(1+MAX(MIN(((B1990-B1989)/B1989)/($K$7*卓尔金历!$O$8),0),-卓尔金历!$N$11))+MIN(MAX(((B1990-B1989)/B1989)/($K$7*卓尔金历!$O$8),0),卓尔金历!$N$11),0),1)</f>
        <v>0</v>
      </c>
      <c r="M1990">
        <f t="shared" si="223"/>
        <v>1043.1306969397381</v>
      </c>
      <c r="N1990">
        <f t="shared" si="224"/>
        <v>-7.7350934621581269E-2</v>
      </c>
      <c r="O1990">
        <f t="shared" si="226"/>
        <v>4.1217704804125767E-2</v>
      </c>
      <c r="P1990">
        <f t="shared" si="227"/>
        <v>1.409035460973126E-2</v>
      </c>
      <c r="Q1990">
        <f t="shared" si="225"/>
        <v>25.40634213528989</v>
      </c>
    </row>
    <row r="1991" spans="1:17">
      <c r="A1991" s="842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228"/>
        <v>1.0328580416345412</v>
      </c>
      <c r="G1991">
        <f>LN(F1991/参数实验室!$E$58)/参数实验室!$E$59</f>
        <v>-0.17356162082234944</v>
      </c>
      <c r="H1991" s="905">
        <f>INDEX(神经网络!$F$10:$BN$70,MATCH(ROUND(G1991*2,1)/2,神经网络!$D$10:$D$70,0),MATCH(ROUND(E1991*2,1)/2,神经网络!$F$8:$BN$8,0))</f>
        <v>-0.42438257751774672</v>
      </c>
      <c r="I1991">
        <f t="shared" si="220"/>
        <v>1841.0293929583868</v>
      </c>
      <c r="J1991">
        <f t="shared" si="221"/>
        <v>155.26116276285825</v>
      </c>
      <c r="K1991">
        <f t="shared" si="222"/>
        <v>11.85762981673869</v>
      </c>
      <c r="L1991">
        <f>MIN(MAX(L1990*(1+MAX(MIN(((B1991-B1990)/B1990)/($K$7*卓尔金历!$O$8),0),-卓尔金历!$N$11))+MIN(MAX(((B1991-B1990)/B1990)/($K$7*卓尔金历!$O$8),0),卓尔金历!$N$11),0),1)</f>
        <v>0.82099968561492354</v>
      </c>
      <c r="M1991">
        <f t="shared" si="223"/>
        <v>1043.1306969397381</v>
      </c>
      <c r="N1991">
        <f t="shared" si="224"/>
        <v>2.7902086448388302E-2</v>
      </c>
      <c r="O1991">
        <f t="shared" si="226"/>
        <v>4.1830190418562278E-2</v>
      </c>
      <c r="P1991">
        <f t="shared" si="227"/>
        <v>0.46282431727792739</v>
      </c>
      <c r="Q1991">
        <f t="shared" si="225"/>
        <v>25.401668603370744</v>
      </c>
    </row>
    <row r="1992" spans="1:17">
      <c r="A1992" s="842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228"/>
        <v>1.0015262196299395</v>
      </c>
      <c r="G1992">
        <f>LN(F1992/参数实验室!$E$58)/参数实验室!$E$59</f>
        <v>-0.18972959277216489</v>
      </c>
      <c r="H1992" s="905">
        <f>INDEX(神经网络!$F$10:$BN$70,MATCH(ROUND(G1992*2,1)/2,神经网络!$D$10:$D$70,0),MATCH(ROUND(E1992*2,1)/2,神经网络!$F$8:$BN$8,0))</f>
        <v>-0.56552955144251094</v>
      </c>
      <c r="I1992">
        <f t="shared" si="220"/>
        <v>1811.2431784803641</v>
      </c>
      <c r="J1992">
        <f t="shared" si="221"/>
        <v>161.18032001915287</v>
      </c>
      <c r="K1992">
        <f t="shared" si="222"/>
        <v>11.2373717725907</v>
      </c>
      <c r="L1992">
        <f>MIN(MAX(L1991*(1+MAX(MIN(((B1992-B1991)/B1991)/($K$7*卓尔金历!$O$8),0),-卓尔金历!$N$11))+MIN(MAX(((B1992-B1991)/B1991)/($K$7*卓尔金历!$O$8),0),卓尔金历!$N$11),0),1)</f>
        <v>1</v>
      </c>
      <c r="M1992">
        <f t="shared" si="223"/>
        <v>1029.2747469633377</v>
      </c>
      <c r="N1992">
        <f t="shared" si="224"/>
        <v>3.812387561038294E-2</v>
      </c>
      <c r="O1992">
        <f t="shared" si="226"/>
        <v>4.2717768952176521E-2</v>
      </c>
      <c r="P1992">
        <f t="shared" si="227"/>
        <v>0.16036361404015187</v>
      </c>
      <c r="Q1992">
        <f t="shared" si="225"/>
        <v>25.211458752512403</v>
      </c>
    </row>
    <row r="1993" spans="1:17">
      <c r="A1993" s="842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228"/>
        <v>1.0618140306895858</v>
      </c>
      <c r="G1993">
        <f>LN(F1993/参数实验室!$E$58)/参数实验室!$E$59</f>
        <v>-0.15904991152460413</v>
      </c>
      <c r="H1993" s="905">
        <f>INDEX(神经网络!$F$10:$BN$70,MATCH(ROUND(G1993*2,1)/2,神经网络!$D$10:$D$70,0),MATCH(ROUND(E1993*2,1)/2,神经网络!$F$8:$BN$8,0))</f>
        <v>-0.46789075911576716</v>
      </c>
      <c r="I1993">
        <f t="shared" si="220"/>
        <v>1840.2100660101501</v>
      </c>
      <c r="J1993">
        <f t="shared" si="221"/>
        <v>156.62224173017799</v>
      </c>
      <c r="K1993">
        <f t="shared" si="222"/>
        <v>11.749353384817363</v>
      </c>
      <c r="L1993">
        <f>MIN(MAX(L1992*(1+MAX(MIN(((B1993-B1992)/B1992)/($K$7*卓尔金历!$O$8),0),-卓尔金历!$N$11))+MIN(MAX(((B1993-B1992)/B1992)/($K$7*卓尔金历!$O$8),0),卓尔金历!$N$11),0),1)</f>
        <v>0.16789893578990978</v>
      </c>
      <c r="M1993">
        <f t="shared" si="223"/>
        <v>1045.7357535177148</v>
      </c>
      <c r="N1993">
        <f t="shared" si="224"/>
        <v>-2.8279372372714356E-2</v>
      </c>
      <c r="O1993">
        <f t="shared" si="226"/>
        <v>4.2911688724336788E-2</v>
      </c>
      <c r="P1993">
        <f t="shared" si="227"/>
        <v>0.47754318018315067</v>
      </c>
      <c r="Q1993">
        <f t="shared" si="225"/>
        <v>25.276117737145544</v>
      </c>
    </row>
    <row r="1994" spans="1:17">
      <c r="A1994" s="842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228"/>
        <v>1.0624190113330507</v>
      </c>
      <c r="G1994">
        <f>LN(F1994/参数实验室!$E$58)/参数实验室!$E$59</f>
        <v>-0.15875095511161913</v>
      </c>
      <c r="H1994" s="905">
        <f>INDEX(神经网络!$F$10:$BN$70,MATCH(ROUND(G1994*2,1)/2,神经网络!$D$10:$D$70,0),MATCH(ROUND(E1994*2,1)/2,神经网络!$F$8:$BN$8,0))</f>
        <v>-0.46789075911576716</v>
      </c>
      <c r="I1994">
        <f t="shared" si="220"/>
        <v>1842.2128348012093</v>
      </c>
      <c r="J1994">
        <f t="shared" si="221"/>
        <v>156.25793064921555</v>
      </c>
      <c r="K1994">
        <f t="shared" si="222"/>
        <v>11.789563749802912</v>
      </c>
      <c r="L1994">
        <f>MIN(MAX(L1993*(1+MAX(MIN(((B1994-B1993)/B1993)/($K$7*卓尔金历!$O$8),0),-卓尔金历!$N$11))+MIN(MAX(((B1994-B1993)/B1993)/($K$7*卓尔金历!$O$8),0),卓尔金历!$N$11),0),1)</f>
        <v>0.15640752897681071</v>
      </c>
      <c r="M1994">
        <f t="shared" si="223"/>
        <v>1045.9268414730177</v>
      </c>
      <c r="N1994">
        <f t="shared" si="224"/>
        <v>-2.3260494610342409E-3</v>
      </c>
      <c r="O1994">
        <f t="shared" si="226"/>
        <v>4.2912821732655052E-2</v>
      </c>
      <c r="P1994">
        <f t="shared" si="227"/>
        <v>1</v>
      </c>
      <c r="Q1994">
        <f t="shared" si="225"/>
        <v>25.289254441622994</v>
      </c>
    </row>
    <row r="1995" spans="1:17">
      <c r="A1995" s="842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228"/>
        <v>1.0626901616275126</v>
      </c>
      <c r="G1995">
        <f>LN(F1995/参数实验室!$E$58)/参数实验室!$E$59</f>
        <v>-0.1586170190946708</v>
      </c>
      <c r="H1995" s="905">
        <f>INDEX(神经网络!$F$10:$BN$70,MATCH(ROUND(G1995*2,1)/2,神经网络!$D$10:$D$70,0),MATCH(ROUND(E1995*2,1)/2,神经网络!$F$8:$BN$8,0))</f>
        <v>-0.51404497234356328</v>
      </c>
      <c r="I1995">
        <f t="shared" si="220"/>
        <v>1834.4913043006918</v>
      </c>
      <c r="J1995">
        <f t="shared" si="221"/>
        <v>157.65771517497268</v>
      </c>
      <c r="K1995">
        <f t="shared" si="222"/>
        <v>11.635912027931681</v>
      </c>
      <c r="L1995">
        <f>MIN(MAX(L1994*(1+MAX(MIN(((B1995-B1994)/B1994)/($K$7*卓尔金历!$O$8),0),-卓尔金历!$N$11))+MIN(MAX(((B1995-B1994)/B1994)/($K$7*卓尔金历!$O$8),0),卓尔金历!$N$11),0),1)</f>
        <v>0.41999540493885418</v>
      </c>
      <c r="M1995">
        <f t="shared" si="223"/>
        <v>1045.2411597857881</v>
      </c>
      <c r="N1995">
        <f t="shared" si="224"/>
        <v>8.9581662827695266E-3</v>
      </c>
      <c r="O1995">
        <f t="shared" si="226"/>
        <v>4.2998123597680279E-2</v>
      </c>
      <c r="P1995">
        <f t="shared" si="227"/>
        <v>1</v>
      </c>
      <c r="Q1995">
        <f t="shared" si="225"/>
        <v>25.183255967495867</v>
      </c>
    </row>
    <row r="1996" spans="1:17">
      <c r="A1996" s="842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228"/>
        <v>1.1021522076378591</v>
      </c>
      <c r="G1996">
        <f>LN(F1996/参数实验室!$E$58)/参数实验室!$E$59</f>
        <v>-0.13948019028737044</v>
      </c>
      <c r="H1996" s="905">
        <f>INDEX(神经网络!$F$10:$BN$70,MATCH(ROUND(G1996*2,1)/2,神经网络!$D$10:$D$70,0),MATCH(ROUND(E1996*2,1)/2,神经网络!$F$8:$BN$8,0))</f>
        <v>-0.51404497234356328</v>
      </c>
      <c r="I1996">
        <f t="shared" si="220"/>
        <v>1869.7910293367117</v>
      </c>
      <c r="J1996">
        <f t="shared" si="221"/>
        <v>151.75611507920635</v>
      </c>
      <c r="K1996">
        <f t="shared" si="222"/>
        <v>12.321025932700032</v>
      </c>
      <c r="L1996">
        <f>MIN(MAX(L1995*(1+MAX(MIN(((B1996-B1995)/B1995)/($K$7*卓尔金历!$O$8),0),-卓尔金历!$N$11))+MIN(MAX(((B1996-B1995)/B1995)/($K$7*卓尔金历!$O$8),0),卓尔金历!$N$11),0),1)</f>
        <v>0</v>
      </c>
      <c r="M1996">
        <f t="shared" si="223"/>
        <v>1053.6884362304372</v>
      </c>
      <c r="N1996">
        <f t="shared" si="224"/>
        <v>-3.7432992665259499E-2</v>
      </c>
      <c r="O1996">
        <f t="shared" si="226"/>
        <v>4.1566675732603024E-2</v>
      </c>
      <c r="P1996">
        <f t="shared" si="227"/>
        <v>0.15224832812053357</v>
      </c>
      <c r="Q1996">
        <f t="shared" si="225"/>
        <v>25.667838265095359</v>
      </c>
    </row>
    <row r="1997" spans="1:17">
      <c r="A1997" s="842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228"/>
        <v>1.0729680618073654</v>
      </c>
      <c r="G1997">
        <f>LN(F1997/参数实验室!$E$58)/参数实验室!$E$59</f>
        <v>-0.15356523782127826</v>
      </c>
      <c r="H1997" s="905">
        <f>INDEX(神经网络!$F$10:$BN$70,MATCH(ROUND(G1997*2,1)/2,神经网络!$D$10:$D$70,0),MATCH(ROUND(E1997*2,1)/2,神经网络!$F$8:$BN$8,0))</f>
        <v>-0.51404497234356328</v>
      </c>
      <c r="I1997">
        <f t="shared" si="220"/>
        <v>1870.8676412720827</v>
      </c>
      <c r="J1997">
        <f t="shared" si="221"/>
        <v>151.58612984318225</v>
      </c>
      <c r="K1997">
        <f t="shared" si="222"/>
        <v>12.341944762410114</v>
      </c>
      <c r="L1997">
        <f>MIN(MAX(L1996*(1+MAX(MIN(((B1997-B1996)/B1996)/($K$7*卓尔金历!$O$8),0),-卓尔金历!$N$11))+MIN(MAX(((B1997-B1996)/B1996)/($K$7*卓尔金历!$O$8),0),卓尔金历!$N$11),0),1)</f>
        <v>0</v>
      </c>
      <c r="M1997">
        <f t="shared" si="223"/>
        <v>1053.6884362304372</v>
      </c>
      <c r="N1997">
        <f t="shared" si="224"/>
        <v>-1.12012116240176E-3</v>
      </c>
      <c r="O1997">
        <f t="shared" si="226"/>
        <v>4.1567049185929877E-2</v>
      </c>
      <c r="P1997">
        <f t="shared" si="227"/>
        <v>1</v>
      </c>
      <c r="Q1997">
        <f t="shared" si="225"/>
        <v>25.670088396829222</v>
      </c>
    </row>
    <row r="1998" spans="1:17">
      <c r="A1998" s="842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228"/>
        <v>1.0476991054500648</v>
      </c>
      <c r="G1998">
        <f>LN(F1998/参数实验室!$E$58)/参数实验室!$E$59</f>
        <v>-0.16607369915920137</v>
      </c>
      <c r="H1998" s="905">
        <f>INDEX(神经网络!$F$10:$BN$70,MATCH(ROUND(G1998*2,1)/2,神经网络!$D$10:$D$70,0),MATCH(ROUND(E1998*2,1)/2,神经网络!$F$8:$BN$8,0))</f>
        <v>-0.51404497234356328</v>
      </c>
      <c r="I1998">
        <f t="shared" si="220"/>
        <v>1875.1991214097848</v>
      </c>
      <c r="J1998">
        <f t="shared" si="221"/>
        <v>150.90339571445634</v>
      </c>
      <c r="K1998">
        <f t="shared" si="222"/>
        <v>12.426487240605834</v>
      </c>
      <c r="L1998">
        <f>MIN(MAX(L1997*(1+MAX(MIN(((B1998-B1997)/B1997)/($K$7*卓尔金历!$O$8),0),-卓尔金历!$N$11))+MIN(MAX(((B1998-B1997)/B1997)/($K$7*卓尔金历!$O$8),0),卓尔金历!$N$11),0),1)</f>
        <v>0</v>
      </c>
      <c r="M1998">
        <f t="shared" si="223"/>
        <v>1053.6884362304372</v>
      </c>
      <c r="N1998">
        <f t="shared" si="224"/>
        <v>-4.5039353497065273E-3</v>
      </c>
      <c r="O1998">
        <f t="shared" si="226"/>
        <v>4.1570170915124299E-2</v>
      </c>
      <c r="P1998">
        <f t="shared" si="227"/>
        <v>1</v>
      </c>
      <c r="Q1998">
        <f t="shared" si="225"/>
        <v>25.729520435510654</v>
      </c>
    </row>
    <row r="1999" spans="1:17">
      <c r="A1999" s="842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228"/>
        <v>1.0648278174257653</v>
      </c>
      <c r="G1999">
        <f>LN(F1999/参数实验室!$E$58)/参数实验室!$E$59</f>
        <v>-0.15756230869782831</v>
      </c>
      <c r="H1999" s="905">
        <f>INDEX(神经网络!$F$10:$BN$70,MATCH(ROUND(G1999*2,1)/2,神经网络!$D$10:$D$70,0),MATCH(ROUND(E1999*2,1)/2,神经网络!$F$8:$BN$8,0))</f>
        <v>-0.51404497234356328</v>
      </c>
      <c r="I1999">
        <f t="shared" si="220"/>
        <v>1899.4594566611734</v>
      </c>
      <c r="J1999">
        <f t="shared" si="221"/>
        <v>147.10546267108219</v>
      </c>
      <c r="K1999">
        <f t="shared" si="222"/>
        <v>12.91222924133168</v>
      </c>
      <c r="L1999">
        <f>MIN(MAX(L1998*(1+MAX(MIN(((B1999-B1998)/B1998)/($K$7*卓尔金历!$O$8),0),-卓尔金历!$N$11))+MIN(MAX(((B1999-B1998)/B1998)/($K$7*卓尔金历!$O$8),0),卓尔金历!$N$11),0),1)</f>
        <v>0</v>
      </c>
      <c r="M1999">
        <f t="shared" si="223"/>
        <v>1053.6884362304372</v>
      </c>
      <c r="N1999">
        <f t="shared" si="224"/>
        <v>-2.516797601135963E-2</v>
      </c>
      <c r="O1999">
        <f t="shared" si="226"/>
        <v>4.174418553798178E-2</v>
      </c>
      <c r="P1999">
        <f t="shared" si="227"/>
        <v>0.56859194927716705</v>
      </c>
      <c r="Q1999">
        <f t="shared" si="225"/>
        <v>26.062395373695171</v>
      </c>
    </row>
    <row r="2000" spans="1:17">
      <c r="A2000" s="842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228"/>
        <v>1.0306480980956825</v>
      </c>
      <c r="G2000">
        <f>LN(F2000/参数实验室!$E$58)/参数实验室!$E$59</f>
        <v>-0.17468582222158416</v>
      </c>
      <c r="H2000" s="905">
        <f>INDEX(神经网络!$F$10:$BN$70,MATCH(ROUND(G2000*2,1)/2,神经网络!$D$10:$D$70,0),MATCH(ROUND(E2000*2,1)/2,神经网络!$F$8:$BN$8,0))</f>
        <v>-0.51404497234356328</v>
      </c>
      <c r="I2000">
        <f t="shared" si="220"/>
        <v>1888.1211245171844</v>
      </c>
      <c r="J2000">
        <f t="shared" si="221"/>
        <v>148.81369458521172</v>
      </c>
      <c r="K2000">
        <f t="shared" si="222"/>
        <v>12.687818347497808</v>
      </c>
      <c r="L2000">
        <f>MIN(MAX(L1999*(1+MAX(MIN(((B2000-B1999)/B1999)/($K$7*卓尔金历!$O$8),0),-卓尔金历!$N$11))+MIN(MAX(((B2000-B1999)/B1999)/($K$7*卓尔金历!$O$8),0),卓尔金历!$N$11),0),1)</f>
        <v>0.34168376342648371</v>
      </c>
      <c r="M2000">
        <f t="shared" si="223"/>
        <v>1053.6884362304372</v>
      </c>
      <c r="N2000">
        <f t="shared" si="224"/>
        <v>1.1612294221520599E-2</v>
      </c>
      <c r="O2000">
        <f t="shared" si="226"/>
        <v>4.1864612854600379E-2</v>
      </c>
      <c r="P2000">
        <f t="shared" si="227"/>
        <v>1</v>
      </c>
      <c r="Q2000">
        <f t="shared" si="225"/>
        <v>25.973937971286077</v>
      </c>
    </row>
    <row r="2001" spans="1:17">
      <c r="A2001" s="842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228"/>
        <v>1.0287746985538597</v>
      </c>
      <c r="G2001">
        <f>LN(F2001/参数实验室!$E$58)/参数实验室!$E$59</f>
        <v>-0.1756407126856987</v>
      </c>
      <c r="H2001" s="905">
        <f>INDEX(神经网络!$F$10:$BN$70,MATCH(ROUND(G2001*2,1)/2,神经网络!$D$10:$D$70,0),MATCH(ROUND(E2001*2,1)/2,神经网络!$F$8:$BN$8,0))</f>
        <v>-0.60437884992240587</v>
      </c>
      <c r="I2001">
        <f t="shared" si="220"/>
        <v>1884.209576624042</v>
      </c>
      <c r="J2001">
        <f t="shared" si="221"/>
        <v>149.41343122780378</v>
      </c>
      <c r="K2001">
        <f t="shared" si="222"/>
        <v>12.610710838647929</v>
      </c>
      <c r="L2001">
        <f>MIN(MAX(L2000*(1+MAX(MIN(((B2001-B2000)/B2000)/($K$7*卓尔金历!$O$8),0),-卓尔金历!$N$11))+MIN(MAX(((B2001-B2000)/B2000)/($K$7*卓尔金历!$O$8),0),卓尔金历!$N$11),0),1)</f>
        <v>0.46026719011718609</v>
      </c>
      <c r="M2001">
        <f t="shared" si="223"/>
        <v>1052.9425795967234</v>
      </c>
      <c r="N2001">
        <f t="shared" si="224"/>
        <v>4.030117283652648E-3</v>
      </c>
      <c r="O2001">
        <f t="shared" si="226"/>
        <v>4.193783387442155E-2</v>
      </c>
      <c r="P2001">
        <f t="shared" si="227"/>
        <v>1</v>
      </c>
      <c r="Q2001">
        <f t="shared" si="225"/>
        <v>25.920128763270267</v>
      </c>
    </row>
    <row r="2002" spans="1:17">
      <c r="A2002" s="842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228"/>
        <v>1.0349314385022259</v>
      </c>
      <c r="G2002">
        <f>LN(F2002/参数实验室!$E$58)/参数实验室!$E$59</f>
        <v>-0.17250906580735928</v>
      </c>
      <c r="H2002" s="905">
        <f>INDEX(神经网络!$F$10:$BN$70,MATCH(ROUND(G2002*2,1)/2,神经网络!$D$10:$D$70,0),MATCH(ROUND(E2002*2,1)/2,神经网络!$F$8:$BN$8,0))</f>
        <v>-0.46789075911576716</v>
      </c>
      <c r="I2002">
        <f t="shared" si="220"/>
        <v>1897.7613337949288</v>
      </c>
      <c r="J2002">
        <f t="shared" si="221"/>
        <v>147.63536969793665</v>
      </c>
      <c r="K2002">
        <f t="shared" si="222"/>
        <v>12.854381288696375</v>
      </c>
      <c r="L2002">
        <f>MIN(MAX(L2001*(1+MAX(MIN(((B2002-B2001)/B2001)/($K$7*卓尔金历!$O$8),0),-卓尔金历!$N$11))+MIN(MAX(((B2002-B2001)/B2001)/($K$7*卓尔金历!$O$8),0),卓尔金历!$N$11),0),1)</f>
        <v>0.2991011724603666</v>
      </c>
      <c r="M2002">
        <f t="shared" si="223"/>
        <v>1056.4282081951908</v>
      </c>
      <c r="N2002">
        <f t="shared" si="224"/>
        <v>-1.1900279079704677E-2</v>
      </c>
      <c r="O2002">
        <f t="shared" si="226"/>
        <v>4.1632666011454968E-2</v>
      </c>
      <c r="P2002">
        <f t="shared" si="227"/>
        <v>1</v>
      </c>
      <c r="Q2002">
        <f t="shared" si="225"/>
        <v>26.106553508795294</v>
      </c>
    </row>
    <row r="2003" spans="1:17">
      <c r="A2003" s="842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228"/>
        <v>0.95545560181525091</v>
      </c>
      <c r="G2003">
        <f>LN(F2003/参数实验室!$E$58)/参数实验室!$E$59</f>
        <v>-0.21444603954431407</v>
      </c>
      <c r="H2003" s="905">
        <f>INDEX(神经网络!$F$10:$BN$70,MATCH(ROUND(G2003*2,1)/2,神经网络!$D$10:$D$70,0),MATCH(ROUND(E2003*2,1)/2,神经网络!$F$8:$BN$8,0))</f>
        <v>-0.56552955144251094</v>
      </c>
      <c r="I2003">
        <f t="shared" si="220"/>
        <v>1850.7252492616853</v>
      </c>
      <c r="J2003">
        <f t="shared" si="221"/>
        <v>155.45588763417226</v>
      </c>
      <c r="K2003">
        <f t="shared" si="222"/>
        <v>11.905147353549699</v>
      </c>
      <c r="L2003">
        <f>MIN(MAX(L2002*(1+MAX(MIN(((B2003-B2002)/B2002)/($K$7*卓尔金历!$O$8),0),-卓尔金历!$N$11))+MIN(MAX(((B2003-B2002)/B2002)/($K$7*卓尔金历!$O$8),0),卓尔金历!$N$11),0),1)</f>
        <v>1</v>
      </c>
      <c r="M2003">
        <f t="shared" si="223"/>
        <v>1048.5966591355086</v>
      </c>
      <c r="N2003">
        <f t="shared" si="224"/>
        <v>5.2971845108908774E-2</v>
      </c>
      <c r="O2003">
        <f t="shared" si="226"/>
        <v>4.3519963174284547E-2</v>
      </c>
      <c r="P2003">
        <f t="shared" si="227"/>
        <v>3.3450148874062148E-2</v>
      </c>
      <c r="Q2003">
        <f t="shared" si="225"/>
        <v>25.459501618842502</v>
      </c>
    </row>
    <row r="2004" spans="1:17">
      <c r="A2004" s="842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228"/>
        <v>0.93344504117899785</v>
      </c>
      <c r="G2004">
        <f>LN(F2004/参数实验室!$E$58)/参数实验室!$E$59</f>
        <v>-0.22667839776205201</v>
      </c>
      <c r="H2004" s="905">
        <f>INDEX(神经网络!$F$10:$BN$70,MATCH(ROUND(G2004*2,1)/2,神经网络!$D$10:$D$70,0),MATCH(ROUND(E2004*2,1)/2,神经网络!$F$8:$BN$8,0))</f>
        <v>-0.69162993456217592</v>
      </c>
      <c r="I2004">
        <f t="shared" si="220"/>
        <v>1859.3919947967327</v>
      </c>
      <c r="J2004">
        <f t="shared" si="221"/>
        <v>154.16862854634655</v>
      </c>
      <c r="K2004">
        <f t="shared" si="222"/>
        <v>12.060767565547602</v>
      </c>
      <c r="L2004">
        <f>MIN(MAX(L2003*(1+MAX(MIN(((B2004-B2003)/B2003)/($K$7*卓尔金历!$O$8),0),-卓尔金历!$N$11))+MIN(MAX(((B2004-B2003)/B2003)/($K$7*卓尔金历!$O$8),0),卓尔金历!$N$11),0),1)</f>
        <v>0.75635073671892805</v>
      </c>
      <c r="M2004">
        <f t="shared" si="223"/>
        <v>1053.507123515488</v>
      </c>
      <c r="N2004">
        <f t="shared" si="224"/>
        <v>-8.2805425218435858E-3</v>
      </c>
      <c r="O2004">
        <f t="shared" si="226"/>
        <v>3.3562589141276092E-2</v>
      </c>
      <c r="P2004">
        <f t="shared" si="227"/>
        <v>1</v>
      </c>
      <c r="Q2004">
        <f t="shared" si="225"/>
        <v>25.463489682190843</v>
      </c>
    </row>
    <row r="2005" spans="1:17">
      <c r="A2005" s="842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228"/>
        <v>0.9553993466634495</v>
      </c>
      <c r="G2005">
        <f>LN(F2005/参数实验室!$E$58)/参数实验室!$E$59</f>
        <v>-0.21447694272082071</v>
      </c>
      <c r="H2005" s="905">
        <f>INDEX(神经网络!$F$10:$BN$70,MATCH(ROUND(G2005*2,1)/2,神经网络!$D$10:$D$70,0),MATCH(ROUND(E2005*2,1)/2,神经网络!$F$8:$BN$8,0))</f>
        <v>-0.60437884992240587</v>
      </c>
      <c r="I2005">
        <f t="shared" si="220"/>
        <v>1890.0842185153049</v>
      </c>
      <c r="J2005">
        <f t="shared" si="221"/>
        <v>150.4892063365385</v>
      </c>
      <c r="K2005">
        <f t="shared" si="222"/>
        <v>12.559599884449627</v>
      </c>
      <c r="L2005">
        <f>MIN(MAX(L2004*(1+MAX(MIN(((B2005-B2004)/B2004)/($K$7*卓尔金历!$O$8),0),-卓尔金历!$N$11))+MIN(MAX(((B2005-B2004)/B2004)/($K$7*卓尔金历!$O$8),0),卓尔金历!$N$11),0),1)</f>
        <v>0.22520565835218351</v>
      </c>
      <c r="M2005">
        <f t="shared" si="223"/>
        <v>1066.6599202670882</v>
      </c>
      <c r="N2005">
        <f t="shared" si="224"/>
        <v>-2.386621872751462E-2</v>
      </c>
      <c r="O2005">
        <f t="shared" si="226"/>
        <v>3.3752146938244618E-2</v>
      </c>
      <c r="P2005">
        <f t="shared" si="227"/>
        <v>0.39177472323199125</v>
      </c>
      <c r="Q2005">
        <f t="shared" si="225"/>
        <v>25.883805099363968</v>
      </c>
    </row>
    <row r="2006" spans="1:17">
      <c r="A2006" s="842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228"/>
        <v>0.95788203663784532</v>
      </c>
      <c r="G2006">
        <f>LN(F2006/参数实验室!$E$58)/参数实验室!$E$59</f>
        <v>-0.2131148319372147</v>
      </c>
      <c r="H2006" s="905">
        <f>INDEX(神经网络!$F$10:$BN$70,MATCH(ROUND(G2006*2,1)/2,神经网络!$D$10:$D$70,0),MATCH(ROUND(E2006*2,1)/2,神经网络!$F$8:$BN$8,0))</f>
        <v>-0.60437884992240587</v>
      </c>
      <c r="I2006">
        <f t="shared" si="220"/>
        <v>1890.0539293946249</v>
      </c>
      <c r="J2006">
        <f t="shared" si="221"/>
        <v>150.49319660029494</v>
      </c>
      <c r="K2006">
        <f t="shared" si="222"/>
        <v>12.55906560623167</v>
      </c>
      <c r="L2006">
        <f>MIN(MAX(L2005*(1+MAX(MIN(((B2006-B2005)/B2005)/($K$7*卓尔金历!$O$8),0),-卓尔金历!$N$11))+MIN(MAX(((B2006-B2005)/B2005)/($K$7*卓尔金历!$O$8),0),卓尔金历!$N$11),0),1)</f>
        <v>0.22598585227403378</v>
      </c>
      <c r="M2006">
        <f t="shared" si="223"/>
        <v>1066.6560707098229</v>
      </c>
      <c r="N2006">
        <f t="shared" si="224"/>
        <v>2.6515282082804322E-5</v>
      </c>
      <c r="O2006">
        <f t="shared" si="226"/>
        <v>3.3645761646021372E-2</v>
      </c>
      <c r="P2006">
        <f t="shared" si="227"/>
        <v>1</v>
      </c>
      <c r="Q2006">
        <f t="shared" si="225"/>
        <v>25.883642593123515</v>
      </c>
    </row>
    <row r="2007" spans="1:17">
      <c r="A2007" s="842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228"/>
        <v>0.96767142673528728</v>
      </c>
      <c r="G2007">
        <f>LN(F2007/参数实验室!$E$58)/参数实验室!$E$59</f>
        <v>-0.20777813748894733</v>
      </c>
      <c r="H2007" s="905">
        <f>INDEX(神经网络!$F$10:$BN$70,MATCH(ROUND(G2007*2,1)/2,神经网络!$D$10:$D$70,0),MATCH(ROUND(E2007*2,1)/2,神经网络!$F$8:$BN$8,0))</f>
        <v>-0.60437884992240587</v>
      </c>
      <c r="I2007">
        <f t="shared" si="220"/>
        <v>1901.2513409583046</v>
      </c>
      <c r="J2007">
        <f t="shared" si="221"/>
        <v>149.01799608954119</v>
      </c>
      <c r="K2007">
        <f t="shared" si="222"/>
        <v>12.75853514910971</v>
      </c>
      <c r="L2007">
        <f>MIN(MAX(L2006*(1+MAX(MIN(((B2007-B2006)/B2006)/($K$7*卓尔金历!$O$8),0),-卓尔金历!$N$11))+MIN(MAX(((B2007-B2006)/B2006)/($K$7*卓尔金历!$O$8),0),卓尔金历!$N$11),0),1)</f>
        <v>0.16080474270970044</v>
      </c>
      <c r="M2007">
        <f t="shared" si="223"/>
        <v>1068.0841394264137</v>
      </c>
      <c r="N2007">
        <f t="shared" si="224"/>
        <v>-9.8024398715633853E-3</v>
      </c>
      <c r="O2007">
        <f t="shared" si="226"/>
        <v>3.3701494972124692E-2</v>
      </c>
      <c r="P2007">
        <f t="shared" si="227"/>
        <v>1</v>
      </c>
      <c r="Q2007">
        <f t="shared" si="225"/>
        <v>26.036987317512001</v>
      </c>
    </row>
    <row r="2008" spans="1:17">
      <c r="A2008" s="842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228"/>
        <v>0.96497884121072941</v>
      </c>
      <c r="G2008">
        <f>LN(F2008/参数实验室!$E$58)/参数实验室!$E$59</f>
        <v>-0.20924060106728998</v>
      </c>
      <c r="H2008" s="905">
        <f>INDEX(神经网络!$F$10:$BN$70,MATCH(ROUND(G2008*2,1)/2,神经网络!$D$10:$D$70,0),MATCH(ROUND(E2008*2,1)/2,神经网络!$F$8:$BN$8,0))</f>
        <v>-0.56552955144251094</v>
      </c>
      <c r="I2008">
        <f t="shared" ref="I2008:I2071" si="229">I2007*(1+(B2008-B2007)/B2007*H2007)</f>
        <v>1892.7929760839932</v>
      </c>
      <c r="J2008">
        <f t="shared" ref="J2008:J2071" si="230">J2007*B2008/B2007</f>
        <v>150.11491959618496</v>
      </c>
      <c r="K2008">
        <f t="shared" ref="K2008:K2071" si="231">I2008/J2008</f>
        <v>12.608959730156608</v>
      </c>
      <c r="L2008">
        <f>MIN(MAX(L2007*(1+MAX(MIN(((B2008-B2007)/B2007)/($K$7*卓尔金历!$O$8),0),-卓尔金历!$N$11))+MIN(MAX(((B2008-B2007)/B2007)/($K$7*卓尔金历!$O$8),0),卓尔金历!$N$11),0),1)</f>
        <v>0.37739750260953042</v>
      </c>
      <c r="M2008">
        <f t="shared" ref="M2008:M2071" si="232">M2007*(1+(B2008-B2007)/B2007*H2007*L2007)</f>
        <v>1067.3200376632021</v>
      </c>
      <c r="N2008">
        <f t="shared" ref="N2008:N2071" si="233">(B2008-B2007)/B2007</f>
        <v>7.3610136723665214E-3</v>
      </c>
      <c r="O2008">
        <f t="shared" si="226"/>
        <v>3.3648552890359146E-2</v>
      </c>
      <c r="P2008">
        <f t="shared" si="227"/>
        <v>1</v>
      </c>
      <c r="Q2008">
        <f t="shared" ref="Q2008:Q2071" si="234">Q2007*(1+(B2008-B2007)/B2007*H2007*P2007)</f>
        <v>25.921152901401435</v>
      </c>
    </row>
    <row r="2009" spans="1:17">
      <c r="A2009" s="842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228"/>
        <v>0.93851748861316164</v>
      </c>
      <c r="G2009">
        <f>LN(F2009/参数实验室!$E$58)/参数实验室!$E$59</f>
        <v>-0.22383400208883003</v>
      </c>
      <c r="H2009" s="905">
        <f>INDEX(神经网络!$F$10:$BN$70,MATCH(ROUND(G2009*2,1)/2,神经网络!$D$10:$D$70,0),MATCH(ROUND(E2009*2,1)/2,神经网络!$F$8:$BN$8,0))</f>
        <v>-0.60437884992240587</v>
      </c>
      <c r="I2009">
        <f t="shared" si="229"/>
        <v>1876.2415572488196</v>
      </c>
      <c r="J2009">
        <f t="shared" si="230"/>
        <v>152.4360560233028</v>
      </c>
      <c r="K2009">
        <f t="shared" si="231"/>
        <v>12.308384290406988</v>
      </c>
      <c r="L2009">
        <f>MIN(MAX(L2008*(1+MAX(MIN(((B2009-B2008)/B2008)/($K$7*卓尔金历!$O$8),0),-卓尔金历!$N$11))+MIN(MAX(((B2009-B2008)/B2008)/($K$7*卓尔金历!$O$8),0),卓尔金历!$N$11),0),1)</f>
        <v>0.83236787899637998</v>
      </c>
      <c r="M2009">
        <f t="shared" si="232"/>
        <v>1063.7977420830853</v>
      </c>
      <c r="N2009">
        <f t="shared" si="233"/>
        <v>1.5462396631605828E-2</v>
      </c>
      <c r="O2009">
        <f t="shared" si="226"/>
        <v>2.6957620823439398E-2</v>
      </c>
      <c r="P2009">
        <f t="shared" si="227"/>
        <v>0.60820724979080742</v>
      </c>
      <c r="Q2009">
        <f t="shared" si="234"/>
        <v>25.694486877286483</v>
      </c>
    </row>
    <row r="2010" spans="1:17">
      <c r="A2010" s="842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228"/>
        <v>0.93121101897636571</v>
      </c>
      <c r="G2010">
        <f>LN(F2010/参数实验室!$E$58)/参数实验室!$E$59</f>
        <v>-0.22793604111137125</v>
      </c>
      <c r="H2010" s="905">
        <f>INDEX(神经网络!$F$10:$BN$70,MATCH(ROUND(G2010*2,1)/2,神经网络!$D$10:$D$70,0),MATCH(ROUND(E2010*2,1)/2,神经网络!$F$8:$BN$8,0))</f>
        <v>-0.65636663276725316</v>
      </c>
      <c r="I2010">
        <f t="shared" si="229"/>
        <v>1882.2405484118447</v>
      </c>
      <c r="J2010">
        <f t="shared" si="230"/>
        <v>151.62962371812745</v>
      </c>
      <c r="K2010">
        <f t="shared" si="231"/>
        <v>12.413409083642151</v>
      </c>
      <c r="L2010">
        <f>MIN(MAX(L2009*(1+MAX(MIN(((B2010-B2009)/B2009)/($K$7*卓尔金历!$O$8),0),-卓尔金历!$N$11))+MIN(MAX(((B2010-B2009)/B2009)/($K$7*卓尔金历!$O$8),0),卓尔金历!$N$11),0),1)</f>
        <v>0.70279866130260982</v>
      </c>
      <c r="M2010">
        <f t="shared" si="232"/>
        <v>1066.6288983939953</v>
      </c>
      <c r="N2010">
        <f t="shared" si="233"/>
        <v>-5.2902989372283077E-3</v>
      </c>
      <c r="O2010">
        <f t="shared" si="226"/>
        <v>2.6801787577091375E-2</v>
      </c>
      <c r="P2010">
        <f t="shared" si="227"/>
        <v>1</v>
      </c>
      <c r="Q2010">
        <f t="shared" si="234"/>
        <v>25.744453616992601</v>
      </c>
    </row>
    <row r="2011" spans="1:17">
      <c r="A2011" s="842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228"/>
        <v>0.90601371049962254</v>
      </c>
      <c r="G2011">
        <f>LN(F2011/参数实验室!$E$58)/参数实验室!$E$59</f>
        <v>-0.2423335596101745</v>
      </c>
      <c r="H2011" s="905">
        <f>INDEX(神经网络!$F$10:$BN$70,MATCH(ROUND(G2011*2,1)/2,神经网络!$D$10:$D$70,0),MATCH(ROUND(E2011*2,1)/2,神经网络!$F$8:$BN$8,0))</f>
        <v>-0.65636663276725316</v>
      </c>
      <c r="I2011">
        <f t="shared" si="229"/>
        <v>1864.4501671672572</v>
      </c>
      <c r="J2011">
        <f t="shared" si="230"/>
        <v>153.81309604564828</v>
      </c>
      <c r="K2011">
        <f t="shared" si="231"/>
        <v>12.121530709023178</v>
      </c>
      <c r="L2011">
        <f>MIN(MAX(L2010*(1+MAX(MIN(((B2011-B2010)/B2010)/($K$7*卓尔金历!$O$8),0),-卓尔金历!$N$11))+MIN(MAX(((B2011-B2010)/B2010)/($K$7*卓尔金历!$O$8),0),卓尔金历!$N$11),0),1)</f>
        <v>1</v>
      </c>
      <c r="M2011">
        <f t="shared" si="232"/>
        <v>1059.543661074021</v>
      </c>
      <c r="N2011">
        <f t="shared" si="233"/>
        <v>1.4400037894836511E-2</v>
      </c>
      <c r="O2011">
        <f t="shared" si="226"/>
        <v>2.1280665778106229E-2</v>
      </c>
      <c r="P2011">
        <f t="shared" si="227"/>
        <v>0.42783782354442512</v>
      </c>
      <c r="Q2011">
        <f t="shared" si="234"/>
        <v>25.501124651857758</v>
      </c>
    </row>
    <row r="2012" spans="1:17">
      <c r="A2012" s="842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228"/>
        <v>0.86269403183662507</v>
      </c>
      <c r="G2012">
        <f>LN(F2012/参数实验室!$E$58)/参数实验室!$E$59</f>
        <v>-0.26804844275623124</v>
      </c>
      <c r="H2012" s="905">
        <f>INDEX(神经网络!$F$10:$BN$70,MATCH(ROUND(G2012*2,1)/2,神经网络!$D$10:$D$70,0),MATCH(ROUND(E2012*2,1)/2,神经网络!$F$8:$BN$8,0))</f>
        <v>-0.61290635485448841</v>
      </c>
      <c r="I2012">
        <f t="shared" si="229"/>
        <v>1835.5411577508266</v>
      </c>
      <c r="J2012">
        <f t="shared" si="230"/>
        <v>157.44663022225734</v>
      </c>
      <c r="K2012">
        <f t="shared" si="231"/>
        <v>11.658180014140097</v>
      </c>
      <c r="L2012">
        <f>MIN(MAX(L2011*(1+MAX(MIN(((B2012-B2011)/B2011)/($K$7*卓尔金历!$O$8),0),-卓尔金历!$N$11))+MIN(MAX(((B2012-B2011)/B2011)/($K$7*卓尔金历!$O$8),0),卓尔金历!$N$11),0),1)</f>
        <v>1</v>
      </c>
      <c r="M2012">
        <f t="shared" si="232"/>
        <v>1043.1150333667724</v>
      </c>
      <c r="N2012">
        <f t="shared" si="233"/>
        <v>2.3623048167047571E-2</v>
      </c>
      <c r="O2012">
        <f t="shared" si="226"/>
        <v>2.1042106292635147E-2</v>
      </c>
      <c r="P2012">
        <f t="shared" si="227"/>
        <v>1.8818548909927169E-2</v>
      </c>
      <c r="Q2012">
        <f t="shared" si="234"/>
        <v>25.331955589988738</v>
      </c>
    </row>
    <row r="2013" spans="1:17">
      <c r="A2013" s="842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228"/>
        <v>0.82517479366734814</v>
      </c>
      <c r="G2013">
        <f>LN(F2013/参数实验室!$E$58)/参数实验室!$E$59</f>
        <v>-0.2913860006534853</v>
      </c>
      <c r="H2013" s="905">
        <f>INDEX(神经网络!$F$10:$BN$70,MATCH(ROUND(G2013*2,1)/2,神经网络!$D$10:$D$70,0),MATCH(ROUND(E2013*2,1)/2,神经网络!$F$8:$BN$8,0))</f>
        <v>-0.70001779811384324</v>
      </c>
      <c r="I2013">
        <f t="shared" si="229"/>
        <v>1790.4809172040045</v>
      </c>
      <c r="J2013">
        <f t="shared" si="230"/>
        <v>163.75284306292608</v>
      </c>
      <c r="K2013">
        <f t="shared" si="231"/>
        <v>10.934044769628629</v>
      </c>
      <c r="L2013">
        <f>MIN(MAX(L2012*(1+MAX(MIN(((B2013-B2012)/B2012)/($K$7*卓尔金历!$O$8),0),-卓尔金历!$N$11))+MIN(MAX(((B2013-B2012)/B2012)/($K$7*卓尔金历!$O$8),0),卓尔金历!$N$11),0),1)</f>
        <v>1</v>
      </c>
      <c r="M2013">
        <f t="shared" si="232"/>
        <v>1017.5078634468628</v>
      </c>
      <c r="N2013">
        <f t="shared" si="233"/>
        <v>4.0053018802413659E-2</v>
      </c>
      <c r="O2013">
        <f t="shared" si="226"/>
        <v>2.1208034209506139E-2</v>
      </c>
      <c r="P2013">
        <f t="shared" si="227"/>
        <v>7.6630308486082934E-3</v>
      </c>
      <c r="Q2013">
        <f t="shared" si="234"/>
        <v>25.320252939652793</v>
      </c>
    </row>
    <row r="2014" spans="1:17">
      <c r="A2014" s="842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228"/>
        <v>0.84809789996200713</v>
      </c>
      <c r="G2014">
        <f>LN(F2014/参数实验室!$E$58)/参数实验室!$E$59</f>
        <v>-0.27700455784538897</v>
      </c>
      <c r="H2014" s="905">
        <f>INDEX(神经网络!$F$10:$BN$70,MATCH(ROUND(G2014*2,1)/2,神经网络!$D$10:$D$70,0),MATCH(ROUND(E2014*2,1)/2,神经网络!$F$8:$BN$8,0))</f>
        <v>-0.70001779811384324</v>
      </c>
      <c r="I2014">
        <f t="shared" si="229"/>
        <v>1813.9185274729994</v>
      </c>
      <c r="J2014">
        <f t="shared" si="230"/>
        <v>160.69071465623841</v>
      </c>
      <c r="K2014">
        <f t="shared" si="231"/>
        <v>11.288259756349142</v>
      </c>
      <c r="L2014">
        <f>MIN(MAX(L2013*(1+MAX(MIN(((B2014-B2013)/B2013)/($K$7*卓尔金历!$O$8),0),-卓尔金历!$N$11))+MIN(MAX(((B2014-B2013)/B2013)/($K$7*卓尔金历!$O$8),0),卓尔金历!$N$11),0),1)</f>
        <v>0.44977431429104719</v>
      </c>
      <c r="M2014">
        <f t="shared" si="232"/>
        <v>1030.8271635968727</v>
      </c>
      <c r="N2014">
        <f t="shared" si="233"/>
        <v>-1.8699696136029637E-2</v>
      </c>
      <c r="O2014">
        <f t="shared" si="226"/>
        <v>2.067002869303106E-2</v>
      </c>
      <c r="P2014">
        <f t="shared" si="227"/>
        <v>0.12351008931486637</v>
      </c>
      <c r="Q2014">
        <f t="shared" si="234"/>
        <v>25.322792814079573</v>
      </c>
    </row>
    <row r="2015" spans="1:17">
      <c r="A2015" s="842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228"/>
        <v>0.8469487201484398</v>
      </c>
      <c r="G2015">
        <f>LN(F2015/参数实验室!$E$58)/参数实验室!$E$59</f>
        <v>-0.27771622176853117</v>
      </c>
      <c r="H2015" s="905">
        <f>INDEX(神经网络!$F$10:$BN$70,MATCH(ROUND(G2015*2,1)/2,神经网络!$D$10:$D$70,0),MATCH(ROUND(E2015*2,1)/2,神经网络!$F$8:$BN$8,0))</f>
        <v>-0.66206424912067985</v>
      </c>
      <c r="I2015">
        <f t="shared" si="229"/>
        <v>1797.3016929350877</v>
      </c>
      <c r="J2015">
        <f t="shared" si="230"/>
        <v>162.7935836558793</v>
      </c>
      <c r="K2015">
        <f t="shared" si="231"/>
        <v>11.040371816706905</v>
      </c>
      <c r="L2015">
        <f>MIN(MAX(L2014*(1+MAX(MIN(((B2015-B2014)/B2014)/($K$7*卓尔金历!$O$8),0),-卓尔金历!$N$11))+MIN(MAX(((B2015-B2014)/B2014)/($K$7*卓尔金历!$O$8),0),卓尔金历!$N$11),0),1)</f>
        <v>0.83483372986907634</v>
      </c>
      <c r="M2015">
        <f t="shared" si="232"/>
        <v>1026.5798823213588</v>
      </c>
      <c r="N2015">
        <f t="shared" si="233"/>
        <v>1.3086437533988686E-2</v>
      </c>
      <c r="O2015">
        <f t="shared" si="226"/>
        <v>2.0796737876060983E-2</v>
      </c>
      <c r="P2015">
        <f t="shared" si="227"/>
        <v>0.49346454458818401</v>
      </c>
      <c r="Q2015">
        <f t="shared" si="234"/>
        <v>25.294141499297186</v>
      </c>
    </row>
    <row r="2016" spans="1:17">
      <c r="A2016" s="842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228"/>
        <v>0.81198131074308388</v>
      </c>
      <c r="G2016">
        <f>LN(F2016/参数实验室!$E$58)/参数实验室!$E$59</f>
        <v>-0.29984555163594384</v>
      </c>
      <c r="H2016" s="905">
        <f>INDEX(神经网络!$F$10:$BN$70,MATCH(ROUND(G2016*2,1)/2,神经网络!$D$10:$D$70,0),MATCH(ROUND(E2016*2,1)/2,神经网络!$F$8:$BN$8,0))</f>
        <v>-0.66206424912067985</v>
      </c>
      <c r="I2016">
        <f t="shared" si="229"/>
        <v>1771.5184402255884</v>
      </c>
      <c r="J2016">
        <f t="shared" si="230"/>
        <v>166.32097681656722</v>
      </c>
      <c r="K2016">
        <f t="shared" si="231"/>
        <v>10.651202717378025</v>
      </c>
      <c r="L2016">
        <f>MIN(MAX(L2015*(1+MAX(MIN(((B2016-B2015)/B2015)/($K$7*卓尔金历!$O$8),0),-卓尔金历!$N$11))+MIN(MAX(((B2016-B2015)/B2015)/($K$7*卓尔金历!$O$8),0),卓尔金历!$N$11),0),1)</f>
        <v>1</v>
      </c>
      <c r="M2016">
        <f t="shared" si="232"/>
        <v>1014.2854223099756</v>
      </c>
      <c r="N2016">
        <f t="shared" si="233"/>
        <v>2.166788814075311E-2</v>
      </c>
      <c r="O2016">
        <f t="shared" si="226"/>
        <v>2.1167187863313893E-2</v>
      </c>
      <c r="P2016">
        <f t="shared" si="227"/>
        <v>2.0310528550161806E-2</v>
      </c>
      <c r="Q2016">
        <f t="shared" si="234"/>
        <v>25.115083956773503</v>
      </c>
    </row>
    <row r="2017" spans="1:17">
      <c r="A2017" s="842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228"/>
        <v>0.80486748384959417</v>
      </c>
      <c r="G2017">
        <f>LN(F2017/参数实验室!$E$58)/参数实验室!$E$59</f>
        <v>-0.30446409718263645</v>
      </c>
      <c r="H2017" s="905">
        <f>INDEX(神经网络!$F$10:$BN$70,MATCH(ROUND(G2017*2,1)/2,神经网络!$D$10:$D$70,0),MATCH(ROUND(E2017*2,1)/2,神经网络!$F$8:$BN$8,0))</f>
        <v>-0.66206424912067985</v>
      </c>
      <c r="I2017">
        <f t="shared" si="229"/>
        <v>1755.2741048057233</v>
      </c>
      <c r="J2017">
        <f t="shared" si="230"/>
        <v>168.6245560831567</v>
      </c>
      <c r="K2017">
        <f t="shared" si="231"/>
        <v>10.409362346609322</v>
      </c>
      <c r="L2017">
        <f>MIN(MAX(L2016*(1+MAX(MIN(((B2017-B2016)/B2016)/($K$7*卓尔金历!$O$8),0),-卓尔金历!$N$11))+MIN(MAX(((B2017-B2016)/B2016)/($K$7*卓尔金历!$O$8),0),卓尔金历!$N$11),0),1)</f>
        <v>1</v>
      </c>
      <c r="M2017">
        <f t="shared" si="232"/>
        <v>1004.984704780112</v>
      </c>
      <c r="N2017">
        <f t="shared" si="233"/>
        <v>1.3850202846812792E-2</v>
      </c>
      <c r="O2017">
        <f t="shared" si="226"/>
        <v>1.9260132621544145E-2</v>
      </c>
      <c r="P2017">
        <f t="shared" si="227"/>
        <v>0.35788421533926384</v>
      </c>
      <c r="Q2017">
        <f t="shared" si="234"/>
        <v>25.110406474711063</v>
      </c>
    </row>
    <row r="2018" spans="1:17">
      <c r="A2018" s="842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228"/>
        <v>0.80007064569846242</v>
      </c>
      <c r="G2018">
        <f>LN(F2018/参数实验室!$E$58)/参数实验室!$E$59</f>
        <v>-0.30760147344399502</v>
      </c>
      <c r="H2018" s="905">
        <f>INDEX(神经网络!$F$10:$BN$70,MATCH(ROUND(G2018*2,1)/2,神经网络!$D$10:$D$70,0),MATCH(ROUND(E2018*2,1)/2,神经网络!$F$8:$BN$8,0))</f>
        <v>-0.61665781966410194</v>
      </c>
      <c r="I2018">
        <f t="shared" si="229"/>
        <v>1756.4483363472859</v>
      </c>
      <c r="J2018">
        <f t="shared" si="230"/>
        <v>168.45417182075695</v>
      </c>
      <c r="K2018">
        <f t="shared" si="231"/>
        <v>10.426861604924978</v>
      </c>
      <c r="L2018">
        <f>MIN(MAX(L2017*(1+MAX(MIN(((B2018-B2017)/B2017)/($K$7*卓尔金历!$O$8),0),-卓尔金历!$N$11))+MIN(MAX(((B2018-B2017)/B2017)/($K$7*卓尔金历!$O$8),0),卓尔金历!$N$11),0),1)</f>
        <v>0.97026862668754787</v>
      </c>
      <c r="M2018">
        <f t="shared" si="232"/>
        <v>1005.6570127324197</v>
      </c>
      <c r="N2018">
        <f t="shared" si="233"/>
        <v>-1.0104356468443741E-3</v>
      </c>
      <c r="O2018">
        <f t="shared" si="226"/>
        <v>1.9258428722703155E-2</v>
      </c>
      <c r="P2018">
        <f t="shared" si="227"/>
        <v>1</v>
      </c>
      <c r="Q2018">
        <f t="shared" si="234"/>
        <v>25.116418282449413</v>
      </c>
    </row>
    <row r="2019" spans="1:17">
      <c r="A2019" s="842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228"/>
        <v>0.79308156933016904</v>
      </c>
      <c r="G2019">
        <f>LN(F2019/参数实验室!$E$58)/参数实验室!$E$59</f>
        <v>-0.31220651806829386</v>
      </c>
      <c r="H2019" s="905">
        <f>INDEX(神经网络!$F$10:$BN$70,MATCH(ROUND(G2019*2,1)/2,神经网络!$D$10:$D$70,0),MATCH(ROUND(E2019*2,1)/2,神经网络!$F$8:$BN$8,0))</f>
        <v>-0.61665781966410194</v>
      </c>
      <c r="I2019">
        <f t="shared" si="229"/>
        <v>1714.1918818598206</v>
      </c>
      <c r="J2019">
        <f t="shared" si="230"/>
        <v>175.02613622760424</v>
      </c>
      <c r="K2019">
        <f t="shared" si="231"/>
        <v>9.7939194614379357</v>
      </c>
      <c r="L2019">
        <f>MIN(MAX(L2018*(1+MAX(MIN(((B2019-B2018)/B2018)/($K$7*卓尔金历!$O$8),0),-卓尔金历!$N$11))+MIN(MAX(((B2019-B2018)/B2018)/($K$7*卓尔金历!$O$8),0),卓尔金历!$N$11),0),1)</f>
        <v>1</v>
      </c>
      <c r="M2019">
        <f t="shared" si="232"/>
        <v>982.18233979899207</v>
      </c>
      <c r="N2019">
        <f t="shared" si="233"/>
        <v>3.9013366874880009E-2</v>
      </c>
      <c r="O2019">
        <f t="shared" si="226"/>
        <v>2.0407601404459925E-2</v>
      </c>
      <c r="P2019">
        <f t="shared" si="227"/>
        <v>6.77902702599928E-3</v>
      </c>
      <c r="Q2019">
        <f t="shared" si="234"/>
        <v>24.512170059442973</v>
      </c>
    </row>
    <row r="2020" spans="1:17">
      <c r="A2020" s="842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228"/>
        <v>0.82189245319277437</v>
      </c>
      <c r="G2020">
        <f>LN(F2020/参数实验室!$E$58)/参数实验室!$E$59</f>
        <v>-0.29347790303661037</v>
      </c>
      <c r="H2020" s="905">
        <f>INDEX(神经网络!$F$10:$BN$70,MATCH(ROUND(G2020*2,1)/2,神经网络!$D$10:$D$70,0),MATCH(ROUND(E2020*2,1)/2,神经网络!$F$8:$BN$8,0))</f>
        <v>-0.61665781966410194</v>
      </c>
      <c r="I2020">
        <f t="shared" si="229"/>
        <v>1717.8573680610998</v>
      </c>
      <c r="J2020">
        <f t="shared" si="230"/>
        <v>174.4192171102506</v>
      </c>
      <c r="K2020">
        <f t="shared" si="231"/>
        <v>9.849014326071881</v>
      </c>
      <c r="L2020">
        <f>MIN(MAX(L2019*(1+MAX(MIN(((B2020-B2019)/B2019)/($K$7*卓尔金历!$O$8),0),-卓尔金历!$N$11))+MIN(MAX(((B2020-B2019)/B2019)/($K$7*卓尔金历!$O$8),0),卓尔金历!$N$11),0),1)</f>
        <v>0.89796851143104017</v>
      </c>
      <c r="M2020">
        <f t="shared" si="232"/>
        <v>984.28255731359582</v>
      </c>
      <c r="N2020">
        <f t="shared" si="233"/>
        <v>-3.4675913576952904E-3</v>
      </c>
      <c r="O2020">
        <f t="shared" si="226"/>
        <v>1.9254624166415515E-2</v>
      </c>
      <c r="P2020">
        <f t="shared" si="227"/>
        <v>1</v>
      </c>
      <c r="Q2020">
        <f t="shared" si="234"/>
        <v>24.512525380774765</v>
      </c>
    </row>
    <row r="2021" spans="1:17">
      <c r="A2021" s="842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228"/>
        <v>0.83726056777876046</v>
      </c>
      <c r="G2021">
        <f>LN(F2021/参数实验室!$E$58)/参数实验室!$E$59</f>
        <v>-0.28375457111614788</v>
      </c>
      <c r="H2021" s="905">
        <f>INDEX(神经网络!$F$10:$BN$70,MATCH(ROUND(G2021*2,1)/2,神经网络!$D$10:$D$70,0),MATCH(ROUND(E2021*2,1)/2,神经网络!$F$8:$BN$8,0))</f>
        <v>-0.66206424912067985</v>
      </c>
      <c r="I2021">
        <f t="shared" si="229"/>
        <v>1714.0282769289638</v>
      </c>
      <c r="J2021">
        <f t="shared" si="230"/>
        <v>175.04967878376723</v>
      </c>
      <c r="K2021">
        <f t="shared" si="231"/>
        <v>9.7916676502231308</v>
      </c>
      <c r="L2021">
        <f>MIN(MAX(L2020*(1+MAX(MIN(((B2021-B2020)/B2020)/($K$7*卓尔金历!$O$8),0),-卓尔金历!$N$11))+MIN(MAX(((B2021-B2020)/B2020)/($K$7*卓尔金历!$O$8),0),卓尔金历!$N$11),0),1)</f>
        <v>1</v>
      </c>
      <c r="M2021">
        <f t="shared" si="232"/>
        <v>982.31245175026709</v>
      </c>
      <c r="N2021">
        <f t="shared" si="233"/>
        <v>3.6146342356192097E-3</v>
      </c>
      <c r="O2021">
        <f t="shared" si="226"/>
        <v>1.926494341048663E-2</v>
      </c>
      <c r="P2021">
        <f t="shared" si="227"/>
        <v>1</v>
      </c>
      <c r="Q2021">
        <f t="shared" si="234"/>
        <v>24.457887146363184</v>
      </c>
    </row>
    <row r="2022" spans="1:17">
      <c r="A2022" s="842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228"/>
        <v>0.89150268885741257</v>
      </c>
      <c r="G2022">
        <f>LN(F2022/参数实验室!$E$58)/参数实验室!$E$59</f>
        <v>-0.25080784539347339</v>
      </c>
      <c r="H2022" s="905">
        <f>INDEX(神经网络!$F$10:$BN$70,MATCH(ROUND(G2022*2,1)/2,神经网络!$D$10:$D$70,0),MATCH(ROUND(E2022*2,1)/2,神经网络!$F$8:$BN$8,0))</f>
        <v>-0.57111060903130884</v>
      </c>
      <c r="I2022">
        <f t="shared" si="229"/>
        <v>1753.0678627242582</v>
      </c>
      <c r="J2022">
        <f t="shared" si="230"/>
        <v>169.02757272255661</v>
      </c>
      <c r="K2022">
        <f t="shared" si="231"/>
        <v>10.371490488133317</v>
      </c>
      <c r="L2022">
        <f>MIN(MAX(L2021*(1+MAX(MIN(((B2022-B2021)/B2021)/($K$7*卓尔金历!$O$8),0),-卓尔金历!$N$11))+MIN(MAX(((B2022-B2021)/B2021)/($K$7*卓尔金历!$O$8),0),卓尔金历!$N$11),0),1)</f>
        <v>0</v>
      </c>
      <c r="M2022">
        <f t="shared" si="232"/>
        <v>1004.686103197022</v>
      </c>
      <c r="N2022">
        <f t="shared" si="233"/>
        <v>-3.4402268561997906E-2</v>
      </c>
      <c r="O2022">
        <f t="shared" si="226"/>
        <v>2.1270951470622215E-2</v>
      </c>
      <c r="P2022">
        <f t="shared" si="227"/>
        <v>1.0002741074538902E-2</v>
      </c>
      <c r="Q2022">
        <f t="shared" si="234"/>
        <v>25.014952508979512</v>
      </c>
    </row>
    <row r="2023" spans="1:17">
      <c r="A2023" s="842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228"/>
        <v>0.88638164075011872</v>
      </c>
      <c r="G2023">
        <f>LN(F2023/参数实验室!$E$58)/参数实验室!$E$59</f>
        <v>-0.25383145068949159</v>
      </c>
      <c r="H2023" s="905">
        <f>INDEX(神经网络!$F$10:$BN$70,MATCH(ROUND(G2023*2,1)/2,神经网络!$D$10:$D$70,0),MATCH(ROUND(E2023*2,1)/2,神经网络!$F$8:$BN$8,0))</f>
        <v>-0.57111060903130884</v>
      </c>
      <c r="I2023">
        <f t="shared" si="229"/>
        <v>1743.3324403873123</v>
      </c>
      <c r="J2023">
        <f t="shared" si="230"/>
        <v>170.67116236383188</v>
      </c>
      <c r="K2023">
        <f t="shared" si="231"/>
        <v>10.214569445955529</v>
      </c>
      <c r="L2023">
        <f>MIN(MAX(L2022*(1+MAX(MIN(((B2023-B2022)/B2022)/($K$7*卓尔金历!$O$8),0),-卓尔金历!$N$11))+MIN(MAX(((B2023-B2022)/B2022)/($K$7*卓尔金历!$O$8),0),卓尔金历!$N$11),0),1)</f>
        <v>0.2861160043231844</v>
      </c>
      <c r="M2023">
        <f t="shared" si="232"/>
        <v>1004.686103197022</v>
      </c>
      <c r="N2023">
        <f t="shared" si="233"/>
        <v>9.7237960339942656E-3</v>
      </c>
      <c r="O2023">
        <f t="shared" si="226"/>
        <v>2.0893991308325581E-2</v>
      </c>
      <c r="P2023">
        <f t="shared" si="227"/>
        <v>0.80242633438392696</v>
      </c>
      <c r="Q2023">
        <f t="shared" si="234"/>
        <v>25.01356295706147</v>
      </c>
    </row>
    <row r="2024" spans="1:17">
      <c r="A2024" s="842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228"/>
        <v>0.90520043729021882</v>
      </c>
      <c r="G2024">
        <f>LN(F2024/参数实验室!$E$58)/参数实验室!$E$59</f>
        <v>-0.24280490062889779</v>
      </c>
      <c r="H2024" s="905">
        <f>INDEX(神经网络!$F$10:$BN$70,MATCH(ROUND(G2024*2,1)/2,神经网络!$D$10:$D$70,0),MATCH(ROUND(E2024*2,1)/2,神经网络!$F$8:$BN$8,0))</f>
        <v>-0.57111060903130884</v>
      </c>
      <c r="I2024">
        <f t="shared" si="229"/>
        <v>1754.1775665136088</v>
      </c>
      <c r="J2024">
        <f t="shared" si="230"/>
        <v>168.81209847970914</v>
      </c>
      <c r="K2024">
        <f t="shared" si="231"/>
        <v>10.391302414408747</v>
      </c>
      <c r="L2024">
        <f>MIN(MAX(L2023*(1+MAX(MIN(((B2024-B2023)/B2023)/($K$7*卓尔金历!$O$8),0),-卓尔金历!$N$11))+MIN(MAX(((B2024-B2023)/B2023)/($K$7*卓尔金历!$O$8),0),卓尔金历!$N$11),0),1)</f>
        <v>0.19441319723646777</v>
      </c>
      <c r="M2024">
        <f t="shared" si="232"/>
        <v>1006.4743478781024</v>
      </c>
      <c r="N2024">
        <f t="shared" si="233"/>
        <v>-1.0892665511702758E-2</v>
      </c>
      <c r="O2024">
        <f t="shared" si="226"/>
        <v>1.8514741526246263E-2</v>
      </c>
      <c r="P2024">
        <f t="shared" si="227"/>
        <v>0.56245536538048957</v>
      </c>
      <c r="Q2024">
        <f t="shared" si="234"/>
        <v>25.138426348301032</v>
      </c>
    </row>
    <row r="2025" spans="1:17">
      <c r="A2025" s="842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228"/>
        <v>0.88204659501509564</v>
      </c>
      <c r="G2025">
        <f>LN(F2025/参数实验室!$E$58)/参数实验室!$E$59</f>
        <v>-0.25640466320944288</v>
      </c>
      <c r="H2025" s="905">
        <f>INDEX(神经网络!$F$10:$BN$70,MATCH(ROUND(G2025*2,1)/2,神经网络!$D$10:$D$70,0),MATCH(ROUND(E2025*2,1)/2,神经网络!$F$8:$BN$8,0))</f>
        <v>-0.57111060903130884</v>
      </c>
      <c r="I2025">
        <f t="shared" si="229"/>
        <v>1727.7240222586408</v>
      </c>
      <c r="J2025">
        <f t="shared" si="230"/>
        <v>173.26962212202187</v>
      </c>
      <c r="K2025">
        <f t="shared" si="231"/>
        <v>9.9713036890097424</v>
      </c>
      <c r="L2025">
        <f>MIN(MAX(L2024*(1+MAX(MIN(((B2025-B2024)/B2024)/($K$7*卓尔金历!$O$8),0),-卓尔金历!$N$11))+MIN(MAX(((B2025-B2024)/B2024)/($K$7*卓尔金历!$O$8),0),卓尔金历!$N$11),0),1)</f>
        <v>0.97136914852101874</v>
      </c>
      <c r="M2025">
        <f t="shared" si="232"/>
        <v>1003.5235547220085</v>
      </c>
      <c r="N2025">
        <f t="shared" si="233"/>
        <v>2.6405238027702907E-2</v>
      </c>
      <c r="O2025">
        <f t="shared" si="226"/>
        <v>1.8879860783911871E-2</v>
      </c>
      <c r="P2025">
        <f t="shared" si="227"/>
        <v>1.2303663883735929E-2</v>
      </c>
      <c r="Q2025">
        <f t="shared" si="234"/>
        <v>24.925202161839771</v>
      </c>
    </row>
    <row r="2026" spans="1:17">
      <c r="A2026" s="842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228"/>
        <v>0.90638549600658946</v>
      </c>
      <c r="G2026">
        <f>LN(F2026/参数实验室!$E$58)/参数实验室!$E$59</f>
        <v>-0.24211822832054769</v>
      </c>
      <c r="H2026" s="905">
        <f>INDEX(神经网络!$F$10:$BN$70,MATCH(ROUND(G2026*2,1)/2,神经网络!$D$10:$D$70,0),MATCH(ROUND(E2026*2,1)/2,神经网络!$F$8:$BN$8,0))</f>
        <v>-0.57111060903130884</v>
      </c>
      <c r="I2026">
        <f t="shared" si="229"/>
        <v>1732.3118815916537</v>
      </c>
      <c r="J2026">
        <f t="shared" si="230"/>
        <v>172.46398786959779</v>
      </c>
      <c r="K2026">
        <f t="shared" si="231"/>
        <v>10.044484665989961</v>
      </c>
      <c r="L2026">
        <f>MIN(MAX(L2025*(1+MAX(MIN(((B2026-B2025)/B2025)/($K$7*卓尔金历!$O$8),0),-卓尔金历!$N$11))+MIN(MAX(((B2026-B2025)/B2025)/($K$7*卓尔金历!$O$8),0),卓尔金历!$N$11),0),1)</f>
        <v>0.83847492289541714</v>
      </c>
      <c r="M2026">
        <f t="shared" si="232"/>
        <v>1006.1120513195622</v>
      </c>
      <c r="N2026">
        <f t="shared" si="233"/>
        <v>-4.6495989461830351E-3</v>
      </c>
      <c r="O2026">
        <f t="shared" si="226"/>
        <v>1.786015065016636E-2</v>
      </c>
      <c r="P2026">
        <f t="shared" si="227"/>
        <v>1</v>
      </c>
      <c r="Q2026">
        <f t="shared" si="234"/>
        <v>24.926016507656549</v>
      </c>
    </row>
    <row r="2027" spans="1:17">
      <c r="A2027" s="842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228"/>
        <v>0.93807096419064107</v>
      </c>
      <c r="G2027">
        <f>LN(F2027/参数实验室!$E$58)/参数实验室!$E$59</f>
        <v>-0.2240837746509147</v>
      </c>
      <c r="H2027" s="905">
        <f>INDEX(神经网络!$F$10:$BN$70,MATCH(ROUND(G2027*2,1)/2,神经网络!$D$10:$D$70,0),MATCH(ROUND(E2027*2,1)/2,神经网络!$F$8:$BN$8,0))</f>
        <v>-0.42752259638389339</v>
      </c>
      <c r="I2027">
        <f t="shared" si="229"/>
        <v>1731.9433494530499</v>
      </c>
      <c r="J2027">
        <f t="shared" si="230"/>
        <v>172.5282311160764</v>
      </c>
      <c r="K2027">
        <f t="shared" si="231"/>
        <v>10.038608396140134</v>
      </c>
      <c r="L2027">
        <f>MIN(MAX(L2026*(1+MAX(MIN(((B2027-B2026)/B2026)/($K$7*卓尔金历!$O$8),0),-卓尔金历!$N$11))+MIN(MAX(((B2027-B2026)/B2026)/($K$7*卓尔金历!$O$8),0),卓尔金历!$N$11),0),1)</f>
        <v>0.84943554908275332</v>
      </c>
      <c r="M2027">
        <f t="shared" si="232"/>
        <v>1005.9325838611004</v>
      </c>
      <c r="N2027">
        <f t="shared" si="233"/>
        <v>3.7250238308978318E-4</v>
      </c>
      <c r="O2027">
        <f t="shared" si="226"/>
        <v>1.7854173057932313E-2</v>
      </c>
      <c r="P2027">
        <f t="shared" si="227"/>
        <v>1</v>
      </c>
      <c r="Q2027">
        <f t="shared" si="234"/>
        <v>24.920713745337562</v>
      </c>
    </row>
    <row r="2028" spans="1:17">
      <c r="A2028" s="842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228"/>
        <v>0.94849755907538735</v>
      </c>
      <c r="G2028">
        <f>LN(F2028/参数实验室!$E$58)/参数实验室!$E$59</f>
        <v>-0.21828224013691053</v>
      </c>
      <c r="H2028" s="905">
        <f>INDEX(神经网络!$F$10:$BN$70,MATCH(ROUND(G2028*2,1)/2,神经网络!$D$10:$D$70,0),MATCH(ROUND(E2028*2,1)/2,神经网络!$F$8:$BN$8,0))</f>
        <v>-0.47296584440234324</v>
      </c>
      <c r="I2028">
        <f t="shared" si="229"/>
        <v>1720.6407554987172</v>
      </c>
      <c r="J2028">
        <f t="shared" si="230"/>
        <v>175.16180519532304</v>
      </c>
      <c r="K2028">
        <f t="shared" si="231"/>
        <v>9.8231503927470349</v>
      </c>
      <c r="L2028">
        <f>MIN(MAX(L2027*(1+MAX(MIN(((B2028-B2027)/B2027)/($K$7*卓尔金历!$O$8),0),-卓尔金历!$N$11))+MIN(MAX(((B2028-B2027)/B2027)/($K$7*卓尔金历!$O$8),0),卓尔金历!$N$11),0),1)</f>
        <v>1</v>
      </c>
      <c r="M2028">
        <f t="shared" si="232"/>
        <v>1000.3563144035807</v>
      </c>
      <c r="N2028">
        <f t="shared" si="233"/>
        <v>1.5264597928177807E-2</v>
      </c>
      <c r="O2028">
        <f t="shared" ref="O2028:O2091" si="235">STDEVP(N2008:N2028)</f>
        <v>1.7547179016249553E-2</v>
      </c>
      <c r="P2028">
        <f t="shared" ref="P2028:P2091" si="236">MIN(O2027*MAX(1-LN(MAX(ABS(N2028),0.0001)/O2028),0)+MAX(-LN(MAX(ABS(N2028),0.0001)/O2028),0),1)</f>
        <v>0.15969918625486193</v>
      </c>
      <c r="Q2028">
        <f t="shared" si="234"/>
        <v>24.758082150831505</v>
      </c>
    </row>
    <row r="2029" spans="1:17">
      <c r="A2029" s="842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228"/>
        <v>0.96018354401287065</v>
      </c>
      <c r="G2029">
        <f>LN(F2029/参数实验室!$E$58)/参数实验室!$E$59</f>
        <v>-0.21185527538932317</v>
      </c>
      <c r="H2029" s="905">
        <f>INDEX(神经网络!$F$10:$BN$70,MATCH(ROUND(G2029*2,1)/2,神经网络!$D$10:$D$70,0),MATCH(ROUND(E2029*2,1)/2,神经网络!$F$8:$BN$8,0))</f>
        <v>-0.47296584440234324</v>
      </c>
      <c r="I2029">
        <f t="shared" si="229"/>
        <v>1727.8208419374159</v>
      </c>
      <c r="J2029">
        <f t="shared" si="230"/>
        <v>173.61637604245604</v>
      </c>
      <c r="K2029">
        <f t="shared" si="231"/>
        <v>9.9519462467923869</v>
      </c>
      <c r="L2029">
        <f>MIN(MAX(L2028*(1+MAX(MIN(((B2029-B2028)/B2028)/($K$7*卓尔金历!$O$8),0),-卓尔金历!$N$11))+MIN(MAX(((B2029-B2028)/B2028)/($K$7*卓尔金历!$O$8),0),卓尔金历!$N$11),0),1)</f>
        <v>0.74039323880823238</v>
      </c>
      <c r="M2029">
        <f t="shared" si="232"/>
        <v>1004.530715587536</v>
      </c>
      <c r="N2029">
        <f t="shared" si="233"/>
        <v>-8.8228660988261022E-3</v>
      </c>
      <c r="O2029">
        <f t="shared" si="235"/>
        <v>1.7904809268263756E-2</v>
      </c>
      <c r="P2029">
        <f t="shared" si="236"/>
        <v>0.73768829302470396</v>
      </c>
      <c r="Q2029">
        <f t="shared" si="234"/>
        <v>24.77458120961915</v>
      </c>
    </row>
    <row r="2030" spans="1:17">
      <c r="A2030" s="842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228"/>
        <v>1.0227455540160608</v>
      </c>
      <c r="G2030">
        <f>LN(F2030/参数实验室!$E$58)/参数实验室!$E$59</f>
        <v>-0.1787256736977795</v>
      </c>
      <c r="H2030" s="905">
        <f>INDEX(神经网络!$F$10:$BN$70,MATCH(ROUND(G2030*2,1)/2,神经网络!$D$10:$D$70,0),MATCH(ROUND(E2030*2,1)/2,神经网络!$F$8:$BN$8,0))</f>
        <v>-0.52216762790515436</v>
      </c>
      <c r="I2030">
        <f t="shared" si="229"/>
        <v>1754.7296626415746</v>
      </c>
      <c r="J2030">
        <f t="shared" si="230"/>
        <v>167.89952515861262</v>
      </c>
      <c r="K2030">
        <f t="shared" si="231"/>
        <v>10.451069834675845</v>
      </c>
      <c r="L2030">
        <f>MIN(MAX(L2029*(1+MAX(MIN(((B2030-B2029)/B2029)/($K$7*卓尔金历!$O$8),0),-卓尔金历!$N$11))+MIN(MAX(((B2030-B2029)/B2029)/($K$7*卓尔金历!$O$8),0),卓尔金历!$N$11),0),1)</f>
        <v>2.3036912554129981E-2</v>
      </c>
      <c r="M2030">
        <f t="shared" si="232"/>
        <v>1016.1137306594737</v>
      </c>
      <c r="N2030">
        <f t="shared" si="233"/>
        <v>-3.292806251436451E-2</v>
      </c>
      <c r="O2030">
        <f t="shared" si="235"/>
        <v>1.9704925012784119E-2</v>
      </c>
      <c r="P2030">
        <f t="shared" si="236"/>
        <v>8.7114658284408834E-3</v>
      </c>
      <c r="Q2030">
        <f t="shared" si="234"/>
        <v>25.059207603051117</v>
      </c>
    </row>
    <row r="2031" spans="1:17">
      <c r="A2031" s="842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228"/>
        <v>1.0347199116289743</v>
      </c>
      <c r="G2031">
        <f>LN(F2031/参数实验室!$E$58)/参数实验室!$E$59</f>
        <v>-0.17261635028793237</v>
      </c>
      <c r="H2031" s="905">
        <f>INDEX(神经网络!$F$10:$BN$70,MATCH(ROUND(G2031*2,1)/2,神经网络!$D$10:$D$70,0),MATCH(ROUND(E2031*2,1)/2,神经网络!$F$8:$BN$8,0))</f>
        <v>-0.42438257751774672</v>
      </c>
      <c r="I2031">
        <f t="shared" si="229"/>
        <v>1750.3962966203301</v>
      </c>
      <c r="J2031">
        <f t="shared" si="230"/>
        <v>168.69358764614302</v>
      </c>
      <c r="K2031">
        <f t="shared" si="231"/>
        <v>10.37618750685424</v>
      </c>
      <c r="L2031">
        <f>MIN(MAX(L2030*(1+MAX(MIN(((B2031-B2030)/B2030)/($K$7*卓尔金历!$O$8),0),-卓尔金历!$N$11))+MIN(MAX(((B2031-B2030)/B2030)/($K$7*卓尔金历!$O$8),0),卓尔金历!$N$11),0),1)</f>
        <v>0.16219598421575729</v>
      </c>
      <c r="M2031">
        <f t="shared" si="232"/>
        <v>1016.0559234840013</v>
      </c>
      <c r="N2031">
        <f t="shared" si="233"/>
        <v>4.7293909067358218E-3</v>
      </c>
      <c r="O2031">
        <f t="shared" si="235"/>
        <v>1.9575579354005619E-2</v>
      </c>
      <c r="P2031">
        <f t="shared" si="236"/>
        <v>1</v>
      </c>
      <c r="Q2031">
        <f t="shared" si="234"/>
        <v>25.058668497594713</v>
      </c>
    </row>
    <row r="2032" spans="1:17">
      <c r="A2032" s="842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228"/>
        <v>1.0823342545351473</v>
      </c>
      <c r="G2032">
        <f>LN(F2032/参数实验室!$E$58)/参数实验室!$E$59</f>
        <v>-0.14900354359443013</v>
      </c>
      <c r="H2032" s="905">
        <f>INDEX(神经网络!$F$10:$BN$70,MATCH(ROUND(G2032*2,1)/2,神经网络!$D$10:$D$70,0),MATCH(ROUND(E2032*2,1)/2,神经网络!$F$8:$BN$8,0))</f>
        <v>-0.46789075911576716</v>
      </c>
      <c r="I2032">
        <f t="shared" si="229"/>
        <v>1774.1435294857499</v>
      </c>
      <c r="J2032">
        <f t="shared" si="230"/>
        <v>163.30074617932206</v>
      </c>
      <c r="K2032">
        <f t="shared" si="231"/>
        <v>10.864270807051589</v>
      </c>
      <c r="L2032">
        <f>MIN(MAX(L2031*(1+MAX(MIN(((B2032-B2031)/B2031)/($K$7*卓尔金历!$O$8),0),-卓尔金历!$N$11))+MIN(MAX(((B2032-B2031)/B2031)/($K$7*卓尔金历!$O$8),0),卓尔金历!$N$11),0),1)</f>
        <v>9.6272696420713864E-3</v>
      </c>
      <c r="M2032">
        <f t="shared" si="232"/>
        <v>1018.2917306028143</v>
      </c>
      <c r="N2032">
        <f t="shared" si="233"/>
        <v>-3.1968265907849049E-2</v>
      </c>
      <c r="O2032">
        <f t="shared" si="235"/>
        <v>2.0986810927876808E-2</v>
      </c>
      <c r="P2032">
        <f t="shared" si="236"/>
        <v>1.1337205963691593E-2</v>
      </c>
      <c r="Q2032">
        <f t="shared" si="234"/>
        <v>25.398633817024784</v>
      </c>
    </row>
    <row r="2033" spans="1:17">
      <c r="A2033" s="842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228"/>
        <v>1.1485745973492314</v>
      </c>
      <c r="G2033">
        <f>LN(F2033/参数实验室!$E$58)/参数实验室!$E$59</f>
        <v>-0.11782635401844369</v>
      </c>
      <c r="H2033" s="905">
        <f>INDEX(神经网络!$F$10:$BN$70,MATCH(ROUND(G2033*2,1)/2,神经网络!$D$10:$D$70,0),MATCH(ROUND(E2033*2,1)/2,神经网络!$F$8:$BN$8,0))</f>
        <v>-0.32074218239021657</v>
      </c>
      <c r="I2033">
        <f t="shared" si="229"/>
        <v>1800.636038046375</v>
      </c>
      <c r="J2033">
        <f t="shared" si="230"/>
        <v>158.08906268704322</v>
      </c>
      <c r="K2033">
        <f t="shared" si="231"/>
        <v>11.390010209693987</v>
      </c>
      <c r="L2033">
        <f>MIN(MAX(L2032*(1+MAX(MIN(((B2033-B2032)/B2032)/($K$7*卓尔金历!$O$8),0),-卓尔金历!$N$11))+MIN(MAX(((B2033-B2032)/B2032)/($K$7*卓尔金历!$O$8),0),卓尔金历!$N$11),0),1)</f>
        <v>5.8662684195220894E-4</v>
      </c>
      <c r="M2033">
        <f t="shared" si="232"/>
        <v>1018.4381200208945</v>
      </c>
      <c r="N2033">
        <f t="shared" si="233"/>
        <v>-3.1914633669559725E-2</v>
      </c>
      <c r="O2033">
        <f t="shared" si="235"/>
        <v>2.1717318135533611E-2</v>
      </c>
      <c r="P2033">
        <f t="shared" si="236"/>
        <v>1.2907840948764794E-2</v>
      </c>
      <c r="Q2033">
        <f t="shared" si="234"/>
        <v>25.402933641475478</v>
      </c>
    </row>
    <row r="2034" spans="1:17">
      <c r="A2034" s="842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228"/>
        <v>1.1694538026522019</v>
      </c>
      <c r="G2034">
        <f>LN(F2034/参数实验室!$E$58)/参数实验室!$E$59</f>
        <v>-0.10837104993722933</v>
      </c>
      <c r="H2034" s="905">
        <f>INDEX(神经网络!$F$10:$BN$70,MATCH(ROUND(G2034*2,1)/2,神经网络!$D$10:$D$70,0),MATCH(ROUND(E2034*2,1)/2,神经网络!$F$8:$BN$8,0))</f>
        <v>-0.32074218239021657</v>
      </c>
      <c r="I2034">
        <f t="shared" si="229"/>
        <v>1784.7888835295148</v>
      </c>
      <c r="J2034">
        <f t="shared" si="230"/>
        <v>162.42687841666293</v>
      </c>
      <c r="K2034">
        <f t="shared" si="231"/>
        <v>10.98826069261218</v>
      </c>
      <c r="L2034">
        <f>MIN(MAX(L2033*(1+MAX(MIN(((B2034-B2033)/B2033)/($K$7*卓尔金历!$O$8),0),-卓尔金历!$N$11))+MIN(MAX(((B2034-B2033)/B2033)/($K$7*卓尔金历!$O$8),0),卓尔金历!$N$11),0),1)</f>
        <v>0.80796216231893092</v>
      </c>
      <c r="M2034">
        <f t="shared" si="232"/>
        <v>1018.4328620045469</v>
      </c>
      <c r="N2034">
        <f t="shared" si="233"/>
        <v>2.7439062866777508E-2</v>
      </c>
      <c r="O2034">
        <f t="shared" si="235"/>
        <v>2.0766735223959807E-2</v>
      </c>
      <c r="P2034">
        <f t="shared" si="236"/>
        <v>1.5666542944451297E-2</v>
      </c>
      <c r="Q2034">
        <f t="shared" si="234"/>
        <v>25.400047864036893</v>
      </c>
    </row>
    <row r="2035" spans="1:17">
      <c r="A2035" s="842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228"/>
        <v>1.1670734543330332</v>
      </c>
      <c r="G2035">
        <f>LN(F2035/参数实验室!$E$58)/参数实验室!$E$59</f>
        <v>-0.10944044544095032</v>
      </c>
      <c r="H2035" s="905">
        <f>INDEX(神经网络!$F$10:$BN$70,MATCH(ROUND(G2035*2,1)/2,神经网络!$D$10:$D$70,0),MATCH(ROUND(E2035*2,1)/2,神经网络!$F$8:$BN$8,0))</f>
        <v>-0.32074218239021657</v>
      </c>
      <c r="I2035">
        <f t="shared" si="229"/>
        <v>1774.6450393361906</v>
      </c>
      <c r="J2035">
        <f t="shared" si="230"/>
        <v>165.30505566417901</v>
      </c>
      <c r="K2035">
        <f t="shared" si="231"/>
        <v>10.735576308938926</v>
      </c>
      <c r="L2035">
        <f>MIN(MAX(L2034*(1+MAX(MIN(((B2035-B2034)/B2034)/($K$7*卓尔金历!$O$8),0),-卓尔金历!$N$11))+MIN(MAX(((B2035-B2034)/B2034)/($K$7*卓尔金历!$O$8),0),卓尔金历!$N$11),0),1)</f>
        <v>1</v>
      </c>
      <c r="M2035">
        <f t="shared" si="232"/>
        <v>1013.7561659562861</v>
      </c>
      <c r="N2035">
        <f t="shared" si="233"/>
        <v>1.7719833537235535E-2</v>
      </c>
      <c r="O2035">
        <f t="shared" si="235"/>
        <v>2.0667439731200086E-2</v>
      </c>
      <c r="P2035">
        <f t="shared" si="236"/>
        <v>0.17783716654218745</v>
      </c>
      <c r="Q2035">
        <f t="shared" si="234"/>
        <v>25.39778622429959</v>
      </c>
    </row>
    <row r="2036" spans="1:17">
      <c r="A2036" s="842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228"/>
        <v>1.1592101825933057</v>
      </c>
      <c r="G2036">
        <f>LN(F2036/参数实验室!$E$58)/参数实验室!$E$59</f>
        <v>-0.11298866769313456</v>
      </c>
      <c r="H2036" s="905">
        <f>INDEX(神经网络!$F$10:$BN$70,MATCH(ROUND(G2036*2,1)/2,神经网络!$D$10:$D$70,0),MATCH(ROUND(E2036*2,1)/2,神经网络!$F$8:$BN$8,0))</f>
        <v>-0.32074218239021657</v>
      </c>
      <c r="I2036">
        <f t="shared" si="229"/>
        <v>1777.9041396745738</v>
      </c>
      <c r="J2036">
        <f t="shared" si="230"/>
        <v>164.35856510115281</v>
      </c>
      <c r="K2036">
        <f t="shared" si="231"/>
        <v>10.817228408999439</v>
      </c>
      <c r="L2036">
        <f>MIN(MAX(L2035*(1+MAX(MIN(((B2036-B2035)/B2035)/($K$7*卓尔金历!$O$8),0),-卓尔金历!$N$11))+MIN(MAX(((B2036-B2035)/B2035)/($K$7*卓尔金历!$O$8),0),卓尔金历!$N$11),0),1)</f>
        <v>0.83152461290573965</v>
      </c>
      <c r="M2036">
        <f t="shared" si="232"/>
        <v>1015.6179090036405</v>
      </c>
      <c r="N2036">
        <f t="shared" si="233"/>
        <v>-5.725720603180078E-3</v>
      </c>
      <c r="O2036">
        <f t="shared" si="235"/>
        <v>2.0555964838824332E-2</v>
      </c>
      <c r="P2036">
        <f t="shared" si="236"/>
        <v>1</v>
      </c>
      <c r="Q2036">
        <f t="shared" si="234"/>
        <v>25.406080999594099</v>
      </c>
    </row>
    <row r="2037" spans="1:17">
      <c r="A2037" s="842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228"/>
        <v>1.1707298957616168</v>
      </c>
      <c r="G2037">
        <f>LN(F2037/参数实验室!$E$58)/参数实验室!$E$59</f>
        <v>-0.10779864812564235</v>
      </c>
      <c r="H2037" s="905">
        <f>INDEX(神经网络!$F$10:$BN$70,MATCH(ROUND(G2037*2,1)/2,神经网络!$D$10:$D$70,0),MATCH(ROUND(E2037*2,1)/2,神经网络!$F$8:$BN$8,0))</f>
        <v>-0.32074218239021657</v>
      </c>
      <c r="I2037">
        <f t="shared" si="229"/>
        <v>1775.057734018103</v>
      </c>
      <c r="J2037">
        <f t="shared" si="230"/>
        <v>165.17896332947569</v>
      </c>
      <c r="K2037">
        <f t="shared" si="231"/>
        <v>10.746269974327593</v>
      </c>
      <c r="L2037">
        <f>MIN(MAX(L2036*(1+MAX(MIN(((B2037-B2036)/B2036)/($K$7*卓尔金历!$O$8),0),-卓尔金历!$N$11))+MIN(MAX(((B2037-B2036)/B2036)/($K$7*卓尔金历!$O$8),0),卓尔金历!$N$11),0),1)</f>
        <v>0.97839650292026292</v>
      </c>
      <c r="M2037">
        <f t="shared" si="232"/>
        <v>1014.2658553943887</v>
      </c>
      <c r="N2037">
        <f t="shared" si="233"/>
        <v>4.9915149102085299E-3</v>
      </c>
      <c r="O2037">
        <f t="shared" si="235"/>
        <v>2.0045116748599233E-2</v>
      </c>
      <c r="P2037">
        <f t="shared" si="236"/>
        <v>1</v>
      </c>
      <c r="Q2037">
        <f t="shared" si="234"/>
        <v>25.36540613358066</v>
      </c>
    </row>
    <row r="2038" spans="1:17">
      <c r="A2038" s="842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228"/>
        <v>1.1655285163083855</v>
      </c>
      <c r="G2038">
        <f>LN(F2038/参数实验室!$E$58)/参数实验室!$E$59</f>
        <v>-0.11013569229173852</v>
      </c>
      <c r="H2038" s="905">
        <f>INDEX(神经网络!$F$10:$BN$70,MATCH(ROUND(G2038*2,1)/2,神经网络!$D$10:$D$70,0),MATCH(ROUND(E2038*2,1)/2,神经网络!$F$8:$BN$8,0))</f>
        <v>-0.32074218239021657</v>
      </c>
      <c r="I2038">
        <f t="shared" si="229"/>
        <v>1770.4984256868877</v>
      </c>
      <c r="J2038">
        <f t="shared" si="230"/>
        <v>166.50173576473367</v>
      </c>
      <c r="K2038">
        <f t="shared" si="231"/>
        <v>10.633513323780573</v>
      </c>
      <c r="L2038">
        <f>MIN(MAX(L2037*(1+MAX(MIN(((B2038-B2037)/B2037)/($K$7*卓尔金历!$O$8),0),-卓尔金历!$N$11))+MIN(MAX(((B2038-B2037)/B2037)/($K$7*卓尔金历!$O$8),0),卓尔金历!$N$11),0),1)</f>
        <v>1</v>
      </c>
      <c r="M2038">
        <f t="shared" si="232"/>
        <v>1011.7169531645513</v>
      </c>
      <c r="N2038">
        <f t="shared" si="233"/>
        <v>8.0081168242924911E-3</v>
      </c>
      <c r="O2038">
        <f t="shared" si="235"/>
        <v>1.9889143400864333E-2</v>
      </c>
      <c r="P2038">
        <f t="shared" si="236"/>
        <v>0.94799892293944155</v>
      </c>
      <c r="Q2038">
        <f t="shared" si="234"/>
        <v>25.300254051316998</v>
      </c>
    </row>
    <row r="2039" spans="1:17">
      <c r="A2039" s="842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228"/>
        <v>1.1922853805690867</v>
      </c>
      <c r="G2039">
        <f>LN(F2039/参数实验室!$E$58)/参数实验室!$E$59</f>
        <v>-9.8222918942543369E-2</v>
      </c>
      <c r="H2039" s="905">
        <f>INDEX(神经网络!$F$10:$BN$70,MATCH(ROUND(G2039*2,1)/2,神经网络!$D$10:$D$70,0),MATCH(ROUND(E2039*2,1)/2,神经网络!$F$8:$BN$8,0))</f>
        <v>-0.32074218239021657</v>
      </c>
      <c r="I2039">
        <f t="shared" si="229"/>
        <v>1764.5266830618855</v>
      </c>
      <c r="J2039">
        <f t="shared" si="230"/>
        <v>168.25266350105704</v>
      </c>
      <c r="K2039">
        <f t="shared" si="231"/>
        <v>10.487362555486676</v>
      </c>
      <c r="L2039">
        <f>MIN(MAX(L2038*(1+MAX(MIN(((B2039-B2038)/B2038)/($K$7*卓尔金历!$O$8),0),-卓尔金历!$N$11))+MIN(MAX(((B2039-B2038)/B2038)/($K$7*卓尔金历!$O$8),0),卓尔金历!$N$11),0),1)</f>
        <v>1</v>
      </c>
      <c r="M2039">
        <f t="shared" si="232"/>
        <v>1008.3045167760207</v>
      </c>
      <c r="N2039">
        <f t="shared" si="233"/>
        <v>1.0515972871282465E-2</v>
      </c>
      <c r="O2039">
        <f t="shared" si="235"/>
        <v>2.0023447708354871E-2</v>
      </c>
      <c r="P2039">
        <f t="shared" si="236"/>
        <v>0.67670656885242297</v>
      </c>
      <c r="Q2039">
        <f t="shared" si="234"/>
        <v>25.219355962255733</v>
      </c>
    </row>
    <row r="2040" spans="1:17">
      <c r="A2040" s="842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228"/>
        <v>1.2508518279830405</v>
      </c>
      <c r="G2040">
        <f>LN(F2040/参数实验室!$E$58)/参数实验室!$E$59</f>
        <v>-7.3054683083225908E-2</v>
      </c>
      <c r="H2040" s="905">
        <f>INDEX(神经网络!$F$10:$BN$70,MATCH(ROUND(G2040*2,1)/2,神经网络!$D$10:$D$70,0),MATCH(ROUND(E2040*2,1)/2,神经网络!$F$8:$BN$8,0))</f>
        <v>-0.21281428879386982</v>
      </c>
      <c r="I2040">
        <f t="shared" si="229"/>
        <v>1776.483185972045</v>
      </c>
      <c r="J2040">
        <f t="shared" si="230"/>
        <v>164.6981365468254</v>
      </c>
      <c r="K2040">
        <f t="shared" si="231"/>
        <v>10.786298031167902</v>
      </c>
      <c r="L2040">
        <f>MIN(MAX(L2039*(1+MAX(MIN(((B2040-B2039)/B2039)/($K$7*卓尔金历!$O$8),0),-卓尔金历!$N$11))+MIN(MAX(((B2040-B2039)/B2039)/($K$7*卓尔金历!$O$8),0),卓尔金历!$N$11),0),1)</f>
        <v>0.37837828850248867</v>
      </c>
      <c r="M2040">
        <f t="shared" si="232"/>
        <v>1015.1368282422546</v>
      </c>
      <c r="N2040">
        <f t="shared" si="233"/>
        <v>-2.1126125912469384E-2</v>
      </c>
      <c r="O2040">
        <f t="shared" si="235"/>
        <v>1.8502361599780529E-2</v>
      </c>
      <c r="P2040">
        <f t="shared" si="236"/>
        <v>1.7368096429204231E-2</v>
      </c>
      <c r="Q2040">
        <f t="shared" si="234"/>
        <v>25.334996559935167</v>
      </c>
    </row>
    <row r="2041" spans="1:17">
      <c r="A2041" s="842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228"/>
        <v>1.2500041424101251</v>
      </c>
      <c r="G2041">
        <f>LN(F2041/参数实验室!$E$58)/参数实验室!$E$59</f>
        <v>-7.3410490232868053E-2</v>
      </c>
      <c r="H2041" s="905">
        <f>INDEX(神经网络!$F$10:$BN$70,MATCH(ROUND(G2041*2,1)/2,神经网络!$D$10:$D$70,0),MATCH(ROUND(E2041*2,1)/2,神经网络!$F$8:$BN$8,0))</f>
        <v>-0.21281428879386982</v>
      </c>
      <c r="I2041">
        <f t="shared" si="229"/>
        <v>1774.8866739597636</v>
      </c>
      <c r="J2041">
        <f t="shared" si="230"/>
        <v>165.39363951957188</v>
      </c>
      <c r="K2041">
        <f t="shared" si="231"/>
        <v>10.731287364588963</v>
      </c>
      <c r="L2041">
        <f>MIN(MAX(L2040*(1+MAX(MIN(((B2041-B2040)/B2040)/($K$7*卓尔金历!$O$8),0),-卓尔金历!$N$11))+MIN(MAX(((B2041-B2040)/B2040)/($K$7*卓尔金历!$O$8),0),卓尔金历!$N$11),0),1)</f>
        <v>0.5026340731130845</v>
      </c>
      <c r="M2041">
        <f t="shared" si="232"/>
        <v>1014.7916353207457</v>
      </c>
      <c r="N2041">
        <f t="shared" si="233"/>
        <v>4.2228952150211874E-3</v>
      </c>
      <c r="O2041">
        <f t="shared" si="235"/>
        <v>1.855995252795874E-2</v>
      </c>
      <c r="P2041">
        <f t="shared" si="236"/>
        <v>1</v>
      </c>
      <c r="Q2041">
        <f t="shared" si="234"/>
        <v>25.33460111669082</v>
      </c>
    </row>
    <row r="2042" spans="1:17">
      <c r="A2042" s="842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228"/>
        <v>1.2488259516152258</v>
      </c>
      <c r="G2042">
        <f>LN(F2042/参数实验室!$E$58)/参数实验室!$E$59</f>
        <v>-7.3905424441901943E-2</v>
      </c>
      <c r="H2042" s="905">
        <f>INDEX(神经网络!$F$10:$BN$70,MATCH(ROUND(G2042*2,1)/2,神经网络!$D$10:$D$70,0),MATCH(ROUND(E2042*2,1)/2,神经网络!$F$8:$BN$8,0))</f>
        <v>-0.21281428879386982</v>
      </c>
      <c r="I2042">
        <f t="shared" si="229"/>
        <v>1772.9119194081386</v>
      </c>
      <c r="J2042">
        <f t="shared" si="230"/>
        <v>166.2583296755912</v>
      </c>
      <c r="K2042">
        <f t="shared" si="231"/>
        <v>10.663597564510022</v>
      </c>
      <c r="L2042">
        <f>MIN(MAX(L2041*(1+MAX(MIN(((B2042-B2041)/B2041)/($K$7*卓尔金历!$O$8),0),-卓尔金历!$N$11))+MIN(MAX(((B2042-B2041)/B2041)/($K$7*卓尔金历!$O$8),0),卓尔金历!$N$11),0),1)</f>
        <v>0.65646654606527033</v>
      </c>
      <c r="M2042">
        <f t="shared" si="232"/>
        <v>1014.2241282207566</v>
      </c>
      <c r="N2042">
        <f t="shared" si="233"/>
        <v>5.2280738154806715E-3</v>
      </c>
      <c r="O2042">
        <f t="shared" si="235"/>
        <v>1.8587817487987459E-2</v>
      </c>
      <c r="P2042">
        <f t="shared" si="236"/>
        <v>1</v>
      </c>
      <c r="Q2042">
        <f t="shared" si="234"/>
        <v>25.306413616270202</v>
      </c>
    </row>
    <row r="2043" spans="1:17">
      <c r="A2043" s="842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228"/>
        <v>1.2493645432473153</v>
      </c>
      <c r="G2043">
        <f>LN(F2043/参数实验室!$E$58)/参数实验室!$E$59</f>
        <v>-7.3679115038649365E-2</v>
      </c>
      <c r="H2043" s="905">
        <f>INDEX(神经网络!$F$10:$BN$70,MATCH(ROUND(G2043*2,1)/2,神经网络!$D$10:$D$70,0),MATCH(ROUND(E2043*2,1)/2,神经网络!$F$8:$BN$8,0))</f>
        <v>-0.21281428879386982</v>
      </c>
      <c r="I2043">
        <f t="shared" si="229"/>
        <v>1772.7742778050044</v>
      </c>
      <c r="J2043">
        <f t="shared" si="230"/>
        <v>166.31898168468896</v>
      </c>
      <c r="K2043">
        <f t="shared" si="231"/>
        <v>10.65888126447207</v>
      </c>
      <c r="L2043">
        <f>MIN(MAX(L2042*(1+MAX(MIN(((B2043-B2042)/B2042)/($K$7*卓尔金历!$O$8),0),-卓尔金历!$N$11))+MIN(MAX(((B2043-B2042)/B2042)/($K$7*卓尔金历!$O$8),0),卓尔金历!$N$11),0),1)</f>
        <v>0.66720070667917086</v>
      </c>
      <c r="M2043">
        <f t="shared" si="232"/>
        <v>1014.1724379151705</v>
      </c>
      <c r="N2043">
        <f t="shared" si="233"/>
        <v>3.648058368933586E-4</v>
      </c>
      <c r="O2043">
        <f t="shared" si="235"/>
        <v>1.7145049420288709E-2</v>
      </c>
      <c r="P2043">
        <f t="shared" si="236"/>
        <v>1</v>
      </c>
      <c r="Q2043">
        <f t="shared" si="234"/>
        <v>25.304448930206789</v>
      </c>
    </row>
    <row r="2044" spans="1:17">
      <c r="A2044" s="842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228"/>
        <v>1.2424027807307778</v>
      </c>
      <c r="G2044">
        <f>LN(F2044/参数实验室!$E$58)/参数实验室!$E$59</f>
        <v>-7.6611907900985793E-2</v>
      </c>
      <c r="H2044" s="905">
        <f>INDEX(神经网络!$F$10:$BN$70,MATCH(ROUND(G2044*2,1)/2,神经网络!$D$10:$D$70,0),MATCH(ROUND(E2044*2,1)/2,神经网络!$F$8:$BN$8,0))</f>
        <v>-0.32074218239021657</v>
      </c>
      <c r="I2044">
        <f t="shared" si="229"/>
        <v>1771.1604196723918</v>
      </c>
      <c r="J2044">
        <f t="shared" si="230"/>
        <v>167.03044571246122</v>
      </c>
      <c r="K2044">
        <f t="shared" si="231"/>
        <v>10.603817837625845</v>
      </c>
      <c r="L2044">
        <f>MIN(MAX(L2043*(1+MAX(MIN(((B2044-B2043)/B2043)/($K$7*卓尔金历!$O$8),0),-卓尔金历!$N$11))+MIN(MAX(((B2044-B2043)/B2043)/($K$7*卓尔金历!$O$8),0),卓尔金历!$N$11),0),1)</f>
        <v>0.79306931785530588</v>
      </c>
      <c r="M2044">
        <f t="shared" si="232"/>
        <v>1013.5564386208728</v>
      </c>
      <c r="N2044">
        <f t="shared" si="233"/>
        <v>4.2777079354721446E-3</v>
      </c>
      <c r="O2044">
        <f t="shared" si="235"/>
        <v>1.702739624598807E-2</v>
      </c>
      <c r="P2044">
        <f t="shared" si="236"/>
        <v>1</v>
      </c>
      <c r="Q2044">
        <f t="shared" si="234"/>
        <v>25.281412838579904</v>
      </c>
    </row>
    <row r="2045" spans="1:17">
      <c r="A2045" s="842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228"/>
        <v>1.256525807443277</v>
      </c>
      <c r="G2045">
        <f>LN(F2045/参数实验室!$E$58)/参数实验室!$E$59</f>
        <v>-7.0679280111410073E-2</v>
      </c>
      <c r="H2045" s="905">
        <f>INDEX(神经网络!$F$10:$BN$70,MATCH(ROUND(G2045*2,1)/2,神经网络!$D$10:$D$70,0),MATCH(ROUND(E2045*2,1)/2,神经网络!$F$8:$BN$8,0))</f>
        <v>-0.21281428879386982</v>
      </c>
      <c r="I2045">
        <f t="shared" si="229"/>
        <v>1769.7598663790254</v>
      </c>
      <c r="J2045">
        <f t="shared" si="230"/>
        <v>167.4422409321252</v>
      </c>
      <c r="K2045">
        <f t="shared" si="231"/>
        <v>10.569375185897206</v>
      </c>
      <c r="L2045">
        <f>MIN(MAX(L2044*(1+MAX(MIN(((B2045-B2044)/B2044)/($K$7*卓尔金历!$O$8),0),-卓尔金历!$N$11))+MIN(MAX(((B2045-B2044)/B2044)/($K$7*卓尔金历!$O$8),0),卓尔金历!$N$11),0),1)</f>
        <v>0.86561172652931795</v>
      </c>
      <c r="M2045">
        <f t="shared" si="232"/>
        <v>1012.9208138322921</v>
      </c>
      <c r="N2045">
        <f t="shared" si="233"/>
        <v>2.4653901742734199E-3</v>
      </c>
      <c r="O2045">
        <f t="shared" si="235"/>
        <v>1.6890442888308994E-2</v>
      </c>
      <c r="P2045">
        <f t="shared" si="236"/>
        <v>1</v>
      </c>
      <c r="Q2045">
        <f t="shared" si="234"/>
        <v>25.261421444452782</v>
      </c>
    </row>
    <row r="2046" spans="1:17">
      <c r="A2046" s="842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228"/>
        <v>1.3194226708120078</v>
      </c>
      <c r="G2046">
        <f>LN(F2046/参数实验室!$E$58)/参数实验室!$E$59</f>
        <v>-4.5043491153270235E-2</v>
      </c>
      <c r="H2046" s="905">
        <f>INDEX(神经网络!$F$10:$BN$70,MATCH(ROUND(G2046*2,1)/2,神经网络!$D$10:$D$70,0),MATCH(ROUND(E2046*2,1)/2,神经网络!$F$8:$BN$8,0))</f>
        <v>-0.21281428879386982</v>
      </c>
      <c r="I2046">
        <f t="shared" si="229"/>
        <v>1779.1777078318692</v>
      </c>
      <c r="J2046">
        <f t="shared" si="230"/>
        <v>163.25525717249869</v>
      </c>
      <c r="K2046">
        <f t="shared" si="231"/>
        <v>10.898134238653983</v>
      </c>
      <c r="L2046">
        <f>MIN(MAX(L2045*(1+MAX(MIN(((B2046-B2045)/B2045)/($K$7*卓尔金历!$O$8),0),-卓尔金历!$N$11))+MIN(MAX(((B2046-B2045)/B2045)/($K$7*卓尔金历!$O$8),0),卓尔金历!$N$11),0),1)</f>
        <v>0.22871987750458103</v>
      </c>
      <c r="M2046">
        <f t="shared" si="232"/>
        <v>1017.586716330167</v>
      </c>
      <c r="N2046">
        <f t="shared" si="233"/>
        <v>-2.5005540634897169E-2</v>
      </c>
      <c r="O2046">
        <f t="shared" si="235"/>
        <v>1.6573199373107719E-2</v>
      </c>
      <c r="P2046">
        <f t="shared" si="236"/>
        <v>9.9432258610941977E-3</v>
      </c>
      <c r="Q2046">
        <f t="shared" si="234"/>
        <v>25.395851016824139</v>
      </c>
    </row>
    <row r="2047" spans="1:17">
      <c r="A2047" s="842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228"/>
        <v>1.3082562503786457</v>
      </c>
      <c r="G2047">
        <f>LN(F2047/参数实验室!$E$58)/参数实验室!$E$59</f>
        <v>-4.9504292009253451E-2</v>
      </c>
      <c r="H2047" s="905">
        <f>INDEX(神经网络!$F$10:$BN$70,MATCH(ROUND(G2047*2,1)/2,神经网络!$D$10:$D$70,0),MATCH(ROUND(E2047*2,1)/2,神经网络!$F$8:$BN$8,0))</f>
        <v>-0.21281428879386982</v>
      </c>
      <c r="I2047">
        <f t="shared" si="229"/>
        <v>1775.9191865208447</v>
      </c>
      <c r="J2047">
        <f t="shared" si="230"/>
        <v>164.66022904113919</v>
      </c>
      <c r="K2047">
        <f t="shared" si="231"/>
        <v>10.78535598342417</v>
      </c>
      <c r="L2047">
        <f>MIN(MAX(L2046*(1+MAX(MIN(((B2047-B2046)/B2046)/($K$7*卓尔金历!$O$8),0),-卓尔金历!$N$11))+MIN(MAX(((B2047-B2046)/B2046)/($K$7*卓尔金历!$O$8),0),卓尔金历!$N$11),0),1)</f>
        <v>0.48194498493058002</v>
      </c>
      <c r="M2047">
        <f t="shared" si="232"/>
        <v>1017.1604543716952</v>
      </c>
      <c r="N2047">
        <f t="shared" si="233"/>
        <v>8.6059823920768205E-3</v>
      </c>
      <c r="O2047">
        <f t="shared" si="235"/>
        <v>1.6738245389600594E-2</v>
      </c>
      <c r="P2047">
        <f t="shared" si="236"/>
        <v>0.69283698796803117</v>
      </c>
      <c r="Q2047">
        <f t="shared" si="234"/>
        <v>25.395388538574778</v>
      </c>
    </row>
    <row r="2048" spans="1:17">
      <c r="A2048" s="842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228"/>
        <v>1.3208516331274232</v>
      </c>
      <c r="G2048">
        <f>LN(F2048/参数实验室!$E$58)/参数实验室!$E$59</f>
        <v>-4.4475370847916612E-2</v>
      </c>
      <c r="H2048" s="905">
        <f>INDEX(神经网络!$F$10:$BN$70,MATCH(ROUND(G2048*2,1)/2,神经网络!$D$10:$D$70,0),MATCH(ROUND(E2048*2,1)/2,神经网络!$F$8:$BN$8,0))</f>
        <v>-0.21281428879386982</v>
      </c>
      <c r="I2048">
        <f t="shared" si="229"/>
        <v>1776.3780406006354</v>
      </c>
      <c r="J2048">
        <f t="shared" si="230"/>
        <v>164.46031682694186</v>
      </c>
      <c r="K2048">
        <f t="shared" si="231"/>
        <v>10.801256344835336</v>
      </c>
      <c r="L2048">
        <f>MIN(MAX(L2047*(1+MAX(MIN(((B2048-B2047)/B2047)/($K$7*卓尔金历!$O$8),0),-卓尔金历!$N$11))+MIN(MAX(((B2048-B2047)/B2047)/($K$7*卓尔金历!$O$8),0),卓尔金历!$N$11),0),1)</f>
        <v>0.46472810738914822</v>
      </c>
      <c r="M2048">
        <f t="shared" si="232"/>
        <v>1017.2871140354511</v>
      </c>
      <c r="N2048">
        <f t="shared" si="233"/>
        <v>-1.2140892513115712E-3</v>
      </c>
      <c r="O2048">
        <f t="shared" si="235"/>
        <v>1.6730668769562279E-2</v>
      </c>
      <c r="P2048">
        <f t="shared" si="236"/>
        <v>1</v>
      </c>
      <c r="Q2048">
        <f t="shared" si="234"/>
        <v>25.399934621201737</v>
      </c>
    </row>
    <row r="2049" spans="1:17">
      <c r="A2049" s="842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228"/>
        <v>1.2928551845774041</v>
      </c>
      <c r="G2049">
        <f>LN(F2049/参数实验室!$E$58)/参数实验室!$E$59</f>
        <v>-5.5719639808445083E-2</v>
      </c>
      <c r="H2049" s="905">
        <f>INDEX(神经网络!$F$10:$BN$70,MATCH(ROUND(G2049*2,1)/2,神经网络!$D$10:$D$70,0),MATCH(ROUND(E2049*2,1)/2,神经网络!$F$8:$BN$8,0))</f>
        <v>-0.21281428879386982</v>
      </c>
      <c r="I2049">
        <f t="shared" si="229"/>
        <v>1773.2191120461505</v>
      </c>
      <c r="J2049">
        <f t="shared" si="230"/>
        <v>165.83456366465785</v>
      </c>
      <c r="K2049">
        <f t="shared" si="231"/>
        <v>10.692699235075406</v>
      </c>
      <c r="L2049">
        <f>MIN(MAX(L2048*(1+MAX(MIN(((B2049-B2048)/B2048)/($K$7*卓尔金历!$O$8),0),-卓尔金历!$N$11))+MIN(MAX(((B2049-B2048)/B2048)/($K$7*卓尔金历!$O$8),0),卓尔金历!$N$11),0),1)</f>
        <v>0.71060059463747827</v>
      </c>
      <c r="M2049">
        <f t="shared" si="232"/>
        <v>1016.446402723336</v>
      </c>
      <c r="N2049">
        <f t="shared" si="233"/>
        <v>8.3560999044047044E-3</v>
      </c>
      <c r="O2049">
        <f t="shared" si="235"/>
        <v>1.6450851690123322E-2</v>
      </c>
      <c r="P2049">
        <f t="shared" si="236"/>
        <v>0.7054492310904481</v>
      </c>
      <c r="Q2049">
        <f t="shared" si="234"/>
        <v>25.354765982025228</v>
      </c>
    </row>
    <row r="2050" spans="1:17">
      <c r="A2050" s="842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228"/>
        <v>1.2635520885025004</v>
      </c>
      <c r="G2050">
        <f>LN(F2050/参数实验室!$E$58)/参数实验室!$E$59</f>
        <v>-6.7752559803665971E-2</v>
      </c>
      <c r="H2050" s="905">
        <f>INDEX(神经网络!$F$10:$BN$70,MATCH(ROUND(G2050*2,1)/2,神经网络!$D$10:$D$70,0),MATCH(ROUND(E2050*2,1)/2,神经网络!$F$8:$BN$8,0))</f>
        <v>-0.21281428879386982</v>
      </c>
      <c r="I2050">
        <f t="shared" si="229"/>
        <v>1769.9920511402092</v>
      </c>
      <c r="J2050">
        <f t="shared" si="230"/>
        <v>167.2527034036946</v>
      </c>
      <c r="K2050">
        <f t="shared" si="231"/>
        <v>10.582741056615474</v>
      </c>
      <c r="L2050">
        <f>MIN(MAX(L2049*(1+MAX(MIN(((B2050-B2049)/B2049)/($K$7*卓尔金历!$O$8),0),-卓尔金历!$N$11))+MIN(MAX(((B2050-B2049)/B2049)/($K$7*卓尔金历!$O$8),0),卓尔金历!$N$11),0),1)</f>
        <v>0.96222356535445908</v>
      </c>
      <c r="M2050">
        <f t="shared" si="232"/>
        <v>1015.1319202240965</v>
      </c>
      <c r="N2050">
        <f t="shared" si="233"/>
        <v>8.5515329717659218E-3</v>
      </c>
      <c r="O2050">
        <f t="shared" si="235"/>
        <v>1.6546950968010492E-2</v>
      </c>
      <c r="P2050">
        <f t="shared" si="236"/>
        <v>0.68740120711793185</v>
      </c>
      <c r="Q2050">
        <f t="shared" si="234"/>
        <v>25.322214547721764</v>
      </c>
    </row>
    <row r="2051" spans="1:17">
      <c r="A2051" s="842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228"/>
        <v>1.2592154945828327</v>
      </c>
      <c r="G2051">
        <f>LN(F2051/参数实验室!$E$58)/参数实验室!$E$59</f>
        <v>-6.9556991657847456E-2</v>
      </c>
      <c r="H2051" s="905">
        <f>INDEX(神经网络!$F$10:$BN$70,MATCH(ROUND(G2051*2,1)/2,神经网络!$D$10:$D$70,0),MATCH(ROUND(E2051*2,1)/2,神经网络!$F$8:$BN$8,0))</f>
        <v>-0.21281428879386982</v>
      </c>
      <c r="I2051">
        <f t="shared" si="229"/>
        <v>1771.2555820715781</v>
      </c>
      <c r="J2051">
        <f t="shared" si="230"/>
        <v>166.69167231953995</v>
      </c>
      <c r="K2051">
        <f t="shared" si="231"/>
        <v>10.62593924114077</v>
      </c>
      <c r="L2051">
        <f>MIN(MAX(L2050*(1+MAX(MIN(((B2051-B2050)/B2050)/($K$7*卓尔金历!$O$8),0),-卓尔金历!$N$11))+MIN(MAX(((B2051-B2050)/B2050)/($K$7*卓尔金历!$O$8),0),卓尔金历!$N$11),0),1)</f>
        <v>0.8672514573789214</v>
      </c>
      <c r="M2051">
        <f t="shared" si="232"/>
        <v>1015.8292095785858</v>
      </c>
      <c r="N2051">
        <f t="shared" si="233"/>
        <v>-3.3543917242432482E-3</v>
      </c>
      <c r="O2051">
        <f t="shared" si="235"/>
        <v>1.501124385510934E-2</v>
      </c>
      <c r="P2051">
        <f t="shared" si="236"/>
        <v>1</v>
      </c>
      <c r="Q2051">
        <f t="shared" si="234"/>
        <v>25.334640410020715</v>
      </c>
    </row>
    <row r="2052" spans="1:17">
      <c r="A2052" s="842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228"/>
        <v>1.238954960271764</v>
      </c>
      <c r="G2052">
        <f>LN(F2052/参数实验室!$E$58)/参数实验室!$E$59</f>
        <v>-7.8070467174741712E-2</v>
      </c>
      <c r="H2052" s="905">
        <f>INDEX(神经网络!$F$10:$BN$70,MATCH(ROUND(G2052*2,1)/2,神经网络!$D$10:$D$70,0),MATCH(ROUND(E2052*2,1)/2,神经网络!$F$8:$BN$8,0))</f>
        <v>-0.32074218239021657</v>
      </c>
      <c r="I2052">
        <f t="shared" si="229"/>
        <v>1772.0803198936787</v>
      </c>
      <c r="J2052">
        <f t="shared" si="230"/>
        <v>166.32696221220186</v>
      </c>
      <c r="K2052">
        <f t="shared" si="231"/>
        <v>10.65419758964177</v>
      </c>
      <c r="L2052">
        <f>MIN(MAX(L2051*(1+MAX(MIN(((B2052-B2051)/B2051)/($K$7*卓尔金历!$O$8),0),-卓尔金历!$N$11))+MIN(MAX(((B2052-B2051)/B2051)/($K$7*卓尔金历!$O$8),0),卓尔金历!$N$11),0),1)</f>
        <v>0.81141919261535667</v>
      </c>
      <c r="M2052">
        <f t="shared" si="232"/>
        <v>1016.2394140731043</v>
      </c>
      <c r="N2052">
        <f t="shared" si="233"/>
        <v>-2.1879323799629136E-3</v>
      </c>
      <c r="O2052">
        <f t="shared" si="235"/>
        <v>1.4974651773915904E-2</v>
      </c>
      <c r="P2052">
        <f t="shared" si="236"/>
        <v>1</v>
      </c>
      <c r="Q2052">
        <f t="shared" si="234"/>
        <v>25.346436808218101</v>
      </c>
    </row>
    <row r="2053" spans="1:17">
      <c r="A2053" s="842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237">C2053/B2053</f>
        <v>1.2374065481114529</v>
      </c>
      <c r="G2053">
        <f>LN(F2053/参数实验室!$E$58)/参数实验室!$E$59</f>
        <v>-7.872682569578783E-2</v>
      </c>
      <c r="H2053" s="905">
        <f>INDEX(神经网络!$F$10:$BN$70,MATCH(ROUND(G2053*2,1)/2,神经网络!$D$10:$D$70,0),MATCH(ROUND(E2053*2,1)/2,神经网络!$F$8:$BN$8,0))</f>
        <v>-0.32074218239021657</v>
      </c>
      <c r="I2053">
        <f t="shared" si="229"/>
        <v>1770.1358646299723</v>
      </c>
      <c r="J2053">
        <f t="shared" si="230"/>
        <v>166.89597382386938</v>
      </c>
      <c r="K2053">
        <f t="shared" si="231"/>
        <v>10.606222691136054</v>
      </c>
      <c r="L2053">
        <f>MIN(MAX(L2052*(1+MAX(MIN(((B2053-B2052)/B2052)/($K$7*卓尔金历!$O$8),0),-卓尔金历!$N$11))+MIN(MAX(((B2053-B2052)/B2052)/($K$7*卓尔金历!$O$8),0),卓尔金历!$N$11),0),1)</f>
        <v>0.91208101398368202</v>
      </c>
      <c r="M2053">
        <f t="shared" si="232"/>
        <v>1015.3346072563838</v>
      </c>
      <c r="N2053">
        <f t="shared" si="233"/>
        <v>3.421042530323938E-3</v>
      </c>
      <c r="O2053">
        <f t="shared" si="235"/>
        <v>1.3235487504270688E-2</v>
      </c>
      <c r="P2053">
        <f t="shared" si="236"/>
        <v>1</v>
      </c>
      <c r="Q2053">
        <f t="shared" si="234"/>
        <v>25.318624856403805</v>
      </c>
    </row>
    <row r="2054" spans="1:17">
      <c r="A2054" s="842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237"/>
        <v>1.238180216688715</v>
      </c>
      <c r="G2054">
        <f>LN(F2054/参数实验室!$E$58)/参数实验室!$E$59</f>
        <v>-7.8398771676615644E-2</v>
      </c>
      <c r="H2054" s="905">
        <f>INDEX(神经网络!$F$10:$BN$70,MATCH(ROUND(G2054*2,1)/2,神经网络!$D$10:$D$70,0),MATCH(ROUND(E2054*2,1)/2,神经网络!$F$8:$BN$8,0))</f>
        <v>-0.26824502053576799</v>
      </c>
      <c r="I2054">
        <f t="shared" si="229"/>
        <v>1770.4602911333345</v>
      </c>
      <c r="J2054">
        <f t="shared" si="230"/>
        <v>166.80060652009061</v>
      </c>
      <c r="K2054">
        <f t="shared" si="231"/>
        <v>10.61423173494329</v>
      </c>
      <c r="L2054">
        <f>MIN(MAX(L2053*(1+MAX(MIN(((B2054-B2053)/B2053)/($K$7*卓尔金历!$O$8),0),-卓尔金历!$N$11))+MIN(MAX(((B2054-B2053)/B2053)/($K$7*卓尔金历!$O$8),0),卓尔金历!$N$11),0),1)</f>
        <v>0.89674567533668181</v>
      </c>
      <c r="M2054">
        <f t="shared" si="232"/>
        <v>1015.5043348012244</v>
      </c>
      <c r="N2054">
        <f t="shared" si="233"/>
        <v>-5.714176417425989E-4</v>
      </c>
      <c r="O2054">
        <f t="shared" si="235"/>
        <v>1.1004710604593527E-2</v>
      </c>
      <c r="P2054">
        <f t="shared" si="236"/>
        <v>1</v>
      </c>
      <c r="Q2054">
        <f t="shared" si="234"/>
        <v>25.323265196784583</v>
      </c>
    </row>
    <row r="2055" spans="1:17">
      <c r="A2055" s="842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237"/>
        <v>1.1984216396077574</v>
      </c>
      <c r="G2055">
        <f>LN(F2055/参数实验室!$E$58)/参数实验室!$E$59</f>
        <v>-9.552861352474637E-2</v>
      </c>
      <c r="H2055" s="905">
        <f>INDEX(神经网络!$F$10:$BN$70,MATCH(ROUND(G2055*2,1)/2,神经网络!$D$10:$D$70,0),MATCH(ROUND(E2055*2,1)/2,神经网络!$F$8:$BN$8,0))</f>
        <v>-0.32074218239021657</v>
      </c>
      <c r="I2055">
        <f t="shared" si="229"/>
        <v>1761.9008097174435</v>
      </c>
      <c r="J2055">
        <f t="shared" si="230"/>
        <v>169.80687123418818</v>
      </c>
      <c r="K2055">
        <f t="shared" si="231"/>
        <v>10.375909978857852</v>
      </c>
      <c r="L2055">
        <f>MIN(MAX(L2054*(1+MAX(MIN(((B2055-B2054)/B2054)/($K$7*卓尔金历!$O$8),0),-卓尔金历!$N$11))+MIN(MAX(((B2055-B2054)/B2054)/($K$7*卓尔金历!$O$8),0),卓尔金历!$N$11),0),1)</f>
        <v>1</v>
      </c>
      <c r="M2055">
        <f t="shared" si="232"/>
        <v>1011.1017033146479</v>
      </c>
      <c r="N2055">
        <f t="shared" si="233"/>
        <v>1.8023104212966375E-2</v>
      </c>
      <c r="O2055">
        <f t="shared" si="235"/>
        <v>1.0142300006788393E-2</v>
      </c>
      <c r="P2055">
        <f t="shared" si="236"/>
        <v>4.6776655398778578E-3</v>
      </c>
      <c r="Q2055">
        <f t="shared" si="234"/>
        <v>25.20083713729797</v>
      </c>
    </row>
    <row r="2056" spans="1:17">
      <c r="A2056" s="842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237"/>
        <v>1.1805142478587101</v>
      </c>
      <c r="G2056">
        <f>LN(F2056/参数实验室!$E$58)/参数实验室!$E$59</f>
        <v>-0.10343041914860847</v>
      </c>
      <c r="H2056" s="905">
        <f>INDEX(神经网络!$F$10:$BN$70,MATCH(ROUND(G2056*2,1)/2,神经网络!$D$10:$D$70,0),MATCH(ROUND(E2056*2,1)/2,神经网络!$F$8:$BN$8,0))</f>
        <v>-0.32074218239021657</v>
      </c>
      <c r="I2056">
        <f t="shared" si="229"/>
        <v>1761.7348151436584</v>
      </c>
      <c r="J2056">
        <f t="shared" si="230"/>
        <v>169.85674953114361</v>
      </c>
      <c r="K2056">
        <f t="shared" si="231"/>
        <v>10.371885839135526</v>
      </c>
      <c r="L2056">
        <f>MIN(MAX(L2055*(1+MAX(MIN(((B2056-B2055)/B2055)/($K$7*卓尔金历!$O$8),0),-卓尔金历!$N$11))+MIN(MAX(((B2056-B2055)/B2055)/($K$7*卓尔金历!$O$8),0),卓尔金历!$N$11),0),1)</f>
        <v>1</v>
      </c>
      <c r="M2056">
        <f t="shared" si="232"/>
        <v>1011.0064440382065</v>
      </c>
      <c r="N2056">
        <f t="shared" si="233"/>
        <v>2.9373544540867998E-4</v>
      </c>
      <c r="O2056">
        <f t="shared" si="235"/>
        <v>9.5305239962607188E-3</v>
      </c>
      <c r="P2056">
        <f t="shared" si="236"/>
        <v>1</v>
      </c>
      <c r="Q2056">
        <f t="shared" si="234"/>
        <v>25.200826031326077</v>
      </c>
    </row>
    <row r="2057" spans="1:17">
      <c r="A2057" s="842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237"/>
        <v>1.1968852551966711</v>
      </c>
      <c r="G2057">
        <f>LN(F2057/参数实验室!$E$58)/参数实验室!$E$59</f>
        <v>-9.6201911532796947E-2</v>
      </c>
      <c r="H2057" s="905">
        <f>INDEX(神经网络!$F$10:$BN$70,MATCH(ROUND(G2057*2,1)/2,神经网络!$D$10:$D$70,0),MATCH(ROUND(E2057*2,1)/2,神经网络!$F$8:$BN$8,0))</f>
        <v>-0.32074218239021657</v>
      </c>
      <c r="I2057">
        <f t="shared" si="229"/>
        <v>1774.2791379083983</v>
      </c>
      <c r="J2057">
        <f t="shared" si="230"/>
        <v>166.08595028131322</v>
      </c>
      <c r="K2057">
        <f t="shared" si="231"/>
        <v>10.682897228231274</v>
      </c>
      <c r="L2057">
        <f>MIN(MAX(L2056*(1+MAX(MIN(((B2057-B2056)/B2056)/($K$7*卓尔金历!$O$8),0),-卓尔金历!$N$11))+MIN(MAX(((B2057-B2056)/B2056)/($K$7*卓尔金历!$O$8),0),卓尔金历!$N$11),0),1)</f>
        <v>0.34678384951217534</v>
      </c>
      <c r="M2057">
        <f t="shared" si="232"/>
        <v>1018.2052523050529</v>
      </c>
      <c r="N2057">
        <f t="shared" si="233"/>
        <v>-2.2199878781614245E-2</v>
      </c>
      <c r="O2057">
        <f t="shared" si="235"/>
        <v>1.0687615450831061E-2</v>
      </c>
      <c r="P2057">
        <f t="shared" si="236"/>
        <v>2.563699595045976E-3</v>
      </c>
      <c r="Q2057">
        <f t="shared" si="234"/>
        <v>25.380266939774739</v>
      </c>
    </row>
    <row r="2058" spans="1:17">
      <c r="A2058" s="842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237"/>
        <v>1.2098074078161625</v>
      </c>
      <c r="G2058">
        <f>LN(F2058/参数实验室!$E$58)/参数实验室!$E$59</f>
        <v>-9.0565704361057847E-2</v>
      </c>
      <c r="H2058" s="905">
        <f>INDEX(神经网络!$F$10:$BN$70,MATCH(ROUND(G2058*2,1)/2,神经网络!$D$10:$D$70,0),MATCH(ROUND(E2058*2,1)/2,神经网络!$F$8:$BN$8,0))</f>
        <v>-0.32074218239021657</v>
      </c>
      <c r="I2058">
        <f t="shared" si="229"/>
        <v>1773.4929713274721</v>
      </c>
      <c r="J2058">
        <f t="shared" si="230"/>
        <v>166.31539044730818</v>
      </c>
      <c r="K2058">
        <f t="shared" si="231"/>
        <v>10.66343268988896</v>
      </c>
      <c r="L2058">
        <f>MIN(MAX(L2057*(1+MAX(MIN(((B2058-B2057)/B2057)/($K$7*卓尔金历!$O$8),0),-卓尔金历!$N$11))+MIN(MAX(((B2058-B2057)/B2057)/($K$7*卓尔金历!$O$8),0),卓尔金历!$N$11),0),1)</f>
        <v>0.38743219408088697</v>
      </c>
      <c r="M2058">
        <f t="shared" si="232"/>
        <v>1018.0487982483097</v>
      </c>
      <c r="N2058">
        <f t="shared" si="233"/>
        <v>1.3814543951872259E-3</v>
      </c>
      <c r="O2058">
        <f t="shared" si="235"/>
        <v>1.0643825300679949E-2</v>
      </c>
      <c r="P2058">
        <f t="shared" si="236"/>
        <v>1</v>
      </c>
      <c r="Q2058">
        <f t="shared" si="234"/>
        <v>25.38023810902391</v>
      </c>
    </row>
    <row r="2059" spans="1:17">
      <c r="A2059" s="842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237"/>
        <v>1.2122939234513952</v>
      </c>
      <c r="G2059">
        <f>LN(F2059/参数实验室!$E$58)/参数实验室!$E$59</f>
        <v>-8.9488079551595462E-2</v>
      </c>
      <c r="H2059" s="905">
        <f>INDEX(神经网络!$F$10:$BN$70,MATCH(ROUND(G2059*2,1)/2,神经网络!$D$10:$D$70,0),MATCH(ROUND(E2059*2,1)/2,神经网络!$F$8:$BN$8,0))</f>
        <v>-0.32074218239021657</v>
      </c>
      <c r="I2059">
        <f t="shared" si="229"/>
        <v>1772.6672945121018</v>
      </c>
      <c r="J2059">
        <f t="shared" si="230"/>
        <v>166.55680140457244</v>
      </c>
      <c r="K2059">
        <f t="shared" si="231"/>
        <v>10.643019555870488</v>
      </c>
      <c r="L2059">
        <f>MIN(MAX(L2058*(1+MAX(MIN(((B2059-B2058)/B2058)/($K$7*卓尔金历!$O$8),0),-卓尔金历!$N$11))+MIN(MAX(((B2059-B2058)/B2058)/($K$7*卓尔金历!$O$8),0),卓尔金历!$N$11),0),1)</f>
        <v>0.43014231975366035</v>
      </c>
      <c r="M2059">
        <f t="shared" si="232"/>
        <v>1017.8651677046621</v>
      </c>
      <c r="N2059">
        <f t="shared" si="233"/>
        <v>1.4515250610000845E-3</v>
      </c>
      <c r="O2059">
        <f t="shared" si="235"/>
        <v>1.051092868982245E-2</v>
      </c>
      <c r="P2059">
        <f t="shared" si="236"/>
        <v>1</v>
      </c>
      <c r="Q2059">
        <f t="shared" si="234"/>
        <v>25.368421950452099</v>
      </c>
    </row>
    <row r="2060" spans="1:17">
      <c r="A2060" s="842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237"/>
        <v>1.199557556323559</v>
      </c>
      <c r="G2060">
        <f>LN(F2060/参数实验室!$E$58)/参数实验室!$E$59</f>
        <v>-9.5031369406451308E-2</v>
      </c>
      <c r="H2060" s="905">
        <f>INDEX(神经网络!$F$10:$BN$70,MATCH(ROUND(G2060*2,1)/2,神经网络!$D$10:$D$70,0),MATCH(ROUND(E2060*2,1)/2,神经网络!$F$8:$BN$8,0))</f>
        <v>-0.32074218239021657</v>
      </c>
      <c r="I2060">
        <f t="shared" si="229"/>
        <v>1767.7676679391402</v>
      </c>
      <c r="J2060">
        <f t="shared" si="230"/>
        <v>167.99209927776187</v>
      </c>
      <c r="K2060">
        <f t="shared" si="231"/>
        <v>10.522921467969002</v>
      </c>
      <c r="L2060">
        <f>MIN(MAX(L2059*(1+MAX(MIN(((B2060-B2059)/B2059)/($K$7*卓尔金历!$O$8),0),-卓尔金历!$N$11))+MIN(MAX(((B2060-B2059)/B2059)/($K$7*卓尔金历!$O$8),0),卓尔金历!$N$11),0),1)</f>
        <v>0.68370537743900273</v>
      </c>
      <c r="M2060">
        <f t="shared" si="232"/>
        <v>1016.6550205755501</v>
      </c>
      <c r="N2060">
        <f t="shared" si="233"/>
        <v>8.6174678012879008E-3</v>
      </c>
      <c r="O2060">
        <f t="shared" si="235"/>
        <v>1.0428547580052188E-2</v>
      </c>
      <c r="P2060">
        <f t="shared" si="236"/>
        <v>0.20327167076118818</v>
      </c>
      <c r="Q2060">
        <f t="shared" si="234"/>
        <v>25.298304001817666</v>
      </c>
    </row>
    <row r="2061" spans="1:17">
      <c r="A2061" s="842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237"/>
        <v>1.2111371639373079</v>
      </c>
      <c r="G2061">
        <f>LN(F2061/参数实验室!$E$58)/参数实验室!$E$59</f>
        <v>-8.9989129453208264E-2</v>
      </c>
      <c r="H2061" s="905">
        <f>INDEX(神经网络!$F$10:$BN$70,MATCH(ROUND(G2061*2,1)/2,神经网络!$D$10:$D$70,0),MATCH(ROUND(E2061*2,1)/2,神经网络!$F$8:$BN$8,0))</f>
        <v>-0.32074218239021657</v>
      </c>
      <c r="I2061">
        <f t="shared" si="229"/>
        <v>1767.8040307776191</v>
      </c>
      <c r="J2061">
        <f t="shared" si="230"/>
        <v>167.98132556561953</v>
      </c>
      <c r="K2061">
        <f t="shared" si="231"/>
        <v>10.523812839463822</v>
      </c>
      <c r="L2061">
        <f>MIN(MAX(L2060*(1+MAX(MIN(((B2061-B2060)/B2060)/($K$7*卓尔金历!$O$8),0),-卓尔金历!$N$11))+MIN(MAX(((B2061-B2060)/B2060)/($K$7*卓尔金历!$O$8),0),卓尔金历!$N$11),0),1)</f>
        <v>0.68241519294802178</v>
      </c>
      <c r="M2061">
        <f t="shared" si="232"/>
        <v>1016.6693185723569</v>
      </c>
      <c r="N2061">
        <f t="shared" si="233"/>
        <v>-6.413225496131118E-5</v>
      </c>
      <c r="O2061">
        <f t="shared" si="235"/>
        <v>9.3023625114717658E-3</v>
      </c>
      <c r="P2061">
        <f t="shared" si="236"/>
        <v>1</v>
      </c>
      <c r="Q2061">
        <f t="shared" si="234"/>
        <v>25.298409781157972</v>
      </c>
    </row>
    <row r="2062" spans="1:17">
      <c r="A2062" s="842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237"/>
        <v>1.1970009200286442</v>
      </c>
      <c r="G2062">
        <f>LN(F2062/参数实验室!$E$58)/参数实验室!$E$59</f>
        <v>-9.6151193035502458E-2</v>
      </c>
      <c r="H2062" s="905">
        <f>INDEX(神经网络!$F$10:$BN$70,MATCH(ROUND(G2062*2,1)/2,神经网络!$D$10:$D$70,0),MATCH(ROUND(E2062*2,1)/2,神经网络!$F$8:$BN$8,0))</f>
        <v>-0.32074218239021657</v>
      </c>
      <c r="I2062">
        <f t="shared" si="229"/>
        <v>1766.7965601413705</v>
      </c>
      <c r="J2062">
        <f t="shared" si="230"/>
        <v>168.27979729460083</v>
      </c>
      <c r="K2062">
        <f t="shared" si="231"/>
        <v>10.499160258960314</v>
      </c>
      <c r="L2062">
        <f>MIN(MAX(L2061*(1+MAX(MIN(((B2062-B2061)/B2061)/($K$7*卓尔金历!$O$8),0),-卓尔金历!$N$11))+MIN(MAX(((B2062-B2061)/B2061)/($K$7*卓尔金历!$O$8),0),卓尔金历!$N$11),0),1)</f>
        <v>0.73469674939012475</v>
      </c>
      <c r="M2062">
        <f t="shared" si="232"/>
        <v>1016.273927661287</v>
      </c>
      <c r="N2062">
        <f t="shared" si="233"/>
        <v>1.7768149404481716E-3</v>
      </c>
      <c r="O2062">
        <f t="shared" si="235"/>
        <v>9.2763549297278022E-3</v>
      </c>
      <c r="P2062">
        <f t="shared" si="236"/>
        <v>1</v>
      </c>
      <c r="Q2062">
        <f t="shared" si="234"/>
        <v>25.283992230029813</v>
      </c>
    </row>
    <row r="2063" spans="1:17">
      <c r="A2063" s="842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237"/>
        <v>1.1880741648217412</v>
      </c>
      <c r="G2063">
        <f>LN(F2063/参数实验室!$E$58)/参数实验室!$E$59</f>
        <v>-0.10008001311265952</v>
      </c>
      <c r="H2063" s="905">
        <f>INDEX(神经网络!$F$10:$BN$70,MATCH(ROUND(G2063*2,1)/2,神经网络!$D$10:$D$70,0),MATCH(ROUND(E2063*2,1)/2,神经网络!$F$8:$BN$8,0))</f>
        <v>-0.32074218239021657</v>
      </c>
      <c r="I2063">
        <f t="shared" si="229"/>
        <v>1764.7715579359085</v>
      </c>
      <c r="J2063">
        <f t="shared" si="230"/>
        <v>168.88113004269547</v>
      </c>
      <c r="K2063">
        <f t="shared" si="231"/>
        <v>10.449785345998988</v>
      </c>
      <c r="L2063">
        <f>MIN(MAX(L2062*(1+MAX(MIN(((B2063-B2062)/B2062)/($K$7*卓尔金历!$O$8),0),-卓尔金历!$N$11))+MIN(MAX(((B2063-B2062)/B2062)/($K$7*卓尔金历!$O$8),0),卓尔金历!$N$11),0),1)</f>
        <v>0.83984188524429737</v>
      </c>
      <c r="M2063">
        <f t="shared" si="232"/>
        <v>1015.4181560847009</v>
      </c>
      <c r="N2063">
        <f t="shared" si="233"/>
        <v>3.5734102236997601E-3</v>
      </c>
      <c r="O2063">
        <f t="shared" si="235"/>
        <v>9.2459590219154137E-3</v>
      </c>
      <c r="P2063">
        <f t="shared" si="236"/>
        <v>0.96876128111119131</v>
      </c>
      <c r="Q2063">
        <f t="shared" si="234"/>
        <v>25.25501314936837</v>
      </c>
    </row>
    <row r="2064" spans="1:17">
      <c r="A2064" s="842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237"/>
        <v>1.1673499082966754</v>
      </c>
      <c r="G2064">
        <f>LN(F2064/参数实验室!$E$58)/参数实验室!$E$59</f>
        <v>-0.10931613381560878</v>
      </c>
      <c r="H2064" s="905">
        <f>INDEX(神经网络!$F$10:$BN$70,MATCH(ROUND(G2064*2,1)/2,神经网络!$D$10:$D$70,0),MATCH(ROUND(E2064*2,1)/2,神经网络!$F$8:$BN$8,0))</f>
        <v>-0.32074218239021657</v>
      </c>
      <c r="I2064">
        <f t="shared" si="229"/>
        <v>1763.4863054854688</v>
      </c>
      <c r="J2064">
        <f t="shared" si="230"/>
        <v>169.26459438968882</v>
      </c>
      <c r="K2064">
        <f t="shared" si="231"/>
        <v>10.41851848488461</v>
      </c>
      <c r="L2064">
        <f>MIN(MAX(L2063*(1+MAX(MIN(((B2064-B2063)/B2063)/($K$7*卓尔金历!$O$8),0),-卓尔金历!$N$11))+MIN(MAX(((B2064-B2063)/B2063)/($K$7*卓尔金历!$O$8),0),卓尔金历!$N$11),0),1)</f>
        <v>0.9066532242375831</v>
      </c>
      <c r="M2064">
        <f t="shared" si="232"/>
        <v>1014.7970834421524</v>
      </c>
      <c r="N2064">
        <f t="shared" si="233"/>
        <v>2.2706168942403186E-3</v>
      </c>
      <c r="O2064">
        <f t="shared" si="235"/>
        <v>9.2507048845047578E-3</v>
      </c>
      <c r="P2064">
        <f t="shared" si="236"/>
        <v>1</v>
      </c>
      <c r="Q2064">
        <f t="shared" si="234"/>
        <v>25.237194929379186</v>
      </c>
    </row>
    <row r="2065" spans="1:17">
      <c r="A2065" s="842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237"/>
        <v>1.1857373061425596</v>
      </c>
      <c r="G2065">
        <f>LN(F2065/参数实验室!$E$58)/参数实验室!$E$59</f>
        <v>-0.10111338087340073</v>
      </c>
      <c r="H2065" s="905">
        <f>INDEX(神经网络!$F$10:$BN$70,MATCH(ROUND(G2065*2,1)/2,神经网络!$D$10:$D$70,0),MATCH(ROUND(E2065*2,1)/2,神经网络!$F$8:$BN$8,0))</f>
        <v>-0.32074218239021657</v>
      </c>
      <c r="I2065">
        <f t="shared" si="229"/>
        <v>1766.2077949331483</v>
      </c>
      <c r="J2065">
        <f t="shared" si="230"/>
        <v>168.45018155700058</v>
      </c>
      <c r="K2065">
        <f t="shared" si="231"/>
        <v>10.485045362420667</v>
      </c>
      <c r="L2065">
        <f>MIN(MAX(L2064*(1+MAX(MIN(((B2065-B2064)/B2064)/($K$7*卓尔金历!$O$8),0),-卓尔金历!$N$11))+MIN(MAX(((B2065-B2064)/B2064)/($K$7*卓尔金历!$O$8),0),卓尔金历!$N$11),0),1)</f>
        <v>0.77829431894785117</v>
      </c>
      <c r="M2065">
        <f t="shared" si="232"/>
        <v>1016.2169743687373</v>
      </c>
      <c r="N2065">
        <f t="shared" si="233"/>
        <v>-4.8114777672479967E-3</v>
      </c>
      <c r="O2065">
        <f t="shared" si="235"/>
        <v>9.2941121623343649E-3</v>
      </c>
      <c r="P2065">
        <f t="shared" si="236"/>
        <v>0.67371798846783448</v>
      </c>
      <c r="Q2065">
        <f t="shared" si="234"/>
        <v>25.276142075991945</v>
      </c>
    </row>
    <row r="2066" spans="1:17">
      <c r="A2066" s="842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237"/>
        <v>1.2012903369662422</v>
      </c>
      <c r="G2066">
        <f>LN(F2066/参数实验室!$E$58)/参数实验室!$E$59</f>
        <v>-9.4273756159447081E-2</v>
      </c>
      <c r="H2066" s="905">
        <f>INDEX(神经网络!$F$10:$BN$70,MATCH(ROUND(G2066*2,1)/2,神经网络!$D$10:$D$70,0),MATCH(ROUND(E2066*2,1)/2,神经网络!$F$8:$BN$8,0))</f>
        <v>-0.32074218239021657</v>
      </c>
      <c r="I2066">
        <f t="shared" si="229"/>
        <v>1763.9828845471056</v>
      </c>
      <c r="J2066">
        <f t="shared" si="230"/>
        <v>169.11176728781737</v>
      </c>
      <c r="K2066">
        <f t="shared" si="231"/>
        <v>10.430870144860588</v>
      </c>
      <c r="L2066">
        <f>MIN(MAX(L2065*(1+MAX(MIN(((B2066-B2065)/B2065)/($K$7*卓尔金历!$O$8),0),-卓尔金历!$N$11))+MIN(MAX(((B2066-B2065)/B2065)/($K$7*卓尔金历!$O$8),0),卓尔金历!$N$11),0),1)</f>
        <v>0.8938578909538194</v>
      </c>
      <c r="M2066">
        <f t="shared" si="232"/>
        <v>1015.2206493604756</v>
      </c>
      <c r="N2066">
        <f t="shared" si="233"/>
        <v>3.927486006258296E-3</v>
      </c>
      <c r="O2066">
        <f t="shared" si="235"/>
        <v>9.314428377686812E-3</v>
      </c>
      <c r="P2066">
        <f t="shared" si="236"/>
        <v>0.88088529139454508</v>
      </c>
      <c r="Q2066">
        <f t="shared" si="234"/>
        <v>25.254690477616197</v>
      </c>
    </row>
    <row r="2067" spans="1:17">
      <c r="A2067" s="842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237"/>
        <v>1.2124159950847615</v>
      </c>
      <c r="G2067">
        <f>LN(F2067/参数实验室!$E$58)/参数实验室!$E$59</f>
        <v>-8.9435232165702233E-2</v>
      </c>
      <c r="H2067" s="905">
        <f>INDEX(神经网络!$F$10:$BN$70,MATCH(ROUND(G2067*2,1)/2,神经网络!$D$10:$D$70,0),MATCH(ROUND(E2067*2,1)/2,神经网络!$F$8:$BN$8,0))</f>
        <v>-0.32074218239021657</v>
      </c>
      <c r="I2067">
        <f t="shared" si="229"/>
        <v>1771.3520329054288</v>
      </c>
      <c r="J2067">
        <f t="shared" si="230"/>
        <v>166.90914169426563</v>
      </c>
      <c r="K2067">
        <f t="shared" si="231"/>
        <v>10.61267234930779</v>
      </c>
      <c r="L2067">
        <f>MIN(MAX(L2066*(1+MAX(MIN(((B2067-B2066)/B2066)/($K$7*卓尔金历!$O$8),0),-卓尔金历!$N$11))+MIN(MAX(((B2067-B2066)/B2066)/($K$7*卓尔金历!$O$8),0),卓尔金历!$N$11),0),1)</f>
        <v>0.55129395300537465</v>
      </c>
      <c r="M2067">
        <f t="shared" si="232"/>
        <v>1019.0116325102853</v>
      </c>
      <c r="N2067">
        <f t="shared" si="233"/>
        <v>-1.3024673734282457E-2</v>
      </c>
      <c r="O2067">
        <f t="shared" si="235"/>
        <v>8.0091894700227428E-3</v>
      </c>
      <c r="P2067">
        <f t="shared" si="236"/>
        <v>4.7852319538846458E-3</v>
      </c>
      <c r="Q2067">
        <f t="shared" si="234"/>
        <v>25.347626555769768</v>
      </c>
    </row>
    <row r="2068" spans="1:17">
      <c r="A2068" s="842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237"/>
        <v>1.199332880454214</v>
      </c>
      <c r="G2068">
        <f>LN(F2068/参数实验室!$E$58)/参数实验室!$E$59</f>
        <v>-9.5129683224327646E-2</v>
      </c>
      <c r="H2068" s="905">
        <f>INDEX(神经网络!$F$10:$BN$70,MATCH(ROUND(G2068*2,1)/2,神经网络!$D$10:$D$70,0),MATCH(ROUND(E2068*2,1)/2,神经网络!$F$8:$BN$8,0))</f>
        <v>-0.32074218239021657</v>
      </c>
      <c r="I2068">
        <f t="shared" si="229"/>
        <v>1769.6582845243524</v>
      </c>
      <c r="J2068">
        <f t="shared" si="230"/>
        <v>167.40672758469299</v>
      </c>
      <c r="K2068">
        <f t="shared" si="231"/>
        <v>10.571010556484726</v>
      </c>
      <c r="L2068">
        <f>MIN(MAX(L2067*(1+MAX(MIN(((B2068-B2067)/B2067)/($K$7*卓尔金历!$O$8),0),-卓尔金历!$N$11))+MIN(MAX(((B2068-B2067)/B2067)/($K$7*卓尔金历!$O$8),0),卓尔金历!$N$11),0),1)</f>
        <v>0.63901306852623518</v>
      </c>
      <c r="M2068">
        <f t="shared" si="232"/>
        <v>1018.4744691479573</v>
      </c>
      <c r="N2068">
        <f t="shared" si="233"/>
        <v>2.9811781750026037E-3</v>
      </c>
      <c r="O2068">
        <f t="shared" si="235"/>
        <v>7.8456330880919585E-3</v>
      </c>
      <c r="P2068">
        <f t="shared" si="236"/>
        <v>0.98339768892254664</v>
      </c>
      <c r="Q2068">
        <f t="shared" si="234"/>
        <v>25.347510575448553</v>
      </c>
    </row>
    <row r="2069" spans="1:17">
      <c r="A2069" s="842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237"/>
        <v>1.1860520202175784</v>
      </c>
      <c r="G2069">
        <f>LN(F2069/参数实验室!$E$58)/参数实验室!$E$59</f>
        <v>-0.10097409450945438</v>
      </c>
      <c r="H2069" s="905">
        <f>INDEX(神经网络!$F$10:$BN$70,MATCH(ROUND(G2069*2,1)/2,神经网络!$D$10:$D$70,0),MATCH(ROUND(E2069*2,1)/2,神经网络!$F$8:$BN$8,0))</f>
        <v>-0.32074218239021657</v>
      </c>
      <c r="I2069">
        <f t="shared" si="229"/>
        <v>1766.3152032470653</v>
      </c>
      <c r="J2069">
        <f t="shared" si="230"/>
        <v>168.39272175890792</v>
      </c>
      <c r="K2069">
        <f t="shared" si="231"/>
        <v>10.489260965660636</v>
      </c>
      <c r="L2069">
        <f>MIN(MAX(L2068*(1+MAX(MIN(((B2069-B2068)/B2068)/($K$7*卓尔金历!$O$8),0),-卓尔金历!$N$11))+MIN(MAX(((B2069-B2068)/B2068)/($K$7*卓尔金历!$O$8),0),卓尔金历!$N$11),0),1)</f>
        <v>0.8123167357367046</v>
      </c>
      <c r="M2069">
        <f t="shared" si="232"/>
        <v>1017.2450006414851</v>
      </c>
      <c r="N2069">
        <f t="shared" si="233"/>
        <v>5.8898121266726814E-3</v>
      </c>
      <c r="O2069">
        <f t="shared" si="235"/>
        <v>7.903618008414522E-3</v>
      </c>
      <c r="P2069">
        <f t="shared" si="236"/>
        <v>0.30424953678427175</v>
      </c>
      <c r="Q2069">
        <f t="shared" si="234"/>
        <v>25.300421298925425</v>
      </c>
    </row>
    <row r="2070" spans="1:17">
      <c r="A2070" s="842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237"/>
        <v>1.1614974270449547</v>
      </c>
      <c r="G2070">
        <f>LN(F2070/参数实验室!$E$58)/参数实验室!$E$59</f>
        <v>-0.11195409540864842</v>
      </c>
      <c r="H2070" s="905">
        <f>INDEX(神经网络!$F$10:$BN$70,MATCH(ROUND(G2070*2,1)/2,神经网络!$D$10:$D$70,0),MATCH(ROUND(E2070*2,1)/2,神经网络!$F$8:$BN$8,0))</f>
        <v>-0.26824502053576799</v>
      </c>
      <c r="I2070">
        <f t="shared" si="229"/>
        <v>1759.6941719338397</v>
      </c>
      <c r="J2070">
        <f t="shared" si="230"/>
        <v>170.36071984358128</v>
      </c>
      <c r="K2070">
        <f t="shared" si="231"/>
        <v>10.329224797532692</v>
      </c>
      <c r="L2070">
        <f>MIN(MAX(L2069*(1+MAX(MIN(((B2070-B2069)/B2069)/($K$7*卓尔金历!$O$8),0),-卓尔金历!$N$11))+MIN(MAX(((B2070-B2069)/B2069)/($K$7*卓尔金历!$O$8),0),卓尔金历!$N$11),0),1)</f>
        <v>1</v>
      </c>
      <c r="M2070">
        <f t="shared" si="232"/>
        <v>1014.1475214339426</v>
      </c>
      <c r="N2070">
        <f t="shared" si="233"/>
        <v>1.168695454362338E-2</v>
      </c>
      <c r="O2070">
        <f t="shared" si="235"/>
        <v>8.0779945976192213E-3</v>
      </c>
      <c r="P2070">
        <f t="shared" si="236"/>
        <v>4.9845781276343258E-3</v>
      </c>
      <c r="Q2070">
        <f t="shared" si="234"/>
        <v>25.271566695253767</v>
      </c>
    </row>
    <row r="2071" spans="1:17">
      <c r="A2071" s="842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237"/>
        <v>1.1549384603114283</v>
      </c>
      <c r="G2071">
        <f>LN(F2071/参数实验室!$E$58)/参数实验室!$E$59</f>
        <v>-0.11492634206331412</v>
      </c>
      <c r="H2071" s="905">
        <f>INDEX(神经网络!$F$10:$BN$70,MATCH(ROUND(G2071*2,1)/2,神经网络!$D$10:$D$70,0),MATCH(ROUND(E2071*2,1)/2,神经网络!$F$8:$BN$8,0))</f>
        <v>-0.32074218239021657</v>
      </c>
      <c r="I2071">
        <f t="shared" si="229"/>
        <v>1760.4095000282107</v>
      </c>
      <c r="J2071">
        <f t="shared" si="230"/>
        <v>170.10254977853998</v>
      </c>
      <c r="K2071">
        <f t="shared" si="231"/>
        <v>10.349107067002372</v>
      </c>
      <c r="L2071">
        <f>MIN(MAX(L2070*(1+MAX(MIN(((B2071-B2070)/B2070)/($K$7*卓尔金历!$O$8),0),-卓尔金历!$N$11))+MIN(MAX(((B2071-B2070)/B2070)/($K$7*卓尔金历!$O$8),0),卓尔金历!$N$11),0),1)</f>
        <v>0.95540946032944241</v>
      </c>
      <c r="M2071">
        <f t="shared" si="232"/>
        <v>1014.5597795555462</v>
      </c>
      <c r="N2071">
        <f t="shared" si="233"/>
        <v>-1.5154318746618185E-3</v>
      </c>
      <c r="O2071">
        <f t="shared" si="235"/>
        <v>7.9317580238139028E-3</v>
      </c>
      <c r="P2071">
        <f t="shared" si="236"/>
        <v>1</v>
      </c>
      <c r="Q2071">
        <f t="shared" si="234"/>
        <v>25.271617902174469</v>
      </c>
    </row>
    <row r="2072" spans="1:17">
      <c r="A2072" s="842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237"/>
        <v>1.1583418002977255</v>
      </c>
      <c r="G2072">
        <f>LN(F2072/参数实验室!$E$58)/参数实验室!$E$59</f>
        <v>-0.1133819913238194</v>
      </c>
      <c r="H2072" s="905">
        <f>INDEX(神经网络!$F$10:$BN$70,MATCH(ROUND(G2072*2,1)/2,神经网络!$D$10:$D$70,0),MATCH(ROUND(E2072*2,1)/2,神经网络!$F$8:$BN$8,0))</f>
        <v>-0.32074218239021657</v>
      </c>
      <c r="I2072">
        <f t="shared" ref="I2072:I2135" si="238">I2071*(1+(B2072-B2071)/B2071*H2071)</f>
        <v>1762.7168247218835</v>
      </c>
      <c r="J2072">
        <f t="shared" ref="J2072:J2135" si="239">J2071*B2072/B2071</f>
        <v>169.40744583216915</v>
      </c>
      <c r="K2072">
        <f t="shared" ref="K2072:K2135" si="240">I2072/J2072</f>
        <v>10.405190964676935</v>
      </c>
      <c r="L2072">
        <f>MIN(MAX(L2071*(1+MAX(MIN(((B2072-B2071)/B2071)/($K$7*卓尔金历!$O$8),0),-卓尔金历!$N$11))+MIN(MAX(((B2072-B2071)/B2071)/($K$7*卓尔金历!$O$8),0),卓尔金历!$N$11),0),1)</f>
        <v>0.84053201243927245</v>
      </c>
      <c r="M2072">
        <f t="shared" ref="M2072:M2135" si="241">M2071*(1+(B2072-B2071)/B2071*H2071*L2071)</f>
        <v>1015.8302430462684</v>
      </c>
      <c r="N2072">
        <f t="shared" ref="N2072:N2135" si="242">(B2072-B2071)/B2071</f>
        <v>-4.0863816990151444E-3</v>
      </c>
      <c r="O2072">
        <f t="shared" si="235"/>
        <v>7.9516817099728916E-3</v>
      </c>
      <c r="P2072">
        <f t="shared" si="236"/>
        <v>0.67893564981038868</v>
      </c>
      <c r="Q2072">
        <f t="shared" ref="Q2072:Q2135" si="243">Q2071*(1+(B2072-B2071)/B2071*H2071*P2071)</f>
        <v>25.304740779569656</v>
      </c>
    </row>
    <row r="2073" spans="1:17">
      <c r="A2073" s="842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237"/>
        <v>1.1653919483915798</v>
      </c>
      <c r="G2073">
        <f>LN(F2073/参数实验室!$E$58)/参数实验室!$E$59</f>
        <v>-0.1101971943673848</v>
      </c>
      <c r="H2073" s="905">
        <f>INDEX(神经网络!$F$10:$BN$70,MATCH(ROUND(G2073*2,1)/2,神经网络!$D$10:$D$70,0),MATCH(ROUND(E2073*2,1)/2,神经网络!$F$8:$BN$8,0))</f>
        <v>-0.26824502053576799</v>
      </c>
      <c r="I2073">
        <f t="shared" si="238"/>
        <v>1760.8191463718852</v>
      </c>
      <c r="J2073">
        <f t="shared" si="239"/>
        <v>169.97605841746102</v>
      </c>
      <c r="K2073">
        <f t="shared" si="240"/>
        <v>10.359218602700594</v>
      </c>
      <c r="L2073">
        <f>MIN(MAX(L2072*(1+MAX(MIN(((B2073-B2072)/B2072)/($K$7*卓尔金历!$O$8),0),-卓尔金历!$N$11))+MIN(MAX(((B2073-B2072)/B2072)/($K$7*卓尔金历!$O$8),0),卓尔金历!$N$11),0),1)</f>
        <v>0.93929410521710122</v>
      </c>
      <c r="M2073">
        <f t="shared" si="241"/>
        <v>1014.9110315440142</v>
      </c>
      <c r="N2073">
        <f t="shared" si="242"/>
        <v>3.3564793005331607E-3</v>
      </c>
      <c r="O2073">
        <f t="shared" si="235"/>
        <v>7.9400747397594396E-3</v>
      </c>
      <c r="P2073">
        <f t="shared" si="236"/>
        <v>0.87582840981996801</v>
      </c>
      <c r="Q2073">
        <f t="shared" si="243"/>
        <v>25.28624508865239</v>
      </c>
    </row>
    <row r="2074" spans="1:17">
      <c r="A2074" s="842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237"/>
        <v>1.158884161857247</v>
      </c>
      <c r="G2074">
        <f>LN(F2074/参数实验室!$E$58)/参数实验室!$E$59</f>
        <v>-0.11313630042688128</v>
      </c>
      <c r="H2074" s="905">
        <f>INDEX(神经网络!$F$10:$BN$70,MATCH(ROUND(G2074*2,1)/2,神经网络!$D$10:$D$70,0),MATCH(ROUND(E2074*2,1)/2,神经网络!$F$8:$BN$8,0))</f>
        <v>-0.26824502053576799</v>
      </c>
      <c r="I2074">
        <f t="shared" si="238"/>
        <v>1756.8695366316999</v>
      </c>
      <c r="J2074">
        <f t="shared" si="239"/>
        <v>171.39739036750291</v>
      </c>
      <c r="K2074">
        <f t="shared" si="240"/>
        <v>10.25027004708004</v>
      </c>
      <c r="L2074">
        <f>MIN(MAX(L2073*(1+MAX(MIN(((B2074-B2073)/B2073)/($K$7*卓尔金历!$O$8),0),-卓尔金历!$N$11))+MIN(MAX(((B2074-B2073)/B2073)/($K$7*卓尔金历!$O$8),0),卓尔金历!$N$11),0),1)</f>
        <v>1</v>
      </c>
      <c r="M2074">
        <f t="shared" si="241"/>
        <v>1012.7727297356596</v>
      </c>
      <c r="N2074">
        <f t="shared" si="242"/>
        <v>8.3619538144078485E-3</v>
      </c>
      <c r="O2074">
        <f t="shared" si="235"/>
        <v>8.0783857636470661E-3</v>
      </c>
      <c r="P2074">
        <f t="shared" si="236"/>
        <v>7.6661418531550124E-3</v>
      </c>
      <c r="Q2074">
        <f t="shared" si="243"/>
        <v>25.236569524844722</v>
      </c>
    </row>
    <row r="2075" spans="1:17">
      <c r="A2075" s="842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237"/>
        <v>1.1406576785274478</v>
      </c>
      <c r="G2075">
        <f>LN(F2075/参数实验室!$E$58)/参数实验室!$E$59</f>
        <v>-0.12145660461540467</v>
      </c>
      <c r="H2075" s="905">
        <f>INDEX(神经网络!$F$10:$BN$70,MATCH(ROUND(G2075*2,1)/2,神经网络!$D$10:$D$70,0),MATCH(ROUND(E2075*2,1)/2,神经网络!$F$8:$BN$8,0))</f>
        <v>-0.26824502053576799</v>
      </c>
      <c r="I2075">
        <f t="shared" si="238"/>
        <v>1755.9446337040074</v>
      </c>
      <c r="J2075">
        <f t="shared" si="239"/>
        <v>171.73376960217033</v>
      </c>
      <c r="K2075">
        <f t="shared" si="240"/>
        <v>10.224806907643959</v>
      </c>
      <c r="L2075">
        <f>MIN(MAX(L2074*(1+MAX(MIN(((B2075-B2074)/B2074)/($K$7*卓尔金历!$O$8),0),-卓尔金历!$N$11))+MIN(MAX(((B2075-B2074)/B2074)/($K$7*卓尔金历!$O$8),0),卓尔金历!$N$11),0),1)</f>
        <v>1</v>
      </c>
      <c r="M2075">
        <f t="shared" si="241"/>
        <v>1012.2395561315367</v>
      </c>
      <c r="N2075">
        <f t="shared" si="242"/>
        <v>1.9625691729971383E-3</v>
      </c>
      <c r="O2075">
        <f t="shared" si="235"/>
        <v>8.0684369958015385E-3</v>
      </c>
      <c r="P2075">
        <f t="shared" si="236"/>
        <v>1</v>
      </c>
      <c r="Q2075">
        <f t="shared" si="243"/>
        <v>25.236467674192927</v>
      </c>
    </row>
    <row r="2076" spans="1:17">
      <c r="A2076" s="842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237"/>
        <v>1.1473692732556784</v>
      </c>
      <c r="G2076">
        <f>LN(F2076/参数实验室!$E$58)/参数实验室!$E$59</f>
        <v>-0.11837742958256517</v>
      </c>
      <c r="H2076" s="905">
        <f>INDEX(神经网络!$F$10:$BN$70,MATCH(ROUND(G2076*2,1)/2,神经网络!$D$10:$D$70,0),MATCH(ROUND(E2076*2,1)/2,神经网络!$F$8:$BN$8,0))</f>
        <v>-0.26824502053576799</v>
      </c>
      <c r="I2076">
        <f t="shared" si="238"/>
        <v>1757.7482559984619</v>
      </c>
      <c r="J2076">
        <f t="shared" si="239"/>
        <v>171.07617413510994</v>
      </c>
      <c r="K2076">
        <f t="shared" si="240"/>
        <v>10.274652591951549</v>
      </c>
      <c r="L2076">
        <f>MIN(MAX(L2075*(1+MAX(MIN(((B2076-B2075)/B2075)/($K$7*卓尔金历!$O$8),0),-卓尔金历!$N$11))+MIN(MAX(((B2076-B2075)/B2075)/($K$7*卓尔金历!$O$8),0),卓尔金历!$N$11),0),1)</f>
        <v>0.88732970826578095</v>
      </c>
      <c r="M2076">
        <f t="shared" si="241"/>
        <v>1013.2792801613978</v>
      </c>
      <c r="N2076">
        <f t="shared" si="242"/>
        <v>-3.8291564238281911E-3</v>
      </c>
      <c r="O2076">
        <f t="shared" si="235"/>
        <v>7.2253273709523003E-3</v>
      </c>
      <c r="P2076">
        <f t="shared" si="236"/>
        <v>0.6481394948616449</v>
      </c>
      <c r="Q2076">
        <f t="shared" si="243"/>
        <v>25.262389366059967</v>
      </c>
    </row>
    <row r="2077" spans="1:17">
      <c r="A2077" s="842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237"/>
        <v>1.1464410128166511</v>
      </c>
      <c r="G2077">
        <f>LN(F2077/参数实验室!$E$58)/参数实验室!$E$59</f>
        <v>-0.11880222606552639</v>
      </c>
      <c r="H2077" s="905">
        <f>INDEX(神经网络!$F$10:$BN$70,MATCH(ROUND(G2077*2,1)/2,神经网络!$D$10:$D$70,0),MATCH(ROUND(E2077*2,1)/2,神经网络!$F$8:$BN$8,0))</f>
        <v>-0.26824502053576799</v>
      </c>
      <c r="I2077">
        <f t="shared" si="238"/>
        <v>1758.2574478084966</v>
      </c>
      <c r="J2077">
        <f t="shared" si="239"/>
        <v>170.89142492318703</v>
      </c>
      <c r="K2077">
        <f t="shared" si="240"/>
        <v>10.288740049998443</v>
      </c>
      <c r="L2077">
        <f>MIN(MAX(L2076*(1+MAX(MIN(((B2077-B2076)/B2076)/($K$7*卓尔金历!$O$8),0),-卓尔金历!$N$11))+MIN(MAX(((B2077-B2076)/B2076)/($K$7*卓尔金历!$O$8),0),卓尔金历!$N$11),0),1)</f>
        <v>0.85913390976731197</v>
      </c>
      <c r="M2077">
        <f t="shared" si="241"/>
        <v>1013.5397388912517</v>
      </c>
      <c r="N2077">
        <f t="shared" si="242"/>
        <v>-1.0799236822831067E-3</v>
      </c>
      <c r="O2077">
        <f t="shared" si="235"/>
        <v>7.2320358997247647E-3</v>
      </c>
      <c r="P2077">
        <f t="shared" si="236"/>
        <v>1</v>
      </c>
      <c r="Q2077">
        <f t="shared" si="243"/>
        <v>25.267132524640886</v>
      </c>
    </row>
    <row r="2078" spans="1:17">
      <c r="A2078" s="842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237"/>
        <v>1.1088365164528133</v>
      </c>
      <c r="G2078">
        <f>LN(F2078/参数实验室!$E$58)/参数实验室!$E$59</f>
        <v>-0.13630668048427336</v>
      </c>
      <c r="H2078" s="905">
        <f>INDEX(神经网络!$F$10:$BN$70,MATCH(ROUND(G2078*2,1)/2,神经网络!$D$10:$D$70,0),MATCH(ROUND(E2078*2,1)/2,神经网络!$F$8:$BN$8,0))</f>
        <v>-0.37219283649664259</v>
      </c>
      <c r="I2078">
        <f t="shared" si="238"/>
        <v>1750.2093359158823</v>
      </c>
      <c r="J2078">
        <f t="shared" si="239"/>
        <v>173.80750967638923</v>
      </c>
      <c r="K2078">
        <f t="shared" si="240"/>
        <v>10.069814239756283</v>
      </c>
      <c r="L2078">
        <f>MIN(MAX(L2077*(1+MAX(MIN(((B2078-B2077)/B2077)/($K$7*卓尔金历!$O$8),0),-卓尔金历!$N$11))+MIN(MAX(((B2078-B2077)/B2077)/($K$7*卓尔金历!$O$8),0),卓尔金历!$N$11),0),1)</f>
        <v>1</v>
      </c>
      <c r="M2078">
        <f t="shared" si="241"/>
        <v>1009.5539601903587</v>
      </c>
      <c r="N2078">
        <f t="shared" si="242"/>
        <v>1.7063961837247892E-2</v>
      </c>
      <c r="O2078">
        <f t="shared" si="235"/>
        <v>6.1663513709182775E-3</v>
      </c>
      <c r="P2078">
        <f t="shared" si="236"/>
        <v>0</v>
      </c>
      <c r="Q2078">
        <f t="shared" si="243"/>
        <v>25.151476703010619</v>
      </c>
    </row>
    <row r="2079" spans="1:17">
      <c r="A2079" s="842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237"/>
        <v>1.0882363170836247</v>
      </c>
      <c r="G2079">
        <f>LN(F2079/参数实验室!$E$58)/参数实验室!$E$59</f>
        <v>-0.14614924429991996</v>
      </c>
      <c r="H2079" s="905">
        <f>INDEX(神经网络!$F$10:$BN$70,MATCH(ROUND(G2079*2,1)/2,神经网络!$D$10:$D$70,0),MATCH(ROUND(E2079*2,1)/2,神经网络!$F$8:$BN$8,0))</f>
        <v>-0.32324466481376596</v>
      </c>
      <c r="I2079">
        <f t="shared" si="238"/>
        <v>1738.6774118020719</v>
      </c>
      <c r="J2079">
        <f t="shared" si="239"/>
        <v>176.8844020589757</v>
      </c>
      <c r="K2079">
        <f t="shared" si="240"/>
        <v>9.8294558003049524</v>
      </c>
      <c r="L2079">
        <f>MIN(MAX(L2078*(1+MAX(MIN(((B2079-B2078)/B2078)/($K$7*卓尔金历!$O$8),0),-卓尔金历!$N$11))+MIN(MAX(((B2079-B2078)/B2078)/($K$7*卓尔金历!$O$8),0),卓尔金历!$N$11),0),1)</f>
        <v>1</v>
      </c>
      <c r="M2079">
        <f t="shared" si="241"/>
        <v>1002.9021275102298</v>
      </c>
      <c r="N2079">
        <f t="shared" si="242"/>
        <v>1.7702873646342026E-2</v>
      </c>
      <c r="O2079">
        <f t="shared" si="235"/>
        <v>6.9896748795845991E-3</v>
      </c>
      <c r="P2079">
        <f t="shared" si="236"/>
        <v>4.360045988204691E-4</v>
      </c>
      <c r="Q2079">
        <f t="shared" si="243"/>
        <v>25.151476703010619</v>
      </c>
    </row>
    <row r="2080" spans="1:17">
      <c r="A2080" s="842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237"/>
        <v>1.0874673885241708</v>
      </c>
      <c r="G2080">
        <f>LN(F2080/参数实验室!$E$58)/参数实验室!$E$59</f>
        <v>-0.14652022797663355</v>
      </c>
      <c r="H2080" s="905">
        <f>INDEX(神经网络!$F$10:$BN$70,MATCH(ROUND(G2080*2,1)/2,神经网络!$D$10:$D$70,0),MATCH(ROUND(E2080*2,1)/2,神经网络!$F$8:$BN$8,0))</f>
        <v>-0.37219283649664259</v>
      </c>
      <c r="I2080">
        <f t="shared" si="238"/>
        <v>1735.6193958494457</v>
      </c>
      <c r="J2080">
        <f t="shared" si="239"/>
        <v>177.84685367702764</v>
      </c>
      <c r="K2080">
        <f t="shared" si="240"/>
        <v>9.759067197226635</v>
      </c>
      <c r="L2080">
        <f>MIN(MAX(L2079*(1+MAX(MIN(((B2080-B2079)/B2079)/($K$7*卓尔金历!$O$8),0),-卓尔金历!$N$11))+MIN(MAX(((B2080-B2079)/B2079)/($K$7*卓尔金历!$O$8),0),卓尔金历!$N$11),0),1)</f>
        <v>1</v>
      </c>
      <c r="M2080">
        <f t="shared" si="241"/>
        <v>1001.1382058741452</v>
      </c>
      <c r="N2080">
        <f t="shared" si="242"/>
        <v>5.4411333438606274E-3</v>
      </c>
      <c r="O2080">
        <f t="shared" si="235"/>
        <v>7.0002363846420048E-3</v>
      </c>
      <c r="P2080">
        <f t="shared" si="236"/>
        <v>0.2607073124830579</v>
      </c>
      <c r="Q2080">
        <f t="shared" si="243"/>
        <v>25.151457415539294</v>
      </c>
    </row>
    <row r="2081" spans="1:17">
      <c r="A2081" s="842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237"/>
        <v>1.0924534845038256</v>
      </c>
      <c r="G2081">
        <f>LN(F2081/参数实验室!$E$58)/参数实验室!$E$59</f>
        <v>-0.14411924431689108</v>
      </c>
      <c r="H2081" s="905">
        <f>INDEX(神经网络!$F$10:$BN$70,MATCH(ROUND(G2081*2,1)/2,神经网络!$D$10:$D$70,0),MATCH(ROUND(E2081*2,1)/2,神经网络!$F$8:$BN$8,0))</f>
        <v>-0.32324466481376596</v>
      </c>
      <c r="I2081">
        <f t="shared" si="238"/>
        <v>1736.8049768356746</v>
      </c>
      <c r="J2081">
        <f t="shared" si="239"/>
        <v>177.52045010175132</v>
      </c>
      <c r="K2081">
        <f t="shared" si="240"/>
        <v>9.783689574019057</v>
      </c>
      <c r="L2081">
        <f>MIN(MAX(L2080*(1+MAX(MIN(((B2081-B2080)/B2080)/($K$7*卓尔金历!$O$8),0),-卓尔金历!$N$11))+MIN(MAX(((B2081-B2080)/B2080)/($K$7*卓尔金历!$O$8),0),卓尔金历!$N$11),0),1)</f>
        <v>0.94599735500614979</v>
      </c>
      <c r="M2081">
        <f t="shared" si="241"/>
        <v>1001.8220714867963</v>
      </c>
      <c r="N2081">
        <f t="shared" si="242"/>
        <v>-1.8353069988467263E-3</v>
      </c>
      <c r="O2081">
        <f t="shared" si="235"/>
        <v>6.9654863487909448E-3</v>
      </c>
      <c r="P2081">
        <f t="shared" si="236"/>
        <v>1</v>
      </c>
      <c r="Q2081">
        <f t="shared" si="243"/>
        <v>25.155936539678947</v>
      </c>
    </row>
    <row r="2082" spans="1:17">
      <c r="A2082" s="842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237"/>
        <v>1.0816882029156678</v>
      </c>
      <c r="G2082">
        <f>LN(F2082/参数实验室!$E$58)/参数实验室!$E$59</f>
        <v>-0.14931692556829046</v>
      </c>
      <c r="H2082" s="905">
        <f>INDEX(神经网络!$F$10:$BN$70,MATCH(ROUND(G2082*2,1)/2,神经网络!$D$10:$D$70,0),MATCH(ROUND(E2082*2,1)/2,神经网络!$F$8:$BN$8,0))</f>
        <v>-0.32324466481376596</v>
      </c>
      <c r="I2082">
        <f t="shared" si="238"/>
        <v>1725.5233130610679</v>
      </c>
      <c r="J2082">
        <f t="shared" si="239"/>
        <v>181.08774590000357</v>
      </c>
      <c r="K2082">
        <f t="shared" si="240"/>
        <v>9.5286586316773736</v>
      </c>
      <c r="L2082">
        <f>MIN(MAX(L2081*(1+MAX(MIN(((B2082-B2081)/B2081)/($K$7*卓尔金历!$O$8),0),-卓尔金历!$N$11))+MIN(MAX(((B2082-B2081)/B2081)/($K$7*卓尔金历!$O$8),0),卓尔金历!$N$11),0),1)</f>
        <v>1</v>
      </c>
      <c r="M2082">
        <f t="shared" si="241"/>
        <v>995.66601473138712</v>
      </c>
      <c r="N2082">
        <f t="shared" si="242"/>
        <v>2.0095125920464654E-2</v>
      </c>
      <c r="O2082">
        <f t="shared" si="235"/>
        <v>7.8567596583289205E-3</v>
      </c>
      <c r="P2082">
        <f t="shared" si="236"/>
        <v>4.2417701384219998E-4</v>
      </c>
      <c r="Q2082">
        <f t="shared" si="243"/>
        <v>24.992532575640876</v>
      </c>
    </row>
    <row r="2083" spans="1:17">
      <c r="A2083" s="842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237"/>
        <v>1.0920304369009461</v>
      </c>
      <c r="G2083">
        <f>LN(F2083/参数实验室!$E$58)/参数实验室!$E$59</f>
        <v>-0.14432253100203202</v>
      </c>
      <c r="H2083" s="905">
        <f>INDEX(神经网络!$F$10:$BN$70,MATCH(ROUND(G2083*2,1)/2,神经网络!$D$10:$D$70,0),MATCH(ROUND(E2083*2,1)/2,神经网络!$F$8:$BN$8,0))</f>
        <v>-0.32324466481376596</v>
      </c>
      <c r="I2083">
        <f t="shared" si="238"/>
        <v>1720.7583390257039</v>
      </c>
      <c r="J2083">
        <f t="shared" si="239"/>
        <v>182.63477115837313</v>
      </c>
      <c r="K2083">
        <f t="shared" si="240"/>
        <v>9.4218550394959308</v>
      </c>
      <c r="L2083">
        <f>MIN(MAX(L2082*(1+MAX(MIN(((B2083-B2082)/B2082)/($K$7*卓尔金历!$O$8),0),-卓尔金历!$N$11))+MIN(MAX(((B2083-B2082)/B2082)/($K$7*卓尔金历!$O$8),0),卓尔金历!$N$11),0),1)</f>
        <v>1</v>
      </c>
      <c r="M2083">
        <f t="shared" si="241"/>
        <v>992.91651684157125</v>
      </c>
      <c r="N2083">
        <f t="shared" si="242"/>
        <v>8.542959385136108E-3</v>
      </c>
      <c r="O2083">
        <f t="shared" si="235"/>
        <v>7.9133174181448569E-3</v>
      </c>
      <c r="P2083">
        <f t="shared" si="236"/>
        <v>7.2552430695307837E-3</v>
      </c>
      <c r="Q2083">
        <f t="shared" si="243"/>
        <v>24.992503300627348</v>
      </c>
    </row>
    <row r="2084" spans="1:17">
      <c r="A2084" s="842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237"/>
        <v>1.0735371432645626</v>
      </c>
      <c r="G2084">
        <f>LN(F2084/参数实验室!$E$58)/参数实验室!$E$59</f>
        <v>-0.15328693920830952</v>
      </c>
      <c r="H2084" s="905">
        <f>INDEX(神经网络!$F$10:$BN$70,MATCH(ROUND(G2084*2,1)/2,神经网络!$D$10:$D$70,0),MATCH(ROUND(E2084*2,1)/2,神经网络!$F$8:$BN$8,0))</f>
        <v>-0.32324466481376596</v>
      </c>
      <c r="I2084">
        <f t="shared" si="238"/>
        <v>1714.5094694626537</v>
      </c>
      <c r="J2084">
        <f t="shared" si="239"/>
        <v>184.68656478193162</v>
      </c>
      <c r="K2084">
        <f t="shared" si="240"/>
        <v>9.283347012745935</v>
      </c>
      <c r="L2084">
        <f>MIN(MAX(L2083*(1+MAX(MIN(((B2084-B2083)/B2083)/($K$7*卓尔金历!$O$8),0),-卓尔金历!$N$11))+MIN(MAX(((B2084-B2083)/B2083)/($K$7*卓尔金历!$O$8),0),卓尔金历!$N$11),0),1)</f>
        <v>1</v>
      </c>
      <c r="M2084">
        <f t="shared" si="241"/>
        <v>989.31077763925293</v>
      </c>
      <c r="N2084">
        <f t="shared" si="242"/>
        <v>1.1234408489384982E-2</v>
      </c>
      <c r="O2084">
        <f t="shared" si="235"/>
        <v>8.0633198967698834E-3</v>
      </c>
      <c r="P2084">
        <f t="shared" si="236"/>
        <v>5.288819120551934E-3</v>
      </c>
      <c r="Q2084">
        <f t="shared" si="243"/>
        <v>24.991844819546259</v>
      </c>
    </row>
    <row r="2085" spans="1:17">
      <c r="A2085" s="842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237"/>
        <v>1.0982182586665921</v>
      </c>
      <c r="G2085">
        <f>LN(F2085/参数实验室!$E$58)/参数实验室!$E$59</f>
        <v>-0.14135692082380899</v>
      </c>
      <c r="H2085" s="905">
        <f>INDEX(神经网络!$F$10:$BN$70,MATCH(ROUND(G2085*2,1)/2,神经网络!$D$10:$D$70,0),MATCH(ROUND(E2085*2,1)/2,神经网络!$F$8:$BN$8,0))</f>
        <v>-0.37219283649664259</v>
      </c>
      <c r="I2085">
        <f t="shared" si="238"/>
        <v>1711.4728749493149</v>
      </c>
      <c r="J2085">
        <f t="shared" si="239"/>
        <v>185.69849567056337</v>
      </c>
      <c r="K2085">
        <f t="shared" si="240"/>
        <v>9.2164067822366036</v>
      </c>
      <c r="L2085">
        <f>MIN(MAX(L2084*(1+MAX(MIN(((B2085-B2084)/B2084)/($K$7*卓尔金历!$O$8),0),-卓尔金历!$N$11))+MIN(MAX(((B2085-B2084)/B2084)/($K$7*卓尔金历!$O$8),0),卓尔金历!$N$11),0),1)</f>
        <v>1</v>
      </c>
      <c r="M2085">
        <f t="shared" si="241"/>
        <v>987.55859386140094</v>
      </c>
      <c r="N2085">
        <f t="shared" si="242"/>
        <v>5.4791797650607255E-3</v>
      </c>
      <c r="O2085">
        <f t="shared" si="235"/>
        <v>8.0537798745313194E-3</v>
      </c>
      <c r="P2085">
        <f t="shared" si="236"/>
        <v>0.39635531780345568</v>
      </c>
      <c r="Q2085">
        <f t="shared" si="243"/>
        <v>24.991610718181963</v>
      </c>
    </row>
    <row r="2086" spans="1:17">
      <c r="A2086" s="842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237"/>
        <v>1.1753526059461628</v>
      </c>
      <c r="G2086">
        <f>LN(F2086/参数实验室!$E$58)/参数实验室!$E$59</f>
        <v>-0.10573030545778635</v>
      </c>
      <c r="H2086" s="905">
        <f>INDEX(神经网络!$F$10:$BN$70,MATCH(ROUND(G2086*2,1)/2,神经网络!$D$10:$D$70,0),MATCH(ROUND(E2086*2,1)/2,神经网络!$F$8:$BN$8,0))</f>
        <v>-0.21452628793080628</v>
      </c>
      <c r="I2086">
        <f t="shared" si="238"/>
        <v>1743.9346818591134</v>
      </c>
      <c r="J2086">
        <f t="shared" si="239"/>
        <v>176.23518614580379</v>
      </c>
      <c r="K2086">
        <f t="shared" si="240"/>
        <v>9.8954965804405965</v>
      </c>
      <c r="L2086">
        <f>MIN(MAX(L2085*(1+MAX(MIN(((B2086-B2085)/B2085)/($K$7*卓尔金历!$O$8),0),-卓尔金历!$N$11))+MIN(MAX(((B2086-B2085)/B2085)/($K$7*卓尔金历!$O$8),0),卓尔金历!$N$11),0),1)</f>
        <v>0</v>
      </c>
      <c r="M2086">
        <f t="shared" si="241"/>
        <v>1006.2897913318781</v>
      </c>
      <c r="N2086">
        <f t="shared" si="242"/>
        <v>-5.0960614896675631E-2</v>
      </c>
      <c r="O2086">
        <f t="shared" si="235"/>
        <v>1.4218846732704373E-2</v>
      </c>
      <c r="P2086">
        <f t="shared" si="236"/>
        <v>0</v>
      </c>
      <c r="Q2086">
        <f t="shared" si="243"/>
        <v>25.179491174614533</v>
      </c>
    </row>
    <row r="2087" spans="1:17">
      <c r="A2087" s="842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237"/>
        <v>1.154142625020143</v>
      </c>
      <c r="G2087">
        <f>LN(F2087/参数实验室!$E$58)/参数实验室!$E$59</f>
        <v>-0.11528812874066426</v>
      </c>
      <c r="H2087" s="905">
        <f>INDEX(神经网络!$F$10:$BN$70,MATCH(ROUND(G2087*2,1)/2,神经网络!$D$10:$D$70,0),MATCH(ROUND(E2087*2,1)/2,神经网络!$F$8:$BN$8,0))</f>
        <v>-0.21452628793080628</v>
      </c>
      <c r="I2087">
        <f t="shared" si="238"/>
        <v>1739.5765025587179</v>
      </c>
      <c r="J2087">
        <f t="shared" si="239"/>
        <v>178.28817684848923</v>
      </c>
      <c r="K2087">
        <f t="shared" si="240"/>
        <v>9.7571052287837592</v>
      </c>
      <c r="L2087">
        <f>MIN(MAX(L2086*(1+MAX(MIN(((B2087-B2086)/B2086)/($K$7*卓尔金历!$O$8),0),-卓尔金历!$N$11))+MIN(MAX(((B2087-B2086)/B2086)/($K$7*卓尔金历!$O$8),0),卓尔金历!$N$11),0),1)</f>
        <v>0.3427683168403769</v>
      </c>
      <c r="M2087">
        <f t="shared" si="241"/>
        <v>1006.2897913318781</v>
      </c>
      <c r="N2087">
        <f t="shared" si="242"/>
        <v>1.1649153313725583E-2</v>
      </c>
      <c r="O2087">
        <f t="shared" si="235"/>
        <v>1.435646892682141E-2</v>
      </c>
      <c r="P2087">
        <f t="shared" si="236"/>
        <v>0.22615725490304445</v>
      </c>
      <c r="Q2087">
        <f t="shared" si="243"/>
        <v>25.179491174614533</v>
      </c>
    </row>
    <row r="2088" spans="1:17">
      <c r="A2088" s="842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237"/>
        <v>1.1187511248699111</v>
      </c>
      <c r="G2088">
        <f>LN(F2088/参数实验室!$E$58)/参数实验室!$E$59</f>
        <v>-0.13163457997622477</v>
      </c>
      <c r="H2088" s="905">
        <f>INDEX(神经网络!$F$10:$BN$70,MATCH(ROUND(G2088*2,1)/2,神经网络!$D$10:$D$70,0),MATCH(ROUND(E2088*2,1)/2,神经网络!$F$8:$BN$8,0))</f>
        <v>-0.37219283649664259</v>
      </c>
      <c r="I2088">
        <f t="shared" si="238"/>
        <v>1733.1544630772437</v>
      </c>
      <c r="J2088">
        <f t="shared" si="239"/>
        <v>181.35629065081156</v>
      </c>
      <c r="K2088">
        <f t="shared" si="240"/>
        <v>9.5566272162806172</v>
      </c>
      <c r="L2088">
        <f>MIN(MAX(L2087*(1+MAX(MIN(((B2088-B2087)/B2087)/($K$7*卓尔金历!$O$8),0),-卓尔金历!$N$11))+MIN(MAX(((B2088-B2087)/B2087)/($K$7*卓尔金历!$O$8),0),卓尔金历!$N$11),0),1)</f>
        <v>0.84912346670507988</v>
      </c>
      <c r="M2088">
        <f t="shared" si="241"/>
        <v>1005.016425544332</v>
      </c>
      <c r="N2088">
        <f t="shared" si="242"/>
        <v>1.720873395283885E-2</v>
      </c>
      <c r="O2088">
        <f t="shared" si="235"/>
        <v>1.4230322716865484E-2</v>
      </c>
      <c r="P2088">
        <f t="shared" si="236"/>
        <v>1.1628137542073261E-2</v>
      </c>
      <c r="Q2088">
        <f t="shared" si="243"/>
        <v>25.15846855113076</v>
      </c>
    </row>
    <row r="2089" spans="1:17">
      <c r="A2089" s="842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237"/>
        <v>1.1312910766559443</v>
      </c>
      <c r="G2089">
        <f>LN(F2089/参数实验室!$E$58)/参数实验室!$E$59</f>
        <v>-0.12578427855955104</v>
      </c>
      <c r="H2089" s="905">
        <f>INDEX(神经网络!$F$10:$BN$70,MATCH(ROUND(G2089*2,1)/2,神经网络!$D$10:$D$70,0),MATCH(ROUND(E2089*2,1)/2,神经网络!$F$8:$BN$8,0))</f>
        <v>-0.32324466481376596</v>
      </c>
      <c r="I2089">
        <f t="shared" si="238"/>
        <v>1740.6512066488076</v>
      </c>
      <c r="J2089">
        <f t="shared" si="239"/>
        <v>179.24863333466294</v>
      </c>
      <c r="K2089">
        <f t="shared" si="240"/>
        <v>9.710819961449614</v>
      </c>
      <c r="L2089">
        <f>MIN(MAX(L2088*(1+MAX(MIN(((B2089-B2088)/B2088)/($K$7*卓尔金历!$O$8),0),-卓尔金历!$N$11))+MIN(MAX(((B2089-B2088)/B2088)/($K$7*卓尔金历!$O$8),0),卓尔金历!$N$11),0),1)</f>
        <v>0.55875829021011769</v>
      </c>
      <c r="M2089">
        <f t="shared" si="241"/>
        <v>1008.7077259394646</v>
      </c>
      <c r="N2089">
        <f t="shared" si="242"/>
        <v>-1.1621638866703277E-2</v>
      </c>
      <c r="O2089">
        <f t="shared" si="235"/>
        <v>1.4617771344044881E-2</v>
      </c>
      <c r="P2089">
        <f t="shared" si="236"/>
        <v>0.24686354472717006</v>
      </c>
      <c r="Q2089">
        <f t="shared" si="243"/>
        <v>25.159733956717009</v>
      </c>
    </row>
    <row r="2090" spans="1:17">
      <c r="A2090" s="842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237"/>
        <v>1.1110097371155674</v>
      </c>
      <c r="G2090">
        <f>LN(F2090/参数实验室!$E$58)/参数实验室!$E$59</f>
        <v>-0.13527902011011408</v>
      </c>
      <c r="H2090" s="905">
        <f>INDEX(神经网络!$F$10:$BN$70,MATCH(ROUND(G2090*2,1)/2,神经网络!$D$10:$D$70,0),MATCH(ROUND(E2090*2,1)/2,神经网络!$F$8:$BN$8,0))</f>
        <v>-0.37219283649664259</v>
      </c>
      <c r="I2090">
        <f t="shared" si="238"/>
        <v>1736.7996703827846</v>
      </c>
      <c r="J2090">
        <f t="shared" si="239"/>
        <v>180.47563943976652</v>
      </c>
      <c r="K2090">
        <f t="shared" si="240"/>
        <v>9.6234576354690731</v>
      </c>
      <c r="L2090">
        <f>MIN(MAX(L2089*(1+MAX(MIN(((B2090-B2089)/B2089)/($K$7*卓尔金历!$O$8),0),-卓尔金历!$N$11))+MIN(MAX(((B2090-B2089)/B2089)/($K$7*卓尔金历!$O$8),0),卓尔金历!$N$11),0),1)</f>
        <v>0.7601757810181885</v>
      </c>
      <c r="M2090">
        <f t="shared" si="241"/>
        <v>1007.4605964087241</v>
      </c>
      <c r="N2090">
        <f t="shared" si="242"/>
        <v>6.8452745344657808E-3</v>
      </c>
      <c r="O2090">
        <f t="shared" si="235"/>
        <v>1.4627030971078979E-2</v>
      </c>
      <c r="P2090">
        <f t="shared" si="236"/>
        <v>0.78502991865473615</v>
      </c>
      <c r="Q2090">
        <f t="shared" si="243"/>
        <v>25.145990839796877</v>
      </c>
    </row>
    <row r="2091" spans="1:17">
      <c r="A2091" s="842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237"/>
        <v>1.1254547439947225</v>
      </c>
      <c r="G2091">
        <f>LN(F2091/参数实验室!$E$58)/参数实验室!$E$59</f>
        <v>-0.12849901018350646</v>
      </c>
      <c r="H2091" s="905">
        <f>INDEX(神经网络!$F$10:$BN$70,MATCH(ROUND(G2091*2,1)/2,神经网络!$D$10:$D$70,0),MATCH(ROUND(E2091*2,1)/2,神经网络!$F$8:$BN$8,0))</f>
        <v>-0.37219283649664259</v>
      </c>
      <c r="I2091">
        <f t="shared" si="238"/>
        <v>1748.432136625634</v>
      </c>
      <c r="J2091">
        <f t="shared" si="239"/>
        <v>177.22796376840466</v>
      </c>
      <c r="K2091">
        <f t="shared" si="240"/>
        <v>9.8654416574487325</v>
      </c>
      <c r="L2091">
        <f>MIN(MAX(L2090*(1+MAX(MIN(((B2091-B2090)/B2090)/($K$7*卓尔金历!$O$8),0),-卓尔金历!$N$11))+MIN(MAX(((B2091-B2090)/B2090)/($K$7*卓尔金历!$O$8),0),卓尔金历!$N$11),0),1)</f>
        <v>0.35766788662294879</v>
      </c>
      <c r="M2091">
        <f t="shared" si="241"/>
        <v>1012.5899681040835</v>
      </c>
      <c r="N2091">
        <f t="shared" si="242"/>
        <v>-1.7995091644741227E-2</v>
      </c>
      <c r="O2091">
        <f t="shared" si="235"/>
        <v>1.5182897847343141E-2</v>
      </c>
      <c r="P2091">
        <f t="shared" si="236"/>
        <v>1.2141468644628827E-2</v>
      </c>
      <c r="Q2091">
        <f t="shared" si="243"/>
        <v>25.278204714974279</v>
      </c>
    </row>
    <row r="2092" spans="1:17">
      <c r="A2092" s="842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237"/>
        <v>1.1128336145264826</v>
      </c>
      <c r="G2092">
        <f>LN(F2092/参数实验室!$E$58)/参数实验室!$E$59</f>
        <v>-0.134418105471383</v>
      </c>
      <c r="H2092" s="905">
        <f>INDEX(神经网络!$F$10:$BN$70,MATCH(ROUND(G2092*2,1)/2,神经网络!$D$10:$D$70,0),MATCH(ROUND(E2092*2,1)/2,神经网络!$F$8:$BN$8,0))</f>
        <v>-0.37219283649664259</v>
      </c>
      <c r="I2092">
        <f t="shared" si="238"/>
        <v>1740.9231727342842</v>
      </c>
      <c r="J2092">
        <f t="shared" si="239"/>
        <v>179.27297394357723</v>
      </c>
      <c r="K2092">
        <f t="shared" si="240"/>
        <v>9.711018534685584</v>
      </c>
      <c r="L2092">
        <f>MIN(MAX(L2091*(1+MAX(MIN(((B2092-B2091)/B2091)/($K$7*卓尔金历!$O$8),0),-卓尔金历!$N$11))+MIN(MAX(((B2092-B2091)/B2091)/($K$7*卓尔金历!$O$8),0),卓尔金历!$N$11),0),1)</f>
        <v>0.6971911498575476</v>
      </c>
      <c r="M2092">
        <f t="shared" si="241"/>
        <v>1011.034558398405</v>
      </c>
      <c r="N2092">
        <f t="shared" si="242"/>
        <v>1.1538868537952182E-2</v>
      </c>
      <c r="O2092">
        <f t="shared" ref="O2092:O2155" si="244">STDEVP(N2072:N2092)</f>
        <v>1.5293041838279394E-2</v>
      </c>
      <c r="P2092">
        <f t="shared" ref="P2092:P2155" si="245">MIN(O2091*MAX(1-LN(MAX(ABS(N2092),0.0001)/O2092),0)+MAX(-LN(MAX(ABS(N2092),0.0001)/O2092),0),1)</f>
        <v>0.30113630076336406</v>
      </c>
      <c r="Q2092">
        <f t="shared" si="243"/>
        <v>25.276886613988392</v>
      </c>
    </row>
    <row r="2093" spans="1:17">
      <c r="A2093" s="842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237"/>
        <v>1.1186731576229239</v>
      </c>
      <c r="G2093">
        <f>LN(F2093/参数实验室!$E$58)/参数实验室!$E$59</f>
        <v>-0.13167115902396814</v>
      </c>
      <c r="H2093" s="905">
        <f>INDEX(神经网络!$F$10:$BN$70,MATCH(ROUND(G2093*2,1)/2,神经网络!$D$10:$D$70,0),MATCH(ROUND(E2093*2,1)/2,神经网络!$F$8:$BN$8,0))</f>
        <v>-0.37219283649664259</v>
      </c>
      <c r="I2093">
        <f t="shared" si="238"/>
        <v>1743.7888828964701</v>
      </c>
      <c r="J2093">
        <f t="shared" si="239"/>
        <v>178.48010853517374</v>
      </c>
      <c r="K2093">
        <f t="shared" si="240"/>
        <v>9.7702141555612911</v>
      </c>
      <c r="L2093">
        <f>MIN(MAX(L2092*(1+MAX(MIN(((B2093-B2092)/B2092)/($K$7*卓尔金历!$O$8),0),-卓尔金历!$N$11))+MIN(MAX(((B2093-B2092)/B2092)/($K$7*卓尔金历!$O$8),0),卓尔金历!$N$11),0),1)</f>
        <v>0.6064628392989313</v>
      </c>
      <c r="M2093">
        <f t="shared" si="241"/>
        <v>1012.1948590170874</v>
      </c>
      <c r="N2093">
        <f t="shared" si="242"/>
        <v>-4.4226711420152047E-3</v>
      </c>
      <c r="O2093">
        <f t="shared" si="244"/>
        <v>1.5300232997789941E-2</v>
      </c>
      <c r="P2093">
        <f t="shared" si="245"/>
        <v>1</v>
      </c>
      <c r="Q2093">
        <f t="shared" si="243"/>
        <v>25.289416275800853</v>
      </c>
    </row>
    <row r="2094" spans="1:17">
      <c r="A2094" s="842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237"/>
        <v>1.1159246562479039</v>
      </c>
      <c r="G2094">
        <f>LN(F2094/参数实验室!$E$58)/参数实验室!$E$59</f>
        <v>-0.13296227528443913</v>
      </c>
      <c r="H2094" s="905">
        <f>INDEX(神经网络!$F$10:$BN$70,MATCH(ROUND(G2094*2,1)/2,神经网络!$D$10:$D$70,0),MATCH(ROUND(E2094*2,1)/2,神经网络!$F$8:$BN$8,0))</f>
        <v>-0.32324466481376596</v>
      </c>
      <c r="I2094">
        <f t="shared" si="238"/>
        <v>1743.8164522954066</v>
      </c>
      <c r="J2094">
        <f t="shared" si="239"/>
        <v>178.47252703403652</v>
      </c>
      <c r="K2094">
        <f t="shared" si="240"/>
        <v>9.7707836678013926</v>
      </c>
      <c r="L2094">
        <f>MIN(MAX(L2093*(1+MAX(MIN(((B2094-B2093)/B2093)/($K$7*卓尔金历!$O$8),0),-卓尔金历!$N$11))+MIN(MAX(((B2094-B2093)/B2093)/($K$7*卓尔金历!$O$8),0),卓尔金历!$N$11),0),1)</f>
        <v>0.60570482763431965</v>
      </c>
      <c r="M2094">
        <f t="shared" si="241"/>
        <v>1012.2045641550895</v>
      </c>
      <c r="N2094">
        <f t="shared" si="242"/>
        <v>-4.2478129352623152E-5</v>
      </c>
      <c r="O2094">
        <f t="shared" si="244"/>
        <v>1.5309419410560623E-2</v>
      </c>
      <c r="P2094">
        <f t="shared" si="245"/>
        <v>1</v>
      </c>
      <c r="Q2094">
        <f t="shared" si="243"/>
        <v>25.289816102874543</v>
      </c>
    </row>
    <row r="2095" spans="1:17">
      <c r="A2095" s="842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237"/>
        <v>1.0819639968317212</v>
      </c>
      <c r="G2095">
        <f>LN(F2095/参数实验室!$E$58)/参数实验室!$E$59</f>
        <v>-0.14918312259136216</v>
      </c>
      <c r="H2095" s="905">
        <f>INDEX(神经网络!$F$10:$BN$70,MATCH(ROUND(G2095*2,1)/2,神经网络!$D$10:$D$70,0),MATCH(ROUND(E2095*2,1)/2,神经网络!$F$8:$BN$8,0))</f>
        <v>-0.32324466481376596</v>
      </c>
      <c r="I2095">
        <f t="shared" si="238"/>
        <v>1729.9245354751531</v>
      </c>
      <c r="J2095">
        <f t="shared" si="239"/>
        <v>182.87099477275405</v>
      </c>
      <c r="K2095">
        <f t="shared" si="240"/>
        <v>9.4598081977125794</v>
      </c>
      <c r="L2095">
        <f>MIN(MAX(L2094*(1+MAX(MIN(((B2095-B2094)/B2094)/($K$7*卓尔金历!$O$8),0),-卓尔金历!$N$11))+MIN(MAX(((B2095-B2094)/B2094)/($K$7*卓尔金历!$O$8),0),卓尔金历!$N$11),0),1)</f>
        <v>1</v>
      </c>
      <c r="M2095">
        <f t="shared" si="241"/>
        <v>1007.3203946258043</v>
      </c>
      <c r="N2095">
        <f t="shared" si="242"/>
        <v>2.4645068973997864E-2</v>
      </c>
      <c r="O2095">
        <f t="shared" si="244"/>
        <v>1.5986840730867351E-2</v>
      </c>
      <c r="P2095">
        <f t="shared" si="245"/>
        <v>8.6833356740540022E-3</v>
      </c>
      <c r="Q2095">
        <f t="shared" si="243"/>
        <v>25.088347639127576</v>
      </c>
    </row>
    <row r="2096" spans="1:17">
      <c r="A2096" s="842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237"/>
        <v>1.0637663973342626</v>
      </c>
      <c r="G2096">
        <f>LN(F2096/参数实验室!$E$58)/参数实验室!$E$59</f>
        <v>-0.15808574399493086</v>
      </c>
      <c r="H2096" s="905">
        <f>INDEX(神经网络!$F$10:$BN$70,MATCH(ROUND(G2096*2,1)/2,神经网络!$D$10:$D$70,0),MATCH(ROUND(E2096*2,1)/2,神经网络!$F$8:$BN$8,0))</f>
        <v>-0.32324466481376596</v>
      </c>
      <c r="I2096">
        <f t="shared" si="238"/>
        <v>1728.8666603689833</v>
      </c>
      <c r="J2096">
        <f t="shared" si="239"/>
        <v>183.21695064043692</v>
      </c>
      <c r="K2096">
        <f t="shared" si="240"/>
        <v>9.4361720044226818</v>
      </c>
      <c r="L2096">
        <f>MIN(MAX(L2095*(1+MAX(MIN(((B2096-B2095)/B2095)/($K$7*卓尔金历!$O$8),0),-卓尔金历!$N$11))+MIN(MAX(((B2096-B2095)/B2095)/($K$7*卓尔金历!$O$8),0),卓尔金历!$N$11),0),1)</f>
        <v>1</v>
      </c>
      <c r="M2096">
        <f t="shared" si="241"/>
        <v>1006.7044029177503</v>
      </c>
      <c r="N2096">
        <f t="shared" si="242"/>
        <v>1.8918028422865254E-3</v>
      </c>
      <c r="O2096">
        <f t="shared" si="244"/>
        <v>1.5987112906729131E-2</v>
      </c>
      <c r="P2096">
        <f t="shared" si="245"/>
        <v>1</v>
      </c>
      <c r="Q2096">
        <f t="shared" si="243"/>
        <v>25.088214420213863</v>
      </c>
    </row>
    <row r="2097" spans="1:17">
      <c r="A2097" s="842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237"/>
        <v>1.0634584774897202</v>
      </c>
      <c r="G2097">
        <f>LN(F2097/参数实验室!$E$58)/参数实验室!$E$59</f>
        <v>-0.15823769123698742</v>
      </c>
      <c r="H2097" s="905">
        <f>INDEX(神经网络!$F$10:$BN$70,MATCH(ROUND(G2097*2,1)/2,神经网络!$D$10:$D$70,0),MATCH(ROUND(E2097*2,1)/2,神经网络!$F$8:$BN$8,0))</f>
        <v>-0.32324466481376596</v>
      </c>
      <c r="I2097">
        <f t="shared" si="238"/>
        <v>1731.5333421591824</v>
      </c>
      <c r="J2097">
        <f t="shared" si="239"/>
        <v>182.34268385140214</v>
      </c>
      <c r="K2097">
        <f t="shared" si="240"/>
        <v>9.4960395755185534</v>
      </c>
      <c r="L2097">
        <f>MIN(MAX(L2096*(1+MAX(MIN(((B2097-B2096)/B2096)/($K$7*卓尔金历!$O$8),0),-卓尔金历!$N$11))+MIN(MAX(((B2097-B2096)/B2096)/($K$7*卓尔金历!$O$8),0),卓尔金历!$N$11),0),1)</f>
        <v>0.85959433162844257</v>
      </c>
      <c r="M2097">
        <f t="shared" si="241"/>
        <v>1008.2571891220958</v>
      </c>
      <c r="N2097">
        <f t="shared" si="242"/>
        <v>-4.7717571217005634E-3</v>
      </c>
      <c r="O2097">
        <f t="shared" si="244"/>
        <v>1.600814151860587E-2</v>
      </c>
      <c r="P2097">
        <f t="shared" si="245"/>
        <v>1</v>
      </c>
      <c r="Q2097">
        <f t="shared" si="243"/>
        <v>25.126911611892439</v>
      </c>
    </row>
    <row r="2098" spans="1:17">
      <c r="A2098" s="842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237"/>
        <v>1.0671483587147792</v>
      </c>
      <c r="G2098">
        <f>LN(F2098/参数实验室!$E$58)/参数实验室!$E$59</f>
        <v>-0.15641975750773507</v>
      </c>
      <c r="H2098" s="905">
        <f>INDEX(神经网络!$F$10:$BN$70,MATCH(ROUND(G2098*2,1)/2,神经网络!$D$10:$D$70,0),MATCH(ROUND(E2098*2,1)/2,神经网络!$F$8:$BN$8,0))</f>
        <v>-0.37219283649664259</v>
      </c>
      <c r="I2098">
        <f t="shared" si="238"/>
        <v>1727.4411882398856</v>
      </c>
      <c r="J2098">
        <f t="shared" si="239"/>
        <v>183.67583097242684</v>
      </c>
      <c r="K2098">
        <f t="shared" si="240"/>
        <v>9.4048366575742168</v>
      </c>
      <c r="L2098">
        <f>MIN(MAX(L2097*(1+MAX(MIN(((B2098-B2097)/B2097)/($K$7*卓尔金历!$O$8),0),-卓尔金历!$N$11))+MIN(MAX(((B2098-B2097)/B2097)/($K$7*卓尔金历!$O$8),0),卓尔金历!$N$11),0),1)</f>
        <v>1</v>
      </c>
      <c r="M2098">
        <f t="shared" si="241"/>
        <v>1006.2089249323111</v>
      </c>
      <c r="N2098">
        <f t="shared" si="242"/>
        <v>7.311218047613751E-3</v>
      </c>
      <c r="O2098">
        <f t="shared" si="244"/>
        <v>1.6001750193371318E-2</v>
      </c>
      <c r="P2098">
        <f t="shared" si="245"/>
        <v>0.8118353460100608</v>
      </c>
      <c r="Q2098">
        <f t="shared" si="243"/>
        <v>25.067528874448751</v>
      </c>
    </row>
    <row r="2099" spans="1:17">
      <c r="A2099" s="842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237"/>
        <v>1.0986515418851979</v>
      </c>
      <c r="G2099">
        <f>LN(F2099/参数实验室!$E$58)/参数实验室!$E$59</f>
        <v>-0.14114988948132684</v>
      </c>
      <c r="H2099" s="905">
        <f>INDEX(神经网络!$F$10:$BN$70,MATCH(ROUND(G2099*2,1)/2,神经网络!$D$10:$D$70,0),MATCH(ROUND(E2099*2,1)/2,神经网络!$F$8:$BN$8,0))</f>
        <v>-0.37219283649664259</v>
      </c>
      <c r="I2099">
        <f t="shared" si="238"/>
        <v>1737.0843988837878</v>
      </c>
      <c r="J2099">
        <f t="shared" si="239"/>
        <v>180.92095287498461</v>
      </c>
      <c r="K2099">
        <f t="shared" si="240"/>
        <v>9.6013445169289131</v>
      </c>
      <c r="L2099">
        <f>MIN(MAX(L2098*(1+MAX(MIN(((B2099-B2098)/B2098)/($K$7*卓尔金历!$O$8),0),-卓尔金历!$N$11))+MIN(MAX(((B2099-B2098)/B2098)/($K$7*卓尔金历!$O$8),0),卓尔金历!$N$11),0),1)</f>
        <v>0.55867687600941829</v>
      </c>
      <c r="M2099">
        <f t="shared" si="241"/>
        <v>1011.8259524067939</v>
      </c>
      <c r="N2099">
        <f t="shared" si="242"/>
        <v>-1.4998587908148849E-2</v>
      </c>
      <c r="O2099">
        <f t="shared" si="244"/>
        <v>1.6170256581023165E-2</v>
      </c>
      <c r="P2099">
        <f t="shared" si="245"/>
        <v>9.2422845550492502E-2</v>
      </c>
      <c r="Q2099">
        <f t="shared" si="243"/>
        <v>25.181133983455211</v>
      </c>
    </row>
    <row r="2100" spans="1:17">
      <c r="A2100" s="842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237"/>
        <v>1.1096782024530509</v>
      </c>
      <c r="G2100">
        <f>LN(F2100/参数实验室!$E$58)/参数实验室!$E$59</f>
        <v>-0.13590842996318309</v>
      </c>
      <c r="H2100" s="905">
        <f>INDEX(神经网络!$F$10:$BN$70,MATCH(ROUND(G2100*2,1)/2,神经网络!$D$10:$D$70,0),MATCH(ROUND(E2100*2,1)/2,神经网络!$F$8:$BN$8,0))</f>
        <v>-0.32324466481376596</v>
      </c>
      <c r="I2100">
        <f t="shared" si="238"/>
        <v>1739.1933661597373</v>
      </c>
      <c r="J2100">
        <f t="shared" si="239"/>
        <v>180.33079286540797</v>
      </c>
      <c r="K2100">
        <f t="shared" si="240"/>
        <v>9.6444613730379647</v>
      </c>
      <c r="L2100">
        <f>MIN(MAX(L2099*(1+MAX(MIN(((B2100-B2099)/B2099)/($K$7*卓尔金历!$O$8),0),-卓尔金历!$N$11))+MIN(MAX(((B2100-B2099)/B2099)/($K$7*卓尔金历!$O$8),0),卓尔金历!$N$11),0),1)</f>
        <v>0.50505426981734691</v>
      </c>
      <c r="M2100">
        <f t="shared" si="241"/>
        <v>1012.5122546709663</v>
      </c>
      <c r="N2100">
        <f t="shared" si="242"/>
        <v>-3.2619771242550495E-3</v>
      </c>
      <c r="O2100">
        <f t="shared" si="244"/>
        <v>1.5816013174114345E-2</v>
      </c>
      <c r="P2100">
        <f t="shared" si="245"/>
        <v>1</v>
      </c>
      <c r="Q2100">
        <f t="shared" si="243"/>
        <v>25.183959536993171</v>
      </c>
    </row>
    <row r="2101" spans="1:17">
      <c r="A2101" s="842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237"/>
        <v>1.1135959852086634</v>
      </c>
      <c r="G2101">
        <f>LN(F2101/参数实验室!$E$58)/参数实验室!$E$59</f>
        <v>-0.13405866598984204</v>
      </c>
      <c r="H2101" s="905">
        <f>INDEX(神经网络!$F$10:$BN$70,MATCH(ROUND(G2101*2,1)/2,神经网络!$D$10:$D$70,0),MATCH(ROUND(E2101*2,1)/2,神经网络!$F$8:$BN$8,0))</f>
        <v>-0.32324466481376596</v>
      </c>
      <c r="I2101">
        <f t="shared" si="238"/>
        <v>1736.2165388198778</v>
      </c>
      <c r="J2101">
        <f t="shared" si="239"/>
        <v>181.28566298232269</v>
      </c>
      <c r="K2101">
        <f t="shared" si="240"/>
        <v>9.5772413011456816</v>
      </c>
      <c r="L2101">
        <f>MIN(MAX(L2100*(1+MAX(MIN(((B2101-B2100)/B2100)/($K$7*卓尔金历!$O$8),0),-卓尔金历!$N$11))+MIN(MAX(((B2101-B2100)/B2100)/($K$7*卓尔金历!$O$8),0),卓尔金历!$N$11),0),1)</f>
        <v>0.66085902950259423</v>
      </c>
      <c r="M2101">
        <f t="shared" si="241"/>
        <v>1011.6369805039268</v>
      </c>
      <c r="N2101">
        <f t="shared" si="242"/>
        <v>5.2951029701698996E-3</v>
      </c>
      <c r="O2101">
        <f t="shared" si="244"/>
        <v>1.5814111367605032E-2</v>
      </c>
      <c r="P2101">
        <f t="shared" si="245"/>
        <v>1</v>
      </c>
      <c r="Q2101">
        <f t="shared" si="243"/>
        <v>25.140854324695145</v>
      </c>
    </row>
    <row r="2102" spans="1:17">
      <c r="A2102" s="842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237"/>
        <v>1.126940938898674</v>
      </c>
      <c r="G2102">
        <f>LN(F2102/参数实验室!$E$58)/参数实验室!$E$59</f>
        <v>-0.12780638275283532</v>
      </c>
      <c r="H2102" s="905">
        <f>INDEX(神经网络!$F$10:$BN$70,MATCH(ROUND(G2102*2,1)/2,神经网络!$D$10:$D$70,0),MATCH(ROUND(E2102*2,1)/2,神经网络!$F$8:$BN$8,0))</f>
        <v>-0.32324466481376596</v>
      </c>
      <c r="I2102">
        <f t="shared" si="238"/>
        <v>1734.9540594369232</v>
      </c>
      <c r="J2102">
        <f t="shared" si="239"/>
        <v>181.69346793823027</v>
      </c>
      <c r="K2102">
        <f t="shared" si="240"/>
        <v>9.5487970983456041</v>
      </c>
      <c r="L2102">
        <f>MIN(MAX(L2101*(1+MAX(MIN(((B2102-B2101)/B2101)/($K$7*卓尔金历!$O$8),0),-卓尔金历!$N$11))+MIN(MAX(((B2102-B2101)/B2101)/($K$7*卓尔金历!$O$8),0),卓尔金历!$N$11),0),1)</f>
        <v>0.72704948214174192</v>
      </c>
      <c r="M2102">
        <f t="shared" si="241"/>
        <v>1011.150848816456</v>
      </c>
      <c r="N2102">
        <f t="shared" si="242"/>
        <v>2.2495157598168502E-3</v>
      </c>
      <c r="O2102">
        <f t="shared" si="244"/>
        <v>1.5802673987505563E-2</v>
      </c>
      <c r="P2102">
        <f t="shared" si="245"/>
        <v>1</v>
      </c>
      <c r="Q2102">
        <f t="shared" si="243"/>
        <v>25.122573304128224</v>
      </c>
    </row>
    <row r="2103" spans="1:17">
      <c r="A2103" s="842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237"/>
        <v>1.1266230865933737</v>
      </c>
      <c r="G2103">
        <f>LN(F2103/参数实验室!$E$58)/参数实验室!$E$59</f>
        <v>-0.12795443807033133</v>
      </c>
      <c r="H2103" s="905">
        <f>INDEX(神经网络!$F$10:$BN$70,MATCH(ROUND(G2103*2,1)/2,神经网络!$D$10:$D$70,0),MATCH(ROUND(E2103*2,1)/2,神经网络!$F$8:$BN$8,0))</f>
        <v>-0.32324466481376596</v>
      </c>
      <c r="I2103">
        <f t="shared" si="238"/>
        <v>1734.3936660123072</v>
      </c>
      <c r="J2103">
        <f t="shared" si="239"/>
        <v>181.87502493914803</v>
      </c>
      <c r="K2103">
        <f t="shared" si="240"/>
        <v>9.5361837975972943</v>
      </c>
      <c r="L2103">
        <f>MIN(MAX(L2102*(1+MAX(MIN(((B2103-B2102)/B2102)/($K$7*卓尔金历!$O$8),0),-卓尔金历!$N$11))+MIN(MAX(((B2103-B2102)/B2102)/($K$7*卓尔金历!$O$8),0),卓尔金历!$N$11),0),1)</f>
        <v>0.7564516936060427</v>
      </c>
      <c r="M2103">
        <f t="shared" si="241"/>
        <v>1010.9133918192165</v>
      </c>
      <c r="N2103">
        <f t="shared" si="242"/>
        <v>9.9924891619934241E-4</v>
      </c>
      <c r="O2103">
        <f t="shared" si="244"/>
        <v>1.5230231319624848E-2</v>
      </c>
      <c r="P2103">
        <f t="shared" si="245"/>
        <v>1</v>
      </c>
      <c r="Q2103">
        <f t="shared" si="243"/>
        <v>25.114458665695874</v>
      </c>
    </row>
    <row r="2104" spans="1:17">
      <c r="A2104" s="842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237"/>
        <v>1.1220006060141987</v>
      </c>
      <c r="G2104">
        <f>LN(F2104/参数实验室!$E$58)/参数实验室!$E$59</f>
        <v>-0.13011231895234349</v>
      </c>
      <c r="H2104" s="905">
        <f>INDEX(神经网络!$F$10:$BN$70,MATCH(ROUND(G2104*2,1)/2,神经网络!$D$10:$D$70,0),MATCH(ROUND(E2104*2,1)/2,神经网络!$F$8:$BN$8,0))</f>
        <v>-0.32324466481376596</v>
      </c>
      <c r="I2104">
        <f t="shared" si="238"/>
        <v>1732.8094170001327</v>
      </c>
      <c r="J2104">
        <f t="shared" si="239"/>
        <v>182.38897091097675</v>
      </c>
      <c r="K2104">
        <f t="shared" si="240"/>
        <v>9.500626097868107</v>
      </c>
      <c r="L2104">
        <f>MIN(MAX(L2103*(1+MAX(MIN(((B2104-B2103)/B2103)/($K$7*卓尔金历!$O$8),0),-卓尔金历!$N$11))+MIN(MAX(((B2104-B2103)/B2103)/($K$7*卓尔金历!$O$8),0),卓尔金历!$N$11),0),1)</f>
        <v>0.83959948379651295</v>
      </c>
      <c r="M2104">
        <f t="shared" si="241"/>
        <v>1010.2148845734267</v>
      </c>
      <c r="N2104">
        <f t="shared" si="242"/>
        <v>2.8258193888945167E-3</v>
      </c>
      <c r="O2104">
        <f t="shared" si="244"/>
        <v>1.5131670655227797E-2</v>
      </c>
      <c r="P2104">
        <f t="shared" si="245"/>
        <v>1</v>
      </c>
      <c r="Q2104">
        <f t="shared" si="243"/>
        <v>25.091518339568008</v>
      </c>
    </row>
    <row r="2105" spans="1:17">
      <c r="A2105" s="842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237"/>
        <v>1.1415108801294709</v>
      </c>
      <c r="G2105">
        <f>LN(F2105/参数实验室!$E$58)/参数实验室!$E$59</f>
        <v>-0.12106416530188437</v>
      </c>
      <c r="H2105" s="905">
        <f>INDEX(神经网络!$F$10:$BN$70,MATCH(ROUND(G2105*2,1)/2,神经网络!$D$10:$D$70,0),MATCH(ROUND(E2105*2,1)/2,神经网络!$F$8:$BN$8,0))</f>
        <v>-0.26824502053576799</v>
      </c>
      <c r="I2105">
        <f t="shared" si="238"/>
        <v>1735.6413641292552</v>
      </c>
      <c r="J2105">
        <f t="shared" si="239"/>
        <v>181.46682095686481</v>
      </c>
      <c r="K2105">
        <f t="shared" si="240"/>
        <v>9.5645107738004747</v>
      </c>
      <c r="L2105">
        <f>MIN(MAX(L2104*(1+MAX(MIN(((B2105-B2104)/B2104)/($K$7*卓尔金历!$O$8),0),-卓尔金历!$N$11))+MIN(MAX(((B2105-B2104)/B2104)/($K$7*卓尔金历!$O$8),0),卓尔金历!$N$11),0),1)</f>
        <v>0.7146940161220332</v>
      </c>
      <c r="M2105">
        <f t="shared" si="241"/>
        <v>1011.6010666134148</v>
      </c>
      <c r="N2105">
        <f t="shared" si="242"/>
        <v>-5.0559523939748162E-3</v>
      </c>
      <c r="O2105">
        <f t="shared" si="244"/>
        <v>1.4955067260614659E-2</v>
      </c>
      <c r="P2105">
        <f t="shared" si="245"/>
        <v>1</v>
      </c>
      <c r="Q2105">
        <f t="shared" si="243"/>
        <v>25.132525649794935</v>
      </c>
    </row>
    <row r="2106" spans="1:17">
      <c r="A2106" s="842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237"/>
        <v>1.1283669398834979</v>
      </c>
      <c r="G2106">
        <f>LN(F2106/参数实验室!$E$58)/参数实验室!$E$59</f>
        <v>-0.12714266629167847</v>
      </c>
      <c r="H2106" s="905">
        <f>INDEX(神经网络!$F$10:$BN$70,MATCH(ROUND(G2106*2,1)/2,神经网络!$D$10:$D$70,0),MATCH(ROUND(E2106*2,1)/2,神经网络!$F$8:$BN$8,0))</f>
        <v>-0.37219283649664259</v>
      </c>
      <c r="I2106">
        <f t="shared" si="238"/>
        <v>1735.8358775779989</v>
      </c>
      <c r="J2106">
        <f t="shared" si="239"/>
        <v>181.39100594549257</v>
      </c>
      <c r="K2106">
        <f t="shared" si="240"/>
        <v>9.5695807437090465</v>
      </c>
      <c r="L2106">
        <f>MIN(MAX(L2105*(1+MAX(MIN(((B2106-B2105)/B2105)/($K$7*卓尔金历!$O$8),0),-卓尔金历!$N$11))+MIN(MAX(((B2106-B2105)/B2105)/($K$7*卓尔金历!$O$8),0),卓尔金历!$N$11),0),1)</f>
        <v>0.70590815305620924</v>
      </c>
      <c r="M2106">
        <f t="shared" si="241"/>
        <v>1011.6820916184604</v>
      </c>
      <c r="N2106">
        <f t="shared" si="242"/>
        <v>-4.1778993522056609E-4</v>
      </c>
      <c r="O2106">
        <f t="shared" si="244"/>
        <v>1.48911927350506E-2</v>
      </c>
      <c r="P2106">
        <f t="shared" si="245"/>
        <v>1</v>
      </c>
      <c r="Q2106">
        <f t="shared" si="243"/>
        <v>25.135342253697573</v>
      </c>
    </row>
    <row r="2107" spans="1:17">
      <c r="A2107" s="842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237"/>
        <v>1.1536037400881056</v>
      </c>
      <c r="G2107">
        <f>LN(F2107/参数实验室!$E$58)/参数实验室!$E$59</f>
        <v>-0.11553324748053331</v>
      </c>
      <c r="H2107" s="905">
        <f>INDEX(神经网络!$F$10:$BN$70,MATCH(ROUND(G2107*2,1)/2,神经网络!$D$10:$D$70,0),MATCH(ROUND(E2107*2,1)/2,神经网络!$F$8:$BN$8,0))</f>
        <v>-0.32074218239021657</v>
      </c>
      <c r="I2107">
        <f t="shared" si="238"/>
        <v>1736.6658723787784</v>
      </c>
      <c r="J2107">
        <f t="shared" si="239"/>
        <v>181.15797454211679</v>
      </c>
      <c r="K2107">
        <f t="shared" si="240"/>
        <v>9.5864721206353902</v>
      </c>
      <c r="L2107">
        <f>MIN(MAX(L2106*(1+MAX(MIN(((B2107-B2106)/B2106)/($K$7*卓尔金历!$O$8),0),-卓尔金历!$N$11))+MIN(MAX(((B2107-B2106)/B2106)/($K$7*卓尔金历!$O$8),0),卓尔金历!$N$11),0),1)</f>
        <v>0.67922401308277025</v>
      </c>
      <c r="M2107">
        <f t="shared" si="241"/>
        <v>1012.023566664075</v>
      </c>
      <c r="N2107">
        <f t="shared" si="242"/>
        <v>-1.2846910581982719E-3</v>
      </c>
      <c r="O2107">
        <f t="shared" si="244"/>
        <v>9.8648692197207608E-3</v>
      </c>
      <c r="P2107">
        <f t="shared" si="245"/>
        <v>1</v>
      </c>
      <c r="Q2107">
        <f t="shared" si="243"/>
        <v>25.147360788200672</v>
      </c>
    </row>
    <row r="2108" spans="1:17">
      <c r="A2108" s="842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237"/>
        <v>1.1978492360976094</v>
      </c>
      <c r="G2108">
        <f>LN(F2108/参数实验室!$E$58)/参数实验室!$E$59</f>
        <v>-9.5779360053726295E-2</v>
      </c>
      <c r="H2108" s="905">
        <f>INDEX(神经网络!$F$10:$BN$70,MATCH(ROUND(G2108*2,1)/2,神经网络!$D$10:$D$70,0),MATCH(ROUND(E2108*2,1)/2,神经网络!$F$8:$BN$8,0))</f>
        <v>-0.26824502053576799</v>
      </c>
      <c r="I2108">
        <f t="shared" si="238"/>
        <v>1750.9791293726289</v>
      </c>
      <c r="J2108">
        <f t="shared" si="239"/>
        <v>176.50293284386055</v>
      </c>
      <c r="K2108">
        <f t="shared" si="240"/>
        <v>9.9203967954549181</v>
      </c>
      <c r="L2108">
        <f>MIN(MAX(L2107*(1+MAX(MIN(((B2108-B2107)/B2107)/($K$7*卓尔金历!$O$8),0),-卓尔金历!$N$11))+MIN(MAX(((B2108-B2107)/B2107)/($K$7*卓尔金历!$O$8),0),卓尔金历!$N$11),0),1)</f>
        <v>0.16567078726127413</v>
      </c>
      <c r="M2108">
        <f t="shared" si="241"/>
        <v>1017.6889050687365</v>
      </c>
      <c r="N2108">
        <f t="shared" si="242"/>
        <v>-2.5696035242290742E-2</v>
      </c>
      <c r="O2108">
        <f t="shared" si="244"/>
        <v>1.1134406177093331E-2</v>
      </c>
      <c r="P2108">
        <f t="shared" si="245"/>
        <v>1.6149112567757928E-3</v>
      </c>
      <c r="Q2108">
        <f t="shared" si="243"/>
        <v>25.354620367261536</v>
      </c>
    </row>
    <row r="2109" spans="1:17">
      <c r="A2109" s="842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237"/>
        <v>1.2076356226855571</v>
      </c>
      <c r="G2109">
        <f>LN(F2109/参数实验室!$E$58)/参数实验室!$E$59</f>
        <v>-9.1508742520616901E-2</v>
      </c>
      <c r="H2109" s="905">
        <f>INDEX(神经网络!$F$10:$BN$70,MATCH(ROUND(G2109*2,1)/2,神经网络!$D$10:$D$70,0),MATCH(ROUND(E2109*2,1)/2,神经网络!$F$8:$BN$8,0))</f>
        <v>-0.26824502053576799</v>
      </c>
      <c r="I2109">
        <f t="shared" si="238"/>
        <v>1751.2690138514999</v>
      </c>
      <c r="J2109">
        <f t="shared" si="239"/>
        <v>176.39399864330989</v>
      </c>
      <c r="K2109">
        <f t="shared" si="240"/>
        <v>9.9281666458096396</v>
      </c>
      <c r="L2109">
        <f>MIN(MAX(L2108*(1+MAX(MIN(((B2109-B2108)/B2108)/($K$7*卓尔金历!$O$8),0),-卓尔金历!$N$11))+MIN(MAX(((B2109-B2108)/B2108)/($K$7*卓尔金历!$O$8),0),卓尔金历!$N$11),0),1)</f>
        <v>0.1626621864296417</v>
      </c>
      <c r="M2109">
        <f t="shared" si="241"/>
        <v>1017.7168179693367</v>
      </c>
      <c r="N2109">
        <f t="shared" si="242"/>
        <v>-6.1718068247076767E-4</v>
      </c>
      <c r="O2109">
        <f t="shared" si="244"/>
        <v>1.0414539483478735E-2</v>
      </c>
      <c r="P2109">
        <f t="shared" si="245"/>
        <v>1</v>
      </c>
      <c r="Q2109">
        <f t="shared" si="243"/>
        <v>25.354627146013872</v>
      </c>
    </row>
    <row r="2110" spans="1:17">
      <c r="A2110" s="842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237"/>
        <v>1.1743725757360068</v>
      </c>
      <c r="G2110">
        <f>LN(F2110/参数实验室!$E$58)/参数实验室!$E$59</f>
        <v>-0.10616812078357744</v>
      </c>
      <c r="H2110" s="905">
        <f>INDEX(神经网络!$F$10:$BN$70,MATCH(ROUND(G2110*2,1)/2,神经网络!$D$10:$D$70,0),MATCH(ROUND(E2110*2,1)/2,神经网络!$F$8:$BN$8,0))</f>
        <v>-0.26824502053576799</v>
      </c>
      <c r="I2110">
        <f t="shared" si="238"/>
        <v>1750.7419247856883</v>
      </c>
      <c r="J2110">
        <f t="shared" si="239"/>
        <v>176.59191572562904</v>
      </c>
      <c r="K2110">
        <f t="shared" si="240"/>
        <v>9.9140547719399397</v>
      </c>
      <c r="L2110">
        <f>MIN(MAX(L2109*(1+MAX(MIN(((B2110-B2109)/B2109)/($K$7*卓尔金历!$O$8),0),-卓尔金历!$N$11))+MIN(MAX(((B2110-B2109)/B2109)/($K$7*卓尔金历!$O$8),0),卓尔金历!$N$11),0),1)</f>
        <v>0.19567676710445542</v>
      </c>
      <c r="M2110">
        <f t="shared" si="241"/>
        <v>1017.6669932684096</v>
      </c>
      <c r="N2110">
        <f t="shared" si="242"/>
        <v>1.1220170971880301E-3</v>
      </c>
      <c r="O2110">
        <f t="shared" si="244"/>
        <v>1.0161652411530065E-2</v>
      </c>
      <c r="P2110">
        <f t="shared" si="245"/>
        <v>1</v>
      </c>
      <c r="Q2110">
        <f t="shared" si="243"/>
        <v>25.346996024449627</v>
      </c>
    </row>
    <row r="2111" spans="1:17">
      <c r="A2111" s="842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237"/>
        <v>1.1489088525168787</v>
      </c>
      <c r="G2111">
        <f>LN(F2111/参数实验室!$E$58)/参数实验室!$E$59</f>
        <v>-0.11767363459196985</v>
      </c>
      <c r="H2111" s="905">
        <f>INDEX(神经网络!$F$10:$BN$70,MATCH(ROUND(G2111*2,1)/2,神经网络!$D$10:$D$70,0),MATCH(ROUND(E2111*2,1)/2,神经网络!$F$8:$BN$8,0))</f>
        <v>-0.26824502053576799</v>
      </c>
      <c r="I2111">
        <f t="shared" si="238"/>
        <v>1751.3584640198942</v>
      </c>
      <c r="J2111">
        <f t="shared" si="239"/>
        <v>176.3600814013802</v>
      </c>
      <c r="K2111">
        <f t="shared" si="240"/>
        <v>9.9305832142022812</v>
      </c>
      <c r="L2111">
        <f>MIN(MAX(L2110*(1+MAX(MIN(((B2111-B2110)/B2110)/($K$7*卓尔金历!$O$8),0),-卓尔金历!$N$11))+MIN(MAX(((B2111-B2110)/B2110)/($K$7*卓尔金历!$O$8),0),卓尔金历!$N$11),0),1)</f>
        <v>0.18811797338896308</v>
      </c>
      <c r="M2111">
        <f t="shared" si="241"/>
        <v>1017.7371199906559</v>
      </c>
      <c r="N2111">
        <f t="shared" si="242"/>
        <v>-1.3128252405905166E-3</v>
      </c>
      <c r="O2111">
        <f t="shared" si="244"/>
        <v>1.00223223912363E-2</v>
      </c>
      <c r="P2111">
        <f t="shared" si="245"/>
        <v>1</v>
      </c>
      <c r="Q2111">
        <f t="shared" si="243"/>
        <v>25.355922193005423</v>
      </c>
    </row>
    <row r="2112" spans="1:17">
      <c r="A2112" s="842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237"/>
        <v>1.1295067227626525</v>
      </c>
      <c r="G2112">
        <f>LN(F2112/参数实验室!$E$58)/参数实验室!$E$59</f>
        <v>-0.1266127697672888</v>
      </c>
      <c r="H2112" s="905">
        <f>INDEX(神经网络!$F$10:$BN$70,MATCH(ROUND(G2112*2,1)/2,神经网络!$D$10:$D$70,0),MATCH(ROUND(E2112*2,1)/2,神经网络!$F$8:$BN$8,0))</f>
        <v>-0.37219283649664259</v>
      </c>
      <c r="I2112">
        <f t="shared" si="238"/>
        <v>1747.6902641881327</v>
      </c>
      <c r="J2112">
        <f t="shared" si="239"/>
        <v>177.73712142372568</v>
      </c>
      <c r="K2112">
        <f t="shared" si="240"/>
        <v>9.8330064658897864</v>
      </c>
      <c r="L2112">
        <f>MIN(MAX(L2111*(1+MAX(MIN(((B2112-B2111)/B2111)/($K$7*卓尔金历!$O$8),0),-卓尔金历!$N$11))+MIN(MAX(((B2112-B2111)/B2111)/($K$7*卓尔金历!$O$8),0),卓尔金历!$N$11),0),1)</f>
        <v>0.41786641966311583</v>
      </c>
      <c r="M2112">
        <f t="shared" si="241"/>
        <v>1017.3361204757027</v>
      </c>
      <c r="N2112">
        <f t="shared" si="242"/>
        <v>7.8081162778069896E-3</v>
      </c>
      <c r="O2112">
        <f t="shared" si="244"/>
        <v>9.4336885436457057E-3</v>
      </c>
      <c r="P2112">
        <f t="shared" si="245"/>
        <v>0.2010412073063135</v>
      </c>
      <c r="Q2112">
        <f t="shared" si="243"/>
        <v>25.302814510350295</v>
      </c>
    </row>
    <row r="2113" spans="1:17">
      <c r="A2113" s="842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237"/>
        <v>1.1146806221536294</v>
      </c>
      <c r="G2113">
        <f>LN(F2113/参数实验室!$E$58)/参数实验室!$E$59</f>
        <v>-0.13354770955927972</v>
      </c>
      <c r="H2113" s="905">
        <f>INDEX(神经网络!$F$10:$BN$70,MATCH(ROUND(G2113*2,1)/2,神经网络!$D$10:$D$70,0),MATCH(ROUND(E2113*2,1)/2,神经网络!$F$8:$BN$8,0))</f>
        <v>-0.37219283649664259</v>
      </c>
      <c r="I2113">
        <f t="shared" si="238"/>
        <v>1743.3807814262061</v>
      </c>
      <c r="J2113">
        <f t="shared" si="239"/>
        <v>178.91464825824943</v>
      </c>
      <c r="K2113">
        <f t="shared" si="240"/>
        <v>9.7442037217085264</v>
      </c>
      <c r="L2113">
        <f>MIN(MAX(L2112*(1+MAX(MIN(((B2113-B2112)/B2112)/($K$7*卓尔金历!$O$8),0),-卓尔金历!$N$11))+MIN(MAX(((B2113-B2112)/B2112)/($K$7*卓尔金历!$O$8),0),卓尔金历!$N$11),0),1)</f>
        <v>0.6128055308899234</v>
      </c>
      <c r="M2113">
        <f t="shared" si="241"/>
        <v>1016.2878759155086</v>
      </c>
      <c r="N2113">
        <f t="shared" si="242"/>
        <v>6.6251035523216262E-3</v>
      </c>
      <c r="O2113">
        <f t="shared" si="244"/>
        <v>9.2072988408546715E-3</v>
      </c>
      <c r="P2113">
        <f t="shared" si="245"/>
        <v>0.34166912284977169</v>
      </c>
      <c r="Q2113">
        <f t="shared" si="243"/>
        <v>25.290271129859402</v>
      </c>
    </row>
    <row r="2114" spans="1:17">
      <c r="A2114" s="842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237"/>
        <v>1.1232818528871922</v>
      </c>
      <c r="G2114">
        <f>LN(F2114/参数实验室!$E$58)/参数实验室!$E$59</f>
        <v>-0.12951331398367949</v>
      </c>
      <c r="H2114" s="905">
        <f>INDEX(神经网络!$F$10:$BN$70,MATCH(ROUND(G2114*2,1)/2,神经网络!$D$10:$D$70,0),MATCH(ROUND(E2114*2,1)/2,神经网络!$F$8:$BN$8,0))</f>
        <v>-0.37219283649664259</v>
      </c>
      <c r="I2114">
        <f t="shared" si="238"/>
        <v>1741.001653570044</v>
      </c>
      <c r="J2114">
        <f t="shared" si="239"/>
        <v>179.57064761980723</v>
      </c>
      <c r="K2114">
        <f t="shared" si="240"/>
        <v>9.6953576580964889</v>
      </c>
      <c r="L2114">
        <f>MIN(MAX(L2113*(1+MAX(MIN(((B2114-B2113)/B2113)/($K$7*卓尔金历!$O$8),0),-卓尔金历!$N$11))+MIN(MAX(((B2114-B2113)/B2113)/($K$7*卓尔金历!$O$8),0),卓尔金历!$N$11),0),1)</f>
        <v>0.72069121718765383</v>
      </c>
      <c r="M2114">
        <f t="shared" si="241"/>
        <v>1015.4379815524002</v>
      </c>
      <c r="N2114">
        <f t="shared" si="242"/>
        <v>3.6665492062500958E-3</v>
      </c>
      <c r="O2114">
        <f t="shared" si="244"/>
        <v>9.1856080542565242E-3</v>
      </c>
      <c r="P2114">
        <f t="shared" si="245"/>
        <v>0.93605013041749041</v>
      </c>
      <c r="Q2114">
        <f t="shared" si="243"/>
        <v>25.278479203838028</v>
      </c>
    </row>
    <row r="2115" spans="1:17">
      <c r="A2115" s="842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237"/>
        <v>1.0599804648690381</v>
      </c>
      <c r="G2115">
        <f>LN(F2115/参数实验室!$E$58)/参数实验室!$E$59</f>
        <v>-0.15995702545645515</v>
      </c>
      <c r="H2115" s="905">
        <f>INDEX(神经网络!$F$10:$BN$70,MATCH(ROUND(G2115*2,1)/2,神经网络!$D$10:$D$70,0),MATCH(ROUND(E2115*2,1)/2,神经网络!$F$8:$BN$8,0))</f>
        <v>-0.32324466481376596</v>
      </c>
      <c r="I2115">
        <f t="shared" si="238"/>
        <v>1706.3762892477221</v>
      </c>
      <c r="J2115">
        <f t="shared" si="239"/>
        <v>189.1660348749048</v>
      </c>
      <c r="K2115">
        <f t="shared" si="240"/>
        <v>9.0205215242585499</v>
      </c>
      <c r="L2115">
        <f>MIN(MAX(L2114*(1+MAX(MIN(((B2115-B2114)/B2114)/($K$7*卓尔金历!$O$8),0),-卓尔金历!$N$11))+MIN(MAX(((B2115-B2114)/B2114)/($K$7*卓尔金历!$O$8),0),卓尔金历!$N$11),0),1)</f>
        <v>1</v>
      </c>
      <c r="M2115">
        <f t="shared" si="241"/>
        <v>1000.8834644306444</v>
      </c>
      <c r="N2115">
        <f t="shared" si="242"/>
        <v>5.343516539191423E-2</v>
      </c>
      <c r="O2115">
        <f t="shared" si="244"/>
        <v>1.4565882018761068E-2</v>
      </c>
      <c r="P2115">
        <f t="shared" si="245"/>
        <v>0</v>
      </c>
      <c r="Q2115">
        <f t="shared" si="243"/>
        <v>24.807886468373681</v>
      </c>
    </row>
    <row r="2116" spans="1:17">
      <c r="A2116" s="842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237"/>
        <v>1.0097083477047222</v>
      </c>
      <c r="G2116">
        <f>LN(F2116/参数实验室!$E$58)/参数实验室!$E$59</f>
        <v>-0.1854591344552276</v>
      </c>
      <c r="H2116" s="905">
        <f>INDEX(神经网络!$F$10:$BN$70,MATCH(ROUND(G2116*2,1)/2,神经网络!$D$10:$D$70,0),MATCH(ROUND(E2116*2,1)/2,神经网络!$F$8:$BN$8,0))</f>
        <v>-0.27026703761481252</v>
      </c>
      <c r="I2116">
        <f t="shared" si="238"/>
        <v>1677.7461615275863</v>
      </c>
      <c r="J2116">
        <f t="shared" si="239"/>
        <v>198.98487690036265</v>
      </c>
      <c r="K2116">
        <f t="shared" si="240"/>
        <v>8.4315259916344356</v>
      </c>
      <c r="L2116">
        <f>MIN(MAX(L2115*(1+MAX(MIN(((B2116-B2115)/B2115)/($K$7*卓尔金历!$O$8),0),-卓尔金历!$N$11))+MIN(MAX(((B2116-B2115)/B2115)/($K$7*卓尔金历!$O$8),0),卓尔金历!$N$11),0),1)</f>
        <v>1</v>
      </c>
      <c r="M2116">
        <f t="shared" si="241"/>
        <v>984.09032120649988</v>
      </c>
      <c r="N2116">
        <f t="shared" si="242"/>
        <v>5.1905946180830151E-2</v>
      </c>
      <c r="O2116">
        <f t="shared" si="244"/>
        <v>1.7389046103033157E-2</v>
      </c>
      <c r="P2116">
        <f t="shared" si="245"/>
        <v>0</v>
      </c>
      <c r="Q2116">
        <f t="shared" si="243"/>
        <v>24.807886468373681</v>
      </c>
    </row>
    <row r="2117" spans="1:17">
      <c r="A2117" s="842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246">C2117/B2117</f>
        <v>0.97270698803676925</v>
      </c>
      <c r="G2117">
        <f>LN(F2117/参数实验室!$E$58)/参数实验室!$E$59</f>
        <v>-0.20505398778561199</v>
      </c>
      <c r="H2117" s="905">
        <f>INDEX(神经网络!$F$10:$BN$70,MATCH(ROUND(G2117*2,1)/2,神经网络!$D$10:$D$70,0),MATCH(ROUND(E2117*2,1)/2,神经网络!$F$8:$BN$8,0))</f>
        <v>-0.27026703761481252</v>
      </c>
      <c r="I2117">
        <f t="shared" si="238"/>
        <v>1656.6752594094849</v>
      </c>
      <c r="J2117">
        <f t="shared" si="239"/>
        <v>208.23151510314784</v>
      </c>
      <c r="K2117">
        <f t="shared" si="240"/>
        <v>7.9559295267522208</v>
      </c>
      <c r="L2117">
        <f>MIN(MAX(L2116*(1+MAX(MIN(((B2117-B2116)/B2116)/($K$7*卓尔金历!$O$8),0),-卓尔金历!$N$11))+MIN(MAX(((B2117-B2116)/B2116)/($K$7*卓尔金历!$O$8),0),卓尔金历!$N$11),0),1)</f>
        <v>1</v>
      </c>
      <c r="M2117">
        <f t="shared" si="241"/>
        <v>971.73107920136044</v>
      </c>
      <c r="N2117">
        <f t="shared" si="242"/>
        <v>4.6469050044518005E-2</v>
      </c>
      <c r="O2117">
        <f t="shared" si="244"/>
        <v>1.9565177787348124E-2</v>
      </c>
      <c r="P2117">
        <f t="shared" si="245"/>
        <v>2.346909861248601E-3</v>
      </c>
      <c r="Q2117">
        <f t="shared" si="243"/>
        <v>24.807886468373681</v>
      </c>
    </row>
    <row r="2118" spans="1:17">
      <c r="A2118" s="842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246"/>
        <v>0.94981024351167709</v>
      </c>
      <c r="G2118">
        <f>LN(F2118/参数实验室!$E$58)/参数实验室!$E$59</f>
        <v>-0.21755636434105283</v>
      </c>
      <c r="H2118" s="905">
        <f>INDEX(神经网络!$F$10:$BN$70,MATCH(ROUND(G2118*2,1)/2,神经网络!$D$10:$D$70,0),MATCH(ROUND(E2118*2,1)/2,神经网络!$F$8:$BN$8,0))</f>
        <v>-0.27026703761481252</v>
      </c>
      <c r="I2118">
        <f t="shared" si="238"/>
        <v>1644.9292847241577</v>
      </c>
      <c r="J2118">
        <f t="shared" si="239"/>
        <v>213.69418618570637</v>
      </c>
      <c r="K2118">
        <f t="shared" si="240"/>
        <v>7.6975855735011294</v>
      </c>
      <c r="L2118">
        <f>MIN(MAX(L2117*(1+MAX(MIN(((B2118-B2117)/B2117)/($K$7*卓尔金历!$O$8),0),-卓尔金历!$N$11))+MIN(MAX(((B2118-B2117)/B2117)/($K$7*卓尔金历!$O$8),0),卓尔金历!$N$11),0),1)</f>
        <v>1</v>
      </c>
      <c r="M2118">
        <f t="shared" si="241"/>
        <v>964.84141956986855</v>
      </c>
      <c r="N2118">
        <f t="shared" si="242"/>
        <v>2.6233642298825788E-2</v>
      </c>
      <c r="O2118">
        <f t="shared" si="244"/>
        <v>1.9841898799000123E-2</v>
      </c>
      <c r="P2118">
        <f t="shared" si="245"/>
        <v>1.4101663688689727E-2</v>
      </c>
      <c r="Q2118">
        <f t="shared" si="243"/>
        <v>24.807473670121833</v>
      </c>
    </row>
    <row r="2119" spans="1:17">
      <c r="A2119" s="842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246"/>
        <v>0.95262852807952703</v>
      </c>
      <c r="G2119">
        <f>LN(F2119/参数实验室!$E$58)/参数实验室!$E$59</f>
        <v>-0.21600131914944068</v>
      </c>
      <c r="H2119" s="905">
        <f>INDEX(神经网络!$F$10:$BN$70,MATCH(ROUND(G2119*2,1)/2,神经网络!$D$10:$D$70,0),MATCH(ROUND(E2119*2,1)/2,神经网络!$F$8:$BN$8,0))</f>
        <v>-0.27026703761481252</v>
      </c>
      <c r="I2119">
        <f t="shared" si="238"/>
        <v>1637.5585078174056</v>
      </c>
      <c r="J2119">
        <f t="shared" si="239"/>
        <v>217.23714137504439</v>
      </c>
      <c r="K2119">
        <f t="shared" si="240"/>
        <v>7.5381147876102732</v>
      </c>
      <c r="L2119">
        <f>MIN(MAX(L2118*(1+MAX(MIN(((B2119-B2118)/B2118)/($K$7*卓尔金历!$O$8),0),-卓尔金历!$N$11))+MIN(MAX(((B2119-B2118)/B2118)/($K$7*卓尔金历!$O$8),0),卓尔金历!$N$11),0),1)</f>
        <v>1</v>
      </c>
      <c r="M2119">
        <f t="shared" si="241"/>
        <v>960.5180538664996</v>
      </c>
      <c r="N2119">
        <f t="shared" si="242"/>
        <v>1.657955816476488E-2</v>
      </c>
      <c r="O2119">
        <f t="shared" si="244"/>
        <v>1.9929531961014244E-2</v>
      </c>
      <c r="P2119">
        <f t="shared" si="245"/>
        <v>0.20752559521837599</v>
      </c>
      <c r="Q2119">
        <f t="shared" si="243"/>
        <v>24.805906129059725</v>
      </c>
    </row>
    <row r="2120" spans="1:17">
      <c r="A2120" s="842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246"/>
        <v>0.98455457670053625</v>
      </c>
      <c r="G2120">
        <f>LN(F2120/参数实验室!$E$58)/参数实验室!$E$59</f>
        <v>-0.19869987459865365</v>
      </c>
      <c r="H2120" s="905">
        <f>INDEX(神经网络!$F$10:$BN$70,MATCH(ROUND(G2120*2,1)/2,神经网络!$D$10:$D$70,0),MATCH(ROUND(E2120*2,1)/2,神经网络!$F$8:$BN$8,0))</f>
        <v>-0.27026703761481252</v>
      </c>
      <c r="I2120">
        <f t="shared" si="238"/>
        <v>1647.5389477955043</v>
      </c>
      <c r="J2120">
        <f t="shared" si="239"/>
        <v>212.33829456127</v>
      </c>
      <c r="K2120">
        <f t="shared" si="240"/>
        <v>7.7590288233199907</v>
      </c>
      <c r="L2120">
        <f>MIN(MAX(L2119*(1+MAX(MIN(((B2120-B2119)/B2119)/($K$7*卓尔金历!$O$8),0),-卓尔金历!$N$11))+MIN(MAX(((B2120-B2119)/B2119)/($K$7*卓尔金历!$O$8),0),卓尔金历!$N$11),0),1)</f>
        <v>0.33646155460168437</v>
      </c>
      <c r="M2120">
        <f t="shared" si="241"/>
        <v>966.37213037047252</v>
      </c>
      <c r="N2120">
        <f t="shared" si="242"/>
        <v>-2.25506871558252E-2</v>
      </c>
      <c r="O2120">
        <f t="shared" si="244"/>
        <v>2.0407621671121288E-2</v>
      </c>
      <c r="P2120">
        <f t="shared" si="245"/>
        <v>1.7939426782276859E-2</v>
      </c>
      <c r="Q2120">
        <f t="shared" si="243"/>
        <v>24.837280832214166</v>
      </c>
    </row>
    <row r="2121" spans="1:17">
      <c r="A2121" s="842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246"/>
        <v>0.98706706616104667</v>
      </c>
      <c r="G2121">
        <f>LN(F2121/参数实验室!$E$58)/参数实验室!$E$59</f>
        <v>-0.19736220317459077</v>
      </c>
      <c r="H2121" s="905">
        <f>INDEX(神经网络!$F$10:$BN$70,MATCH(ROUND(G2121*2,1)/2,神经网络!$D$10:$D$70,0),MATCH(ROUND(E2121*2,1)/2,神经网络!$F$8:$BN$8,0))</f>
        <v>-0.27026703761481252</v>
      </c>
      <c r="I2121">
        <f t="shared" si="238"/>
        <v>1644.4404173904377</v>
      </c>
      <c r="J2121">
        <f t="shared" si="239"/>
        <v>213.81588923027766</v>
      </c>
      <c r="K2121">
        <f t="shared" si="240"/>
        <v>7.6909177484905769</v>
      </c>
      <c r="L2121">
        <f>MIN(MAX(L2120*(1+MAX(MIN(((B2121-B2120)/B2120)/($K$7*卓尔金历!$O$8),0),-卓尔金历!$N$11))+MIN(MAX(((B2121-B2120)/B2120)/($K$7*卓尔金历!$O$8),0),卓尔金历!$N$11),0),1)</f>
        <v>0.54121598211368416</v>
      </c>
      <c r="M2121">
        <f t="shared" si="241"/>
        <v>965.76062550637334</v>
      </c>
      <c r="N2121">
        <f t="shared" si="242"/>
        <v>6.9586820034541379E-3</v>
      </c>
      <c r="O2121">
        <f t="shared" si="244"/>
        <v>2.0257946436047069E-2</v>
      </c>
      <c r="P2121">
        <f t="shared" si="245"/>
        <v>1</v>
      </c>
      <c r="Q2121">
        <f t="shared" si="243"/>
        <v>24.836442854089015</v>
      </c>
    </row>
    <row r="2122" spans="1:17">
      <c r="A2122" s="842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246"/>
        <v>0.97913870276601622</v>
      </c>
      <c r="G2122">
        <f>LN(F2122/参数实验室!$E$58)/参数实验室!$E$59</f>
        <v>-0.20159498104777127</v>
      </c>
      <c r="H2122" s="905">
        <f>INDEX(神经网络!$F$10:$BN$70,MATCH(ROUND(G2122*2,1)/2,神经网络!$D$10:$D$70,0),MATCH(ROUND(E2122*2,1)/2,神经网络!$F$8:$BN$8,0))</f>
        <v>-0.2156073030851029</v>
      </c>
      <c r="I2122">
        <f t="shared" si="238"/>
        <v>1632.851805225579</v>
      </c>
      <c r="J2122">
        <f t="shared" si="239"/>
        <v>219.39108575076764</v>
      </c>
      <c r="K2122">
        <f t="shared" si="240"/>
        <v>7.4426533769039693</v>
      </c>
      <c r="L2122">
        <f>MIN(MAX(L2121*(1+MAX(MIN(((B2122-B2121)/B2121)/($K$7*卓尔金历!$O$8),0),-卓尔金历!$N$11))+MIN(MAX(((B2122-B2121)/B2121)/($K$7*卓尔金历!$O$8),0),卓尔金历!$N$11),0),1)</f>
        <v>1</v>
      </c>
      <c r="M2122">
        <f t="shared" si="241"/>
        <v>962.07718725270752</v>
      </c>
      <c r="N2122">
        <f t="shared" si="242"/>
        <v>2.6074753099782733E-2</v>
      </c>
      <c r="O2122">
        <f t="shared" si="244"/>
        <v>2.0589602184138356E-2</v>
      </c>
      <c r="P2122">
        <f t="shared" si="245"/>
        <v>1.5473397663817159E-2</v>
      </c>
      <c r="Q2122">
        <f t="shared" si="243"/>
        <v>24.661416808300469</v>
      </c>
    </row>
    <row r="2123" spans="1:17">
      <c r="A2123" s="842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246"/>
        <v>0.95052938401436615</v>
      </c>
      <c r="G2123">
        <f>LN(F2123/参数实验室!$E$58)/参数实验室!$E$59</f>
        <v>-0.21715912606539883</v>
      </c>
      <c r="H2123" s="905">
        <f>INDEX(神经网络!$F$10:$BN$70,MATCH(ROUND(G2123*2,1)/2,神经网络!$D$10:$D$70,0),MATCH(ROUND(E2123*2,1)/2,神经网络!$F$8:$BN$8,0))</f>
        <v>-0.2156073030851029</v>
      </c>
      <c r="I2123">
        <f t="shared" si="238"/>
        <v>1613.0065595206272</v>
      </c>
      <c r="J2123">
        <f t="shared" si="239"/>
        <v>231.75811021108441</v>
      </c>
      <c r="K2123">
        <f t="shared" si="240"/>
        <v>6.9598710399023656</v>
      </c>
      <c r="L2123">
        <f>MIN(MAX(L2122*(1+MAX(MIN(((B2123-B2122)/B2122)/($K$7*卓尔金历!$O$8),0),-卓尔金历!$N$11))+MIN(MAX(((B2123-B2122)/B2122)/($K$7*卓尔金历!$O$8),0),卓尔金历!$N$11),0),1)</f>
        <v>1</v>
      </c>
      <c r="M2123">
        <f t="shared" si="241"/>
        <v>950.38435750106862</v>
      </c>
      <c r="N2123">
        <f t="shared" si="242"/>
        <v>5.6369767340346474E-2</v>
      </c>
      <c r="O2123">
        <f t="shared" si="244"/>
        <v>2.2808981791677539E-2</v>
      </c>
      <c r="P2123">
        <f t="shared" si="245"/>
        <v>1.9605711963326332E-3</v>
      </c>
      <c r="Q2123">
        <f t="shared" si="243"/>
        <v>24.656778993310525</v>
      </c>
    </row>
    <row r="2124" spans="1:17">
      <c r="A2124" s="842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246"/>
        <v>0.95077904558572135</v>
      </c>
      <c r="G2124">
        <f>LN(F2124/参数实验室!$E$58)/参数实验室!$E$59</f>
        <v>-0.2170212884754098</v>
      </c>
      <c r="H2124" s="905">
        <f>INDEX(神经网络!$F$10:$BN$70,MATCH(ROUND(G2124*2,1)/2,神经网络!$D$10:$D$70,0),MATCH(ROUND(E2124*2,1)/2,神经网络!$F$8:$BN$8,0))</f>
        <v>-0.2156073030851029</v>
      </c>
      <c r="I2124">
        <f t="shared" si="238"/>
        <v>1614.6957139233934</v>
      </c>
      <c r="J2124">
        <f t="shared" si="239"/>
        <v>230.63245680539436</v>
      </c>
      <c r="K2124">
        <f t="shared" si="240"/>
        <v>7.0011642606134119</v>
      </c>
      <c r="L2124">
        <f>MIN(MAX(L2123*(1+MAX(MIN(((B2124-B2123)/B2123)/($K$7*卓尔金历!$O$8),0),-卓尔金历!$N$11))+MIN(MAX(((B2124-B2123)/B2123)/($K$7*卓尔金历!$O$8),0),卓尔金历!$N$11),0),1)</f>
        <v>0.8570855772035707</v>
      </c>
      <c r="M2124">
        <f t="shared" si="241"/>
        <v>951.37960820994999</v>
      </c>
      <c r="N2124">
        <f t="shared" si="242"/>
        <v>-4.8570184001968169E-3</v>
      </c>
      <c r="O2124">
        <f t="shared" si="244"/>
        <v>2.2975881451903383E-2</v>
      </c>
      <c r="P2124">
        <f t="shared" si="245"/>
        <v>1</v>
      </c>
      <c r="Q2124">
        <f t="shared" si="243"/>
        <v>24.656829616811496</v>
      </c>
    </row>
    <row r="2125" spans="1:17">
      <c r="A2125" s="842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246"/>
        <v>0.9272285376882875</v>
      </c>
      <c r="G2125">
        <f>LN(F2125/参数实验室!$E$58)/参数实验室!$E$59</f>
        <v>-0.23018548161381228</v>
      </c>
      <c r="H2125" s="905">
        <f>INDEX(神经网络!$F$10:$BN$70,MATCH(ROUND(G2125*2,1)/2,神经网络!$D$10:$D$70,0),MATCH(ROUND(E2125*2,1)/2,神经网络!$F$8:$BN$8,0))</f>
        <v>-0.32480371081244391</v>
      </c>
      <c r="I2125">
        <f t="shared" si="238"/>
        <v>1610.386636734499</v>
      </c>
      <c r="J2125">
        <f t="shared" si="239"/>
        <v>233.48709149674744</v>
      </c>
      <c r="K2125">
        <f t="shared" si="240"/>
        <v>6.8971120690709888</v>
      </c>
      <c r="L2125">
        <f>MIN(MAX(L2124*(1+MAX(MIN(((B2125-B2124)/B2124)/($K$7*卓尔金历!$O$8),0),-卓尔金历!$N$11))+MIN(MAX(((B2125-B2124)/B2124)/($K$7*卓尔金历!$O$8),0),卓尔金历!$N$11),0),1)</f>
        <v>1</v>
      </c>
      <c r="M2125">
        <f t="shared" si="241"/>
        <v>949.20354449775039</v>
      </c>
      <c r="N2125">
        <f t="shared" si="242"/>
        <v>1.2377419600406921E-2</v>
      </c>
      <c r="O2125">
        <f t="shared" si="244"/>
        <v>2.2891428019700375E-2</v>
      </c>
      <c r="P2125">
        <f t="shared" si="245"/>
        <v>0.6519921970502276</v>
      </c>
      <c r="Q2125">
        <f t="shared" si="243"/>
        <v>24.591028871113039</v>
      </c>
    </row>
    <row r="2126" spans="1:17">
      <c r="A2126" s="842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246"/>
        <v>0.94658747829953904</v>
      </c>
      <c r="G2126">
        <f>LN(F2126/参数实验室!$E$58)/参数实验室!$E$59</f>
        <v>-0.21934025488297812</v>
      </c>
      <c r="H2126" s="905">
        <f>INDEX(神经网络!$F$10:$BN$70,MATCH(ROUND(G2126*2,1)/2,神经网络!$D$10:$D$70,0),MATCH(ROUND(E2126*2,1)/2,神经网络!$F$8:$BN$8,0))</f>
        <v>-0.2156073030851029</v>
      </c>
      <c r="I2126">
        <f t="shared" si="238"/>
        <v>1610.8130279488569</v>
      </c>
      <c r="J2126">
        <f t="shared" si="239"/>
        <v>233.29675591556548</v>
      </c>
      <c r="K2126">
        <f t="shared" si="240"/>
        <v>6.9045667678801355</v>
      </c>
      <c r="L2126">
        <f>MIN(MAX(L2125*(1+MAX(MIN(((B2126-B2125)/B2125)/($K$7*卓尔金历!$O$8),0),-卓尔金历!$N$11))+MIN(MAX(((B2126-B2125)/B2125)/($K$7*卓尔金历!$O$8),0),卓尔金历!$N$11),0),1)</f>
        <v>0.97601369133045168</v>
      </c>
      <c r="M2126">
        <f t="shared" si="241"/>
        <v>949.45487051026123</v>
      </c>
      <c r="N2126">
        <f t="shared" si="242"/>
        <v>-8.1518674099635485E-4</v>
      </c>
      <c r="O2126">
        <f t="shared" si="244"/>
        <v>2.2757618893020203E-2</v>
      </c>
      <c r="P2126">
        <f t="shared" si="245"/>
        <v>1</v>
      </c>
      <c r="Q2126">
        <f t="shared" si="243"/>
        <v>24.595274061649942</v>
      </c>
    </row>
    <row r="2127" spans="1:17">
      <c r="A2127" s="842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246"/>
        <v>0.97840941226657052</v>
      </c>
      <c r="G2127">
        <f>LN(F2127/参数实验室!$E$58)/参数实验室!$E$59</f>
        <v>-0.20198605300353537</v>
      </c>
      <c r="H2127" s="905">
        <f>INDEX(神经网络!$F$10:$BN$70,MATCH(ROUND(G2127*2,1)/2,神经网络!$D$10:$D$70,0),MATCH(ROUND(E2127*2,1)/2,神经网络!$F$8:$BN$8,0))</f>
        <v>-0.2156073030851029</v>
      </c>
      <c r="I2127">
        <f t="shared" si="238"/>
        <v>1615.5604405653489</v>
      </c>
      <c r="J2127">
        <f t="shared" si="239"/>
        <v>230.10773712142321</v>
      </c>
      <c r="K2127">
        <f t="shared" si="240"/>
        <v>7.0208870886981529</v>
      </c>
      <c r="L2127">
        <f>MIN(MAX(L2126*(1+MAX(MIN(((B2127-B2126)/B2126)/($K$7*卓尔金历!$O$8),0),-卓尔金历!$N$11))+MIN(MAX(((B2127-B2126)/B2126)/($K$7*卓尔金历!$O$8),0),卓尔金历!$N$11),0),1)</f>
        <v>0.58344957427919897</v>
      </c>
      <c r="M2127">
        <f t="shared" si="241"/>
        <v>952.18599868653973</v>
      </c>
      <c r="N2127">
        <f t="shared" si="242"/>
        <v>-1.3669366218261675E-2</v>
      </c>
      <c r="O2127">
        <f t="shared" si="244"/>
        <v>2.327896300318253E-2</v>
      </c>
      <c r="P2127">
        <f t="shared" si="245"/>
        <v>0.5672664017624669</v>
      </c>
      <c r="Q2127">
        <f t="shared" si="243"/>
        <v>24.667761626848641</v>
      </c>
    </row>
    <row r="2128" spans="1:17">
      <c r="A2128" s="842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246"/>
        <v>0.97097205170158762</v>
      </c>
      <c r="G2128">
        <f>LN(F2128/参数实验室!$E$58)/参数实验室!$E$59</f>
        <v>-0.20599096202181796</v>
      </c>
      <c r="H2128" s="905">
        <f>INDEX(神经网络!$F$10:$BN$70,MATCH(ROUND(G2128*2,1)/2,神经网络!$D$10:$D$70,0),MATCH(ROUND(E2128*2,1)/2,神经网络!$F$8:$BN$8,0))</f>
        <v>-0.2156073030851029</v>
      </c>
      <c r="I2128">
        <f t="shared" si="238"/>
        <v>1614.2859415193136</v>
      </c>
      <c r="J2128">
        <f t="shared" si="239"/>
        <v>230.94968277403086</v>
      </c>
      <c r="K2128">
        <f t="shared" si="240"/>
        <v>6.9897733659101267</v>
      </c>
      <c r="L2128">
        <f>MIN(MAX(L2127*(1+MAX(MIN(((B2128-B2127)/B2127)/($K$7*卓尔金历!$O$8),0),-卓尔金历!$N$11))+MIN(MAX(((B2128-B2127)/B2127)/($K$7*卓尔金历!$O$8),0),卓尔金历!$N$11),0),1)</f>
        <v>0.69111075739484562</v>
      </c>
      <c r="M2128">
        <f t="shared" si="241"/>
        <v>951.74772901037306</v>
      </c>
      <c r="N2128">
        <f t="shared" si="242"/>
        <v>3.6589193529088645E-3</v>
      </c>
      <c r="O2128">
        <f t="shared" si="244"/>
        <v>2.3171635474913646E-2</v>
      </c>
      <c r="P2128">
        <f t="shared" si="245"/>
        <v>1</v>
      </c>
      <c r="Q2128">
        <f t="shared" si="243"/>
        <v>24.656722541037656</v>
      </c>
    </row>
    <row r="2129" spans="1:17">
      <c r="A2129" s="842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246"/>
        <v>0.96703590876408796</v>
      </c>
      <c r="G2129">
        <f>LN(F2129/参数实验室!$E$58)/参数实验室!$E$59</f>
        <v>-0.2081229484921534</v>
      </c>
      <c r="H2129" s="905">
        <f>INDEX(神经网络!$F$10:$BN$70,MATCH(ROUND(G2129*2,1)/2,神经网络!$D$10:$D$70,0),MATCH(ROUND(E2129*2,1)/2,神经网络!$F$8:$BN$8,0))</f>
        <v>-0.2156073030851029</v>
      </c>
      <c r="I2129">
        <f t="shared" si="238"/>
        <v>1615.2469007001087</v>
      </c>
      <c r="J2129">
        <f t="shared" si="239"/>
        <v>230.31203862575262</v>
      </c>
      <c r="K2129">
        <f t="shared" si="240"/>
        <v>7.0132977430885273</v>
      </c>
      <c r="L2129">
        <f>MIN(MAX(L2128*(1+MAX(MIN(((B2129-B2128)/B2128)/($K$7*卓尔金历!$O$8),0),-卓尔金历!$N$11))+MIN(MAX(((B2129-B2128)/B2128)/($K$7*卓尔金历!$O$8),0),卓尔金历!$N$11),0),1)</f>
        <v>0.63496525500206213</v>
      </c>
      <c r="M2129">
        <f t="shared" si="241"/>
        <v>952.13928509567461</v>
      </c>
      <c r="N2129">
        <f t="shared" si="242"/>
        <v>-2.7609656814385876E-3</v>
      </c>
      <c r="O2129">
        <f t="shared" si="244"/>
        <v>2.1878608759287946E-2</v>
      </c>
      <c r="P2129">
        <f t="shared" si="245"/>
        <v>1</v>
      </c>
      <c r="Q2129">
        <f t="shared" si="243"/>
        <v>24.67140030244579</v>
      </c>
    </row>
    <row r="2130" spans="1:17">
      <c r="A2130" s="842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246"/>
        <v>0.94644283370787674</v>
      </c>
      <c r="G2130">
        <f>LN(F2130/参数实验室!$E$58)/参数实验室!$E$59</f>
        <v>-0.21942046204966742</v>
      </c>
      <c r="H2130" s="905">
        <f>INDEX(神经网络!$F$10:$BN$70,MATCH(ROUND(G2130*2,1)/2,神经网络!$D$10:$D$70,0),MATCH(ROUND(E2130*2,1)/2,神经网络!$F$8:$BN$8,0))</f>
        <v>-0.16129207390035175</v>
      </c>
      <c r="I2130">
        <f t="shared" si="238"/>
        <v>1611.5108023922007</v>
      </c>
      <c r="J2130">
        <f t="shared" si="239"/>
        <v>232.78280994373677</v>
      </c>
      <c r="K2130">
        <f t="shared" si="240"/>
        <v>6.9228084444109097</v>
      </c>
      <c r="L2130">
        <f>MIN(MAX(L2129*(1+MAX(MIN(((B2130-B2129)/B2129)/($K$7*卓尔金历!$O$8),0),-卓尔金历!$N$11))+MIN(MAX(((B2130-B2129)/B2129)/($K$7*卓尔金历!$O$8),0),卓尔金历!$N$11),0),1)</f>
        <v>0.95062719589344358</v>
      </c>
      <c r="M2130">
        <f t="shared" si="241"/>
        <v>950.74089021665748</v>
      </c>
      <c r="N2130">
        <f t="shared" si="242"/>
        <v>1.0727929519997934E-2</v>
      </c>
      <c r="O2130">
        <f t="shared" si="244"/>
        <v>2.167516912593024E-2</v>
      </c>
      <c r="P2130">
        <f t="shared" si="245"/>
        <v>0.74058294996291929</v>
      </c>
      <c r="Q2130">
        <f t="shared" si="243"/>
        <v>24.614334861314941</v>
      </c>
    </row>
    <row r="2131" spans="1:17">
      <c r="A2131" s="842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246"/>
        <v>0.88328462284261444</v>
      </c>
      <c r="G2131">
        <f>LN(F2131/参数实验室!$E$58)/参数实验室!$E$59</f>
        <v>-0.25566850218688364</v>
      </c>
      <c r="H2131" s="905">
        <f>INDEX(神经网络!$F$10:$BN$70,MATCH(ROUND(G2131*2,1)/2,神经网络!$D$10:$D$70,0),MATCH(ROUND(E2131*2,1)/2,神经网络!$F$8:$BN$8,0))</f>
        <v>-0.16134077933704755</v>
      </c>
      <c r="I2131">
        <f t="shared" si="238"/>
        <v>1591.5697438005207</v>
      </c>
      <c r="J2131">
        <f t="shared" si="239"/>
        <v>250.64163441203414</v>
      </c>
      <c r="K2131">
        <f t="shared" si="240"/>
        <v>6.3499815085953015</v>
      </c>
      <c r="L2131">
        <f>MIN(MAX(L2130*(1+MAX(MIN(((B2131-B2130)/B2130)/($K$7*卓尔金历!$O$8),0),-卓尔金历!$N$11))+MIN(MAX(((B2131-B2130)/B2130)/($K$7*卓尔金历!$O$8),0),卓尔金历!$N$11),0),1)</f>
        <v>1</v>
      </c>
      <c r="M2131">
        <f t="shared" si="241"/>
        <v>939.55714161904928</v>
      </c>
      <c r="N2131">
        <f t="shared" si="242"/>
        <v>7.67188284762685E-2</v>
      </c>
      <c r="O2131">
        <f t="shared" si="244"/>
        <v>2.5292014290541179E-2</v>
      </c>
      <c r="P2131">
        <f t="shared" si="245"/>
        <v>0</v>
      </c>
      <c r="Q2131">
        <f t="shared" si="243"/>
        <v>24.388767217872342</v>
      </c>
    </row>
    <row r="2132" spans="1:17">
      <c r="A2132" s="842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246"/>
        <v>0.79246615497012696</v>
      </c>
      <c r="G2132">
        <f>LN(F2132/参数实验室!$E$58)/参数实验室!$E$59</f>
        <v>-0.3126139516968231</v>
      </c>
      <c r="H2132" s="905">
        <f>INDEX(神经网络!$F$10:$BN$70,MATCH(ROUND(G2132*2,1)/2,神经网络!$D$10:$D$70,0),MATCH(ROUND(E2132*2,1)/2,神经网络!$F$8:$BN$8,0))</f>
        <v>-0.21573636526859669</v>
      </c>
      <c r="I2132">
        <f t="shared" si="238"/>
        <v>1565.2160071648138</v>
      </c>
      <c r="J2132">
        <f t="shared" si="239"/>
        <v>276.36486971788781</v>
      </c>
      <c r="K2132">
        <f t="shared" si="240"/>
        <v>5.6635852768211103</v>
      </c>
      <c r="L2132">
        <f>MIN(MAX(L2131*(1+MAX(MIN(((B2132-B2131)/B2131)/($K$7*卓尔金历!$O$8),0),-卓尔金历!$N$11))+MIN(MAX(((B2132-B2131)/B2131)/($K$7*卓尔金历!$O$8),0),卓尔金历!$N$11),0),1)</f>
        <v>1</v>
      </c>
      <c r="M2132">
        <f t="shared" si="241"/>
        <v>923.99964465049084</v>
      </c>
      <c r="N2132">
        <f t="shared" si="242"/>
        <v>0.10262953864866185</v>
      </c>
      <c r="O2132">
        <f t="shared" si="244"/>
        <v>3.0775546561788793E-2</v>
      </c>
      <c r="P2132">
        <f t="shared" si="245"/>
        <v>0</v>
      </c>
      <c r="Q2132">
        <f t="shared" si="243"/>
        <v>24.388767217872342</v>
      </c>
    </row>
    <row r="2133" spans="1:17">
      <c r="A2133" s="842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246"/>
        <v>0.79563708961205981</v>
      </c>
      <c r="G2133">
        <f>LN(F2133/参数实验室!$E$58)/参数实验室!$E$59</f>
        <v>-0.31051801733672912</v>
      </c>
      <c r="H2133" s="905">
        <f>INDEX(神经网络!$F$10:$BN$70,MATCH(ROUND(G2133*2,1)/2,神经网络!$D$10:$D$70,0),MATCH(ROUND(E2133*2,1)/2,神经网络!$F$8:$BN$8,0))</f>
        <v>-0.27058262084342238</v>
      </c>
      <c r="I2133">
        <f t="shared" si="238"/>
        <v>1564.7216346017724</v>
      </c>
      <c r="J2133">
        <f t="shared" si="239"/>
        <v>276.76948246279028</v>
      </c>
      <c r="K2133">
        <f t="shared" si="240"/>
        <v>5.6535193861633148</v>
      </c>
      <c r="L2133">
        <f>MIN(MAX(L2132*(1+MAX(MIN(((B2133-B2132)/B2132)/($K$7*卓尔金历!$O$8),0),-卓尔金历!$N$11))+MIN(MAX(((B2133-B2132)/B2132)/($K$7*卓尔金历!$O$8),0),卓尔金历!$N$11),0),1)</f>
        <v>1</v>
      </c>
      <c r="M2133">
        <f t="shared" si="241"/>
        <v>923.70779990159724</v>
      </c>
      <c r="N2133">
        <f t="shared" si="242"/>
        <v>1.4640527405508103E-3</v>
      </c>
      <c r="O2133">
        <f t="shared" si="244"/>
        <v>3.0944787026937041E-2</v>
      </c>
      <c r="P2133">
        <f t="shared" si="245"/>
        <v>1</v>
      </c>
      <c r="Q2133">
        <f t="shared" si="243"/>
        <v>24.388767217872342</v>
      </c>
    </row>
    <row r="2134" spans="1:17">
      <c r="A2134" s="842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246"/>
        <v>0.80872591500837998</v>
      </c>
      <c r="G2134">
        <f>LN(F2134/参数实验室!$E$58)/参数实验室!$E$59</f>
        <v>-0.30195402611410505</v>
      </c>
      <c r="H2134" s="905">
        <f>INDEX(神经网络!$F$10:$BN$70,MATCH(ROUND(G2134*2,1)/2,神经网络!$D$10:$D$70,0),MATCH(ROUND(E2134*2,1)/2,神经网络!$F$8:$BN$8,0))</f>
        <v>-0.21573636526859669</v>
      </c>
      <c r="I2134">
        <f t="shared" si="238"/>
        <v>1574.3685264408152</v>
      </c>
      <c r="J2134">
        <f t="shared" si="239"/>
        <v>270.46326962212152</v>
      </c>
      <c r="K2134">
        <f t="shared" si="240"/>
        <v>5.821006780848462</v>
      </c>
      <c r="L2134">
        <f>MIN(MAX(L2133*(1+MAX(MIN(((B2134-B2133)/B2133)/($K$7*卓尔金历!$O$8),0),-卓尔金历!$N$11))+MIN(MAX(((B2134-B2133)/B2133)/($K$7*卓尔金历!$O$8),0),卓尔金历!$N$11),0),1)</f>
        <v>0.32956491476788674</v>
      </c>
      <c r="M2134">
        <f t="shared" si="241"/>
        <v>929.40268456317403</v>
      </c>
      <c r="N2134">
        <f t="shared" si="242"/>
        <v>-2.278507292261376E-2</v>
      </c>
      <c r="O2134">
        <f t="shared" si="244"/>
        <v>3.2237198005470827E-2</v>
      </c>
      <c r="P2134">
        <f t="shared" si="245"/>
        <v>0.38869848218459346</v>
      </c>
      <c r="Q2134">
        <f t="shared" si="243"/>
        <v>24.539129936860558</v>
      </c>
    </row>
    <row r="2135" spans="1:17">
      <c r="A2135" s="842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246"/>
        <v>0.74376047690323699</v>
      </c>
      <c r="G2135">
        <f>LN(F2135/参数实验室!$E$58)/参数实验室!$E$59</f>
        <v>-0.34590583982190093</v>
      </c>
      <c r="H2135" s="905">
        <f>INDEX(神经网络!$F$10:$BN$70,MATCH(ROUND(G2135*2,1)/2,神经网络!$D$10:$D$70,0),MATCH(ROUND(E2135*2,1)/2,神经网络!$F$8:$BN$8,0))</f>
        <v>-0.21563933380856995</v>
      </c>
      <c r="I2135">
        <f t="shared" si="238"/>
        <v>1546.4282786305466</v>
      </c>
      <c r="J2135">
        <f t="shared" si="239"/>
        <v>292.71218227524787</v>
      </c>
      <c r="K2135">
        <f t="shared" si="240"/>
        <v>5.2831018736910105</v>
      </c>
      <c r="L2135">
        <f>MIN(MAX(L2134*(1+MAX(MIN(((B2135-B2134)/B2134)/($K$7*卓尔金历!$O$8),0),-卓尔金历!$N$11))+MIN(MAX(((B2135-B2134)/B2134)/($K$7*卓尔金历!$O$8),0),卓尔金历!$N$11),0),1)</f>
        <v>1</v>
      </c>
      <c r="M2135">
        <f t="shared" si="241"/>
        <v>923.96681849252752</v>
      </c>
      <c r="N2135">
        <f t="shared" si="242"/>
        <v>8.2262233552864591E-2</v>
      </c>
      <c r="O2135">
        <f t="shared" si="244"/>
        <v>3.4559129657315411E-2</v>
      </c>
      <c r="P2135">
        <f t="shared" si="245"/>
        <v>4.2797989727238221E-3</v>
      </c>
      <c r="Q2135">
        <f t="shared" si="243"/>
        <v>24.369853753069208</v>
      </c>
    </row>
    <row r="2136" spans="1:17">
      <c r="A2136" s="842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246"/>
        <v>0.74097652569451877</v>
      </c>
      <c r="G2136">
        <f>LN(F2136/参数实验室!$E$58)/参数实验室!$E$59</f>
        <v>-0.34787409380557127</v>
      </c>
      <c r="H2136" s="905">
        <f>INDEX(神经网络!$F$10:$BN$70,MATCH(ROUND(G2136*2,1)/2,神经网络!$D$10:$D$70,0),MATCH(ROUND(E2136*2,1)/2,神经网络!$F$8:$BN$8,0))</f>
        <v>-0.27051584967320108</v>
      </c>
      <c r="I2136">
        <f t="shared" ref="I2136:I2199" si="247">I2135*(1+(B2136-B2135)/B2135*H2135)</f>
        <v>1544.0066849924945</v>
      </c>
      <c r="J2136">
        <f t="shared" ref="J2136:J2199" si="248">J2135*B2136/B2135</f>
        <v>294.8377957783004</v>
      </c>
      <c r="K2136">
        <f t="shared" ref="K2136:K2199" si="249">I2136/J2136</f>
        <v>5.2368003936425129</v>
      </c>
      <c r="L2136">
        <f>MIN(MAX(L2135*(1+MAX(MIN(((B2136-B2135)/B2135)/($K$7*卓尔金历!$O$8),0),-卓尔金历!$N$11))+MIN(MAX(((B2136-B2135)/B2135)/($K$7*卓尔金历!$O$8),0),卓尔金历!$N$11),0),1)</f>
        <v>1</v>
      </c>
      <c r="M2136">
        <f t="shared" ref="M2136:M2199" si="250">M2135*(1+(B2136-B2135)/B2135*H2135*L2135)</f>
        <v>922.51995399816235</v>
      </c>
      <c r="N2136">
        <f t="shared" ref="N2136:N2199" si="251">(B2136-B2135)/B2135</f>
        <v>7.2617869421428994E-3</v>
      </c>
      <c r="O2136">
        <f t="shared" si="244"/>
        <v>3.4089442361537582E-2</v>
      </c>
      <c r="P2136">
        <f t="shared" si="245"/>
        <v>1</v>
      </c>
      <c r="Q2136">
        <f t="shared" ref="Q2136:Q2199" si="252">Q2135*(1+(B2136-B2135)/B2135*H2135*P2135)</f>
        <v>24.369690429908015</v>
      </c>
    </row>
    <row r="2137" spans="1:17">
      <c r="A2137" s="842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246"/>
        <v>0.70779861489419515</v>
      </c>
      <c r="G2137">
        <f>LN(F2137/参数实验室!$E$58)/参数实验室!$E$59</f>
        <v>-0.37191730826924185</v>
      </c>
      <c r="H2137" s="905">
        <f>INDEX(神经网络!$F$10:$BN$70,MATCH(ROUND(G2137*2,1)/2,神经网络!$D$10:$D$70,0),MATCH(ROUND(E2137*2,1)/2,神经网络!$F$8:$BN$8,0))</f>
        <v>-0.27051584967320108</v>
      </c>
      <c r="I2137">
        <f t="shared" si="247"/>
        <v>1535.2098640753904</v>
      </c>
      <c r="J2137">
        <f t="shared" si="248"/>
        <v>301.04744423606348</v>
      </c>
      <c r="K2137">
        <f t="shared" si="249"/>
        <v>5.099561193655477</v>
      </c>
      <c r="L2137">
        <f>MIN(MAX(L2136*(1+MAX(MIN(((B2137-B2136)/B2136)/($K$7*卓尔金历!$O$8),0),-卓尔金历!$N$11))+MIN(MAX(((B2137-B2136)/B2136)/($K$7*卓尔金历!$O$8),0),卓尔金历!$N$11),0),1)</f>
        <v>1</v>
      </c>
      <c r="M2137">
        <f t="shared" si="250"/>
        <v>917.26399046726851</v>
      </c>
      <c r="N2137">
        <f t="shared" si="251"/>
        <v>2.1061236200640703E-2</v>
      </c>
      <c r="O2137">
        <f t="shared" si="244"/>
        <v>3.3423667963876892E-2</v>
      </c>
      <c r="P2137">
        <f t="shared" si="245"/>
        <v>0.51166303853518003</v>
      </c>
      <c r="Q2137">
        <f t="shared" si="252"/>
        <v>24.230846599372267</v>
      </c>
    </row>
    <row r="2138" spans="1:17">
      <c r="A2138" s="842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246"/>
        <v>0.69596400654426471</v>
      </c>
      <c r="G2138">
        <f>LN(F2138/参数实验室!$E$58)/参数实验室!$E$59</f>
        <v>-0.38076722222589243</v>
      </c>
      <c r="H2138" s="905">
        <f>INDEX(神经网络!$F$10:$BN$70,MATCH(ROUND(G2138*2,1)/2,神经网络!$D$10:$D$70,0),MATCH(ROUND(E2138*2,1)/2,神经网络!$F$8:$BN$8,0))</f>
        <v>-0.37511633982943671</v>
      </c>
      <c r="I2138">
        <f t="shared" si="247"/>
        <v>1535.6601417665188</v>
      </c>
      <c r="J2138">
        <f t="shared" si="248"/>
        <v>300.72104066078708</v>
      </c>
      <c r="K2138">
        <f t="shared" si="249"/>
        <v>5.1065936004748709</v>
      </c>
      <c r="L2138">
        <f>MIN(MAX(L2137*(1+MAX(MIN(((B2138-B2137)/B2137)/($K$7*卓尔金历!$O$8),0),-卓尔金历!$N$11))+MIN(MAX(((B2138-B2137)/B2137)/($K$7*卓尔金历!$O$8),0),卓尔金历!$N$11),0),1)</f>
        <v>0.96809738569026338</v>
      </c>
      <c r="M2138">
        <f t="shared" si="250"/>
        <v>917.53302437686466</v>
      </c>
      <c r="N2138">
        <f t="shared" si="251"/>
        <v>-1.0842263620760646E-3</v>
      </c>
      <c r="O2138">
        <f t="shared" si="244"/>
        <v>3.3194117574158612E-2</v>
      </c>
      <c r="P2138">
        <f t="shared" si="245"/>
        <v>1</v>
      </c>
      <c r="Q2138">
        <f t="shared" si="252"/>
        <v>24.23448294631217</v>
      </c>
    </row>
    <row r="2139" spans="1:17">
      <c r="A2139" s="842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246"/>
        <v>0.676610170290187</v>
      </c>
      <c r="G2139">
        <f>LN(F2139/参数实验室!$E$58)/参数实验室!$E$59</f>
        <v>-0.39556950054802015</v>
      </c>
      <c r="H2139" s="905">
        <f>INDEX(神经网络!$F$10:$BN$70,MATCH(ROUND(G2139*2,1)/2,神经网络!$D$10:$D$70,0),MATCH(ROUND(E2139*2,1)/2,神经网络!$F$8:$BN$8,0))</f>
        <v>-0.42958589347037168</v>
      </c>
      <c r="I2139">
        <f t="shared" si="247"/>
        <v>1527.7467057307224</v>
      </c>
      <c r="J2139">
        <f t="shared" si="248"/>
        <v>304.85216072782356</v>
      </c>
      <c r="K2139">
        <f t="shared" si="249"/>
        <v>5.0114347298155346</v>
      </c>
      <c r="L2139">
        <f>MIN(MAX(L2138*(1+MAX(MIN(((B2139-B2138)/B2138)/($K$7*卓尔金历!$O$8),0),-卓尔金历!$N$11))+MIN(MAX(((B2139-B2138)/B2138)/($K$7*卓尔金历!$O$8),0),卓尔金历!$N$11),0),1)</f>
        <v>1</v>
      </c>
      <c r="M2139">
        <f t="shared" si="250"/>
        <v>912.95571005776878</v>
      </c>
      <c r="N2139">
        <f t="shared" si="251"/>
        <v>1.3737382851425907E-2</v>
      </c>
      <c r="O2139">
        <f t="shared" si="244"/>
        <v>3.3156460392756042E-2</v>
      </c>
      <c r="P2139">
        <f t="shared" si="245"/>
        <v>0.94355880111540524</v>
      </c>
      <c r="Q2139">
        <f t="shared" si="252"/>
        <v>24.109599825730793</v>
      </c>
    </row>
    <row r="2140" spans="1:17">
      <c r="A2140" s="842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246"/>
        <v>0.74269511481961914</v>
      </c>
      <c r="G2140">
        <f>LN(F2140/参数实验室!$E$58)/参数实验室!$E$59</f>
        <v>-0.34665817940848381</v>
      </c>
      <c r="H2140" s="905">
        <f>INDEX(神经网络!$F$10:$BN$70,MATCH(ROUND(G2140*2,1)/2,神经网络!$D$10:$D$70,0),MATCH(ROUND(E2140*2,1)/2,神经网络!$F$8:$BN$8,0))</f>
        <v>-0.42964253785670276</v>
      </c>
      <c r="I2140">
        <f t="shared" si="247"/>
        <v>1571.4847582518432</v>
      </c>
      <c r="J2140">
        <f t="shared" si="248"/>
        <v>284.53573281193837</v>
      </c>
      <c r="K2140">
        <f t="shared" si="249"/>
        <v>5.5229785824141233</v>
      </c>
      <c r="L2140">
        <f>MIN(MAX(L2139*(1+MAX(MIN(((B2140-B2139)/B2139)/($K$7*卓尔金历!$O$8),0),-卓尔金历!$N$11))+MIN(MAX(((B2140-B2139)/B2139)/($K$7*卓尔金历!$O$8),0),卓尔金历!$N$11),0),1)</f>
        <v>0</v>
      </c>
      <c r="M2140">
        <f t="shared" si="250"/>
        <v>939.09283386643369</v>
      </c>
      <c r="N2140">
        <f t="shared" si="251"/>
        <v>-6.6643542454744117E-2</v>
      </c>
      <c r="O2140">
        <f t="shared" si="244"/>
        <v>3.7702205372255493E-2</v>
      </c>
      <c r="P2140">
        <f t="shared" si="245"/>
        <v>1.4269228755839799E-2</v>
      </c>
      <c r="Q2140">
        <f t="shared" si="252"/>
        <v>24.760878799914654</v>
      </c>
    </row>
    <row r="2141" spans="1:17">
      <c r="A2141" s="842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246"/>
        <v>0.81599999702492954</v>
      </c>
      <c r="G2141">
        <f>LN(F2141/参数实验室!$E$58)/参数实验室!$E$59</f>
        <v>-0.29725433266178869</v>
      </c>
      <c r="H2141" s="905">
        <f>INDEX(神经网络!$F$10:$BN$70,MATCH(ROUND(G2141*2,1)/2,神经网络!$D$10:$D$70,0),MATCH(ROUND(E2141*2,1)/2,神经网络!$F$8:$BN$8,0))</f>
        <v>-0.47613003728201359</v>
      </c>
      <c r="I2141">
        <f t="shared" si="247"/>
        <v>1610.1371626086402</v>
      </c>
      <c r="J2141">
        <f t="shared" si="248"/>
        <v>268.24667810542229</v>
      </c>
      <c r="K2141">
        <f t="shared" si="249"/>
        <v>6.0024495884934996</v>
      </c>
      <c r="L2141">
        <f>MIN(MAX(L2140*(1+MAX(MIN(((B2141-B2140)/B2140)/($K$7*卓尔金历!$O$8),0),-卓尔金历!$N$11))+MIN(MAX(((B2141-B2140)/B2140)/($K$7*卓尔金历!$O$8),0),卓尔金历!$N$11),0),1)</f>
        <v>0</v>
      </c>
      <c r="M2141">
        <f t="shared" si="250"/>
        <v>939.09283386643369</v>
      </c>
      <c r="N2141">
        <f t="shared" si="251"/>
        <v>-5.7247835080461384E-2</v>
      </c>
      <c r="O2141">
        <f t="shared" si="244"/>
        <v>3.9944944366729698E-2</v>
      </c>
      <c r="P2141">
        <f t="shared" si="245"/>
        <v>2.4133644968188935E-2</v>
      </c>
      <c r="Q2141">
        <f t="shared" si="252"/>
        <v>24.769569062429078</v>
      </c>
    </row>
    <row r="2142" spans="1:17">
      <c r="A2142" s="842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246"/>
        <v>0.9300834482781879</v>
      </c>
      <c r="G2142">
        <f>LN(F2142/参数实验室!$E$58)/参数实验室!$E$59</f>
        <v>-0.22857195350740234</v>
      </c>
      <c r="H2142" s="905">
        <f>INDEX(神经网络!$F$10:$BN$70,MATCH(ROUND(G2142*2,1)/2,神经网络!$D$10:$D$70,0),MATCH(ROUND(E2142*2,1)/2,神经网络!$F$8:$BN$8,0))</f>
        <v>-0.27051666057352303</v>
      </c>
      <c r="I2142">
        <f t="shared" si="247"/>
        <v>1700.4736358815896</v>
      </c>
      <c r="J2142">
        <f t="shared" si="248"/>
        <v>236.637803758828</v>
      </c>
      <c r="K2142">
        <f t="shared" si="249"/>
        <v>7.185976242471579</v>
      </c>
      <c r="L2142">
        <f>MIN(MAX(L2141*(1+MAX(MIN(((B2142-B2141)/B2141)/($K$7*卓尔金历!$O$8),0),-卓尔金历!$N$11))+MIN(MAX(((B2142-B2141)/B2141)/($K$7*卓尔金历!$O$8),0),卓尔金历!$N$11),0),1)</f>
        <v>0</v>
      </c>
      <c r="M2142">
        <f t="shared" si="250"/>
        <v>939.09283386643369</v>
      </c>
      <c r="N2142">
        <f t="shared" si="251"/>
        <v>-0.11783510077307208</v>
      </c>
      <c r="O2142">
        <f t="shared" si="244"/>
        <v>4.8595046889427923E-2</v>
      </c>
      <c r="P2142">
        <f t="shared" si="245"/>
        <v>4.5631272494573022E-3</v>
      </c>
      <c r="Q2142">
        <f t="shared" si="252"/>
        <v>24.803107407460455</v>
      </c>
    </row>
    <row r="2143" spans="1:17">
      <c r="A2143" s="842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246"/>
        <v>0.85283902083189367</v>
      </c>
      <c r="G2143">
        <f>LN(F2143/参数实验室!$E$58)/参数实验室!$E$59</f>
        <v>-0.27407863758188034</v>
      </c>
      <c r="H2143" s="905">
        <f>INDEX(神经网络!$F$10:$BN$70,MATCH(ROUND(G2143*2,1)/2,神经网络!$D$10:$D$70,0),MATCH(ROUND(E2143*2,1)/2,神经网络!$F$8:$BN$8,0))</f>
        <v>-0.21572905284168403</v>
      </c>
      <c r="I2143">
        <f t="shared" si="247"/>
        <v>1655.3858086552627</v>
      </c>
      <c r="J2143">
        <f t="shared" si="248"/>
        <v>259.83200989585362</v>
      </c>
      <c r="K2143">
        <f t="shared" si="249"/>
        <v>6.3709848887316758</v>
      </c>
      <c r="L2143">
        <f>MIN(MAX(L2142*(1+MAX(MIN(((B2143-B2142)/B2142)/($K$7*卓尔金历!$O$8),0),-卓尔金历!$N$11))+MIN(MAX(((B2143-B2142)/B2142)/($K$7*卓尔金历!$O$8),0),卓尔金历!$N$11),0),1)</f>
        <v>1</v>
      </c>
      <c r="M2143">
        <f t="shared" si="250"/>
        <v>939.09283386643369</v>
      </c>
      <c r="N2143">
        <f t="shared" si="251"/>
        <v>9.8015641493462397E-2</v>
      </c>
      <c r="O2143">
        <f t="shared" si="244"/>
        <v>5.2283138472040636E-2</v>
      </c>
      <c r="P2143">
        <f t="shared" si="245"/>
        <v>1.8055336399379604E-2</v>
      </c>
      <c r="Q2143">
        <f t="shared" si="252"/>
        <v>24.800106462169541</v>
      </c>
    </row>
    <row r="2144" spans="1:17">
      <c r="A2144" s="842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246"/>
        <v>0.80187848315184651</v>
      </c>
      <c r="G2144">
        <f>LN(F2144/参数实验室!$E$58)/参数实验室!$E$59</f>
        <v>-0.30641685255639889</v>
      </c>
      <c r="H2144" s="905">
        <f>INDEX(神经网络!$F$10:$BN$70,MATCH(ROUND(G2144*2,1)/2,神经网络!$D$10:$D$70,0),MATCH(ROUND(E2144*2,1)/2,神经网络!$F$8:$BN$8,0))</f>
        <v>-0.32496785874854517</v>
      </c>
      <c r="I2144">
        <f t="shared" si="247"/>
        <v>1639.3032614066151</v>
      </c>
      <c r="J2144">
        <f t="shared" si="248"/>
        <v>271.53345836159718</v>
      </c>
      <c r="K2144">
        <f t="shared" si="249"/>
        <v>6.0372054011243748</v>
      </c>
      <c r="L2144">
        <f>MIN(MAX(L2143*(1+MAX(MIN(((B2144-B2143)/B2143)/($K$7*卓尔金历!$O$8),0),-卓尔金历!$N$11))+MIN(MAX(((B2144-B2143)/B2143)/($K$7*卓尔金历!$O$8),0),卓尔金历!$N$11),0),1)</f>
        <v>1</v>
      </c>
      <c r="M2144">
        <f t="shared" si="250"/>
        <v>929.96927802068672</v>
      </c>
      <c r="N2144">
        <f t="shared" si="251"/>
        <v>4.5034668632374354E-2</v>
      </c>
      <c r="O2144">
        <f t="shared" si="244"/>
        <v>5.1852763611451039E-2</v>
      </c>
      <c r="P2144">
        <f t="shared" si="245"/>
        <v>0.20062941282946872</v>
      </c>
      <c r="Q2144">
        <f t="shared" si="252"/>
        <v>24.79575620693927</v>
      </c>
    </row>
    <row r="2145" spans="1:17">
      <c r="A2145" s="842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246"/>
        <v>0.82807340362317727</v>
      </c>
      <c r="G2145">
        <f>LN(F2145/参数实验室!$E$58)/参数实验室!$E$59</f>
        <v>-0.28954556469716386</v>
      </c>
      <c r="H2145" s="905">
        <f>INDEX(神经网络!$F$10:$BN$70,MATCH(ROUND(G2145*2,1)/2,神经网络!$D$10:$D$70,0),MATCH(ROUND(E2145*2,1)/2,神经网络!$F$8:$BN$8,0))</f>
        <v>-0.37518542974089059</v>
      </c>
      <c r="I2145">
        <f t="shared" si="247"/>
        <v>1658.2168916378944</v>
      </c>
      <c r="J2145">
        <f t="shared" si="248"/>
        <v>261.89298112605195</v>
      </c>
      <c r="K2145">
        <f t="shared" si="249"/>
        <v>6.331658391561767</v>
      </c>
      <c r="L2145">
        <f>MIN(MAX(L2144*(1+MAX(MIN(((B2145-B2144)/B2144)/($K$7*卓尔金历!$O$8),0),-卓尔金历!$N$11))+MIN(MAX(((B2145-B2144)/B2144)/($K$7*卓尔金历!$O$8),0),卓尔金历!$N$11),0),1)</f>
        <v>0</v>
      </c>
      <c r="M2145">
        <f t="shared" si="250"/>
        <v>940.69889435527557</v>
      </c>
      <c r="N2145">
        <f t="shared" si="251"/>
        <v>-3.5503828123851881E-2</v>
      </c>
      <c r="O2145">
        <f t="shared" si="244"/>
        <v>5.2645099127070945E-2</v>
      </c>
      <c r="P2145">
        <f t="shared" si="245"/>
        <v>0.46621188399833502</v>
      </c>
      <c r="Q2145">
        <f t="shared" si="252"/>
        <v>24.853152989875817</v>
      </c>
    </row>
    <row r="2146" spans="1:17">
      <c r="A2146" s="842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246"/>
        <v>0.83581361832572654</v>
      </c>
      <c r="G2146">
        <f>LN(F2146/参数实验室!$E$58)/参数实验室!$E$59</f>
        <v>-0.28466240588666686</v>
      </c>
      <c r="H2146" s="905">
        <f>INDEX(神经网络!$F$10:$BN$70,MATCH(ROUND(G2146*2,1)/2,神经网络!$D$10:$D$70,0),MATCH(ROUND(E2146*2,1)/2,神经网络!$F$8:$BN$8,0))</f>
        <v>-0.37518542974089059</v>
      </c>
      <c r="I2146">
        <f t="shared" si="247"/>
        <v>1669.3339273468578</v>
      </c>
      <c r="J2146">
        <f t="shared" si="248"/>
        <v>257.2131997925058</v>
      </c>
      <c r="K2146">
        <f t="shared" si="249"/>
        <v>6.4900787700378961</v>
      </c>
      <c r="L2146">
        <f>MIN(MAX(L2145*(1+MAX(MIN(((B2146-B2145)/B2145)/($K$7*卓尔金历!$O$8),0),-卓尔金历!$N$11))+MIN(MAX(((B2146-B2145)/B2145)/($K$7*卓尔金历!$O$8),0),卓尔金历!$N$11),0),1)</f>
        <v>0</v>
      </c>
      <c r="M2146">
        <f t="shared" si="250"/>
        <v>940.69889435527557</v>
      </c>
      <c r="N2146">
        <f t="shared" si="251"/>
        <v>-1.7869059771761255E-2</v>
      </c>
      <c r="O2146">
        <f t="shared" si="244"/>
        <v>5.2903907435116117E-2</v>
      </c>
      <c r="P2146">
        <f t="shared" si="245"/>
        <v>1</v>
      </c>
      <c r="Q2146">
        <f t="shared" si="252"/>
        <v>24.930833576894834</v>
      </c>
    </row>
    <row r="2147" spans="1:17">
      <c r="A2147" s="842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246"/>
        <v>0.82927472388785606</v>
      </c>
      <c r="G2147">
        <f>LN(F2147/参数实验室!$E$58)/参数实验室!$E$59</f>
        <v>-0.28878468905744631</v>
      </c>
      <c r="H2147" s="905">
        <f>INDEX(神经网络!$F$10:$BN$70,MATCH(ROUND(G2147*2,1)/2,神经网络!$D$10:$D$70,0),MATCH(ROUND(E2147*2,1)/2,神经网络!$F$8:$BN$8,0))</f>
        <v>-0.37518542974089059</v>
      </c>
      <c r="I2147">
        <f t="shared" si="247"/>
        <v>1664.3456177491064</v>
      </c>
      <c r="J2147">
        <f t="shared" si="248"/>
        <v>259.26180120505916</v>
      </c>
      <c r="K2147">
        <f t="shared" si="249"/>
        <v>6.4195558698318145</v>
      </c>
      <c r="L2147">
        <f>MIN(MAX(L2146*(1+MAX(MIN(((B2147-B2146)/B2146)/($K$7*卓尔金历!$O$8),0),-卓尔金历!$N$11))+MIN(MAX(((B2147-B2146)/B2146)/($K$7*卓尔金历!$O$8),0),卓尔金历!$N$11),0),1)</f>
        <v>0.23435300494445174</v>
      </c>
      <c r="M2147">
        <f t="shared" si="250"/>
        <v>940.69889435527557</v>
      </c>
      <c r="N2147">
        <f t="shared" si="251"/>
        <v>7.9646045156546441E-3</v>
      </c>
      <c r="O2147">
        <f t="shared" si="244"/>
        <v>5.2882950119952019E-2</v>
      </c>
      <c r="P2147">
        <f t="shared" si="245"/>
        <v>1</v>
      </c>
      <c r="Q2147">
        <f t="shared" si="252"/>
        <v>24.856335171049082</v>
      </c>
    </row>
    <row r="2148" spans="1:17">
      <c r="A2148" s="842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246"/>
        <v>0.84471070910904877</v>
      </c>
      <c r="G2148">
        <f>LN(F2148/参数实验室!$E$58)/参数实验室!$E$59</f>
        <v>-0.27910495262944429</v>
      </c>
      <c r="H2148" s="905">
        <f>INDEX(神经网络!$F$10:$BN$70,MATCH(ROUND(G2148*2,1)/2,神经网络!$D$10:$D$70,0),MATCH(ROUND(E2148*2,1)/2,神经网络!$F$8:$BN$8,0))</f>
        <v>-0.37518542974089059</v>
      </c>
      <c r="I2148">
        <f t="shared" si="247"/>
        <v>1676.1282689315979</v>
      </c>
      <c r="J2148">
        <f t="shared" si="248"/>
        <v>254.36973783967071</v>
      </c>
      <c r="K2148">
        <f t="shared" si="249"/>
        <v>6.5893383511998653</v>
      </c>
      <c r="L2148">
        <f>MIN(MAX(L2147*(1+MAX(MIN(((B2148-B2147)/B2147)/($K$7*卓尔金历!$O$8),0),-卓尔金历!$N$11))+MIN(MAX(((B2148-B2147)/B2147)/($K$7*卓尔金历!$O$8),0),卓尔金历!$N$11),0),1)</f>
        <v>0.10423710281308778</v>
      </c>
      <c r="M2148">
        <f t="shared" si="250"/>
        <v>942.25959878905394</v>
      </c>
      <c r="N2148">
        <f t="shared" si="251"/>
        <v>-1.8869202260610448E-2</v>
      </c>
      <c r="O2148">
        <f t="shared" si="244"/>
        <v>5.2988572736466288E-2</v>
      </c>
      <c r="P2148">
        <f t="shared" si="245"/>
        <v>1</v>
      </c>
      <c r="Q2148">
        <f t="shared" si="252"/>
        <v>25.032304347085763</v>
      </c>
    </row>
    <row r="2149" spans="1:17">
      <c r="A2149" s="842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246"/>
        <v>0.82955970814285795</v>
      </c>
      <c r="G2149">
        <f>LN(F2149/参数实验室!$E$58)/参数实验室!$E$59</f>
        <v>-0.28860435142153074</v>
      </c>
      <c r="H2149" s="905">
        <f>INDEX(神经网络!$F$10:$BN$70,MATCH(ROUND(G2149*2,1)/2,神经网络!$D$10:$D$70,0),MATCH(ROUND(E2149*2,1)/2,神经网络!$F$8:$BN$8,0))</f>
        <v>-0.32496785874854517</v>
      </c>
      <c r="I2149">
        <f t="shared" si="247"/>
        <v>1674.0053586364625</v>
      </c>
      <c r="J2149">
        <f t="shared" si="248"/>
        <v>255.22844260005539</v>
      </c>
      <c r="K2149">
        <f t="shared" si="249"/>
        <v>6.558851127966328</v>
      </c>
      <c r="L2149">
        <f>MIN(MAX(L2148*(1+MAX(MIN(((B2149-B2148)/B2148)/($K$7*卓尔金历!$O$8),0),-卓尔金历!$N$11))+MIN(MAX(((B2149-B2148)/B2148)/($K$7*卓尔金历!$O$8),0),卓尔金历!$N$11),0),1)</f>
        <v>0.20356808709727978</v>
      </c>
      <c r="M2149">
        <f t="shared" si="250"/>
        <v>942.13519967291234</v>
      </c>
      <c r="N2149">
        <f t="shared" si="251"/>
        <v>3.3758133639541625E-3</v>
      </c>
      <c r="O2149">
        <f t="shared" si="244"/>
        <v>5.2989250352731145E-2</v>
      </c>
      <c r="P2149">
        <f t="shared" si="245"/>
        <v>1</v>
      </c>
      <c r="Q2149">
        <f t="shared" si="252"/>
        <v>25.000599532129527</v>
      </c>
    </row>
    <row r="2150" spans="1:17">
      <c r="A2150" s="842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246"/>
        <v>0.77941997250865203</v>
      </c>
      <c r="G2150">
        <f>LN(F2150/参数实验室!$E$58)/参数实验室!$E$59</f>
        <v>-0.32132641340111795</v>
      </c>
      <c r="H2150" s="905">
        <f>INDEX(神经网络!$F$10:$BN$70,MATCH(ROUND(G2150*2,1)/2,神经网络!$D$10:$D$70,0),MATCH(ROUND(E2150*2,1)/2,神经网络!$F$8:$BN$8,0))</f>
        <v>-0.32496785874854517</v>
      </c>
      <c r="I2150">
        <f t="shared" si="247"/>
        <v>1643.1997196188929</v>
      </c>
      <c r="J2150">
        <f t="shared" si="248"/>
        <v>269.68157695223601</v>
      </c>
      <c r="K2150">
        <f t="shared" si="249"/>
        <v>6.0931107648852265</v>
      </c>
      <c r="L2150">
        <f>MIN(MAX(L2149*(1+MAX(MIN(((B2150-B2149)/B2149)/($K$7*卓尔金历!$O$8),0),-卓尔金历!$N$11))+MIN(MAX(((B2150-B2149)/B2149)/($K$7*卓尔金历!$O$8),0),卓尔金历!$N$11),0),1)</f>
        <v>1</v>
      </c>
      <c r="M2150">
        <f t="shared" si="250"/>
        <v>938.6058368730952</v>
      </c>
      <c r="N2150">
        <f t="shared" si="251"/>
        <v>5.6628227657325822E-2</v>
      </c>
      <c r="O2150">
        <f t="shared" si="244"/>
        <v>5.4011862972865504E-2</v>
      </c>
      <c r="P2150">
        <f t="shared" si="245"/>
        <v>5.0482653444330262E-2</v>
      </c>
      <c r="Q2150">
        <f t="shared" si="252"/>
        <v>24.540529652163954</v>
      </c>
    </row>
    <row r="2151" spans="1:17">
      <c r="A2151" s="842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246"/>
        <v>0.7716620796843181</v>
      </c>
      <c r="G2151">
        <f>LN(F2151/参数实验室!$E$58)/参数实验室!$E$59</f>
        <v>-0.3265766777085029</v>
      </c>
      <c r="H2151" s="905">
        <f>INDEX(神经网络!$F$10:$BN$70,MATCH(ROUND(G2151*2,1)/2,神经网络!$D$10:$D$70,0),MATCH(ROUND(E2151*2,1)/2,神经网络!$F$8:$BN$8,0))</f>
        <v>-0.37525131488841962</v>
      </c>
      <c r="I2151">
        <f t="shared" si="247"/>
        <v>1641.380913507965</v>
      </c>
      <c r="J2151">
        <f t="shared" si="248"/>
        <v>270.60013566896714</v>
      </c>
      <c r="K2151">
        <f t="shared" si="249"/>
        <v>6.065706173613723</v>
      </c>
      <c r="L2151">
        <f>MIN(MAX(L2150*(1+MAX(MIN(((B2151-B2150)/B2150)/($K$7*卓尔金历!$O$8),0),-卓尔金历!$N$11))+MIN(MAX(((B2151-B2150)/B2150)/($K$7*卓尔金历!$O$8),0),卓尔金历!$N$11),0),1)</f>
        <v>1</v>
      </c>
      <c r="M2151">
        <f t="shared" si="250"/>
        <v>937.56692358003954</v>
      </c>
      <c r="N2151">
        <f t="shared" si="251"/>
        <v>3.4060862707496896E-3</v>
      </c>
      <c r="O2151">
        <f t="shared" si="244"/>
        <v>5.4023227903659245E-2</v>
      </c>
      <c r="P2151">
        <f t="shared" si="245"/>
        <v>1</v>
      </c>
      <c r="Q2151">
        <f t="shared" si="252"/>
        <v>24.539158384742016</v>
      </c>
    </row>
    <row r="2152" spans="1:17">
      <c r="A2152" s="842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246"/>
        <v>0.77409848185723296</v>
      </c>
      <c r="G2152">
        <f>LN(F2152/参数实验室!$E$58)/参数实验室!$E$59</f>
        <v>-0.32492214385403057</v>
      </c>
      <c r="H2152" s="905">
        <f>INDEX(神经网络!$F$10:$BN$70,MATCH(ROUND(G2152*2,1)/2,神经网络!$D$10:$D$70,0),MATCH(ROUND(E2152*2,1)/2,神经网络!$F$8:$BN$8,0))</f>
        <v>-0.32496785874854517</v>
      </c>
      <c r="I2152">
        <f t="shared" si="247"/>
        <v>1647.7404769132809</v>
      </c>
      <c r="J2152">
        <f t="shared" si="248"/>
        <v>267.80615298671188</v>
      </c>
      <c r="K2152">
        <f t="shared" si="249"/>
        <v>6.1527356953409473</v>
      </c>
      <c r="L2152">
        <f>MIN(MAX(L2151*(1+MAX(MIN(((B2152-B2151)/B2151)/($K$7*卓尔金历!$O$8),0),-卓尔金历!$N$11))+MIN(MAX(((B2152-B2151)/B2151)/($K$7*卓尔金历!$O$8),0),卓尔金历!$N$11),0),1)</f>
        <v>0.69619003770585719</v>
      </c>
      <c r="M2152">
        <f t="shared" si="250"/>
        <v>941.19954550720149</v>
      </c>
      <c r="N2152">
        <f t="shared" si="251"/>
        <v>-1.0325134077808561E-2</v>
      </c>
      <c r="O2152">
        <f t="shared" si="244"/>
        <v>5.19409868452562E-2</v>
      </c>
      <c r="P2152">
        <f t="shared" si="245"/>
        <v>1</v>
      </c>
      <c r="Q2152">
        <f t="shared" si="252"/>
        <v>24.634235848100186</v>
      </c>
    </row>
    <row r="2153" spans="1:17">
      <c r="A2153" s="842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246"/>
        <v>0.75629544617067057</v>
      </c>
      <c r="G2153">
        <f>LN(F2153/参数实验室!$E$58)/参数实验室!$E$59</f>
        <v>-0.33713392360286171</v>
      </c>
      <c r="H2153" s="905">
        <f>INDEX(神经网络!$F$10:$BN$70,MATCH(ROUND(G2153*2,1)/2,神经网络!$D$10:$D$70,0),MATCH(ROUND(E2153*2,1)/2,神经网络!$F$8:$BN$8,0))</f>
        <v>-0.42964253785670276</v>
      </c>
      <c r="I2153">
        <f t="shared" si="247"/>
        <v>1646.2509286151599</v>
      </c>
      <c r="J2153">
        <f t="shared" si="248"/>
        <v>268.55113523003814</v>
      </c>
      <c r="K2153">
        <f t="shared" si="249"/>
        <v>6.1301209067874476</v>
      </c>
      <c r="L2153">
        <f>MIN(MAX(L2152*(1+MAX(MIN(((B2153-B2152)/B2152)/($K$7*卓尔金历!$O$8),0),-卓尔金历!$N$11))+MIN(MAX(((B2153-B2152)/B2152)/($K$7*卓尔金历!$O$8),0),卓尔金历!$N$11),0),1)</f>
        <v>0.77804248736300385</v>
      </c>
      <c r="M2153">
        <f t="shared" si="250"/>
        <v>940.60719973584435</v>
      </c>
      <c r="N2153">
        <f t="shared" si="251"/>
        <v>2.7817965906228896E-3</v>
      </c>
      <c r="O2153">
        <f t="shared" si="244"/>
        <v>4.7084366023790264E-2</v>
      </c>
      <c r="P2153">
        <f t="shared" si="245"/>
        <v>1</v>
      </c>
      <c r="Q2153">
        <f t="shared" si="252"/>
        <v>24.611966634836829</v>
      </c>
    </row>
    <row r="2154" spans="1:17">
      <c r="A2154" s="842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246"/>
        <v>0.76693736829556891</v>
      </c>
      <c r="G2154">
        <f>LN(F2154/参数实验室!$E$58)/参数实验室!$E$59</f>
        <v>-0.3298001179257028</v>
      </c>
      <c r="H2154" s="905">
        <f>INDEX(神经网络!$F$10:$BN$70,MATCH(ROUND(G2154*2,1)/2,神经网络!$D$10:$D$70,0),MATCH(ROUND(E2154*2,1)/2,神经网络!$F$8:$BN$8,0))</f>
        <v>-0.42964253785670276</v>
      </c>
      <c r="I2154">
        <f t="shared" si="247"/>
        <v>1643.8705495424902</v>
      </c>
      <c r="J2154">
        <f t="shared" si="248"/>
        <v>269.45492997087052</v>
      </c>
      <c r="K2154">
        <f t="shared" si="249"/>
        <v>6.1007254523797396</v>
      </c>
      <c r="L2154">
        <f>MIN(MAX(L2153*(1+MAX(MIN(((B2154-B2153)/B2153)/($K$7*卓尔金历!$O$8),0),-卓尔金历!$N$11))+MIN(MAX(((B2154-B2153)/B2153)/($K$7*卓尔金历!$O$8),0),卓尔金历!$N$11),0),1)</f>
        <v>0.87706846259539195</v>
      </c>
      <c r="M2154">
        <f t="shared" si="250"/>
        <v>939.54901448788746</v>
      </c>
      <c r="N2154">
        <f t="shared" si="251"/>
        <v>3.3654474782174367E-3</v>
      </c>
      <c r="O2154">
        <f t="shared" si="244"/>
        <v>4.7089395603789351E-2</v>
      </c>
      <c r="P2154">
        <f t="shared" si="245"/>
        <v>1</v>
      </c>
      <c r="Q2154">
        <f t="shared" si="252"/>
        <v>24.576379222677193</v>
      </c>
    </row>
    <row r="2155" spans="1:17">
      <c r="A2155" s="842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246"/>
        <v>0.78308799219216285</v>
      </c>
      <c r="G2155">
        <f>LN(F2155/参数实验室!$E$58)/参数实验室!$E$59</f>
        <v>-0.31886219748548766</v>
      </c>
      <c r="H2155" s="905">
        <f>INDEX(神经网络!$F$10:$BN$70,MATCH(ROUND(G2155*2,1)/2,神经网络!$D$10:$D$70,0),MATCH(ROUND(E2155*2,1)/2,神经网络!$F$8:$BN$8,0))</f>
        <v>-0.32496785874854517</v>
      </c>
      <c r="I2155">
        <f t="shared" si="247"/>
        <v>1643.9353953715872</v>
      </c>
      <c r="J2155">
        <f t="shared" si="248"/>
        <v>269.43019033558068</v>
      </c>
      <c r="K2155">
        <f t="shared" si="249"/>
        <v>6.1015263112275315</v>
      </c>
      <c r="L2155">
        <f>MIN(MAX(L2154*(1+MAX(MIN(((B2155-B2154)/B2154)/($K$7*卓尔金历!$O$8),0),-卓尔金历!$N$11))+MIN(MAX(((B2155-B2154)/B2154)/($K$7*卓尔金历!$O$8),0),卓尔金历!$N$11),0),1)</f>
        <v>0.87469901577976794</v>
      </c>
      <c r="M2155">
        <f t="shared" si="250"/>
        <v>939.58152077513375</v>
      </c>
      <c r="N2155">
        <f t="shared" si="251"/>
        <v>-9.1813630177508534E-5</v>
      </c>
      <c r="O2155">
        <f t="shared" si="244"/>
        <v>4.6817286057607495E-2</v>
      </c>
      <c r="P2155">
        <f t="shared" si="245"/>
        <v>1</v>
      </c>
      <c r="Q2155">
        <f t="shared" si="252"/>
        <v>24.577348688117972</v>
      </c>
    </row>
    <row r="2156" spans="1:17">
      <c r="A2156" s="842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246"/>
        <v>0.82105241241111027</v>
      </c>
      <c r="G2156">
        <f>LN(F2156/参数实验室!$E$58)/参数实验室!$E$59</f>
        <v>-0.29401462079051882</v>
      </c>
      <c r="H2156" s="905">
        <f>INDEX(神经网络!$F$10:$BN$70,MATCH(ROUND(G2156*2,1)/2,神经网络!$D$10:$D$70,0),MATCH(ROUND(E2156*2,1)/2,神经网络!$F$8:$BN$8,0))</f>
        <v>-0.37518542974089059</v>
      </c>
      <c r="I2156">
        <f t="shared" si="247"/>
        <v>1667.2557051138101</v>
      </c>
      <c r="J2156">
        <f t="shared" si="248"/>
        <v>257.66888791349061</v>
      </c>
      <c r="K2156">
        <f t="shared" si="249"/>
        <v>6.4705355722789948</v>
      </c>
      <c r="L2156">
        <f>MIN(MAX(L2155*(1+MAX(MIN(((B2156-B2155)/B2155)/($K$7*卓尔金历!$O$8),0),-卓尔金历!$N$11))+MIN(MAX(((B2156-B2155)/B2155)/($K$7*卓尔金历!$O$8),0),卓尔金历!$N$11),0),1)</f>
        <v>0</v>
      </c>
      <c r="M2156">
        <f t="shared" si="250"/>
        <v>951.24002065884781</v>
      </c>
      <c r="N2156">
        <f t="shared" si="251"/>
        <v>-4.365250385430508E-2</v>
      </c>
      <c r="O2156">
        <f t="shared" ref="O2156:O2219" si="253">STDEVP(N2136:N2156)</f>
        <v>4.3994294563680598E-2</v>
      </c>
      <c r="P2156">
        <f t="shared" ref="P2156:P2219" si="254">MIN(O2155*MAX(1-LN(MAX(ABS(N2156),0.0001)/O2156),0)+MAX(-LN(MAX(ABS(N2156),0.0001)/O2156),0),1)</f>
        <v>5.4981742556485129E-2</v>
      </c>
      <c r="Q2156">
        <f t="shared" si="252"/>
        <v>24.925994617674089</v>
      </c>
    </row>
    <row r="2157" spans="1:17">
      <c r="A2157" s="842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246"/>
        <v>0.82415267393892688</v>
      </c>
      <c r="G2157">
        <f>LN(F2157/参数实验室!$E$58)/参数实验室!$E$59</f>
        <v>-0.29203652488374093</v>
      </c>
      <c r="H2157" s="905">
        <f>INDEX(神经网络!$F$10:$BN$70,MATCH(ROUND(G2157*2,1)/2,神经网络!$D$10:$D$70,0),MATCH(ROUND(E2157*2,1)/2,神经网络!$F$8:$BN$8,0))</f>
        <v>-0.32496785874854517</v>
      </c>
      <c r="I2157">
        <f t="shared" si="247"/>
        <v>1669.5670153157348</v>
      </c>
      <c r="J2157">
        <f t="shared" si="248"/>
        <v>256.71681098120536</v>
      </c>
      <c r="K2157">
        <f t="shared" si="249"/>
        <v>6.5035359738788845</v>
      </c>
      <c r="L2157">
        <f>MIN(MAX(L2156*(1+MAX(MIN(((B2157-B2156)/B2156)/($K$7*卓尔金历!$O$8),0),-卓尔金历!$N$11))+MIN(MAX(((B2157-B2156)/B2156)/($K$7*卓尔金历!$O$8),0),卓尔金历!$N$11),0),1)</f>
        <v>0</v>
      </c>
      <c r="M2157">
        <f t="shared" si="250"/>
        <v>951.24002065884781</v>
      </c>
      <c r="N2157">
        <f t="shared" si="251"/>
        <v>-3.6949627096807417E-3</v>
      </c>
      <c r="O2157">
        <f t="shared" si="253"/>
        <v>4.3909830609188565E-2</v>
      </c>
      <c r="P2157">
        <f t="shared" si="254"/>
        <v>1</v>
      </c>
      <c r="Q2157">
        <f t="shared" si="252"/>
        <v>24.92789450139243</v>
      </c>
    </row>
    <row r="2158" spans="1:17">
      <c r="A2158" s="842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246"/>
        <v>0.83379161325260287</v>
      </c>
      <c r="G2158">
        <f>LN(F2158/参数实验室!$E$58)/参数实验室!$E$59</f>
        <v>-0.2859336741320368</v>
      </c>
      <c r="H2158" s="905">
        <f>INDEX(神经网络!$F$10:$BN$70,MATCH(ROUND(G2158*2,1)/2,神经网络!$D$10:$D$70,0),MATCH(ROUND(E2158*2,1)/2,神经网络!$F$8:$BN$8,0))</f>
        <v>-0.37518542974089059</v>
      </c>
      <c r="I2158">
        <f t="shared" si="247"/>
        <v>1660.8471034001839</v>
      </c>
      <c r="J2158">
        <f t="shared" si="248"/>
        <v>260.84274370535843</v>
      </c>
      <c r="K2158">
        <f t="shared" si="249"/>
        <v>6.3672352153918306</v>
      </c>
      <c r="L2158">
        <f>MIN(MAX(L2157*(1+MAX(MIN(((B2158-B2157)/B2157)/($K$7*卓尔金历!$O$8),0),-卓尔金历!$N$11))+MIN(MAX(((B2158-B2157)/B2157)/($K$7*卓尔金历!$O$8),0),卓尔金历!$N$11),0),1)</f>
        <v>0.47290525931246497</v>
      </c>
      <c r="M2158">
        <f t="shared" si="250"/>
        <v>951.24002065884781</v>
      </c>
      <c r="N2158">
        <f t="shared" si="251"/>
        <v>1.6071922630945808E-2</v>
      </c>
      <c r="O2158">
        <f t="shared" si="253"/>
        <v>4.3778270354969576E-2</v>
      </c>
      <c r="P2158">
        <f t="shared" si="254"/>
        <v>1</v>
      </c>
      <c r="Q2158">
        <f t="shared" si="252"/>
        <v>24.79769964110934</v>
      </c>
    </row>
    <row r="2159" spans="1:17">
      <c r="A2159" s="842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246"/>
        <v>0.88109884801418781</v>
      </c>
      <c r="G2159">
        <f>LN(F2159/参数实验室!$E$58)/参数实验室!$E$59</f>
        <v>-0.25696891489397716</v>
      </c>
      <c r="H2159" s="905">
        <f>INDEX(神经网络!$F$10:$BN$70,MATCH(ROUND(G2159*2,1)/2,神经网络!$D$10:$D$70,0),MATCH(ROUND(E2159*2,1)/2,神经网络!$F$8:$BN$8,0))</f>
        <v>-0.27051666057352303</v>
      </c>
      <c r="I2159">
        <f t="shared" si="247"/>
        <v>1666.9296746670038</v>
      </c>
      <c r="J2159">
        <f t="shared" si="248"/>
        <v>258.29655640237775</v>
      </c>
      <c r="K2159">
        <f t="shared" si="249"/>
        <v>6.4535497409815985</v>
      </c>
      <c r="L2159">
        <f>MIN(MAX(L2158*(1+MAX(MIN(((B2159-B2158)/B2158)/($K$7*卓尔金历!$O$8),0),-卓尔金历!$N$11))+MIN(MAX(((B2159-B2158)/B2158)/($K$7*卓尔金历!$O$8),0),卓尔金历!$N$11),0),1)</f>
        <v>0.3370764032225893</v>
      </c>
      <c r="M2159">
        <f t="shared" si="250"/>
        <v>952.88750695307817</v>
      </c>
      <c r="N2159">
        <f t="shared" si="251"/>
        <v>-9.7613882863340131E-3</v>
      </c>
      <c r="O2159">
        <f t="shared" si="253"/>
        <v>4.3772474215138635E-2</v>
      </c>
      <c r="P2159">
        <f t="shared" si="254"/>
        <v>1</v>
      </c>
      <c r="Q2159">
        <f t="shared" si="252"/>
        <v>24.888517016779531</v>
      </c>
    </row>
    <row r="2160" spans="1:17">
      <c r="A2160" s="842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246"/>
        <v>0.93517727666902128</v>
      </c>
      <c r="G2160">
        <f>LN(F2160/参数实验室!$E$58)/参数实验室!$E$59</f>
        <v>-0.22570530539099665</v>
      </c>
      <c r="H2160" s="905">
        <f>INDEX(神经网络!$F$10:$BN$70,MATCH(ROUND(G2160*2,1)/2,神经网络!$D$10:$D$70,0),MATCH(ROUND(E2160*2,1)/2,神经网络!$F$8:$BN$8,0))</f>
        <v>-0.27051666057352303</v>
      </c>
      <c r="I2160">
        <f t="shared" si="247"/>
        <v>1667.2055351350662</v>
      </c>
      <c r="J2160">
        <f t="shared" si="248"/>
        <v>258.13854195762298</v>
      </c>
      <c r="K2160">
        <f t="shared" si="249"/>
        <v>6.4585688076318375</v>
      </c>
      <c r="L2160">
        <f>MIN(MAX(L2159*(1+MAX(MIN(((B2160-B2159)/B2159)/($K$7*卓尔金历!$O$8),0),-卓尔金历!$N$11))+MIN(MAX(((B2160-B2159)/B2159)/($K$7*卓尔金历!$O$8),0),卓尔金历!$N$11),0),1)</f>
        <v>0.33100886060823764</v>
      </c>
      <c r="M2160">
        <f t="shared" si="250"/>
        <v>952.94066171471718</v>
      </c>
      <c r="N2160">
        <f t="shared" si="251"/>
        <v>-6.1175590939208785E-4</v>
      </c>
      <c r="O2160">
        <f t="shared" si="253"/>
        <v>4.3566750464865293E-2</v>
      </c>
      <c r="P2160">
        <f t="shared" si="254"/>
        <v>1</v>
      </c>
      <c r="Q2160">
        <f t="shared" si="252"/>
        <v>24.892635821584538</v>
      </c>
    </row>
    <row r="2161" spans="1:17">
      <c r="A2161" s="842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246"/>
        <v>0.98370592453348105</v>
      </c>
      <c r="G2161">
        <f>LN(F2161/参数实验室!$E$58)/参数实验室!$E$59</f>
        <v>-0.19915247581518131</v>
      </c>
      <c r="H2161" s="905">
        <f>INDEX(神经网络!$F$10:$BN$70,MATCH(ROUND(G2161*2,1)/2,神经网络!$D$10:$D$70,0),MATCH(ROUND(E2161*2,1)/2,神经网络!$F$8:$BN$8,0))</f>
        <v>-0.10391466559839314</v>
      </c>
      <c r="I2161">
        <f t="shared" si="247"/>
        <v>1666.1235441837412</v>
      </c>
      <c r="J2161">
        <f t="shared" si="248"/>
        <v>258.75783089262154</v>
      </c>
      <c r="K2161">
        <f t="shared" si="249"/>
        <v>6.4389299386079006</v>
      </c>
      <c r="L2161">
        <f>MIN(MAX(L2160*(1+MAX(MIN(((B2161-B2160)/B2160)/($K$7*卓尔金历!$O$8),0),-卓尔金历!$N$11))+MIN(MAX(((B2161-B2160)/B2160)/($K$7*卓尔金历!$O$8),0),卓尔金历!$N$11),0),1)</f>
        <v>0.40159944521547331</v>
      </c>
      <c r="M2161">
        <f t="shared" si="250"/>
        <v>952.73595128816964</v>
      </c>
      <c r="N2161">
        <f t="shared" si="251"/>
        <v>2.3990564535699213E-3</v>
      </c>
      <c r="O2161">
        <f t="shared" si="253"/>
        <v>4.1491926254902632E-2</v>
      </c>
      <c r="P2161">
        <f t="shared" si="254"/>
        <v>1</v>
      </c>
      <c r="Q2161">
        <f t="shared" si="252"/>
        <v>24.876480880789309</v>
      </c>
    </row>
    <row r="2162" spans="1:17">
      <c r="A2162" s="842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246"/>
        <v>1.0245670077461793</v>
      </c>
      <c r="G2162">
        <f>LN(F2162/参数实验室!$E$58)/参数实验室!$E$59</f>
        <v>-0.17779176880740957</v>
      </c>
      <c r="H2162" s="905">
        <f>INDEX(神经网络!$F$10:$BN$70,MATCH(ROUND(G2162*2,1)/2,神经网络!$D$10:$D$70,0),MATCH(ROUND(E2162*2,1)/2,神经网络!$F$8:$BN$8,0))</f>
        <v>-0.16129207390035175</v>
      </c>
      <c r="I2162">
        <f t="shared" si="247"/>
        <v>1660.9944329278862</v>
      </c>
      <c r="J2162">
        <f t="shared" si="248"/>
        <v>266.42352659510749</v>
      </c>
      <c r="K2162">
        <f t="shared" si="249"/>
        <v>6.2344135075283855</v>
      </c>
      <c r="L2162">
        <f>MIN(MAX(L2161*(1+MAX(MIN(((B2162-B2161)/B2161)/($K$7*卓尔金历!$O$8),0),-卓尔金历!$N$11))+MIN(MAX(((B2162-B2161)/B2161)/($K$7*卓尔金历!$O$8),0),卓尔金历!$N$11),0),1)</f>
        <v>1</v>
      </c>
      <c r="M2162">
        <f t="shared" si="250"/>
        <v>951.55807256822595</v>
      </c>
      <c r="N2162">
        <f t="shared" si="251"/>
        <v>2.9624980531186361E-2</v>
      </c>
      <c r="O2162">
        <f t="shared" si="253"/>
        <v>4.0253004115983274E-2</v>
      </c>
      <c r="P2162">
        <f t="shared" si="254"/>
        <v>0.36077866418666166</v>
      </c>
      <c r="Q2162">
        <f t="shared" si="252"/>
        <v>24.799899382054033</v>
      </c>
    </row>
    <row r="2163" spans="1:17">
      <c r="A2163" s="842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246"/>
        <v>1.0910142585029867</v>
      </c>
      <c r="G2163">
        <f>LN(F2163/参数实验室!$E$58)/参数实验室!$E$59</f>
        <v>-0.14481115625125887</v>
      </c>
      <c r="H2163" s="905">
        <f>INDEX(神经网络!$F$10:$BN$70,MATCH(ROUND(G2163*2,1)/2,神经网络!$D$10:$D$70,0),MATCH(ROUND(E2163*2,1)/2,神经网络!$F$8:$BN$8,0))</f>
        <v>-4.9498525601649648E-2</v>
      </c>
      <c r="I2163">
        <f t="shared" si="247"/>
        <v>1665.5862870538085</v>
      </c>
      <c r="J2163">
        <f t="shared" si="248"/>
        <v>261.85706875224412</v>
      </c>
      <c r="K2163">
        <f t="shared" si="249"/>
        <v>6.3606695629427588</v>
      </c>
      <c r="L2163">
        <f>MIN(MAX(L2162*(1+MAX(MIN(((B2163-B2162)/B2162)/($K$7*卓尔金历!$O$8),0),-卓尔金历!$N$11))+MIN(MAX(((B2163-B2162)/B2162)/($K$7*卓尔金历!$O$8),0),卓尔金历!$N$11),0),1)</f>
        <v>0.49567187200234375</v>
      </c>
      <c r="M2163">
        <f t="shared" si="250"/>
        <v>954.18867492002016</v>
      </c>
      <c r="N2163">
        <f t="shared" si="251"/>
        <v>-1.71398445971447E-2</v>
      </c>
      <c r="O2163">
        <f t="shared" si="253"/>
        <v>3.0746250395215627E-2</v>
      </c>
      <c r="P2163">
        <f t="shared" si="254"/>
        <v>0.64813754023790793</v>
      </c>
      <c r="Q2163">
        <f t="shared" si="252"/>
        <v>24.82463431122672</v>
      </c>
    </row>
    <row r="2164" spans="1:17">
      <c r="A2164" s="842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246"/>
        <v>1.1481623230629856</v>
      </c>
      <c r="G2164">
        <f>LN(F2164/参数实验室!$E$58)/参数实验室!$E$59</f>
        <v>-0.1180147811964942</v>
      </c>
      <c r="H2164" s="905">
        <f>INDEX(神经网络!$F$10:$BN$70,MATCH(ROUND(G2164*2,1)/2,神经网络!$D$10:$D$70,0),MATCH(ROUND(E2164*2,1)/2,神经网络!$F$8:$BN$8,0))</f>
        <v>6.2679805932820964E-2</v>
      </c>
      <c r="I2164">
        <f t="shared" si="247"/>
        <v>1664.54832400839</v>
      </c>
      <c r="J2164">
        <f t="shared" si="248"/>
        <v>265.15382466781011</v>
      </c>
      <c r="K2164">
        <f t="shared" si="249"/>
        <v>6.277670428076112</v>
      </c>
      <c r="L2164">
        <f>MIN(MAX(L2163*(1+MAX(MIN(((B2164-B2163)/B2163)/($K$7*卓尔金历!$O$8),0),-卓尔金历!$N$11))+MIN(MAX(((B2164-B2163)/B2163)/($K$7*卓尔金历!$O$8),0),卓尔金历!$N$11),0),1)</f>
        <v>0.86612119289213374</v>
      </c>
      <c r="M2164">
        <f t="shared" si="250"/>
        <v>953.89393206409716</v>
      </c>
      <c r="N2164">
        <f t="shared" si="251"/>
        <v>1.2589906131902875E-2</v>
      </c>
      <c r="O2164">
        <f t="shared" si="253"/>
        <v>2.284543253039362E-2</v>
      </c>
      <c r="P2164">
        <f t="shared" si="254"/>
        <v>0.64492239834519094</v>
      </c>
      <c r="Q2164">
        <f t="shared" si="252"/>
        <v>24.814607454917592</v>
      </c>
    </row>
    <row r="2165" spans="1:17">
      <c r="A2165" s="842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246"/>
        <v>1.2118235056044535</v>
      </c>
      <c r="G2165">
        <f>LN(F2165/参数实验室!$E$58)/参数实验室!$E$59</f>
        <v>-8.9691783142060985E-2</v>
      </c>
      <c r="H2165" s="905">
        <f>INDEX(神经网络!$F$10:$BN$70,MATCH(ROUND(G2165*2,1)/2,神经网络!$D$10:$D$70,0),MATCH(ROUND(E2165*2,1)/2,神经网络!$F$8:$BN$8,0))</f>
        <v>6.2679805932820964E-2</v>
      </c>
      <c r="I2165">
        <f t="shared" si="247"/>
        <v>1664.5715615121978</v>
      </c>
      <c r="J2165">
        <f t="shared" si="248"/>
        <v>265.21288057140532</v>
      </c>
      <c r="K2165">
        <f t="shared" si="249"/>
        <v>6.2763601749879276</v>
      </c>
      <c r="L2165">
        <f>MIN(MAX(L2164*(1+MAX(MIN(((B2165-B2164)/B2164)/($K$7*卓尔金历!$O$8),0),-卓尔金历!$N$11))+MIN(MAX(((B2165-B2164)/B2164)/($K$7*卓尔金历!$O$8),0),卓尔金历!$N$11),0),1)</f>
        <v>0.87267466920226755</v>
      </c>
      <c r="M2165">
        <f t="shared" si="250"/>
        <v>953.90546584819788</v>
      </c>
      <c r="N2165">
        <f t="shared" si="251"/>
        <v>2.2272318217255113E-4</v>
      </c>
      <c r="O2165">
        <f t="shared" si="253"/>
        <v>2.0640083818086092E-2</v>
      </c>
      <c r="P2165">
        <f t="shared" si="254"/>
        <v>1</v>
      </c>
      <c r="Q2165">
        <f t="shared" si="252"/>
        <v>24.814830867658124</v>
      </c>
    </row>
    <row r="2166" spans="1:17">
      <c r="A2166" s="842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246"/>
        <v>1.2818850343976433</v>
      </c>
      <c r="G2166">
        <f>LN(F2166/参数实验室!$E$58)/参数实验室!$E$59</f>
        <v>-6.0192139576624559E-2</v>
      </c>
      <c r="H2166" s="905">
        <f>INDEX(神经网络!$F$10:$BN$70,MATCH(ROUND(G2166*2,1)/2,神经网络!$D$10:$D$70,0),MATCH(ROUND(E2166*2,1)/2,神经网络!$F$8:$BN$8,0))</f>
        <v>0.2251394927715854</v>
      </c>
      <c r="I2166">
        <f t="shared" si="247"/>
        <v>1664.7888182203189</v>
      </c>
      <c r="J2166">
        <f t="shared" si="248"/>
        <v>265.76513307529586</v>
      </c>
      <c r="K2166">
        <f t="shared" si="249"/>
        <v>6.2641355506504892</v>
      </c>
      <c r="L2166">
        <f>MIN(MAX(L2165*(1+MAX(MIN(((B2166-B2165)/B2165)/($K$7*卓尔金历!$O$8),0),-卓尔金历!$N$11))+MIN(MAX(((B2166-B2165)/B2165)/($K$7*卓尔金历!$O$8),0),卓尔金历!$N$11),0),1)</f>
        <v>0.93394488245420948</v>
      </c>
      <c r="M2166">
        <f t="shared" si="250"/>
        <v>954.01411552318575</v>
      </c>
      <c r="N2166">
        <f t="shared" si="251"/>
        <v>2.082298954336891E-3</v>
      </c>
      <c r="O2166">
        <f t="shared" si="253"/>
        <v>1.913753169258979E-2</v>
      </c>
      <c r="P2166">
        <f t="shared" si="254"/>
        <v>1</v>
      </c>
      <c r="Q2166">
        <f t="shared" si="252"/>
        <v>24.818069652094639</v>
      </c>
    </row>
    <row r="2167" spans="1:17">
      <c r="A2167" s="842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246"/>
        <v>1.3430531954643883</v>
      </c>
      <c r="G2167">
        <f>LN(F2167/参数实验室!$E$58)/参数实验室!$E$59</f>
        <v>-3.5726672745533948E-2</v>
      </c>
      <c r="H2167" s="905">
        <f>INDEX(神经网络!$F$10:$BN$70,MATCH(ROUND(G2167*2,1)/2,神经网络!$D$10:$D$70,0),MATCH(ROUND(E2167*2,1)/2,神经网络!$F$8:$BN$8,0))</f>
        <v>0.2251394927715854</v>
      </c>
      <c r="I2167">
        <f t="shared" si="247"/>
        <v>1672.5221096683165</v>
      </c>
      <c r="J2167">
        <f t="shared" si="248"/>
        <v>271.24855352938789</v>
      </c>
      <c r="K2167">
        <f t="shared" si="249"/>
        <v>6.1660130087554936</v>
      </c>
      <c r="L2167">
        <f>MIN(MAX(L2166*(1+MAX(MIN(((B2167-B2166)/B2166)/($K$7*卓尔金历!$O$8),0),-卓尔金历!$N$11))+MIN(MAX(((B2167-B2166)/B2166)/($K$7*卓尔金历!$O$8),0),卓尔金历!$N$11),0),1)</f>
        <v>1</v>
      </c>
      <c r="M2167">
        <f t="shared" si="250"/>
        <v>958.15298065680338</v>
      </c>
      <c r="N2167">
        <f t="shared" si="251"/>
        <v>2.0632580318722411E-2</v>
      </c>
      <c r="O2167">
        <f t="shared" si="253"/>
        <v>1.9097659143922172E-2</v>
      </c>
      <c r="P2167">
        <f t="shared" si="254"/>
        <v>1.7658092831300848E-2</v>
      </c>
      <c r="Q2167">
        <f t="shared" si="252"/>
        <v>24.933354764353815</v>
      </c>
    </row>
    <row r="2168" spans="1:17">
      <c r="A2168" s="842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246"/>
        <v>1.4917851252966494</v>
      </c>
      <c r="G2168">
        <f>LN(F2168/参数实验室!$E$58)/参数实验室!$E$59</f>
        <v>1.9397670044930402E-2</v>
      </c>
      <c r="H2168" s="905">
        <f>INDEX(神经网络!$F$10:$BN$70,MATCH(ROUND(G2168*2,1)/2,神经网络!$D$10:$D$70,0),MATCH(ROUND(E2168*2,1)/2,神经网络!$F$8:$BN$8,0))</f>
        <v>1.2147449935175589</v>
      </c>
      <c r="I2168">
        <f t="shared" si="247"/>
        <v>1667.7976098364998</v>
      </c>
      <c r="J2168">
        <f t="shared" si="248"/>
        <v>267.84525757152505</v>
      </c>
      <c r="K2168">
        <f t="shared" si="249"/>
        <v>6.226720700444484</v>
      </c>
      <c r="L2168">
        <f>MIN(MAX(L2167*(1+MAX(MIN(((B2168-B2167)/B2167)/($K$7*卓尔金历!$O$8),0),-卓尔金历!$N$11))+MIN(MAX(((B2168-B2167)/B2167)/($K$7*卓尔金历!$O$8),0),卓尔金历!$N$11),0),1)</f>
        <v>0.63081963244548978</v>
      </c>
      <c r="M2168">
        <f t="shared" si="250"/>
        <v>955.4464133894412</v>
      </c>
      <c r="N2168">
        <f t="shared" si="251"/>
        <v>-1.2546780115802849E-2</v>
      </c>
      <c r="O2168">
        <f t="shared" si="253"/>
        <v>1.9327293995003377E-2</v>
      </c>
      <c r="P2168">
        <f t="shared" si="254"/>
        <v>0.45940310879813495</v>
      </c>
      <c r="Q2168">
        <f t="shared" si="252"/>
        <v>24.932111084834887</v>
      </c>
    </row>
    <row r="2169" spans="1:17">
      <c r="A2169" s="842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246"/>
        <v>1.6093670067459158</v>
      </c>
      <c r="G2169">
        <f>LN(F2169/参数实验室!$E$58)/参数实验室!$E$59</f>
        <v>5.9217015611747727E-2</v>
      </c>
      <c r="H2169" s="905">
        <f>INDEX(神经网络!$F$10:$BN$70,MATCH(ROUND(G2169*2,1)/2,神经网络!$D$10:$D$70,0),MATCH(ROUND(E2169*2,1)/2,神经网络!$F$8:$BN$8,0))</f>
        <v>1.1635435151562117</v>
      </c>
      <c r="I2169">
        <f t="shared" si="247"/>
        <v>1665.9293522425176</v>
      </c>
      <c r="J2169">
        <f t="shared" si="248"/>
        <v>267.59826024500177</v>
      </c>
      <c r="K2169">
        <f t="shared" si="249"/>
        <v>6.2254864837957555</v>
      </c>
      <c r="L2169">
        <f>MIN(MAX(L2168*(1+MAX(MIN(((B2169-B2168)/B2168)/($K$7*卓尔金历!$O$8),0),-卓尔金历!$N$11))+MIN(MAX(((B2169-B2168)/B2168)/($K$7*卓尔金历!$O$8),0),卓尔金历!$N$11),0),1)</f>
        <v>0.61370294173764439</v>
      </c>
      <c r="M2169">
        <f t="shared" si="250"/>
        <v>954.77125612534667</v>
      </c>
      <c r="N2169">
        <f t="shared" si="251"/>
        <v>-9.2216427038022445E-4</v>
      </c>
      <c r="O2169">
        <f t="shared" si="253"/>
        <v>1.8786431220384061E-2</v>
      </c>
      <c r="P2169">
        <f t="shared" si="254"/>
        <v>1</v>
      </c>
      <c r="Q2169">
        <f t="shared" si="252"/>
        <v>24.919280501785565</v>
      </c>
    </row>
    <row r="2170" spans="1:17">
      <c r="A2170" s="842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246"/>
        <v>1.7464779075007044</v>
      </c>
      <c r="G2170">
        <f>LN(F2170/参数实验室!$E$58)/参数实验室!$E$59</f>
        <v>0.10212918579329497</v>
      </c>
      <c r="H2170" s="905">
        <f>INDEX(神经网络!$F$10:$BN$70,MATCH(ROUND(G2170*2,1)/2,神经网络!$D$10:$D$70,0),MATCH(ROUND(E2170*2,1)/2,神经网络!$F$8:$BN$8,0))</f>
        <v>1.2144275277535006</v>
      </c>
      <c r="I2170">
        <f t="shared" si="247"/>
        <v>1645.474011246841</v>
      </c>
      <c r="J2170">
        <f t="shared" si="248"/>
        <v>264.7743505845732</v>
      </c>
      <c r="K2170">
        <f t="shared" si="249"/>
        <v>6.2146276918966512</v>
      </c>
      <c r="L2170">
        <f>MIN(MAX(L2169*(1+MAX(MIN(((B2170-B2169)/B2169)/($K$7*卓尔金历!$O$8),0),-卓尔金历!$N$11))+MIN(MAX(((B2170-B2169)/B2169)/($K$7*卓尔金历!$O$8),0),卓尔金历!$N$11),0),1)</f>
        <v>0.42314281655923747</v>
      </c>
      <c r="M2170">
        <f t="shared" si="250"/>
        <v>947.5766390440117</v>
      </c>
      <c r="N2170">
        <f t="shared" si="251"/>
        <v>-1.0552795290384531E-2</v>
      </c>
      <c r="O2170">
        <f t="shared" si="253"/>
        <v>1.8991810460725071E-2</v>
      </c>
      <c r="P2170">
        <f t="shared" si="254"/>
        <v>0.6174427356161386</v>
      </c>
      <c r="Q2170">
        <f t="shared" si="252"/>
        <v>24.613305713992325</v>
      </c>
    </row>
    <row r="2171" spans="1:17">
      <c r="A2171" s="842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246"/>
        <v>1.845197315319137</v>
      </c>
      <c r="G2171">
        <f>LN(F2171/参数实验室!$E$58)/参数实验室!$E$59</f>
        <v>0.13098832846697986</v>
      </c>
      <c r="H2171" s="905">
        <f>INDEX(神经网络!$F$10:$BN$70,MATCH(ROUND(G2171*2,1)/2,神经网络!$D$10:$D$70,0),MATCH(ROUND(E2171*2,1)/2,神经网络!$F$8:$BN$8,0))</f>
        <v>1.2647370044625987</v>
      </c>
      <c r="I2171">
        <f t="shared" si="247"/>
        <v>1649.2625258309649</v>
      </c>
      <c r="J2171">
        <f t="shared" si="248"/>
        <v>265.27632576513258</v>
      </c>
      <c r="K2171">
        <f t="shared" si="249"/>
        <v>6.2171493105312789</v>
      </c>
      <c r="L2171">
        <f>MIN(MAX(L2170*(1+MAX(MIN(((B2171-B2170)/B2170)/($K$7*卓尔金历!$O$8),0),-卓尔金历!$N$11))+MIN(MAX(((B2171-B2170)/B2170)/($K$7*卓尔金历!$O$8),0),卓尔金历!$N$11),0),1)</f>
        <v>0.47892720084590495</v>
      </c>
      <c r="M2171">
        <f t="shared" si="250"/>
        <v>948.49980388078995</v>
      </c>
      <c r="N2171">
        <f t="shared" si="251"/>
        <v>1.8958603031265485E-3</v>
      </c>
      <c r="O2171">
        <f t="shared" si="253"/>
        <v>1.4540250142185823E-2</v>
      </c>
      <c r="P2171">
        <f t="shared" si="254"/>
        <v>1</v>
      </c>
      <c r="Q2171">
        <f t="shared" si="252"/>
        <v>24.648295764339778</v>
      </c>
    </row>
    <row r="2172" spans="1:17">
      <c r="A2172" s="842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246"/>
        <v>2.0087962532179047</v>
      </c>
      <c r="G2172">
        <f>LN(F2172/参数实验室!$E$58)/参数实验室!$E$59</f>
        <v>0.17557438862017552</v>
      </c>
      <c r="H2172" s="905">
        <f>INDEX(神经网络!$F$10:$BN$70,MATCH(ROUND(G2172*2,1)/2,神经网络!$D$10:$D$70,0),MATCH(ROUND(E2172*2,1)/2,神经网络!$F$8:$BN$8,0))</f>
        <v>1.3169668508681824</v>
      </c>
      <c r="I2172">
        <f t="shared" si="247"/>
        <v>1612.1701986780129</v>
      </c>
      <c r="J2172">
        <f t="shared" si="248"/>
        <v>260.55903595227596</v>
      </c>
      <c r="K2172">
        <f t="shared" si="249"/>
        <v>6.1873509501827382</v>
      </c>
      <c r="L2172">
        <f>MIN(MAX(L2171*(1+MAX(MIN(((B2172-B2171)/B2171)/($K$7*卓尔金历!$O$8),0),-卓尔金历!$N$11))+MIN(MAX(((B2172-B2171)/B2171)/($K$7*卓尔金历!$O$8),0),卓尔金历!$N$11),0),1)</f>
        <v>0.22833365614162313</v>
      </c>
      <c r="M2172">
        <f t="shared" si="250"/>
        <v>938.28332975315868</v>
      </c>
      <c r="N2172">
        <f t="shared" si="251"/>
        <v>-1.7782551078580469E-2</v>
      </c>
      <c r="O2172">
        <f t="shared" si="253"/>
        <v>1.4951232685284766E-2</v>
      </c>
      <c r="P2172">
        <f t="shared" si="254"/>
        <v>1.2018622532526656E-2</v>
      </c>
      <c r="Q2172">
        <f t="shared" si="252"/>
        <v>24.0939494210898</v>
      </c>
    </row>
    <row r="2173" spans="1:17">
      <c r="A2173" s="842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246"/>
        <v>2.1308028245385993</v>
      </c>
      <c r="G2173">
        <f>LN(F2173/参数实验室!$E$58)/参数实验室!$E$59</f>
        <v>0.20652144046894852</v>
      </c>
      <c r="H2173" s="905">
        <f>INDEX(神经网络!$F$10:$BN$70,MATCH(ROUND(G2173*2,1)/2,神经网络!$D$10:$D$70,0),MATCH(ROUND(E2173*2,1)/2,神经网络!$F$8:$BN$8,0))</f>
        <v>1.3169668508681824</v>
      </c>
      <c r="I2173">
        <f t="shared" si="247"/>
        <v>1617.7107220041842</v>
      </c>
      <c r="J2173">
        <f t="shared" si="248"/>
        <v>261.23897689637238</v>
      </c>
      <c r="K2173">
        <f t="shared" si="249"/>
        <v>6.1924554338072362</v>
      </c>
      <c r="L2173">
        <f>MIN(MAX(L2172*(1+MAX(MIN(((B2173-B2172)/B2172)/($K$7*卓尔金历!$O$8),0),-卓尔金历!$N$11))+MIN(MAX(((B2173-B2172)/B2172)/($K$7*卓尔金历!$O$8),0),卓尔金历!$N$11),0),1)</f>
        <v>0.30511776814705405</v>
      </c>
      <c r="M2173">
        <f t="shared" si="250"/>
        <v>939.01961115400331</v>
      </c>
      <c r="N2173">
        <f t="shared" si="251"/>
        <v>2.609546591279864E-3</v>
      </c>
      <c r="O2173">
        <f t="shared" si="253"/>
        <v>1.4848741975676172E-2</v>
      </c>
      <c r="P2173">
        <f t="shared" si="254"/>
        <v>1</v>
      </c>
      <c r="Q2173">
        <f t="shared" si="252"/>
        <v>24.094944603264828</v>
      </c>
    </row>
    <row r="2174" spans="1:17">
      <c r="A2174" s="842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246"/>
        <v>2.3306546012382259</v>
      </c>
      <c r="G2174">
        <f>LN(F2174/参数实验室!$E$58)/参数实验室!$E$59</f>
        <v>0.25357478977099956</v>
      </c>
      <c r="H2174" s="905">
        <f>INDEX(神经网络!$F$10:$BN$70,MATCH(ROUND(G2174*2,1)/2,神经网络!$D$10:$D$70,0),MATCH(ROUND(E2174*2,1)/2,神经网络!$F$8:$BN$8,0))</f>
        <v>1.3725032476820007</v>
      </c>
      <c r="I2174">
        <f t="shared" si="247"/>
        <v>1620.1936485672761</v>
      </c>
      <c r="J2174">
        <f t="shared" si="248"/>
        <v>261.54343402098829</v>
      </c>
      <c r="K2174">
        <f t="shared" si="249"/>
        <v>6.1947402909654352</v>
      </c>
      <c r="L2174">
        <f>MIN(MAX(L2173*(1+MAX(MIN(((B2174-B2173)/B2173)/($K$7*卓尔金历!$O$8),0),-卓尔金历!$N$11))+MIN(MAX(((B2174-B2173)/B2173)/($K$7*卓尔金历!$O$8),0),卓尔金历!$N$11),0),1)</f>
        <v>0.33940989946045647</v>
      </c>
      <c r="M2174">
        <f t="shared" si="250"/>
        <v>939.45936046959343</v>
      </c>
      <c r="N2174">
        <f t="shared" si="251"/>
        <v>1.1654352969567626E-3</v>
      </c>
      <c r="O2174">
        <f t="shared" si="253"/>
        <v>1.4832754487769587E-2</v>
      </c>
      <c r="P2174">
        <f t="shared" si="254"/>
        <v>1</v>
      </c>
      <c r="Q2174">
        <f t="shared" si="252"/>
        <v>24.13192647967692</v>
      </c>
    </row>
    <row r="2175" spans="1:17">
      <c r="A2175" s="842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246"/>
        <v>2.5500175621268917</v>
      </c>
      <c r="G2175">
        <f>LN(F2175/参数实验室!$E$58)/参数实验室!$E$59</f>
        <v>0.30078597432333459</v>
      </c>
      <c r="H2175" s="905">
        <f>INDEX(神经网络!$F$10:$BN$70,MATCH(ROUND(G2175*2,1)/2,神经网络!$D$10:$D$70,0),MATCH(ROUND(E2175*2,1)/2,神经网络!$F$8:$BN$8,0))</f>
        <v>1.4247438308096636</v>
      </c>
      <c r="I2175">
        <f t="shared" si="247"/>
        <v>1595.8209054244771</v>
      </c>
      <c r="J2175">
        <f t="shared" si="248"/>
        <v>258.6768285383659</v>
      </c>
      <c r="K2175">
        <f t="shared" si="249"/>
        <v>6.1691683574502747</v>
      </c>
      <c r="L2175">
        <f>MIN(MAX(L2174*(1+MAX(MIN(((B2175-B2174)/B2174)/($K$7*卓尔金历!$O$8),0),-卓尔金历!$N$11))+MIN(MAX(((B2175-B2174)/B2174)/($K$7*卓尔金历!$O$8),0),卓尔金历!$N$11),0),1)</f>
        <v>0.22995003110969606</v>
      </c>
      <c r="M2175">
        <f t="shared" si="250"/>
        <v>934.66268883161763</v>
      </c>
      <c r="N2175">
        <f t="shared" si="251"/>
        <v>-1.0960341991962776E-2</v>
      </c>
      <c r="O2175">
        <f t="shared" si="253"/>
        <v>1.493856637410119E-2</v>
      </c>
      <c r="P2175">
        <f t="shared" si="254"/>
        <v>0.32908863728403459</v>
      </c>
      <c r="Q2175">
        <f t="shared" si="252"/>
        <v>23.768907376281359</v>
      </c>
    </row>
    <row r="2176" spans="1:17">
      <c r="A2176" s="842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246"/>
        <v>2.7465386918329817</v>
      </c>
      <c r="G2176">
        <f>LN(F2176/参数实验室!$E$58)/参数实验室!$E$59</f>
        <v>0.33975177624935726</v>
      </c>
      <c r="H2176" s="905">
        <f>INDEX(神经网络!$F$10:$BN$70,MATCH(ROUND(G2176*2,1)/2,神经网络!$D$10:$D$70,0),MATCH(ROUND(E2176*2,1)/2,神经网络!$F$8:$BN$8,0))</f>
        <v>1.4836425777218936</v>
      </c>
      <c r="I2176">
        <f t="shared" si="247"/>
        <v>1614.7880386164434</v>
      </c>
      <c r="J2176">
        <f t="shared" si="248"/>
        <v>260.83476317784556</v>
      </c>
      <c r="K2176">
        <f t="shared" si="249"/>
        <v>6.1908467220507291</v>
      </c>
      <c r="L2176">
        <f>MIN(MAX(L2175*(1+MAX(MIN(((B2176-B2175)/B2175)/($K$7*卓尔金历!$O$8),0),-卓尔金历!$N$11))+MIN(MAX(((B2176-B2175)/B2175)/($K$7*卓尔金历!$O$8),0),卓尔金历!$N$11),0),1)</f>
        <v>0.47541361429006446</v>
      </c>
      <c r="M2176">
        <f t="shared" si="250"/>
        <v>937.21718892436081</v>
      </c>
      <c r="N2176">
        <f t="shared" si="251"/>
        <v>8.3422030943897073E-3</v>
      </c>
      <c r="O2176">
        <f t="shared" si="253"/>
        <v>1.5092469386936628E-2</v>
      </c>
      <c r="P2176">
        <f t="shared" si="254"/>
        <v>0.61666373457466228</v>
      </c>
      <c r="Q2176">
        <f t="shared" si="252"/>
        <v>23.861876695211208</v>
      </c>
    </row>
    <row r="2177" spans="1:17">
      <c r="A2177" s="842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246"/>
        <v>2.9735430770428231</v>
      </c>
      <c r="G2177">
        <f>LN(F2177/参数实验室!$E$58)/参数实验室!$E$59</f>
        <v>0.38143187162935061</v>
      </c>
      <c r="H2177" s="905">
        <f>INDEX(神经网络!$F$10:$BN$70,MATCH(ROUND(G2177*2,1)/2,神经网络!$D$10:$D$70,0),MATCH(ROUND(E2177*2,1)/2,神经网络!$F$8:$BN$8,0))</f>
        <v>1.5359073002178556</v>
      </c>
      <c r="I2177">
        <f t="shared" si="247"/>
        <v>1620.4872050071981</v>
      </c>
      <c r="J2177">
        <f t="shared" si="248"/>
        <v>261.45524919197106</v>
      </c>
      <c r="K2177">
        <f t="shared" si="249"/>
        <v>6.1979524603744736</v>
      </c>
      <c r="L2177">
        <f>MIN(MAX(L2176*(1+MAX(MIN(((B2177-B2176)/B2176)/($K$7*卓尔金历!$O$8),0),-卓尔金历!$N$11))+MIN(MAX(((B2177-B2176)/B2176)/($K$7*卓尔金历!$O$8),0),卓尔金历!$N$11),0),1)</f>
        <v>0.5454095519221448</v>
      </c>
      <c r="M2177">
        <f t="shared" si="250"/>
        <v>938.78975054552302</v>
      </c>
      <c r="N2177">
        <f t="shared" si="251"/>
        <v>2.3788470776130604E-3</v>
      </c>
      <c r="O2177">
        <f t="shared" si="253"/>
        <v>1.1779970603105885E-2</v>
      </c>
      <c r="P2177">
        <f t="shared" si="254"/>
        <v>1</v>
      </c>
      <c r="Q2177">
        <f t="shared" si="252"/>
        <v>23.913810341870374</v>
      </c>
    </row>
    <row r="2178" spans="1:17">
      <c r="A2178" s="842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246"/>
        <v>3.2074139020464827</v>
      </c>
      <c r="G2178">
        <f>LN(F2178/参数实验室!$E$58)/参数实验室!$E$59</f>
        <v>0.42116897925641589</v>
      </c>
      <c r="H2178" s="905">
        <f>INDEX(神经网络!$F$10:$BN$70,MATCH(ROUND(G2178*2,1)/2,神经网络!$D$10:$D$70,0),MATCH(ROUND(E2178*2,1)/2,神经网络!$F$8:$BN$8,0))</f>
        <v>1.5359073002178556</v>
      </c>
      <c r="I2178">
        <f t="shared" si="247"/>
        <v>1621.5583887114967</v>
      </c>
      <c r="J2178">
        <f t="shared" si="248"/>
        <v>261.56777462990249</v>
      </c>
      <c r="K2178">
        <f t="shared" si="249"/>
        <v>6.1993813687709514</v>
      </c>
      <c r="L2178">
        <f>MIN(MAX(L2177*(1+MAX(MIN(((B2178-B2177)/B2177)/($K$7*卓尔金历!$O$8),0),-卓尔金历!$N$11))+MIN(MAX(((B2178-B2177)/B2177)/($K$7*卓尔金历!$O$8),0),卓尔金历!$N$11),0),1)</f>
        <v>0.55807322403243187</v>
      </c>
      <c r="M2178">
        <f t="shared" si="250"/>
        <v>939.12821216643238</v>
      </c>
      <c r="N2178">
        <f t="shared" si="251"/>
        <v>4.3038125369149465E-4</v>
      </c>
      <c r="O2178">
        <f t="shared" si="253"/>
        <v>1.1738298908181288E-2</v>
      </c>
      <c r="P2178">
        <f t="shared" si="254"/>
        <v>1</v>
      </c>
      <c r="Q2178">
        <f t="shared" si="252"/>
        <v>23.929617985316586</v>
      </c>
    </row>
    <row r="2179" spans="1:17">
      <c r="A2179" s="842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246"/>
        <v>3.5338805811108487</v>
      </c>
      <c r="G2179">
        <f>LN(F2179/参数实验室!$E$58)/参数实验室!$E$59</f>
        <v>0.47204392533104916</v>
      </c>
      <c r="H2179" s="905">
        <f>INDEX(神经网络!$F$10:$BN$70,MATCH(ROUND(G2179*2,1)/2,神经网络!$D$10:$D$70,0),MATCH(ROUND(E2179*2,1)/2,神经网络!$F$8:$BN$8,0))</f>
        <v>1.5960503408284099</v>
      </c>
      <c r="I2179">
        <f t="shared" si="247"/>
        <v>1623.3441064791562</v>
      </c>
      <c r="J2179">
        <f t="shared" si="248"/>
        <v>261.75531702645492</v>
      </c>
      <c r="K2179">
        <f t="shared" si="249"/>
        <v>6.2017617251117354</v>
      </c>
      <c r="L2179">
        <f>MIN(MAX(L2178*(1+MAX(MIN(((B2179-B2178)/B2178)/($K$7*卓尔金历!$O$8),0),-卓尔金历!$N$11))+MIN(MAX(((B2179-B2178)/B2178)/($K$7*卓尔金历!$O$8),0),卓尔金历!$N$11),0),1)</f>
        <v>0.57917026444553976</v>
      </c>
      <c r="M2179">
        <f t="shared" si="250"/>
        <v>939.70537226872921</v>
      </c>
      <c r="N2179">
        <f t="shared" si="251"/>
        <v>7.1699350892050879E-4</v>
      </c>
      <c r="O2179">
        <f t="shared" si="253"/>
        <v>1.1241958568855931E-2</v>
      </c>
      <c r="P2179">
        <f t="shared" si="254"/>
        <v>1</v>
      </c>
      <c r="Q2179">
        <f t="shared" si="252"/>
        <v>23.95597013168835</v>
      </c>
    </row>
    <row r="2180" spans="1:17">
      <c r="A2180" s="842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246"/>
        <v>3.9620900833426043</v>
      </c>
      <c r="G2180">
        <f>LN(F2180/参数实验室!$E$58)/参数实验室!$E$59</f>
        <v>0.53207416054222412</v>
      </c>
      <c r="H2180" s="905">
        <f>INDEX(神经网络!$F$10:$BN$70,MATCH(ROUND(G2180*2,1)/2,神经网络!$D$10:$D$70,0),MATCH(ROUND(E2180*2,1)/2,神经网络!$F$8:$BN$8,0))</f>
        <v>1.5956940019066828</v>
      </c>
      <c r="I2180">
        <f t="shared" si="247"/>
        <v>1553.1343758559412</v>
      </c>
      <c r="J2180">
        <f t="shared" si="248"/>
        <v>254.66222417301731</v>
      </c>
      <c r="K2180">
        <f t="shared" si="249"/>
        <v>6.0988015827614186</v>
      </c>
      <c r="L2180">
        <f>MIN(MAX(L2179*(1+MAX(MIN(((B2180-B2179)/B2179)/($K$7*卓尔金历!$O$8),0),-卓尔金历!$N$11))+MIN(MAX(((B2180-B2179)/B2179)/($K$7*卓尔金历!$O$8),0),卓尔金历!$N$11),0),1)</f>
        <v>0.11737157074332279</v>
      </c>
      <c r="M2180">
        <f t="shared" si="250"/>
        <v>916.16655246936716</v>
      </c>
      <c r="N2180">
        <f t="shared" si="251"/>
        <v>-2.709818059864184E-2</v>
      </c>
      <c r="O2180">
        <f t="shared" si="253"/>
        <v>1.2510330120650516E-2</v>
      </c>
      <c r="P2180">
        <f t="shared" si="254"/>
        <v>2.552915277231514E-3</v>
      </c>
      <c r="Q2180">
        <f t="shared" si="252"/>
        <v>22.919872977024355</v>
      </c>
    </row>
    <row r="2181" spans="1:17">
      <c r="A2181" s="842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255">C2181/B2181</f>
        <v>4.4140725833657291</v>
      </c>
      <c r="G2181">
        <f>LN(F2181/参数实验室!$E$58)/参数实验室!$E$59</f>
        <v>0.58877207843094559</v>
      </c>
      <c r="H2181" s="905">
        <f>INDEX(神经网络!$F$10:$BN$70,MATCH(ROUND(G2181*2,1)/2,神经网络!$D$10:$D$70,0),MATCH(ROUND(E2181*2,1)/2,神经网络!$F$8:$BN$8,0))</f>
        <v>1.5351431186772879</v>
      </c>
      <c r="I2181">
        <f t="shared" si="247"/>
        <v>1492.1245832013306</v>
      </c>
      <c r="J2181">
        <f t="shared" si="248"/>
        <v>248.39312078528343</v>
      </c>
      <c r="K2181">
        <f t="shared" si="249"/>
        <v>6.0071091279985822</v>
      </c>
      <c r="L2181">
        <f>MIN(MAX(L2180*(1+MAX(MIN(((B2181-B2180)/B2180)/($K$7*卓尔金历!$O$8),0),-卓尔金历!$N$11))+MIN(MAX(((B2181-B2180)/B2180)/($K$7*卓尔金历!$O$8),0),卓尔金历!$N$11),0),1)</f>
        <v>3.2353718034002582E-2</v>
      </c>
      <c r="M2181">
        <f t="shared" si="250"/>
        <v>911.94251398841618</v>
      </c>
      <c r="N2181">
        <f t="shared" si="251"/>
        <v>-2.4617327552572746E-2</v>
      </c>
      <c r="O2181">
        <f t="shared" si="253"/>
        <v>1.3515847483651987E-2</v>
      </c>
      <c r="P2181">
        <f t="shared" si="254"/>
        <v>5.009290277730334E-3</v>
      </c>
      <c r="Q2181">
        <f t="shared" si="252"/>
        <v>22.917574505511183</v>
      </c>
    </row>
    <row r="2182" spans="1:17">
      <c r="A2182" s="842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255"/>
        <v>4.9882128041219342</v>
      </c>
      <c r="G2182">
        <f>LN(F2182/参数实验室!$E$58)/参数实验室!$E$59</f>
        <v>0.65295119855435557</v>
      </c>
      <c r="H2182" s="905">
        <f>INDEX(神经网络!$F$10:$BN$70,MATCH(ROUND(G2182*2,1)/2,神经网络!$D$10:$D$70,0),MATCH(ROUND(E2182*2,1)/2,神经网络!$F$8:$BN$8,0))</f>
        <v>1.2565032154984432</v>
      </c>
      <c r="I2182">
        <f t="shared" si="247"/>
        <v>1421.1573035876904</v>
      </c>
      <c r="J2182">
        <f t="shared" si="248"/>
        <v>240.69749810462426</v>
      </c>
      <c r="K2182">
        <f t="shared" si="249"/>
        <v>5.9043293543913542</v>
      </c>
      <c r="L2182">
        <f>MIN(MAX(L2181*(1+MAX(MIN(((B2182-B2181)/B2181)/($K$7*卓尔金历!$O$8),0),-卓尔金历!$N$11))+MIN(MAX(((B2182-B2181)/B2181)/($K$7*卓尔金历!$O$8),0),卓尔金历!$N$11),0),1)</f>
        <v>2.8596478672625819E-3</v>
      </c>
      <c r="M2182">
        <f t="shared" si="250"/>
        <v>910.53923271043607</v>
      </c>
      <c r="N2182">
        <f t="shared" si="251"/>
        <v>-3.0981625643777259E-2</v>
      </c>
      <c r="O2182">
        <f t="shared" si="253"/>
        <v>1.4834251914122363E-2</v>
      </c>
      <c r="P2182">
        <f t="shared" si="254"/>
        <v>3.5620275076485969E-3</v>
      </c>
      <c r="Q2182">
        <f t="shared" si="252"/>
        <v>22.912114439126594</v>
      </c>
    </row>
    <row r="2183" spans="1:17">
      <c r="A2183" s="842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255"/>
        <v>5.9019191802443807</v>
      </c>
      <c r="G2183">
        <f>LN(F2183/参数实验室!$E$58)/参数实验室!$E$59</f>
        <v>0.74123159227407298</v>
      </c>
      <c r="H2183" s="905">
        <f>INDEX(神经网络!$F$10:$BN$70,MATCH(ROUND(G2183*2,1)/2,神经网络!$D$10:$D$70,0),MATCH(ROUND(E2183*2,1)/2,神经网络!$F$8:$BN$8,0))</f>
        <v>1.5400242335980621</v>
      </c>
      <c r="I2183">
        <f t="shared" si="247"/>
        <v>1274.6638782556274</v>
      </c>
      <c r="J2183">
        <f t="shared" si="248"/>
        <v>220.95127887953353</v>
      </c>
      <c r="K2183">
        <f t="shared" si="249"/>
        <v>5.7689816719757312</v>
      </c>
      <c r="L2183">
        <f>MIN(MAX(L2182*(1+MAX(MIN(((B2183-B2182)/B2182)/($K$7*卓尔金历!$O$8),0),-卓尔金历!$N$11))+MIN(MAX(((B2183-B2182)/B2182)/($K$7*卓尔金历!$O$8),0),卓尔金历!$N$11),0),1)</f>
        <v>0</v>
      </c>
      <c r="M2183">
        <f t="shared" si="250"/>
        <v>910.27082981056378</v>
      </c>
      <c r="N2183">
        <f t="shared" si="251"/>
        <v>-8.2037492622825794E-2</v>
      </c>
      <c r="O2183">
        <f t="shared" si="253"/>
        <v>2.0858331716204194E-2</v>
      </c>
      <c r="P2183">
        <f t="shared" si="254"/>
        <v>0</v>
      </c>
      <c r="Q2183">
        <f t="shared" si="252"/>
        <v>22.903701680641248</v>
      </c>
    </row>
    <row r="2184" spans="1:17">
      <c r="A2184" s="842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255"/>
        <v>6.2078373823105242</v>
      </c>
      <c r="G2184">
        <f>LN(F2184/参数实验室!$E$58)/参数实验室!$E$59</f>
        <v>0.76775509389872221</v>
      </c>
      <c r="H2184" s="905">
        <f>INDEX(神经网络!$F$10:$BN$70,MATCH(ROUND(G2184*2,1)/2,神经网络!$D$10:$D$70,0),MATCH(ROUND(E2184*2,1)/2,神经网络!$F$8:$BN$8,0))</f>
        <v>1.5400242335980621</v>
      </c>
      <c r="I2184">
        <f t="shared" si="247"/>
        <v>1344.5413165759114</v>
      </c>
      <c r="J2184">
        <f t="shared" si="248"/>
        <v>228.81648776984116</v>
      </c>
      <c r="K2184">
        <f t="shared" si="249"/>
        <v>5.8760683274202705</v>
      </c>
      <c r="L2184">
        <f>MIN(MAX(L2183*(1+MAX(MIN(((B2184-B2183)/B2183)/($K$7*卓尔金历!$O$8),0),-卓尔金历!$N$11))+MIN(MAX(((B2184-B2183)/B2183)/($K$7*卓尔金历!$O$8),0),卓尔金历!$N$11),0),1)</f>
        <v>1</v>
      </c>
      <c r="M2184">
        <f t="shared" si="250"/>
        <v>910.27082981056378</v>
      </c>
      <c r="N2184">
        <f t="shared" si="251"/>
        <v>3.5597028133047777E-2</v>
      </c>
      <c r="O2184">
        <f t="shared" si="253"/>
        <v>2.2771499450280331E-2</v>
      </c>
      <c r="P2184">
        <f t="shared" si="254"/>
        <v>1.1539821439564391E-2</v>
      </c>
      <c r="Q2184">
        <f t="shared" si="252"/>
        <v>22.903701680641248</v>
      </c>
    </row>
    <row r="2185" spans="1:17">
      <c r="A2185" s="842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255"/>
        <v>6.684818303437928</v>
      </c>
      <c r="G2185">
        <f>LN(F2185/参数实验室!$E$58)/参数实验室!$E$59</f>
        <v>0.80660817167964416</v>
      </c>
      <c r="H2185" s="905">
        <f>INDEX(神经网络!$F$10:$BN$70,MATCH(ROUND(G2185*2,1)/2,神经网络!$D$10:$D$70,0),MATCH(ROUND(E2185*2,1)/2,神经网络!$F$8:$BN$8,0))</f>
        <v>1.5677220959738425</v>
      </c>
      <c r="I2185">
        <f t="shared" si="247"/>
        <v>1338.7277604240287</v>
      </c>
      <c r="J2185">
        <f t="shared" si="248"/>
        <v>228.17405530505522</v>
      </c>
      <c r="K2185">
        <f t="shared" si="249"/>
        <v>5.8671340115081394</v>
      </c>
      <c r="L2185">
        <f>MIN(MAX(L2184*(1+MAX(MIN(((B2185-B2184)/B2184)/($K$7*卓尔金历!$O$8),0),-卓尔金历!$N$11))+MIN(MAX(((B2185-B2184)/B2184)/($K$7*卓尔金历!$O$8),0),卓尔金历!$N$11),0),1)</f>
        <v>0.91738736485994221</v>
      </c>
      <c r="M2185">
        <f t="shared" si="250"/>
        <v>906.33498156456017</v>
      </c>
      <c r="N2185">
        <f t="shared" si="251"/>
        <v>-2.8076318758643295E-3</v>
      </c>
      <c r="O2185">
        <f t="shared" si="253"/>
        <v>2.2401662151434503E-2</v>
      </c>
      <c r="P2185">
        <f t="shared" si="254"/>
        <v>1</v>
      </c>
      <c r="Q2185">
        <f t="shared" si="252"/>
        <v>22.902558874707811</v>
      </c>
    </row>
    <row r="2186" spans="1:17">
      <c r="A2186" s="842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255"/>
        <v>7.1975281082550628</v>
      </c>
      <c r="G2186">
        <f>LN(F2186/参数实验室!$E$58)/参数实验室!$E$59</f>
        <v>0.8453941602895374</v>
      </c>
      <c r="H2186" s="905">
        <f>INDEX(神经网络!$F$10:$BN$70,MATCH(ROUND(G2186*2,1)/2,神经网络!$D$10:$D$70,0),MATCH(ROUND(E2186*2,1)/2,神经网络!$F$8:$BN$8,0))</f>
        <v>1.5909715213208642</v>
      </c>
      <c r="I2186">
        <f t="shared" si="247"/>
        <v>1332.5176824998603</v>
      </c>
      <c r="J2186">
        <f t="shared" si="248"/>
        <v>227.49890267746653</v>
      </c>
      <c r="K2186">
        <f t="shared" si="249"/>
        <v>5.8572488342461106</v>
      </c>
      <c r="L2186">
        <f>MIN(MAX(L2185*(1+MAX(MIN(((B2186-B2185)/B2185)/($K$7*卓尔金历!$O$8),0),-卓尔金历!$N$11))+MIN(MAX(((B2186-B2185)/B2185)/($K$7*卓尔金历!$O$8),0),卓尔金历!$N$11),0),1)</f>
        <v>0.83751532680181162</v>
      </c>
      <c r="M2186">
        <f t="shared" si="250"/>
        <v>902.47801141671687</v>
      </c>
      <c r="N2186">
        <f t="shared" si="251"/>
        <v>-2.9589368812595546E-3</v>
      </c>
      <c r="O2186">
        <f t="shared" si="253"/>
        <v>2.2363919358456951E-2</v>
      </c>
      <c r="P2186">
        <f t="shared" si="254"/>
        <v>1</v>
      </c>
      <c r="Q2186">
        <f t="shared" si="252"/>
        <v>22.796318696921595</v>
      </c>
    </row>
    <row r="2187" spans="1:17">
      <c r="A2187" s="842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255"/>
        <v>7.6578354593740245</v>
      </c>
      <c r="G2187">
        <f>LN(F2187/参数实验室!$E$58)/参数实验室!$E$59</f>
        <v>0.87793076408685333</v>
      </c>
      <c r="H2187" s="905">
        <f>INDEX(神经网络!$F$10:$BN$70,MATCH(ROUND(G2187*2,1)/2,神经网络!$D$10:$D$70,0),MATCH(ROUND(E2187*2,1)/2,神经网络!$F$8:$BN$8,0))</f>
        <v>1.7217676387240695</v>
      </c>
      <c r="I2187">
        <f t="shared" si="247"/>
        <v>1405.1643271758496</v>
      </c>
      <c r="J2187">
        <f t="shared" si="248"/>
        <v>235.29468097841223</v>
      </c>
      <c r="K2187">
        <f t="shared" si="249"/>
        <v>5.9719340927420728</v>
      </c>
      <c r="L2187">
        <f>MIN(MAX(L2186*(1+MAX(MIN(((B2187-B2186)/B2186)/($K$7*卓尔金历!$O$8),0),-卓尔金历!$N$11))+MIN(MAX(((B2187-B2186)/B2186)/($K$7*卓尔金历!$O$8),0),卓尔金历!$N$11),0),1)</f>
        <v>1</v>
      </c>
      <c r="M2187">
        <f t="shared" si="250"/>
        <v>943.68510389578978</v>
      </c>
      <c r="N2187">
        <f t="shared" si="251"/>
        <v>3.4267322651652742E-2</v>
      </c>
      <c r="O2187">
        <f t="shared" si="253"/>
        <v>2.3979644175703186E-2</v>
      </c>
      <c r="P2187">
        <f t="shared" si="254"/>
        <v>1.4380293191118197E-2</v>
      </c>
      <c r="Q2187">
        <f t="shared" si="252"/>
        <v>24.039136023884947</v>
      </c>
    </row>
    <row r="2188" spans="1:17">
      <c r="A2188" s="842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255"/>
        <v>8.2225321813925074</v>
      </c>
      <c r="G2188">
        <f>LN(F2188/参数实验室!$E$58)/参数实验室!$E$59</f>
        <v>0.91527352366474868</v>
      </c>
      <c r="H2188" s="905">
        <f>INDEX(神经网络!$F$10:$BN$70,MATCH(ROUND(G2188*2,1)/2,神经网络!$D$10:$D$70,0),MATCH(ROUND(E2188*2,1)/2,神经网络!$F$8:$BN$8,0))</f>
        <v>1.7217676387240695</v>
      </c>
      <c r="I2188">
        <f t="shared" si="247"/>
        <v>1404.212453897105</v>
      </c>
      <c r="J2188">
        <f t="shared" si="248"/>
        <v>235.20210685926298</v>
      </c>
      <c r="K2188">
        <f t="shared" si="249"/>
        <v>5.9702375656751174</v>
      </c>
      <c r="L2188">
        <f>MIN(MAX(L2187*(1+MAX(MIN(((B2188-B2187)/B2187)/($K$7*卓尔金历!$O$8),0),-卓尔金历!$N$11))+MIN(MAX(((B2188-B2187)/B2187)/($K$7*卓尔金历!$O$8),0),卓尔金历!$N$11),0),1)</f>
        <v>0.98842332637731867</v>
      </c>
      <c r="M2188">
        <f t="shared" si="250"/>
        <v>943.04584155716122</v>
      </c>
      <c r="N2188">
        <f t="shared" si="251"/>
        <v>-3.9343906442898915E-4</v>
      </c>
      <c r="O2188">
        <f t="shared" si="253"/>
        <v>2.329739877236621E-2</v>
      </c>
      <c r="P2188">
        <f t="shared" si="254"/>
        <v>1</v>
      </c>
      <c r="Q2188">
        <f t="shared" si="252"/>
        <v>24.038901849916883</v>
      </c>
    </row>
    <row r="2189" spans="1:17">
      <c r="A2189" s="842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255"/>
        <v>8.4432873792425802</v>
      </c>
      <c r="G2189">
        <f>LN(F2189/参数实验室!$E$58)/参数实验室!$E$59</f>
        <v>0.92917875464114785</v>
      </c>
      <c r="H2189" s="905">
        <f>INDEX(神经网络!$F$10:$BN$70,MATCH(ROUND(G2189*2,1)/2,神经网络!$D$10:$D$70,0),MATCH(ROUND(E2189*2,1)/2,神经网络!$F$8:$BN$8,0))</f>
        <v>1.6265738486105989</v>
      </c>
      <c r="I2189">
        <f t="shared" si="247"/>
        <v>1395.151717974401</v>
      </c>
      <c r="J2189">
        <f t="shared" si="248"/>
        <v>234.3206575954666</v>
      </c>
      <c r="K2189">
        <f t="shared" si="249"/>
        <v>5.9540278364317505</v>
      </c>
      <c r="L2189">
        <f>MIN(MAX(L2188*(1+MAX(MIN(((B2189-B2188)/B2188)/($K$7*卓尔金历!$O$8),0),-卓尔金历!$N$11))+MIN(MAX(((B2189-B2188)/B2188)/($K$7*卓尔金历!$O$8),0),卓尔金历!$N$11),0),1)</f>
        <v>0.87942861929401217</v>
      </c>
      <c r="M2189">
        <f t="shared" si="250"/>
        <v>937.0312458097053</v>
      </c>
      <c r="N2189">
        <f t="shared" si="251"/>
        <v>-3.7476248642780603E-3</v>
      </c>
      <c r="O2189">
        <f t="shared" si="253"/>
        <v>2.3263772079864138E-2</v>
      </c>
      <c r="P2189">
        <f t="shared" si="254"/>
        <v>1</v>
      </c>
      <c r="Q2189">
        <f t="shared" si="252"/>
        <v>23.883789893083421</v>
      </c>
    </row>
    <row r="2190" spans="1:17">
      <c r="A2190" s="842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255"/>
        <v>8.3813094623115063</v>
      </c>
      <c r="G2190">
        <f>LN(F2190/参数实验室!$E$58)/参数实验室!$E$59</f>
        <v>0.92531185575098707</v>
      </c>
      <c r="H2190" s="905">
        <f>INDEX(神经网络!$F$10:$BN$70,MATCH(ROUND(G2190*2,1)/2,神经网络!$D$10:$D$70,0),MATCH(ROUND(E2190*2,1)/2,神经网络!$F$8:$BN$8,0))</f>
        <v>1.6265738486105989</v>
      </c>
      <c r="I2190">
        <f t="shared" si="247"/>
        <v>1399.9861288645377</v>
      </c>
      <c r="J2190">
        <f t="shared" si="248"/>
        <v>234.81983959139649</v>
      </c>
      <c r="K2190">
        <f t="shared" si="249"/>
        <v>5.9619584584531484</v>
      </c>
      <c r="L2190">
        <f>MIN(MAX(L2189*(1+MAX(MIN(((B2190-B2189)/B2189)/($K$7*卓尔金历!$O$8),0),-卓尔金历!$N$11))+MIN(MAX(((B2190-B2189)/B2189)/($K$7*卓尔金历!$O$8),0),卓尔金历!$N$11),0),1)</f>
        <v>0.94211232263509503</v>
      </c>
      <c r="M2190">
        <f t="shared" si="250"/>
        <v>939.88671046599688</v>
      </c>
      <c r="N2190">
        <f t="shared" si="251"/>
        <v>2.1303371245727427E-3</v>
      </c>
      <c r="O2190">
        <f t="shared" si="253"/>
        <v>2.3304978627910391E-2</v>
      </c>
      <c r="P2190">
        <f t="shared" si="254"/>
        <v>1</v>
      </c>
      <c r="Q2190">
        <f t="shared" si="252"/>
        <v>23.966550823288561</v>
      </c>
    </row>
    <row r="2191" spans="1:17">
      <c r="A2191" s="842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255"/>
        <v>8.2855971035574392</v>
      </c>
      <c r="G2191">
        <f>LN(F2191/参数实验室!$E$58)/参数实验室!$E$59</f>
        <v>0.91928367403696032</v>
      </c>
      <c r="H2191" s="905">
        <f>INDEX(神经网络!$F$10:$BN$70,MATCH(ROUND(G2191*2,1)/2,神经网络!$D$10:$D$70,0),MATCH(ROUND(E2191*2,1)/2,神经网络!$F$8:$BN$8,0))</f>
        <v>1.6103999743498978</v>
      </c>
      <c r="I2191">
        <f t="shared" si="247"/>
        <v>1415.8785124053377</v>
      </c>
      <c r="J2191">
        <f t="shared" si="248"/>
        <v>236.45864091616406</v>
      </c>
      <c r="K2191">
        <f t="shared" si="249"/>
        <v>5.9878484749784828</v>
      </c>
      <c r="L2191">
        <f>MIN(MAX(L2190*(1+MAX(MIN(((B2191-B2190)/B2190)/($K$7*卓尔金历!$O$8),0),-卓尔金历!$N$11))+MIN(MAX(((B2191-B2190)/B2190)/($K$7*卓尔金历!$O$8),0),卓尔金历!$N$11),0),1)</f>
        <v>1</v>
      </c>
      <c r="M2191">
        <f t="shared" si="250"/>
        <v>949.93850258029488</v>
      </c>
      <c r="N2191">
        <f t="shared" si="251"/>
        <v>6.9789730187160949E-3</v>
      </c>
      <c r="O2191">
        <f t="shared" si="253"/>
        <v>2.3437848137312083E-2</v>
      </c>
      <c r="P2191">
        <f t="shared" si="254"/>
        <v>1</v>
      </c>
      <c r="Q2191">
        <f t="shared" si="252"/>
        <v>24.23861467448021</v>
      </c>
    </row>
    <row r="2192" spans="1:17">
      <c r="A2192" s="842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255"/>
        <v>8.2136473885026291</v>
      </c>
      <c r="G2192">
        <f>LN(F2192/参数实验室!$E$58)/参数实验室!$E$59</f>
        <v>0.91470609010701998</v>
      </c>
      <c r="H2192" s="905">
        <f>INDEX(神经网络!$F$10:$BN$70,MATCH(ROUND(G2192*2,1)/2,神经网络!$D$10:$D$70,0),MATCH(ROUND(E2192*2,1)/2,神经网络!$F$8:$BN$8,0))</f>
        <v>1.6103999743498978</v>
      </c>
      <c r="I2192">
        <f t="shared" si="247"/>
        <v>1404.7623802289834</v>
      </c>
      <c r="J2192">
        <f t="shared" si="248"/>
        <v>235.30585371693019</v>
      </c>
      <c r="K2192">
        <f t="shared" si="249"/>
        <v>5.9699423454160803</v>
      </c>
      <c r="L2192">
        <f>MIN(MAX(L2191*(1+MAX(MIN(((B2192-B2191)/B2191)/($K$7*卓尔金历!$O$8),0),-卓尔金历!$N$11))+MIN(MAX(((B2192-B2191)/B2191)/($K$7*卓尔金历!$O$8),0),卓尔金历!$N$11),0),1)</f>
        <v>0.85655009428463302</v>
      </c>
      <c r="M2192">
        <f t="shared" si="250"/>
        <v>942.48048844873517</v>
      </c>
      <c r="N2192">
        <f t="shared" si="251"/>
        <v>-4.8752170560034183E-3</v>
      </c>
      <c r="O2192">
        <f t="shared" si="253"/>
        <v>2.3386055438364074E-2</v>
      </c>
      <c r="P2192">
        <f t="shared" si="254"/>
        <v>1</v>
      </c>
      <c r="Q2192">
        <f t="shared" si="252"/>
        <v>24.048316112751554</v>
      </c>
    </row>
    <row r="2193" spans="1:17">
      <c r="A2193" s="842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255"/>
        <v>8.1026240472305364</v>
      </c>
      <c r="G2193">
        <f>LN(F2193/参数实验室!$E$58)/参数实验室!$E$59</f>
        <v>0.90756328801206365</v>
      </c>
      <c r="H2193" s="905">
        <f>INDEX(神经网络!$F$10:$BN$70,MATCH(ROUND(G2193*2,1)/2,神经网络!$D$10:$D$70,0),MATCH(ROUND(E2193*2,1)/2,神经网络!$F$8:$BN$8,0))</f>
        <v>1.6103999743498978</v>
      </c>
      <c r="I2193">
        <f t="shared" si="247"/>
        <v>1401.8506759055542</v>
      </c>
      <c r="J2193">
        <f t="shared" si="248"/>
        <v>235.00299269781681</v>
      </c>
      <c r="K2193">
        <f t="shared" si="249"/>
        <v>5.9652460584114833</v>
      </c>
      <c r="L2193">
        <f>MIN(MAX(L2192*(1+MAX(MIN(((B2193-B2192)/B2192)/($K$7*卓尔金历!$O$8),0),-卓尔金历!$N$11))+MIN(MAX(((B2193-B2192)/B2192)/($K$7*卓尔金历!$O$8),0),卓尔金历!$N$11),0),1)</f>
        <v>0.82411092484159687</v>
      </c>
      <c r="M2193">
        <f t="shared" si="250"/>
        <v>940.80720491096406</v>
      </c>
      <c r="N2193">
        <f t="shared" si="251"/>
        <v>-1.2870951331185594E-3</v>
      </c>
      <c r="O2193">
        <f t="shared" si="253"/>
        <v>2.3233875989171499E-2</v>
      </c>
      <c r="P2193">
        <f t="shared" si="254"/>
        <v>1</v>
      </c>
      <c r="Q2193">
        <f t="shared" si="252"/>
        <v>23.998470254845483</v>
      </c>
    </row>
    <row r="2194" spans="1:17">
      <c r="A2194" s="842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255"/>
        <v>8.0233702423627644</v>
      </c>
      <c r="G2194">
        <f>LN(F2194/参数实验室!$E$58)/参数实验室!$E$59</f>
        <v>0.90240428645474835</v>
      </c>
      <c r="H2194" s="905">
        <f>INDEX(神经网络!$F$10:$BN$70,MATCH(ROUND(G2194*2,1)/2,神经网络!$D$10:$D$70,0),MATCH(ROUND(E2194*2,1)/2,神经网络!$F$8:$BN$8,0))</f>
        <v>1.6103999743498978</v>
      </c>
      <c r="I2194">
        <f t="shared" si="247"/>
        <v>1381.3314504044201</v>
      </c>
      <c r="J2194">
        <f t="shared" si="248"/>
        <v>232.86700450899752</v>
      </c>
      <c r="K2194">
        <f t="shared" si="249"/>
        <v>5.93184703568018</v>
      </c>
      <c r="L2194">
        <f>MIN(MAX(L2193*(1+MAX(MIN(((B2194-B2193)/B2193)/($K$7*卓尔金历!$O$8),0),-卓尔金历!$N$11))+MIN(MAX(((B2194-B2193)/B2193)/($K$7*卓尔金历!$O$8),0),卓尔金历!$N$11),0),1)</f>
        <v>0.60370795800655486</v>
      </c>
      <c r="M2194">
        <f t="shared" si="250"/>
        <v>929.4585206080319</v>
      </c>
      <c r="N2194">
        <f t="shared" si="251"/>
        <v>-9.0891956919285036E-3</v>
      </c>
      <c r="O2194">
        <f t="shared" si="253"/>
        <v>2.3193924305130953E-2</v>
      </c>
      <c r="P2194">
        <f t="shared" si="254"/>
        <v>0.98180340198108484</v>
      </c>
      <c r="Q2194">
        <f t="shared" si="252"/>
        <v>23.647198873873798</v>
      </c>
    </row>
    <row r="2195" spans="1:17">
      <c r="A2195" s="842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255"/>
        <v>8.2356980730741647</v>
      </c>
      <c r="G2195">
        <f>LN(F2195/参数实验室!$E$58)/参数实验室!$E$59</f>
        <v>0.91611324614366252</v>
      </c>
      <c r="H2195" s="905">
        <f>INDEX(神经网络!$F$10:$BN$70,MATCH(ROUND(G2195*2,1)/2,神经网络!$D$10:$D$70,0),MATCH(ROUND(E2195*2,1)/2,神经网络!$F$8:$BN$8,0))</f>
        <v>1.6103999743498978</v>
      </c>
      <c r="I2195">
        <f t="shared" si="247"/>
        <v>1341.3118048787799</v>
      </c>
      <c r="J2195">
        <f t="shared" si="248"/>
        <v>228.67762659111719</v>
      </c>
      <c r="K2195">
        <f t="shared" si="249"/>
        <v>5.8655139327516626</v>
      </c>
      <c r="L2195">
        <f>MIN(MAX(L2194*(1+MAX(MIN(((B2195-B2194)/B2194)/($K$7*卓尔金历!$O$8),0),-卓尔金历!$N$11))+MIN(MAX(((B2195-B2194)/B2194)/($K$7*卓尔金历!$O$8),0),卓尔金历!$N$11),0),1)</f>
        <v>0.28413148884147216</v>
      </c>
      <c r="M2195">
        <f t="shared" si="250"/>
        <v>913.20182585061343</v>
      </c>
      <c r="N2195">
        <f t="shared" si="251"/>
        <v>-1.7990431605858774E-2</v>
      </c>
      <c r="O2195">
        <f t="shared" si="253"/>
        <v>2.3302736471528564E-2</v>
      </c>
      <c r="P2195">
        <f t="shared" si="254"/>
        <v>0.28792566566000521</v>
      </c>
      <c r="Q2195">
        <f t="shared" si="252"/>
        <v>22.97456370003059</v>
      </c>
    </row>
    <row r="2196" spans="1:17">
      <c r="A2196" s="842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255"/>
        <v>8.375995289665374</v>
      </c>
      <c r="G2196">
        <f>LN(F2196/参数实验室!$E$58)/参数实验室!$E$59</f>
        <v>0.92497896628770648</v>
      </c>
      <c r="H2196" s="905">
        <f>INDEX(神经网络!$F$10:$BN$70,MATCH(ROUND(G2196*2,1)/2,神经网络!$D$10:$D$70,0),MATCH(ROUND(E2196*2,1)/2,神经网络!$F$8:$BN$8,0))</f>
        <v>1.6103999743498978</v>
      </c>
      <c r="I2196">
        <f t="shared" si="247"/>
        <v>1326.5556503155035</v>
      </c>
      <c r="J2196">
        <f t="shared" si="248"/>
        <v>227.11543833047315</v>
      </c>
      <c r="K2196">
        <f t="shared" si="249"/>
        <v>5.8408871720347211</v>
      </c>
      <c r="L2196">
        <f>MIN(MAX(L2195*(1+MAX(MIN(((B2196-B2195)/B2195)/($K$7*卓尔金历!$O$8),0),-卓尔金历!$N$11))+MIN(MAX(((B2196-B2195)/B2195)/($K$7*卓尔金历!$O$8),0),卓尔金历!$N$11),0),1)</f>
        <v>0.22701843642804925</v>
      </c>
      <c r="M2196">
        <f t="shared" si="250"/>
        <v>910.34732887671294</v>
      </c>
      <c r="N2196">
        <f t="shared" si="251"/>
        <v>-6.83139966043682E-3</v>
      </c>
      <c r="O2196">
        <f t="shared" si="253"/>
        <v>2.3278264861414405E-2</v>
      </c>
      <c r="P2196">
        <f t="shared" si="254"/>
        <v>1</v>
      </c>
      <c r="Q2196">
        <f t="shared" si="252"/>
        <v>22.901790562243249</v>
      </c>
    </row>
    <row r="2197" spans="1:17">
      <c r="A2197" s="842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255"/>
        <v>8.3599427704616396</v>
      </c>
      <c r="G2197">
        <f>LN(F2197/参数实验室!$E$58)/参数实验室!$E$59</f>
        <v>0.92397212315059818</v>
      </c>
      <c r="H2197" s="905">
        <f>INDEX(神经网络!$F$10:$BN$70,MATCH(ROUND(G2197*2,1)/2,神经网络!$D$10:$D$70,0),MATCH(ROUND(E2197*2,1)/2,神经网络!$F$8:$BN$8,0))</f>
        <v>1.6103999743498978</v>
      </c>
      <c r="I2197">
        <f t="shared" si="247"/>
        <v>1368.8854551188801</v>
      </c>
      <c r="J2197">
        <f t="shared" si="248"/>
        <v>231.61565779497974</v>
      </c>
      <c r="K2197">
        <f t="shared" si="249"/>
        <v>5.9101593914284614</v>
      </c>
      <c r="L2197">
        <f>MIN(MAX(L2196*(1+MAX(MIN(((B2197-B2196)/B2196)/($K$7*卓尔金历!$O$8),0),-卓尔金历!$N$11))+MIN(MAX(((B2197-B2196)/B2196)/($K$7*卓尔金历!$O$8),0),卓尔金历!$N$11),0),1)</f>
        <v>0.81005171990615521</v>
      </c>
      <c r="M2197">
        <f t="shared" si="250"/>
        <v>916.94193774759083</v>
      </c>
      <c r="N2197">
        <f t="shared" si="251"/>
        <v>1.9814678815265666E-2</v>
      </c>
      <c r="O2197">
        <f t="shared" si="253"/>
        <v>2.3736186781468518E-2</v>
      </c>
      <c r="P2197">
        <f t="shared" si="254"/>
        <v>0.20805953593836685</v>
      </c>
      <c r="Q2197">
        <f t="shared" si="252"/>
        <v>23.632576582352549</v>
      </c>
    </row>
    <row r="2198" spans="1:17">
      <c r="A2198" s="842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255"/>
        <v>8.3030297554773771</v>
      </c>
      <c r="G2198">
        <f>LN(F2198/参数实验室!$E$58)/参数实验室!$E$59</f>
        <v>0.9203867914061894</v>
      </c>
      <c r="H2198" s="905">
        <f>INDEX(神经网络!$F$10:$BN$70,MATCH(ROUND(G2198*2,1)/2,神经网络!$D$10:$D$70,0),MATCH(ROUND(E2198*2,1)/2,神经网络!$F$8:$BN$8,0))</f>
        <v>1.6103999743498978</v>
      </c>
      <c r="I2198">
        <f t="shared" si="247"/>
        <v>1345.0655184926627</v>
      </c>
      <c r="J2198">
        <f t="shared" si="248"/>
        <v>229.11296436694411</v>
      </c>
      <c r="K2198">
        <f t="shared" si="249"/>
        <v>5.8707525443144482</v>
      </c>
      <c r="L2198">
        <f>MIN(MAX(L2197*(1+MAX(MIN(((B2198-B2197)/B2197)/($K$7*卓尔金历!$O$8),0),-卓尔金历!$N$11))+MIN(MAX(((B2198-B2197)/B2197)/($K$7*卓尔金历!$O$8),0),卓尔金历!$N$11),0),1)</f>
        <v>0.55250335497896641</v>
      </c>
      <c r="M2198">
        <f t="shared" si="250"/>
        <v>904.0170113848809</v>
      </c>
      <c r="N2198">
        <f t="shared" si="251"/>
        <v>-1.0805372364984613E-2</v>
      </c>
      <c r="O2198">
        <f t="shared" si="253"/>
        <v>2.3697721843422288E-2</v>
      </c>
      <c r="P2198">
        <f t="shared" si="254"/>
        <v>0.82771252323626499</v>
      </c>
      <c r="Q2198">
        <f t="shared" si="252"/>
        <v>23.547016303345085</v>
      </c>
    </row>
    <row r="2199" spans="1:17">
      <c r="A2199" s="842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255"/>
        <v>8.2722021591517834</v>
      </c>
      <c r="G2199">
        <f>LN(F2199/参数实验室!$E$58)/参数实验室!$E$59</f>
        <v>0.91843447999247452</v>
      </c>
      <c r="H2199" s="905">
        <f>INDEX(神经网络!$F$10:$BN$70,MATCH(ROUND(G2199*2,1)/2,神经网络!$D$10:$D$70,0),MATCH(ROUND(E2199*2,1)/2,神经网络!$F$8:$BN$8,0))</f>
        <v>1.6103999743498978</v>
      </c>
      <c r="I2199">
        <f t="shared" si="247"/>
        <v>1347.9627977255448</v>
      </c>
      <c r="J2199">
        <f t="shared" si="248"/>
        <v>229.41941662343828</v>
      </c>
      <c r="K2199">
        <f t="shared" si="249"/>
        <v>5.8755392963885349</v>
      </c>
      <c r="L2199">
        <f>MIN(MAX(L2198*(1+MAX(MIN(((B2199-B2198)/B2198)/($K$7*卓尔金历!$O$8),0),-卓尔金历!$N$11))+MIN(MAX(((B2199-B2198)/B2198)/($K$7*卓尔金历!$O$8),0),卓尔金历!$N$11),0),1)</f>
        <v>0.59186012689656431</v>
      </c>
      <c r="M2199">
        <f t="shared" si="250"/>
        <v>905.09287801294147</v>
      </c>
      <c r="N2199">
        <f t="shared" si="251"/>
        <v>1.337559650283934E-3</v>
      </c>
      <c r="O2199">
        <f t="shared" si="253"/>
        <v>2.3710192090457126E-2</v>
      </c>
      <c r="P2199">
        <f t="shared" si="254"/>
        <v>1</v>
      </c>
      <c r="Q2199">
        <f t="shared" si="252"/>
        <v>23.588998226043948</v>
      </c>
    </row>
    <row r="2200" spans="1:17">
      <c r="A2200" s="842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255"/>
        <v>8.0825525063514707</v>
      </c>
      <c r="G2200">
        <f>LN(F2200/参数实验室!$E$58)/参数实验室!$E$59</f>
        <v>0.90626152466746646</v>
      </c>
      <c r="H2200" s="905">
        <f>INDEX(神经网络!$F$10:$BN$70,MATCH(ROUND(G2200*2,1)/2,神经网络!$D$10:$D$70,0),MATCH(ROUND(E2200*2,1)/2,神经网络!$F$8:$BN$8,0))</f>
        <v>1.6103999743498978</v>
      </c>
      <c r="I2200">
        <f t="shared" ref="I2200:I2263" si="256">I2199*(1+(B2200-B2199)/B2199*H2199)</f>
        <v>1366.2328048120523</v>
      </c>
      <c r="J2200">
        <f t="shared" ref="J2200:J2263" si="257">J2199*B2200/B2199</f>
        <v>231.35030525517686</v>
      </c>
      <c r="K2200">
        <f t="shared" ref="K2200:K2263" si="258">I2200/J2200</f>
        <v>5.9054722374587421</v>
      </c>
      <c r="L2200">
        <f>MIN(MAX(L2199*(1+MAX(MIN(((B2200-B2199)/B2199)/($K$7*卓尔金历!$O$8),0),-卓尔金历!$N$11))+MIN(MAX(((B2200-B2199)/B2199)/($K$7*卓尔金历!$O$8),0),卓尔金历!$N$11),0),1)</f>
        <v>0.83950729459646245</v>
      </c>
      <c r="M2200">
        <f t="shared" ref="M2200:M2263" si="259">M2199*(1+(B2200-B2199)/B2199*H2199*L2199)</f>
        <v>912.35348685037025</v>
      </c>
      <c r="N2200">
        <f t="shared" ref="N2200:N2263" si="260">(B2200-B2199)/B2199</f>
        <v>8.4164133104212124E-3</v>
      </c>
      <c r="O2200">
        <f t="shared" si="253"/>
        <v>2.3869247115154105E-2</v>
      </c>
      <c r="P2200">
        <f t="shared" si="254"/>
        <v>1</v>
      </c>
      <c r="Q2200">
        <f t="shared" ref="Q2200:Q2263" si="261">Q2199*(1+(B2200-B2199)/B2199*H2199*P2199)</f>
        <v>23.908718596280149</v>
      </c>
    </row>
    <row r="2201" spans="1:17">
      <c r="A2201" s="842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255"/>
        <v>7.8546697937336312</v>
      </c>
      <c r="G2201">
        <f>LN(F2201/参数实验室!$E$58)/参数实验室!$E$59</f>
        <v>0.89125096472163357</v>
      </c>
      <c r="H2201" s="905">
        <f>INDEX(神经网络!$F$10:$BN$70,MATCH(ROUND(G2201*2,1)/2,神经网络!$D$10:$D$70,0),MATCH(ROUND(E2201*2,1)/2,神经网络!$F$8:$BN$8,0))</f>
        <v>1.6103999743498978</v>
      </c>
      <c r="I2201">
        <f t="shared" si="256"/>
        <v>1378.732907635987</v>
      </c>
      <c r="J2201">
        <f t="shared" si="257"/>
        <v>232.66469813654632</v>
      </c>
      <c r="K2201">
        <f t="shared" si="258"/>
        <v>5.92583627287899</v>
      </c>
      <c r="L2201">
        <f>MIN(MAX(L2200*(1+MAX(MIN(((B2201-B2200)/B2200)/($K$7*卓尔金历!$O$8),0),-卓尔金历!$N$11))+MIN(MAX(((B2201-B2200)/B2200)/($K$7*卓尔金历!$O$8),0),卓尔金历!$N$11),0),1)</f>
        <v>1</v>
      </c>
      <c r="M2201">
        <f t="shared" si="259"/>
        <v>919.36120275004396</v>
      </c>
      <c r="N2201">
        <f t="shared" si="260"/>
        <v>5.6813967888206919E-3</v>
      </c>
      <c r="O2201">
        <f t="shared" si="253"/>
        <v>2.3479019827912982E-2</v>
      </c>
      <c r="P2201">
        <f t="shared" si="254"/>
        <v>1</v>
      </c>
      <c r="Q2201">
        <f t="shared" si="261"/>
        <v>24.127467143225729</v>
      </c>
    </row>
    <row r="2202" spans="1:17">
      <c r="A2202" s="842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255"/>
        <v>7.744771032663623</v>
      </c>
      <c r="G2202">
        <f>LN(F2202/参数实验室!$E$58)/参数实验室!$E$59</f>
        <v>0.88385560176836475</v>
      </c>
      <c r="H2202" s="905">
        <f>INDEX(神经网络!$F$10:$BN$70,MATCH(ROUND(G2202*2,1)/2,神经网络!$D$10:$D$70,0),MATCH(ROUND(E2202*2,1)/2,神经网络!$F$8:$BN$8,0))</f>
        <v>1.6103999743498978</v>
      </c>
      <c r="I2202">
        <f t="shared" si="256"/>
        <v>1370.0432904061188</v>
      </c>
      <c r="J2202">
        <f t="shared" si="257"/>
        <v>231.75411994732798</v>
      </c>
      <c r="K2202">
        <f t="shared" si="258"/>
        <v>5.9116243142408686</v>
      </c>
      <c r="L2202">
        <f>MIN(MAX(L2201*(1+MAX(MIN(((B2202-B2201)/B2201)/($K$7*卓尔金历!$O$8),0),-卓尔金历!$N$11))+MIN(MAX(((B2202-B2201)/B2201)/($K$7*卓尔金历!$O$8),0),卓尔金历!$N$11),0),1)</f>
        <v>0.88484227912760005</v>
      </c>
      <c r="M2202">
        <f t="shared" si="259"/>
        <v>913.56682669385248</v>
      </c>
      <c r="N2202">
        <f t="shared" si="260"/>
        <v>-3.9136929517511959E-3</v>
      </c>
      <c r="O2202">
        <f t="shared" si="253"/>
        <v>2.3023245145280924E-2</v>
      </c>
      <c r="P2202">
        <f t="shared" si="254"/>
        <v>1</v>
      </c>
      <c r="Q2202">
        <f t="shared" si="261"/>
        <v>23.975401102704261</v>
      </c>
    </row>
    <row r="2203" spans="1:17">
      <c r="A2203" s="842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255"/>
        <v>7.5981836054608456</v>
      </c>
      <c r="G2203">
        <f>LN(F2203/参数实验室!$E$58)/参数实验室!$E$59</f>
        <v>0.87382632817527228</v>
      </c>
      <c r="H2203" s="905">
        <f>INDEX(神经网络!$F$10:$BN$70,MATCH(ROUND(G2203*2,1)/2,神经网络!$D$10:$D$70,0),MATCH(ROUND(E2203*2,1)/2,神经网络!$F$8:$BN$8,0))</f>
        <v>1.5909715213208642</v>
      </c>
      <c r="I2203">
        <f t="shared" si="256"/>
        <v>1378.6322932691842</v>
      </c>
      <c r="J2203">
        <f t="shared" si="257"/>
        <v>232.65631858265775</v>
      </c>
      <c r="K2203">
        <f t="shared" si="258"/>
        <v>5.9256172437860783</v>
      </c>
      <c r="L2203">
        <f>MIN(MAX(L2202*(1+MAX(MIN(((B2203-B2202)/B2202)/($K$7*卓尔金历!$O$8),0),-卓尔金历!$N$11))+MIN(MAX(((B2203-B2202)/B2202)/($K$7*卓尔金历!$O$8),0),卓尔金历!$N$11),0),1)</f>
        <v>0.99938856536543463</v>
      </c>
      <c r="M2203">
        <f t="shared" si="259"/>
        <v>918.63457041502386</v>
      </c>
      <c r="N2203">
        <f t="shared" si="260"/>
        <v>3.892913038762063E-3</v>
      </c>
      <c r="O2203">
        <f t="shared" si="253"/>
        <v>2.2189376181592835E-2</v>
      </c>
      <c r="P2203">
        <f t="shared" si="254"/>
        <v>1</v>
      </c>
      <c r="Q2203">
        <f t="shared" si="261"/>
        <v>24.125706417986105</v>
      </c>
    </row>
    <row r="2204" spans="1:17">
      <c r="A2204" s="842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255"/>
        <v>7.500161646017637</v>
      </c>
      <c r="G2204">
        <f>LN(F2204/参数实验室!$E$58)/参数实验室!$E$59</f>
        <v>0.86701128404910799</v>
      </c>
      <c r="H2204" s="905">
        <f>INDEX(神经网络!$F$10:$BN$70,MATCH(ROUND(G2204*2,1)/2,神经网络!$D$10:$D$70,0),MATCH(ROUND(E2204*2,1)/2,神经网络!$F$8:$BN$8,0))</f>
        <v>1.5909715213208642</v>
      </c>
      <c r="I2204">
        <f t="shared" si="256"/>
        <v>1376.879286789396</v>
      </c>
      <c r="J2204">
        <f t="shared" si="257"/>
        <v>232.47037229160796</v>
      </c>
      <c r="K2204">
        <f t="shared" si="258"/>
        <v>5.9228161989703176</v>
      </c>
      <c r="L2204">
        <f>MIN(MAX(L2203*(1+MAX(MIN(((B2204-B2203)/B2203)/($K$7*卓尔金历!$O$8),0),-卓尔金历!$N$11))+MIN(MAX(((B2204-B2203)/B2203)/($K$7*卓尔金历!$O$8),0),卓尔金历!$N$11),0),1)</f>
        <v>0.97588610357092032</v>
      </c>
      <c r="M2204">
        <f t="shared" si="259"/>
        <v>917.46719045089549</v>
      </c>
      <c r="N2204">
        <f t="shared" si="260"/>
        <v>-7.9923163996826151E-4</v>
      </c>
      <c r="O2204">
        <f t="shared" si="253"/>
        <v>1.2941986520627374E-2</v>
      </c>
      <c r="P2204">
        <f t="shared" si="254"/>
        <v>1</v>
      </c>
      <c r="Q2204">
        <f t="shared" si="261"/>
        <v>24.0950292607146</v>
      </c>
    </row>
    <row r="2205" spans="1:17">
      <c r="A2205" s="842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255"/>
        <v>7.5883114424593661</v>
      </c>
      <c r="G2205">
        <f>LN(F2205/参数实验室!$E$58)/参数实验室!$E$59</f>
        <v>0.87314395276490975</v>
      </c>
      <c r="H2205" s="905">
        <f>INDEX(神经网络!$F$10:$BN$70,MATCH(ROUND(G2205*2,1)/2,神经网络!$D$10:$D$70,0),MATCH(ROUND(E2205*2,1)/2,神经网络!$F$8:$BN$8,0))</f>
        <v>1.5909715213208642</v>
      </c>
      <c r="I2205">
        <f t="shared" si="256"/>
        <v>1350.6868602280035</v>
      </c>
      <c r="J2205">
        <f t="shared" si="257"/>
        <v>229.69075455887585</v>
      </c>
      <c r="K2205">
        <f t="shared" si="258"/>
        <v>5.8804581090867831</v>
      </c>
      <c r="L2205">
        <f>MIN(MAX(L2204*(1+MAX(MIN(((B2205-B2204)/B2204)/($K$7*卓尔金历!$O$8),0),-卓尔金历!$N$11))+MIN(MAX(((B2205-B2204)/B2204)/($K$7*卓尔金历!$O$8),0),卓尔金历!$N$11),0),1)</f>
        <v>0.63254728598798104</v>
      </c>
      <c r="M2205">
        <f t="shared" si="259"/>
        <v>900.43503765785965</v>
      </c>
      <c r="N2205">
        <f t="shared" si="260"/>
        <v>-1.1956868762809105E-2</v>
      </c>
      <c r="O2205">
        <f t="shared" si="253"/>
        <v>1.0962772839269988E-2</v>
      </c>
      <c r="P2205">
        <f t="shared" si="254"/>
        <v>1.1818613557864139E-2</v>
      </c>
      <c r="Q2205">
        <f t="shared" si="261"/>
        <v>23.636668611047565</v>
      </c>
    </row>
    <row r="2206" spans="1:17">
      <c r="A2206" s="842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255"/>
        <v>7.517672009370866</v>
      </c>
      <c r="G2206">
        <f>LN(F2206/参数实验室!$E$58)/参数实验室!$E$59</f>
        <v>0.86823521412816029</v>
      </c>
      <c r="H2206" s="905">
        <f>INDEX(神经网络!$F$10:$BN$70,MATCH(ROUND(G2206*2,1)/2,神经网络!$D$10:$D$70,0),MATCH(ROUND(E2206*2,1)/2,神经网络!$F$8:$BN$8,0))</f>
        <v>1.5909715213208642</v>
      </c>
      <c r="I2206">
        <f t="shared" si="256"/>
        <v>1365.7725099755187</v>
      </c>
      <c r="J2206">
        <f t="shared" si="257"/>
        <v>231.3032201428509</v>
      </c>
      <c r="K2206">
        <f t="shared" si="258"/>
        <v>5.9046843754792055</v>
      </c>
      <c r="L2206">
        <f>MIN(MAX(L2205*(1+MAX(MIN(((B2206-B2205)/B2205)/($K$7*卓尔金历!$O$8),0),-卓尔金历!$N$11))+MIN(MAX(((B2206-B2205)/B2205)/($K$7*卓尔金历!$O$8),0),卓尔金历!$N$11),0),1)</f>
        <v>0.8391106274644724</v>
      </c>
      <c r="M2206">
        <f t="shared" si="259"/>
        <v>906.7964672943308</v>
      </c>
      <c r="N2206">
        <f t="shared" si="260"/>
        <v>7.0201588525921942E-3</v>
      </c>
      <c r="O2206">
        <f t="shared" si="253"/>
        <v>1.1032185350116151E-2</v>
      </c>
      <c r="P2206">
        <f t="shared" si="254"/>
        <v>0.46794938217975879</v>
      </c>
      <c r="Q2206">
        <f t="shared" si="261"/>
        <v>23.639788665288005</v>
      </c>
    </row>
    <row r="2207" spans="1:17">
      <c r="A2207" s="842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255"/>
        <v>7.5276577802005891</v>
      </c>
      <c r="G2207">
        <f>LN(F2207/参数实验室!$E$58)/参数实验室!$E$59</f>
        <v>0.86893191842592687</v>
      </c>
      <c r="H2207" s="905">
        <f>INDEX(神经网络!$F$10:$BN$70,MATCH(ROUND(G2207*2,1)/2,神经网络!$D$10:$D$70,0),MATCH(ROUND(E2207*2,1)/2,神经网络!$F$8:$BN$8,0))</f>
        <v>1.5909715213208642</v>
      </c>
      <c r="I2207">
        <f t="shared" si="256"/>
        <v>1352.0454023932248</v>
      </c>
      <c r="J2207">
        <f t="shared" si="257"/>
        <v>229.84198555524469</v>
      </c>
      <c r="K2207">
        <f t="shared" si="258"/>
        <v>5.8824996622222789</v>
      </c>
      <c r="L2207">
        <f>MIN(MAX(L2206*(1+MAX(MIN(((B2207-B2206)/B2206)/($K$7*卓尔金历!$O$8),0),-卓尔金历!$N$11))+MIN(MAX(((B2207-B2206)/B2206)/($K$7*卓尔金历!$O$8),0),卓尔金历!$N$11),0),1)</f>
        <v>0.68313246600946087</v>
      </c>
      <c r="M2207">
        <f t="shared" si="259"/>
        <v>899.1487872278243</v>
      </c>
      <c r="N2207">
        <f t="shared" si="260"/>
        <v>-6.3173983773498919E-3</v>
      </c>
      <c r="O2207">
        <f t="shared" si="253"/>
        <v>1.1108279858866676E-2</v>
      </c>
      <c r="P2207">
        <f t="shared" si="254"/>
        <v>0.58164185563046</v>
      </c>
      <c r="Q2207">
        <f t="shared" si="261"/>
        <v>23.528604449239875</v>
      </c>
    </row>
    <row r="2208" spans="1:17">
      <c r="A2208" s="842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255"/>
        <v>7.5470932561712223</v>
      </c>
      <c r="G2208">
        <f>LN(F2208/参数实验室!$E$58)/参数实验室!$E$59</f>
        <v>0.87028527992022975</v>
      </c>
      <c r="H2208" s="905">
        <f>INDEX(神经网络!$F$10:$BN$70,MATCH(ROUND(G2208*2,1)/2,神经网络!$D$10:$D$70,0),MATCH(ROUND(E2208*2,1)/2,神经网络!$F$8:$BN$8,0))</f>
        <v>1.5909715213208642</v>
      </c>
      <c r="I2208">
        <f t="shared" si="256"/>
        <v>1340.1437302193283</v>
      </c>
      <c r="J2208">
        <f t="shared" si="257"/>
        <v>228.57028849606914</v>
      </c>
      <c r="K2208">
        <f t="shared" si="258"/>
        <v>5.8631580641434748</v>
      </c>
      <c r="L2208">
        <f>MIN(MAX(L2207*(1+MAX(MIN(((B2208-B2207)/B2207)/($K$7*卓尔金历!$O$8),0),-卓尔金历!$N$11))+MIN(MAX(((B2208-B2207)/B2207)/($K$7*卓尔金历!$O$8),0),卓尔金历!$N$11),0),1)</f>
        <v>0.57191690963327202</v>
      </c>
      <c r="M2208">
        <f t="shared" si="259"/>
        <v>893.74182673192468</v>
      </c>
      <c r="N2208">
        <f t="shared" si="260"/>
        <v>-5.5329188707774358E-3</v>
      </c>
      <c r="O2208">
        <f t="shared" si="253"/>
        <v>8.2112551213873262E-3</v>
      </c>
      <c r="P2208">
        <f t="shared" si="254"/>
        <v>0.41028400877315047</v>
      </c>
      <c r="Q2208">
        <f t="shared" si="261"/>
        <v>23.408137329205992</v>
      </c>
    </row>
    <row r="2209" spans="1:17">
      <c r="A2209" s="842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255"/>
        <v>7.3719474842089143</v>
      </c>
      <c r="G2209">
        <f>LN(F2209/参数实验室!$E$58)/参数实验室!$E$59</f>
        <v>0.85796140580228353</v>
      </c>
      <c r="H2209" s="905">
        <f>INDEX(神经网络!$F$10:$BN$70,MATCH(ROUND(G2209*2,1)/2,神经网络!$D$10:$D$70,0),MATCH(ROUND(E2209*2,1)/2,神经网络!$F$8:$BN$8,0))</f>
        <v>1.5909715213208642</v>
      </c>
      <c r="I2209">
        <f t="shared" si="256"/>
        <v>1348.2878270634526</v>
      </c>
      <c r="J2209">
        <f t="shared" si="257"/>
        <v>229.44335820597698</v>
      </c>
      <c r="K2209">
        <f t="shared" si="258"/>
        <v>5.8763428046283268</v>
      </c>
      <c r="L2209">
        <f>MIN(MAX(L2208*(1+MAX(MIN(((B2209-B2208)/B2208)/($K$7*卓尔金历!$O$8),0),-卓尔金历!$N$11))+MIN(MAX(((B2209-B2208)/B2208)/($K$7*卓尔金历!$O$8),0),卓尔金历!$N$11),0),1)</f>
        <v>0.68430892414868494</v>
      </c>
      <c r="M2209">
        <f t="shared" si="259"/>
        <v>896.84807791171397</v>
      </c>
      <c r="N2209">
        <f t="shared" si="260"/>
        <v>3.8196990328549772E-3</v>
      </c>
      <c r="O2209">
        <f t="shared" si="253"/>
        <v>8.2832341243685333E-3</v>
      </c>
      <c r="P2209">
        <f t="shared" si="254"/>
        <v>0.78862912905046023</v>
      </c>
      <c r="Q2209">
        <f t="shared" si="261"/>
        <v>23.466501053523867</v>
      </c>
    </row>
    <row r="2210" spans="1:17">
      <c r="A2210" s="842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255"/>
        <v>7.2857891540842967</v>
      </c>
      <c r="G2210">
        <f>LN(F2210/参数实验室!$E$58)/参数实验室!$E$59</f>
        <v>0.85179113956774244</v>
      </c>
      <c r="H2210" s="905">
        <f>INDEX(神经网络!$F$10:$BN$70,MATCH(ROUND(G2210*2,1)/2,神经网络!$D$10:$D$70,0),MATCH(ROUND(E2210*2,1)/2,神经网络!$F$8:$BN$8,0))</f>
        <v>1.5909715213208642</v>
      </c>
      <c r="I2210">
        <f t="shared" si="256"/>
        <v>1360.1583897993585</v>
      </c>
      <c r="J2210">
        <f t="shared" si="257"/>
        <v>230.71306013327438</v>
      </c>
      <c r="K2210">
        <f t="shared" si="258"/>
        <v>5.8954546786976225</v>
      </c>
      <c r="L2210">
        <f>MIN(MAX(L2209*(1+MAX(MIN(((B2210-B2209)/B2209)/($K$7*卓尔金历!$O$8),0),-卓尔金历!$N$11))+MIN(MAX(((B2210-B2209)/B2209)/($K$7*卓尔金历!$O$8),0),卓尔金历!$N$11),0),1)</f>
        <v>0.8471382403899741</v>
      </c>
      <c r="M2210">
        <f t="shared" si="259"/>
        <v>902.25138660286041</v>
      </c>
      <c r="N2210">
        <f t="shared" si="260"/>
        <v>5.5338360509767101E-3</v>
      </c>
      <c r="O2210">
        <f t="shared" si="253"/>
        <v>8.3796538800730066E-3</v>
      </c>
      <c r="P2210">
        <f t="shared" si="254"/>
        <v>0.4266455133806169</v>
      </c>
      <c r="Q2210">
        <f t="shared" si="261"/>
        <v>23.629434351312575</v>
      </c>
    </row>
    <row r="2211" spans="1:17">
      <c r="A2211" s="842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255"/>
        <v>7.4233768944829723</v>
      </c>
      <c r="G2211">
        <f>LN(F2211/参数实验室!$E$58)/参数实验室!$E$59</f>
        <v>0.86161026701598942</v>
      </c>
      <c r="H2211" s="905">
        <f>INDEX(神经网络!$F$10:$BN$70,MATCH(ROUND(G2211*2,1)/2,神经网络!$D$10:$D$70,0),MATCH(ROUND(E2211*2,1)/2,神经网络!$F$8:$BN$8,0))</f>
        <v>1.5909715213208642</v>
      </c>
      <c r="I2211">
        <f t="shared" si="256"/>
        <v>1347.818813108343</v>
      </c>
      <c r="J2211">
        <f t="shared" si="257"/>
        <v>229.39747017277799</v>
      </c>
      <c r="K2211">
        <f t="shared" si="258"/>
        <v>5.8754737447330632</v>
      </c>
      <c r="L2211">
        <f>MIN(MAX(L2210*(1+MAX(MIN(((B2211-B2210)/B2210)/($K$7*卓尔金历!$O$8),0),-卓尔金历!$N$11))+MIN(MAX(((B2211-B2210)/B2210)/($K$7*卓尔金历!$O$8),0),卓尔金历!$N$11),0),1)</f>
        <v>0.70500064355393133</v>
      </c>
      <c r="M2211">
        <f t="shared" si="259"/>
        <v>895.31724635242813</v>
      </c>
      <c r="N2211">
        <f t="shared" si="260"/>
        <v>-5.7022777979557331E-3</v>
      </c>
      <c r="O2211">
        <f t="shared" si="253"/>
        <v>8.4194411846858497E-3</v>
      </c>
      <c r="P2211">
        <f t="shared" si="254"/>
        <v>0.40132276829233043</v>
      </c>
      <c r="Q2211">
        <f t="shared" si="261"/>
        <v>23.537974332746732</v>
      </c>
    </row>
    <row r="2212" spans="1:17">
      <c r="A2212" s="842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255"/>
        <v>7.5283228385248337</v>
      </c>
      <c r="G2212">
        <f>LN(F2212/参数实验室!$E$58)/参数实验室!$E$59</f>
        <v>0.86897828651837228</v>
      </c>
      <c r="H2212" s="905">
        <f>INDEX(神经网络!$F$10:$BN$70,MATCH(ROUND(G2212*2,1)/2,神经网络!$D$10:$D$70,0),MATCH(ROUND(E2212*2,1)/2,神经网络!$F$8:$BN$8,0))</f>
        <v>1.5909715213208642</v>
      </c>
      <c r="I2212">
        <f t="shared" si="256"/>
        <v>1338.5572643227754</v>
      </c>
      <c r="J2212">
        <f t="shared" si="257"/>
        <v>228.40668768205535</v>
      </c>
      <c r="K2212">
        <f t="shared" si="258"/>
        <v>5.8604118728172354</v>
      </c>
      <c r="L2212">
        <f>MIN(MAX(L2211*(1+MAX(MIN(((B2212-B2211)/B2211)/($K$7*卓尔金历!$O$8),0),-卓尔金历!$N$11))+MIN(MAX(((B2212-B2211)/B2211)/($K$7*卓尔金历!$O$8),0),卓尔金历!$N$11),0),1)</f>
        <v>0.61540528264673033</v>
      </c>
      <c r="M2212">
        <f t="shared" si="259"/>
        <v>890.97995527869796</v>
      </c>
      <c r="N2212">
        <f t="shared" si="260"/>
        <v>-4.3190645911501107E-3</v>
      </c>
      <c r="O2212">
        <f t="shared" si="253"/>
        <v>8.2467110588196266E-3</v>
      </c>
      <c r="P2212">
        <f t="shared" si="254"/>
        <v>0.66064054275251927</v>
      </c>
      <c r="Q2212">
        <f t="shared" si="261"/>
        <v>23.473063827596569</v>
      </c>
    </row>
    <row r="2213" spans="1:17">
      <c r="A2213" s="842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255"/>
        <v>7.6049990014322715</v>
      </c>
      <c r="G2213">
        <f>LN(F2213/参数实验室!$E$58)/参数实验室!$E$59</f>
        <v>0.87429689916858544</v>
      </c>
      <c r="H2213" s="905">
        <f>INDEX(神经网络!$F$10:$BN$70,MATCH(ROUND(G2213*2,1)/2,神经网络!$D$10:$D$70,0),MATCH(ROUND(E2213*2,1)/2,神经网络!$F$8:$BN$8,0))</f>
        <v>1.5909715213208642</v>
      </c>
      <c r="I2213">
        <f t="shared" si="256"/>
        <v>1336.3584951993637</v>
      </c>
      <c r="J2213">
        <f t="shared" si="257"/>
        <v>228.17086309405008</v>
      </c>
      <c r="K2213">
        <f t="shared" si="258"/>
        <v>5.8568323627216508</v>
      </c>
      <c r="L2213">
        <f>MIN(MAX(L2212*(1+MAX(MIN(((B2213-B2212)/B2212)/($K$7*卓尔金历!$O$8),0),-卓尔金历!$N$11))+MIN(MAX(((B2213-B2212)/B2212)/($K$7*卓尔金历!$O$8),0),卓尔金历!$N$11),0),1)</f>
        <v>0.59670932139059762</v>
      </c>
      <c r="M2213">
        <f t="shared" si="259"/>
        <v>890.0792725643953</v>
      </c>
      <c r="N2213">
        <f t="shared" si="260"/>
        <v>-1.0324767212312996E-3</v>
      </c>
      <c r="O2213">
        <f t="shared" si="253"/>
        <v>8.2148994943803191E-3</v>
      </c>
      <c r="P2213">
        <f t="shared" si="254"/>
        <v>1</v>
      </c>
      <c r="Q2213">
        <f t="shared" si="261"/>
        <v>23.44759096949171</v>
      </c>
    </row>
    <row r="2214" spans="1:17">
      <c r="A2214" s="842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255"/>
        <v>7.7071167513661818</v>
      </c>
      <c r="G2214">
        <f>LN(F2214/参数实验室!$E$58)/参数实验室!$E$59</f>
        <v>0.88129759187669066</v>
      </c>
      <c r="H2214" s="905">
        <f>INDEX(神经网络!$F$10:$BN$70,MATCH(ROUND(G2214*2,1)/2,神经网络!$D$10:$D$70,0),MATCH(ROUND(E2214*2,1)/2,神经网络!$F$8:$BN$8,0))</f>
        <v>1.7217676387240695</v>
      </c>
      <c r="I2214">
        <f t="shared" si="256"/>
        <v>1347.3567802781572</v>
      </c>
      <c r="J2214">
        <f t="shared" si="257"/>
        <v>229.35118311320338</v>
      </c>
      <c r="K2214">
        <f t="shared" si="258"/>
        <v>5.8746449963291774</v>
      </c>
      <c r="L2214">
        <f>MIN(MAX(L2213*(1+MAX(MIN(((B2214-B2213)/B2213)/($K$7*卓尔金历!$O$8),0),-卓尔金历!$N$11))+MIN(MAX(((B2214-B2213)/B2213)/($K$7*卓尔金历!$O$8),0),卓尔金历!$N$11),0),1)</f>
        <v>0.74892027219416191</v>
      </c>
      <c r="M2214">
        <f t="shared" si="259"/>
        <v>894.45040035705665</v>
      </c>
      <c r="N2214">
        <f t="shared" si="260"/>
        <v>5.1729655712735743E-3</v>
      </c>
      <c r="O2214">
        <f t="shared" si="253"/>
        <v>8.3346278635694736E-3</v>
      </c>
      <c r="P2214">
        <f t="shared" si="254"/>
        <v>0.48910591478199789</v>
      </c>
      <c r="Q2214">
        <f t="shared" si="261"/>
        <v>23.640565602286589</v>
      </c>
    </row>
    <row r="2215" spans="1:17">
      <c r="A2215" s="842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255"/>
        <v>7.3188176529658806</v>
      </c>
      <c r="G2215">
        <f>LN(F2215/参数实验室!$E$58)/参数实验室!$E$59</f>
        <v>0.85416507143146203</v>
      </c>
      <c r="H2215" s="905">
        <f>INDEX(神经网络!$F$10:$BN$70,MATCH(ROUND(G2215*2,1)/2,神经网络!$D$10:$D$70,0),MATCH(ROUND(E2215*2,1)/2,神经网络!$F$8:$BN$8,0))</f>
        <v>1.7023988810205946</v>
      </c>
      <c r="I2215">
        <f t="shared" si="256"/>
        <v>1455.107513275686</v>
      </c>
      <c r="J2215">
        <f t="shared" si="257"/>
        <v>240.00399026375601</v>
      </c>
      <c r="K2215">
        <f t="shared" si="258"/>
        <v>6.0628471704848472</v>
      </c>
      <c r="L2215">
        <f>MIN(MAX(L2214*(1+MAX(MIN(((B2215-B2214)/B2214)/($K$7*卓尔金历!$O$8),0),-卓尔金历!$N$11))+MIN(MAX(((B2215-B2214)/B2214)/($K$7*卓尔金历!$O$8),0),卓尔金历!$N$11),0),1)</f>
        <v>1</v>
      </c>
      <c r="M2215">
        <f t="shared" si="259"/>
        <v>948.02136544224891</v>
      </c>
      <c r="N2215">
        <f t="shared" si="260"/>
        <v>4.6447578800125962E-2</v>
      </c>
      <c r="O2215">
        <f t="shared" si="253"/>
        <v>1.2931148797069433E-2</v>
      </c>
      <c r="P2215">
        <f t="shared" si="254"/>
        <v>0</v>
      </c>
      <c r="Q2215">
        <f t="shared" si="261"/>
        <v>24.565260366722139</v>
      </c>
    </row>
    <row r="2216" spans="1:17">
      <c r="A2216" s="842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255"/>
        <v>7.407151813899679</v>
      </c>
      <c r="G2216">
        <f>LN(F2216/参数实验室!$E$58)/参数实验室!$E$59</f>
        <v>0.86046185178299839</v>
      </c>
      <c r="H2216" s="905">
        <f>INDEX(神经网络!$F$10:$BN$70,MATCH(ROUND(G2216*2,1)/2,神经网络!$D$10:$D$70,0),MATCH(ROUND(E2216*2,1)/2,神经网络!$F$8:$BN$8,0))</f>
        <v>1.7023988810205946</v>
      </c>
      <c r="I2216">
        <f t="shared" si="256"/>
        <v>1469.8352855266191</v>
      </c>
      <c r="J2216">
        <f t="shared" si="257"/>
        <v>241.43090858305686</v>
      </c>
      <c r="K2216">
        <f t="shared" si="258"/>
        <v>6.0880162119796175</v>
      </c>
      <c r="L2216">
        <f>MIN(MAX(L2215*(1+MAX(MIN(((B2216-B2215)/B2215)/($K$7*卓尔金历!$O$8),0),-卓尔金历!$N$11))+MIN(MAX(((B2216-B2215)/B2215)/($K$7*卓尔金历!$O$8),0),卓尔金历!$N$11),0),1)</f>
        <v>1</v>
      </c>
      <c r="M2216">
        <f t="shared" si="259"/>
        <v>957.61669955458592</v>
      </c>
      <c r="N2216">
        <f t="shared" si="260"/>
        <v>5.9453941483753377E-3</v>
      </c>
      <c r="O2216">
        <f t="shared" si="253"/>
        <v>1.2195071714264968E-2</v>
      </c>
      <c r="P2216">
        <f t="shared" si="254"/>
        <v>0.74063616635788354</v>
      </c>
      <c r="Q2216">
        <f t="shared" si="261"/>
        <v>24.565260366722139</v>
      </c>
    </row>
    <row r="2217" spans="1:17">
      <c r="A2217" s="842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255"/>
        <v>7.4497912875073133</v>
      </c>
      <c r="G2217">
        <f>LN(F2217/参数实验室!$E$58)/参数实验室!$E$59</f>
        <v>0.86347452557617721</v>
      </c>
      <c r="H2217" s="905">
        <f>INDEX(神经网络!$F$10:$BN$70,MATCH(ROUND(G2217*2,1)/2,神经网络!$D$10:$D$70,0),MATCH(ROUND(E2217*2,1)/2,神经网络!$F$8:$BN$8,0))</f>
        <v>1.7023988810205946</v>
      </c>
      <c r="I2217">
        <f t="shared" si="256"/>
        <v>1476.7210627335162</v>
      </c>
      <c r="J2217">
        <f t="shared" si="257"/>
        <v>242.09528749850321</v>
      </c>
      <c r="K2217">
        <f t="shared" si="258"/>
        <v>6.0997513747253187</v>
      </c>
      <c r="L2217">
        <f>MIN(MAX(L2216*(1+MAX(MIN(((B2217-B2216)/B2216)/($K$7*卓尔金历!$O$8),0),-卓尔金历!$N$11))+MIN(MAX(((B2217-B2216)/B2216)/($K$7*卓尔金历!$O$8),0),卓尔金历!$N$11),0),1)</f>
        <v>1</v>
      </c>
      <c r="M2217">
        <f t="shared" si="259"/>
        <v>962.10287246638575</v>
      </c>
      <c r="N2217">
        <f t="shared" si="260"/>
        <v>2.7518386910173995E-3</v>
      </c>
      <c r="O2217">
        <f t="shared" si="253"/>
        <v>1.2009228414613778E-2</v>
      </c>
      <c r="P2217">
        <f t="shared" si="254"/>
        <v>1</v>
      </c>
      <c r="Q2217">
        <f t="shared" si="261"/>
        <v>24.650493918187919</v>
      </c>
    </row>
    <row r="2218" spans="1:17">
      <c r="A2218" s="842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255"/>
        <v>7.4046115446129184</v>
      </c>
      <c r="G2218">
        <f>LN(F2218/参数实验室!$E$58)/参数实验室!$E$59</f>
        <v>0.86028182316838009</v>
      </c>
      <c r="H2218" s="905">
        <f>INDEX(神经网络!$F$10:$BN$70,MATCH(ROUND(G2218*2,1)/2,神经网络!$D$10:$D$70,0),MATCH(ROUND(E2218*2,1)/2,神经网络!$F$8:$BN$8,0))</f>
        <v>1.7023988810205946</v>
      </c>
      <c r="I2218">
        <f t="shared" si="256"/>
        <v>1486.164267073292</v>
      </c>
      <c r="J2218">
        <f t="shared" si="257"/>
        <v>243.00466860859461</v>
      </c>
      <c r="K2218">
        <f t="shared" si="258"/>
        <v>6.1157848348462931</v>
      </c>
      <c r="L2218">
        <f>MIN(MAX(L2217*(1+MAX(MIN(((B2218-B2217)/B2217)/($K$7*卓尔金历!$O$8),0),-卓尔金历!$N$11))+MIN(MAX(((B2218-B2217)/B2217)/($K$7*卓尔金历!$O$8),0),卓尔金历!$N$11),0),1)</f>
        <v>1</v>
      </c>
      <c r="M2218">
        <f t="shared" si="259"/>
        <v>968.25524223333935</v>
      </c>
      <c r="N2218">
        <f t="shared" si="260"/>
        <v>3.7562941414008163E-3</v>
      </c>
      <c r="O2218">
        <f t="shared" si="253"/>
        <v>1.1418378385524607E-2</v>
      </c>
      <c r="P2218">
        <f t="shared" si="254"/>
        <v>1</v>
      </c>
      <c r="Q2218">
        <f t="shared" si="261"/>
        <v>24.808126701399502</v>
      </c>
    </row>
    <row r="2219" spans="1:17">
      <c r="A2219" s="842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255"/>
        <v>7.1024868046001961</v>
      </c>
      <c r="G2219">
        <f>LN(F2219/参数实验室!$E$58)/参数实验室!$E$59</f>
        <v>0.83841744770721005</v>
      </c>
      <c r="H2219" s="905">
        <f>INDEX(神经网络!$F$10:$BN$70,MATCH(ROUND(G2219*2,1)/2,神经网络!$D$10:$D$70,0),MATCH(ROUND(E2219*2,1)/2,神经网络!$F$8:$BN$8,0))</f>
        <v>1.8150084261714983</v>
      </c>
      <c r="I2219">
        <f t="shared" si="256"/>
        <v>1559.2330011630791</v>
      </c>
      <c r="J2219">
        <f t="shared" si="257"/>
        <v>250.02274450341125</v>
      </c>
      <c r="K2219">
        <f t="shared" si="258"/>
        <v>6.2363646325856781</v>
      </c>
      <c r="L2219">
        <f>MIN(MAX(L2218*(1+MAX(MIN(((B2219-B2218)/B2218)/($K$7*卓尔金历!$O$8),0),-卓尔金历!$N$11))+MIN(MAX(((B2219-B2218)/B2218)/($K$7*卓尔金历!$O$8),0),卓尔金历!$N$11),0),1)</f>
        <v>1</v>
      </c>
      <c r="M2219">
        <f t="shared" si="259"/>
        <v>1015.8604675730097</v>
      </c>
      <c r="N2219">
        <f t="shared" si="260"/>
        <v>2.8880415899007156E-2</v>
      </c>
      <c r="O2219">
        <f t="shared" si="253"/>
        <v>1.2331900074043991E-2</v>
      </c>
      <c r="P2219">
        <f t="shared" si="254"/>
        <v>1.7016317421842341E-3</v>
      </c>
      <c r="Q2219">
        <f t="shared" si="261"/>
        <v>26.027842753905635</v>
      </c>
    </row>
    <row r="2220" spans="1:17">
      <c r="A2220" s="842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255"/>
        <v>7.1951703453106131</v>
      </c>
      <c r="G2220">
        <f>LN(F2220/参数实验室!$E$58)/参数实验室!$E$59</f>
        <v>0.84522220067694853</v>
      </c>
      <c r="H2220" s="905">
        <f>INDEX(神经网络!$F$10:$BN$70,MATCH(ROUND(G2220*2,1)/2,神经网络!$D$10:$D$70,0),MATCH(ROUND(E2220*2,1)/2,神经网络!$F$8:$BN$8,0))</f>
        <v>1.7023988810205946</v>
      </c>
      <c r="I2220">
        <f t="shared" si="256"/>
        <v>1540.8504341337259</v>
      </c>
      <c r="J2220">
        <f t="shared" si="257"/>
        <v>248.39870715454248</v>
      </c>
      <c r="K2220">
        <f t="shared" si="258"/>
        <v>6.2031338720900759</v>
      </c>
      <c r="L2220">
        <f>MIN(MAX(L2219*(1+MAX(MIN(((B2220-B2219)/B2219)/($K$7*卓尔金历!$O$8),0),-卓尔金历!$N$11))+MIN(MAX(((B2220-B2219)/B2219)/($K$7*卓尔金历!$O$8),0),卓尔金历!$N$11),0),1)</f>
        <v>0.80887266445016404</v>
      </c>
      <c r="M2220">
        <f t="shared" si="259"/>
        <v>1003.8839873909579</v>
      </c>
      <c r="N2220">
        <f t="shared" si="260"/>
        <v>-6.4955584424704988E-3</v>
      </c>
      <c r="O2220">
        <f t="shared" ref="O2220:O2283" si="262">STDEVP(N2200:N2220)</f>
        <v>1.2530969135912508E-2</v>
      </c>
      <c r="P2220">
        <f t="shared" ref="P2220:P2283" si="263">MIN(O2219*MAX(1-LN(MAX(ABS(N2220),0.0001)/O2220),0)+MAX(-LN(MAX(ABS(N2220),0.0001)/O2220),0),1)</f>
        <v>0.67751948464546496</v>
      </c>
      <c r="Q2220">
        <f t="shared" si="261"/>
        <v>26.02732059956481</v>
      </c>
    </row>
    <row r="2221" spans="1:17">
      <c r="A2221" s="842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255"/>
        <v>7.1602729766737854</v>
      </c>
      <c r="G2221">
        <f>LN(F2221/参数实验室!$E$58)/参数实验室!$E$59</f>
        <v>0.84267040750819833</v>
      </c>
      <c r="H2221" s="905">
        <f>INDEX(神经网络!$F$10:$BN$70,MATCH(ROUND(G2221*2,1)/2,神经网络!$D$10:$D$70,0),MATCH(ROUND(E2221*2,1)/2,神经网络!$F$8:$BN$8,0))</f>
        <v>1.8150084261714983</v>
      </c>
      <c r="I2221">
        <f t="shared" si="256"/>
        <v>1545.7552991835425</v>
      </c>
      <c r="J2221">
        <f t="shared" si="257"/>
        <v>248.86317385579147</v>
      </c>
      <c r="K2221">
        <f t="shared" si="258"/>
        <v>6.2112657137422032</v>
      </c>
      <c r="L2221">
        <f>MIN(MAX(L2220*(1+MAX(MIN(((B2221-B2220)/B2220)/($K$7*卓尔金历!$O$8),0),-卓尔金历!$N$11))+MIN(MAX(((B2221-B2220)/B2220)/($K$7*卓尔金历!$O$8),0),卓尔金历!$N$11),0),1)</f>
        <v>0.86389152141762515</v>
      </c>
      <c r="M2221">
        <f t="shared" si="259"/>
        <v>1006.4688071428942</v>
      </c>
      <c r="N2221">
        <f t="shared" si="260"/>
        <v>1.8698434728970704E-3</v>
      </c>
      <c r="O2221">
        <f t="shared" si="262"/>
        <v>1.2495343930336432E-2</v>
      </c>
      <c r="P2221">
        <f t="shared" si="263"/>
        <v>1</v>
      </c>
      <c r="Q2221">
        <f t="shared" si="261"/>
        <v>26.083453544701491</v>
      </c>
    </row>
    <row r="2222" spans="1:17">
      <c r="A2222" s="842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255"/>
        <v>7.0981280936422646</v>
      </c>
      <c r="G2222">
        <f>LN(F2222/参数实验室!$E$58)/参数实验室!$E$59</f>
        <v>0.83809525220270142</v>
      </c>
      <c r="H2222" s="905">
        <f>INDEX(神经网络!$F$10:$BN$70,MATCH(ROUND(G2222*2,1)/2,神经网络!$D$10:$D$70,0),MATCH(ROUND(E2222*2,1)/2,神经网络!$F$8:$BN$8,0))</f>
        <v>1.7023988810205946</v>
      </c>
      <c r="I2222">
        <f t="shared" si="256"/>
        <v>1542.9482828014497</v>
      </c>
      <c r="J2222">
        <f t="shared" si="257"/>
        <v>248.61418139738996</v>
      </c>
      <c r="K2222">
        <f t="shared" si="258"/>
        <v>6.2061957774450924</v>
      </c>
      <c r="L2222">
        <f>MIN(MAX(L2221*(1+MAX(MIN(((B2222-B2221)/B2221)/($K$7*卓尔金历!$O$8),0),-卓尔金历!$N$11))+MIN(MAX(((B2222-B2221)/B2221)/($K$7*卓尔金历!$O$8),0),卓尔金历!$N$11),0),1)</f>
        <v>0.83845890271495882</v>
      </c>
      <c r="M2222">
        <f t="shared" si="259"/>
        <v>1004.8898740235019</v>
      </c>
      <c r="N2222">
        <f t="shared" si="260"/>
        <v>-1.0005195005099181E-3</v>
      </c>
      <c r="O2222">
        <f t="shared" si="262"/>
        <v>1.2522249847151581E-2</v>
      </c>
      <c r="P2222">
        <f t="shared" si="263"/>
        <v>1</v>
      </c>
      <c r="Q2222">
        <f t="shared" si="261"/>
        <v>26.036087262703166</v>
      </c>
    </row>
    <row r="2223" spans="1:17">
      <c r="A2223" s="842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255"/>
        <v>7.3047056916099393</v>
      </c>
      <c r="G2223">
        <f>LN(F2223/参数实验室!$E$58)/参数实验室!$E$59</f>
        <v>0.85315208405514442</v>
      </c>
      <c r="H2223" s="905">
        <f>INDEX(神经网络!$F$10:$BN$70,MATCH(ROUND(G2223*2,1)/2,神经网络!$D$10:$D$70,0),MATCH(ROUND(E2223*2,1)/2,神经网络!$F$8:$BN$8,0))</f>
        <v>1.7023988810205946</v>
      </c>
      <c r="I2223">
        <f t="shared" si="256"/>
        <v>1469.7142044347847</v>
      </c>
      <c r="J2223">
        <f t="shared" si="257"/>
        <v>241.68269422608796</v>
      </c>
      <c r="K2223">
        <f t="shared" si="258"/>
        <v>6.0811727092875953</v>
      </c>
      <c r="L2223">
        <f>MIN(MAX(L2222*(1+MAX(MIN(((B2223-B2222)/B2222)/($K$7*卓尔金历!$O$8),0),-卓尔金历!$N$11))+MIN(MAX(((B2223-B2222)/B2222)/($K$7*卓尔金历!$O$8),0),卓尔金历!$N$11),0),1)</f>
        <v>0.15061701901577917</v>
      </c>
      <c r="M2223">
        <f t="shared" si="259"/>
        <v>964.8988890035854</v>
      </c>
      <c r="N2223">
        <f t="shared" si="260"/>
        <v>-2.7880497935966791E-2</v>
      </c>
      <c r="O2223">
        <f t="shared" si="262"/>
        <v>1.4113241599049696E-2</v>
      </c>
      <c r="P2223">
        <f t="shared" si="263"/>
        <v>3.9969272339557341E-3</v>
      </c>
      <c r="Q2223">
        <f t="shared" si="261"/>
        <v>24.800317485963671</v>
      </c>
    </row>
    <row r="2224" spans="1:17">
      <c r="A2224" s="842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255"/>
        <v>7.2738924647840966</v>
      </c>
      <c r="G2224">
        <f>LN(F2224/参数实验室!$E$58)/参数实验室!$E$59</f>
        <v>0.8509334248138688</v>
      </c>
      <c r="H2224" s="905">
        <f>INDEX(神经网络!$F$10:$BN$70,MATCH(ROUND(G2224*2,1)/2,神经网络!$D$10:$D$70,0),MATCH(ROUND(E2224*2,1)/2,神经网络!$F$8:$BN$8,0))</f>
        <v>1.7023988810205946</v>
      </c>
      <c r="I2224">
        <f t="shared" si="256"/>
        <v>1477.9719797229025</v>
      </c>
      <c r="J2224">
        <f t="shared" si="257"/>
        <v>242.48034795099912</v>
      </c>
      <c r="K2224">
        <f t="shared" si="258"/>
        <v>6.0952237664289965</v>
      </c>
      <c r="L2224">
        <f>MIN(MAX(L2223*(1+MAX(MIN(((B2224-B2223)/B2223)/($K$7*卓尔金历!$O$8),0),-卓尔金历!$N$11))+MIN(MAX(((B2224-B2223)/B2223)/($K$7*卓尔金历!$O$8),0),卓尔金历!$N$11),0),1)</f>
        <v>0.24772952355953964</v>
      </c>
      <c r="M2224">
        <f t="shared" si="259"/>
        <v>965.71544509564535</v>
      </c>
      <c r="N2224">
        <f t="shared" si="260"/>
        <v>3.3004172163232951E-3</v>
      </c>
      <c r="O2224">
        <f t="shared" si="262"/>
        <v>1.4110216690410441E-2</v>
      </c>
      <c r="P2224">
        <f t="shared" si="263"/>
        <v>1</v>
      </c>
      <c r="Q2224">
        <f t="shared" si="261"/>
        <v>24.80087443268469</v>
      </c>
    </row>
    <row r="2225" spans="1:17">
      <c r="A2225" s="842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255"/>
        <v>7.1980546163401629</v>
      </c>
      <c r="G2225">
        <f>LN(F2225/参数实验室!$E$58)/参数实验室!$E$59</f>
        <v>0.8454325526078742</v>
      </c>
      <c r="H2225" s="905">
        <f>INDEX(神经网络!$F$10:$BN$70,MATCH(ROUND(G2225*2,1)/2,神经网络!$D$10:$D$70,0),MATCH(ROUND(E2225*2,1)/2,神经网络!$F$8:$BN$8,0))</f>
        <v>1.7023988810205946</v>
      </c>
      <c r="I2225">
        <f t="shared" si="256"/>
        <v>1488.41431576116</v>
      </c>
      <c r="J2225">
        <f t="shared" si="257"/>
        <v>243.48669247037188</v>
      </c>
      <c r="K2225">
        <f t="shared" si="258"/>
        <v>6.1129185363683654</v>
      </c>
      <c r="L2225">
        <f>MIN(MAX(L2224*(1+MAX(MIN(((B2225-B2224)/B2224)/($K$7*卓尔金历!$O$8),0),-卓尔金历!$N$11))+MIN(MAX(((B2225-B2224)/B2224)/($K$7*卓尔金历!$O$8),0),卓尔金历!$N$11),0),1)</f>
        <v>0.3698466145040159</v>
      </c>
      <c r="M2225">
        <f t="shared" si="259"/>
        <v>967.40572414711369</v>
      </c>
      <c r="N2225">
        <f t="shared" si="260"/>
        <v>4.1502106371775413E-3</v>
      </c>
      <c r="O2225">
        <f t="shared" si="262"/>
        <v>1.4101662727220852E-2</v>
      </c>
      <c r="P2225">
        <f t="shared" si="263"/>
        <v>1</v>
      </c>
      <c r="Q2225">
        <f t="shared" si="261"/>
        <v>24.976100396655454</v>
      </c>
    </row>
    <row r="2226" spans="1:17">
      <c r="A2226" s="842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255"/>
        <v>7.1092471166798301</v>
      </c>
      <c r="G2226">
        <f>LN(F2226/参数实验室!$E$58)/参数实验室!$E$59</f>
        <v>0.83891677838913326</v>
      </c>
      <c r="H2226" s="905">
        <f>INDEX(神经网络!$F$10:$BN$70,MATCH(ROUND(G2226*2,1)/2,神经网络!$D$10:$D$70,0),MATCH(ROUND(E2226*2,1)/2,神经网络!$F$8:$BN$8,0))</f>
        <v>1.7023988810205946</v>
      </c>
      <c r="I2226">
        <f t="shared" si="256"/>
        <v>1488.5471963411987</v>
      </c>
      <c r="J2226">
        <f t="shared" si="257"/>
        <v>243.49946131439251</v>
      </c>
      <c r="K2226">
        <f t="shared" si="258"/>
        <v>6.1131436936497865</v>
      </c>
      <c r="L2226">
        <f>MIN(MAX(L2225*(1+MAX(MIN(((B2226-B2225)/B2225)/($K$7*卓尔金历!$O$8),0),-卓尔金历!$N$11))+MIN(MAX(((B2226-B2225)/B2225)/($K$7*卓尔金历!$O$8),0),卓尔金历!$N$11),0),1)</f>
        <v>0.37138967396763567</v>
      </c>
      <c r="M2226">
        <f t="shared" si="259"/>
        <v>967.43766657898107</v>
      </c>
      <c r="N2226">
        <f t="shared" si="260"/>
        <v>5.2441650469908502E-5</v>
      </c>
      <c r="O2226">
        <f t="shared" si="262"/>
        <v>1.3750832203239657E-2</v>
      </c>
      <c r="P2226">
        <f t="shared" si="263"/>
        <v>1</v>
      </c>
      <c r="Q2226">
        <f t="shared" si="261"/>
        <v>24.978330178156927</v>
      </c>
    </row>
    <row r="2227" spans="1:17">
      <c r="A2227" s="842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255"/>
        <v>7.0612270101190493</v>
      </c>
      <c r="G2227">
        <f>LN(F2227/参数实验室!$E$58)/参数实验室!$E$59</f>
        <v>0.8353595729874701</v>
      </c>
      <c r="H2227" s="905">
        <f>INDEX(神经网络!$F$10:$BN$70,MATCH(ROUND(G2227*2,1)/2,神经网络!$D$10:$D$70,0),MATCH(ROUND(E2227*2,1)/2,神经网络!$F$8:$BN$8,0))</f>
        <v>1.7023988810205946</v>
      </c>
      <c r="I2227">
        <f t="shared" si="256"/>
        <v>1479.5234420930301</v>
      </c>
      <c r="J2227">
        <f t="shared" si="257"/>
        <v>242.63237700011936</v>
      </c>
      <c r="K2227">
        <f t="shared" si="258"/>
        <v>6.0977989021321015</v>
      </c>
      <c r="L2227">
        <f>MIN(MAX(L2226*(1+MAX(MIN(((B2227-B2226)/B2226)/($K$7*卓尔金历!$O$8),0),-卓尔金历!$N$11))+MIN(MAX(((B2227-B2226)/B2226)/($K$7*卓尔金历!$O$8),0),卓尔金历!$N$11),0),1)</f>
        <v>0.33247624868461001</v>
      </c>
      <c r="M2227">
        <f t="shared" si="259"/>
        <v>965.25956832382758</v>
      </c>
      <c r="N2227">
        <f t="shared" si="260"/>
        <v>-3.5609290862193875E-3</v>
      </c>
      <c r="O2227">
        <f t="shared" si="262"/>
        <v>1.3783610496242242E-2</v>
      </c>
      <c r="P2227">
        <f t="shared" si="263"/>
        <v>1</v>
      </c>
      <c r="Q2227">
        <f t="shared" si="261"/>
        <v>24.82690850095964</v>
      </c>
    </row>
    <row r="2228" spans="1:17">
      <c r="A2228" s="842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255"/>
        <v>7.026289601911536</v>
      </c>
      <c r="G2228">
        <f>LN(F2228/参数实验室!$E$58)/参数实验室!$E$59</f>
        <v>0.83275626424941318</v>
      </c>
      <c r="H2228" s="905">
        <f>INDEX(神经网络!$F$10:$BN$70,MATCH(ROUND(G2228*2,1)/2,神经网络!$D$10:$D$70,0),MATCH(ROUND(E2228*2,1)/2,神经网络!$F$8:$BN$8,0))</f>
        <v>1.7023988810205946</v>
      </c>
      <c r="I2228">
        <f t="shared" si="256"/>
        <v>1477.9411036138897</v>
      </c>
      <c r="J2228">
        <f t="shared" si="257"/>
        <v>242.47994892462353</v>
      </c>
      <c r="K2228">
        <f t="shared" si="258"/>
        <v>6.0951064620741793</v>
      </c>
      <c r="L2228">
        <f>MIN(MAX(L2227*(1+MAX(MIN(((B2228-B2227)/B2227)/($K$7*卓尔金历!$O$8),0),-卓尔金历!$N$11))+MIN(MAX(((B2228-B2227)/B2227)/($K$7*卓尔金历!$O$8),0),卓尔金历!$N$11),0),1)</f>
        <v>0.3263303817904849</v>
      </c>
      <c r="M2228">
        <f t="shared" si="259"/>
        <v>964.91634066357119</v>
      </c>
      <c r="N2228">
        <f t="shared" si="260"/>
        <v>-6.2822644438643787E-4</v>
      </c>
      <c r="O2228">
        <f t="shared" si="262"/>
        <v>1.3665538757478861E-2</v>
      </c>
      <c r="P2228">
        <f t="shared" si="263"/>
        <v>1</v>
      </c>
      <c r="Q2228">
        <f t="shared" si="261"/>
        <v>24.800356321033657</v>
      </c>
    </row>
    <row r="2229" spans="1:17">
      <c r="A2229" s="842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255"/>
        <v>7.0754609860878066</v>
      </c>
      <c r="G2229">
        <f>LN(F2229/参数实验室!$E$58)/参数实验室!$E$59</f>
        <v>0.83641650546882385</v>
      </c>
      <c r="H2229" s="905">
        <f>INDEX(神经网络!$F$10:$BN$70,MATCH(ROUND(G2229*2,1)/2,神经网络!$D$10:$D$70,0),MATCH(ROUND(E2229*2,1)/2,神经网络!$F$8:$BN$8,0))</f>
        <v>1.7023988810205946</v>
      </c>
      <c r="I2229">
        <f t="shared" si="256"/>
        <v>1476.4091488253048</v>
      </c>
      <c r="J2229">
        <f t="shared" si="257"/>
        <v>242.33230916563545</v>
      </c>
      <c r="K2229">
        <f t="shared" si="258"/>
        <v>6.0924981646428797</v>
      </c>
      <c r="L2229">
        <f>MIN(MAX(L2228*(1+MAX(MIN(((B2229-B2228)/B2228)/($K$7*卓尔金历!$O$8),0),-卓尔金历!$N$11))+MIN(MAX(((B2229-B2228)/B2228)/($K$7*卓尔金历!$O$8),0),卓尔金历!$N$11),0),1)</f>
        <v>0.32048394423257953</v>
      </c>
      <c r="M2229">
        <f t="shared" si="259"/>
        <v>964.58995130480764</v>
      </c>
      <c r="N2229">
        <f t="shared" si="260"/>
        <v>-6.0887409306558987E-4</v>
      </c>
      <c r="O2229">
        <f t="shared" si="262"/>
        <v>1.3565096056980561E-2</v>
      </c>
      <c r="P2229">
        <f t="shared" si="263"/>
        <v>1</v>
      </c>
      <c r="Q2229">
        <f t="shared" si="261"/>
        <v>24.774649596637321</v>
      </c>
    </row>
    <row r="2230" spans="1:17">
      <c r="A2230" s="842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255"/>
        <v>7.1603804027202571</v>
      </c>
      <c r="G2230">
        <f>LN(F2230/参数实验室!$E$58)/参数实验室!$E$59</f>
        <v>0.84267828186886196</v>
      </c>
      <c r="H2230" s="905">
        <f>INDEX(神经网络!$F$10:$BN$70,MATCH(ROUND(G2230*2,1)/2,神经网络!$D$10:$D$70,0),MATCH(ROUND(E2230*2,1)/2,神经网络!$F$8:$BN$8,0))</f>
        <v>1.7023988810205946</v>
      </c>
      <c r="I2230">
        <f t="shared" si="256"/>
        <v>1484.2642999311222</v>
      </c>
      <c r="J2230">
        <f t="shared" si="257"/>
        <v>243.08966122660667</v>
      </c>
      <c r="K2230">
        <f t="shared" si="258"/>
        <v>6.1058306323751887</v>
      </c>
      <c r="L2230">
        <f>MIN(MAX(L2229*(1+MAX(MIN(((B2230-B2229)/B2229)/($K$7*卓尔金历!$O$8),0),-卓尔金历!$N$11))+MIN(MAX(((B2230-B2229)/B2229)/($K$7*卓尔金历!$O$8),0),卓尔金历!$N$11),0),1)</f>
        <v>0.41244263971408346</v>
      </c>
      <c r="M2230">
        <f t="shared" si="259"/>
        <v>966.23468968274653</v>
      </c>
      <c r="N2230">
        <f t="shared" si="260"/>
        <v>3.1252624281873391E-3</v>
      </c>
      <c r="O2230">
        <f t="shared" si="262"/>
        <v>1.3563608153814181E-2</v>
      </c>
      <c r="P2230">
        <f t="shared" si="263"/>
        <v>1</v>
      </c>
      <c r="Q2230">
        <f t="shared" si="261"/>
        <v>24.90646171411851</v>
      </c>
    </row>
    <row r="2231" spans="1:17">
      <c r="A2231" s="842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255"/>
        <v>7.2223102802326711</v>
      </c>
      <c r="G2231">
        <f>LN(F2231/参数实验室!$E$58)/参数实验室!$E$59</f>
        <v>0.84719820768790921</v>
      </c>
      <c r="H2231" s="905">
        <f>INDEX(神经网络!$F$10:$BN$70,MATCH(ROUND(G2231*2,1)/2,神经网络!$D$10:$D$70,0),MATCH(ROUND(E2231*2,1)/2,神经网络!$F$8:$BN$8,0))</f>
        <v>1.7023988810205946</v>
      </c>
      <c r="I2231">
        <f t="shared" si="256"/>
        <v>1483.8246433814861</v>
      </c>
      <c r="J2231">
        <f t="shared" si="257"/>
        <v>243.04736443078846</v>
      </c>
      <c r="K2231">
        <f t="shared" si="258"/>
        <v>6.1050842779413408</v>
      </c>
      <c r="L2231">
        <f>MIN(MAX(L2230*(1+MAX(MIN(((B2231-B2230)/B2230)/($K$7*卓尔金历!$O$8),0),-卓尔金历!$N$11))+MIN(MAX(((B2231-B2230)/B2230)/($K$7*卓尔金历!$O$8),0),卓尔金历!$N$11),0),1)</f>
        <v>0.41033104362478273</v>
      </c>
      <c r="M2231">
        <f t="shared" si="259"/>
        <v>966.11664444023234</v>
      </c>
      <c r="N2231">
        <f t="shared" si="260"/>
        <v>-1.7399668749701585E-4</v>
      </c>
      <c r="O2231">
        <f t="shared" si="262"/>
        <v>1.3564205346155812E-2</v>
      </c>
      <c r="P2231">
        <f t="shared" si="263"/>
        <v>1</v>
      </c>
      <c r="Q2231">
        <f t="shared" si="261"/>
        <v>24.899084127106963</v>
      </c>
    </row>
    <row r="2232" spans="1:17">
      <c r="A2232" s="842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255"/>
        <v>7.3125809995857063</v>
      </c>
      <c r="G2232">
        <f>LN(F2232/参数实验室!$E$58)/参数实验室!$E$59</f>
        <v>0.85371763191896466</v>
      </c>
      <c r="H2232" s="905">
        <f>INDEX(神经网络!$F$10:$BN$70,MATCH(ROUND(G2232*2,1)/2,神经网络!$D$10:$D$70,0),MATCH(ROUND(E2232*2,1)/2,神经网络!$F$8:$BN$8,0))</f>
        <v>1.5909715213208642</v>
      </c>
      <c r="I2232">
        <f t="shared" si="256"/>
        <v>1440.3081126228626</v>
      </c>
      <c r="J2232">
        <f t="shared" si="257"/>
        <v>238.86038067116195</v>
      </c>
      <c r="K2232">
        <f t="shared" si="258"/>
        <v>6.0299163409846885</v>
      </c>
      <c r="L2232">
        <f>MIN(MAX(L2231*(1+MAX(MIN(((B2232-B2231)/B2231)/($K$7*卓尔金历!$O$8),0),-卓尔金历!$N$11))+MIN(MAX(((B2232-B2231)/B2231)/($K$7*卓尔金历!$O$8),0),卓尔金历!$N$11),0),1)</f>
        <v>0.2023369291834288</v>
      </c>
      <c r="M2232">
        <f t="shared" si="259"/>
        <v>954.49050239963969</v>
      </c>
      <c r="N2232">
        <f t="shared" si="260"/>
        <v>-1.7227028029834217E-2</v>
      </c>
      <c r="O2232">
        <f t="shared" si="262"/>
        <v>1.4110104545343487E-2</v>
      </c>
      <c r="P2232">
        <f t="shared" si="263"/>
        <v>1.0856947678156552E-2</v>
      </c>
      <c r="Q2232">
        <f t="shared" si="261"/>
        <v>24.168861883453179</v>
      </c>
    </row>
    <row r="2233" spans="1:17">
      <c r="A2233" s="842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255"/>
        <v>7.3613658309529955</v>
      </c>
      <c r="G2233">
        <f>LN(F2233/参数实验室!$E$58)/参数实验室!$E$59</f>
        <v>0.85720749195683732</v>
      </c>
      <c r="H2233" s="905">
        <f>INDEX(神经网络!$F$10:$BN$70,MATCH(ROUND(G2233*2,1)/2,神经网络!$D$10:$D$70,0),MATCH(ROUND(E2233*2,1)/2,神经网络!$F$8:$BN$8,0))</f>
        <v>1.5909715213208642</v>
      </c>
      <c r="I2233">
        <f t="shared" si="256"/>
        <v>1435.1249604397055</v>
      </c>
      <c r="J2233">
        <f t="shared" si="257"/>
        <v>238.32009895854077</v>
      </c>
      <c r="K2233">
        <f t="shared" si="258"/>
        <v>6.0218377162111132</v>
      </c>
      <c r="L2233">
        <f>MIN(MAX(L2232*(1+MAX(MIN(((B2233-B2232)/B2232)/($K$7*卓尔金历!$O$8),0),-卓尔金历!$N$11))+MIN(MAX(((B2233-B2232)/B2232)/($K$7*卓尔金历!$O$8),0),卓尔金历!$N$11),0),1)</f>
        <v>0.18887033995142335</v>
      </c>
      <c r="M2233">
        <f t="shared" si="259"/>
        <v>953.79550157583242</v>
      </c>
      <c r="N2233">
        <f t="shared" si="260"/>
        <v>-2.261914307860784E-3</v>
      </c>
      <c r="O2233">
        <f t="shared" si="262"/>
        <v>1.407281222263896E-2</v>
      </c>
      <c r="P2233">
        <f t="shared" si="263"/>
        <v>1</v>
      </c>
      <c r="Q2233">
        <f t="shared" si="261"/>
        <v>24.167917599741862</v>
      </c>
    </row>
    <row r="2234" spans="1:17">
      <c r="A2234" s="842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255"/>
        <v>7.4208778405771456</v>
      </c>
      <c r="G2234">
        <f>LN(F2234/参数实验室!$E$58)/参数实验室!$E$59</f>
        <v>0.86143354698764807</v>
      </c>
      <c r="H2234" s="905">
        <f>INDEX(神经网络!$F$10:$BN$70,MATCH(ROUND(G2234*2,1)/2,神经网络!$D$10:$D$70,0),MATCH(ROUND(E2234*2,1)/2,神经网络!$F$8:$BN$8,0))</f>
        <v>1.7023988810205946</v>
      </c>
      <c r="I2234">
        <f t="shared" si="256"/>
        <v>1442.1285151568013</v>
      </c>
      <c r="J2234">
        <f t="shared" si="257"/>
        <v>239.05111527871952</v>
      </c>
      <c r="K2234">
        <f t="shared" si="258"/>
        <v>6.0327202969765041</v>
      </c>
      <c r="L2234">
        <f>MIN(MAX(L2233*(1+MAX(MIN(((B2234-B2233)/B2233)/($K$7*卓尔金历!$O$8),0),-卓尔金历!$N$11))+MIN(MAX(((B2234-B2233)/B2233)/($K$7*卓尔金历!$O$8),0),卓尔金历!$N$11),0),1)</f>
        <v>0.27912563975579885</v>
      </c>
      <c r="M2234">
        <f t="shared" si="259"/>
        <v>954.67462092709923</v>
      </c>
      <c r="N2234">
        <f t="shared" si="260"/>
        <v>3.0673716710143315E-3</v>
      </c>
      <c r="O2234">
        <f t="shared" si="262"/>
        <v>1.4056111106944238E-2</v>
      </c>
      <c r="P2234">
        <f t="shared" si="263"/>
        <v>1</v>
      </c>
      <c r="Q2234">
        <f t="shared" si="261"/>
        <v>24.28585947795726</v>
      </c>
    </row>
    <row r="2235" spans="1:17">
      <c r="A2235" s="842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255"/>
        <v>7.1929797747335771</v>
      </c>
      <c r="G2235">
        <f>LN(F2235/参数实验室!$E$58)/参数实验室!$E$59</f>
        <v>0.84506238446384196</v>
      </c>
      <c r="H2235" s="905">
        <f>INDEX(神经网络!$F$10:$BN$70,MATCH(ROUND(G2235*2,1)/2,神经网络!$D$10:$D$70,0),MATCH(ROUND(E2235*2,1)/2,神经网络!$F$8:$BN$8,0))</f>
        <v>1.7023988810205946</v>
      </c>
      <c r="I2235">
        <f t="shared" si="256"/>
        <v>1460.4303586587559</v>
      </c>
      <c r="J2235">
        <f t="shared" si="257"/>
        <v>240.83316707234309</v>
      </c>
      <c r="K2235">
        <f t="shared" si="258"/>
        <v>6.0640748797696213</v>
      </c>
      <c r="L2235">
        <f>MIN(MAX(L2234*(1+MAX(MIN(((B2235-B2234)/B2234)/($K$7*卓尔金历!$O$8),0),-卓尔金历!$N$11))+MIN(MAX(((B2235-B2234)/B2234)/($K$7*卓尔金历!$O$8),0),卓尔金历!$N$11),0),1)</f>
        <v>0.49847474080700982</v>
      </c>
      <c r="M2235">
        <f t="shared" si="259"/>
        <v>958.05640583845172</v>
      </c>
      <c r="N2235">
        <f t="shared" si="260"/>
        <v>7.4546893100489878E-3</v>
      </c>
      <c r="O2235">
        <f t="shared" si="262"/>
        <v>1.4086544245112327E-2</v>
      </c>
      <c r="P2235">
        <f t="shared" si="263"/>
        <v>0.65937785447929842</v>
      </c>
      <c r="Q2235">
        <f t="shared" si="261"/>
        <v>24.594067792822809</v>
      </c>
    </row>
    <row r="2236" spans="1:17">
      <c r="A2236" s="842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255"/>
        <v>6.9538207046500133</v>
      </c>
      <c r="G2236">
        <f>LN(F2236/参数实验室!$E$58)/参数实验室!$E$59</f>
        <v>0.82731482872705098</v>
      </c>
      <c r="H2236" s="905">
        <f>INDEX(神经网络!$F$10:$BN$70,MATCH(ROUND(G2236*2,1)/2,神经网络!$D$10:$D$70,0),MATCH(ROUND(E2236*2,1)/2,神经网络!$F$8:$BN$8,0))</f>
        <v>1.5909715213208642</v>
      </c>
      <c r="I2236">
        <f t="shared" si="256"/>
        <v>1458.0164262802432</v>
      </c>
      <c r="J2236">
        <f t="shared" si="257"/>
        <v>240.59933761621602</v>
      </c>
      <c r="K2236">
        <f t="shared" si="258"/>
        <v>6.0599353295225997</v>
      </c>
      <c r="L2236">
        <f>MIN(MAX(L2235*(1+MAX(MIN(((B2236-B2235)/B2235)/($K$7*卓尔金历!$O$8),0),-卓尔金历!$N$11))+MIN(MAX(((B2236-B2235)/B2235)/($K$7*卓尔金历!$O$8),0),卓尔金历!$N$11),0),1)</f>
        <v>0.48423400630512131</v>
      </c>
      <c r="M2236">
        <f t="shared" si="259"/>
        <v>957.26703971713755</v>
      </c>
      <c r="N2236">
        <f t="shared" si="260"/>
        <v>-9.70918827209607E-4</v>
      </c>
      <c r="O2236">
        <f t="shared" si="262"/>
        <v>1.0079907226348449E-2</v>
      </c>
      <c r="P2236">
        <f t="shared" si="263"/>
        <v>1</v>
      </c>
      <c r="Q2236">
        <f t="shared" si="261"/>
        <v>24.567263215044761</v>
      </c>
    </row>
    <row r="2237" spans="1:17">
      <c r="A2237" s="842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255"/>
        <v>6.8796325572646904</v>
      </c>
      <c r="G2237">
        <f>LN(F2237/参数实验室!$E$58)/参数实验室!$E$59</f>
        <v>0.82168524055776881</v>
      </c>
      <c r="H2237" s="905">
        <f>INDEX(神经网络!$F$10:$BN$70,MATCH(ROUND(G2237*2,1)/2,神经网络!$D$10:$D$70,0),MATCH(ROUND(E2237*2,1)/2,神经网络!$F$8:$BN$8,0))</f>
        <v>1.679221162510568</v>
      </c>
      <c r="I2237">
        <f t="shared" si="256"/>
        <v>1470.0308787315337</v>
      </c>
      <c r="J2237">
        <f t="shared" si="257"/>
        <v>241.84549698735049</v>
      </c>
      <c r="K2237">
        <f t="shared" si="258"/>
        <v>6.0783884630625247</v>
      </c>
      <c r="L2237">
        <f>MIN(MAX(L2236*(1+MAX(MIN(((B2237-B2236)/B2236)/($K$7*卓尔金历!$O$8),0),-卓尔金历!$N$11))+MIN(MAX(((B2237-B2236)/B2236)/($K$7*卓尔金历!$O$8),0),卓尔金历!$N$11),0),1)</f>
        <v>0.63663418324640064</v>
      </c>
      <c r="M2237">
        <f t="shared" si="259"/>
        <v>961.08674589599877</v>
      </c>
      <c r="N2237">
        <f t="shared" si="260"/>
        <v>5.1793965165532509E-3</v>
      </c>
      <c r="O2237">
        <f t="shared" si="262"/>
        <v>1.0060304566185833E-2</v>
      </c>
      <c r="P2237">
        <f t="shared" si="263"/>
        <v>0.68068093956096187</v>
      </c>
      <c r="Q2237">
        <f t="shared" si="261"/>
        <v>24.769704154965119</v>
      </c>
    </row>
    <row r="2238" spans="1:17">
      <c r="A2238" s="842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255"/>
        <v>6.8038534958192498</v>
      </c>
      <c r="G2238">
        <f>LN(F2238/参数实验室!$E$58)/参数实验室!$E$59</f>
        <v>0.81587190421386202</v>
      </c>
      <c r="H2238" s="905">
        <f>INDEX(神经网络!$F$10:$BN$70,MATCH(ROUND(G2238*2,1)/2,神经网络!$D$10:$D$70,0),MATCH(ROUND(E2238*2,1)/2,神经网络!$F$8:$BN$8,0))</f>
        <v>1.679221162510568</v>
      </c>
      <c r="I2238">
        <f t="shared" si="256"/>
        <v>1474.018194645412</v>
      </c>
      <c r="J2238">
        <f t="shared" si="257"/>
        <v>242.23614380910536</v>
      </c>
      <c r="K2238">
        <f t="shared" si="258"/>
        <v>6.0850464817794272</v>
      </c>
      <c r="L2238">
        <f>MIN(MAX(L2237*(1+MAX(MIN(((B2238-B2237)/B2237)/($K$7*卓尔金历!$O$8),0),-卓尔金历!$N$11))+MIN(MAX(((B2238-B2237)/B2237)/($K$7*卓尔金历!$O$8),0),卓尔金历!$N$11),0),1)</f>
        <v>0.68416251826770658</v>
      </c>
      <c r="M2238">
        <f t="shared" si="259"/>
        <v>962.74635852305619</v>
      </c>
      <c r="N2238">
        <f t="shared" si="260"/>
        <v>1.6152743243977833E-3</v>
      </c>
      <c r="O2238">
        <f t="shared" si="262"/>
        <v>1.0049117841884428E-2</v>
      </c>
      <c r="P2238">
        <f t="shared" si="263"/>
        <v>1</v>
      </c>
      <c r="Q2238">
        <f t="shared" si="261"/>
        <v>24.815435986792899</v>
      </c>
    </row>
    <row r="2239" spans="1:17">
      <c r="A2239" s="842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255"/>
        <v>6.8260133163618235</v>
      </c>
      <c r="G2239">
        <f>LN(F2239/参数实验室!$E$58)/参数实验室!$E$59</f>
        <v>0.8175785506270471</v>
      </c>
      <c r="H2239" s="905">
        <f>INDEX(神经网络!$F$10:$BN$70,MATCH(ROUND(G2239*2,1)/2,神经网络!$D$10:$D$70,0),MATCH(ROUND(E2239*2,1)/2,神经网络!$F$8:$BN$8,0))</f>
        <v>1.679221162510568</v>
      </c>
      <c r="I2239">
        <f t="shared" si="256"/>
        <v>1468.5260622484384</v>
      </c>
      <c r="J2239">
        <f t="shared" si="257"/>
        <v>241.69865528111367</v>
      </c>
      <c r="K2239">
        <f t="shared" si="258"/>
        <v>6.0758553271239029</v>
      </c>
      <c r="L2239">
        <f>MIN(MAX(L2238*(1+MAX(MIN(((B2239-B2238)/B2238)/($K$7*卓尔金历!$O$8),0),-卓尔金历!$N$11))+MIN(MAX(((B2239-B2238)/B2238)/($K$7*卓尔金历!$O$8),0),卓尔金历!$N$11),0),1)</f>
        <v>0.63949458655150837</v>
      </c>
      <c r="M2239">
        <f t="shared" si="259"/>
        <v>960.29216211491098</v>
      </c>
      <c r="N2239">
        <f t="shared" si="260"/>
        <v>-2.2188618079028708E-3</v>
      </c>
      <c r="O2239">
        <f t="shared" si="262"/>
        <v>1.0025511976400947E-2</v>
      </c>
      <c r="P2239">
        <f t="shared" si="263"/>
        <v>1</v>
      </c>
      <c r="Q2239">
        <f t="shared" si="261"/>
        <v>24.72297467225609</v>
      </c>
    </row>
    <row r="2240" spans="1:17">
      <c r="A2240" s="842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255"/>
        <v>6.9204076645852854</v>
      </c>
      <c r="G2240">
        <f>LN(F2240/参数实验室!$E$58)/参数实验室!$E$59</f>
        <v>0.82478683183860935</v>
      </c>
      <c r="H2240" s="905">
        <f>INDEX(神经网络!$F$10:$BN$70,MATCH(ROUND(G2240*2,1)/2,神经网络!$D$10:$D$70,0),MATCH(ROUND(E2240*2,1)/2,神经网络!$F$8:$BN$8,0))</f>
        <v>1.679221162510568</v>
      </c>
      <c r="I2240">
        <f t="shared" si="256"/>
        <v>1469.6944818209633</v>
      </c>
      <c r="J2240">
        <f t="shared" si="257"/>
        <v>241.81317585092333</v>
      </c>
      <c r="K2240">
        <f t="shared" si="258"/>
        <v>6.0778097663587323</v>
      </c>
      <c r="L2240">
        <f>MIN(MAX(L2239*(1+MAX(MIN(((B2240-B2239)/B2239)/($K$7*卓尔金历!$O$8),0),-卓尔金历!$N$11))+MIN(MAX(((B2240-B2239)/B2239)/($K$7*卓尔金历!$O$8),0),卓尔金历!$N$11),0),1)</f>
        <v>0.65343628153282818</v>
      </c>
      <c r="M2240">
        <f t="shared" si="259"/>
        <v>960.78076656884855</v>
      </c>
      <c r="N2240">
        <f t="shared" si="260"/>
        <v>4.7381550251689234E-4</v>
      </c>
      <c r="O2240">
        <f t="shared" si="262"/>
        <v>7.6430159403673426E-3</v>
      </c>
      <c r="P2240">
        <f t="shared" si="263"/>
        <v>1</v>
      </c>
      <c r="Q2240">
        <f t="shared" si="261"/>
        <v>24.742645285015847</v>
      </c>
    </row>
    <row r="2241" spans="1:17">
      <c r="A2241" s="842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255"/>
        <v>6.8906346171627852</v>
      </c>
      <c r="G2241">
        <f>LN(F2241/参数实验室!$E$58)/参数实验室!$E$59</f>
        <v>0.82252392825718978</v>
      </c>
      <c r="H2241" s="905">
        <f>INDEX(神经网络!$F$10:$BN$70,MATCH(ROUND(G2241*2,1)/2,神经网络!$D$10:$D$70,0),MATCH(ROUND(E2241*2,1)/2,神经网络!$F$8:$BN$8,0))</f>
        <v>1.679221162510568</v>
      </c>
      <c r="I2241">
        <f t="shared" si="256"/>
        <v>1468.1795274764938</v>
      </c>
      <c r="J2241">
        <f t="shared" si="257"/>
        <v>241.66473803918393</v>
      </c>
      <c r="K2241">
        <f t="shared" si="258"/>
        <v>6.0752741148294493</v>
      </c>
      <c r="L2241">
        <f>MIN(MAX(L2240*(1+MAX(MIN(((B2241-B2240)/B2240)/($K$7*卓尔金历!$O$8),0),-卓尔金历!$N$11))+MIN(MAX(((B2241-B2240)/B2240)/($K$7*卓尔金历!$O$8),0),卓尔金历!$N$11),0),1)</f>
        <v>0.64163377802909405</v>
      </c>
      <c r="M2241">
        <f t="shared" si="259"/>
        <v>960.13362391355815</v>
      </c>
      <c r="N2241">
        <f t="shared" si="260"/>
        <v>-6.1385328246503501E-4</v>
      </c>
      <c r="O2241">
        <f t="shared" si="262"/>
        <v>7.5643451272610629E-3</v>
      </c>
      <c r="P2241">
        <f t="shared" si="263"/>
        <v>1</v>
      </c>
      <c r="Q2241">
        <f t="shared" si="261"/>
        <v>24.717140679513239</v>
      </c>
    </row>
    <row r="2242" spans="1:17">
      <c r="A2242" s="842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255"/>
        <v>6.7394756304606185</v>
      </c>
      <c r="G2242">
        <f>LN(F2242/参数实验室!$E$58)/参数实验室!$E$59</f>
        <v>0.81088210634363178</v>
      </c>
      <c r="H2242" s="905">
        <f>INDEX(神经网络!$F$10:$BN$70,MATCH(ROUND(G2242*2,1)/2,神经网络!$D$10:$D$70,0),MATCH(ROUND(E2242*2,1)/2,神经网络!$F$8:$BN$8,0))</f>
        <v>1.679221162510568</v>
      </c>
      <c r="I2242">
        <f t="shared" si="256"/>
        <v>1496.3980281225677</v>
      </c>
      <c r="J2242">
        <f t="shared" si="257"/>
        <v>244.4307888751442</v>
      </c>
      <c r="K2242">
        <f t="shared" si="258"/>
        <v>6.1219702927315396</v>
      </c>
      <c r="L2242">
        <f>MIN(MAX(L2241*(1+MAX(MIN(((B2242-B2241)/B2241)/($K$7*卓尔金历!$O$8),0),-卓尔金历!$N$11))+MIN(MAX(((B2242-B2241)/B2241)/($K$7*卓尔金历!$O$8),0),卓尔金历!$N$11),0),1)</f>
        <v>0.97841912092246808</v>
      </c>
      <c r="M2242">
        <f t="shared" si="259"/>
        <v>971.97422277378678</v>
      </c>
      <c r="N2242">
        <f t="shared" si="260"/>
        <v>1.1445818940749917E-2</v>
      </c>
      <c r="O2242">
        <f t="shared" si="262"/>
        <v>8.0155887162816734E-3</v>
      </c>
      <c r="P2242">
        <f t="shared" si="263"/>
        <v>4.8696510331979878E-3</v>
      </c>
      <c r="Q2242">
        <f t="shared" si="261"/>
        <v>25.192205640698724</v>
      </c>
    </row>
    <row r="2243" spans="1:17">
      <c r="A2243" s="842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255"/>
        <v>6.7907699040260745</v>
      </c>
      <c r="G2243">
        <f>LN(F2243/参数实验室!$E$58)/参数实验室!$E$59</f>
        <v>0.81486165509274333</v>
      </c>
      <c r="H2243" s="905">
        <f>INDEX(神经网络!$F$10:$BN$70,MATCH(ROUND(G2243*2,1)/2,神经网络!$D$10:$D$70,0),MATCH(ROUND(E2243*2,1)/2,神经网络!$F$8:$BN$8,0))</f>
        <v>1.679221162510568</v>
      </c>
      <c r="I2243">
        <f t="shared" si="256"/>
        <v>1498.0839697815265</v>
      </c>
      <c r="J2243">
        <f t="shared" si="257"/>
        <v>244.59478871553367</v>
      </c>
      <c r="K2243">
        <f t="shared" si="258"/>
        <v>6.1247583304966247</v>
      </c>
      <c r="L2243">
        <f>MIN(MAX(L2242*(1+MAX(MIN(((B2243-B2242)/B2242)/($K$7*卓尔金历!$O$8),0),-卓尔金历!$N$11))+MIN(MAX(((B2243-B2242)/B2242)/($K$7*卓尔金历!$O$8),0),卓尔金历!$N$11),0),1)</f>
        <v>0.99816124271580797</v>
      </c>
      <c r="M2243">
        <f t="shared" si="259"/>
        <v>973.04568063003217</v>
      </c>
      <c r="N2243">
        <f t="shared" si="260"/>
        <v>6.7094591947352493E-4</v>
      </c>
      <c r="O2243">
        <f t="shared" si="262"/>
        <v>8.0217261659755092E-3</v>
      </c>
      <c r="P2243">
        <f t="shared" si="263"/>
        <v>1</v>
      </c>
      <c r="Q2243">
        <f t="shared" si="261"/>
        <v>25.192343857057526</v>
      </c>
    </row>
    <row r="2244" spans="1:17">
      <c r="A2244" s="842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255"/>
        <v>6.6919511897877237</v>
      </c>
      <c r="G2244">
        <f>LN(F2244/参数实验室!$E$58)/参数实验室!$E$59</f>
        <v>0.80716790691261664</v>
      </c>
      <c r="H2244" s="905">
        <f>INDEX(神经网络!$F$10:$BN$70,MATCH(ROUND(G2244*2,1)/2,神经网络!$D$10:$D$70,0),MATCH(ROUND(E2244*2,1)/2,神经网络!$F$8:$BN$8,0))</f>
        <v>1.679221162510568</v>
      </c>
      <c r="I2244">
        <f t="shared" si="256"/>
        <v>1494.5833294620381</v>
      </c>
      <c r="J2244">
        <f t="shared" si="257"/>
        <v>244.25441921710981</v>
      </c>
      <c r="K2244">
        <f t="shared" si="258"/>
        <v>6.1189612628197798</v>
      </c>
      <c r="L2244">
        <f>MIN(MAX(L2243*(1+MAX(MIN(((B2244-B2243)/B2243)/($K$7*卓尔金历!$O$8),0),-卓尔金历!$N$11))+MIN(MAX(((B2244-B2243)/B2243)/($K$7*卓尔金历!$O$8),0),卓尔金历!$N$11),0),1)</f>
        <v>0.95729069587822102</v>
      </c>
      <c r="M2244">
        <f t="shared" si="259"/>
        <v>970.77610183249567</v>
      </c>
      <c r="N2244">
        <f t="shared" si="260"/>
        <v>-1.3915648007518453E-3</v>
      </c>
      <c r="O2244">
        <f t="shared" si="262"/>
        <v>5.2639405975912091E-3</v>
      </c>
      <c r="P2244">
        <f t="shared" si="263"/>
        <v>1</v>
      </c>
      <c r="Q2244">
        <f t="shared" si="261"/>
        <v>25.133475771938578</v>
      </c>
    </row>
    <row r="2245" spans="1:17">
      <c r="A2245" s="842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264">C2245/B2245</f>
        <v>6.8070157770310669</v>
      </c>
      <c r="G2245">
        <f>LN(F2245/参数实验室!$E$58)/参数实验室!$E$59</f>
        <v>0.81611578813868335</v>
      </c>
      <c r="H2245" s="905">
        <f>INDEX(神经网络!$F$10:$BN$70,MATCH(ROUND(G2245*2,1)/2,神经网络!$D$10:$D$70,0),MATCH(ROUND(E2245*2,1)/2,神经网络!$F$8:$BN$8,0))</f>
        <v>1.679221162510568</v>
      </c>
      <c r="I2245">
        <f t="shared" si="256"/>
        <v>1487.4287742835872</v>
      </c>
      <c r="J2245">
        <f t="shared" si="257"/>
        <v>243.55811819161201</v>
      </c>
      <c r="K2245">
        <f t="shared" si="258"/>
        <v>6.1070794327348086</v>
      </c>
      <c r="L2245">
        <f>MIN(MAX(L2244*(1+MAX(MIN(((B2245-B2244)/B2244)/($K$7*卓尔金历!$O$8),0),-卓尔金历!$N$11))+MIN(MAX(((B2245-B2244)/B2244)/($K$7*卓尔金历!$O$8),0),卓尔金历!$N$11),0),1)</f>
        <v>0.87699269121213996</v>
      </c>
      <c r="M2245">
        <f t="shared" si="259"/>
        <v>966.32748072570018</v>
      </c>
      <c r="N2245">
        <f t="shared" si="260"/>
        <v>-2.8507202765443791E-3</v>
      </c>
      <c r="O2245">
        <f t="shared" si="262"/>
        <v>5.2721010586619602E-3</v>
      </c>
      <c r="P2245">
        <f t="shared" si="263"/>
        <v>0.62335778776547679</v>
      </c>
      <c r="Q2245">
        <f t="shared" si="261"/>
        <v>25.013162079358239</v>
      </c>
    </row>
    <row r="2246" spans="1:17">
      <c r="A2246" s="842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264"/>
        <v>6.68908519947255</v>
      </c>
      <c r="G2246">
        <f>LN(F2246/参数实验室!$E$58)/参数实验室!$E$59</f>
        <v>0.80694307729798964</v>
      </c>
      <c r="H2246" s="905">
        <f>INDEX(神经网络!$F$10:$BN$70,MATCH(ROUND(G2246*2,1)/2,神经网络!$D$10:$D$70,0),MATCH(ROUND(E2246*2,1)/2,神经网络!$F$8:$BN$8,0))</f>
        <v>1.679221162510568</v>
      </c>
      <c r="I2246">
        <f t="shared" si="256"/>
        <v>1487.8543495800866</v>
      </c>
      <c r="J2246">
        <f t="shared" si="257"/>
        <v>243.59961693467892</v>
      </c>
      <c r="K2246">
        <f t="shared" si="258"/>
        <v>6.1077860807106843</v>
      </c>
      <c r="L2246">
        <f>MIN(MAX(L2245*(1+MAX(MIN(((B2246-B2245)/B2245)/($K$7*卓尔金历!$O$8),0),-卓尔金历!$N$11))+MIN(MAX(((B2246-B2245)/B2245)/($K$7*卓尔金历!$O$8),0),卓尔金历!$N$11),0),1)</f>
        <v>0.88200616378936891</v>
      </c>
      <c r="M2246">
        <f t="shared" si="259"/>
        <v>966.56995213465109</v>
      </c>
      <c r="N2246">
        <f t="shared" si="260"/>
        <v>1.7038538224492872E-4</v>
      </c>
      <c r="O2246">
        <f t="shared" si="262"/>
        <v>5.1986205697511058E-3</v>
      </c>
      <c r="P2246">
        <f t="shared" si="263"/>
        <v>1</v>
      </c>
      <c r="Q2246">
        <f t="shared" si="261"/>
        <v>25.017623223118314</v>
      </c>
    </row>
    <row r="2247" spans="1:17">
      <c r="A2247" s="842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264"/>
        <v>6.5670307281054487</v>
      </c>
      <c r="G2247">
        <f>LN(F2247/参数实验室!$E$58)/参数实验室!$E$59</f>
        <v>0.79727771325086838</v>
      </c>
      <c r="H2247" s="905">
        <f>INDEX(神经网络!$F$10:$BN$70,MATCH(ROUND(G2247*2,1)/2,神经网络!$D$10:$D$70,0),MATCH(ROUND(E2247*2,1)/2,神经网络!$F$8:$BN$8,0))</f>
        <v>1.679221162510568</v>
      </c>
      <c r="I2247">
        <f t="shared" si="256"/>
        <v>1494.107756278233</v>
      </c>
      <c r="J2247">
        <f t="shared" si="257"/>
        <v>244.20932923666211</v>
      </c>
      <c r="K2247">
        <f t="shared" si="258"/>
        <v>6.1181436472899859</v>
      </c>
      <c r="L2247">
        <f>MIN(MAX(L2246*(1+MAX(MIN(((B2247-B2246)/B2246)/($K$7*卓尔金历!$O$8),0),-卓尔金历!$N$11))+MIN(MAX(((B2247-B2246)/B2246)/($K$7*卓尔金历!$O$8),0),卓尔金历!$N$11),0),1)</f>
        <v>0.95565309714004409</v>
      </c>
      <c r="M2247">
        <f t="shared" si="259"/>
        <v>970.15307058910105</v>
      </c>
      <c r="N2247">
        <f t="shared" si="260"/>
        <v>2.5029279998689895E-3</v>
      </c>
      <c r="O2247">
        <f t="shared" si="262"/>
        <v>5.2251226282041818E-3</v>
      </c>
      <c r="P2247">
        <f t="shared" si="263"/>
        <v>0.74504191437875134</v>
      </c>
      <c r="Q2247">
        <f t="shared" si="261"/>
        <v>25.122771534630996</v>
      </c>
    </row>
    <row r="2248" spans="1:17">
      <c r="A2248" s="842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264"/>
        <v>6.5682618385984508</v>
      </c>
      <c r="G2248">
        <f>LN(F2248/参数实验室!$E$58)/参数实验室!$E$59</f>
        <v>0.79737609755686578</v>
      </c>
      <c r="H2248" s="905">
        <f>INDEX(神经网络!$F$10:$BN$70,MATCH(ROUND(G2248*2,1)/2,神经网络!$D$10:$D$70,0),MATCH(ROUND(E2248*2,1)/2,神经网络!$F$8:$BN$8,0))</f>
        <v>1.679221162510568</v>
      </c>
      <c r="I2248">
        <f t="shared" si="256"/>
        <v>1509.3004431473203</v>
      </c>
      <c r="J2248">
        <f t="shared" si="257"/>
        <v>245.68812098479668</v>
      </c>
      <c r="K2248">
        <f t="shared" si="258"/>
        <v>6.14315595356243</v>
      </c>
      <c r="L2248">
        <f>MIN(MAX(L2247*(1+MAX(MIN(((B2248-B2247)/B2247)/($K$7*卓尔金历!$O$8),0),-卓尔金历!$N$11))+MIN(MAX(((B2248-B2247)/B2247)/($K$7*卓尔金历!$O$8),0),卓尔金历!$N$11),0),1)</f>
        <v>1</v>
      </c>
      <c r="M2248">
        <f t="shared" si="259"/>
        <v>979.58049807935913</v>
      </c>
      <c r="N2248">
        <f t="shared" si="260"/>
        <v>6.0554269272058226E-3</v>
      </c>
      <c r="O2248">
        <f t="shared" si="262"/>
        <v>5.3004703012271186E-3</v>
      </c>
      <c r="P2248">
        <f t="shared" si="263"/>
        <v>4.5293487997253128E-3</v>
      </c>
      <c r="Q2248">
        <f t="shared" si="261"/>
        <v>25.313098762159743</v>
      </c>
    </row>
    <row r="2249" spans="1:17">
      <c r="A2249" s="842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264"/>
        <v>6.4320679296014074</v>
      </c>
      <c r="G2249">
        <f>LN(F2249/参数实验室!$E$58)/参数实验室!$E$59</f>
        <v>0.78637875513760314</v>
      </c>
      <c r="H2249" s="905">
        <f>INDEX(神经网络!$F$10:$BN$70,MATCH(ROUND(G2249*2,1)/2,神经网络!$D$10:$D$70,0),MATCH(ROUND(E2249*2,1)/2,神经网络!$F$8:$BN$8,0))</f>
        <v>1.679221162510568</v>
      </c>
      <c r="I2249">
        <f t="shared" si="256"/>
        <v>1522.295423431475</v>
      </c>
      <c r="J2249">
        <f t="shared" si="257"/>
        <v>246.94784725270296</v>
      </c>
      <c r="K2249">
        <f t="shared" si="258"/>
        <v>6.164440955315162</v>
      </c>
      <c r="L2249">
        <f>MIN(MAX(L2248*(1+MAX(MIN(((B2249-B2248)/B2248)/($K$7*卓尔金历!$O$8),0),-卓尔金历!$N$11))+MIN(MAX(((B2249-B2248)/B2248)/($K$7*卓尔金历!$O$8),0),卓尔金历!$N$11),0),1)</f>
        <v>1</v>
      </c>
      <c r="M2249">
        <f t="shared" si="259"/>
        <v>988.0146235161335</v>
      </c>
      <c r="N2249">
        <f t="shared" si="260"/>
        <v>5.1273389322075901E-3</v>
      </c>
      <c r="O2249">
        <f t="shared" si="262"/>
        <v>5.3775877490322681E-3</v>
      </c>
      <c r="P2249">
        <f t="shared" si="263"/>
        <v>5.3206156058657174E-2</v>
      </c>
      <c r="Q2249">
        <f t="shared" si="261"/>
        <v>25.314085907285477</v>
      </c>
    </row>
    <row r="2250" spans="1:17">
      <c r="A2250" s="842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264"/>
        <v>6.3747900879262911</v>
      </c>
      <c r="G2250">
        <f>LN(F2250/参数实验室!$E$58)/参数实验室!$E$59</f>
        <v>0.78168397251614163</v>
      </c>
      <c r="H2250" s="905">
        <f>INDEX(神经网络!$F$10:$BN$70,MATCH(ROUND(G2250*2,1)/2,神经网络!$D$10:$D$70,0),MATCH(ROUND(E2250*2,1)/2,神经网络!$F$8:$BN$8,0))</f>
        <v>1.679221162510568</v>
      </c>
      <c r="I2250">
        <f t="shared" si="256"/>
        <v>1516.4011921549131</v>
      </c>
      <c r="J2250">
        <f t="shared" si="257"/>
        <v>246.37843661465979</v>
      </c>
      <c r="K2250">
        <f t="shared" si="258"/>
        <v>6.1547642439447383</v>
      </c>
      <c r="L2250">
        <f>MIN(MAX(L2249*(1+MAX(MIN(((B2250-B2249)/B2249)/($K$7*卓尔金历!$O$8),0),-卓尔金历!$N$11))+MIN(MAX(((B2250-B2249)/B2249)/($K$7*卓尔金历!$O$8),0),卓尔金历!$N$11),0),1)</f>
        <v>0.93215362586981743</v>
      </c>
      <c r="M2250">
        <f t="shared" si="259"/>
        <v>984.18909359205202</v>
      </c>
      <c r="N2250">
        <f t="shared" si="260"/>
        <v>-2.3057930829439516E-3</v>
      </c>
      <c r="O2250">
        <f t="shared" si="262"/>
        <v>5.4120568873318245E-3</v>
      </c>
      <c r="P2250">
        <f t="shared" si="263"/>
        <v>0.86317030362094516</v>
      </c>
      <c r="Q2250">
        <f t="shared" si="261"/>
        <v>25.308870930681074</v>
      </c>
    </row>
    <row r="2251" spans="1:17">
      <c r="A2251" s="842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264"/>
        <v>6.4979649713621157</v>
      </c>
      <c r="G2251">
        <f>LN(F2251/参数实验室!$E$58)/参数实验室!$E$59</f>
        <v>0.79172856801262437</v>
      </c>
      <c r="H2251" s="905">
        <f>INDEX(神经网络!$F$10:$BN$70,MATCH(ROUND(G2251*2,1)/2,神经网络!$D$10:$D$70,0),MATCH(ROUND(E2251*2,1)/2,神经网络!$F$8:$BN$8,0))</f>
        <v>1.679221162510568</v>
      </c>
      <c r="I2251">
        <f t="shared" si="256"/>
        <v>1519.6509211244404</v>
      </c>
      <c r="J2251">
        <f t="shared" si="257"/>
        <v>246.69286939866683</v>
      </c>
      <c r="K2251">
        <f t="shared" si="258"/>
        <v>6.1600926075760052</v>
      </c>
      <c r="L2251">
        <f>MIN(MAX(L2250*(1+MAX(MIN(((B2251-B2250)/B2250)/($K$7*卓尔金历!$O$8),0),-卓尔金历!$N$11))+MIN(MAX(((B2251-B2250)/B2250)/($K$7*卓尔金历!$O$8),0),卓尔金历!$N$11),0),1)</f>
        <v>0.96970548445474902</v>
      </c>
      <c r="M2251">
        <f t="shared" si="259"/>
        <v>986.15516399764067</v>
      </c>
      <c r="N2251">
        <f t="shared" si="260"/>
        <v>1.2762187646267319E-3</v>
      </c>
      <c r="O2251">
        <f t="shared" si="262"/>
        <v>5.3885580624535414E-3</v>
      </c>
      <c r="P2251">
        <f t="shared" si="263"/>
        <v>1</v>
      </c>
      <c r="Q2251">
        <f t="shared" si="261"/>
        <v>25.355687791113493</v>
      </c>
    </row>
    <row r="2252" spans="1:17">
      <c r="A2252" s="842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264"/>
        <v>6.4409500399724369</v>
      </c>
      <c r="G2252">
        <f>LN(F2252/参数实验室!$E$58)/参数实验室!$E$59</f>
        <v>0.78710303164993833</v>
      </c>
      <c r="H2252" s="905">
        <f>INDEX(神经网络!$F$10:$BN$70,MATCH(ROUND(G2252*2,1)/2,神经网络!$D$10:$D$70,0),MATCH(ROUND(E2252*2,1)/2,神经网络!$F$8:$BN$8,0))</f>
        <v>1.7918866569753085</v>
      </c>
      <c r="I2252">
        <f t="shared" si="256"/>
        <v>1585.4860107143136</v>
      </c>
      <c r="J2252">
        <f t="shared" si="257"/>
        <v>253.05734009017954</v>
      </c>
      <c r="K2252">
        <f t="shared" si="258"/>
        <v>6.2653231483003404</v>
      </c>
      <c r="L2252">
        <f>MIN(MAX(L2251*(1+MAX(MIN(((B2252-B2251)/B2251)/($K$7*卓尔金历!$O$8),0),-卓尔金历!$N$11))+MIN(MAX(((B2252-B2251)/B2251)/($K$7*卓尔金历!$O$8),0),卓尔金历!$N$11),0),1)</f>
        <v>1</v>
      </c>
      <c r="M2252">
        <f t="shared" si="259"/>
        <v>1027.5836152791544</v>
      </c>
      <c r="N2252">
        <f t="shared" si="260"/>
        <v>2.5799167633124589E-2</v>
      </c>
      <c r="O2252">
        <f t="shared" si="262"/>
        <v>7.5783029046344796E-3</v>
      </c>
      <c r="P2252">
        <f t="shared" si="263"/>
        <v>0</v>
      </c>
      <c r="Q2252">
        <f t="shared" si="261"/>
        <v>26.45415978500117</v>
      </c>
    </row>
    <row r="2253" spans="1:17">
      <c r="A2253" s="842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264"/>
        <v>6.4628581749168204</v>
      </c>
      <c r="G2253">
        <f>LN(F2253/参数实验室!$E$58)/参数实验室!$E$59</f>
        <v>0.78888523176618719</v>
      </c>
      <c r="H2253" s="905">
        <f>INDEX(神经网络!$F$10:$BN$70,MATCH(ROUND(G2253*2,1)/2,神经网络!$D$10:$D$70,0),MATCH(ROUND(E2253*2,1)/2,神经网络!$F$8:$BN$8,0))</f>
        <v>1.7918866569753085</v>
      </c>
      <c r="I2253">
        <f t="shared" si="256"/>
        <v>1612.3780636863901</v>
      </c>
      <c r="J2253">
        <f t="shared" si="257"/>
        <v>255.45269542316706</v>
      </c>
      <c r="K2253">
        <f t="shared" si="258"/>
        <v>6.3118459604249813</v>
      </c>
      <c r="L2253">
        <f>MIN(MAX(L2252*(1+MAX(MIN(((B2253-B2252)/B2252)/($K$7*卓尔金历!$O$8),0),-卓尔金历!$N$11))+MIN(MAX(((B2253-B2252)/B2252)/($K$7*卓尔金历!$O$8),0),卓尔金历!$N$11),0),1)</f>
        <v>1</v>
      </c>
      <c r="M2253">
        <f t="shared" si="259"/>
        <v>1045.012865886591</v>
      </c>
      <c r="N2253">
        <f t="shared" si="260"/>
        <v>9.4656623361879747E-3</v>
      </c>
      <c r="O2253">
        <f t="shared" si="262"/>
        <v>6.4020831951816012E-3</v>
      </c>
      <c r="P2253">
        <f t="shared" si="263"/>
        <v>4.6148278410921171E-3</v>
      </c>
      <c r="Q2253">
        <f t="shared" si="261"/>
        <v>26.45415978500117</v>
      </c>
    </row>
    <row r="2254" spans="1:17">
      <c r="A2254" s="842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264"/>
        <v>6.6540089995528469</v>
      </c>
      <c r="G2254">
        <f>LN(F2254/参数实验室!$E$58)/参数实验室!$E$59</f>
        <v>0.80418360824579183</v>
      </c>
      <c r="H2254" s="905">
        <f>INDEX(神经网络!$F$10:$BN$70,MATCH(ROUND(G2254*2,1)/2,神经网络!$D$10:$D$70,0),MATCH(ROUND(E2254*2,1)/2,神经网络!$F$8:$BN$8,0))</f>
        <v>1.679221162510568</v>
      </c>
      <c r="I2254">
        <f t="shared" si="256"/>
        <v>1599.6287448345613</v>
      </c>
      <c r="J2254">
        <f t="shared" si="257"/>
        <v>254.32544591197433</v>
      </c>
      <c r="K2254">
        <f t="shared" si="258"/>
        <v>6.2896920876262445</v>
      </c>
      <c r="L2254">
        <f>MIN(MAX(L2253*(1+MAX(MIN(((B2254-B2253)/B2253)/($K$7*卓尔金历!$O$8),0),-卓尔金历!$N$11))+MIN(MAX(((B2254-B2253)/B2253)/($K$7*卓尔金历!$O$8),0),卓尔金历!$N$11),0),1)</f>
        <v>0.870157796534892</v>
      </c>
      <c r="M2254">
        <f t="shared" si="259"/>
        <v>1036.749790041345</v>
      </c>
      <c r="N2254">
        <f t="shared" si="260"/>
        <v>-4.4127524641122875E-3</v>
      </c>
      <c r="O2254">
        <f t="shared" si="262"/>
        <v>6.505388955139706E-3</v>
      </c>
      <c r="P2254">
        <f t="shared" si="263"/>
        <v>0.39701920540907226</v>
      </c>
      <c r="Q2254">
        <f t="shared" si="261"/>
        <v>26.453194468837786</v>
      </c>
    </row>
    <row r="2255" spans="1:17">
      <c r="A2255" s="842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264"/>
        <v>6.7263284753643875</v>
      </c>
      <c r="G2255">
        <f>LN(F2255/参数实验室!$E$58)/参数实验室!$E$59</f>
        <v>0.80985723777349761</v>
      </c>
      <c r="H2255" s="905">
        <f>INDEX(神经网络!$F$10:$BN$70,MATCH(ROUND(G2255*2,1)/2,神经网络!$D$10:$D$70,0),MATCH(ROUND(E2255*2,1)/2,神经网络!$F$8:$BN$8,0))</f>
        <v>1.7918866569753085</v>
      </c>
      <c r="I2255">
        <f t="shared" si="256"/>
        <v>1607.1767897051</v>
      </c>
      <c r="J2255">
        <f t="shared" si="257"/>
        <v>255.04010215075166</v>
      </c>
      <c r="K2255">
        <f t="shared" si="258"/>
        <v>6.3016630567184837</v>
      </c>
      <c r="L2255">
        <f>MIN(MAX(L2254*(1+MAX(MIN(((B2255-B2254)/B2254)/($K$7*卓尔金历!$O$8),0),-卓尔金历!$N$11))+MIN(MAX(((B2255-B2254)/B2254)/($K$7*卓尔金历!$O$8),0),卓尔金历!$N$11),0),1)</f>
        <v>0.95284031291757643</v>
      </c>
      <c r="M2255">
        <f t="shared" si="259"/>
        <v>1041.0066292433057</v>
      </c>
      <c r="N2255">
        <f t="shared" si="260"/>
        <v>2.8100068249746063E-3</v>
      </c>
      <c r="O2255">
        <f t="shared" si="262"/>
        <v>6.5057207650635399E-3</v>
      </c>
      <c r="P2255">
        <f t="shared" si="263"/>
        <v>0.85146162579379869</v>
      </c>
      <c r="Q2255">
        <f t="shared" si="261"/>
        <v>26.502751458126433</v>
      </c>
    </row>
    <row r="2256" spans="1:17">
      <c r="A2256" s="842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264"/>
        <v>6.7533939295750951</v>
      </c>
      <c r="G2256">
        <f>LN(F2256/参数实验室!$E$58)/参数实验室!$E$59</f>
        <v>0.81196491206135535</v>
      </c>
      <c r="H2256" s="905">
        <f>INDEX(神经网络!$F$10:$BN$70,MATCH(ROUND(G2256*2,1)/2,神经网络!$D$10:$D$70,0),MATCH(ROUND(E2256*2,1)/2,神经网络!$F$8:$BN$8,0))</f>
        <v>1.7918866569753085</v>
      </c>
      <c r="I2256">
        <f t="shared" si="256"/>
        <v>1619.6847582107034</v>
      </c>
      <c r="J2256">
        <f t="shared" si="257"/>
        <v>256.14779936953789</v>
      </c>
      <c r="K2256">
        <f t="shared" si="258"/>
        <v>6.3232429175548983</v>
      </c>
      <c r="L2256">
        <f>MIN(MAX(L2255*(1+MAX(MIN(((B2256-B2255)/B2255)/($K$7*卓尔金历!$O$8),0),-卓尔金历!$N$11))+MIN(MAX(((B2256-B2255)/B2255)/($K$7*卓尔金历!$O$8),0),卓尔金历!$N$11),0),1)</f>
        <v>1</v>
      </c>
      <c r="M2256">
        <f t="shared" si="259"/>
        <v>1048.7262638683801</v>
      </c>
      <c r="N2256">
        <f t="shared" si="260"/>
        <v>4.3432276314390658E-3</v>
      </c>
      <c r="O2256">
        <f t="shared" si="262"/>
        <v>6.4401562235338432E-3</v>
      </c>
      <c r="P2256">
        <f t="shared" si="263"/>
        <v>0.40300358463210478</v>
      </c>
      <c r="Q2256">
        <f t="shared" si="261"/>
        <v>26.678373560042441</v>
      </c>
    </row>
    <row r="2257" spans="1:17">
      <c r="A2257" s="842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264"/>
        <v>6.7918063867812037</v>
      </c>
      <c r="G2257">
        <f>LN(F2257/参数实验室!$E$58)/参数实验室!$E$59</f>
        <v>0.81494175803551694</v>
      </c>
      <c r="H2257" s="905">
        <f>INDEX(神经网络!$F$10:$BN$70,MATCH(ROUND(G2257*2,1)/2,神经网络!$D$10:$D$70,0),MATCH(ROUND(E2257*2,1)/2,神经网络!$F$8:$BN$8,0))</f>
        <v>1.7918866569753085</v>
      </c>
      <c r="I2257">
        <f t="shared" si="256"/>
        <v>1621.6107818111359</v>
      </c>
      <c r="J2257">
        <f t="shared" si="257"/>
        <v>256.31778460556194</v>
      </c>
      <c r="K2257">
        <f t="shared" si="258"/>
        <v>6.3265636612245748</v>
      </c>
      <c r="L2257">
        <f>MIN(MAX(L2256*(1+MAX(MIN(((B2257-B2256)/B2256)/($K$7*卓尔金历!$O$8),0),-卓尔金历!$N$11))+MIN(MAX(((B2257-B2256)/B2256)/($K$7*卓尔金历!$O$8),0),卓尔金历!$N$11),0),1)</f>
        <v>1</v>
      </c>
      <c r="M2257">
        <f t="shared" si="259"/>
        <v>1049.9733408223149</v>
      </c>
      <c r="N2257">
        <f t="shared" si="260"/>
        <v>6.6362169201711536E-4</v>
      </c>
      <c r="O2257">
        <f t="shared" si="262"/>
        <v>6.4019346997050775E-3</v>
      </c>
      <c r="P2257">
        <f t="shared" si="263"/>
        <v>1</v>
      </c>
      <c r="Q2257">
        <f t="shared" si="261"/>
        <v>26.69115851986578</v>
      </c>
    </row>
    <row r="2258" spans="1:17">
      <c r="A2258" s="842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264"/>
        <v>6.9992810423079987</v>
      </c>
      <c r="G2258">
        <f>LN(F2258/参数实验室!$E$58)/参数实验室!$E$59</f>
        <v>0.83073487494737008</v>
      </c>
      <c r="H2258" s="905">
        <f>INDEX(神经网络!$F$10:$BN$70,MATCH(ROUND(G2258*2,1)/2,神经网络!$D$10:$D$70,0),MATCH(ROUND(E2258*2,1)/2,神经网络!$F$8:$BN$8,0))</f>
        <v>1.8150084261714983</v>
      </c>
      <c r="I2258">
        <f t="shared" si="256"/>
        <v>1609.2207604872481</v>
      </c>
      <c r="J2258">
        <f t="shared" si="257"/>
        <v>255.22485136267463</v>
      </c>
      <c r="K2258">
        <f t="shared" si="258"/>
        <v>6.3051099918187221</v>
      </c>
      <c r="L2258">
        <f>MIN(MAX(L2257*(1+MAX(MIN(((B2258-B2257)/B2257)/($K$7*卓尔金历!$O$8),0),-卓尔金历!$N$11))+MIN(MAX(((B2258-B2257)/B2257)/($K$7*卓尔金历!$O$8),0),卓尔金历!$N$11),0),1)</f>
        <v>0.874535400135518</v>
      </c>
      <c r="M2258">
        <f t="shared" si="259"/>
        <v>1041.9509520788381</v>
      </c>
      <c r="N2258">
        <f t="shared" si="260"/>
        <v>-4.2639774082364025E-3</v>
      </c>
      <c r="O2258">
        <f t="shared" si="262"/>
        <v>6.5653266632192536E-3</v>
      </c>
      <c r="P2258">
        <f t="shared" si="263"/>
        <v>0.44076488514393608</v>
      </c>
      <c r="Q2258">
        <f t="shared" si="261"/>
        <v>26.487223008996118</v>
      </c>
    </row>
    <row r="2259" spans="1:17">
      <c r="A2259" s="842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264"/>
        <v>6.9536965396934072</v>
      </c>
      <c r="G2259">
        <f>LN(F2259/参数实验室!$E$58)/参数实验室!$E$59</f>
        <v>0.82730545703570713</v>
      </c>
      <c r="H2259" s="905">
        <f>INDEX(神经网络!$F$10:$BN$70,MATCH(ROUND(G2259*2,1)/2,神经网络!$D$10:$D$70,0),MATCH(ROUND(E2259*2,1)/2,神经网络!$F$8:$BN$8,0))</f>
        <v>1.7023988810205946</v>
      </c>
      <c r="I2259">
        <f t="shared" si="256"/>
        <v>1609.7778599593748</v>
      </c>
      <c r="J2259">
        <f t="shared" si="257"/>
        <v>255.27353258050312</v>
      </c>
      <c r="K2259">
        <f t="shared" si="258"/>
        <v>6.3060899564733175</v>
      </c>
      <c r="L2259">
        <f>MIN(MAX(L2258*(1+MAX(MIN(((B2259-B2258)/B2258)/($K$7*卓尔金历!$O$8),0),-卓尔金历!$N$11))+MIN(MAX(((B2259-B2258)/B2258)/($K$7*卓尔金历!$O$8),0),卓尔金历!$N$11),0),1)</f>
        <v>0.88014775063440021</v>
      </c>
      <c r="M2259">
        <f t="shared" si="259"/>
        <v>1042.2664102563249</v>
      </c>
      <c r="N2259">
        <f t="shared" si="260"/>
        <v>1.9073854904241001E-4</v>
      </c>
      <c r="O2259">
        <f t="shared" si="262"/>
        <v>6.5823710234163809E-3</v>
      </c>
      <c r="P2259">
        <f t="shared" si="263"/>
        <v>1</v>
      </c>
      <c r="Q2259">
        <f t="shared" si="261"/>
        <v>26.491264676068425</v>
      </c>
    </row>
    <row r="2260" spans="1:17">
      <c r="A2260" s="842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264"/>
        <v>7.0108606928454238</v>
      </c>
      <c r="G2260">
        <f>LN(F2260/参数实验室!$E$58)/参数实验室!$E$59</f>
        <v>0.83160247898748252</v>
      </c>
      <c r="H2260" s="905">
        <f>INDEX(神经网络!$F$10:$BN$70,MATCH(ROUND(G2260*2,1)/2,神经网络!$D$10:$D$70,0),MATCH(ROUND(E2260*2,1)/2,神经网络!$F$8:$BN$8,0))</f>
        <v>1.7023988810205946</v>
      </c>
      <c r="I2260">
        <f t="shared" si="256"/>
        <v>1602.9667135677826</v>
      </c>
      <c r="J2260">
        <f t="shared" si="257"/>
        <v>254.63908064323005</v>
      </c>
      <c r="K2260">
        <f t="shared" si="258"/>
        <v>6.2950538052470772</v>
      </c>
      <c r="L2260">
        <f>MIN(MAX(L2259*(1+MAX(MIN(((B2260-B2259)/B2259)/($K$7*卓尔金历!$O$8),0),-卓尔金历!$N$11))+MIN(MAX(((B2260-B2259)/B2259)/($K$7*卓尔金历!$O$8),0),卓尔金历!$N$11),0),1)</f>
        <v>0.81578200068784101</v>
      </c>
      <c r="M2260">
        <f t="shared" si="259"/>
        <v>1038.3850085742376</v>
      </c>
      <c r="N2260">
        <f t="shared" si="260"/>
        <v>-2.485380802543579E-3</v>
      </c>
      <c r="O2260">
        <f t="shared" si="262"/>
        <v>6.5917476136435112E-3</v>
      </c>
      <c r="P2260">
        <f t="shared" si="263"/>
        <v>0.98839538396126503</v>
      </c>
      <c r="Q2260">
        <f t="shared" si="261"/>
        <v>26.379177234505729</v>
      </c>
    </row>
    <row r="2261" spans="1:17">
      <c r="A2261" s="842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264"/>
        <v>7.1701691706816435</v>
      </c>
      <c r="G2261">
        <f>LN(F2261/参数实验室!$E$58)/参数实验室!$E$59</f>
        <v>0.84339530604355384</v>
      </c>
      <c r="H2261" s="905">
        <f>INDEX(神经网络!$F$10:$BN$70,MATCH(ROUND(G2261*2,1)/2,神经网络!$D$10:$D$70,0),MATCH(ROUND(E2261*2,1)/2,神经网络!$F$8:$BN$8,0))</f>
        <v>1.7023988810205946</v>
      </c>
      <c r="I2261">
        <f t="shared" si="256"/>
        <v>1574.0379297491299</v>
      </c>
      <c r="J2261">
        <f t="shared" si="257"/>
        <v>251.93966721200223</v>
      </c>
      <c r="K2261">
        <f t="shared" si="258"/>
        <v>6.24767805390728</v>
      </c>
      <c r="L2261">
        <f>MIN(MAX(L2260*(1+MAX(MIN(((B2261-B2260)/B2260)/($K$7*卓尔金历!$O$8),0),-卓尔金历!$N$11))+MIN(MAX(((B2261-B2260)/B2260)/($K$7*卓尔金历!$O$8),0),卓尔金历!$N$11),0),1)</f>
        <v>0.56131892244162573</v>
      </c>
      <c r="M2261">
        <f t="shared" si="259"/>
        <v>1023.0974476672795</v>
      </c>
      <c r="N2261">
        <f t="shared" si="260"/>
        <v>-1.0600939276127416E-2</v>
      </c>
      <c r="O2261">
        <f t="shared" si="262"/>
        <v>7.1525659898839687E-3</v>
      </c>
      <c r="P2261">
        <f t="shared" si="263"/>
        <v>3.9980832135647956E-3</v>
      </c>
      <c r="Q2261">
        <f t="shared" si="261"/>
        <v>25.908636066441186</v>
      </c>
    </row>
    <row r="2262" spans="1:17">
      <c r="A2262" s="842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264"/>
        <v>7.1729370414246114</v>
      </c>
      <c r="G2262">
        <f>LN(F2262/参数实验室!$E$58)/参数实验室!$E$59</f>
        <v>0.84359787418280119</v>
      </c>
      <c r="H2262" s="905">
        <f>INDEX(神经网络!$F$10:$BN$70,MATCH(ROUND(G2262*2,1)/2,神经网络!$D$10:$D$70,0),MATCH(ROUND(E2262*2,1)/2,神经网络!$F$8:$BN$8,0))</f>
        <v>1.7023988810205946</v>
      </c>
      <c r="I2262">
        <f t="shared" si="256"/>
        <v>1577.7345064824776</v>
      </c>
      <c r="J2262">
        <f t="shared" si="257"/>
        <v>252.28721918518767</v>
      </c>
      <c r="K2262">
        <f t="shared" si="258"/>
        <v>6.2537234806348438</v>
      </c>
      <c r="L2262">
        <f>MIN(MAX(L2261*(1+MAX(MIN(((B2262-B2261)/B2261)/($K$7*卓尔金历!$O$8),0),-卓尔金历!$N$11))+MIN(MAX(((B2262-B2261)/B2261)/($K$7*卓尔金历!$O$8),0),卓尔金历!$N$11),0),1)</f>
        <v>0.60190990069140826</v>
      </c>
      <c r="M2262">
        <f t="shared" si="259"/>
        <v>1024.4461348070274</v>
      </c>
      <c r="N2262">
        <f t="shared" si="260"/>
        <v>1.3795047720411618E-3</v>
      </c>
      <c r="O2262">
        <f t="shared" si="262"/>
        <v>7.1306961456599361E-3</v>
      </c>
      <c r="P2262">
        <f t="shared" si="263"/>
        <v>1</v>
      </c>
      <c r="Q2262">
        <f t="shared" si="261"/>
        <v>25.908879332159866</v>
      </c>
    </row>
    <row r="2263" spans="1:17">
      <c r="A2263" s="842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264"/>
        <v>7.0768470666097887</v>
      </c>
      <c r="G2263">
        <f>LN(F2263/参数实验室!$E$58)/参数实验室!$E$59</f>
        <v>0.83651931413658542</v>
      </c>
      <c r="H2263" s="905">
        <f>INDEX(神经网络!$F$10:$BN$70,MATCH(ROUND(G2263*2,1)/2,神经网络!$D$10:$D$70,0),MATCH(ROUND(E2263*2,1)/2,神经网络!$F$8:$BN$8,0))</f>
        <v>1.8150084261714983</v>
      </c>
      <c r="I2263">
        <f t="shared" si="256"/>
        <v>1600.5344199213855</v>
      </c>
      <c r="J2263">
        <f t="shared" si="257"/>
        <v>254.42879374326597</v>
      </c>
      <c r="K2263">
        <f t="shared" si="258"/>
        <v>6.2906968836884927</v>
      </c>
      <c r="L2263">
        <f>MIN(MAX(L2262*(1+MAX(MIN(((B2263-B2262)/B2262)/($K$7*卓尔金历!$O$8),0),-卓尔金历!$N$11))+MIN(MAX(((B2263-B2262)/B2262)/($K$7*卓尔金历!$O$8),0),卓尔金历!$N$11),0),1)</f>
        <v>0.85168219311874072</v>
      </c>
      <c r="M2263">
        <f t="shared" si="259"/>
        <v>1033.3570003242714</v>
      </c>
      <c r="N2263">
        <f t="shared" si="260"/>
        <v>8.4886367410721836E-3</v>
      </c>
      <c r="O2263">
        <f t="shared" si="262"/>
        <v>6.9716897856228512E-3</v>
      </c>
      <c r="P2263">
        <f t="shared" si="263"/>
        <v>5.7268704137884204E-3</v>
      </c>
      <c r="Q2263">
        <f t="shared" si="261"/>
        <v>26.283289731149843</v>
      </c>
    </row>
    <row r="2264" spans="1:17">
      <c r="A2264" s="842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264"/>
        <v>6.8315638170478055</v>
      </c>
      <c r="G2264">
        <f>LN(F2264/参数实验室!$E$58)/参数实验室!$E$59</f>
        <v>0.81800515673120355</v>
      </c>
      <c r="H2264" s="905">
        <f>INDEX(神经网络!$F$10:$BN$70,MATCH(ROUND(G2264*2,1)/2,神经网络!$D$10:$D$70,0),MATCH(ROUND(E2264*2,1)/2,神经网络!$F$8:$BN$8,0))</f>
        <v>1.7918866569753085</v>
      </c>
      <c r="I2264">
        <f t="shared" ref="I2264:I2327" si="265">I2263*(1+(B2264-B2263)/B2263*H2263)</f>
        <v>1689.7171533204089</v>
      </c>
      <c r="J2264">
        <f t="shared" ref="J2264:J2327" si="266">J2263*B2264/B2263</f>
        <v>262.23973504648609</v>
      </c>
      <c r="K2264">
        <f t="shared" ref="K2264:K2327" si="267">I2264/J2264</f>
        <v>6.4434062710629272</v>
      </c>
      <c r="L2264">
        <f>MIN(MAX(L2263*(1+MAX(MIN(((B2264-B2263)/B2263)/($K$7*卓尔金历!$O$8),0),-卓尔金历!$N$11))+MIN(MAX(((B2264-B2263)/B2263)/($K$7*卓尔金历!$O$8),0),卓尔金历!$N$11),0),1)</f>
        <v>1</v>
      </c>
      <c r="M2264">
        <f t="shared" ref="M2264:M2327" si="268">M2263*(1+(B2264-B2263)/B2263*H2263*L2263)</f>
        <v>1082.3962384017618</v>
      </c>
      <c r="N2264">
        <f t="shared" ref="N2264:N2327" si="269">(B2264-B2263)/B2263</f>
        <v>3.0699910919287747E-2</v>
      </c>
      <c r="O2264">
        <f t="shared" si="262"/>
        <v>9.2674098312815444E-3</v>
      </c>
      <c r="P2264">
        <f t="shared" si="263"/>
        <v>0</v>
      </c>
      <c r="Q2264">
        <f t="shared" ref="Q2264:Q2327" si="270">Q2263*(1+(B2264-B2263)/B2263*H2263*P2263)</f>
        <v>26.291676850815595</v>
      </c>
    </row>
    <row r="2265" spans="1:17">
      <c r="A2265" s="842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264"/>
        <v>6.9875704941738013</v>
      </c>
      <c r="G2265">
        <f>LN(F2265/参数实验室!$E$58)/参数实验室!$E$59</f>
        <v>0.82985600239265889</v>
      </c>
      <c r="H2265" s="905">
        <f>INDEX(神经网络!$F$10:$BN$70,MATCH(ROUND(G2265*2,1)/2,神经网络!$D$10:$D$70,0),MATCH(ROUND(E2265*2,1)/2,神经网络!$F$8:$BN$8,0))</f>
        <v>1.8150084261714983</v>
      </c>
      <c r="I2265">
        <f t="shared" si="265"/>
        <v>1669.5749114006303</v>
      </c>
      <c r="J2265">
        <f t="shared" si="266"/>
        <v>260.49519173217305</v>
      </c>
      <c r="K2265">
        <f t="shared" si="267"/>
        <v>6.4092350430682661</v>
      </c>
      <c r="L2265">
        <f>MIN(MAX(L2264*(1+MAX(MIN(((B2265-B2264)/B2264)/($K$7*卓尔金历!$O$8),0),-卓尔金历!$N$11))+MIN(MAX(((B2265-B2264)/B2264)/($K$7*卓尔金历!$O$8),0),卓尔金历!$N$11),0),1)</f>
        <v>0.80425549907549343</v>
      </c>
      <c r="M2265">
        <f t="shared" si="268"/>
        <v>1069.4935541601392</v>
      </c>
      <c r="N2265">
        <f t="shared" si="269"/>
        <v>-6.6524751254946482E-3</v>
      </c>
      <c r="O2265">
        <f t="shared" si="262"/>
        <v>9.4616716608391313E-3</v>
      </c>
      <c r="P2265">
        <f t="shared" si="263"/>
        <v>0.36479203950757733</v>
      </c>
      <c r="Q2265">
        <f t="shared" si="270"/>
        <v>26.291676850815595</v>
      </c>
    </row>
    <row r="2266" spans="1:17">
      <c r="A2266" s="842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264"/>
        <v>7.1710981332537305</v>
      </c>
      <c r="G2266">
        <f>LN(F2266/参数实验室!$E$58)/参数实验室!$E$59</f>
        <v>0.843463301396012</v>
      </c>
      <c r="H2266" s="905">
        <f>INDEX(神经网络!$F$10:$BN$70,MATCH(ROUND(G2266*2,1)/2,神经网络!$D$10:$D$70,0),MATCH(ROUND(E2266*2,1)/2,神经网络!$F$8:$BN$8,0))</f>
        <v>1.8150084261714983</v>
      </c>
      <c r="I2266">
        <f t="shared" si="265"/>
        <v>1687.0744983460752</v>
      </c>
      <c r="J2266">
        <f t="shared" si="266"/>
        <v>261.99952116834879</v>
      </c>
      <c r="K2266">
        <f t="shared" si="267"/>
        <v>6.4392274108853771</v>
      </c>
      <c r="L2266">
        <f>MIN(MAX(L2265*(1+MAX(MIN(((B2266-B2265)/B2265)/($K$7*卓尔金历!$O$8),0),-卓尔金历!$N$11))+MIN(MAX(((B2266-B2265)/B2265)/($K$7*卓尔金历!$O$8),0),卓尔金历!$N$11),0),1)</f>
        <v>0.9741774763942338</v>
      </c>
      <c r="M2266">
        <f t="shared" si="268"/>
        <v>1078.5091430221587</v>
      </c>
      <c r="N2266">
        <f t="shared" si="269"/>
        <v>5.7748836981313303E-3</v>
      </c>
      <c r="O2266">
        <f t="shared" si="262"/>
        <v>9.3806838417385009E-3</v>
      </c>
      <c r="P2266">
        <f t="shared" si="263"/>
        <v>0.49918640270210324</v>
      </c>
      <c r="Q2266">
        <f t="shared" si="270"/>
        <v>26.392204499864729</v>
      </c>
    </row>
    <row r="2267" spans="1:17">
      <c r="A2267" s="842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264"/>
        <v>7.1669234492563287</v>
      </c>
      <c r="G2267">
        <f>LN(F2267/参数实验室!$E$58)/参数实验室!$E$59</f>
        <v>0.84315766650434543</v>
      </c>
      <c r="H2267" s="905">
        <f>INDEX(神经网络!$F$10:$BN$70,MATCH(ROUND(G2267*2,1)/2,神经网络!$D$10:$D$70,0),MATCH(ROUND(E2267*2,1)/2,神经网络!$F$8:$BN$8,0))</f>
        <v>1.9265728658876615</v>
      </c>
      <c r="I2267">
        <f t="shared" si="265"/>
        <v>1721.6172043949634</v>
      </c>
      <c r="J2267">
        <f t="shared" si="266"/>
        <v>264.9551095327397</v>
      </c>
      <c r="K2267">
        <f t="shared" si="267"/>
        <v>6.4977694049045258</v>
      </c>
      <c r="L2267">
        <f>MIN(MAX(L2266*(1+MAX(MIN(((B2267-B2266)/B2266)/($K$7*卓尔金历!$O$8),0),-卓尔金历!$N$11))+MIN(MAX(((B2267-B2266)/B2266)/($K$7*卓尔金历!$O$8),0),卓尔金历!$N$11),0),1)</f>
        <v>1</v>
      </c>
      <c r="M2267">
        <f t="shared" si="268"/>
        <v>1100.0213026325737</v>
      </c>
      <c r="N2267">
        <f t="shared" si="269"/>
        <v>1.1280892236790664E-2</v>
      </c>
      <c r="O2267">
        <f t="shared" si="262"/>
        <v>9.4892484707011521E-3</v>
      </c>
      <c r="P2267">
        <f t="shared" si="263"/>
        <v>7.7582859019731205E-3</v>
      </c>
      <c r="Q2267">
        <f t="shared" si="270"/>
        <v>26.66195391451085</v>
      </c>
    </row>
    <row r="2268" spans="1:17">
      <c r="A2268" s="842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264"/>
        <v>6.9525287506039737</v>
      </c>
      <c r="G2268">
        <f>LN(F2268/参数实验室!$E$58)/参数实验室!$E$59</f>
        <v>0.82721730675571359</v>
      </c>
      <c r="H2268" s="905">
        <f>INDEX(神经网络!$F$10:$BN$70,MATCH(ROUND(G2268*2,1)/2,神经网络!$D$10:$D$70,0),MATCH(ROUND(E2268*2,1)/2,神经网络!$F$8:$BN$8,0))</f>
        <v>1.9265728658876615</v>
      </c>
      <c r="I2268">
        <f t="shared" si="265"/>
        <v>1837.0658564422292</v>
      </c>
      <c r="J2268">
        <f t="shared" si="266"/>
        <v>274.17740712661066</v>
      </c>
      <c r="K2268">
        <f t="shared" si="267"/>
        <v>6.7002816741712863</v>
      </c>
      <c r="L2268">
        <f>MIN(MAX(L2267*(1+MAX(MIN(((B2268-B2267)/B2267)/($K$7*卓尔金历!$O$8),0),-卓尔金历!$N$11))+MIN(MAX(((B2268-B2267)/B2267)/($K$7*卓尔金历!$O$8),0),卓尔金历!$N$11),0),1)</f>
        <v>1</v>
      </c>
      <c r="M2268">
        <f t="shared" si="268"/>
        <v>1173.7868158302877</v>
      </c>
      <c r="N2268">
        <f t="shared" si="269"/>
        <v>3.4807019234823836E-2</v>
      </c>
      <c r="O2268">
        <f t="shared" si="262"/>
        <v>1.1515213771060503E-2</v>
      </c>
      <c r="P2268">
        <f t="shared" si="263"/>
        <v>0</v>
      </c>
      <c r="Q2268">
        <f t="shared" si="270"/>
        <v>26.675824986504161</v>
      </c>
    </row>
    <row r="2269" spans="1:17">
      <c r="A2269" s="842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264"/>
        <v>6.9339065486643259</v>
      </c>
      <c r="G2269">
        <f>LN(F2269/参数实验室!$E$58)/参数实验室!$E$59</f>
        <v>0.82580961016151289</v>
      </c>
      <c r="H2269" s="905">
        <f>INDEX(神经网络!$F$10:$BN$70,MATCH(ROUND(G2269*2,1)/2,神经网络!$D$10:$D$70,0),MATCH(ROUND(E2269*2,1)/2,神经网络!$F$8:$BN$8,0))</f>
        <v>1.9265728658876615</v>
      </c>
      <c r="I2269">
        <f t="shared" si="265"/>
        <v>1838.1732922534347</v>
      </c>
      <c r="J2269">
        <f t="shared" si="266"/>
        <v>274.263197797374</v>
      </c>
      <c r="K2269">
        <f t="shared" si="267"/>
        <v>6.7022236560206645</v>
      </c>
      <c r="L2269">
        <f>MIN(MAX(L2268*(1+MAX(MIN(((B2269-B2268)/B2268)/($K$7*卓尔金历!$O$8),0),-卓尔金历!$N$11))+MIN(MAX(((B2269-B2268)/B2268)/($K$7*卓尔金历!$O$8),0),卓尔金历!$N$11),0),1)</f>
        <v>1</v>
      </c>
      <c r="M2269">
        <f t="shared" si="268"/>
        <v>1174.4944080758312</v>
      </c>
      <c r="N2269">
        <f t="shared" si="269"/>
        <v>3.1290204274101E-4</v>
      </c>
      <c r="O2269">
        <f t="shared" si="262"/>
        <v>1.1569030493053335E-2</v>
      </c>
      <c r="P2269">
        <f t="shared" si="263"/>
        <v>1</v>
      </c>
      <c r="Q2269">
        <f t="shared" si="270"/>
        <v>26.675824986504161</v>
      </c>
    </row>
    <row r="2270" spans="1:17">
      <c r="A2270" s="842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264"/>
        <v>6.7446284139964803</v>
      </c>
      <c r="G2270">
        <f>LN(F2270/参数实验室!$E$58)/参数实验室!$E$59</f>
        <v>0.81128323932134372</v>
      </c>
      <c r="H2270" s="905">
        <f>INDEX(神经网络!$F$10:$BN$70,MATCH(ROUND(G2270*2,1)/2,神经网络!$D$10:$D$70,0),MATCH(ROUND(E2270*2,1)/2,神经网络!$F$8:$BN$8,0))</f>
        <v>2.0118983597466937</v>
      </c>
      <c r="I2270">
        <f t="shared" si="265"/>
        <v>1923.9394292606446</v>
      </c>
      <c r="J2270">
        <f t="shared" si="266"/>
        <v>280.90539084633451</v>
      </c>
      <c r="K2270">
        <f t="shared" si="267"/>
        <v>6.8490655286608924</v>
      </c>
      <c r="L2270">
        <f>MIN(MAX(L2269*(1+MAX(MIN(((B2270-B2269)/B2269)/($K$7*卓尔金历!$O$8),0),-卓尔金历!$N$11))+MIN(MAX(((B2270-B2269)/B2269)/($K$7*卓尔金历!$O$8),0),卓尔金历!$N$11),0),1)</f>
        <v>1</v>
      </c>
      <c r="M2270">
        <f t="shared" si="268"/>
        <v>1229.294381909498</v>
      </c>
      <c r="N2270">
        <f t="shared" si="269"/>
        <v>2.4218316939000218E-2</v>
      </c>
      <c r="O2270">
        <f t="shared" si="262"/>
        <v>1.2248391172992042E-2</v>
      </c>
      <c r="P2270">
        <f t="shared" si="263"/>
        <v>3.6822529240786331E-3</v>
      </c>
      <c r="Q2270">
        <f t="shared" si="270"/>
        <v>27.920475025874566</v>
      </c>
    </row>
    <row r="2271" spans="1:17">
      <c r="A2271" s="842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264"/>
        <v>6.5595561870408527</v>
      </c>
      <c r="G2271">
        <f>LN(F2271/参数实验室!$E$58)/参数实验室!$E$59</f>
        <v>0.79667998841237164</v>
      </c>
      <c r="H2271" s="905">
        <f>INDEX(神经网络!$F$10:$BN$70,MATCH(ROUND(G2271*2,1)/2,神经网络!$D$10:$D$70,0),MATCH(ROUND(E2271*2,1)/2,神经网络!$F$8:$BN$8,0))</f>
        <v>1.9034937665307063</v>
      </c>
      <c r="I2271">
        <f t="shared" si="265"/>
        <v>1964.6113404096127</v>
      </c>
      <c r="J2271">
        <f t="shared" si="266"/>
        <v>283.85698894696895</v>
      </c>
      <c r="K2271">
        <f t="shared" si="267"/>
        <v>6.9211307697505644</v>
      </c>
      <c r="L2271">
        <f>MIN(MAX(L2270*(1+MAX(MIN(((B2271-B2270)/B2270)/($K$7*卓尔金历!$O$8),0),-卓尔金历!$N$11))+MIN(MAX(((B2271-B2270)/B2270)/($K$7*卓尔金历!$O$8),0),卓尔金历!$N$11),0),1)</f>
        <v>1</v>
      </c>
      <c r="M2271">
        <f t="shared" si="268"/>
        <v>1255.2815575536724</v>
      </c>
      <c r="N2271">
        <f t="shared" si="269"/>
        <v>1.0507445555749759E-2</v>
      </c>
      <c r="O2271">
        <f t="shared" si="262"/>
        <v>1.2126619857646579E-2</v>
      </c>
      <c r="P2271">
        <f t="shared" si="263"/>
        <v>0.15732273533220811</v>
      </c>
      <c r="Q2271">
        <f t="shared" si="270"/>
        <v>27.922648425578515</v>
      </c>
    </row>
    <row r="2272" spans="1:17">
      <c r="A2272" s="842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264"/>
        <v>6.7015317851408893</v>
      </c>
      <c r="G2272">
        <f>LN(F2272/参数实验室!$E$58)/参数实验室!$E$59</f>
        <v>0.80791878180801102</v>
      </c>
      <c r="H2272" s="905">
        <f>INDEX(神经网络!$F$10:$BN$70,MATCH(ROUND(G2272*2,1)/2,神经网络!$D$10:$D$70,0),MATCH(ROUND(E2272*2,1)/2,神经网络!$F$8:$BN$8,0))</f>
        <v>1.9034937665307063</v>
      </c>
      <c r="I2272">
        <f t="shared" si="265"/>
        <v>1911.8320155834908</v>
      </c>
      <c r="J2272">
        <f t="shared" si="266"/>
        <v>279.85076413550888</v>
      </c>
      <c r="K2272">
        <f t="shared" si="267"/>
        <v>6.8316126328593718</v>
      </c>
      <c r="L2272">
        <f>MIN(MAX(L2271*(1+MAX(MIN(((B2272-B2271)/B2271)/($K$7*卓尔金历!$O$8),0),-卓尔金历!$N$11))+MIN(MAX(((B2272-B2271)/B2271)/($K$7*卓尔金历!$O$8),0),卓尔金历!$N$11),0),1)</f>
        <v>0.58471902495125483</v>
      </c>
      <c r="M2272">
        <f t="shared" si="268"/>
        <v>1221.5583922071098</v>
      </c>
      <c r="N2272">
        <f t="shared" si="269"/>
        <v>-1.4113532403489693E-2</v>
      </c>
      <c r="O2272">
        <f t="shared" si="262"/>
        <v>1.2882093279156641E-2</v>
      </c>
      <c r="P2272">
        <f t="shared" si="263"/>
        <v>1.1019509754862223E-2</v>
      </c>
      <c r="Q2272">
        <f t="shared" si="270"/>
        <v>27.804633950077303</v>
      </c>
    </row>
    <row r="2273" spans="1:17">
      <c r="A2273" s="842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264"/>
        <v>6.4584048687762126</v>
      </c>
      <c r="G2273">
        <f>LN(F2273/参数实验室!$E$58)/参数实验室!$E$59</f>
        <v>0.78852345044223759</v>
      </c>
      <c r="H2273" s="905">
        <f>INDEX(神经网络!$F$10:$BN$70,MATCH(ROUND(G2273*2,1)/2,神经网络!$D$10:$D$70,0),MATCH(ROUND(E2273*2,1)/2,神经网络!$F$8:$BN$8,0))</f>
        <v>2.0118983597466937</v>
      </c>
      <c r="I2273">
        <f t="shared" si="265"/>
        <v>2042.4524943340321</v>
      </c>
      <c r="J2273">
        <f t="shared" si="266"/>
        <v>289.89545508958093</v>
      </c>
      <c r="K2273">
        <f t="shared" si="267"/>
        <v>7.0454795288283885</v>
      </c>
      <c r="L2273">
        <f>MIN(MAX(L2272*(1+MAX(MIN(((B2273-B2272)/B2272)/($K$7*卓尔金历!$O$8),0),-卓尔金历!$N$11))+MIN(MAX(((B2273-B2272)/B2272)/($K$7*卓尔金历!$O$8),0),卓尔金历!$N$11),0),1)</f>
        <v>1</v>
      </c>
      <c r="M2273">
        <f t="shared" si="268"/>
        <v>1270.3587490299758</v>
      </c>
      <c r="N2273">
        <f t="shared" si="269"/>
        <v>3.5893026717655215E-2</v>
      </c>
      <c r="O2273">
        <f t="shared" si="262"/>
        <v>1.3765937743056657E-2</v>
      </c>
      <c r="P2273">
        <f t="shared" si="263"/>
        <v>5.365936334600105E-4</v>
      </c>
      <c r="Q2273">
        <f t="shared" si="270"/>
        <v>27.82556740910778</v>
      </c>
    </row>
    <row r="2274" spans="1:17">
      <c r="A2274" s="842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264"/>
        <v>6.546396255267795</v>
      </c>
      <c r="G2274">
        <f>LN(F2274/参数实验室!$E$58)/参数实验室!$E$59</f>
        <v>0.79562595655173052</v>
      </c>
      <c r="H2274" s="905">
        <f>INDEX(神经网络!$F$10:$BN$70,MATCH(ROUND(G2274*2,1)/2,神经网络!$D$10:$D$70,0),MATCH(ROUND(E2274*2,1)/2,神经网络!$F$8:$BN$8,0))</f>
        <v>2.1151972130254593</v>
      </c>
      <c r="I2274">
        <f t="shared" si="265"/>
        <v>2038.8665177007506</v>
      </c>
      <c r="J2274">
        <f t="shared" si="266"/>
        <v>289.64247236742307</v>
      </c>
      <c r="K2274">
        <f t="shared" si="267"/>
        <v>7.0392525689891459</v>
      </c>
      <c r="L2274">
        <f>MIN(MAX(L2273*(1+MAX(MIN(((B2274-B2273)/B2273)/($K$7*卓尔金历!$O$8),0),-卓尔金历!$N$11))+MIN(MAX(((B2274-B2273)/B2273)/($K$7*卓尔金历!$O$8),0),卓尔金历!$N$11),0),1)</f>
        <v>0.97432232098680416</v>
      </c>
      <c r="M2274">
        <f t="shared" si="268"/>
        <v>1268.1283535605371</v>
      </c>
      <c r="N2274">
        <f t="shared" si="269"/>
        <v>-8.7266881117442901E-4</v>
      </c>
      <c r="O2274">
        <f t="shared" si="262"/>
        <v>1.3838821029828592E-2</v>
      </c>
      <c r="P2274">
        <f t="shared" si="263"/>
        <v>1</v>
      </c>
      <c r="Q2274">
        <f t="shared" si="270"/>
        <v>27.82554119439909</v>
      </c>
    </row>
    <row r="2275" spans="1:17">
      <c r="A2275" s="842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264"/>
        <v>6.4650985325772732</v>
      </c>
      <c r="G2275">
        <f>LN(F2275/参数实验室!$E$58)/参数实验室!$E$59</f>
        <v>0.7890671415318854</v>
      </c>
      <c r="H2275" s="905">
        <f>INDEX(神经网络!$F$10:$BN$70,MATCH(ROUND(G2275*2,1)/2,神经网络!$D$10:$D$70,0),MATCH(ROUND(E2275*2,1)/2,神经网络!$F$8:$BN$8,0))</f>
        <v>1.9034937665307063</v>
      </c>
      <c r="I2275">
        <f t="shared" si="265"/>
        <v>2103.7986168373668</v>
      </c>
      <c r="J2275">
        <f t="shared" si="266"/>
        <v>294.00343162683009</v>
      </c>
      <c r="K2275">
        <f t="shared" si="267"/>
        <v>7.1556940855971254</v>
      </c>
      <c r="L2275">
        <f>MIN(MAX(L2274*(1+MAX(MIN(((B2275-B2274)/B2274)/($K$7*卓尔金历!$O$8),0),-卓尔金历!$N$11))+MIN(MAX(((B2275-B2274)/B2274)/($K$7*卓尔金历!$O$8),0),卓尔金历!$N$11),0),1)</f>
        <v>1</v>
      </c>
      <c r="M2275">
        <f t="shared" si="268"/>
        <v>1307.4776085364435</v>
      </c>
      <c r="N2275">
        <f t="shared" si="269"/>
        <v>1.5056352833071312E-2</v>
      </c>
      <c r="O2275">
        <f t="shared" si="262"/>
        <v>1.3755803616747711E-2</v>
      </c>
      <c r="P2275">
        <f t="shared" si="263"/>
        <v>1.2588632995153609E-2</v>
      </c>
      <c r="Q2275">
        <f t="shared" si="270"/>
        <v>28.711705533103434</v>
      </c>
    </row>
    <row r="2276" spans="1:17">
      <c r="A2276" s="842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264"/>
        <v>6.9902216533609787</v>
      </c>
      <c r="G2276">
        <f>LN(F2276/参数实验室!$E$58)/参数实验室!$E$59</f>
        <v>0.83005509987819048</v>
      </c>
      <c r="H2276" s="905">
        <f>INDEX(神经网络!$F$10:$BN$70,MATCH(ROUND(G2276*2,1)/2,神经网络!$D$10:$D$70,0),MATCH(ROUND(E2276*2,1)/2,神经网络!$F$8:$BN$8,0))</f>
        <v>1.9265728658876615</v>
      </c>
      <c r="I2276">
        <f t="shared" si="265"/>
        <v>1936.8714325178387</v>
      </c>
      <c r="J2276">
        <f t="shared" si="266"/>
        <v>281.74813455169345</v>
      </c>
      <c r="K2276">
        <f t="shared" si="267"/>
        <v>6.8744782839457388</v>
      </c>
      <c r="L2276">
        <f>MIN(MAX(L2275*(1+MAX(MIN(((B2276-B2275)/B2275)/($K$7*卓尔金历!$O$8),0),-卓尔金历!$N$11))+MIN(MAX(((B2276-B2275)/B2275)/($K$7*卓尔金历!$O$8),0),卓尔金历!$N$11),0),1)</f>
        <v>0</v>
      </c>
      <c r="M2276">
        <f t="shared" si="268"/>
        <v>1203.7350002815153</v>
      </c>
      <c r="N2276">
        <f t="shared" si="269"/>
        <v>-4.1684197382743211E-2</v>
      </c>
      <c r="O2276">
        <f t="shared" si="262"/>
        <v>1.7229322664273839E-2</v>
      </c>
      <c r="P2276">
        <f t="shared" si="263"/>
        <v>1.6024223809847111E-3</v>
      </c>
      <c r="Q2276">
        <f t="shared" si="270"/>
        <v>28.683026766713677</v>
      </c>
    </row>
    <row r="2277" spans="1:17">
      <c r="A2277" s="842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264"/>
        <v>7.0752554080364192</v>
      </c>
      <c r="G2277">
        <f>LN(F2277/参数实验室!$E$58)/参数实验室!$E$59</f>
        <v>0.83640125557356171</v>
      </c>
      <c r="H2277" s="905">
        <f>INDEX(神经网络!$F$10:$BN$70,MATCH(ROUND(G2277*2,1)/2,神经网络!$D$10:$D$70,0),MATCH(ROUND(E2277*2,1)/2,神经网络!$F$8:$BN$8,0))</f>
        <v>1.9265728658876615</v>
      </c>
      <c r="I2277">
        <f t="shared" si="265"/>
        <v>1929.4885969922846</v>
      </c>
      <c r="J2277">
        <f t="shared" si="266"/>
        <v>281.19069470491957</v>
      </c>
      <c r="K2277">
        <f t="shared" si="267"/>
        <v>6.861850812727222</v>
      </c>
      <c r="L2277">
        <f>MIN(MAX(L2276*(1+MAX(MIN(((B2277-B2276)/B2276)/($K$7*卓尔金历!$O$8),0),-卓尔金历!$N$11))+MIN(MAX(((B2277-B2276)/B2276)/($K$7*卓尔金历!$O$8),0),卓尔金历!$N$11),0),1)</f>
        <v>0</v>
      </c>
      <c r="M2277">
        <f t="shared" si="268"/>
        <v>1203.7350002815153</v>
      </c>
      <c r="N2277">
        <f t="shared" si="269"/>
        <v>-1.9785041262504418E-3</v>
      </c>
      <c r="O2277">
        <f t="shared" si="262"/>
        <v>1.7291571832915537E-2</v>
      </c>
      <c r="P2277">
        <f t="shared" si="263"/>
        <v>1</v>
      </c>
      <c r="Q2277">
        <f t="shared" si="270"/>
        <v>28.68285157063556</v>
      </c>
    </row>
    <row r="2278" spans="1:17">
      <c r="A2278" s="842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264"/>
        <v>6.9528686934477273</v>
      </c>
      <c r="G2278">
        <f>LN(F2278/参数实验室!$E$58)/参数实验室!$E$59</f>
        <v>0.82724296878755621</v>
      </c>
      <c r="H2278" s="905">
        <f>INDEX(神经网络!$F$10:$BN$70,MATCH(ROUND(G2278*2,1)/2,神经网络!$D$10:$D$70,0),MATCH(ROUND(E2278*2,1)/2,神经网络!$F$8:$BN$8,0))</f>
        <v>2.0349455883113032</v>
      </c>
      <c r="I2278">
        <f t="shared" si="265"/>
        <v>1970.1171943028692</v>
      </c>
      <c r="J2278">
        <f t="shared" si="266"/>
        <v>284.26399585012524</v>
      </c>
      <c r="K2278">
        <f t="shared" si="267"/>
        <v>6.9305899553371146</v>
      </c>
      <c r="L2278">
        <f>MIN(MAX(L2277*(1+MAX(MIN(((B2278-B2277)/B2277)/($K$7*卓尔金历!$O$8),0),-卓尔金历!$N$11))+MIN(MAX(((B2278-B2277)/B2277)/($K$7*卓尔金历!$O$8),0),卓尔金历!$N$11),0),1)</f>
        <v>0.32159588565130948</v>
      </c>
      <c r="M2278">
        <f t="shared" si="268"/>
        <v>1203.7350002815153</v>
      </c>
      <c r="N2278">
        <f t="shared" si="269"/>
        <v>1.0929597611438753E-2</v>
      </c>
      <c r="O2278">
        <f t="shared" si="262"/>
        <v>1.7318441365133479E-2</v>
      </c>
      <c r="P2278">
        <f t="shared" si="263"/>
        <v>0.48554825993711326</v>
      </c>
      <c r="Q2278">
        <f t="shared" si="270"/>
        <v>29.286816801629499</v>
      </c>
    </row>
    <row r="2279" spans="1:17">
      <c r="A2279" s="842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264"/>
        <v>7.162373677974033</v>
      </c>
      <c r="G2279">
        <f>LN(F2279/参数实验室!$E$58)/参数实验室!$E$59</f>
        <v>0.84282436810015227</v>
      </c>
      <c r="H2279" s="905">
        <f>INDEX(神经网络!$F$10:$BN$70,MATCH(ROUND(G2279*2,1)/2,神经网络!$D$10:$D$70,0),MATCH(ROUND(E2279*2,1)/2,神经网络!$F$8:$BN$8,0))</f>
        <v>1.9265728658876615</v>
      </c>
      <c r="I2279">
        <f t="shared" si="265"/>
        <v>1917.2119575441097</v>
      </c>
      <c r="J2279">
        <f t="shared" si="266"/>
        <v>280.51274889270138</v>
      </c>
      <c r="K2279">
        <f t="shared" si="267"/>
        <v>6.8346696009793853</v>
      </c>
      <c r="L2279">
        <f>MIN(MAX(L2278*(1+MAX(MIN(((B2279-B2278)/B2278)/($K$7*卓尔金历!$O$8),0),-卓尔金历!$N$11))+MIN(MAX(((B2279-B2278)/B2278)/($K$7*卓尔金历!$O$8),0),卓尔金历!$N$11),0),1)</f>
        <v>0.19672229651507003</v>
      </c>
      <c r="M2279">
        <f t="shared" si="268"/>
        <v>1193.339438272862</v>
      </c>
      <c r="N2279">
        <f t="shared" si="269"/>
        <v>-1.3196349211251013E-2</v>
      </c>
      <c r="O2279">
        <f t="shared" si="262"/>
        <v>1.7649482436887246E-2</v>
      </c>
      <c r="P2279">
        <f t="shared" si="263"/>
        <v>0.3131203023195378</v>
      </c>
      <c r="Q2279">
        <f t="shared" si="270"/>
        <v>28.904950642036329</v>
      </c>
    </row>
    <row r="2280" spans="1:17">
      <c r="A2280" s="842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264"/>
        <v>7.1079700993847217</v>
      </c>
      <c r="G2280">
        <f>LN(F2280/参数实验室!$E$58)/参数实验室!$E$59</f>
        <v>0.83882249162653566</v>
      </c>
      <c r="H2280" s="905">
        <f>INDEX(神经网络!$F$10:$BN$70,MATCH(ROUND(G2280*2,1)/2,神经网络!$D$10:$D$70,0),MATCH(ROUND(E2280*2,1)/2,神经网络!$F$8:$BN$8,0))</f>
        <v>1.9265728658876615</v>
      </c>
      <c r="I2280">
        <f t="shared" si="265"/>
        <v>1923.7271350552567</v>
      </c>
      <c r="J2280">
        <f t="shared" si="266"/>
        <v>281.00754159849919</v>
      </c>
      <c r="K2280">
        <f t="shared" si="267"/>
        <v>6.845820308281473</v>
      </c>
      <c r="L2280">
        <f>MIN(MAX(L2279*(1+MAX(MIN(((B2280-B2279)/B2279)/($K$7*卓尔金历!$O$8),0),-卓尔金历!$N$11))+MIN(MAX(((B2280-B2279)/B2279)/($K$7*卓尔金历!$O$8),0),卓尔金历!$N$11),0),1)</f>
        <v>0.24862344826084304</v>
      </c>
      <c r="M2280">
        <f t="shared" si="268"/>
        <v>1194.1372009298905</v>
      </c>
      <c r="N2280">
        <f t="shared" si="269"/>
        <v>1.7638866958844474E-3</v>
      </c>
      <c r="O2280">
        <f t="shared" si="262"/>
        <v>1.7633666262143365E-2</v>
      </c>
      <c r="P2280">
        <f t="shared" si="263"/>
        <v>1</v>
      </c>
      <c r="Q2280">
        <f t="shared" si="270"/>
        <v>28.935707331206405</v>
      </c>
    </row>
    <row r="2281" spans="1:17">
      <c r="A2281" s="842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264"/>
        <v>6.7069914760934575</v>
      </c>
      <c r="G2281">
        <f>LN(F2281/参数实验室!$E$58)/参数实验室!$E$59</f>
        <v>0.80834620263176149</v>
      </c>
      <c r="H2281" s="905">
        <f>INDEX(神经网络!$F$10:$BN$70,MATCH(ROUND(G2281*2,1)/2,神经网络!$D$10:$D$70,0),MATCH(ROUND(E2281*2,1)/2,神经网络!$F$8:$BN$8,0))</f>
        <v>2.0118983597466937</v>
      </c>
      <c r="I2281">
        <f t="shared" si="265"/>
        <v>2084.3672414617404</v>
      </c>
      <c r="J2281">
        <f t="shared" si="266"/>
        <v>293.18742268863923</v>
      </c>
      <c r="K2281">
        <f t="shared" si="267"/>
        <v>7.1093337577284412</v>
      </c>
      <c r="L2281">
        <f>MIN(MAX(L2280*(1+MAX(MIN(((B2281-B2280)/B2280)/($K$7*卓尔金历!$O$8),0),-卓尔金历!$N$11))+MIN(MAX(((B2281-B2280)/B2280)/($K$7*卓尔金历!$O$8),0),卓尔金历!$N$11),0),1)</f>
        <v>1</v>
      </c>
      <c r="M2281">
        <f t="shared" si="268"/>
        <v>1218.9289304959875</v>
      </c>
      <c r="N2281">
        <f t="shared" si="269"/>
        <v>4.3343609288403133E-2</v>
      </c>
      <c r="O2281">
        <f t="shared" si="262"/>
        <v>1.9356233467031421E-2</v>
      </c>
      <c r="P2281">
        <f t="shared" si="263"/>
        <v>3.4183785964824816E-3</v>
      </c>
      <c r="Q2281">
        <f t="shared" si="270"/>
        <v>31.351972621604958</v>
      </c>
    </row>
    <row r="2282" spans="1:17">
      <c r="A2282" s="842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264"/>
        <v>6.7298136460239606</v>
      </c>
      <c r="G2282">
        <f>LN(F2282/参数实验室!$E$58)/参数实验室!$E$59</f>
        <v>0.81012911450248981</v>
      </c>
      <c r="H2282" s="905">
        <f>INDEX(神经网络!$F$10:$BN$70,MATCH(ROUND(G2282*2,1)/2,神经网络!$D$10:$D$70,0),MATCH(ROUND(E2282*2,1)/2,神经网络!$F$8:$BN$8,0))</f>
        <v>1.9034937665307063</v>
      </c>
      <c r="I2282">
        <f t="shared" si="265"/>
        <v>1988.8771207043867</v>
      </c>
      <c r="J2282">
        <f t="shared" si="266"/>
        <v>286.51131239774901</v>
      </c>
      <c r="K2282">
        <f t="shared" si="267"/>
        <v>6.9417053869877581</v>
      </c>
      <c r="L2282">
        <f>MIN(MAX(L2281*(1+MAX(MIN(((B2282-B2281)/B2281)/($K$7*卓尔金历!$O$8),0),-卓尔金历!$N$11))+MIN(MAX(((B2282-B2281)/B2281)/($K$7*卓尔金历!$O$8),0),卓尔金历!$N$11),0),1)</f>
        <v>0.32998507373163177</v>
      </c>
      <c r="M2282">
        <f t="shared" si="268"/>
        <v>1163.086721670029</v>
      </c>
      <c r="N2282">
        <f t="shared" si="269"/>
        <v>-2.2770793609315727E-2</v>
      </c>
      <c r="O2282">
        <f t="shared" si="262"/>
        <v>2.004220521164771E-2</v>
      </c>
      <c r="P2282">
        <f t="shared" si="263"/>
        <v>1.6885634369694529E-2</v>
      </c>
      <c r="Q2282">
        <f t="shared" si="270"/>
        <v>31.347062760174978</v>
      </c>
    </row>
    <row r="2283" spans="1:17">
      <c r="A2283" s="842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264"/>
        <v>6.6560190583006564</v>
      </c>
      <c r="G2283">
        <f>LN(F2283/参数实验室!$E$58)/参数实验室!$E$59</f>
        <v>0.8043421334516071</v>
      </c>
      <c r="H2283" s="905">
        <f>INDEX(神经网络!$F$10:$BN$70,MATCH(ROUND(G2283*2,1)/2,神经网络!$D$10:$D$70,0),MATCH(ROUND(E2283*2,1)/2,神经网络!$F$8:$BN$8,0))</f>
        <v>1.9034937665307063</v>
      </c>
      <c r="I2283">
        <f t="shared" si="265"/>
        <v>1982.6924404399633</v>
      </c>
      <c r="J2283">
        <f t="shared" si="266"/>
        <v>286.04325445911928</v>
      </c>
      <c r="K2283">
        <f t="shared" si="267"/>
        <v>6.9314427434726511</v>
      </c>
      <c r="L2283">
        <f>MIN(MAX(L2282*(1+MAX(MIN(((B2283-B2282)/B2282)/($K$7*卓尔金历!$O$8),0),-卓尔金历!$N$11))+MIN(MAX(((B2283-B2282)/B2282)/($K$7*卓尔金历!$O$8),0),卓尔金历!$N$11),0),1)</f>
        <v>0.3141230553692132</v>
      </c>
      <c r="M2283">
        <f t="shared" si="268"/>
        <v>1161.8932401629665</v>
      </c>
      <c r="N2283">
        <f t="shared" si="269"/>
        <v>-1.6336455782938249E-3</v>
      </c>
      <c r="O2283">
        <f t="shared" si="262"/>
        <v>2.0087953721928752E-2</v>
      </c>
      <c r="P2283">
        <f t="shared" si="263"/>
        <v>1</v>
      </c>
      <c r="Q2283">
        <f t="shared" si="270"/>
        <v>31.345416784036221</v>
      </c>
    </row>
    <row r="2284" spans="1:17">
      <c r="A2284" s="842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264"/>
        <v>6.5631419041509353</v>
      </c>
      <c r="G2284">
        <f>LN(F2284/参数实验室!$E$58)/参数实验室!$E$59</f>
        <v>0.79696681634308131</v>
      </c>
      <c r="H2284" s="905">
        <f>INDEX(神经网络!$F$10:$BN$70,MATCH(ROUND(G2284*2,1)/2,神经网络!$D$10:$D$70,0),MATCH(ROUND(E2284*2,1)/2,神经网络!$F$8:$BN$8,0))</f>
        <v>1.9034937665307063</v>
      </c>
      <c r="I2284">
        <f t="shared" si="265"/>
        <v>1934.4832413209906</v>
      </c>
      <c r="J2284">
        <f t="shared" si="266"/>
        <v>282.38936993735246</v>
      </c>
      <c r="K2284">
        <f t="shared" si="267"/>
        <v>6.8504109830697661</v>
      </c>
      <c r="L2284">
        <f>MIN(MAX(L2283*(1+MAX(MIN(((B2284-B2283)/B2283)/($K$7*卓尔金历!$O$8),0),-卓尔金历!$N$11))+MIN(MAX(((B2284-B2283)/B2283)/($K$7*卓尔金历!$O$8),0),卓尔金历!$N$11),0),1)</f>
        <v>0.19605586432030189</v>
      </c>
      <c r="M2284">
        <f t="shared" si="268"/>
        <v>1153.0188073843451</v>
      </c>
      <c r="N2284">
        <f t="shared" si="269"/>
        <v>-1.2773888091421709E-2</v>
      </c>
      <c r="O2284">
        <f t="shared" ref="O2284:O2347" si="271">STDEVP(N2264:N2284)</f>
        <v>2.0479064577533727E-2</v>
      </c>
      <c r="P2284">
        <f t="shared" ref="P2284:P2347" si="272">MIN(O2283*MAX(1-LN(MAX(ABS(N2284),0.0001)/O2284),0)+MAX(-LN(MAX(ABS(N2284),0.0001)/O2284),0),1)</f>
        <v>0.50156949823118924</v>
      </c>
      <c r="Q2284">
        <f t="shared" si="270"/>
        <v>30.583252462234768</v>
      </c>
    </row>
    <row r="2285" spans="1:17">
      <c r="A2285" s="842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264"/>
        <v>6.657264523851314</v>
      </c>
      <c r="G2285">
        <f>LN(F2285/参数实验室!$E$58)/参数实验室!$E$59</f>
        <v>0.80444033426399941</v>
      </c>
      <c r="H2285" s="905">
        <f>INDEX(神经网络!$F$10:$BN$70,MATCH(ROUND(G2285*2,1)/2,神经网络!$D$10:$D$70,0),MATCH(ROUND(E2285*2,1)/2,神经网络!$F$8:$BN$8,0))</f>
        <v>1.9034937665307063</v>
      </c>
      <c r="I2285">
        <f t="shared" si="265"/>
        <v>1868.933452969839</v>
      </c>
      <c r="J2285">
        <f t="shared" si="266"/>
        <v>277.36243565699647</v>
      </c>
      <c r="K2285">
        <f t="shared" si="267"/>
        <v>6.7382356538038106</v>
      </c>
      <c r="L2285">
        <f>MIN(MAX(L2284*(1+MAX(MIN(((B2285-B2284)/B2284)/($K$7*卓尔金历!$O$8),0),-卓尔金历!$N$11))+MIN(MAX(((B2285-B2284)/B2284)/($K$7*卓尔金历!$O$8),0),卓尔金历!$N$11),0),1)</f>
        <v>9.3362824128257527E-2</v>
      </c>
      <c r="M2285">
        <f t="shared" si="268"/>
        <v>1145.3589170740026</v>
      </c>
      <c r="N2285">
        <f t="shared" si="269"/>
        <v>-1.7801428862110384E-2</v>
      </c>
      <c r="O2285">
        <f t="shared" si="271"/>
        <v>2.0204554754909017E-2</v>
      </c>
      <c r="P2285">
        <f t="shared" si="272"/>
        <v>0.14970164957720627</v>
      </c>
      <c r="Q2285">
        <f t="shared" si="270"/>
        <v>30.063470613006135</v>
      </c>
    </row>
    <row r="2286" spans="1:17">
      <c r="A2286" s="842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264"/>
        <v>6.4580067991281851</v>
      </c>
      <c r="G2286">
        <f>LN(F2286/参数实验室!$E$58)/参数实验室!$E$59</f>
        <v>0.78849109958975105</v>
      </c>
      <c r="H2286" s="905">
        <f>INDEX(神经网络!$F$10:$BN$70,MATCH(ROUND(G2286*2,1)/2,神经网络!$D$10:$D$70,0),MATCH(ROUND(E2286*2,1)/2,神经网络!$F$8:$BN$8,0))</f>
        <v>1.9034937665307063</v>
      </c>
      <c r="I2286">
        <f t="shared" si="265"/>
        <v>1906.5250743539586</v>
      </c>
      <c r="J2286">
        <f t="shared" si="266"/>
        <v>280.29328438609747</v>
      </c>
      <c r="K2286">
        <f t="shared" si="267"/>
        <v>6.8018935185324123</v>
      </c>
      <c r="L2286">
        <f>MIN(MAX(L2285*(1+MAX(MIN(((B2286-B2285)/B2285)/($K$7*卓尔金历!$O$8),0),-卓尔金历!$N$11))+MIN(MAX(((B2286-B2285)/B2285)/($K$7*卓尔金历!$O$8),0),卓尔金历!$N$11),0),1)</f>
        <v>0.40428526760306088</v>
      </c>
      <c r="M2286">
        <f t="shared" si="268"/>
        <v>1147.509780336248</v>
      </c>
      <c r="N2286">
        <f t="shared" si="269"/>
        <v>1.0566855321120228E-2</v>
      </c>
      <c r="O2286">
        <f t="shared" si="271"/>
        <v>2.0150527712123004E-2</v>
      </c>
      <c r="P2286">
        <f t="shared" si="272"/>
        <v>0.67875499260941641</v>
      </c>
      <c r="Q2286">
        <f t="shared" si="270"/>
        <v>30.153994443220913</v>
      </c>
    </row>
    <row r="2287" spans="1:17">
      <c r="A2287" s="842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264"/>
        <v>6.282526633437679</v>
      </c>
      <c r="G2287">
        <f>LN(F2287/参数实验室!$E$58)/参数实验室!$E$59</f>
        <v>0.77403216038468381</v>
      </c>
      <c r="H2287" s="905">
        <f>INDEX(神经网络!$F$10:$BN$70,MATCH(ROUND(G2287*2,1)/2,神经网络!$D$10:$D$70,0),MATCH(ROUND(E2287*2,1)/2,神经网络!$F$8:$BN$8,0))</f>
        <v>1.8759870743677802</v>
      </c>
      <c r="I2287">
        <f t="shared" si="265"/>
        <v>1944.647489084816</v>
      </c>
      <c r="J2287">
        <f t="shared" si="266"/>
        <v>283.23770001197033</v>
      </c>
      <c r="K2287">
        <f t="shared" si="267"/>
        <v>6.8657791282821119</v>
      </c>
      <c r="L2287">
        <f>MIN(MAX(L2286*(1+MAX(MIN(((B2287-B2286)/B2286)/($K$7*卓尔金历!$O$8),0),-卓尔金历!$N$11))+MIN(MAX(((B2287-B2286)/B2286)/($K$7*卓尔金历!$O$8),0),卓尔金历!$N$11),0),1)</f>
        <v>0.71338080305354346</v>
      </c>
      <c r="M2287">
        <f t="shared" si="268"/>
        <v>1156.7862385304716</v>
      </c>
      <c r="N2287">
        <f t="shared" si="269"/>
        <v>1.0504766934826056E-2</v>
      </c>
      <c r="O2287">
        <f t="shared" si="271"/>
        <v>2.0198874470428878E-2</v>
      </c>
      <c r="P2287">
        <f t="shared" si="272"/>
        <v>0.68712263273884178</v>
      </c>
      <c r="Q2287">
        <f t="shared" si="270"/>
        <v>30.563251114739877</v>
      </c>
    </row>
    <row r="2288" spans="1:17">
      <c r="A2288" s="842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264"/>
        <v>6.0529553064653543</v>
      </c>
      <c r="G2288">
        <f>LN(F2288/参数实验室!$E$58)/参数实验室!$E$59</f>
        <v>0.75449415552943178</v>
      </c>
      <c r="H2288" s="905">
        <f>INDEX(神经网络!$F$10:$BN$70,MATCH(ROUND(G2288*2,1)/2,神经网络!$D$10:$D$70,0),MATCH(ROUND(E2288*2,1)/2,神经网络!$F$8:$BN$8,0))</f>
        <v>1.9844255359426413</v>
      </c>
      <c r="I2288">
        <f t="shared" si="265"/>
        <v>1970.1240142218421</v>
      </c>
      <c r="J2288">
        <f t="shared" si="266"/>
        <v>285.21567375603485</v>
      </c>
      <c r="K2288">
        <f t="shared" si="267"/>
        <v>6.9074885972326632</v>
      </c>
      <c r="L2288">
        <f>MIN(MAX(L2287*(1+MAX(MIN(((B2288-B2287)/B2287)/($K$7*卓尔金历!$O$8),0),-卓尔金历!$N$11))+MIN(MAX(((B2288-B2287)/B2287)/($K$7*卓尔金历!$O$8),0),卓尔金历!$N$11),0),1)</f>
        <v>0.91886374461088127</v>
      </c>
      <c r="M2288">
        <f t="shared" si="268"/>
        <v>1167.5974369204453</v>
      </c>
      <c r="N2288">
        <f t="shared" si="269"/>
        <v>6.9834409189909489E-3</v>
      </c>
      <c r="O2288">
        <f t="shared" si="271"/>
        <v>2.0144979126035408E-2</v>
      </c>
      <c r="P2288">
        <f t="shared" si="272"/>
        <v>1</v>
      </c>
      <c r="Q2288">
        <f t="shared" si="270"/>
        <v>30.838378048784374</v>
      </c>
    </row>
    <row r="2289" spans="1:17">
      <c r="A2289" s="842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264"/>
        <v>5.8198322392768311</v>
      </c>
      <c r="G2289">
        <f>LN(F2289/参数实验室!$E$58)/参数实验室!$E$59</f>
        <v>0.73388040973750923</v>
      </c>
      <c r="H2289" s="905">
        <f>INDEX(神经网络!$F$10:$BN$70,MATCH(ROUND(G2289*2,1)/2,神经网络!$D$10:$D$70,0),MATCH(ROUND(E2289*2,1)/2,神经网络!$F$8:$BN$8,0))</f>
        <v>1.9844255359426413</v>
      </c>
      <c r="I2289">
        <f t="shared" si="265"/>
        <v>2117.5628981870391</v>
      </c>
      <c r="J2289">
        <f t="shared" si="266"/>
        <v>295.97182873787915</v>
      </c>
      <c r="K2289">
        <f t="shared" si="267"/>
        <v>7.1546096370624905</v>
      </c>
      <c r="L2289">
        <f>MIN(MAX(L2288*(1+MAX(MIN(((B2289-B2288)/B2288)/($K$7*卓尔金历!$O$8),0),-卓尔金历!$N$11))+MIN(MAX(((B2289-B2288)/B2288)/($K$7*卓尔金历!$O$8),0),卓尔金历!$N$11),0),1)</f>
        <v>1</v>
      </c>
      <c r="M2289">
        <f t="shared" si="268"/>
        <v>1247.8876700777726</v>
      </c>
      <c r="N2289">
        <f t="shared" si="269"/>
        <v>3.771235584705205E-2</v>
      </c>
      <c r="O2289">
        <f t="shared" si="271"/>
        <v>2.0366774288479987E-2</v>
      </c>
      <c r="P2289">
        <f t="shared" si="272"/>
        <v>7.7340015556629461E-3</v>
      </c>
      <c r="Q2289">
        <f t="shared" si="270"/>
        <v>33.146240909186837</v>
      </c>
    </row>
    <row r="2290" spans="1:17">
      <c r="A2290" s="842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264"/>
        <v>5.6615840879835897</v>
      </c>
      <c r="G2290">
        <f>LN(F2290/参数实验室!$E$58)/参数实验室!$E$59</f>
        <v>0.71941138610448974</v>
      </c>
      <c r="H2290" s="905">
        <f>INDEX(神经网络!$F$10:$BN$70,MATCH(ROUND(G2290*2,1)/2,神经网络!$D$10:$D$70,0),MATCH(ROUND(E2290*2,1)/2,神经网络!$F$8:$BN$8,0))</f>
        <v>1.9518375469254792</v>
      </c>
      <c r="I2290">
        <f t="shared" si="265"/>
        <v>2171.3605177724039</v>
      </c>
      <c r="J2290">
        <f t="shared" si="266"/>
        <v>299.76098320098919</v>
      </c>
      <c r="K2290">
        <f t="shared" si="267"/>
        <v>7.2436395643809011</v>
      </c>
      <c r="L2290">
        <f>MIN(MAX(L2289*(1+MAX(MIN(((B2290-B2289)/B2289)/($K$7*卓尔金历!$O$8),0),-卓尔金历!$N$11))+MIN(MAX(((B2290-B2289)/B2289)/($K$7*卓尔金历!$O$8),0),卓尔金历!$N$11),0),1)</f>
        <v>1</v>
      </c>
      <c r="M2290">
        <f t="shared" si="268"/>
        <v>1279.590806838238</v>
      </c>
      <c r="N2290">
        <f t="shared" si="269"/>
        <v>1.2802415957181448E-2</v>
      </c>
      <c r="O2290">
        <f t="shared" si="271"/>
        <v>2.0436874077606932E-2</v>
      </c>
      <c r="P2290">
        <f t="shared" si="272"/>
        <v>0.4975993778534118</v>
      </c>
      <c r="Q2290">
        <f t="shared" si="270"/>
        <v>33.152753672242078</v>
      </c>
    </row>
    <row r="2291" spans="1:17">
      <c r="A2291" s="842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264"/>
        <v>5.6524749054756667</v>
      </c>
      <c r="G2291">
        <f>LN(F2291/参数实验室!$E$58)/参数实验室!$E$59</f>
        <v>0.71856624426737192</v>
      </c>
      <c r="H2291" s="905">
        <f>INDEX(神经网络!$F$10:$BN$70,MATCH(ROUND(G2291*2,1)/2,神经网络!$D$10:$D$70,0),MATCH(ROUND(E2291*2,1)/2,神经网络!$F$8:$BN$8,0))</f>
        <v>1.9518375469254792</v>
      </c>
      <c r="I2291">
        <f t="shared" si="265"/>
        <v>2157.358072595764</v>
      </c>
      <c r="J2291">
        <f t="shared" si="266"/>
        <v>298.77059973664223</v>
      </c>
      <c r="K2291">
        <f t="shared" si="267"/>
        <v>7.2207843559487239</v>
      </c>
      <c r="L2291">
        <f>MIN(MAX(L2290*(1+MAX(MIN(((B2291-B2290)/B2290)/($K$7*卓尔金历!$O$8),0),-卓尔金历!$N$11))+MIN(MAX(((B2291-B2290)/B2290)/($K$7*卓尔金历!$O$8),0),卓尔金历!$N$11),0),1)</f>
        <v>0.90278470755118745</v>
      </c>
      <c r="M2291">
        <f t="shared" si="268"/>
        <v>1271.3391139596799</v>
      </c>
      <c r="N2291">
        <f t="shared" si="269"/>
        <v>-3.3039105148748799E-3</v>
      </c>
      <c r="O2291">
        <f t="shared" si="271"/>
        <v>2.0005079600247513E-2</v>
      </c>
      <c r="P2291">
        <f t="shared" si="272"/>
        <v>1</v>
      </c>
      <c r="Q2291">
        <f t="shared" si="270"/>
        <v>33.04637088131723</v>
      </c>
    </row>
    <row r="2292" spans="1:17">
      <c r="A2292" s="842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264"/>
        <v>5.7619148839749785</v>
      </c>
      <c r="G2292">
        <f>LN(F2292/参数实验室!$E$58)/参数实验室!$E$59</f>
        <v>0.72863104430611458</v>
      </c>
      <c r="H2292" s="905">
        <f>INDEX(神经网络!$F$10:$BN$70,MATCH(ROUND(G2292*2,1)/2,神经网络!$D$10:$D$70,0),MATCH(ROUND(E2292*2,1)/2,神经网络!$F$8:$BN$8,0))</f>
        <v>1.9844255359426413</v>
      </c>
      <c r="I2292">
        <f t="shared" si="265"/>
        <v>2178.2673503795513</v>
      </c>
      <c r="J2292">
        <f t="shared" si="266"/>
        <v>300.25417980128447</v>
      </c>
      <c r="K2292">
        <f t="shared" si="267"/>
        <v>7.2547444695730192</v>
      </c>
      <c r="L2292">
        <f>MIN(MAX(L2291*(1+MAX(MIN(((B2292-B2291)/B2291)/($K$7*卓尔金历!$O$8),0),-卓尔金历!$N$11))+MIN(MAX(((B2292-B2291)/B2291)/($K$7*卓尔金历!$O$8),0),卓尔金历!$N$11),0),1)</f>
        <v>1</v>
      </c>
      <c r="M2292">
        <f t="shared" si="268"/>
        <v>1282.4631503459416</v>
      </c>
      <c r="N2292">
        <f t="shared" si="269"/>
        <v>4.9656159807892376E-3</v>
      </c>
      <c r="O2292">
        <f t="shared" si="271"/>
        <v>1.9942603151359487E-2</v>
      </c>
      <c r="P2292">
        <f t="shared" si="272"/>
        <v>1</v>
      </c>
      <c r="Q2292">
        <f t="shared" si="270"/>
        <v>33.366658810002207</v>
      </c>
    </row>
    <row r="2293" spans="1:17">
      <c r="A2293" s="842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264"/>
        <v>5.9473074995096225</v>
      </c>
      <c r="G2293">
        <f>LN(F2293/参数实验室!$E$58)/参数实验室!$E$59</f>
        <v>0.7452525060487214</v>
      </c>
      <c r="H2293" s="905">
        <f>INDEX(神经网络!$F$10:$BN$70,MATCH(ROUND(G2293*2,1)/2,神经网络!$D$10:$D$70,0),MATCH(ROUND(E2293*2,1)/2,神经网络!$F$8:$BN$8,0))</f>
        <v>1.9844255359426413</v>
      </c>
      <c r="I2293">
        <f t="shared" si="265"/>
        <v>2072.9174374308982</v>
      </c>
      <c r="J2293">
        <f t="shared" si="266"/>
        <v>292.93643509835965</v>
      </c>
      <c r="K2293">
        <f t="shared" si="267"/>
        <v>7.0763387174247274</v>
      </c>
      <c r="L2293">
        <f>MIN(MAX(L2292*(1+MAX(MIN(((B2293-B2292)/B2292)/($K$7*卓尔金历!$O$8),0),-卓尔金历!$N$11))+MIN(MAX(((B2293-B2292)/B2292)/($K$7*卓尔金历!$O$8),0),卓尔金历!$N$11),0),1)</f>
        <v>0.28287559426021536</v>
      </c>
      <c r="M2293">
        <f t="shared" si="268"/>
        <v>1220.4379901996178</v>
      </c>
      <c r="N2293">
        <f t="shared" si="269"/>
        <v>-2.4371832917589663E-2</v>
      </c>
      <c r="O2293">
        <f t="shared" si="271"/>
        <v>2.0471399339208052E-2</v>
      </c>
      <c r="P2293">
        <f t="shared" si="272"/>
        <v>1.6464626742069555E-2</v>
      </c>
      <c r="Q2293">
        <f t="shared" si="270"/>
        <v>31.752910800416224</v>
      </c>
    </row>
    <row r="2294" spans="1:17">
      <c r="A2294" s="842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264"/>
        <v>5.9354961593187472</v>
      </c>
      <c r="G2294">
        <f>LN(F2294/参数实验室!$E$58)/参数实验室!$E$59</f>
        <v>0.74420911058869144</v>
      </c>
      <c r="H2294" s="905">
        <f>INDEX(神经网络!$F$10:$BN$70,MATCH(ROUND(G2294*2,1)/2,神经网络!$D$10:$D$70,0),MATCH(ROUND(E2294*2,1)/2,神经网络!$F$8:$BN$8,0))</f>
        <v>1.9844255359426413</v>
      </c>
      <c r="I2294">
        <f t="shared" si="265"/>
        <v>2110.0450013791337</v>
      </c>
      <c r="J2294">
        <f t="shared" si="266"/>
        <v>295.58038386337302</v>
      </c>
      <c r="K2294">
        <f t="shared" si="267"/>
        <v>7.1386503184002423</v>
      </c>
      <c r="L2294">
        <f>MIN(MAX(L2293*(1+MAX(MIN(((B2294-B2293)/B2293)/($K$7*卓尔金历!$O$8),0),-卓尔金历!$N$11))+MIN(MAX(((B2294-B2293)/B2293)/($K$7*卓尔金历!$O$8),0),卓尔金历!$N$11),0),1)</f>
        <v>0.5484498382375842</v>
      </c>
      <c r="M2294">
        <f t="shared" si="268"/>
        <v>1226.6213660761816</v>
      </c>
      <c r="N2294">
        <f t="shared" si="269"/>
        <v>9.0256739969051397E-3</v>
      </c>
      <c r="O2294">
        <f t="shared" si="271"/>
        <v>1.913324936930192E-2</v>
      </c>
      <c r="P2294">
        <f t="shared" si="272"/>
        <v>0.78720711995841985</v>
      </c>
      <c r="Q2294">
        <f t="shared" si="270"/>
        <v>31.762274551986089</v>
      </c>
    </row>
    <row r="2295" spans="1:17">
      <c r="A2295" s="842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264"/>
        <v>5.9032804143800313</v>
      </c>
      <c r="G2295">
        <f>LN(F2295/参数实验室!$E$58)/参数实验室!$E$59</f>
        <v>0.74135263203068458</v>
      </c>
      <c r="H2295" s="905">
        <f>INDEX(神经网络!$F$10:$BN$70,MATCH(ROUND(G2295*2,1)/2,神经网络!$D$10:$D$70,0),MATCH(ROUND(E2295*2,1)/2,神经网络!$F$8:$BN$8,0))</f>
        <v>1.9844255359426413</v>
      </c>
      <c r="I2295">
        <f t="shared" si="265"/>
        <v>2123.2269940381198</v>
      </c>
      <c r="J2295">
        <f t="shared" si="266"/>
        <v>296.51091337137348</v>
      </c>
      <c r="K2295">
        <f t="shared" si="267"/>
        <v>7.1607043730590245</v>
      </c>
      <c r="L2295">
        <f>MIN(MAX(L2294*(1+MAX(MIN(((B2295-B2294)/B2294)/($K$7*卓尔金历!$O$8),0),-卓尔金历!$N$11))+MIN(MAX(((B2295-B2294)/B2294)/($K$7*卓尔金历!$O$8),0),卓尔金历!$N$11),0),1)</f>
        <v>0.64108179786710018</v>
      </c>
      <c r="M2295">
        <f t="shared" si="268"/>
        <v>1230.8241473229295</v>
      </c>
      <c r="N2295">
        <f t="shared" si="269"/>
        <v>3.1481436482286881E-3</v>
      </c>
      <c r="O2295">
        <f t="shared" si="271"/>
        <v>1.9132589239605997E-2</v>
      </c>
      <c r="P2295">
        <f t="shared" si="272"/>
        <v>1</v>
      </c>
      <c r="Q2295">
        <f t="shared" si="270"/>
        <v>31.918477762783176</v>
      </c>
    </row>
    <row r="2296" spans="1:17">
      <c r="A2296" s="842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264"/>
        <v>5.8351092090589232</v>
      </c>
      <c r="G2296">
        <f>LN(F2296/参数实验室!$E$58)/参数实验室!$E$59</f>
        <v>0.73525633839125437</v>
      </c>
      <c r="H2296" s="905">
        <f>INDEX(神经网络!$F$10:$BN$70,MATCH(ROUND(G2296*2,1)/2,神经网络!$D$10:$D$70,0),MATCH(ROUND(E2296*2,1)/2,神经网络!$F$8:$BN$8,0))</f>
        <v>1.9844255359426413</v>
      </c>
      <c r="I2296">
        <f t="shared" si="265"/>
        <v>2109.4826261747144</v>
      </c>
      <c r="J2296">
        <f t="shared" si="266"/>
        <v>295.54367343681383</v>
      </c>
      <c r="K2296">
        <f t="shared" si="267"/>
        <v>7.1376341832799008</v>
      </c>
      <c r="L2296">
        <f>MIN(MAX(L2295*(1+MAX(MIN(((B2296-B2295)/B2295)/($K$7*卓尔金历!$O$8),0),-卓尔金历!$N$11))+MIN(MAX(((B2296-B2295)/B2295)/($K$7*卓尔金历!$O$8),0),卓尔金历!$N$11),0),1)</f>
        <v>0.57954806051892727</v>
      </c>
      <c r="M2296">
        <f t="shared" si="268"/>
        <v>1225.7163012921217</v>
      </c>
      <c r="N2296">
        <f t="shared" si="269"/>
        <v>-3.2620719539864541E-3</v>
      </c>
      <c r="O2296">
        <f t="shared" si="271"/>
        <v>1.8901688926499471E-2</v>
      </c>
      <c r="P2296">
        <f t="shared" si="272"/>
        <v>1</v>
      </c>
      <c r="Q2296">
        <f t="shared" si="270"/>
        <v>31.711858639513054</v>
      </c>
    </row>
    <row r="2297" spans="1:17">
      <c r="A2297" s="842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264"/>
        <v>5.803514447131505</v>
      </c>
      <c r="G2297">
        <f>LN(F2297/参数实验室!$E$58)/参数实验室!$E$59</f>
        <v>0.73240674384089244</v>
      </c>
      <c r="H2297" s="905">
        <f>INDEX(神经网络!$F$10:$BN$70,MATCH(ROUND(G2297*2,1)/2,神经网络!$D$10:$D$70,0),MATCH(ROUND(E2297*2,1)/2,神经网络!$F$8:$BN$8,0))</f>
        <v>1.9844255359426413</v>
      </c>
      <c r="I2297">
        <f t="shared" si="265"/>
        <v>2095.0308434244062</v>
      </c>
      <c r="J2297">
        <f t="shared" si="266"/>
        <v>294.52336299429356</v>
      </c>
      <c r="K2297">
        <f t="shared" si="267"/>
        <v>7.1132925487646208</v>
      </c>
      <c r="L2297">
        <f>MIN(MAX(L2296*(1+MAX(MIN(((B2297-B2296)/B2296)/($K$7*卓尔金历!$O$8),0),-卓尔金历!$N$11))+MIN(MAX(((B2297-B2296)/B2296)/($K$7*卓尔金历!$O$8),0),卓尔金历!$N$11),0),1)</f>
        <v>0.52067638013424311</v>
      </c>
      <c r="M2297">
        <f t="shared" si="268"/>
        <v>1220.8497098258651</v>
      </c>
      <c r="N2297">
        <f t="shared" si="269"/>
        <v>-3.4523169812951337E-3</v>
      </c>
      <c r="O2297">
        <f t="shared" si="271"/>
        <v>1.643867862995653E-2</v>
      </c>
      <c r="P2297">
        <f t="shared" si="272"/>
        <v>1</v>
      </c>
      <c r="Q2297">
        <f t="shared" si="270"/>
        <v>31.494604946128632</v>
      </c>
    </row>
    <row r="2298" spans="1:17">
      <c r="A2298" s="842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264"/>
        <v>5.8658289291419585</v>
      </c>
      <c r="G2298">
        <f>LN(F2298/参数实验室!$E$58)/参数实验室!$E$59</f>
        <v>0.73801225524894076</v>
      </c>
      <c r="H2298" s="905">
        <f>INDEX(神经网络!$F$10:$BN$70,MATCH(ROUND(G2298*2,1)/2,神经网络!$D$10:$D$70,0),MATCH(ROUND(E2298*2,1)/2,神经网络!$F$8:$BN$8,0))</f>
        <v>1.9844255359426413</v>
      </c>
      <c r="I2298">
        <f t="shared" si="265"/>
        <v>2077.0122319517995</v>
      </c>
      <c r="J2298">
        <f t="shared" si="266"/>
        <v>293.2468776186102</v>
      </c>
      <c r="K2298">
        <f t="shared" si="267"/>
        <v>7.0828110731092302</v>
      </c>
      <c r="L2298">
        <f>MIN(MAX(L2297*(1+MAX(MIN(((B2298-B2297)/B2297)/($K$7*卓尔金历!$O$8),0),-卓尔金历!$N$11))+MIN(MAX(((B2298-B2297)/B2297)/($K$7*卓尔金历!$O$8),0),卓尔金历!$N$11),0),1)</f>
        <v>0.4542760435941155</v>
      </c>
      <c r="M2298">
        <f t="shared" si="268"/>
        <v>1215.3825599349616</v>
      </c>
      <c r="N2298">
        <f t="shared" si="269"/>
        <v>-4.3340717106645655E-3</v>
      </c>
      <c r="O2298">
        <f t="shared" si="271"/>
        <v>1.6475129789214452E-2</v>
      </c>
      <c r="P2298">
        <f t="shared" si="272"/>
        <v>1</v>
      </c>
      <c r="Q2298">
        <f t="shared" si="270"/>
        <v>31.223731105875309</v>
      </c>
    </row>
    <row r="2299" spans="1:17">
      <c r="A2299" s="842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264"/>
        <v>5.883734395993649</v>
      </c>
      <c r="G2299">
        <f>LN(F2299/参数实验室!$E$58)/参数实验室!$E$59</f>
        <v>0.73961193409406722</v>
      </c>
      <c r="H2299" s="905">
        <f>INDEX(神经网络!$F$10:$BN$70,MATCH(ROUND(G2299*2,1)/2,神经网络!$D$10:$D$70,0),MATCH(ROUND(E2299*2,1)/2,神经网络!$F$8:$BN$8,0))</f>
        <v>1.8759870743677802</v>
      </c>
      <c r="I2299">
        <f t="shared" si="265"/>
        <v>2087.8028702628535</v>
      </c>
      <c r="J2299">
        <f t="shared" si="266"/>
        <v>294.01460436534819</v>
      </c>
      <c r="K2299">
        <f t="shared" si="267"/>
        <v>7.101017566013522</v>
      </c>
      <c r="L2299">
        <f>MIN(MAX(L2298*(1+MAX(MIN(((B2299-B2298)/B2298)/($K$7*卓尔金历!$O$8),0),-卓尔金历!$N$11))+MIN(MAX(((B2299-B2298)/B2298)/($K$7*卓尔金历!$O$8),0),卓尔金历!$N$11),0),1)</f>
        <v>0.53130953562638727</v>
      </c>
      <c r="M2299">
        <f t="shared" si="268"/>
        <v>1218.250967878231</v>
      </c>
      <c r="N2299">
        <f t="shared" si="269"/>
        <v>2.6180218966780676E-3</v>
      </c>
      <c r="O2299">
        <f t="shared" si="271"/>
        <v>1.6358535579243216E-2</v>
      </c>
      <c r="P2299">
        <f t="shared" si="272"/>
        <v>1</v>
      </c>
      <c r="Q2299">
        <f t="shared" si="270"/>
        <v>31.385946803935251</v>
      </c>
    </row>
    <row r="2300" spans="1:17">
      <c r="A2300" s="842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264"/>
        <v>5.8279171239151228</v>
      </c>
      <c r="G2300">
        <f>LN(F2300/参数实验室!$E$58)/参数实验室!$E$59</f>
        <v>0.73460902862162569</v>
      </c>
      <c r="H2300" s="905">
        <f>INDEX(神经网络!$F$10:$BN$70,MATCH(ROUND(G2300*2,1)/2,神经网络!$D$10:$D$70,0),MATCH(ROUND(E2300*2,1)/2,神经网络!$F$8:$BN$8,0))</f>
        <v>1.8759870743677802</v>
      </c>
      <c r="I2300">
        <f t="shared" si="265"/>
        <v>2087.82944824691</v>
      </c>
      <c r="J2300">
        <f t="shared" si="266"/>
        <v>294.01659949722642</v>
      </c>
      <c r="K2300">
        <f t="shared" si="267"/>
        <v>7.1010597762749965</v>
      </c>
      <c r="L2300">
        <f>MIN(MAX(L2299*(1+MAX(MIN(((B2300-B2299)/B2299)/($K$7*卓尔金历!$O$8),0),-卓尔金历!$N$11))+MIN(MAX(((B2300-B2299)/B2299)/($K$7*卓尔金历!$O$8),0),卓尔金历!$N$11),0),1)</f>
        <v>0.53150920387814182</v>
      </c>
      <c r="M2300">
        <f t="shared" si="268"/>
        <v>1218.2592076829997</v>
      </c>
      <c r="N2300">
        <f t="shared" si="269"/>
        <v>6.785825767131431E-6</v>
      </c>
      <c r="O2300">
        <f t="shared" si="271"/>
        <v>1.6022678534952536E-2</v>
      </c>
      <c r="P2300">
        <f t="shared" si="272"/>
        <v>1</v>
      </c>
      <c r="Q2300">
        <f t="shared" si="270"/>
        <v>31.386346350849202</v>
      </c>
    </row>
    <row r="2301" spans="1:17">
      <c r="A2301" s="842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264"/>
        <v>5.9074372447039654</v>
      </c>
      <c r="G2301">
        <f>LN(F2301/参数实验室!$E$58)/参数实验室!$E$59</f>
        <v>0.74172208109465876</v>
      </c>
      <c r="H2301" s="905">
        <f>INDEX(神经网络!$F$10:$BN$70,MATCH(ROUND(G2301*2,1)/2,神经网络!$D$10:$D$70,0),MATCH(ROUND(E2301*2,1)/2,神经网络!$F$8:$BN$8,0))</f>
        <v>1.8759870743677802</v>
      </c>
      <c r="I2301">
        <f t="shared" si="265"/>
        <v>2085.5171498892014</v>
      </c>
      <c r="J2301">
        <f t="shared" si="266"/>
        <v>293.8430230238215</v>
      </c>
      <c r="K2301">
        <f t="shared" si="267"/>
        <v>7.0973852924189762</v>
      </c>
      <c r="L2301">
        <f>MIN(MAX(L2300*(1+MAX(MIN(((B2301-B2300)/B2300)/($K$7*卓尔金历!$O$8),0),-卓尔金历!$N$11))+MIN(MAX(((B2301-B2300)/B2300)/($K$7*卓尔金历!$O$8),0),卓尔金历!$N$11),0),1)</f>
        <v>0.52227634685360103</v>
      </c>
      <c r="M2301">
        <f t="shared" si="268"/>
        <v>1217.5420752840459</v>
      </c>
      <c r="N2301">
        <f t="shared" si="269"/>
        <v>-5.9036283564170957E-4</v>
      </c>
      <c r="O2301">
        <f t="shared" si="271"/>
        <v>1.6034747924337619E-2</v>
      </c>
      <c r="P2301">
        <f t="shared" si="272"/>
        <v>1</v>
      </c>
      <c r="Q2301">
        <f t="shared" si="270"/>
        <v>31.351585562709882</v>
      </c>
    </row>
    <row r="2302" spans="1:17">
      <c r="A2302" s="842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264"/>
        <v>5.8438632408623139</v>
      </c>
      <c r="G2302">
        <f>LN(F2302/参数实验室!$E$58)/参数实验室!$E$59</f>
        <v>0.73604315244796015</v>
      </c>
      <c r="H2302" s="905">
        <f>INDEX(神经网络!$F$10:$BN$70,MATCH(ROUND(G2302*2,1)/2,神经网络!$D$10:$D$70,0),MATCH(ROUND(E2302*2,1)/2,神经网络!$F$8:$BN$8,0))</f>
        <v>1.9844255359426413</v>
      </c>
      <c r="I2302">
        <f t="shared" si="265"/>
        <v>2142.6465249404205</v>
      </c>
      <c r="J2302">
        <f t="shared" si="266"/>
        <v>298.13375364111533</v>
      </c>
      <c r="K2302">
        <f t="shared" si="267"/>
        <v>7.186863274527699</v>
      </c>
      <c r="L2302">
        <f>MIN(MAX(L2301*(1+MAX(MIN(((B2302-B2301)/B2301)/($K$7*卓尔金历!$O$8),0),-卓尔金历!$N$11))+MIN(MAX(((B2302-B2301)/B2301)/($K$7*卓尔金历!$O$8),0),卓尔金历!$N$11),0),1)</f>
        <v>0.95193362891039923</v>
      </c>
      <c r="M2302">
        <f t="shared" si="268"/>
        <v>1234.9613490110355</v>
      </c>
      <c r="N2302">
        <f t="shared" si="269"/>
        <v>1.4602118413905544E-2</v>
      </c>
      <c r="O2302">
        <f t="shared" si="271"/>
        <v>1.3494786106948747E-2</v>
      </c>
      <c r="P2302">
        <f t="shared" si="272"/>
        <v>1.4770196095392318E-2</v>
      </c>
      <c r="Q2302">
        <f t="shared" si="270"/>
        <v>32.210411629020392</v>
      </c>
    </row>
    <row r="2303" spans="1:17">
      <c r="A2303" s="842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264"/>
        <v>5.7891281622848343</v>
      </c>
      <c r="G2303">
        <f>LN(F2303/参数实验室!$E$58)/参数实验室!$E$59</f>
        <v>0.73110407215554274</v>
      </c>
      <c r="H2303" s="905">
        <f>INDEX(神经网络!$F$10:$BN$70,MATCH(ROUND(G2303*2,1)/2,神经网络!$D$10:$D$70,0),MATCH(ROUND(E2303*2,1)/2,神经网络!$F$8:$BN$8,0))</f>
        <v>1.9844255359426413</v>
      </c>
      <c r="I2303">
        <f t="shared" si="265"/>
        <v>2178.7093296763019</v>
      </c>
      <c r="J2303">
        <f t="shared" si="266"/>
        <v>300.66238378356775</v>
      </c>
      <c r="K2303">
        <f t="shared" si="267"/>
        <v>7.2463648503653486</v>
      </c>
      <c r="L2303">
        <f>MIN(MAX(L2302*(1+MAX(MIN(((B2303-B2302)/B2302)/($K$7*卓尔金历!$O$8),0),-卓尔金历!$N$11))+MIN(MAX(((B2303-B2302)/B2302)/($K$7*卓尔金历!$O$8),0),卓尔金历!$N$11),0),1)</f>
        <v>1</v>
      </c>
      <c r="M2303">
        <f t="shared" si="268"/>
        <v>1254.7478501528794</v>
      </c>
      <c r="N2303">
        <f t="shared" si="269"/>
        <v>8.4815292182457789E-3</v>
      </c>
      <c r="O2303">
        <f t="shared" si="271"/>
        <v>1.2489473310825838E-2</v>
      </c>
      <c r="P2303">
        <f t="shared" si="272"/>
        <v>0.40571259459217163</v>
      </c>
      <c r="Q2303">
        <f t="shared" si="270"/>
        <v>32.218419028686789</v>
      </c>
    </row>
    <row r="2304" spans="1:17">
      <c r="A2304" s="842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264"/>
        <v>5.604648667798438</v>
      </c>
      <c r="G2304">
        <f>LN(F2304/参数实验室!$E$58)/参数实验室!$E$59</f>
        <v>0.71410650016351196</v>
      </c>
      <c r="H2304" s="905">
        <f>INDEX(神经网络!$F$10:$BN$70,MATCH(ROUND(G2304*2,1)/2,神经网络!$D$10:$D$70,0),MATCH(ROUND(E2304*2,1)/2,神经网络!$F$8:$BN$8,0))</f>
        <v>2.0551847603718651</v>
      </c>
      <c r="I2304">
        <f t="shared" si="265"/>
        <v>2293.0608951219597</v>
      </c>
      <c r="J2304">
        <f t="shared" si="266"/>
        <v>308.61458042376563</v>
      </c>
      <c r="K2304">
        <f t="shared" si="267"/>
        <v>7.4301767984302822</v>
      </c>
      <c r="L2304">
        <f>MIN(MAX(L2303*(1+MAX(MIN(((B2304-B2303)/B2303)/($K$7*卓尔金历!$O$8),0),-卓尔金历!$N$11))+MIN(MAX(((B2304-B2303)/B2303)/($K$7*卓尔金历!$O$8),0),卓尔金历!$N$11),0),1)</f>
        <v>1</v>
      </c>
      <c r="M2304">
        <f t="shared" si="268"/>
        <v>1320.6044465102618</v>
      </c>
      <c r="N2304">
        <f t="shared" si="269"/>
        <v>2.6448924338743678E-2</v>
      </c>
      <c r="O2304">
        <f t="shared" si="271"/>
        <v>1.3454695105756321E-2</v>
      </c>
      <c r="P2304">
        <f t="shared" si="272"/>
        <v>4.0479960904710585E-3</v>
      </c>
      <c r="Q2304">
        <f t="shared" si="270"/>
        <v>32.904484459139177</v>
      </c>
    </row>
    <row r="2305" spans="1:17">
      <c r="A2305" s="842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264"/>
        <v>5.5767433270388231</v>
      </c>
      <c r="G2305">
        <f>LN(F2305/参数实验室!$E$58)/参数实验室!$E$59</f>
        <v>0.71148674381544597</v>
      </c>
      <c r="H2305" s="905">
        <f>INDEX(神经网络!$F$10:$BN$70,MATCH(ROUND(G2305*2,1)/2,神经网络!$D$10:$D$70,0),MATCH(ROUND(E2305*2,1)/2,神经网络!$F$8:$BN$8,0))</f>
        <v>1.9518375469254792</v>
      </c>
      <c r="I2305">
        <f t="shared" si="265"/>
        <v>2265.6715708240877</v>
      </c>
      <c r="J2305">
        <f t="shared" si="266"/>
        <v>306.82095686524843</v>
      </c>
      <c r="K2305">
        <f t="shared" si="267"/>
        <v>7.3843442572247096</v>
      </c>
      <c r="L2305">
        <f>MIN(MAX(L2304*(1+MAX(MIN(((B2305-B2304)/B2304)/($K$7*卓尔金历!$O$8),0),-卓尔金历!$N$11))+MIN(MAX(((B2305-B2304)/B2304)/($K$7*卓尔金历!$O$8),0),卓尔金历!$N$11),0),1)</f>
        <v>0.8289901326597614</v>
      </c>
      <c r="M2305">
        <f t="shared" si="268"/>
        <v>1304.8305682274711</v>
      </c>
      <c r="N2305">
        <f t="shared" si="269"/>
        <v>-5.8118561866207126E-3</v>
      </c>
      <c r="O2305">
        <f t="shared" si="271"/>
        <v>1.3126128157733563E-2</v>
      </c>
      <c r="P2305">
        <f t="shared" si="272"/>
        <v>0.83912105770432488</v>
      </c>
      <c r="Q2305">
        <f t="shared" si="270"/>
        <v>32.902893493114775</v>
      </c>
    </row>
    <row r="2306" spans="1:17">
      <c r="A2306" s="842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264"/>
        <v>5.4521019165493021</v>
      </c>
      <c r="G2306">
        <f>LN(F2306/参数实验室!$E$58)/参数实验室!$E$59</f>
        <v>0.69962306595585988</v>
      </c>
      <c r="H2306" s="905">
        <f>INDEX(神经网络!$F$10:$BN$70,MATCH(ROUND(G2306*2,1)/2,神经网络!$D$10:$D$70,0),MATCH(ROUND(E2306*2,1)/2,神经网络!$F$8:$BN$8,0))</f>
        <v>1.9518375469254792</v>
      </c>
      <c r="I2306">
        <f t="shared" si="265"/>
        <v>2274.1315614070545</v>
      </c>
      <c r="J2306">
        <f t="shared" si="266"/>
        <v>307.40792466381993</v>
      </c>
      <c r="K2306">
        <f t="shared" si="267"/>
        <v>7.3977649206474938</v>
      </c>
      <c r="L2306">
        <f>MIN(MAX(L2305*(1+MAX(MIN(((B2306-B2305)/B2305)/($K$7*卓尔金历!$O$8),0),-卓尔金历!$N$11))+MIN(MAX(((B2306-B2305)/B2305)/($K$7*卓尔金历!$O$8),0),卓尔金历!$N$11),0),1)</f>
        <v>0.8852806923848654</v>
      </c>
      <c r="M2306">
        <f t="shared" si="268"/>
        <v>1308.8695919874174</v>
      </c>
      <c r="N2306">
        <f t="shared" si="269"/>
        <v>1.913062929496288E-3</v>
      </c>
      <c r="O2306">
        <f t="shared" si="271"/>
        <v>1.2202620176458479E-2</v>
      </c>
      <c r="P2306">
        <f t="shared" si="272"/>
        <v>1</v>
      </c>
      <c r="Q2306">
        <f t="shared" si="270"/>
        <v>33.005987076618723</v>
      </c>
    </row>
    <row r="2307" spans="1:17">
      <c r="A2307" s="842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264"/>
        <v>5.5714298315979631</v>
      </c>
      <c r="G2307">
        <f>LN(F2307/参数实验室!$E$58)/参数实验室!$E$59</f>
        <v>0.7109864269049484</v>
      </c>
      <c r="H2307" s="905">
        <f>INDEX(神经网络!$F$10:$BN$70,MATCH(ROUND(G2307*2,1)/2,神经网络!$D$10:$D$70,0),MATCH(ROUND(E2307*2,1)/2,神经网络!$F$8:$BN$8,0))</f>
        <v>1.9518375469254792</v>
      </c>
      <c r="I2307">
        <f t="shared" si="265"/>
        <v>2166.492682456957</v>
      </c>
      <c r="J2307">
        <f t="shared" si="266"/>
        <v>299.95331391404937</v>
      </c>
      <c r="K2307">
        <f t="shared" si="267"/>
        <v>7.2227662838149485</v>
      </c>
      <c r="L2307">
        <f>MIN(MAX(L2306*(1+MAX(MIN(((B2307-B2306)/B2306)/($K$7*卓尔金历!$O$8),0),-卓尔金历!$N$11))+MIN(MAX(((B2307-B2306)/B2306)/($K$7*卓尔金历!$O$8),0),卓尔金历!$N$11),0),1)</f>
        <v>0.25360056290882654</v>
      </c>
      <c r="M2307">
        <f t="shared" si="268"/>
        <v>1254.0253610214365</v>
      </c>
      <c r="N2307">
        <f t="shared" si="269"/>
        <v>-2.4249897779710431E-2</v>
      </c>
      <c r="O2307">
        <f t="shared" si="271"/>
        <v>1.3614900100699889E-2</v>
      </c>
      <c r="P2307">
        <f t="shared" si="272"/>
        <v>5.1586868017593568E-3</v>
      </c>
      <c r="Q2307">
        <f t="shared" si="270"/>
        <v>31.443752284287495</v>
      </c>
    </row>
    <row r="2308" spans="1:17">
      <c r="A2308" s="842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264"/>
        <v>5.4918332040371789</v>
      </c>
      <c r="G2308">
        <f>LN(F2308/参数实验室!$E$58)/参数实验室!$E$59</f>
        <v>0.70343398374021071</v>
      </c>
      <c r="H2308" s="905">
        <f>INDEX(神经网络!$F$10:$BN$70,MATCH(ROUND(G2308*2,1)/2,神经网络!$D$10:$D$70,0),MATCH(ROUND(E2308*2,1)/2,神经网络!$F$8:$BN$8,0))</f>
        <v>1.9518375469254792</v>
      </c>
      <c r="I2308">
        <f t="shared" si="265"/>
        <v>2237.8332537059669</v>
      </c>
      <c r="J2308">
        <f t="shared" si="266"/>
        <v>305.01376640995937</v>
      </c>
      <c r="K2308">
        <f t="shared" si="267"/>
        <v>7.3368270555308834</v>
      </c>
      <c r="L2308">
        <f>MIN(MAX(L2307*(1+MAX(MIN(((B2308-B2307)/B2307)/($K$7*卓尔金历!$O$8),0),-卓尔金历!$N$11))+MIN(MAX(((B2308-B2307)/B2307)/($K$7*卓尔金历!$O$8),0),卓尔金历!$N$11),0),1)</f>
        <v>0.7500122513591152</v>
      </c>
      <c r="M2308">
        <f t="shared" si="268"/>
        <v>1264.4975118555396</v>
      </c>
      <c r="N2308">
        <f t="shared" si="269"/>
        <v>1.6870800425162286E-2</v>
      </c>
      <c r="O2308">
        <f t="shared" si="271"/>
        <v>1.384037990536393E-2</v>
      </c>
      <c r="P2308">
        <f t="shared" si="272"/>
        <v>1.0919232353420552E-2</v>
      </c>
      <c r="Q2308">
        <f t="shared" si="270"/>
        <v>31.449093657003996</v>
      </c>
    </row>
    <row r="2309" spans="1:17">
      <c r="A2309" s="842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273">C2309/B2309</f>
        <v>5.3794607354568038</v>
      </c>
      <c r="G2309">
        <f>LN(F2309/参数实验室!$E$58)/参数实验室!$E$59</f>
        <v>0.69258316037255263</v>
      </c>
      <c r="H2309" s="905">
        <f>INDEX(神经网络!$F$10:$BN$70,MATCH(ROUND(G2309*2,1)/2,神经网络!$D$10:$D$70,0),MATCH(ROUND(E2309*2,1)/2,神经网络!$F$8:$BN$8,0))</f>
        <v>1.9518375469254792</v>
      </c>
      <c r="I2309">
        <f t="shared" si="265"/>
        <v>2250.1130162566983</v>
      </c>
      <c r="J2309">
        <f t="shared" si="266"/>
        <v>305.87127409121712</v>
      </c>
      <c r="K2309">
        <f t="shared" si="267"/>
        <v>7.3564051509644814</v>
      </c>
      <c r="L2309">
        <f>MIN(MAX(L2308*(1+MAX(MIN(((B2309-B2308)/B2308)/($K$7*卓尔金历!$O$8),0),-卓尔金历!$N$11))+MIN(MAX(((B2309-B2308)/B2308)/($K$7*卓尔金历!$O$8),0),卓尔金历!$N$11),0),1)</f>
        <v>0.83273498712110228</v>
      </c>
      <c r="M2309">
        <f t="shared" si="268"/>
        <v>1269.7016471994857</v>
      </c>
      <c r="N2309">
        <f t="shared" si="269"/>
        <v>2.8113737007698912E-3</v>
      </c>
      <c r="O2309">
        <f t="shared" si="271"/>
        <v>1.3820728486384559E-2</v>
      </c>
      <c r="P2309">
        <f t="shared" si="272"/>
        <v>1</v>
      </c>
      <c r="Q2309">
        <f t="shared" si="270"/>
        <v>31.450978010976016</v>
      </c>
    </row>
    <row r="2310" spans="1:17">
      <c r="A2310" s="842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273"/>
        <v>5.3802047090642047</v>
      </c>
      <c r="G2310">
        <f>LN(F2310/参数实验室!$E$58)/参数实验室!$E$59</f>
        <v>0.69265574210075342</v>
      </c>
      <c r="H2310" s="905">
        <f>INDEX(神经网络!$F$10:$BN$70,MATCH(ROUND(G2310*2,1)/2,神经网络!$D$10:$D$70,0),MATCH(ROUND(E2310*2,1)/2,神经网络!$F$8:$BN$8,0))</f>
        <v>1.9518375469254792</v>
      </c>
      <c r="I2310">
        <f t="shared" si="265"/>
        <v>2285.7557587348779</v>
      </c>
      <c r="J2310">
        <f t="shared" si="266"/>
        <v>308.35361717409489</v>
      </c>
      <c r="K2310">
        <f t="shared" si="267"/>
        <v>7.4127742676822619</v>
      </c>
      <c r="L2310">
        <f>MIN(MAX(L2309*(1+MAX(MIN(((B2310-B2309)/B2309)/($K$7*卓尔金历!$O$8),0),-卓尔金历!$N$11))+MIN(MAX(((B2310-B2309)/B2309)/($K$7*卓尔金历!$O$8),0),卓尔金历!$N$11),0),1)</f>
        <v>1</v>
      </c>
      <c r="M2310">
        <f t="shared" si="268"/>
        <v>1286.4501224439314</v>
      </c>
      <c r="N2310">
        <f t="shared" si="269"/>
        <v>8.1156463294996817E-3</v>
      </c>
      <c r="O2310">
        <f t="shared" si="271"/>
        <v>1.1580417371908137E-2</v>
      </c>
      <c r="P2310">
        <f t="shared" si="272"/>
        <v>0.37425596686439178</v>
      </c>
      <c r="Q2310">
        <f t="shared" si="270"/>
        <v>31.94917481346241</v>
      </c>
    </row>
    <row r="2311" spans="1:17">
      <c r="A2311" s="842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273"/>
        <v>5.4214361685066583</v>
      </c>
      <c r="G2311">
        <f>LN(F2311/参数实验室!$E$58)/参数实验室!$E$59</f>
        <v>0.69666265244740633</v>
      </c>
      <c r="H2311" s="905">
        <f>INDEX(神经网络!$F$10:$BN$70,MATCH(ROUND(G2311*2,1)/2,神经网络!$D$10:$D$70,0),MATCH(ROUND(E2311*2,1)/2,神经网络!$F$8:$BN$8,0))</f>
        <v>1.9518375469254792</v>
      </c>
      <c r="I2311">
        <f t="shared" si="265"/>
        <v>2288.220968741608</v>
      </c>
      <c r="J2311">
        <f t="shared" si="266"/>
        <v>308.52400143649464</v>
      </c>
      <c r="K2311">
        <f t="shared" si="267"/>
        <v>7.4166708524704728</v>
      </c>
      <c r="L2311">
        <f>MIN(MAX(L2310*(1+MAX(MIN(((B2311-B2310)/B2310)/($K$7*卓尔金历!$O$8),0),-卓尔金历!$N$11))+MIN(MAX(((B2311-B2310)/B2310)/($K$7*卓尔金历!$O$8),0),卓尔金历!$N$11),0),1)</f>
        <v>1</v>
      </c>
      <c r="M2311">
        <f t="shared" si="268"/>
        <v>1287.8375715197519</v>
      </c>
      <c r="N2311">
        <f t="shared" si="269"/>
        <v>5.5256125730334695E-4</v>
      </c>
      <c r="O2311">
        <f t="shared" si="271"/>
        <v>1.1328410777568821E-2</v>
      </c>
      <c r="P2311">
        <f t="shared" si="272"/>
        <v>1</v>
      </c>
      <c r="Q2311">
        <f t="shared" si="270"/>
        <v>31.962070737851249</v>
      </c>
    </row>
    <row r="2312" spans="1:17">
      <c r="A2312" s="842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273"/>
        <v>5.5390723789791991</v>
      </c>
      <c r="G2312">
        <f>LN(F2312/参数实验室!$E$58)/参数实验室!$E$59</f>
        <v>0.70792932156016775</v>
      </c>
      <c r="H2312" s="905">
        <f>INDEX(神经网络!$F$10:$BN$70,MATCH(ROUND(G2312*2,1)/2,神经网络!$D$10:$D$70,0),MATCH(ROUND(E2312*2,1)/2,神经网络!$F$8:$BN$8,0))</f>
        <v>1.9518375469254792</v>
      </c>
      <c r="I2312">
        <f t="shared" si="265"/>
        <v>2299.5657404454219</v>
      </c>
      <c r="J2312">
        <f t="shared" si="266"/>
        <v>309.30768923825832</v>
      </c>
      <c r="K2312">
        <f t="shared" si="267"/>
        <v>7.4345573047622384</v>
      </c>
      <c r="L2312">
        <f>MIN(MAX(L2311*(1+MAX(MIN(((B2312-B2311)/B2311)/($K$7*卓尔金历!$O$8),0),-卓尔金历!$N$11))+MIN(MAX(((B2312-B2311)/B2311)/($K$7*卓尔金历!$O$8),0),卓尔金历!$N$11),0),1)</f>
        <v>1</v>
      </c>
      <c r="M2312">
        <f t="shared" si="268"/>
        <v>1294.2225419575154</v>
      </c>
      <c r="N2312">
        <f t="shared" si="269"/>
        <v>2.5401194011318556E-3</v>
      </c>
      <c r="O2312">
        <f t="shared" si="271"/>
        <v>1.1280200028177388E-2</v>
      </c>
      <c r="P2312">
        <f t="shared" si="272"/>
        <v>1</v>
      </c>
      <c r="Q2312">
        <f t="shared" si="270"/>
        <v>32.120535501812171</v>
      </c>
    </row>
    <row r="2313" spans="1:17">
      <c r="A2313" s="842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273"/>
        <v>5.5013100580537557</v>
      </c>
      <c r="G2313">
        <f>LN(F2313/参数实验室!$E$58)/参数实验室!$E$59</f>
        <v>0.70433890533722188</v>
      </c>
      <c r="H2313" s="905">
        <f>INDEX(神经网络!$F$10:$BN$70,MATCH(ROUND(G2313*2,1)/2,神经网络!$D$10:$D$70,0),MATCH(ROUND(E2313*2,1)/2,神经网络!$F$8:$BN$8,0))</f>
        <v>1.9518375469254792</v>
      </c>
      <c r="I2313">
        <f t="shared" si="265"/>
        <v>2261.5930125460268</v>
      </c>
      <c r="J2313">
        <f t="shared" si="266"/>
        <v>306.69087426678868</v>
      </c>
      <c r="K2313">
        <f t="shared" si="267"/>
        <v>7.3741777219581683</v>
      </c>
      <c r="L2313">
        <f>MIN(MAX(L2312*(1+MAX(MIN(((B2313-B2312)/B2312)/($K$7*卓尔金历!$O$8),0),-卓尔金历!$N$11))+MIN(MAX(((B2313-B2312)/B2312)/($K$7*卓尔金历!$O$8),0),卓尔金历!$N$11),0),1)</f>
        <v>0.75106348219632069</v>
      </c>
      <c r="M2313">
        <f t="shared" si="268"/>
        <v>1272.8510457821128</v>
      </c>
      <c r="N2313">
        <f t="shared" si="269"/>
        <v>-8.4602325209377129E-3</v>
      </c>
      <c r="O2313">
        <f t="shared" si="271"/>
        <v>1.1456965241515947E-2</v>
      </c>
      <c r="P2313">
        <f t="shared" si="272"/>
        <v>0.31792180097582279</v>
      </c>
      <c r="Q2313">
        <f t="shared" si="270"/>
        <v>31.59012911544945</v>
      </c>
    </row>
    <row r="2314" spans="1:17">
      <c r="A2314" s="842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273"/>
        <v>5.465124220632724</v>
      </c>
      <c r="G2314">
        <f>LN(F2314/参数实验室!$E$58)/参数实验室!$E$59</f>
        <v>0.70087518111846925</v>
      </c>
      <c r="H2314" s="905">
        <f>INDEX(神经网络!$F$10:$BN$70,MATCH(ROUND(G2314*2,1)/2,神经网络!$D$10:$D$70,0),MATCH(ROUND(E2314*2,1)/2,神经网络!$F$8:$BN$8,0))</f>
        <v>1.9518375469254792</v>
      </c>
      <c r="I2314">
        <f t="shared" si="265"/>
        <v>2327.7669143537532</v>
      </c>
      <c r="J2314">
        <f t="shared" si="266"/>
        <v>311.2884561669523</v>
      </c>
      <c r="K2314">
        <f t="shared" si="267"/>
        <v>7.4778452854201243</v>
      </c>
      <c r="L2314">
        <f>MIN(MAX(L2313*(1+MAX(MIN(((B2314-B2313)/B2313)/($K$7*卓尔金历!$O$8),0),-卓尔金历!$N$11))+MIN(MAX(((B2314-B2313)/B2313)/($K$7*卓尔金历!$O$8),0),卓尔金历!$N$11),0),1)</f>
        <v>1</v>
      </c>
      <c r="M2314">
        <f t="shared" si="268"/>
        <v>1300.8232389811974</v>
      </c>
      <c r="N2314">
        <f t="shared" si="269"/>
        <v>1.4990931540285102E-2</v>
      </c>
      <c r="O2314">
        <f t="shared" si="271"/>
        <v>1.0301943961137473E-2</v>
      </c>
      <c r="P2314">
        <f t="shared" si="272"/>
        <v>7.1593104401374711E-3</v>
      </c>
      <c r="Q2314">
        <f t="shared" si="270"/>
        <v>31.883991501065989</v>
      </c>
    </row>
    <row r="2315" spans="1:17">
      <c r="A2315" s="842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273"/>
        <v>5.3308613388922161</v>
      </c>
      <c r="G2315">
        <f>LN(F2315/参数实验室!$E$58)/参数实验室!$E$59</f>
        <v>0.68781994883314734</v>
      </c>
      <c r="H2315" s="905">
        <f>INDEX(神经网络!$F$10:$BN$70,MATCH(ROUND(G2315*2,1)/2,神经网络!$D$10:$D$70,0),MATCH(ROUND(E2315*2,1)/2,神经网络!$F$8:$BN$8,0))</f>
        <v>1.9518375469254792</v>
      </c>
      <c r="I2315">
        <f t="shared" si="265"/>
        <v>2335.5244891560274</v>
      </c>
      <c r="J2315">
        <f t="shared" si="266"/>
        <v>311.81995929930935</v>
      </c>
      <c r="K2315">
        <f t="shared" si="267"/>
        <v>7.4899775319199726</v>
      </c>
      <c r="L2315">
        <f>MIN(MAX(L2314*(1+MAX(MIN(((B2315-B2314)/B2314)/($K$7*卓尔金历!$O$8),0),-卓尔金历!$N$11))+MIN(MAX(((B2315-B2314)/B2314)/($K$7*卓尔金历!$O$8),0),卓尔金历!$N$11),0),1)</f>
        <v>1</v>
      </c>
      <c r="M2315">
        <f t="shared" si="268"/>
        <v>1305.1583953573395</v>
      </c>
      <c r="N2315">
        <f t="shared" si="269"/>
        <v>1.707429626211344E-3</v>
      </c>
      <c r="O2315">
        <f t="shared" si="271"/>
        <v>1.0213952309837914E-2</v>
      </c>
      <c r="P2315">
        <f t="shared" si="272"/>
        <v>1</v>
      </c>
      <c r="Q2315">
        <f t="shared" si="270"/>
        <v>31.884752230745129</v>
      </c>
    </row>
    <row r="2316" spans="1:17">
      <c r="A2316" s="842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273"/>
        <v>5.4490924018124378</v>
      </c>
      <c r="G2316">
        <f>LN(F2316/参数实验室!$E$58)/参数实验室!$E$59</f>
        <v>0.69933327091664554</v>
      </c>
      <c r="H2316" s="905">
        <f>INDEX(神经网络!$F$10:$BN$70,MATCH(ROUND(G2316*2,1)/2,神经网络!$D$10:$D$70,0),MATCH(ROUND(E2316*2,1)/2,神经网络!$F$8:$BN$8,0))</f>
        <v>1.9518375469254792</v>
      </c>
      <c r="I2316">
        <f t="shared" si="265"/>
        <v>2335.7403269585016</v>
      </c>
      <c r="J2316">
        <f t="shared" si="266"/>
        <v>311.83472327520815</v>
      </c>
      <c r="K2316">
        <f t="shared" si="267"/>
        <v>7.4903150695540273</v>
      </c>
      <c r="L2316">
        <f>MIN(MAX(L2315*(1+MAX(MIN(((B2316-B2315)/B2315)/($K$7*卓尔金历!$O$8),0),-卓尔金历!$N$11))+MIN(MAX(((B2316-B2315)/B2315)/($K$7*卓尔金历!$O$8),0),卓尔金历!$N$11),0),1)</f>
        <v>1</v>
      </c>
      <c r="M2316">
        <f t="shared" si="268"/>
        <v>1305.2790117419001</v>
      </c>
      <c r="N2316">
        <f t="shared" si="269"/>
        <v>4.7347757763796832E-5</v>
      </c>
      <c r="O2316">
        <f t="shared" si="271"/>
        <v>1.0227397258898197E-2</v>
      </c>
      <c r="P2316">
        <f t="shared" si="272"/>
        <v>1</v>
      </c>
      <c r="Q2316">
        <f t="shared" si="270"/>
        <v>31.887698864311108</v>
      </c>
    </row>
    <row r="2317" spans="1:17">
      <c r="A2317" s="842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273"/>
        <v>5.5699581363726747</v>
      </c>
      <c r="G2317">
        <f>LN(F2317/参数实验室!$E$58)/参数实验室!$E$59</f>
        <v>0.71084776820355688</v>
      </c>
      <c r="H2317" s="905">
        <f>INDEX(神经网络!$F$10:$BN$70,MATCH(ROUND(G2317*2,1)/2,神经网络!$D$10:$D$70,0),MATCH(ROUND(E2317*2,1)/2,神经网络!$F$8:$BN$8,0))</f>
        <v>1.9518375469254792</v>
      </c>
      <c r="I2317">
        <f t="shared" si="265"/>
        <v>2324.4579182671064</v>
      </c>
      <c r="J2317">
        <f t="shared" si="266"/>
        <v>311.06300626471369</v>
      </c>
      <c r="K2317">
        <f t="shared" si="267"/>
        <v>7.472627318109951</v>
      </c>
      <c r="L2317">
        <f>MIN(MAX(L2316*(1+MAX(MIN(((B2317-B2316)/B2316)/($K$7*卓尔金历!$O$8),0),-卓尔金历!$N$11))+MIN(MAX(((B2317-B2316)/B2316)/($K$7*卓尔金历!$O$8),0),卓尔金历!$N$11),0),1)</f>
        <v>0.92718180471977307</v>
      </c>
      <c r="M2317">
        <f t="shared" si="268"/>
        <v>1298.9740766012935</v>
      </c>
      <c r="N2317">
        <f t="shared" si="269"/>
        <v>-2.4747629205274582E-3</v>
      </c>
      <c r="O2317">
        <f t="shared" si="271"/>
        <v>1.0207797134090181E-2</v>
      </c>
      <c r="P2317">
        <f t="shared" si="272"/>
        <v>1</v>
      </c>
      <c r="Q2317">
        <f t="shared" si="270"/>
        <v>31.733670590421699</v>
      </c>
    </row>
    <row r="2318" spans="1:17">
      <c r="A2318" s="842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273"/>
        <v>5.6822123991673168</v>
      </c>
      <c r="G2318">
        <f>LN(F2318/参数实验室!$E$58)/参数实验室!$E$59</f>
        <v>0.72132024694718211</v>
      </c>
      <c r="H2318" s="905">
        <f>INDEX(神经网络!$F$10:$BN$70,MATCH(ROUND(G2318*2,1)/2,神经网络!$D$10:$D$70,0),MATCH(ROUND(E2318*2,1)/2,神经网络!$F$8:$BN$8,0))</f>
        <v>1.9518375469254792</v>
      </c>
      <c r="I2318">
        <f t="shared" si="265"/>
        <v>2350.16459842827</v>
      </c>
      <c r="J2318">
        <f t="shared" si="266"/>
        <v>312.82550576593076</v>
      </c>
      <c r="K2318">
        <f t="shared" si="267"/>
        <v>7.5127013466311228</v>
      </c>
      <c r="L2318">
        <f>MIN(MAX(L2317*(1+MAX(MIN(((B2318-B2317)/B2317)/($K$7*卓尔金历!$O$8),0),-卓尔金历!$N$11))+MIN(MAX(((B2318-B2317)/B2317)/($K$7*卓尔金历!$O$8),0),卓尔金历!$N$11),0),1)</f>
        <v>1</v>
      </c>
      <c r="M2318">
        <f t="shared" si="268"/>
        <v>1312.2936308290455</v>
      </c>
      <c r="N2318">
        <f t="shared" si="269"/>
        <v>5.6660530687379727E-3</v>
      </c>
      <c r="O2318">
        <f t="shared" si="271"/>
        <v>1.0139411571084356E-2</v>
      </c>
      <c r="P2318">
        <f t="shared" si="272"/>
        <v>0.59808529247729658</v>
      </c>
      <c r="Q2318">
        <f t="shared" si="270"/>
        <v>32.084620080105665</v>
      </c>
    </row>
    <row r="2319" spans="1:17">
      <c r="A2319" s="842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273"/>
        <v>5.696152496001134</v>
      </c>
      <c r="G2319">
        <f>LN(F2319/参数实验室!$E$58)/参数实验室!$E$59</f>
        <v>0.72260628758873535</v>
      </c>
      <c r="H2319" s="905">
        <f>INDEX(神经网络!$F$10:$BN$70,MATCH(ROUND(G2319*2,1)/2,神经网络!$D$10:$D$70,0),MATCH(ROUND(E2319*2,1)/2,神经网络!$F$8:$BN$8,0))</f>
        <v>2.0551847603718651</v>
      </c>
      <c r="I2319">
        <f t="shared" si="265"/>
        <v>2386.746002079396</v>
      </c>
      <c r="J2319">
        <f t="shared" si="266"/>
        <v>315.32021866645351</v>
      </c>
      <c r="K2319">
        <f t="shared" si="267"/>
        <v>7.5692767567312318</v>
      </c>
      <c r="L2319">
        <f>MIN(MAX(L2318*(1+MAX(MIN(((B2319-B2318)/B2318)/($K$7*卓尔金历!$O$8),0),-卓尔金历!$N$11))+MIN(MAX(((B2319-B2318)/B2318)/($K$7*卓尔金历!$O$8),0),卓尔金历!$N$11),0),1)</f>
        <v>1</v>
      </c>
      <c r="M2319">
        <f t="shared" si="268"/>
        <v>1332.7200907673255</v>
      </c>
      <c r="N2319">
        <f t="shared" si="269"/>
        <v>7.9747746092973561E-3</v>
      </c>
      <c r="O2319">
        <f t="shared" si="271"/>
        <v>1.0058214756121585E-2</v>
      </c>
      <c r="P2319">
        <f t="shared" si="272"/>
        <v>0.24459913608651584</v>
      </c>
      <c r="Q2319">
        <f t="shared" si="270"/>
        <v>32.383311061280843</v>
      </c>
    </row>
    <row r="2320" spans="1:17">
      <c r="A2320" s="842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273"/>
        <v>5.7200509518866403</v>
      </c>
      <c r="G2320">
        <f>LN(F2320/参数实验室!$E$58)/参数实验室!$E$59</f>
        <v>0.72480372907174062</v>
      </c>
      <c r="H2320" s="905">
        <f>INDEX(神经网络!$F$10:$BN$70,MATCH(ROUND(G2320*2,1)/2,神经网络!$D$10:$D$70,0),MATCH(ROUND(E2320*2,1)/2,神经网络!$F$8:$BN$8,0))</f>
        <v>2.0551847603718651</v>
      </c>
      <c r="I2320">
        <f t="shared" si="265"/>
        <v>2390.9607987990971</v>
      </c>
      <c r="J2320">
        <f t="shared" si="266"/>
        <v>315.59115757551541</v>
      </c>
      <c r="K2320">
        <f t="shared" si="267"/>
        <v>7.5761336824748717</v>
      </c>
      <c r="L2320">
        <f>MIN(MAX(L2319*(1+MAX(MIN(((B2320-B2319)/B2319)/($K$7*卓尔金历!$O$8),0),-卓尔金历!$N$11))+MIN(MAX(((B2320-B2319)/B2319)/($K$7*卓尔金历!$O$8),0),卓尔金历!$N$11),0),1)</f>
        <v>1</v>
      </c>
      <c r="M2320">
        <f t="shared" si="268"/>
        <v>1335.0735646023929</v>
      </c>
      <c r="N2320">
        <f t="shared" si="269"/>
        <v>8.5925003543295777E-4</v>
      </c>
      <c r="O2320">
        <f t="shared" si="271"/>
        <v>1.007262521677523E-2</v>
      </c>
      <c r="P2320">
        <f t="shared" si="272"/>
        <v>1</v>
      </c>
      <c r="Q2320">
        <f t="shared" si="270"/>
        <v>32.397298770642976</v>
      </c>
    </row>
    <row r="2321" spans="1:17">
      <c r="A2321" s="842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273"/>
        <v>5.6818300243390754</v>
      </c>
      <c r="G2321">
        <f>LN(F2321/参数实验室!$E$58)/参数实验室!$E$59</f>
        <v>0.72128492659775512</v>
      </c>
      <c r="H2321" s="905">
        <f>INDEX(神经网络!$F$10:$BN$70,MATCH(ROUND(G2321*2,1)/2,神经网络!$D$10:$D$70,0),MATCH(ROUND(E2321*2,1)/2,神经网络!$F$8:$BN$8,0))</f>
        <v>1.9518375469254792</v>
      </c>
      <c r="I2321">
        <f t="shared" si="265"/>
        <v>2396.1051479930793</v>
      </c>
      <c r="J2321">
        <f t="shared" si="266"/>
        <v>315.92155141454816</v>
      </c>
      <c r="K2321">
        <f t="shared" si="267"/>
        <v>7.5844941165439552</v>
      </c>
      <c r="L2321">
        <f>MIN(MAX(L2320*(1+MAX(MIN(((B2321-B2320)/B2320)/($K$7*卓尔金历!$O$8),0),-卓尔金历!$N$11))+MIN(MAX(((B2321-B2320)/B2320)/($K$7*卓尔金历!$O$8),0),卓尔金历!$N$11),0),1)</f>
        <v>1</v>
      </c>
      <c r="M2321">
        <f t="shared" si="268"/>
        <v>1337.9460853979738</v>
      </c>
      <c r="N2321">
        <f t="shared" si="269"/>
        <v>1.0469046140929728E-3</v>
      </c>
      <c r="O2321">
        <f t="shared" si="271"/>
        <v>1.0058224304527699E-2</v>
      </c>
      <c r="P2321">
        <f t="shared" si="272"/>
        <v>1</v>
      </c>
      <c r="Q2321">
        <f t="shared" si="270"/>
        <v>32.467004228759087</v>
      </c>
    </row>
    <row r="2322" spans="1:17">
      <c r="A2322" s="842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273"/>
        <v>5.6346104094842522</v>
      </c>
      <c r="G2322">
        <f>LN(F2322/参数实验室!$E$58)/参数实验室!$E$59</f>
        <v>0.71690483026784302</v>
      </c>
      <c r="H2322" s="905">
        <f>INDEX(神经网络!$F$10:$BN$70,MATCH(ROUND(G2322*2,1)/2,神经网络!$D$10:$D$70,0),MATCH(ROUND(E2322*2,1)/2,神经网络!$F$8:$BN$8,0))</f>
        <v>2.0551847603718651</v>
      </c>
      <c r="I2322">
        <f t="shared" si="265"/>
        <v>2405.4619419835476</v>
      </c>
      <c r="J2322">
        <f t="shared" si="266"/>
        <v>316.55360919356735</v>
      </c>
      <c r="K2322">
        <f t="shared" si="267"/>
        <v>7.5989085959612197</v>
      </c>
      <c r="L2322">
        <f>MIN(MAX(L2321*(1+MAX(MIN(((B2322-B2321)/B2321)/($K$7*卓尔金历!$O$8),0),-卓尔金历!$N$11))+MIN(MAX(((B2322-B2321)/B2321)/($K$7*卓尔金历!$O$8),0),卓尔金历!$N$11),0),1)</f>
        <v>1</v>
      </c>
      <c r="M2322">
        <f t="shared" si="268"/>
        <v>1343.1707667530086</v>
      </c>
      <c r="N2322">
        <f t="shared" si="269"/>
        <v>2.0006795237272005E-3</v>
      </c>
      <c r="O2322">
        <f t="shared" si="271"/>
        <v>1.0023390956846834E-2</v>
      </c>
      <c r="P2322">
        <f t="shared" si="272"/>
        <v>1</v>
      </c>
      <c r="Q2322">
        <f t="shared" si="270"/>
        <v>32.593787926173455</v>
      </c>
    </row>
    <row r="2323" spans="1:17">
      <c r="A2323" s="842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273"/>
        <v>5.4508702108551681</v>
      </c>
      <c r="G2323">
        <f>LN(F2323/参数实验室!$E$58)/参数实验室!$E$59</f>
        <v>0.6995044807281533</v>
      </c>
      <c r="H2323" s="905">
        <f>INDEX(神经网络!$F$10:$BN$70,MATCH(ROUND(G2323*2,1)/2,神经网络!$D$10:$D$70,0),MATCH(ROUND(E2323*2,1)/2,神经网络!$F$8:$BN$8,0))</f>
        <v>2.0551847603718651</v>
      </c>
      <c r="I2323">
        <f t="shared" si="265"/>
        <v>2506.4023578393171</v>
      </c>
      <c r="J2323">
        <f t="shared" si="266"/>
        <v>323.01703842623959</v>
      </c>
      <c r="K2323">
        <f t="shared" si="267"/>
        <v>7.7593503118308416</v>
      </c>
      <c r="L2323">
        <f>MIN(MAX(L2322*(1+MAX(MIN(((B2323-B2322)/B2322)/($K$7*卓尔金历!$O$8),0),-卓尔金历!$N$11))+MIN(MAX(((B2323-B2322)/B2322)/($K$7*卓尔金历!$O$8),0),卓尔金历!$N$11),0),1)</f>
        <v>1</v>
      </c>
      <c r="M2323">
        <f t="shared" si="268"/>
        <v>1399.5342507869989</v>
      </c>
      <c r="N2323">
        <f t="shared" si="269"/>
        <v>2.0418118906109149E-2</v>
      </c>
      <c r="O2323">
        <f t="shared" si="271"/>
        <v>1.0396907291764656E-2</v>
      </c>
      <c r="P2323">
        <f t="shared" si="272"/>
        <v>3.2584610436117052E-3</v>
      </c>
      <c r="Q2323">
        <f t="shared" si="270"/>
        <v>33.961521270925417</v>
      </c>
    </row>
    <row r="2324" spans="1:17">
      <c r="A2324" s="842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273"/>
        <v>5.047725484405774</v>
      </c>
      <c r="G2324">
        <f>LN(F2324/参数实验室!$E$58)/参数实验室!$E$59</f>
        <v>0.65917599509987179</v>
      </c>
      <c r="H2324" s="905">
        <f>INDEX(神经网络!$F$10:$BN$70,MATCH(ROUND(G2324*2,1)/2,神经网络!$D$10:$D$70,0),MATCH(ROUND(E2324*2,1)/2,神经网络!$F$8:$BN$8,0))</f>
        <v>2.1134776296964115</v>
      </c>
      <c r="I2324">
        <f t="shared" si="265"/>
        <v>2828.4646755243543</v>
      </c>
      <c r="J2324">
        <f t="shared" si="266"/>
        <v>343.21296037668048</v>
      </c>
      <c r="K2324">
        <f t="shared" si="267"/>
        <v>8.2411359769749932</v>
      </c>
      <c r="L2324">
        <f>MIN(MAX(L2323*(1+MAX(MIN(((B2324-B2323)/B2323)/($K$7*卓尔金历!$O$8),0),-卓尔金历!$N$11))+MIN(MAX(((B2324-B2323)/B2323)/($K$7*卓尔金历!$O$8),0),卓尔金历!$N$11),0),1)</f>
        <v>1</v>
      </c>
      <c r="M2324">
        <f t="shared" si="268"/>
        <v>1579.3686030322697</v>
      </c>
      <c r="N2324">
        <f t="shared" si="269"/>
        <v>6.2522776039421163E-2</v>
      </c>
      <c r="O2324">
        <f t="shared" si="271"/>
        <v>1.6255258288444253E-2</v>
      </c>
      <c r="P2324">
        <f t="shared" si="272"/>
        <v>0</v>
      </c>
      <c r="Q2324">
        <f t="shared" si="270"/>
        <v>33.975740917179891</v>
      </c>
    </row>
    <row r="2325" spans="1:17">
      <c r="A2325" s="842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273"/>
        <v>4.7398816591500594</v>
      </c>
      <c r="G2325">
        <f>LN(F2325/参数实验室!$E$58)/参数实验室!$E$59</f>
        <v>0.62614925331536198</v>
      </c>
      <c r="H2325" s="905">
        <f>INDEX(神经网络!$F$10:$BN$70,MATCH(ROUND(G2325*2,1)/2,神经网络!$D$10:$D$70,0),MATCH(ROUND(E2325*2,1)/2,神经网络!$F$8:$BN$8,0))</f>
        <v>2.2829348029117229</v>
      </c>
      <c r="I2325">
        <f t="shared" si="265"/>
        <v>3198.1017313406351</v>
      </c>
      <c r="J2325">
        <f t="shared" si="266"/>
        <v>364.43517816527634</v>
      </c>
      <c r="K2325">
        <f t="shared" si="267"/>
        <v>8.7755022647408971</v>
      </c>
      <c r="L2325">
        <f>MIN(MAX(L2324*(1+MAX(MIN(((B2325-B2324)/B2324)/($K$7*卓尔金历!$O$8),0),-卓尔金历!$N$11))+MIN(MAX(((B2325-B2324)/B2324)/($K$7*卓尔金历!$O$8),0),卓尔金历!$N$11),0),1)</f>
        <v>1</v>
      </c>
      <c r="M2325">
        <f t="shared" si="268"/>
        <v>1785.7679141232925</v>
      </c>
      <c r="N2325">
        <f t="shared" si="269"/>
        <v>6.1833963861108794E-2</v>
      </c>
      <c r="O2325">
        <f t="shared" si="271"/>
        <v>1.9708071426753133E-2</v>
      </c>
      <c r="P2325">
        <f t="shared" si="272"/>
        <v>0</v>
      </c>
      <c r="Q2325">
        <f t="shared" si="270"/>
        <v>33.975740917179891</v>
      </c>
    </row>
    <row r="2326" spans="1:17">
      <c r="A2326" s="842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273"/>
        <v>4.9401532140973705</v>
      </c>
      <c r="G2326">
        <f>LN(F2326/参数实验室!$E$58)/参数实验室!$E$59</f>
        <v>0.64786990580066195</v>
      </c>
      <c r="H2326" s="905">
        <f>INDEX(神经网络!$F$10:$BN$70,MATCH(ROUND(G2326*2,1)/2,神经网络!$D$10:$D$70,0),MATCH(ROUND(E2326*2,1)/2,神经网络!$F$8:$BN$8,0))</f>
        <v>2.2024145928488643</v>
      </c>
      <c r="I2326">
        <f t="shared" si="265"/>
        <v>3021.5850178843652</v>
      </c>
      <c r="J2326">
        <f t="shared" si="266"/>
        <v>355.62427676469372</v>
      </c>
      <c r="K2326">
        <f t="shared" si="267"/>
        <v>8.4965656601775272</v>
      </c>
      <c r="L2326">
        <f>MIN(MAX(L2325*(1+MAX(MIN(((B2326-B2325)/B2325)/($K$7*卓尔金历!$O$8),0),-卓尔金历!$N$11))+MIN(MAX(((B2326-B2325)/B2325)/($K$7*卓尔金历!$O$8),0),卓尔金历!$N$11),0),1)</f>
        <v>0.28861228631167657</v>
      </c>
      <c r="M2326">
        <f t="shared" si="268"/>
        <v>1687.2038565426217</v>
      </c>
      <c r="N2326">
        <f t="shared" si="269"/>
        <v>-2.4176868558464768E-2</v>
      </c>
      <c r="O2326">
        <f t="shared" si="271"/>
        <v>2.0690601854052505E-2</v>
      </c>
      <c r="P2326">
        <f t="shared" si="272"/>
        <v>1.6639194577710133E-2</v>
      </c>
      <c r="Q2326">
        <f t="shared" si="270"/>
        <v>33.975740917179891</v>
      </c>
    </row>
    <row r="2327" spans="1:17">
      <c r="A2327" s="842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273"/>
        <v>5.0278344774225641</v>
      </c>
      <c r="G2327">
        <f>LN(F2327/参数实验室!$E$58)/参数实验室!$E$59</f>
        <v>0.65710367573727924</v>
      </c>
      <c r="H2327" s="905">
        <f>INDEX(神经网络!$F$10:$BN$70,MATCH(ROUND(G2327*2,1)/2,神经网络!$D$10:$D$70,0),MATCH(ROUND(E2327*2,1)/2,神经网络!$F$8:$BN$8,0))</f>
        <v>2.2024145928488643</v>
      </c>
      <c r="I2327">
        <f t="shared" si="265"/>
        <v>2852.0251837993087</v>
      </c>
      <c r="J2327">
        <f t="shared" si="266"/>
        <v>346.56318582658275</v>
      </c>
      <c r="K2327">
        <f t="shared" si="267"/>
        <v>8.2294522339324221</v>
      </c>
      <c r="L2327">
        <f>MIN(MAX(L2326*(1+MAX(MIN(((B2327-B2326)/B2326)/($K$7*卓尔金历!$O$8),0),-卓尔金历!$N$11))+MIN(MAX(((B2327-B2326)/B2326)/($K$7*卓尔金历!$O$8),0),卓尔金历!$N$11),0),1)</f>
        <v>7.2235725015538335E-2</v>
      </c>
      <c r="M2327">
        <f t="shared" si="268"/>
        <v>1659.8782041678937</v>
      </c>
      <c r="N2327">
        <f t="shared" si="269"/>
        <v>-2.5479393646982228E-2</v>
      </c>
      <c r="O2327">
        <f t="shared" si="271"/>
        <v>2.1819387399490346E-2</v>
      </c>
      <c r="P2327">
        <f t="shared" si="272"/>
        <v>1.7482086877692427E-2</v>
      </c>
      <c r="Q2327">
        <f t="shared" si="270"/>
        <v>33.944016810534137</v>
      </c>
    </row>
    <row r="2328" spans="1:17">
      <c r="A2328" s="842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273"/>
        <v>4.903008336722471</v>
      </c>
      <c r="G2328">
        <f>LN(F2328/参数实验室!$E$58)/参数实验室!$E$59</f>
        <v>0.64390863146550159</v>
      </c>
      <c r="H2328" s="905">
        <f>INDEX(神经网络!$F$10:$BN$70,MATCH(ROUND(G2328*2,1)/2,神经网络!$D$10:$D$70,0),MATCH(ROUND(E2328*2,1)/2,神经网络!$F$8:$BN$8,0))</f>
        <v>2.2024145928488643</v>
      </c>
      <c r="I2328">
        <f t="shared" ref="I2328:I2391" si="274">I2327*(1+(B2328-B2327)/B2327*H2327)</f>
        <v>3061.4196396296074</v>
      </c>
      <c r="J2328">
        <f t="shared" ref="J2328:J2391" si="275">J2327*B2328/B2327</f>
        <v>358.11619648058701</v>
      </c>
      <c r="K2328">
        <f t="shared" ref="K2328:K2391" si="276">I2328/J2328</f>
        <v>8.5486768532558202</v>
      </c>
      <c r="L2328">
        <f>MIN(MAX(L2327*(1+MAX(MIN(((B2328-B2327)/B2327)/($K$7*卓尔金历!$O$8),0),-卓尔金历!$N$11))+MIN(MAX(((B2328-B2327)/B2327)/($K$7*卓尔金历!$O$8),0),卓尔金历!$N$11),0),1)</f>
        <v>1</v>
      </c>
      <c r="M2328">
        <f t="shared" ref="M2328:M2391" si="277">M2327*(1+(B2328-B2327)/B2327*H2327*L2327)</f>
        <v>1668.6813942791655</v>
      </c>
      <c r="N2328">
        <f t="shared" ref="N2328:N2391" si="278">(B2328-B2327)/B2327</f>
        <v>3.3335943130974197E-2</v>
      </c>
      <c r="O2328">
        <f t="shared" si="271"/>
        <v>2.1466391338670964E-2</v>
      </c>
      <c r="P2328">
        <f t="shared" si="272"/>
        <v>1.2215634882135668E-2</v>
      </c>
      <c r="Q2328">
        <f t="shared" ref="Q2328:Q2391" si="279">Q2327*(1+(B2328-B2327)/B2327*H2327*P2327)</f>
        <v>33.9875848814115</v>
      </c>
    </row>
    <row r="2329" spans="1:17">
      <c r="A2329" s="842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273"/>
        <v>4.6940675401004572</v>
      </c>
      <c r="G2329">
        <f>LN(F2329/参数实验室!$E$58)/参数实验室!$E$59</f>
        <v>0.62105151235086575</v>
      </c>
      <c r="H2329" s="905">
        <f>INDEX(神经网络!$F$10:$BN$70,MATCH(ROUND(G2329*2,1)/2,神经网络!$D$10:$D$70,0),MATCH(ROUND(E2329*2,1)/2,神经网络!$F$8:$BN$8,0))</f>
        <v>2.2408502304294888</v>
      </c>
      <c r="I2329">
        <f t="shared" si="274"/>
        <v>3308.409174319976</v>
      </c>
      <c r="J2329">
        <f t="shared" si="275"/>
        <v>371.23458760624038</v>
      </c>
      <c r="K2329">
        <f t="shared" si="276"/>
        <v>8.9119098402251424</v>
      </c>
      <c r="L2329">
        <f>MIN(MAX(L2328*(1+MAX(MIN(((B2329-B2328)/B2328)/($K$7*卓尔金历!$O$8),0),-卓尔金历!$N$11))+MIN(MAX(((B2329-B2328)/B2328)/($K$7*卓尔金历!$O$8),0),卓尔金历!$N$11),0),1)</f>
        <v>1</v>
      </c>
      <c r="M2329">
        <f t="shared" si="277"/>
        <v>1803.3074467759579</v>
      </c>
      <c r="N2329">
        <f t="shared" si="278"/>
        <v>3.6631661049054264E-2</v>
      </c>
      <c r="O2329">
        <f t="shared" si="271"/>
        <v>2.2223689141989068E-2</v>
      </c>
      <c r="P2329">
        <f t="shared" si="272"/>
        <v>1.0738473739247377E-2</v>
      </c>
      <c r="Q2329">
        <f t="shared" si="279"/>
        <v>34.021080811130837</v>
      </c>
    </row>
    <row r="2330" spans="1:17">
      <c r="A2330" s="842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273"/>
        <v>4.5484495683624004</v>
      </c>
      <c r="G2330">
        <f>LN(F2330/参数实验室!$E$58)/参数实验室!$E$59</f>
        <v>0.60451175264923296</v>
      </c>
      <c r="H2330" s="905">
        <f>INDEX(神经网络!$F$10:$BN$70,MATCH(ROUND(G2330*2,1)/2,神经网络!$D$10:$D$70,0),MATCH(ROUND(E2330*2,1)/2,神经网络!$F$8:$BN$8,0))</f>
        <v>2.3213500398618008</v>
      </c>
      <c r="I2330">
        <f t="shared" si="274"/>
        <v>3548.8793837070034</v>
      </c>
      <c r="J2330">
        <f t="shared" si="275"/>
        <v>383.27600654403221</v>
      </c>
      <c r="K2330">
        <f t="shared" si="276"/>
        <v>9.2593309341405234</v>
      </c>
      <c r="L2330">
        <f>MIN(MAX(L2329*(1+MAX(MIN(((B2330-B2329)/B2329)/($K$7*卓尔金历!$O$8),0),-卓尔金历!$N$11))+MIN(MAX(((B2330-B2329)/B2329)/($K$7*卓尔金历!$O$8),0),卓尔金历!$N$11),0),1)</f>
        <v>1</v>
      </c>
      <c r="M2330">
        <f t="shared" si="277"/>
        <v>1934.380024702941</v>
      </c>
      <c r="N2330">
        <f t="shared" si="278"/>
        <v>3.2436145067829263E-2</v>
      </c>
      <c r="O2330">
        <f t="shared" si="271"/>
        <v>2.2680926928556493E-2</v>
      </c>
      <c r="P2330">
        <f t="shared" si="272"/>
        <v>1.427318565029569E-2</v>
      </c>
      <c r="Q2330">
        <f t="shared" si="279"/>
        <v>34.047634981115081</v>
      </c>
    </row>
    <row r="2331" spans="1:17">
      <c r="A2331" s="842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273"/>
        <v>4.4868980330236701</v>
      </c>
      <c r="G2331">
        <f>LN(F2331/参数实验室!$E$58)/参数实验室!$E$59</f>
        <v>0.59736071134795266</v>
      </c>
      <c r="H2331" s="905">
        <f>INDEX(神经网络!$F$10:$BN$70,MATCH(ROUND(G2331*2,1)/2,神经网络!$D$10:$D$70,0),MATCH(ROUND(E2331*2,1)/2,神经网络!$F$8:$BN$8,0))</f>
        <v>2.2408502304294888</v>
      </c>
      <c r="I2331">
        <f t="shared" si="274"/>
        <v>3659.4763437107213</v>
      </c>
      <c r="J2331">
        <f t="shared" si="275"/>
        <v>388.42145165795426</v>
      </c>
      <c r="K2331">
        <f t="shared" si="276"/>
        <v>9.42140638239845</v>
      </c>
      <c r="L2331">
        <f>MIN(MAX(L2330*(1+MAX(MIN(((B2331-B2330)/B2330)/($K$7*卓尔金历!$O$8),0),-卓尔金历!$N$11))+MIN(MAX(((B2331-B2330)/B2330)/($K$7*卓尔金历!$O$8),0),卓尔金历!$N$11),0),1)</f>
        <v>1</v>
      </c>
      <c r="M2331">
        <f t="shared" si="277"/>
        <v>1994.6628709462509</v>
      </c>
      <c r="N2331">
        <f t="shared" si="278"/>
        <v>1.3424907967284641E-2</v>
      </c>
      <c r="O2331">
        <f t="shared" si="271"/>
        <v>2.2676378612967993E-2</v>
      </c>
      <c r="P2331">
        <f t="shared" si="272"/>
        <v>0.55878254908784852</v>
      </c>
      <c r="Q2331">
        <f t="shared" si="279"/>
        <v>34.062779651144865</v>
      </c>
    </row>
    <row r="2332" spans="1:17">
      <c r="A2332" s="842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273"/>
        <v>4.5572921737957941</v>
      </c>
      <c r="G2332">
        <f>LN(F2332/参数实验室!$E$58)/参数实验室!$E$59</f>
        <v>0.6055311267548068</v>
      </c>
      <c r="H2332" s="905">
        <f>INDEX(神经网络!$F$10:$BN$70,MATCH(ROUND(G2332*2,1)/2,神经网络!$D$10:$D$70,0),MATCH(ROUND(E2332*2,1)/2,神经网络!$F$8:$BN$8,0))</f>
        <v>2.2408502304294888</v>
      </c>
      <c r="I2332">
        <f t="shared" si="274"/>
        <v>3456.2418155617693</v>
      </c>
      <c r="J2332">
        <f t="shared" si="275"/>
        <v>378.79494034555654</v>
      </c>
      <c r="K2332">
        <f t="shared" si="276"/>
        <v>9.1243082930537689</v>
      </c>
      <c r="L2332">
        <f>MIN(MAX(L2331*(1+MAX(MIN(((B2332-B2331)/B2331)/($K$7*卓尔金历!$O$8),0),-卓尔金历!$N$11))+MIN(MAX(((B2332-B2331)/B2331)/($K$7*卓尔金历!$O$8),0),卓尔金历!$N$11),0),1)</f>
        <v>0.27075740242173085</v>
      </c>
      <c r="M2332">
        <f t="shared" si="277"/>
        <v>1883.8862654109535</v>
      </c>
      <c r="N2332">
        <f t="shared" si="278"/>
        <v>-2.4783675750418881E-2</v>
      </c>
      <c r="O2332">
        <f t="shared" si="271"/>
        <v>2.3859484157556968E-2</v>
      </c>
      <c r="P2332">
        <f t="shared" si="272"/>
        <v>2.1814599042505153E-2</v>
      </c>
      <c r="Q2332">
        <f t="shared" si="279"/>
        <v>33.005715196823303</v>
      </c>
    </row>
    <row r="2333" spans="1:17">
      <c r="A2333" s="842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273"/>
        <v>4.5389417030987289</v>
      </c>
      <c r="G2333">
        <f>LN(F2333/参数实验室!$E$58)/参数实验室!$E$59</f>
        <v>0.6034134741231848</v>
      </c>
      <c r="H2333" s="905">
        <f>INDEX(神经网络!$F$10:$BN$70,MATCH(ROUND(G2333*2,1)/2,神经网络!$D$10:$D$70,0),MATCH(ROUND(E2333*2,1)/2,神经网络!$F$8:$BN$8,0))</f>
        <v>2.2408502304294888</v>
      </c>
      <c r="I2333">
        <f t="shared" si="274"/>
        <v>3480.1546030193608</v>
      </c>
      <c r="J2333">
        <f t="shared" si="275"/>
        <v>379.96448665256742</v>
      </c>
      <c r="K2333">
        <f t="shared" si="276"/>
        <v>9.1591575667479432</v>
      </c>
      <c r="L2333">
        <f>MIN(MAX(L2332*(1+MAX(MIN(((B2333-B2332)/B2332)/($K$7*卓尔金历!$O$8),0),-卓尔金历!$N$11))+MIN(MAX(((B2333-B2332)/B2332)/($K$7*卓尔金历!$O$8),0),卓尔金历!$N$11),0),1)</f>
        <v>0.36160627944945434</v>
      </c>
      <c r="M2333">
        <f t="shared" si="277"/>
        <v>1887.4153421518824</v>
      </c>
      <c r="N2333">
        <f t="shared" si="278"/>
        <v>3.0875446909190158E-3</v>
      </c>
      <c r="O2333">
        <f t="shared" si="271"/>
        <v>2.3851509996626358E-2</v>
      </c>
      <c r="P2333">
        <f t="shared" si="272"/>
        <v>1</v>
      </c>
      <c r="Q2333">
        <f t="shared" si="279"/>
        <v>33.010696723568664</v>
      </c>
    </row>
    <row r="2334" spans="1:17">
      <c r="A2334" s="842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273"/>
        <v>4.4061006569724182</v>
      </c>
      <c r="G2334">
        <f>LN(F2334/参数实验室!$E$58)/参数实验室!$E$59</f>
        <v>0.58782332179680552</v>
      </c>
      <c r="H2334" s="905">
        <f>INDEX(神经网络!$F$10:$BN$70,MATCH(ROUND(G2334*2,1)/2,神经网络!$D$10:$D$70,0),MATCH(ROUND(E2334*2,1)/2,神经网络!$F$8:$BN$8,0))</f>
        <v>2.3213500398618008</v>
      </c>
      <c r="I2334">
        <f t="shared" si="274"/>
        <v>3649.8377676285413</v>
      </c>
      <c r="J2334">
        <f t="shared" si="275"/>
        <v>388.23191412952366</v>
      </c>
      <c r="K2334">
        <f t="shared" si="276"/>
        <v>9.4011791272029903</v>
      </c>
      <c r="L2334">
        <f>MIN(MAX(L2333*(1+MAX(MIN(((B2334-B2333)/B2333)/($K$7*卓尔金历!$O$8),0),-卓尔金历!$N$11))+MIN(MAX(((B2334-B2333)/B2333)/($K$7*卓尔金历!$O$8),0),卓尔金历!$N$11),0),1)</f>
        <v>1</v>
      </c>
      <c r="M2334">
        <f t="shared" si="277"/>
        <v>1920.6923034952829</v>
      </c>
      <c r="N2334">
        <f t="shared" si="278"/>
        <v>2.1758421556159219E-2</v>
      </c>
      <c r="O2334">
        <f t="shared" si="271"/>
        <v>2.3597085382261518E-2</v>
      </c>
      <c r="P2334">
        <f t="shared" si="272"/>
        <v>0.10690872297227806</v>
      </c>
      <c r="Q2334">
        <f t="shared" si="279"/>
        <v>34.6202112782236</v>
      </c>
    </row>
    <row r="2335" spans="1:17">
      <c r="A2335" s="842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273"/>
        <v>4.2163795629118415</v>
      </c>
      <c r="G2335">
        <f>LN(F2335/参数实验室!$E$58)/参数实验室!$E$59</f>
        <v>0.56472278580061319</v>
      </c>
      <c r="H2335" s="905">
        <f>INDEX(神经网络!$F$10:$BN$70,MATCH(ROUND(G2335*2,1)/2,神经网络!$D$10:$D$70,0),MATCH(ROUND(E2335*2,1)/2,神经网络!$F$8:$BN$8,0))</f>
        <v>2.282978611644515</v>
      </c>
      <c r="I2335">
        <f t="shared" si="274"/>
        <v>4110.7761446431214</v>
      </c>
      <c r="J2335">
        <f t="shared" si="275"/>
        <v>409.35317824508172</v>
      </c>
      <c r="K2335">
        <f t="shared" si="276"/>
        <v>10.042125878358222</v>
      </c>
      <c r="L2335">
        <f>MIN(MAX(L2334*(1+MAX(MIN(((B2335-B2334)/B2334)/($K$7*卓尔金历!$O$8),0),-卓尔金历!$N$11))+MIN(MAX(((B2335-B2334)/B2334)/($K$7*卓尔金历!$O$8),0),卓尔金历!$N$11),0),1)</f>
        <v>1</v>
      </c>
      <c r="M2335">
        <f t="shared" si="277"/>
        <v>2163.2567267607978</v>
      </c>
      <c r="N2335">
        <f t="shared" si="278"/>
        <v>5.4403729695728993E-2</v>
      </c>
      <c r="O2335">
        <f t="shared" si="271"/>
        <v>2.5300912217901348E-2</v>
      </c>
      <c r="P2335">
        <f t="shared" si="272"/>
        <v>5.5313394322014844E-3</v>
      </c>
      <c r="Q2335">
        <f t="shared" si="279"/>
        <v>35.087636522128093</v>
      </c>
    </row>
    <row r="2336" spans="1:17">
      <c r="A2336" s="842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273"/>
        <v>4.1552817287257264</v>
      </c>
      <c r="G2336">
        <f>LN(F2336/参数实验室!$E$58)/参数实验室!$E$59</f>
        <v>0.55706169834452957</v>
      </c>
      <c r="H2336" s="905">
        <f>INDEX(神经网络!$F$10:$BN$70,MATCH(ROUND(G2336*2,1)/2,神经网络!$D$10:$D$70,0),MATCH(ROUND(E2336*2,1)/2,神经网络!$F$8:$BN$8,0))</f>
        <v>2.282978611644515</v>
      </c>
      <c r="I2336">
        <f t="shared" si="274"/>
        <v>4152.765749987846</v>
      </c>
      <c r="J2336">
        <f t="shared" si="275"/>
        <v>411.18470930928498</v>
      </c>
      <c r="K2336">
        <f t="shared" si="276"/>
        <v>10.099514052854087</v>
      </c>
      <c r="L2336">
        <f>MIN(MAX(L2335*(1+MAX(MIN(((B2336-B2335)/B2335)/($K$7*卓尔金历!$O$8),0),-卓尔金历!$N$11))+MIN(MAX(((B2336-B2335)/B2335)/($K$7*卓尔金历!$O$8),0),卓尔金历!$N$11),0),1)</f>
        <v>1</v>
      </c>
      <c r="M2336">
        <f t="shared" si="277"/>
        <v>2185.3533559665443</v>
      </c>
      <c r="N2336">
        <f t="shared" si="278"/>
        <v>4.474207509650171E-3</v>
      </c>
      <c r="O2336">
        <f t="shared" si="271"/>
        <v>2.5246618623706425E-2</v>
      </c>
      <c r="P2336">
        <f t="shared" si="272"/>
        <v>1</v>
      </c>
      <c r="Q2336">
        <f t="shared" si="279"/>
        <v>35.089618972803031</v>
      </c>
    </row>
    <row r="2337" spans="1:17">
      <c r="A2337" s="842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273"/>
        <v>3.8897127984952573</v>
      </c>
      <c r="G2337">
        <f>LN(F2337/参数实验室!$E$58)/参数实验室!$E$59</f>
        <v>0.52239776210499467</v>
      </c>
      <c r="H2337" s="905">
        <f>INDEX(神经网络!$F$10:$BN$70,MATCH(ROUND(G2337*2,1)/2,神经网络!$D$10:$D$70,0),MATCH(ROUND(E2337*2,1)/2,神经网络!$F$8:$BN$8,0))</f>
        <v>2.3932243952667358</v>
      </c>
      <c r="I2337">
        <f t="shared" si="274"/>
        <v>4797.2496367742342</v>
      </c>
      <c r="J2337">
        <f t="shared" si="275"/>
        <v>439.13650692310722</v>
      </c>
      <c r="K2337">
        <f t="shared" si="276"/>
        <v>10.924278808853924</v>
      </c>
      <c r="L2337">
        <f>MIN(MAX(L2336*(1+MAX(MIN(((B2337-B2336)/B2336)/($K$7*卓尔金历!$O$8),0),-卓尔金历!$N$11))+MIN(MAX(((B2337-B2336)/B2336)/($K$7*卓尔金历!$O$8),0),卓尔金历!$N$11),0),1)</f>
        <v>1</v>
      </c>
      <c r="M2337">
        <f t="shared" si="277"/>
        <v>2524.5068526113087</v>
      </c>
      <c r="N2337">
        <f t="shared" si="278"/>
        <v>6.7978689335934039E-2</v>
      </c>
      <c r="O2337">
        <f t="shared" si="271"/>
        <v>2.7553134812694429E-2</v>
      </c>
      <c r="P2337">
        <f t="shared" si="272"/>
        <v>2.446954070208738E-3</v>
      </c>
      <c r="Q2337">
        <f t="shared" si="279"/>
        <v>40.535313573205585</v>
      </c>
    </row>
    <row r="2338" spans="1:17">
      <c r="A2338" s="842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273"/>
        <v>4.1730154345847774</v>
      </c>
      <c r="G2338">
        <f>LN(F2338/参数实验室!$E$58)/参数实验室!$E$59</f>
        <v>0.55929687826271168</v>
      </c>
      <c r="H2338" s="905">
        <f>INDEX(神经网络!$F$10:$BN$70,MATCH(ROUND(G2338*2,1)/2,神经网络!$D$10:$D$70,0),MATCH(ROUND(E2338*2,1)/2,神经网络!$F$8:$BN$8,0))</f>
        <v>2.2024758952127366</v>
      </c>
      <c r="I2338">
        <f t="shared" si="274"/>
        <v>4092.2384832282087</v>
      </c>
      <c r="J2338">
        <f t="shared" si="275"/>
        <v>412.17030445712425</v>
      </c>
      <c r="K2338">
        <f t="shared" si="276"/>
        <v>9.9285136240422709</v>
      </c>
      <c r="L2338">
        <f>MIN(MAX(L2337*(1+MAX(MIN(((B2338-B2337)/B2337)/($K$7*卓尔金历!$O$8),0),-卓尔金历!$N$11))+MIN(MAX(((B2338-B2337)/B2337)/($K$7*卓尔金历!$O$8),0),卓尔金历!$N$11),0),1)</f>
        <v>0</v>
      </c>
      <c r="M2338">
        <f t="shared" si="277"/>
        <v>2153.5014593020037</v>
      </c>
      <c r="N2338">
        <f t="shared" si="278"/>
        <v>-6.1407334714498538E-2</v>
      </c>
      <c r="O2338">
        <f t="shared" si="271"/>
        <v>3.201409512740034E-2</v>
      </c>
      <c r="P2338">
        <f t="shared" si="272"/>
        <v>9.6063175903034082E-3</v>
      </c>
      <c r="Q2338">
        <f t="shared" si="279"/>
        <v>40.520736745393727</v>
      </c>
    </row>
    <row r="2339" spans="1:17">
      <c r="A2339" s="842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273"/>
        <v>4.8748918822587921</v>
      </c>
      <c r="G2339">
        <f>LN(F2339/参数实验室!$E$58)/参数实验室!$E$59</f>
        <v>0.6408901765528443</v>
      </c>
      <c r="H2339" s="905">
        <f>INDEX(神经网络!$F$10:$BN$70,MATCH(ROUND(G2339*2,1)/2,神经网络!$D$10:$D$70,0),MATCH(ROUND(E2339*2,1)/2,神经网络!$F$8:$BN$8,0))</f>
        <v>2.1134776296964115</v>
      </c>
      <c r="I2339">
        <f t="shared" si="274"/>
        <v>2864.1403685417786</v>
      </c>
      <c r="J2339">
        <f t="shared" si="275"/>
        <v>356.00893819081404</v>
      </c>
      <c r="K2339">
        <f t="shared" si="276"/>
        <v>8.0451361224157072</v>
      </c>
      <c r="L2339">
        <f>MIN(MAX(L2338*(1+MAX(MIN(((B2339-B2338)/B2338)/($K$7*卓尔金历!$O$8),0),-卓尔金历!$N$11))+MIN(MAX(((B2339-B2338)/B2338)/($K$7*卓尔金历!$O$8),0),卓尔金历!$N$11),0),1)</f>
        <v>0</v>
      </c>
      <c r="M2339">
        <f t="shared" si="277"/>
        <v>2153.5014593020037</v>
      </c>
      <c r="N2339">
        <f t="shared" si="278"/>
        <v>-0.13625767227525323</v>
      </c>
      <c r="O2339">
        <f t="shared" si="271"/>
        <v>4.5288382842652471E-2</v>
      </c>
      <c r="P2339">
        <f t="shared" si="272"/>
        <v>0</v>
      </c>
      <c r="Q2339">
        <f t="shared" si="279"/>
        <v>40.403919650091503</v>
      </c>
    </row>
    <row r="2340" spans="1:17">
      <c r="A2340" s="842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273"/>
        <v>4.9374868144724786</v>
      </c>
      <c r="G2340">
        <f>LN(F2340/参数实验室!$E$58)/参数实验室!$E$59</f>
        <v>0.64758654446059671</v>
      </c>
      <c r="H2340" s="905">
        <f>INDEX(神经网络!$F$10:$BN$70,MATCH(ROUND(G2340*2,1)/2,神经网络!$D$10:$D$70,0),MATCH(ROUND(E2340*2,1)/2,神经网络!$F$8:$BN$8,0))</f>
        <v>2.1134776296964115</v>
      </c>
      <c r="I2340">
        <f t="shared" si="274"/>
        <v>2865.1445087807729</v>
      </c>
      <c r="J2340">
        <f t="shared" si="275"/>
        <v>356.06799409440924</v>
      </c>
      <c r="K2340">
        <f t="shared" si="276"/>
        <v>8.0466218708247546</v>
      </c>
      <c r="L2340">
        <f>MIN(MAX(L2339*(1+MAX(MIN(((B2340-B2339)/B2339)/($K$7*卓尔金历!$O$8),0),-卓尔金历!$N$11))+MIN(MAX(((B2340-B2339)/B2339)/($K$7*卓尔金历!$O$8),0),卓尔金历!$N$11),0),1)</f>
        <v>4.8809991044958517E-3</v>
      </c>
      <c r="M2340">
        <f t="shared" si="277"/>
        <v>2153.5014593020037</v>
      </c>
      <c r="N2340">
        <f t="shared" si="278"/>
        <v>1.6588320477387716E-4</v>
      </c>
      <c r="O2340">
        <f t="shared" si="271"/>
        <v>4.5312891744793596E-2</v>
      </c>
      <c r="P2340">
        <f t="shared" si="272"/>
        <v>1</v>
      </c>
      <c r="Q2340">
        <f t="shared" si="279"/>
        <v>40.403919650091503</v>
      </c>
    </row>
    <row r="2341" spans="1:17">
      <c r="A2341" s="842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273"/>
        <v>4.7319267908639349</v>
      </c>
      <c r="G2341">
        <f>LN(F2341/参数实验室!$E$58)/参数实验室!$E$59</f>
        <v>0.62526765910115789</v>
      </c>
      <c r="H2341" s="905">
        <f>INDEX(神经网络!$F$10:$BN$70,MATCH(ROUND(G2341*2,1)/2,神经网络!$D$10:$D$70,0),MATCH(ROUND(E2341*2,1)/2,神经网络!$F$8:$BN$8,0))</f>
        <v>2.1134776296964115</v>
      </c>
      <c r="I2341">
        <f t="shared" si="274"/>
        <v>2998.4755288119477</v>
      </c>
      <c r="J2341">
        <f t="shared" si="275"/>
        <v>363.90806432305135</v>
      </c>
      <c r="K2341">
        <f t="shared" si="276"/>
        <v>8.2396512272674372</v>
      </c>
      <c r="L2341">
        <f>MIN(MAX(L2340*(1+MAX(MIN(((B2341-B2340)/B2340)/($K$7*卓尔金历!$O$8),0),-卓尔金历!$N$11))+MIN(MAX(((B2341-B2340)/B2340)/($K$7*卓尔金历!$O$8),0),卓尔金历!$N$11),0),1)</f>
        <v>0.65275913784793471</v>
      </c>
      <c r="M2341">
        <f t="shared" si="277"/>
        <v>2153.9906053721647</v>
      </c>
      <c r="N2341">
        <f t="shared" si="278"/>
        <v>2.2018463772858415E-2</v>
      </c>
      <c r="O2341">
        <f t="shared" si="271"/>
        <v>4.5403188847216489E-2</v>
      </c>
      <c r="P2341">
        <f t="shared" si="272"/>
        <v>0.80180685353315884</v>
      </c>
      <c r="Q2341">
        <f t="shared" si="279"/>
        <v>42.28413749030674</v>
      </c>
    </row>
    <row r="2342" spans="1:17">
      <c r="A2342" s="842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273"/>
        <v>4.7460778892949067</v>
      </c>
      <c r="G2342">
        <f>LN(F2342/参数实验室!$E$58)/参数实验室!$E$59</f>
        <v>0.62683492288612197</v>
      </c>
      <c r="H2342" s="905">
        <f>INDEX(神经网络!$F$10:$BN$70,MATCH(ROUND(G2342*2,1)/2,神经网络!$D$10:$D$70,0),MATCH(ROUND(E2342*2,1)/2,神经网络!$F$8:$BN$8,0))</f>
        <v>2.1134776296964115</v>
      </c>
      <c r="I2342">
        <f t="shared" si="274"/>
        <v>2965.086677365352</v>
      </c>
      <c r="J2342">
        <f t="shared" si="275"/>
        <v>361.99074258808469</v>
      </c>
      <c r="K2342">
        <f t="shared" si="276"/>
        <v>8.1910566446152835</v>
      </c>
      <c r="L2342">
        <f>MIN(MAX(L2341*(1+MAX(MIN(((B2342-B2341)/B2341)/($K$7*卓尔金历!$O$8),0),-卓尔金历!$N$11))+MIN(MAX(((B2342-B2341)/B2341)/($K$7*卓尔金历!$O$8),0),卓尔金历!$N$11),0),1)</f>
        <v>0.55156331485805421</v>
      </c>
      <c r="M2342">
        <f t="shared" si="277"/>
        <v>2138.3339952860397</v>
      </c>
      <c r="N2342">
        <f t="shared" si="278"/>
        <v>-5.2686981216900006E-3</v>
      </c>
      <c r="O2342">
        <f t="shared" si="271"/>
        <v>4.5468309314977959E-2</v>
      </c>
      <c r="P2342">
        <f t="shared" si="272"/>
        <v>1</v>
      </c>
      <c r="Q2342">
        <f t="shared" si="279"/>
        <v>41.906610321232996</v>
      </c>
    </row>
    <row r="2343" spans="1:17">
      <c r="A2343" s="842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273"/>
        <v>4.8242439660645111</v>
      </c>
      <c r="G2343">
        <f>LN(F2343/参数实验室!$E$58)/参数实验室!$E$59</f>
        <v>0.63540865621338316</v>
      </c>
      <c r="H2343" s="905">
        <f>INDEX(神经网络!$F$10:$BN$70,MATCH(ROUND(G2343*2,1)/2,神经网络!$D$10:$D$70,0),MATCH(ROUND(E2343*2,1)/2,神经网络!$F$8:$BN$8,0))</f>
        <v>2.1134776296964115</v>
      </c>
      <c r="I2343">
        <f t="shared" si="274"/>
        <v>2976.9404466918204</v>
      </c>
      <c r="J2343">
        <f t="shared" si="275"/>
        <v>362.6754718486888</v>
      </c>
      <c r="K2343">
        <f t="shared" si="276"/>
        <v>8.2082762076996065</v>
      </c>
      <c r="L2343">
        <f>MIN(MAX(L2342*(1+MAX(MIN(((B2343-B2342)/B2342)/($K$7*卓尔金历!$O$8),0),-卓尔金历!$N$11))+MIN(MAX(((B2343-B2342)/B2342)/($K$7*卓尔金历!$O$8),0),卓尔金历!$N$11),0),1)</f>
        <v>0.60722133244558663</v>
      </c>
      <c r="M2343">
        <f t="shared" si="277"/>
        <v>2143.0490853382571</v>
      </c>
      <c r="N2343">
        <f t="shared" si="278"/>
        <v>1.8915656674217589E-3</v>
      </c>
      <c r="O2343">
        <f t="shared" si="271"/>
        <v>4.546895248559308E-2</v>
      </c>
      <c r="P2343">
        <f t="shared" si="272"/>
        <v>1</v>
      </c>
      <c r="Q2343">
        <f t="shared" si="279"/>
        <v>42.07414380205639</v>
      </c>
    </row>
    <row r="2344" spans="1:17">
      <c r="A2344" s="842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273"/>
        <v>5.372732848194727</v>
      </c>
      <c r="G2344">
        <f>LN(F2344/参数实验室!$E$58)/参数实验室!$E$59</f>
        <v>0.691926334532453</v>
      </c>
      <c r="H2344" s="905">
        <f>INDEX(神经网络!$F$10:$BN$70,MATCH(ROUND(G2344*2,1)/2,神经网络!$D$10:$D$70,0),MATCH(ROUND(E2344*2,1)/2,神经网络!$F$8:$BN$8,0))</f>
        <v>1.8433648633081614</v>
      </c>
      <c r="I2344">
        <f t="shared" si="274"/>
        <v>2348.0275605950624</v>
      </c>
      <c r="J2344">
        <f t="shared" si="275"/>
        <v>326.42272854235631</v>
      </c>
      <c r="K2344">
        <f t="shared" si="276"/>
        <v>7.1932109969186309</v>
      </c>
      <c r="L2344">
        <f>MIN(MAX(L2343*(1+MAX(MIN(((B2344-B2343)/B2343)/($K$7*卓尔金历!$O$8),0),-卓尔金历!$N$11))+MIN(MAX(((B2344-B2343)/B2343)/($K$7*卓尔金历!$O$8),0),卓尔金历!$N$11),0),1)</f>
        <v>0</v>
      </c>
      <c r="M2344">
        <f t="shared" si="277"/>
        <v>1868.1334214021294</v>
      </c>
      <c r="N2344">
        <f t="shared" si="278"/>
        <v>-9.9959181473009667E-2</v>
      </c>
      <c r="O2344">
        <f t="shared" si="271"/>
        <v>5.0767347995320712E-2</v>
      </c>
      <c r="P2344">
        <f t="shared" si="272"/>
        <v>1.4663349532991537E-2</v>
      </c>
      <c r="Q2344">
        <f t="shared" si="279"/>
        <v>33.18549732677787</v>
      </c>
    </row>
    <row r="2345" spans="1:17">
      <c r="A2345" s="842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273"/>
        <v>5.7545029062150901</v>
      </c>
      <c r="G2345">
        <f>LN(F2345/参数实验室!$E$58)/参数实验室!$E$59</f>
        <v>0.72795545106131954</v>
      </c>
      <c r="H2345" s="905">
        <f>INDEX(神经网络!$F$10:$BN$70,MATCH(ROUND(G2345*2,1)/2,神经网络!$D$10:$D$70,0),MATCH(ROUND(E2345*2,1)/2,神经网络!$F$8:$BN$8,0))</f>
        <v>1.8759870743677802</v>
      </c>
      <c r="I2345">
        <f t="shared" si="274"/>
        <v>2078.7222249112706</v>
      </c>
      <c r="J2345">
        <f t="shared" si="275"/>
        <v>306.11268504848141</v>
      </c>
      <c r="K2345">
        <f t="shared" si="276"/>
        <v>6.7907091944982527</v>
      </c>
      <c r="L2345">
        <f>MIN(MAX(L2344*(1+MAX(MIN(((B2345-B2344)/B2344)/($K$7*卓尔金历!$O$8),0),-卓尔金历!$N$11))+MIN(MAX(((B2345-B2344)/B2344)/($K$7*卓尔金历!$O$8),0),卓尔金历!$N$11),0),1)</f>
        <v>0</v>
      </c>
      <c r="M2345">
        <f t="shared" si="277"/>
        <v>1868.1334214021294</v>
      </c>
      <c r="N2345">
        <f t="shared" si="278"/>
        <v>-6.2220065326240026E-2</v>
      </c>
      <c r="O2345">
        <f t="shared" si="271"/>
        <v>5.0617140604415793E-2</v>
      </c>
      <c r="P2345">
        <f t="shared" si="272"/>
        <v>4.0289613366428938E-2</v>
      </c>
      <c r="Q2345">
        <f t="shared" si="279"/>
        <v>33.129685879402508</v>
      </c>
    </row>
    <row r="2346" spans="1:17">
      <c r="A2346" s="842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273"/>
        <v>5.5048827521606416</v>
      </c>
      <c r="G2346">
        <f>LN(F2346/参数实验室!$E$58)/参数实验室!$E$59</f>
        <v>0.70467964859783672</v>
      </c>
      <c r="H2346" s="905">
        <f>INDEX(神经网络!$F$10:$BN$70,MATCH(ROUND(G2346*2,1)/2,神经网络!$D$10:$D$70,0),MATCH(ROUND(E2346*2,1)/2,神经网络!$F$8:$BN$8,0))</f>
        <v>1.9518375469254792</v>
      </c>
      <c r="I2346">
        <f t="shared" si="274"/>
        <v>2227.4497028632559</v>
      </c>
      <c r="J2346">
        <f t="shared" si="275"/>
        <v>317.7873987470569</v>
      </c>
      <c r="K2346">
        <f t="shared" si="276"/>
        <v>7.0092448965737502</v>
      </c>
      <c r="L2346">
        <f>MIN(MAX(L2345*(1+MAX(MIN(((B2346-B2345)/B2345)/($K$7*卓尔金历!$O$8),0),-卓尔金历!$N$11))+MIN(MAX(((B2346-B2345)/B2345)/($K$7*卓尔金历!$O$8),0),卓尔金历!$N$11),0),1)</f>
        <v>1</v>
      </c>
      <c r="M2346">
        <f t="shared" si="277"/>
        <v>1868.1334214021294</v>
      </c>
      <c r="N2346">
        <f t="shared" si="278"/>
        <v>3.8138614532509378E-2</v>
      </c>
      <c r="O2346">
        <f t="shared" si="271"/>
        <v>4.9383843105130498E-2</v>
      </c>
      <c r="P2346">
        <f t="shared" si="272"/>
        <v>0.3220924433823032</v>
      </c>
      <c r="Q2346">
        <f t="shared" si="279"/>
        <v>33.225186275295925</v>
      </c>
    </row>
    <row r="2347" spans="1:17">
      <c r="A2347" s="842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273"/>
        <v>5.10580141354112</v>
      </c>
      <c r="G2347">
        <f>LN(F2347/参数实验室!$E$58)/参数实验室!$E$59</f>
        <v>0.66518015876313275</v>
      </c>
      <c r="H2347" s="905">
        <f>INDEX(神经网络!$F$10:$BN$70,MATCH(ROUND(G2347*2,1)/2,神经网络!$D$10:$D$70,0),MATCH(ROUND(E2347*2,1)/2,神经网络!$F$8:$BN$8,0))</f>
        <v>1.9134051556256948</v>
      </c>
      <c r="I2347">
        <f t="shared" si="274"/>
        <v>2432.3112050683403</v>
      </c>
      <c r="J2347">
        <f t="shared" si="275"/>
        <v>332.76166154582785</v>
      </c>
      <c r="K2347">
        <f t="shared" si="276"/>
        <v>7.3094694676338579</v>
      </c>
      <c r="L2347">
        <f>MIN(MAX(L2346*(1+MAX(MIN(((B2347-B2346)/B2346)/($K$7*卓尔金历!$O$8),0),-卓尔金历!$N$11))+MIN(MAX(((B2347-B2346)/B2346)/($K$7*卓尔金历!$O$8),0),卓尔金历!$N$11),0),1)</f>
        <v>1</v>
      </c>
      <c r="M2347">
        <f t="shared" si="277"/>
        <v>2039.9481288390762</v>
      </c>
      <c r="N2347">
        <f t="shared" si="278"/>
        <v>4.7120379403998117E-2</v>
      </c>
      <c r="O2347">
        <f t="shared" si="271"/>
        <v>5.0404744841548769E-2</v>
      </c>
      <c r="P2347">
        <f t="shared" si="272"/>
        <v>0.12009103593075632</v>
      </c>
      <c r="Q2347">
        <f t="shared" si="279"/>
        <v>34.209424906923154</v>
      </c>
    </row>
    <row r="2348" spans="1:17">
      <c r="A2348" s="842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273"/>
        <v>5.0701994413951734</v>
      </c>
      <c r="G2348">
        <f>LN(F2348/参数实验室!$E$58)/参数实验室!$E$59</f>
        <v>0.66150761283279735</v>
      </c>
      <c r="H2348" s="905">
        <f>INDEX(神经网络!$F$10:$BN$70,MATCH(ROUND(G2348*2,1)/2,神经网络!$D$10:$D$70,0),MATCH(ROUND(E2348*2,1)/2,神经网络!$F$8:$BN$8,0))</f>
        <v>1.9134051556256948</v>
      </c>
      <c r="I2348">
        <f t="shared" si="274"/>
        <v>2363.9802138657592</v>
      </c>
      <c r="J2348">
        <f t="shared" si="275"/>
        <v>327.87598260244971</v>
      </c>
      <c r="K2348">
        <f t="shared" si="276"/>
        <v>7.2099828572441975</v>
      </c>
      <c r="L2348">
        <f>MIN(MAX(L2347*(1+MAX(MIN(((B2348-B2347)/B2347)/($K$7*卓尔金历!$O$8),0),-卓尔金历!$N$11))+MIN(MAX(((B2348-B2347)/B2347)/($K$7*卓尔金历!$O$8),0),卓尔金历!$N$11),0),1)</f>
        <v>0.56798587048321592</v>
      </c>
      <c r="M2348">
        <f t="shared" si="277"/>
        <v>1982.6398052351858</v>
      </c>
      <c r="N2348">
        <f t="shared" si="278"/>
        <v>-1.4682217057944532E-2</v>
      </c>
      <c r="O2348">
        <f t="shared" ref="O2348:O2411" si="280">STDEVP(N2328:N2348)</f>
        <v>5.0215640117156742E-2</v>
      </c>
      <c r="P2348">
        <f t="shared" ref="P2348:P2411" si="281">MIN(O2347*MAX(1-LN(MAX(ABS(N2348),0.0001)/O2348),0)+MAX(-LN(MAX(ABS(N2348),0.0001)/O2348),0),1)</f>
        <v>1</v>
      </c>
      <c r="Q2348">
        <f t="shared" si="279"/>
        <v>34.094011849907773</v>
      </c>
    </row>
    <row r="2349" spans="1:17">
      <c r="A2349" s="842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273"/>
        <v>4.9640198206529895</v>
      </c>
      <c r="G2349">
        <f>LN(F2349/参数实验室!$E$58)/参数实验室!$E$59</f>
        <v>0.65039944746924971</v>
      </c>
      <c r="H2349" s="905">
        <f>INDEX(神经网络!$F$10:$BN$70,MATCH(ROUND(G2349*2,1)/2,神经网络!$D$10:$D$70,0),MATCH(ROUND(E2349*2,1)/2,神经网络!$F$8:$BN$8,0))</f>
        <v>1.9134051556256948</v>
      </c>
      <c r="I2349">
        <f t="shared" si="274"/>
        <v>2388.3004891792671</v>
      </c>
      <c r="J2349">
        <f t="shared" si="275"/>
        <v>329.63888113004236</v>
      </c>
      <c r="K2349">
        <f t="shared" si="276"/>
        <v>7.2452026320192608</v>
      </c>
      <c r="L2349">
        <f>MIN(MAX(L2348*(1+MAX(MIN(((B2349-B2348)/B2348)/($K$7*卓尔金历!$O$8),0),-卓尔金历!$N$11))+MIN(MAX(((B2349-B2348)/B2348)/($K$7*卓尔金历!$O$8),0),卓尔金历!$N$11),0),1)</f>
        <v>0.72619226047960694</v>
      </c>
      <c r="M2349">
        <f t="shared" si="277"/>
        <v>1994.2250710571207</v>
      </c>
      <c r="N2349">
        <f t="shared" si="278"/>
        <v>5.376723581885982E-3</v>
      </c>
      <c r="O2349">
        <f t="shared" si="280"/>
        <v>4.9646573409585726E-2</v>
      </c>
      <c r="P2349">
        <f t="shared" si="281"/>
        <v>1</v>
      </c>
      <c r="Q2349">
        <f t="shared" si="279"/>
        <v>34.444765950922779</v>
      </c>
    </row>
    <row r="2350" spans="1:17">
      <c r="A2350" s="842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273"/>
        <v>4.5758167710548809</v>
      </c>
      <c r="G2350">
        <f>LN(F2350/参数实验室!$E$58)/参数实验室!$E$59</f>
        <v>0.60766024251584394</v>
      </c>
      <c r="H2350" s="905">
        <f>INDEX(神经网络!$F$10:$BN$70,MATCH(ROUND(G2350*2,1)/2,神经网络!$D$10:$D$70,0),MATCH(ROUND(E2350*2,1)/2,神经网络!$F$8:$BN$8,0))</f>
        <v>2.0684925905877729</v>
      </c>
      <c r="I2350">
        <f t="shared" si="274"/>
        <v>2723.776323101501</v>
      </c>
      <c r="J2350">
        <f t="shared" si="275"/>
        <v>353.83823470731386</v>
      </c>
      <c r="K2350">
        <f t="shared" si="276"/>
        <v>7.6978010173336431</v>
      </c>
      <c r="L2350">
        <f>MIN(MAX(L2349*(1+MAX(MIN(((B2350-B2349)/B2349)/($K$7*卓尔金历!$O$8),0),-卓尔金历!$N$11))+MIN(MAX(((B2350-B2349)/B2349)/($K$7*卓尔金历!$O$8),0),卓尔金历!$N$11),0),1)</f>
        <v>1</v>
      </c>
      <c r="M2350">
        <f t="shared" si="277"/>
        <v>2197.6471373428749</v>
      </c>
      <c r="N2350">
        <f t="shared" si="278"/>
        <v>7.3411708880679133E-2</v>
      </c>
      <c r="O2350">
        <f t="shared" si="280"/>
        <v>5.1611377930617069E-2</v>
      </c>
      <c r="P2350">
        <f t="shared" si="281"/>
        <v>3.2154035505605166E-2</v>
      </c>
      <c r="Q2350">
        <f t="shared" si="279"/>
        <v>39.28309623389859</v>
      </c>
    </row>
    <row r="2351" spans="1:17">
      <c r="A2351" s="842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273"/>
        <v>4.514844654107625</v>
      </c>
      <c r="G2351">
        <f>LN(F2351/参数实验室!$E$58)/参数实验室!$E$59</f>
        <v>0.60061962347231213</v>
      </c>
      <c r="H2351" s="905">
        <f>INDEX(神经网络!$F$10:$BN$70,MATCH(ROUND(G2351*2,1)/2,神经网络!$D$10:$D$70,0),MATCH(ROUND(E2351*2,1)/2,神经网络!$F$8:$BN$8,0))</f>
        <v>1.9717767917554325</v>
      </c>
      <c r="I2351">
        <f t="shared" si="274"/>
        <v>2805.6746766810697</v>
      </c>
      <c r="J2351">
        <f t="shared" si="275"/>
        <v>358.98168468935768</v>
      </c>
      <c r="K2351">
        <f t="shared" si="276"/>
        <v>7.8156485312306136</v>
      </c>
      <c r="L2351">
        <f>MIN(MAX(L2350*(1+MAX(MIN(((B2351-B2350)/B2350)/($K$7*卓尔金历!$O$8),0),-卓尔金历!$N$11))+MIN(MAX(((B2351-B2350)/B2350)/($K$7*卓尔金历!$O$8),0),卓尔金历!$N$11),0),1)</f>
        <v>1</v>
      </c>
      <c r="M2351">
        <f t="shared" si="277"/>
        <v>2263.7258681001385</v>
      </c>
      <c r="N2351">
        <f t="shared" si="278"/>
        <v>1.4536162227630196E-2</v>
      </c>
      <c r="O2351">
        <f t="shared" si="280"/>
        <v>5.1199959911339729E-2</v>
      </c>
      <c r="P2351">
        <f t="shared" si="281"/>
        <v>1</v>
      </c>
      <c r="Q2351">
        <f t="shared" si="279"/>
        <v>39.321075356609015</v>
      </c>
    </row>
    <row r="2352" spans="1:17">
      <c r="A2352" s="842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273"/>
        <v>4.4562834029543872</v>
      </c>
      <c r="G2352">
        <f>LN(F2352/参数实验室!$E$58)/参数实验室!$E$59</f>
        <v>0.59376729769528913</v>
      </c>
      <c r="H2352" s="905">
        <f>INDEX(神经网络!$F$10:$BN$70,MATCH(ROUND(G2352*2,1)/2,神经网络!$D$10:$D$70,0),MATCH(ROUND(E2352*2,1)/2,神经网络!$F$8:$BN$8,0))</f>
        <v>2.0684925905877729</v>
      </c>
      <c r="I2352">
        <f t="shared" si="274"/>
        <v>2752.6063772697876</v>
      </c>
      <c r="J2352">
        <f t="shared" si="275"/>
        <v>355.53808706755484</v>
      </c>
      <c r="K2352">
        <f t="shared" si="276"/>
        <v>7.7420858056953321</v>
      </c>
      <c r="L2352">
        <f>MIN(MAX(L2351*(1+MAX(MIN(((B2352-B2351)/B2351)/($K$7*卓尔金历!$O$8),0),-卓尔金历!$N$11))+MIN(MAX(((B2352-B2351)/B2351)/($K$7*卓尔金历!$O$8),0),卓尔金历!$N$11),0),1)</f>
        <v>0.717741896789029</v>
      </c>
      <c r="M2352">
        <f t="shared" si="277"/>
        <v>2220.9083300755551</v>
      </c>
      <c r="N2352">
        <f t="shared" si="278"/>
        <v>-9.5926833280719874E-3</v>
      </c>
      <c r="O2352">
        <f t="shared" si="280"/>
        <v>5.1109622099201168E-2</v>
      </c>
      <c r="P2352">
        <f t="shared" si="281"/>
        <v>1</v>
      </c>
      <c r="Q2352">
        <f t="shared" si="279"/>
        <v>38.577331751000912</v>
      </c>
    </row>
    <row r="2353" spans="1:17">
      <c r="A2353" s="842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273"/>
        <v>4.3693151628693343</v>
      </c>
      <c r="G2353">
        <f>LN(F2353/参数实验室!$E$58)/参数实验室!$E$59</f>
        <v>0.58342304520796717</v>
      </c>
      <c r="H2353" s="905">
        <f>INDEX(神经网络!$F$10:$BN$70,MATCH(ROUND(G2353*2,1)/2,神经网络!$D$10:$D$70,0),MATCH(ROUND(E2353*2,1)/2,神经网络!$F$8:$BN$8,0))</f>
        <v>1.9717767917554325</v>
      </c>
      <c r="I2353">
        <f t="shared" si="274"/>
        <v>2758.5364706147429</v>
      </c>
      <c r="J2353">
        <f t="shared" si="275"/>
        <v>355.90838354415195</v>
      </c>
      <c r="K2353">
        <f t="shared" si="276"/>
        <v>7.7506925887643074</v>
      </c>
      <c r="L2353">
        <f>MIN(MAX(L2352*(1+MAX(MIN(((B2353-B2352)/B2352)/($K$7*卓尔金历!$O$8),0),-卓尔金历!$N$11))+MIN(MAX(((B2353-B2352)/B2352)/($K$7*卓尔金历!$O$8),0),卓尔金历!$N$11),0),1)</f>
        <v>0.74838761184371749</v>
      </c>
      <c r="M2353">
        <f t="shared" si="277"/>
        <v>2224.3424570510178</v>
      </c>
      <c r="N2353">
        <f t="shared" si="278"/>
        <v>1.0415100099437241E-3</v>
      </c>
      <c r="O2353">
        <f t="shared" si="280"/>
        <v>5.0877191905491524E-2</v>
      </c>
      <c r="P2353">
        <f t="shared" si="281"/>
        <v>1</v>
      </c>
      <c r="Q2353">
        <f t="shared" si="279"/>
        <v>38.660441047038233</v>
      </c>
    </row>
    <row r="2354" spans="1:17">
      <c r="A2354" s="842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273"/>
        <v>4.1519952237174875</v>
      </c>
      <c r="G2354">
        <f>LN(F2354/参数实验室!$E$58)/参数实验室!$E$59</f>
        <v>0.55664641532434167</v>
      </c>
      <c r="H2354" s="905">
        <f>INDEX(神经网络!$F$10:$BN$70,MATCH(ROUND(G2354*2,1)/2,神经网络!$D$10:$D$70,0),MATCH(ROUND(E2354*2,1)/2,神经网络!$F$8:$BN$8,0))</f>
        <v>2.0168851043821112</v>
      </c>
      <c r="I2354">
        <f t="shared" si="274"/>
        <v>2966.4354445397407</v>
      </c>
      <c r="J2354">
        <f t="shared" si="275"/>
        <v>369.51199074258773</v>
      </c>
      <c r="K2354">
        <f t="shared" si="276"/>
        <v>8.0279815509593071</v>
      </c>
      <c r="L2354">
        <f>MIN(MAX(L2353*(1+MAX(MIN(((B2354-B2353)/B2353)/($K$7*卓尔金历!$O$8),0),-卓尔金历!$N$11))+MIN(MAX(((B2354-B2353)/B2353)/($K$7*卓尔金历!$O$8),0),卓尔金历!$N$11),0),1)</f>
        <v>1</v>
      </c>
      <c r="M2354">
        <f t="shared" si="277"/>
        <v>2349.8014673493872</v>
      </c>
      <c r="N2354">
        <f t="shared" si="278"/>
        <v>3.8222216242760162E-2</v>
      </c>
      <c r="O2354">
        <f t="shared" si="280"/>
        <v>5.1577311487014811E-2</v>
      </c>
      <c r="P2354">
        <f t="shared" si="281"/>
        <v>0.36578825552188271</v>
      </c>
      <c r="Q2354">
        <f t="shared" si="279"/>
        <v>41.574111433776302</v>
      </c>
    </row>
    <row r="2355" spans="1:17">
      <c r="A2355" s="842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273"/>
        <v>4.1730642677989964</v>
      </c>
      <c r="G2355">
        <f>LN(F2355/参数实验室!$E$58)/参数实验室!$E$59</f>
        <v>0.55930302014269218</v>
      </c>
      <c r="H2355" s="905">
        <f>INDEX(神经网络!$F$10:$BN$70,MATCH(ROUND(G2355*2,1)/2,神经网络!$D$10:$D$70,0),MATCH(ROUND(E2355*2,1)/2,神经网络!$F$8:$BN$8,0))</f>
        <v>2.0168851043821112</v>
      </c>
      <c r="I2355">
        <f t="shared" si="274"/>
        <v>2856.6398937460449</v>
      </c>
      <c r="J2355">
        <f t="shared" si="275"/>
        <v>362.73093651490325</v>
      </c>
      <c r="K2355">
        <f t="shared" si="276"/>
        <v>7.8753687821404679</v>
      </c>
      <c r="L2355">
        <f>MIN(MAX(L2354*(1+MAX(MIN(((B2355-B2354)/B2354)/($K$7*卓尔金历!$O$8),0),-卓尔金历!$N$11))+MIN(MAX(((B2355-B2354)/B2354)/($K$7*卓尔金历!$O$8),0),卓尔金历!$N$11),0),1)</f>
        <v>0.46002333485829527</v>
      </c>
      <c r="M2355">
        <f t="shared" si="277"/>
        <v>2262.829156241673</v>
      </c>
      <c r="N2355">
        <f t="shared" si="278"/>
        <v>-1.8351378027156702E-2</v>
      </c>
      <c r="O2355">
        <f t="shared" si="280"/>
        <v>5.1480800717314729E-2</v>
      </c>
      <c r="P2355">
        <f t="shared" si="281"/>
        <v>1</v>
      </c>
      <c r="Q2355">
        <f t="shared" si="279"/>
        <v>41.011248599593195</v>
      </c>
    </row>
    <row r="2356" spans="1:17">
      <c r="A2356" s="842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273"/>
        <v>4.104519407330443</v>
      </c>
      <c r="G2356">
        <f>LN(F2356/参数实验室!$E$58)/参数实验室!$E$59</f>
        <v>0.55061041831496393</v>
      </c>
      <c r="H2356" s="905">
        <f>INDEX(神经网络!$F$10:$BN$70,MATCH(ROUND(G2356*2,1)/2,神经网络!$D$10:$D$70,0),MATCH(ROUND(E2356*2,1)/2,神经网络!$F$8:$BN$8,0))</f>
        <v>2.0168851043821112</v>
      </c>
      <c r="I2356">
        <f t="shared" si="274"/>
        <v>2951.1714743430789</v>
      </c>
      <c r="J2356">
        <f t="shared" si="275"/>
        <v>368.682414907625</v>
      </c>
      <c r="K2356">
        <f t="shared" si="276"/>
        <v>8.0046439835827474</v>
      </c>
      <c r="L2356">
        <f>MIN(MAX(L2355*(1+MAX(MIN(((B2356-B2355)/B2355)/($K$7*卓尔金历!$O$8),0),-卓尔金历!$N$11))+MIN(MAX(((B2356-B2355)/B2355)/($K$7*卓尔金历!$O$8),0),卓尔金历!$N$11),0),1)</f>
        <v>0.94280033844033384</v>
      </c>
      <c r="M2356">
        <f t="shared" si="277"/>
        <v>2297.2762867523206</v>
      </c>
      <c r="N2356">
        <f t="shared" si="278"/>
        <v>1.640741881545375E-2</v>
      </c>
      <c r="O2356">
        <f t="shared" si="280"/>
        <v>5.0121488869198226E-2</v>
      </c>
      <c r="P2356">
        <f t="shared" si="281"/>
        <v>1</v>
      </c>
      <c r="Q2356">
        <f t="shared" si="279"/>
        <v>42.36838785990561</v>
      </c>
    </row>
    <row r="2357" spans="1:17">
      <c r="A2357" s="842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273"/>
        <v>4.2211392498339535</v>
      </c>
      <c r="G2357">
        <f>LN(F2357/参数实验室!$E$58)/参数实验室!$E$59</f>
        <v>0.56531493646606357</v>
      </c>
      <c r="H2357" s="905">
        <f>INDEX(神经网络!$F$10:$BN$70,MATCH(ROUND(G2357*2,1)/2,神经网络!$D$10:$D$70,0),MATCH(ROUND(E2357*2,1)/2,神经网络!$F$8:$BN$8,0))</f>
        <v>1.9194791498003754</v>
      </c>
      <c r="I2357">
        <f t="shared" si="274"/>
        <v>2847.6089136111195</v>
      </c>
      <c r="J2357">
        <f t="shared" si="275"/>
        <v>362.26766689278122</v>
      </c>
      <c r="K2357">
        <f t="shared" si="276"/>
        <v>7.8605108152086727</v>
      </c>
      <c r="L2357">
        <f>MIN(MAX(L2356*(1+MAX(MIN(((B2357-B2356)/B2356)/($K$7*卓尔金历!$O$8),0),-卓尔金历!$N$11))+MIN(MAX(((B2357-B2356)/B2356)/($K$7*卓尔金历!$O$8),0),卓尔金历!$N$11),0),1)</f>
        <v>0.46012710235410997</v>
      </c>
      <c r="M2357">
        <f t="shared" si="277"/>
        <v>2221.2714386376342</v>
      </c>
      <c r="N2357">
        <f t="shared" si="278"/>
        <v>-1.7399115757802081E-2</v>
      </c>
      <c r="O2357">
        <f t="shared" si="280"/>
        <v>5.0168787606280359E-2</v>
      </c>
      <c r="P2357">
        <f t="shared" si="281"/>
        <v>1</v>
      </c>
      <c r="Q2357">
        <f t="shared" si="279"/>
        <v>40.881595655859456</v>
      </c>
    </row>
    <row r="2358" spans="1:17">
      <c r="A2358" s="842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273"/>
        <v>4.2399355143301483</v>
      </c>
      <c r="G2358">
        <f>LN(F2358/参数实验室!$E$58)/参数实验室!$E$59</f>
        <v>0.5676468651912614</v>
      </c>
      <c r="H2358" s="905">
        <f>INDEX(神经网络!$F$10:$BN$70,MATCH(ROUND(G2358*2,1)/2,神经网络!$D$10:$D$70,0),MATCH(ROUND(E2358*2,1)/2,神经网络!$F$8:$BN$8,0))</f>
        <v>1.9194791498003754</v>
      </c>
      <c r="I2358">
        <f t="shared" si="274"/>
        <v>2801.3771522573561</v>
      </c>
      <c r="J2358">
        <f t="shared" si="275"/>
        <v>359.20354335421536</v>
      </c>
      <c r="K2358">
        <f t="shared" si="276"/>
        <v>7.7988572331394881</v>
      </c>
      <c r="L2358">
        <f>MIN(MAX(L2357*(1+MAX(MIN(((B2358-B2357)/B2357)/($K$7*卓尔金历!$O$8),0),-卓尔金历!$N$11))+MIN(MAX(((B2358-B2357)/B2357)/($K$7*卓尔金历!$O$8),0),卓尔金历!$N$11),0),1)</f>
        <v>0.34561251232444778</v>
      </c>
      <c r="M2358">
        <f t="shared" si="277"/>
        <v>2204.6778796634439</v>
      </c>
      <c r="N2358">
        <f t="shared" si="278"/>
        <v>-8.458175593884178E-3</v>
      </c>
      <c r="O2358">
        <f t="shared" si="280"/>
        <v>4.7463181877855871E-2</v>
      </c>
      <c r="P2358">
        <f t="shared" si="281"/>
        <v>1</v>
      </c>
      <c r="Q2358">
        <f t="shared" si="279"/>
        <v>40.217871025314608</v>
      </c>
    </row>
    <row r="2359" spans="1:17">
      <c r="A2359" s="842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273"/>
        <v>4.2086224588822221</v>
      </c>
      <c r="G2359">
        <f>LN(F2359/参数实验室!$E$58)/参数实验室!$E$59</f>
        <v>0.56375629379206738</v>
      </c>
      <c r="H2359" s="905">
        <f>INDEX(神经网络!$F$10:$BN$70,MATCH(ROUND(G2359*2,1)/2,神经网络!$D$10:$D$70,0),MATCH(ROUND(E2359*2,1)/2,神经网络!$F$8:$BN$8,0))</f>
        <v>2.0168851043821112</v>
      </c>
      <c r="I2359">
        <f t="shared" si="274"/>
        <v>2846.887897400371</v>
      </c>
      <c r="J2359">
        <f t="shared" si="275"/>
        <v>362.24372531024261</v>
      </c>
      <c r="K2359">
        <f t="shared" si="276"/>
        <v>7.8590399183924085</v>
      </c>
      <c r="L2359">
        <f>MIN(MAX(L2358*(1+MAX(MIN(((B2359-B2358)/B2358)/($K$7*卓尔金历!$O$8),0),-卓尔金历!$N$11))+MIN(MAX(((B2359-B2358)/B2358)/($K$7*卓尔金历!$O$8),0),卓尔金历!$N$11),0),1)</f>
        <v>0.59465031502338084</v>
      </c>
      <c r="M2359">
        <f t="shared" si="277"/>
        <v>2217.0566346111623</v>
      </c>
      <c r="N2359">
        <f t="shared" si="278"/>
        <v>8.4636747389468057E-3</v>
      </c>
      <c r="O2359">
        <f t="shared" si="280"/>
        <v>4.6055045335674165E-2</v>
      </c>
      <c r="P2359">
        <f t="shared" si="281"/>
        <v>1</v>
      </c>
      <c r="Q2359">
        <f t="shared" si="279"/>
        <v>40.871244412383476</v>
      </c>
    </row>
    <row r="2360" spans="1:17">
      <c r="A2360" s="842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273"/>
        <v>4.1374308836200573</v>
      </c>
      <c r="G2360">
        <f>LN(F2360/参数实验室!$E$58)/参数实验室!$E$59</f>
        <v>0.55480209931217239</v>
      </c>
      <c r="H2360" s="905">
        <f>INDEX(神经网络!$F$10:$BN$70,MATCH(ROUND(G2360*2,1)/2,神经网络!$D$10:$D$70,0),MATCH(ROUND(E2360*2,1)/2,神经网络!$F$8:$BN$8,0))</f>
        <v>2.0168851043821112</v>
      </c>
      <c r="I2360">
        <f t="shared" si="274"/>
        <v>2926.0753888962408</v>
      </c>
      <c r="J2360">
        <f t="shared" si="275"/>
        <v>367.23953553329835</v>
      </c>
      <c r="K2360">
        <f t="shared" si="276"/>
        <v>7.9677570244365139</v>
      </c>
      <c r="L2360">
        <f>MIN(MAX(L2359*(1+MAX(MIN(((B2360-B2359)/B2359)/($K$7*卓尔金历!$O$8),0),-卓尔金历!$N$11))+MIN(MAX(((B2360-B2359)/B2359)/($K$7*卓尔金历!$O$8),0),卓尔金历!$N$11),0),1)</f>
        <v>1</v>
      </c>
      <c r="M2360">
        <f t="shared" si="277"/>
        <v>2253.7277956254843</v>
      </c>
      <c r="N2360">
        <f t="shared" si="278"/>
        <v>1.37912954013962E-2</v>
      </c>
      <c r="O2360">
        <f t="shared" si="280"/>
        <v>3.5590569931382307E-2</v>
      </c>
      <c r="P2360">
        <f t="shared" si="281"/>
        <v>1</v>
      </c>
      <c r="Q2360">
        <f t="shared" si="279"/>
        <v>42.008096805583307</v>
      </c>
    </row>
    <row r="2361" spans="1:17">
      <c r="A2361" s="842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273"/>
        <v>4.1218851184298053</v>
      </c>
      <c r="G2361">
        <f>LN(F2361/参数实验室!$E$58)/参数实验室!$E$59</f>
        <v>0.55282632617400929</v>
      </c>
      <c r="H2361" s="905">
        <f>INDEX(神经网络!$F$10:$BN$70,MATCH(ROUND(G2361*2,1)/2,神经网络!$D$10:$D$70,0),MATCH(ROUND(E2361*2,1)/2,神经网络!$F$8:$BN$8,0))</f>
        <v>2.0168851043821112</v>
      </c>
      <c r="I2361">
        <f t="shared" si="274"/>
        <v>2943.1002418413677</v>
      </c>
      <c r="J2361">
        <f t="shared" si="275"/>
        <v>368.29895056063168</v>
      </c>
      <c r="K2361">
        <f t="shared" si="276"/>
        <v>7.991063339608556</v>
      </c>
      <c r="L2361">
        <f>MIN(MAX(L2360*(1+MAX(MIN(((B2361-B2360)/B2360)/($K$7*卓尔金历!$O$8),0),-卓尔金历!$N$11))+MIN(MAX(((B2361-B2360)/B2360)/($K$7*卓尔金历!$O$8),0),卓尔金历!$N$11),0),1)</f>
        <v>1</v>
      </c>
      <c r="M2361">
        <f t="shared" si="277"/>
        <v>2266.8407128266172</v>
      </c>
      <c r="N2361">
        <f t="shared" si="278"/>
        <v>2.8848065767070313E-3</v>
      </c>
      <c r="O2361">
        <f t="shared" si="280"/>
        <v>3.5588147862926439E-2</v>
      </c>
      <c r="P2361">
        <f t="shared" si="281"/>
        <v>1</v>
      </c>
      <c r="Q2361">
        <f t="shared" si="279"/>
        <v>42.252513498787337</v>
      </c>
    </row>
    <row r="2362" spans="1:17">
      <c r="A2362" s="842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273"/>
        <v>4.0995553653883672</v>
      </c>
      <c r="G2362">
        <f>LN(F2362/参数实验室!$E$58)/参数实验室!$E$59</f>
        <v>0.54997527105620336</v>
      </c>
      <c r="H2362" s="905">
        <f>INDEX(神经网络!$F$10:$BN$70,MATCH(ROUND(G2362*2,1)/2,神经网络!$D$10:$D$70,0),MATCH(ROUND(E2362*2,1)/2,神经网络!$F$8:$BN$8,0))</f>
        <v>2.0168851043821112</v>
      </c>
      <c r="I2362">
        <f t="shared" si="274"/>
        <v>2940.4377537364312</v>
      </c>
      <c r="J2362">
        <f t="shared" si="275"/>
        <v>368.13375364111528</v>
      </c>
      <c r="K2362">
        <f t="shared" si="276"/>
        <v>7.9874168686063847</v>
      </c>
      <c r="L2362">
        <f>MIN(MAX(L2361*(1+MAX(MIN(((B2362-B2361)/B2361)/($K$7*卓尔金历!$O$8),0),-卓尔金历!$N$11))+MIN(MAX(((B2362-B2361)/B2361)/($K$7*卓尔金历!$O$8),0),卓尔金历!$N$11),0),1)</f>
        <v>0.98680201063336836</v>
      </c>
      <c r="M2362">
        <f t="shared" si="277"/>
        <v>2264.7900057702</v>
      </c>
      <c r="N2362">
        <f t="shared" si="278"/>
        <v>-4.485402938697188E-4</v>
      </c>
      <c r="O2362">
        <f t="shared" si="280"/>
        <v>3.5314612073532696E-2</v>
      </c>
      <c r="P2362">
        <f t="shared" si="281"/>
        <v>1</v>
      </c>
      <c r="Q2362">
        <f t="shared" si="279"/>
        <v>42.21428958340897</v>
      </c>
    </row>
    <row r="2363" spans="1:17">
      <c r="A2363" s="842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273"/>
        <v>4.1170224354695328</v>
      </c>
      <c r="G2363">
        <f>LN(F2363/参数实验室!$E$58)/参数实验室!$E$59</f>
        <v>0.55220677823234887</v>
      </c>
      <c r="H2363" s="905">
        <f>INDEX(神经网络!$F$10:$BN$70,MATCH(ROUND(G2363*2,1)/2,神经网络!$D$10:$D$70,0),MATCH(ROUND(E2363*2,1)/2,神经网络!$F$8:$BN$8,0))</f>
        <v>2.0168851043821112</v>
      </c>
      <c r="I2363">
        <f t="shared" si="274"/>
        <v>2932.2675165650576</v>
      </c>
      <c r="J2363">
        <f t="shared" si="275"/>
        <v>367.62659111767243</v>
      </c>
      <c r="K2363">
        <f t="shared" si="276"/>
        <v>7.9762116979902506</v>
      </c>
      <c r="L2363">
        <f>MIN(MAX(L2362*(1+MAX(MIN(((B2363-B2362)/B2362)/($K$7*卓尔金历!$O$8),0),-卓尔金历!$N$11))+MIN(MAX(((B2363-B2362)/B2362)/($K$7*卓尔金历!$O$8),0),卓尔金历!$N$11),0),1)</f>
        <v>0.94680036561359093</v>
      </c>
      <c r="M2363">
        <f t="shared" si="277"/>
        <v>2258.5801625017534</v>
      </c>
      <c r="N2363">
        <f t="shared" si="278"/>
        <v>-1.3776583060548372E-3</v>
      </c>
      <c r="O2363">
        <f t="shared" si="280"/>
        <v>3.5290459111808156E-2</v>
      </c>
      <c r="P2363">
        <f t="shared" si="281"/>
        <v>1</v>
      </c>
      <c r="Q2363">
        <f t="shared" si="279"/>
        <v>42.09699386528699</v>
      </c>
    </row>
    <row r="2364" spans="1:17">
      <c r="A2364" s="842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273"/>
        <v>4.0052052331389509</v>
      </c>
      <c r="G2364">
        <f>LN(F2364/参数实验室!$E$58)/参数实验室!$E$59</f>
        <v>0.5377547285865345</v>
      </c>
      <c r="H2364" s="905">
        <f>INDEX(神经网络!$F$10:$BN$70,MATCH(ROUND(G2364*2,1)/2,神经网络!$D$10:$D$70,0),MATCH(ROUND(E2364*2,1)/2,神经网络!$F$8:$BN$8,0))</f>
        <v>2.1135609753315832</v>
      </c>
      <c r="I2364">
        <f t="shared" si="274"/>
        <v>3141.8536857859162</v>
      </c>
      <c r="J2364">
        <f t="shared" si="275"/>
        <v>380.65480228243035</v>
      </c>
      <c r="K2364">
        <f t="shared" si="276"/>
        <v>8.2538133420284261</v>
      </c>
      <c r="L2364">
        <f>MIN(MAX(L2363*(1+MAX(MIN(((B2364-B2363)/B2363)/($K$7*卓尔金历!$O$8),0),-卓尔金历!$N$11))+MIN(MAX(((B2364-B2363)/B2363)/($K$7*卓尔金历!$O$8),0),卓尔金历!$N$11),0),1)</f>
        <v>1</v>
      </c>
      <c r="M2364">
        <f t="shared" si="277"/>
        <v>2411.4257680075448</v>
      </c>
      <c r="N2364">
        <f t="shared" si="278"/>
        <v>3.5438707317523195E-2</v>
      </c>
      <c r="O2364">
        <f t="shared" si="280"/>
        <v>3.6029401970427061E-2</v>
      </c>
      <c r="P2364">
        <f t="shared" si="281"/>
        <v>5.2404510970556595E-2</v>
      </c>
      <c r="Q2364">
        <f t="shared" si="279"/>
        <v>45.105910217596801</v>
      </c>
    </row>
    <row r="2365" spans="1:17">
      <c r="A2365" s="842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273"/>
        <v>3.8496749387714817</v>
      </c>
      <c r="G2365">
        <f>LN(F2365/参数实验室!$E$58)/参数实验室!$E$59</f>
        <v>0.51696730152278436</v>
      </c>
      <c r="H2365" s="905">
        <f>INDEX(神经网络!$F$10:$BN$70,MATCH(ROUND(G2365*2,1)/2,神经网络!$D$10:$D$70,0),MATCH(ROUND(E2365*2,1)/2,神经网络!$F$8:$BN$8,0))</f>
        <v>2.0685902830154261</v>
      </c>
      <c r="I2365">
        <f t="shared" si="274"/>
        <v>3271.5160520040649</v>
      </c>
      <c r="J2365">
        <f t="shared" si="275"/>
        <v>388.08746658154058</v>
      </c>
      <c r="K2365">
        <f t="shared" si="276"/>
        <v>8.4298420683902471</v>
      </c>
      <c r="L2365">
        <f>MIN(MAX(L2364*(1+MAX(MIN(((B2365-B2364)/B2364)/($K$7*卓尔金历!$O$8),0),-卓尔金历!$N$11))+MIN(MAX(((B2365-B2364)/B2364)/($K$7*卓尔金历!$O$8),0),卓尔金历!$N$11),0),1)</f>
        <v>1</v>
      </c>
      <c r="M2365">
        <f t="shared" si="277"/>
        <v>2510.9438240054524</v>
      </c>
      <c r="N2365">
        <f t="shared" si="278"/>
        <v>1.9525996400264652E-2</v>
      </c>
      <c r="O2365">
        <f t="shared" si="280"/>
        <v>2.7826510902404039E-2</v>
      </c>
      <c r="P2365">
        <f t="shared" si="281"/>
        <v>0.40303501571221501</v>
      </c>
      <c r="Q2365">
        <f t="shared" si="279"/>
        <v>45.203460854710826</v>
      </c>
    </row>
    <row r="2366" spans="1:17">
      <c r="A2366" s="842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273"/>
        <v>3.7760251559764892</v>
      </c>
      <c r="G2366">
        <f>LN(F2366/参数实验室!$E$58)/参数实验室!$E$59</f>
        <v>0.5068287994128482</v>
      </c>
      <c r="H2366" s="905">
        <f>INDEX(神经网络!$F$10:$BN$70,MATCH(ROUND(G2366*2,1)/2,神经网络!$D$10:$D$70,0),MATCH(ROUND(E2366*2,1)/2,神经网络!$F$8:$BN$8,0))</f>
        <v>2.1575081806929521</v>
      </c>
      <c r="I2366">
        <f t="shared" si="274"/>
        <v>3436.5501131160131</v>
      </c>
      <c r="J2366">
        <f t="shared" si="275"/>
        <v>397.55157415905143</v>
      </c>
      <c r="K2366">
        <f t="shared" si="276"/>
        <v>8.6442875251730911</v>
      </c>
      <c r="L2366">
        <f>MIN(MAX(L2365*(1+MAX(MIN(((B2366-B2365)/B2365)/($K$7*卓尔金历!$O$8),0),-卓尔金历!$N$11))+MIN(MAX(((B2366-B2365)/B2365)/($K$7*卓尔金历!$O$8),0),卓尔金历!$N$11),0),1)</f>
        <v>1</v>
      </c>
      <c r="M2366">
        <f t="shared" si="277"/>
        <v>2637.6102532426667</v>
      </c>
      <c r="N2366">
        <f t="shared" si="278"/>
        <v>2.4386532399191394E-2</v>
      </c>
      <c r="O2366">
        <f t="shared" si="280"/>
        <v>2.3018652152259421E-2</v>
      </c>
      <c r="P2366">
        <f t="shared" si="281"/>
        <v>2.6220192762916032E-2</v>
      </c>
      <c r="Q2366">
        <f t="shared" si="279"/>
        <v>46.122510553360151</v>
      </c>
    </row>
    <row r="2367" spans="1:17">
      <c r="A2367" s="842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273"/>
        <v>3.7005711657103624</v>
      </c>
      <c r="G2367">
        <f>LN(F2367/参数实验室!$E$58)/参数实验室!$E$59</f>
        <v>0.49623476043540082</v>
      </c>
      <c r="H2367" s="905">
        <f>INDEX(神经网络!$F$10:$BN$70,MATCH(ROUND(G2367*2,1)/2,神经网络!$D$10:$D$70,0),MATCH(ROUND(E2367*2,1)/2,神经网络!$F$8:$BN$8,0))</f>
        <v>2.1575081806929521</v>
      </c>
      <c r="I2367">
        <f t="shared" si="274"/>
        <v>3609.5442929055966</v>
      </c>
      <c r="J2367">
        <f t="shared" si="275"/>
        <v>406.82734128725861</v>
      </c>
      <c r="K2367">
        <f t="shared" si="276"/>
        <v>8.8724230812130127</v>
      </c>
      <c r="L2367">
        <f>MIN(MAX(L2366*(1+MAX(MIN(((B2367-B2366)/B2366)/($K$7*卓尔金历!$O$8),0),-卓尔金历!$N$11))+MIN(MAX(((B2367-B2366)/B2366)/($K$7*卓尔金历!$O$8),0),卓尔金历!$N$11),0),1)</f>
        <v>1</v>
      </c>
      <c r="M2367">
        <f t="shared" si="277"/>
        <v>2770.3862080069575</v>
      </c>
      <c r="N2367">
        <f t="shared" si="278"/>
        <v>2.3332235944049186E-2</v>
      </c>
      <c r="O2367">
        <f t="shared" si="280"/>
        <v>2.2450957244532454E-2</v>
      </c>
      <c r="P2367">
        <f t="shared" si="281"/>
        <v>2.2132372605957171E-2</v>
      </c>
      <c r="Q2367">
        <f t="shared" si="279"/>
        <v>46.183388168354099</v>
      </c>
    </row>
    <row r="2368" spans="1:17">
      <c r="A2368" s="842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273"/>
        <v>3.6712918642183583</v>
      </c>
      <c r="G2368">
        <f>LN(F2368/参数实验室!$E$58)/参数实验室!$E$59</f>
        <v>0.4920655455405224</v>
      </c>
      <c r="H2368" s="905">
        <f>INDEX(神经网络!$F$10:$BN$70,MATCH(ROUND(G2368*2,1)/2,神经网络!$D$10:$D$70,0),MATCH(ROUND(E2368*2,1)/2,神经网络!$F$8:$BN$8,0))</f>
        <v>2.1575081806929521</v>
      </c>
      <c r="I2368">
        <f t="shared" si="274"/>
        <v>3654.762985795463</v>
      </c>
      <c r="J2368">
        <f t="shared" si="275"/>
        <v>409.18957743106773</v>
      </c>
      <c r="K2368">
        <f t="shared" si="276"/>
        <v>8.9317108435176262</v>
      </c>
      <c r="L2368">
        <f>MIN(MAX(L2367*(1+MAX(MIN(((B2368-B2367)/B2367)/($K$7*卓尔金历!$O$8),0),-卓尔金历!$N$11))+MIN(MAX(((B2368-B2367)/B2367)/($K$7*卓尔金历!$O$8),0),卓尔金历!$N$11),0),1)</f>
        <v>1</v>
      </c>
      <c r="M2368">
        <f t="shared" si="277"/>
        <v>2805.0923185185825</v>
      </c>
      <c r="N2368">
        <f t="shared" si="278"/>
        <v>5.8064832524153528E-3</v>
      </c>
      <c r="O2368">
        <f t="shared" si="280"/>
        <v>2.1061144114472581E-2</v>
      </c>
      <c r="P2368">
        <f t="shared" si="281"/>
        <v>1</v>
      </c>
      <c r="Q2368">
        <f t="shared" si="279"/>
        <v>46.196193162758149</v>
      </c>
    </row>
    <row r="2369" spans="1:17">
      <c r="A2369" s="842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273"/>
        <v>3.6698342682250358</v>
      </c>
      <c r="G2369">
        <f>LN(F2369/参数实验室!$E$58)/参数实验室!$E$59</f>
        <v>0.49185712379526808</v>
      </c>
      <c r="H2369" s="905">
        <f>INDEX(神经网络!$F$10:$BN$70,MATCH(ROUND(G2369*2,1)/2,神经网络!$D$10:$D$70,0),MATCH(ROUND(E2369*2,1)/2,神经网络!$F$8:$BN$8,0))</f>
        <v>2.1575081806929521</v>
      </c>
      <c r="I2369">
        <f t="shared" si="274"/>
        <v>3670.910586588006</v>
      </c>
      <c r="J2369">
        <f t="shared" si="275"/>
        <v>410.02753281991892</v>
      </c>
      <c r="K2369">
        <f t="shared" si="276"/>
        <v>8.9528392431155179</v>
      </c>
      <c r="L2369">
        <f>MIN(MAX(L2368*(1+MAX(MIN(((B2369-B2368)/B2368)/($K$7*卓尔金历!$O$8),0),-卓尔金历!$N$11))+MIN(MAX(((B2369-B2368)/B2368)/($K$7*卓尔金历!$O$8),0),卓尔金历!$N$11),0),1)</f>
        <v>1</v>
      </c>
      <c r="M2369">
        <f t="shared" si="277"/>
        <v>2817.4858748508841</v>
      </c>
      <c r="N2369">
        <f t="shared" si="278"/>
        <v>2.0478414775662954E-3</v>
      </c>
      <c r="O2369">
        <f t="shared" si="280"/>
        <v>2.0414764240532846E-2</v>
      </c>
      <c r="P2369">
        <f t="shared" si="281"/>
        <v>1</v>
      </c>
      <c r="Q2369">
        <f t="shared" si="279"/>
        <v>46.400298788273851</v>
      </c>
    </row>
    <row r="2370" spans="1:17">
      <c r="A2370" s="842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273"/>
        <v>3.6560415533103252</v>
      </c>
      <c r="G2370">
        <f>LN(F2370/参数实验室!$E$58)/参数实验室!$E$59</f>
        <v>0.48988079470697893</v>
      </c>
      <c r="H2370" s="905">
        <f>INDEX(神经网络!$F$10:$BN$70,MATCH(ROUND(G2370*2,1)/2,神经网络!$D$10:$D$70,0),MATCH(ROUND(E2370*2,1)/2,神经网络!$F$8:$BN$8,0))</f>
        <v>2.1575081806929521</v>
      </c>
      <c r="I2370">
        <f t="shared" si="274"/>
        <v>3768.4878303804835</v>
      </c>
      <c r="J2370">
        <f t="shared" si="275"/>
        <v>415.07920673556475</v>
      </c>
      <c r="K2370">
        <f t="shared" si="276"/>
        <v>9.0789607603285241</v>
      </c>
      <c r="L2370">
        <f>MIN(MAX(L2369*(1+MAX(MIN(((B2370-B2369)/B2369)/($K$7*卓尔金历!$O$8),0),-卓尔金历!$N$11))+MIN(MAX(((B2370-B2369)/B2369)/($K$7*卓尔金历!$O$8),0),卓尔金历!$N$11),0),1)</f>
        <v>1</v>
      </c>
      <c r="M2370">
        <f t="shared" si="277"/>
        <v>2892.3780574871594</v>
      </c>
      <c r="N2370">
        <f t="shared" si="278"/>
        <v>1.2320328542094536E-2</v>
      </c>
      <c r="O2370">
        <f t="shared" si="280"/>
        <v>2.0378715611961768E-2</v>
      </c>
      <c r="P2370">
        <f t="shared" si="281"/>
        <v>0.53392867662473398</v>
      </c>
      <c r="Q2370">
        <f t="shared" si="279"/>
        <v>47.633674856721072</v>
      </c>
    </row>
    <row r="2371" spans="1:17">
      <c r="A2371" s="842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273"/>
        <v>3.6259206972355877</v>
      </c>
      <c r="G2371">
        <f>LN(F2371/参数实验室!$E$58)/参数实验室!$E$59</f>
        <v>0.48553879382571785</v>
      </c>
      <c r="H2371" s="905">
        <f>INDEX(神经网络!$F$10:$BN$70,MATCH(ROUND(G2371*2,1)/2,神经网络!$D$10:$D$70,0),MATCH(ROUND(E2371*2,1)/2,神经网络!$F$8:$BN$8,0))</f>
        <v>2.1575081806929521</v>
      </c>
      <c r="I2371">
        <f t="shared" si="274"/>
        <v>3922.2305480113946</v>
      </c>
      <c r="J2371">
        <f t="shared" si="275"/>
        <v>422.92805554447102</v>
      </c>
      <c r="K2371">
        <f t="shared" si="276"/>
        <v>9.2739899767632483</v>
      </c>
      <c r="L2371">
        <f>MIN(MAX(L2370*(1+MAX(MIN(((B2371-B2370)/B2370)/($K$7*卓尔金历!$O$8),0),-卓尔金历!$N$11))+MIN(MAX(((B2371-B2370)/B2370)/($K$7*卓尔金历!$O$8),0),卓尔金历!$N$11),0),1)</f>
        <v>1</v>
      </c>
      <c r="M2371">
        <f t="shared" si="277"/>
        <v>3010.3781898981465</v>
      </c>
      <c r="N2371">
        <f t="shared" si="278"/>
        <v>1.8909279678532703E-2</v>
      </c>
      <c r="O2371">
        <f t="shared" si="280"/>
        <v>1.5075861514990092E-2</v>
      </c>
      <c r="P2371">
        <f t="shared" si="281"/>
        <v>1.5761756592463785E-2</v>
      </c>
      <c r="Q2371">
        <f t="shared" si="279"/>
        <v>48.671262452631176</v>
      </c>
    </row>
    <row r="2372" spans="1:17">
      <c r="A2372" s="842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273"/>
        <v>3.6306624211206571</v>
      </c>
      <c r="G2372">
        <f>LN(F2372/参数实验室!$E$58)/参数实验室!$E$59</f>
        <v>0.48622471260205502</v>
      </c>
      <c r="H2372" s="905">
        <f>INDEX(神经网络!$F$10:$BN$70,MATCH(ROUND(G2372*2,1)/2,神经网络!$D$10:$D$70,0),MATCH(ROUND(E2372*2,1)/2,神经网络!$F$8:$BN$8,0))</f>
        <v>2.1575081806929521</v>
      </c>
      <c r="I2372">
        <f t="shared" si="274"/>
        <v>3861.0730870969096</v>
      </c>
      <c r="J2372">
        <f t="shared" si="275"/>
        <v>419.87151350704232</v>
      </c>
      <c r="K2372">
        <f t="shared" si="276"/>
        <v>9.1958443544947706</v>
      </c>
      <c r="L2372">
        <f>MIN(MAX(L2371*(1+MAX(MIN(((B2372-B2371)/B2371)/($K$7*卓尔金历!$O$8),0),-卓尔金历!$N$11))+MIN(MAX(((B2372-B2371)/B2371)/($K$7*卓尔金历!$O$8),0),卓尔金历!$N$11),0),1)</f>
        <v>0.78734764905680188</v>
      </c>
      <c r="M2372">
        <f t="shared" si="277"/>
        <v>2963.4388057306714</v>
      </c>
      <c r="N2372">
        <f t="shared" si="278"/>
        <v>-7.2270968959336551E-3</v>
      </c>
      <c r="O2372">
        <f t="shared" si="280"/>
        <v>1.5380037574541627E-2</v>
      </c>
      <c r="P2372">
        <f t="shared" si="281"/>
        <v>0.78169463689656116</v>
      </c>
      <c r="Q2372">
        <f t="shared" si="279"/>
        <v>48.659300734721924</v>
      </c>
    </row>
    <row r="2373" spans="1:17">
      <c r="A2373" s="842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282">C2373/B2373</f>
        <v>3.865608254993826</v>
      </c>
      <c r="G2373">
        <f>LN(F2373/参数实验室!$E$58)/参数实验室!$E$59</f>
        <v>0.51913512274661722</v>
      </c>
      <c r="H2373" s="905">
        <f>INDEX(神经网络!$F$10:$BN$70,MATCH(ROUND(G2373*2,1)/2,神经网络!$D$10:$D$70,0),MATCH(ROUND(E2373*2,1)/2,神经网络!$F$8:$BN$8,0))</f>
        <v>2.0685902830154261</v>
      </c>
      <c r="I2373">
        <f t="shared" si="274"/>
        <v>3313.8214195703827</v>
      </c>
      <c r="J2373">
        <f t="shared" si="275"/>
        <v>392.28841626431461</v>
      </c>
      <c r="K2373">
        <f t="shared" si="276"/>
        <v>8.4474108390129174</v>
      </c>
      <c r="L2373">
        <f>MIN(MAX(L2372*(1+MAX(MIN(((B2373-B2372)/B2372)/($K$7*卓尔金历!$O$8),0),-卓尔金历!$N$11))+MIN(MAX(((B2373-B2372)/B2372)/($K$7*卓尔金历!$O$8),0),卓尔金历!$N$11),0),1)</f>
        <v>0</v>
      </c>
      <c r="M2373">
        <f t="shared" si="277"/>
        <v>2632.733190056942</v>
      </c>
      <c r="N2373">
        <f t="shared" si="278"/>
        <v>-6.5694138219417594E-2</v>
      </c>
      <c r="O2373">
        <f t="shared" si="280"/>
        <v>2.1706576693701584E-2</v>
      </c>
      <c r="P2373">
        <f t="shared" si="281"/>
        <v>0</v>
      </c>
      <c r="Q2373">
        <f t="shared" si="279"/>
        <v>43.268142648943311</v>
      </c>
    </row>
    <row r="2374" spans="1:17">
      <c r="A2374" s="842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282"/>
        <v>3.9540759264535983</v>
      </c>
      <c r="G2374">
        <f>LN(F2374/参数实验室!$E$58)/参数实验室!$E$59</f>
        <v>0.53101145819947526</v>
      </c>
      <c r="H2374" s="905">
        <f>INDEX(神经网络!$F$10:$BN$70,MATCH(ROUND(G2374*2,1)/2,神经网络!$D$10:$D$70,0),MATCH(ROUND(E2374*2,1)/2,神经网络!$F$8:$BN$8,0))</f>
        <v>2.1135609753315832</v>
      </c>
      <c r="I2374">
        <f t="shared" si="274"/>
        <v>3188.250435293703</v>
      </c>
      <c r="J2374">
        <f t="shared" si="275"/>
        <v>385.10235026535207</v>
      </c>
      <c r="K2374">
        <f t="shared" si="276"/>
        <v>8.2789690405598968</v>
      </c>
      <c r="L2374">
        <f>MIN(MAX(L2373*(1+MAX(MIN(((B2374-B2373)/B2373)/($K$7*卓尔金历!$O$8),0),-卓尔金历!$N$11))+MIN(MAX(((B2374-B2373)/B2373)/($K$7*卓尔金历!$O$8),0),卓尔金历!$N$11),0),1)</f>
        <v>0</v>
      </c>
      <c r="M2374">
        <f t="shared" si="277"/>
        <v>2632.733190056942</v>
      </c>
      <c r="N2374">
        <f t="shared" si="278"/>
        <v>-1.8318323205650629E-2</v>
      </c>
      <c r="O2374">
        <f t="shared" si="280"/>
        <v>2.2256482583974033E-2</v>
      </c>
      <c r="P2374">
        <f t="shared" si="281"/>
        <v>0.22066502202895516</v>
      </c>
      <c r="Q2374">
        <f t="shared" si="279"/>
        <v>43.268142648943311</v>
      </c>
    </row>
    <row r="2375" spans="1:17">
      <c r="A2375" s="842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282"/>
        <v>3.8843344730338418</v>
      </c>
      <c r="G2375">
        <f>LN(F2375/参数实验室!$E$58)/参数实验室!$E$59</f>
        <v>0.52167154158813844</v>
      </c>
      <c r="H2375" s="905">
        <f>INDEX(神经网络!$F$10:$BN$70,MATCH(ROUND(G2375*2,1)/2,神经网络!$D$10:$D$70,0),MATCH(ROUND(E2375*2,1)/2,神经网络!$F$8:$BN$8,0))</f>
        <v>2.0685902830154261</v>
      </c>
      <c r="I2375">
        <f t="shared" si="274"/>
        <v>3456.1925817160559</v>
      </c>
      <c r="J2375">
        <f t="shared" si="275"/>
        <v>400.41498743066865</v>
      </c>
      <c r="K2375">
        <f t="shared" si="276"/>
        <v>8.6315265167602924</v>
      </c>
      <c r="L2375">
        <f>MIN(MAX(L2374*(1+MAX(MIN(((B2375-B2374)/B2374)/($K$7*卓尔金历!$O$8),0),-卓尔金历!$N$11))+MIN(MAX(((B2375-B2374)/B2374)/($K$7*卓尔金历!$O$8),0),卓尔金历!$N$11),0),1)</f>
        <v>1</v>
      </c>
      <c r="M2375">
        <f t="shared" si="277"/>
        <v>2632.733190056942</v>
      </c>
      <c r="N2375">
        <f t="shared" si="278"/>
        <v>3.97625128871988E-2</v>
      </c>
      <c r="O2375">
        <f t="shared" si="280"/>
        <v>2.2371343417597608E-2</v>
      </c>
      <c r="P2375">
        <f t="shared" si="281"/>
        <v>9.4558056609180385E-3</v>
      </c>
      <c r="Q2375">
        <f t="shared" si="279"/>
        <v>44.070541605339038</v>
      </c>
    </row>
    <row r="2376" spans="1:17">
      <c r="A2376" s="842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282"/>
        <v>3.9219538704486623</v>
      </c>
      <c r="G2376">
        <f>LN(F2376/参数实验室!$E$58)/参数实验室!$E$59</f>
        <v>0.52673024421713766</v>
      </c>
      <c r="H2376" s="905">
        <f>INDEX(神经网络!$F$10:$BN$70,MATCH(ROUND(G2376*2,1)/2,神经网络!$D$10:$D$70,0),MATCH(ROUND(E2376*2,1)/2,神经网络!$F$8:$BN$8,0))</f>
        <v>2.1135609753315832</v>
      </c>
      <c r="I2376">
        <f t="shared" si="274"/>
        <v>3435.1748565468793</v>
      </c>
      <c r="J2376">
        <f t="shared" si="275"/>
        <v>399.23785962252055</v>
      </c>
      <c r="K2376">
        <f t="shared" si="276"/>
        <v>8.604331412343603</v>
      </c>
      <c r="L2376">
        <f>MIN(MAX(L2375*(1+MAX(MIN(((B2376-B2375)/B2375)/($K$7*卓尔金历!$O$8),0),-卓尔金历!$N$11))+MIN(MAX(((B2376-B2375)/B2375)/($K$7*卓尔金历!$O$8),0),卓尔金历!$N$11),0),1)</f>
        <v>0.91349930323988771</v>
      </c>
      <c r="M2376">
        <f t="shared" si="277"/>
        <v>2616.723068709794</v>
      </c>
      <c r="N2376">
        <f t="shared" si="278"/>
        <v>-2.9397696017858309E-3</v>
      </c>
      <c r="O2376">
        <f t="shared" si="280"/>
        <v>2.1870437902870021E-2</v>
      </c>
      <c r="P2376">
        <f t="shared" si="281"/>
        <v>1</v>
      </c>
      <c r="Q2376">
        <f t="shared" si="279"/>
        <v>44.068007441434119</v>
      </c>
    </row>
    <row r="2377" spans="1:17">
      <c r="A2377" s="842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282"/>
        <v>3.9774137429065637</v>
      </c>
      <c r="G2377">
        <f>LN(F2377/参数实验室!$E$58)/参数实验室!$E$59</f>
        <v>0.53410015482085693</v>
      </c>
      <c r="H2377" s="905">
        <f>INDEX(神经网络!$F$10:$BN$70,MATCH(ROUND(G2377*2,1)/2,神经网络!$D$10:$D$70,0),MATCH(ROUND(E2377*2,1)/2,神经网络!$F$8:$BN$8,0))</f>
        <v>2.1135609753315832</v>
      </c>
      <c r="I2377">
        <f t="shared" si="274"/>
        <v>3377.9420088160618</v>
      </c>
      <c r="J2377">
        <f t="shared" si="275"/>
        <v>396.09073859782086</v>
      </c>
      <c r="K2377">
        <f t="shared" si="276"/>
        <v>8.528202453746152</v>
      </c>
      <c r="L2377">
        <f>MIN(MAX(L2376*(1+MAX(MIN(((B2377-B2376)/B2376)/($K$7*卓尔金历!$O$8),0),-卓尔金历!$N$11))+MIN(MAX(((B2377-B2376)/B2376)/($K$7*卓尔金历!$O$8),0),卓尔金历!$N$11),0),1)</f>
        <v>0.70161623315398358</v>
      </c>
      <c r="M2377">
        <f t="shared" si="277"/>
        <v>2576.897453729483</v>
      </c>
      <c r="N2377">
        <f t="shared" si="278"/>
        <v>-7.8828221042846723E-3</v>
      </c>
      <c r="O2377">
        <f t="shared" si="280"/>
        <v>2.1869332041604152E-2</v>
      </c>
      <c r="P2377">
        <f t="shared" si="281"/>
        <v>1</v>
      </c>
      <c r="Q2377">
        <f t="shared" si="279"/>
        <v>43.333798073637503</v>
      </c>
    </row>
    <row r="2378" spans="1:17">
      <c r="A2378" s="842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282"/>
        <v>3.9378073569781487</v>
      </c>
      <c r="G2378">
        <f>LN(F2378/参数实验室!$E$58)/参数实验室!$E$59</f>
        <v>0.52884755479323742</v>
      </c>
      <c r="H2378" s="905">
        <f>INDEX(神经网络!$F$10:$BN$70,MATCH(ROUND(G2378*2,1)/2,神经网络!$D$10:$D$70,0),MATCH(ROUND(E2378*2,1)/2,神经网络!$F$8:$BN$8,0))</f>
        <v>2.1135609753315832</v>
      </c>
      <c r="I2378">
        <f t="shared" si="274"/>
        <v>3443.5870518320912</v>
      </c>
      <c r="J2378">
        <f t="shared" si="275"/>
        <v>399.73265232831841</v>
      </c>
      <c r="K2378">
        <f t="shared" si="276"/>
        <v>8.6147254465560099</v>
      </c>
      <c r="L2378">
        <f>MIN(MAX(L2377*(1+MAX(MIN(((B2378-B2377)/B2377)/($K$7*卓尔金历!$O$8),0),-卓尔金历!$N$11))+MIN(MAX(((B2378-B2377)/B2377)/($K$7*卓尔金历!$O$8),0),卓尔金历!$N$11),0),1)</f>
        <v>0.97216233267254704</v>
      </c>
      <c r="M2378">
        <f t="shared" si="277"/>
        <v>2612.0329840342365</v>
      </c>
      <c r="N2378">
        <f t="shared" si="278"/>
        <v>9.1946450032891515E-3</v>
      </c>
      <c r="O2378">
        <f t="shared" si="280"/>
        <v>2.1377477621793504E-2</v>
      </c>
      <c r="P2378">
        <f t="shared" si="281"/>
        <v>0.88403752256456614</v>
      </c>
      <c r="Q2378">
        <f t="shared" si="279"/>
        <v>44.175922962450763</v>
      </c>
    </row>
    <row r="2379" spans="1:17">
      <c r="A2379" s="842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282"/>
        <v>3.9998036045979757</v>
      </c>
      <c r="G2379">
        <f>LN(F2379/参数实验室!$E$58)/参数实验室!$E$59</f>
        <v>0.53704640531876058</v>
      </c>
      <c r="H2379" s="905">
        <f>INDEX(神经网络!$F$10:$BN$70,MATCH(ROUND(G2379*2,1)/2,神经网络!$D$10:$D$70,0),MATCH(ROUND(E2379*2,1)/2,神经网络!$F$8:$BN$8,0))</f>
        <v>2.1135609753315832</v>
      </c>
      <c r="I2379">
        <f t="shared" si="274"/>
        <v>3471.8493469684677</v>
      </c>
      <c r="J2379">
        <f t="shared" si="275"/>
        <v>401.28486492957131</v>
      </c>
      <c r="K2379">
        <f t="shared" si="276"/>
        <v>8.6518322777456476</v>
      </c>
      <c r="L2379">
        <f>MIN(MAX(L2378*(1+MAX(MIN(((B2379-B2378)/B2378)/($K$7*卓尔金历!$O$8),0),-卓尔金历!$N$11))+MIN(MAX(((B2379-B2378)/B2378)/($K$7*卓尔金历!$O$8),0),卓尔金历!$N$11),0),1)</f>
        <v>1</v>
      </c>
      <c r="M2379">
        <f t="shared" si="277"/>
        <v>2632.8737562963811</v>
      </c>
      <c r="N2379">
        <f t="shared" si="278"/>
        <v>3.883126865448143E-3</v>
      </c>
      <c r="O2379">
        <f t="shared" si="280"/>
        <v>2.1169994273110768E-2</v>
      </c>
      <c r="P2379">
        <f t="shared" si="281"/>
        <v>1</v>
      </c>
      <c r="Q2379">
        <f t="shared" si="279"/>
        <v>44.496441160088999</v>
      </c>
    </row>
    <row r="2380" spans="1:17">
      <c r="A2380" s="842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282"/>
        <v>3.965193939453393</v>
      </c>
      <c r="G2380">
        <f>LN(F2380/参数实验室!$E$58)/参数实验室!$E$59</f>
        <v>0.53248516423717296</v>
      </c>
      <c r="H2380" s="905">
        <f>INDEX(神经网络!$F$10:$BN$70,MATCH(ROUND(G2380*2,1)/2,神经网络!$D$10:$D$70,0),MATCH(ROUND(E2380*2,1)/2,神经网络!$F$8:$BN$8,0))</f>
        <v>2.2024758952127366</v>
      </c>
      <c r="I2380">
        <f t="shared" si="274"/>
        <v>3571.9596067043699</v>
      </c>
      <c r="J2380">
        <f t="shared" si="275"/>
        <v>406.75950680339918</v>
      </c>
      <c r="K2380">
        <f t="shared" si="276"/>
        <v>8.7815024528260643</v>
      </c>
      <c r="L2380">
        <f>MIN(MAX(L2379*(1+MAX(MIN(((B2380-B2379)/B2379)/($K$7*卓尔金历!$O$8),0),-卓尔金历!$N$11))+MIN(MAX(((B2380-B2379)/B2379)/($K$7*卓尔金历!$O$8),0),卓尔金历!$N$11),0),1)</f>
        <v>1</v>
      </c>
      <c r="M2380">
        <f t="shared" si="277"/>
        <v>2708.7922796115763</v>
      </c>
      <c r="N2380">
        <f t="shared" si="278"/>
        <v>1.3642781854702413E-2</v>
      </c>
      <c r="O2380">
        <f t="shared" si="280"/>
        <v>2.1232958331011693E-2</v>
      </c>
      <c r="P2380">
        <f t="shared" si="281"/>
        <v>0.47287844773622401</v>
      </c>
      <c r="Q2380">
        <f t="shared" si="279"/>
        <v>45.779489425345496</v>
      </c>
    </row>
    <row r="2381" spans="1:17">
      <c r="A2381" s="842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282"/>
        <v>3.8803111791818705</v>
      </c>
      <c r="G2381">
        <f>LN(F2381/参数实验室!$E$58)/参数实验室!$E$59</f>
        <v>0.5211276295209879</v>
      </c>
      <c r="H2381" s="905">
        <f>INDEX(神经网络!$F$10:$BN$70,MATCH(ROUND(G2381*2,1)/2,神经网络!$D$10:$D$70,0),MATCH(ROUND(E2381*2,1)/2,神经网络!$F$8:$BN$8,0))</f>
        <v>2.1575081806929521</v>
      </c>
      <c r="I2381">
        <f t="shared" si="274"/>
        <v>3741.9008961276741</v>
      </c>
      <c r="J2381">
        <f t="shared" si="275"/>
        <v>415.54606759506754</v>
      </c>
      <c r="K2381">
        <f t="shared" si="276"/>
        <v>9.0047799460203333</v>
      </c>
      <c r="L2381">
        <f>MIN(MAX(L2380*(1+MAX(MIN(((B2381-B2380)/B2380)/($K$7*卓尔金历!$O$8),0),-卓尔金历!$N$11))+MIN(MAX(((B2381-B2380)/B2380)/($K$7*卓尔金历!$O$8),0),卓尔金历!$N$11),0),1)</f>
        <v>1</v>
      </c>
      <c r="M2381">
        <f t="shared" si="277"/>
        <v>2837.6671000079377</v>
      </c>
      <c r="N2381">
        <f t="shared" si="278"/>
        <v>2.1601365535914081E-2</v>
      </c>
      <c r="O2381">
        <f t="shared" si="280"/>
        <v>2.1437720707817218E-2</v>
      </c>
      <c r="P2381">
        <f t="shared" si="281"/>
        <v>2.1071492051688248E-2</v>
      </c>
      <c r="Q2381">
        <f t="shared" si="279"/>
        <v>46.809431584059659</v>
      </c>
    </row>
    <row r="2382" spans="1:17">
      <c r="A2382" s="842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282"/>
        <v>3.8826151597456184</v>
      </c>
      <c r="G2382">
        <f>LN(F2382/参数实验室!$E$58)/参数实验室!$E$59</f>
        <v>0.52143917532131501</v>
      </c>
      <c r="H2382" s="905">
        <f>INDEX(神经网络!$F$10:$BN$70,MATCH(ROUND(G2382*2,1)/2,神经网络!$D$10:$D$70,0),MATCH(ROUND(E2382*2,1)/2,神经网络!$F$8:$BN$8,0))</f>
        <v>2.1575081806929521</v>
      </c>
      <c r="I2382">
        <f t="shared" si="274"/>
        <v>3860.3551095169505</v>
      </c>
      <c r="J2382">
        <f t="shared" si="275"/>
        <v>421.64319061489914</v>
      </c>
      <c r="K2382">
        <f t="shared" si="276"/>
        <v>9.1555020819552198</v>
      </c>
      <c r="L2382">
        <f>MIN(MAX(L2381*(1+MAX(MIN(((B2382-B2381)/B2381)/($K$7*卓尔金历!$O$8),0),-卓尔金历!$N$11))+MIN(MAX(((B2382-B2381)/B2381)/($K$7*卓尔金历!$O$8),0),卓尔金历!$N$11),0),1)</f>
        <v>1</v>
      </c>
      <c r="M2382">
        <f t="shared" si="277"/>
        <v>2927.4967436898214</v>
      </c>
      <c r="N2382">
        <f t="shared" si="278"/>
        <v>1.4672556174380614E-2</v>
      </c>
      <c r="O2382">
        <f t="shared" si="280"/>
        <v>2.1499488054082524E-2</v>
      </c>
      <c r="P2382">
        <f t="shared" si="281"/>
        <v>0.41167830978639208</v>
      </c>
      <c r="Q2382">
        <f t="shared" si="279"/>
        <v>46.840655465420596</v>
      </c>
    </row>
    <row r="2383" spans="1:17">
      <c r="A2383" s="842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282"/>
        <v>4.0692507778713303</v>
      </c>
      <c r="G2383">
        <f>LN(F2383/参数实验室!$E$58)/参数实验室!$E$59</f>
        <v>0.54608105249581951</v>
      </c>
      <c r="H2383" s="905">
        <f>INDEX(神经网络!$F$10:$BN$70,MATCH(ROUND(G2383*2,1)/2,神经网络!$D$10:$D$70,0),MATCH(ROUND(E2383*2,1)/2,神经网络!$F$8:$BN$8,0))</f>
        <v>2.2024758952127366</v>
      </c>
      <c r="I2383">
        <f t="shared" si="274"/>
        <v>3769.554513461424</v>
      </c>
      <c r="J2383">
        <f t="shared" si="275"/>
        <v>417.04640676748681</v>
      </c>
      <c r="K2383">
        <f t="shared" si="276"/>
        <v>9.0386931820828256</v>
      </c>
      <c r="L2383">
        <f>MIN(MAX(L2382*(1+MAX(MIN(((B2383-B2382)/B2382)/($K$7*卓尔金历!$O$8),0),-卓尔金历!$N$11))+MIN(MAX(((B2383-B2382)/B2382)/($K$7*卓尔金历!$O$8),0),卓尔金历!$N$11),0),1)</f>
        <v>0.67921407664128997</v>
      </c>
      <c r="M2383">
        <f t="shared" si="277"/>
        <v>2858.6381952567185</v>
      </c>
      <c r="N2383">
        <f t="shared" si="278"/>
        <v>-1.0902070636332646E-2</v>
      </c>
      <c r="O2383">
        <f t="shared" si="280"/>
        <v>2.1778376863818578E-2</v>
      </c>
      <c r="P2383">
        <f t="shared" si="281"/>
        <v>0.72834123087847202</v>
      </c>
      <c r="Q2383">
        <f t="shared" si="279"/>
        <v>46.387087480572937</v>
      </c>
    </row>
    <row r="2384" spans="1:17">
      <c r="A2384" s="842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282"/>
        <v>4.1109656700046342</v>
      </c>
      <c r="G2384">
        <f>LN(F2384/参数实验室!$E$58)/参数实验室!$E$59</f>
        <v>0.551434069673298</v>
      </c>
      <c r="H2384" s="905">
        <f>INDEX(神经网络!$F$10:$BN$70,MATCH(ROUND(G2384*2,1)/2,神经网络!$D$10:$D$70,0),MATCH(ROUND(E2384*2,1)/2,神经网络!$F$8:$BN$8,0))</f>
        <v>2.282978611644515</v>
      </c>
      <c r="I2384">
        <f t="shared" si="274"/>
        <v>3867.8170818826775</v>
      </c>
      <c r="J2384">
        <f t="shared" si="275"/>
        <v>421.982363034196</v>
      </c>
      <c r="K2384">
        <f t="shared" si="276"/>
        <v>9.1658263963255795</v>
      </c>
      <c r="L2384">
        <f>MIN(MAX(L2383*(1+MAX(MIN(((B2384-B2383)/B2383)/($K$7*卓尔金历!$O$8),0),-卓尔金历!$N$11))+MIN(MAX(((B2384-B2383)/B2383)/($K$7*卓尔金历!$O$8),0),卓尔金历!$N$11),0),1)</f>
        <v>1</v>
      </c>
      <c r="M2384">
        <f t="shared" si="277"/>
        <v>2909.2514135969445</v>
      </c>
      <c r="N2384">
        <f t="shared" si="278"/>
        <v>1.1835508438899201E-2</v>
      </c>
      <c r="O2384">
        <f t="shared" si="280"/>
        <v>2.1741224858727145E-2</v>
      </c>
      <c r="P2384">
        <f t="shared" si="281"/>
        <v>0.64312795760592956</v>
      </c>
      <c r="Q2384">
        <f t="shared" si="279"/>
        <v>47.267791714910018</v>
      </c>
    </row>
    <row r="2385" spans="1:17">
      <c r="A2385" s="842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282"/>
        <v>4.0377888770014687</v>
      </c>
      <c r="G2385">
        <f>LN(F2385/参数实验室!$E$58)/参数实验室!$E$59</f>
        <v>0.54200731177738704</v>
      </c>
      <c r="H2385" s="905">
        <f>INDEX(神经网络!$F$10:$BN$70,MATCH(ROUND(G2385*2,1)/2,神经网络!$D$10:$D$70,0),MATCH(ROUND(E2385*2,1)/2,神经网络!$F$8:$BN$8,0))</f>
        <v>2.282978611644515</v>
      </c>
      <c r="I2385">
        <f t="shared" si="274"/>
        <v>4246.9806272492488</v>
      </c>
      <c r="J2385">
        <f t="shared" si="275"/>
        <v>440.10215075216416</v>
      </c>
      <c r="K2385">
        <f t="shared" si="276"/>
        <v>9.6499883492749881</v>
      </c>
      <c r="L2385">
        <f>MIN(MAX(L2384*(1+MAX(MIN(((B2385-B2384)/B2384)/($K$7*卓尔金历!$O$8),0),-卓尔金历!$N$11))+MIN(MAX(((B2385-B2384)/B2384)/($K$7*卓尔金历!$O$8),0),卓尔金历!$N$11),0),1)</f>
        <v>1</v>
      </c>
      <c r="M2385">
        <f t="shared" si="277"/>
        <v>3194.4464104102881</v>
      </c>
      <c r="N2385">
        <f t="shared" si="278"/>
        <v>4.2939680198197765E-2</v>
      </c>
      <c r="O2385">
        <f t="shared" si="280"/>
        <v>2.2263673321862128E-2</v>
      </c>
      <c r="P2385">
        <f t="shared" si="281"/>
        <v>7.4607188617781652E-3</v>
      </c>
      <c r="Q2385">
        <f t="shared" si="279"/>
        <v>50.247840342793978</v>
      </c>
    </row>
    <row r="2386" spans="1:17">
      <c r="A2386" s="842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282"/>
        <v>4.0040244036598303</v>
      </c>
      <c r="G2386">
        <f>LN(F2386/参数实验室!$E$58)/参数实验室!$E$59</f>
        <v>0.53759996635373519</v>
      </c>
      <c r="H2386" s="905">
        <f>INDEX(神经网络!$F$10:$BN$70,MATCH(ROUND(G2386*2,1)/2,神经网络!$D$10:$D$70,0),MATCH(ROUND(E2386*2,1)/2,神经网络!$F$8:$BN$8,0))</f>
        <v>2.282978611644515</v>
      </c>
      <c r="I2386">
        <f t="shared" si="274"/>
        <v>4332.0759309477635</v>
      </c>
      <c r="J2386">
        <f t="shared" si="275"/>
        <v>443.96472606839251</v>
      </c>
      <c r="K2386">
        <f t="shared" si="276"/>
        <v>9.7577029808453961</v>
      </c>
      <c r="L2386">
        <f>MIN(MAX(L2385*(1+MAX(MIN(((B2386-B2385)/B2385)/($K$7*卓尔金历!$O$8),0),-卓尔金历!$N$11))+MIN(MAX(((B2386-B2385)/B2385)/($K$7*卓尔金历!$O$8),0),卓尔金历!$N$11),0),1)</f>
        <v>1</v>
      </c>
      <c r="M2386">
        <f t="shared" si="277"/>
        <v>3258.4524446498549</v>
      </c>
      <c r="N2386">
        <f t="shared" si="278"/>
        <v>8.7765426949787256E-3</v>
      </c>
      <c r="O2386">
        <f t="shared" si="280"/>
        <v>2.209701173008357E-2</v>
      </c>
      <c r="P2386">
        <f t="shared" si="281"/>
        <v>0.96618087875326963</v>
      </c>
      <c r="Q2386">
        <f t="shared" si="279"/>
        <v>50.255351786004027</v>
      </c>
    </row>
    <row r="2387" spans="1:17">
      <c r="A2387" s="842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282"/>
        <v>3.8959877311615374</v>
      </c>
      <c r="G2387">
        <f>LN(F2387/参数实验室!$E$58)/参数实验室!$E$59</f>
        <v>0.5232437809007382</v>
      </c>
      <c r="H2387" s="905">
        <f>INDEX(神经网络!$F$10:$BN$70,MATCH(ROUND(G2387*2,1)/2,神经网络!$D$10:$D$70,0),MATCH(ROUND(E2387*2,1)/2,神经网络!$F$8:$BN$8,0))</f>
        <v>2.3213827082546286</v>
      </c>
      <c r="I2387">
        <f t="shared" si="274"/>
        <v>4603.3670455352139</v>
      </c>
      <c r="J2387">
        <f t="shared" si="275"/>
        <v>456.14301105303008</v>
      </c>
      <c r="K2387">
        <f t="shared" si="276"/>
        <v>10.091938129026902</v>
      </c>
      <c r="L2387">
        <f>MIN(MAX(L2386*(1+MAX(MIN(((B2387-B2386)/B2386)/($K$7*卓尔金历!$O$8),0),-卓尔金历!$N$11))+MIN(MAX(((B2387-B2386)/B2386)/($K$7*卓尔金历!$O$8),0),卓尔金历!$N$11),0),1)</f>
        <v>1</v>
      </c>
      <c r="M2387">
        <f t="shared" si="277"/>
        <v>3462.5091624059223</v>
      </c>
      <c r="N2387">
        <f t="shared" si="278"/>
        <v>2.743074904280007E-2</v>
      </c>
      <c r="O2387">
        <f t="shared" si="280"/>
        <v>2.2222367513253807E-2</v>
      </c>
      <c r="P2387">
        <f t="shared" si="281"/>
        <v>1.7444148163685533E-2</v>
      </c>
      <c r="Q2387">
        <f t="shared" si="279"/>
        <v>53.296098635003105</v>
      </c>
    </row>
    <row r="2388" spans="1:17">
      <c r="A2388" s="842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282"/>
        <v>3.7489097543990759</v>
      </c>
      <c r="G2388">
        <f>LN(F2388/参数实验室!$E$58)/参数实验室!$E$59</f>
        <v>0.50304625779229695</v>
      </c>
      <c r="H2388" s="905">
        <f>INDEX(神经网络!$F$10:$BN$70,MATCH(ROUND(G2388*2,1)/2,神经网络!$D$10:$D$70,0),MATCH(ROUND(E2388*2,1)/2,神经网络!$F$8:$BN$8,0))</f>
        <v>2.3213827082546286</v>
      </c>
      <c r="I2388">
        <f t="shared" si="274"/>
        <v>4924.7544115141609</v>
      </c>
      <c r="J2388">
        <f t="shared" si="275"/>
        <v>469.86153784765116</v>
      </c>
      <c r="K2388">
        <f t="shared" si="276"/>
        <v>10.481288666600697</v>
      </c>
      <c r="L2388">
        <f>MIN(MAX(L2387*(1+MAX(MIN(((B2388-B2387)/B2387)/($K$7*卓尔金历!$O$8),0),-卓尔金历!$N$11))+MIN(MAX(((B2388-B2387)/B2387)/($K$7*卓尔金历!$O$8),0),卓尔金历!$N$11),0),1)</f>
        <v>1</v>
      </c>
      <c r="M2388">
        <f t="shared" si="277"/>
        <v>3704.2467184982429</v>
      </c>
      <c r="N2388">
        <f t="shared" si="278"/>
        <v>3.0075056423535067E-2</v>
      </c>
      <c r="O2388">
        <f t="shared" si="280"/>
        <v>2.2505558059065379E-2</v>
      </c>
      <c r="P2388">
        <f t="shared" si="281"/>
        <v>1.5779351290664836E-2</v>
      </c>
      <c r="Q2388">
        <f t="shared" si="279"/>
        <v>53.361006658054983</v>
      </c>
    </row>
    <row r="2389" spans="1:17">
      <c r="A2389" s="842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282"/>
        <v>3.7645517325818183</v>
      </c>
      <c r="G2389">
        <f>LN(F2389/参数实验室!$E$58)/参数实验室!$E$59</f>
        <v>0.50523160668002709</v>
      </c>
      <c r="H2389" s="905">
        <f>INDEX(神经网络!$F$10:$BN$70,MATCH(ROUND(G2389*2,1)/2,神经网络!$D$10:$D$70,0),MATCH(ROUND(E2389*2,1)/2,神经网络!$F$8:$BN$8,0))</f>
        <v>2.2408989996275115</v>
      </c>
      <c r="I2389">
        <f t="shared" si="274"/>
        <v>4792.2300617286755</v>
      </c>
      <c r="J2389">
        <f t="shared" si="275"/>
        <v>464.41482782011832</v>
      </c>
      <c r="K2389">
        <f t="shared" si="276"/>
        <v>10.318856708823365</v>
      </c>
      <c r="L2389">
        <f>MIN(MAX(L2388*(1+MAX(MIN(((B2389-B2388)/B2388)/($K$7*卓尔金历!$O$8),0),-卓尔金历!$N$11))+MIN(MAX(((B2389-B2388)/B2388)/($K$7*卓尔金历!$O$8),0),卓尔金历!$N$11),0),1)</f>
        <v>0.65890867825829247</v>
      </c>
      <c r="M2389">
        <f t="shared" si="277"/>
        <v>3604.566034591192</v>
      </c>
      <c r="N2389">
        <f t="shared" si="278"/>
        <v>-1.1592159793464308E-2</v>
      </c>
      <c r="O2389">
        <f t="shared" si="280"/>
        <v>2.2856898630586615E-2</v>
      </c>
      <c r="P2389">
        <f t="shared" si="281"/>
        <v>0.716709112847842</v>
      </c>
      <c r="Q2389">
        <f t="shared" si="279"/>
        <v>53.338348517683841</v>
      </c>
    </row>
    <row r="2390" spans="1:17">
      <c r="A2390" s="842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282"/>
        <v>3.7666400274699168</v>
      </c>
      <c r="G2390">
        <f>LN(F2390/参数实验室!$E$58)/参数实验室!$E$59</f>
        <v>0.50552267616230206</v>
      </c>
      <c r="H2390" s="905">
        <f>INDEX(神经网络!$F$10:$BN$70,MATCH(ROUND(G2390*2,1)/2,神经网络!$D$10:$D$70,0),MATCH(ROUND(E2390*2,1)/2,神经网络!$F$8:$BN$8,0))</f>
        <v>2.3213827082546286</v>
      </c>
      <c r="I2390">
        <f t="shared" si="274"/>
        <v>4734.6542515778947</v>
      </c>
      <c r="J2390">
        <f t="shared" si="275"/>
        <v>461.92490323610343</v>
      </c>
      <c r="K2390">
        <f t="shared" si="276"/>
        <v>10.249835456820723</v>
      </c>
      <c r="L2390">
        <f>MIN(MAX(L2389*(1+MAX(MIN(((B2390-B2389)/B2389)/($K$7*卓尔金历!$O$8),0),-卓尔金历!$N$11))+MIN(MAX(((B2390-B2389)/B2389)/($K$7*卓尔金历!$O$8),0),卓尔金历!$N$11),0),1)</f>
        <v>0.5549617513981735</v>
      </c>
      <c r="M2390">
        <f t="shared" si="277"/>
        <v>3576.0308548756047</v>
      </c>
      <c r="N2390">
        <f t="shared" si="278"/>
        <v>-5.3614235266823459E-3</v>
      </c>
      <c r="O2390">
        <f t="shared" si="280"/>
        <v>2.2976856010645919E-2</v>
      </c>
      <c r="P2390">
        <f t="shared" si="281"/>
        <v>1</v>
      </c>
      <c r="Q2390">
        <f t="shared" si="279"/>
        <v>52.87906073853155</v>
      </c>
    </row>
    <row r="2391" spans="1:17">
      <c r="A2391" s="842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282"/>
        <v>3.759019712647127</v>
      </c>
      <c r="G2391">
        <f>LN(F2391/参数实验室!$E$58)/参数实验室!$E$59</f>
        <v>0.50445976485635813</v>
      </c>
      <c r="H2391" s="905">
        <f>INDEX(神经网络!$F$10:$BN$70,MATCH(ROUND(G2391*2,1)/2,神经网络!$D$10:$D$70,0),MATCH(ROUND(E2391*2,1)/2,神经网络!$F$8:$BN$8,0))</f>
        <v>2.3213827082546286</v>
      </c>
      <c r="I2391">
        <f t="shared" si="274"/>
        <v>4818.9640804882474</v>
      </c>
      <c r="J2391">
        <f t="shared" si="275"/>
        <v>465.46825745181701</v>
      </c>
      <c r="K2391">
        <f t="shared" si="276"/>
        <v>10.352938150647326</v>
      </c>
      <c r="L2391">
        <f>MIN(MAX(L2390*(1+MAX(MIN(((B2391-B2390)/B2390)/($K$7*卓尔金历!$O$8),0),-卓尔金历!$N$11))+MIN(MAX(((B2391-B2390)/B2390)/($K$7*卓尔金历!$O$8),0),卓尔金历!$N$11),0),1)</f>
        <v>0.78067107726407836</v>
      </c>
      <c r="M2391">
        <f t="shared" si="277"/>
        <v>3611.3698541702233</v>
      </c>
      <c r="N2391">
        <f t="shared" si="278"/>
        <v>7.6708447431388964E-3</v>
      </c>
      <c r="O2391">
        <f t="shared" si="280"/>
        <v>2.2936852278633135E-2</v>
      </c>
      <c r="P2391">
        <f t="shared" si="281"/>
        <v>1</v>
      </c>
      <c r="Q2391">
        <f t="shared" si="279"/>
        <v>53.820676393427568</v>
      </c>
    </row>
    <row r="2392" spans="1:17">
      <c r="A2392" s="842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282"/>
        <v>3.7590518373862247</v>
      </c>
      <c r="G2392">
        <f>LN(F2392/参数实验室!$E$58)/参数实验室!$E$59</f>
        <v>0.50446425026171415</v>
      </c>
      <c r="H2392" s="905">
        <f>INDEX(神经网络!$F$10:$BN$70,MATCH(ROUND(G2392*2,1)/2,神经网络!$D$10:$D$70,0),MATCH(ROUND(E2392*2,1)/2,神经网络!$F$8:$BN$8,0))</f>
        <v>2.3213827082546286</v>
      </c>
      <c r="I2392">
        <f t="shared" ref="I2392:I2455" si="283">I2391*(1+(B2392-B2391)/B2391*H2391)</f>
        <v>4926.8499312238928</v>
      </c>
      <c r="J2392">
        <f t="shared" ref="J2392:J2455" si="284">J2391*B2392/B2391</f>
        <v>469.95730417780555</v>
      </c>
      <c r="K2392">
        <f t="shared" ref="K2392:K2455" si="285">I2392/J2392</f>
        <v>10.483611782230856</v>
      </c>
      <c r="L2392">
        <f>MIN(MAX(L2391*(1+MAX(MIN(((B2392-B2391)/B2391)/($K$7*卓尔金历!$O$8),0),-卓尔金历!$N$11))+MIN(MAX(((B2392-B2391)/B2391)/($K$7*卓尔金历!$O$8),0),卓尔金历!$N$11),0),1)</f>
        <v>1</v>
      </c>
      <c r="M2392">
        <f t="shared" ref="M2392:M2455" si="286">M2391*(1+(B2392-B2391)/B2391*H2391*L2391)</f>
        <v>3674.4875097936401</v>
      </c>
      <c r="N2392">
        <f t="shared" ref="N2392:N2455" si="287">(B2392-B2391)/B2391</f>
        <v>9.6441522147259779E-3</v>
      </c>
      <c r="O2392">
        <f t="shared" si="280"/>
        <v>2.2767721563939729E-2</v>
      </c>
      <c r="P2392">
        <f t="shared" si="281"/>
        <v>0.90163149490743544</v>
      </c>
      <c r="Q2392">
        <f t="shared" ref="Q2392:Q2455" si="288">Q2391*(1+(B2392-B2391)/B2391*H2391*P2391)</f>
        <v>55.025601220193337</v>
      </c>
    </row>
    <row r="2393" spans="1:17">
      <c r="A2393" s="842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282"/>
        <v>3.6743754556843355</v>
      </c>
      <c r="G2393">
        <f>LN(F2393/参数实验室!$E$58)/参数实验室!$E$59</f>
        <v>0.49250619591923239</v>
      </c>
      <c r="H2393" s="905">
        <f>INDEX(神经网络!$F$10:$BN$70,MATCH(ROUND(G2393*2,1)/2,神经网络!$D$10:$D$70,0),MATCH(ROUND(E2393*2,1)/2,神经网络!$F$8:$BN$8,0))</f>
        <v>2.3932243952667358</v>
      </c>
      <c r="I2393">
        <f t="shared" si="283"/>
        <v>5194.5793190453014</v>
      </c>
      <c r="J2393">
        <f t="shared" si="284"/>
        <v>480.95846135429491</v>
      </c>
      <c r="K2393">
        <f t="shared" si="285"/>
        <v>10.800473921216136</v>
      </c>
      <c r="L2393">
        <f>MIN(MAX(L2392*(1+MAX(MIN(((B2393-B2392)/B2392)/($K$7*卓尔金历!$O$8),0),-卓尔金历!$N$11))+MIN(MAX(((B2393-B2392)/B2392)/($K$7*卓尔金历!$O$8),0),卓尔金历!$N$11),0),1)</f>
        <v>1</v>
      </c>
      <c r="M2393">
        <f t="shared" si="286"/>
        <v>3874.1624147100324</v>
      </c>
      <c r="N2393">
        <f t="shared" si="287"/>
        <v>2.340884390707779E-2</v>
      </c>
      <c r="O2393">
        <f t="shared" si="280"/>
        <v>2.2899696740202809E-2</v>
      </c>
      <c r="P2393">
        <f t="shared" si="281"/>
        <v>2.2267054175233687E-2</v>
      </c>
      <c r="Q2393">
        <f t="shared" si="288"/>
        <v>57.721605522452208</v>
      </c>
    </row>
    <row r="2394" spans="1:17">
      <c r="A2394" s="842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282"/>
        <v>3.5787495750085485</v>
      </c>
      <c r="G2394">
        <f>LN(F2394/参数实验室!$E$58)/参数实验室!$E$59</f>
        <v>0.47866594411617658</v>
      </c>
      <c r="H2394" s="905">
        <f>INDEX(神经网络!$F$10:$BN$70,MATCH(ROUND(G2394*2,1)/2,神经网络!$D$10:$D$70,0),MATCH(ROUND(E2394*2,1)/2,神经网络!$F$8:$BN$8,0))</f>
        <v>2.3932243952667358</v>
      </c>
      <c r="I2394">
        <f t="shared" si="283"/>
        <v>5431.0797257901304</v>
      </c>
      <c r="J2394">
        <f t="shared" si="284"/>
        <v>490.10813614779875</v>
      </c>
      <c r="K2394">
        <f t="shared" si="285"/>
        <v>11.081390667124765</v>
      </c>
      <c r="L2394">
        <f>MIN(MAX(L2393*(1+MAX(MIN(((B2394-B2393)/B2393)/($K$7*卓尔金历!$O$8),0),-卓尔金历!$N$11))+MIN(MAX(((B2394-B2393)/B2393)/($K$7*卓尔金历!$O$8),0),卓尔金历!$N$11),0),1)</f>
        <v>1</v>
      </c>
      <c r="M2394">
        <f t="shared" si="286"/>
        <v>4050.5464740534258</v>
      </c>
      <c r="N2394">
        <f t="shared" si="287"/>
        <v>1.9023835796006128E-2</v>
      </c>
      <c r="O2394">
        <f t="shared" si="280"/>
        <v>1.6289429703547444E-2</v>
      </c>
      <c r="P2394">
        <f t="shared" si="281"/>
        <v>1.9346206632265106E-2</v>
      </c>
      <c r="Q2394">
        <f t="shared" si="288"/>
        <v>57.780122606675029</v>
      </c>
    </row>
    <row r="2395" spans="1:17">
      <c r="A2395" s="842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282"/>
        <v>3.5655775916222101</v>
      </c>
      <c r="G2395">
        <f>LN(F2395/参数实验室!$E$58)/参数实验室!$E$59</f>
        <v>0.47673059697771092</v>
      </c>
      <c r="H2395" s="905">
        <f>INDEX(神经网络!$F$10:$BN$70,MATCH(ROUND(G2395*2,1)/2,神经网络!$D$10:$D$70,0),MATCH(ROUND(E2395*2,1)/2,神经网络!$F$8:$BN$8,0))</f>
        <v>2.3932243952667358</v>
      </c>
      <c r="I2395">
        <f t="shared" si="283"/>
        <v>5842.7304576826791</v>
      </c>
      <c r="J2395">
        <f t="shared" si="284"/>
        <v>505.63026216032819</v>
      </c>
      <c r="K2395">
        <f t="shared" si="285"/>
        <v>11.555341709017473</v>
      </c>
      <c r="L2395">
        <f>MIN(MAX(L2394*(1+MAX(MIN(((B2395-B2394)/B2394)/($K$7*卓尔金历!$O$8),0),-卓尔金历!$N$11))+MIN(MAX(((B2395-B2394)/B2394)/($K$7*卓尔金历!$O$8),0),卓尔金历!$N$11),0),1)</f>
        <v>1</v>
      </c>
      <c r="M2395">
        <f t="shared" si="286"/>
        <v>4357.5591685441686</v>
      </c>
      <c r="N2395">
        <f t="shared" si="287"/>
        <v>3.1670818881995744E-2</v>
      </c>
      <c r="O2395">
        <f t="shared" si="280"/>
        <v>1.549514536414911E-2</v>
      </c>
      <c r="P2395">
        <f t="shared" si="281"/>
        <v>4.6446222869537934E-3</v>
      </c>
      <c r="Q2395">
        <f t="shared" si="288"/>
        <v>57.864848663548294</v>
      </c>
    </row>
    <row r="2396" spans="1:17">
      <c r="A2396" s="842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282"/>
        <v>3.6205922396949455</v>
      </c>
      <c r="G2396">
        <f>LN(F2396/参数实验室!$E$58)/参数实验室!$E$59</f>
        <v>0.48476692934083415</v>
      </c>
      <c r="H2396" s="905">
        <f>INDEX(神经网络!$F$10:$BN$70,MATCH(ROUND(G2396*2,1)/2,神经网络!$D$10:$D$70,0),MATCH(ROUND(E2396*2,1)/2,神经网络!$F$8:$BN$8,0))</f>
        <v>2.3932243952667358</v>
      </c>
      <c r="I2396">
        <f t="shared" si="283"/>
        <v>5866.1244142000432</v>
      </c>
      <c r="J2396">
        <f t="shared" si="284"/>
        <v>506.47619807669219</v>
      </c>
      <c r="K2396">
        <f t="shared" si="285"/>
        <v>11.582231181793418</v>
      </c>
      <c r="L2396">
        <f>MIN(MAX(L2395*(1+MAX(MIN(((B2396-B2395)/B2395)/($K$7*卓尔金历!$O$8),0),-卓尔金历!$N$11))+MIN(MAX(((B2396-B2395)/B2395)/($K$7*卓尔金历!$O$8),0),卓尔金历!$N$11),0),1)</f>
        <v>1</v>
      </c>
      <c r="M2396">
        <f t="shared" si="286"/>
        <v>4375.0065846878861</v>
      </c>
      <c r="N2396">
        <f t="shared" si="287"/>
        <v>1.6730326083524501E-3</v>
      </c>
      <c r="O2396">
        <f t="shared" si="280"/>
        <v>1.4471593349197617E-2</v>
      </c>
      <c r="P2396">
        <f t="shared" si="281"/>
        <v>1</v>
      </c>
      <c r="Q2396">
        <f t="shared" si="288"/>
        <v>57.865924764586175</v>
      </c>
    </row>
    <row r="2397" spans="1:17">
      <c r="A2397" s="842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282"/>
        <v>3.6678415486112215</v>
      </c>
      <c r="G2397">
        <f>LN(F2397/参数实验室!$E$58)/参数实验室!$E$59</f>
        <v>0.49157205070186405</v>
      </c>
      <c r="H2397" s="905">
        <f>INDEX(神经网络!$F$10:$BN$70,MATCH(ROUND(G2397*2,1)/2,神经网络!$D$10:$D$70,0),MATCH(ROUND(E2397*2,1)/2,神经网络!$F$8:$BN$8,0))</f>
        <v>2.3932243952667358</v>
      </c>
      <c r="I2397">
        <f t="shared" si="283"/>
        <v>5708.8432010681199</v>
      </c>
      <c r="J2397">
        <f t="shared" si="284"/>
        <v>500.80204301504256</v>
      </c>
      <c r="K2397">
        <f t="shared" si="285"/>
        <v>11.399400782589547</v>
      </c>
      <c r="L2397">
        <f>MIN(MAX(L2396*(1+MAX(MIN(((B2397-B2396)/B2396)/($K$7*卓尔金历!$O$8),0),-卓尔金历!$N$11))+MIN(MAX(((B2397-B2396)/B2396)/($K$7*卓尔金历!$O$8),0),卓尔金历!$N$11),0),1)</f>
        <v>0.67035349900534213</v>
      </c>
      <c r="M2397">
        <f t="shared" si="286"/>
        <v>4257.7048886252906</v>
      </c>
      <c r="N2397">
        <f t="shared" si="287"/>
        <v>-1.1203201815202341E-2</v>
      </c>
      <c r="O2397">
        <f t="shared" si="280"/>
        <v>1.4959080367868487E-2</v>
      </c>
      <c r="P2397">
        <f t="shared" si="281"/>
        <v>0.30777448838691596</v>
      </c>
      <c r="Q2397">
        <f t="shared" si="288"/>
        <v>56.314436558174542</v>
      </c>
    </row>
    <row r="2398" spans="1:17">
      <c r="A2398" s="842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282"/>
        <v>3.6282446061845932</v>
      </c>
      <c r="G2398">
        <f>LN(F2398/参数实验室!$E$58)/参数实验室!$E$59</f>
        <v>0.485875073190289</v>
      </c>
      <c r="H2398" s="905">
        <f>INDEX(神经网络!$F$10:$BN$70,MATCH(ROUND(G2398*2,1)/2,神经网络!$D$10:$D$70,0),MATCH(ROUND(E2398*2,1)/2,神经网络!$F$8:$BN$8,0))</f>
        <v>2.3932243952667358</v>
      </c>
      <c r="I2398">
        <f t="shared" si="283"/>
        <v>5881.2769319096551</v>
      </c>
      <c r="J2398">
        <f t="shared" si="284"/>
        <v>507.12262080523453</v>
      </c>
      <c r="K2398">
        <f t="shared" si="285"/>
        <v>11.597346855817772</v>
      </c>
      <c r="L2398">
        <f>MIN(MAX(L2397*(1+MAX(MIN(((B2398-B2397)/B2397)/($K$7*卓尔金历!$O$8),0),-卓尔金历!$N$11))+MIN(MAX(((B2398-B2397)/B2397)/($K$7*卓尔金历!$O$8),0),卓尔金历!$N$11),0),1)</f>
        <v>1</v>
      </c>
      <c r="M2398">
        <f t="shared" si="286"/>
        <v>4343.9140750910383</v>
      </c>
      <c r="N2398">
        <f t="shared" si="287"/>
        <v>1.2620910554077212E-2</v>
      </c>
      <c r="O2398">
        <f t="shared" si="280"/>
        <v>1.4354129211905767E-2</v>
      </c>
      <c r="P2398">
        <f t="shared" si="281"/>
        <v>0.14556669898200306</v>
      </c>
      <c r="Q2398">
        <f t="shared" si="288"/>
        <v>56.837948353521419</v>
      </c>
    </row>
    <row r="2399" spans="1:17">
      <c r="A2399" s="842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282"/>
        <v>3.7752163857189442</v>
      </c>
      <c r="G2399">
        <f>LN(F2399/参数实验室!$E$58)/参数实验室!$E$59</f>
        <v>0.50671637118793289</v>
      </c>
      <c r="H2399" s="905">
        <f>INDEX(神经网络!$F$10:$BN$70,MATCH(ROUND(G2399*2,1)/2,神经网络!$D$10:$D$70,0),MATCH(ROUND(E2399*2,1)/2,神经网络!$F$8:$BN$8,0))</f>
        <v>2.3213827082546286</v>
      </c>
      <c r="I2399">
        <f t="shared" si="283"/>
        <v>5392.8695037811094</v>
      </c>
      <c r="J2399">
        <f t="shared" si="284"/>
        <v>489.52555763935925</v>
      </c>
      <c r="K2399">
        <f t="shared" si="285"/>
        <v>11.016522875306373</v>
      </c>
      <c r="L2399">
        <f>MIN(MAX(L2398*(1+MAX(MIN(((B2399-B2398)/B2398)/($K$7*卓尔金历!$O$8),0),-卓尔金历!$N$11))+MIN(MAX(((B2399-B2398)/B2398)/($K$7*卓尔金历!$O$8),0),卓尔金历!$N$11),0),1)</f>
        <v>0</v>
      </c>
      <c r="M2399">
        <f t="shared" si="286"/>
        <v>3983.1761050907512</v>
      </c>
      <c r="N2399">
        <f t="shared" si="287"/>
        <v>-3.4699819025887271E-2</v>
      </c>
      <c r="O2399">
        <f t="shared" si="280"/>
        <v>1.7461119654492534E-2</v>
      </c>
      <c r="P2399">
        <f t="shared" si="281"/>
        <v>4.4963190656826593E-3</v>
      </c>
      <c r="Q2399">
        <f t="shared" si="288"/>
        <v>56.150862419780736</v>
      </c>
    </row>
    <row r="2400" spans="1:17">
      <c r="A2400" s="842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282"/>
        <v>3.808279846694878</v>
      </c>
      <c r="G2400">
        <f>LN(F2400/参数实验室!$E$58)/参数实验室!$E$59</f>
        <v>0.51129304679981502</v>
      </c>
      <c r="H2400" s="905">
        <f>INDEX(神经网络!$F$10:$BN$70,MATCH(ROUND(G2400*2,1)/2,神经网络!$D$10:$D$70,0),MATCH(ROUND(E2400*2,1)/2,神经网络!$F$8:$BN$8,0))</f>
        <v>2.1575081806929521</v>
      </c>
      <c r="I2400">
        <f t="shared" si="283"/>
        <v>5148.2669859180432</v>
      </c>
      <c r="J2400">
        <f t="shared" si="284"/>
        <v>479.9608954151862</v>
      </c>
      <c r="K2400">
        <f t="shared" si="285"/>
        <v>10.726430080235136</v>
      </c>
      <c r="L2400">
        <f>MIN(MAX(L2399*(1+MAX(MIN(((B2400-B2399)/B2399)/($K$7*卓尔金历!$O$8),0),-卓尔金历!$N$11))+MIN(MAX(((B2400-B2399)/B2399)/($K$7*卓尔金历!$O$8),0),卓尔金历!$N$11),0),1)</f>
        <v>0</v>
      </c>
      <c r="M2400">
        <f t="shared" si="286"/>
        <v>3983.1761050907512</v>
      </c>
      <c r="N2400">
        <f t="shared" si="287"/>
        <v>-1.9538637104662561E-2</v>
      </c>
      <c r="O2400">
        <f t="shared" si="280"/>
        <v>1.8522294923362291E-2</v>
      </c>
      <c r="P2400">
        <f t="shared" si="281"/>
        <v>1.6528368334516638E-2</v>
      </c>
      <c r="Q2400">
        <f t="shared" si="288"/>
        <v>56.139411125786566</v>
      </c>
    </row>
    <row r="2401" spans="1:17">
      <c r="A2401" s="842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282"/>
        <v>3.9144141510157802</v>
      </c>
      <c r="G2401">
        <f>LN(F2401/参数实验室!$E$58)/参数实验室!$E$59</f>
        <v>0.52572027290432632</v>
      </c>
      <c r="H2401" s="905">
        <f>INDEX(神经网络!$F$10:$BN$70,MATCH(ROUND(G2401*2,1)/2,神经网络!$D$10:$D$70,0),MATCH(ROUND(E2401*2,1)/2,神经网络!$F$8:$BN$8,0))</f>
        <v>2.282978611644515</v>
      </c>
      <c r="I2401">
        <f t="shared" si="283"/>
        <v>4872.7121230919365</v>
      </c>
      <c r="J2401">
        <f t="shared" si="284"/>
        <v>468.05394836598634</v>
      </c>
      <c r="K2401">
        <f t="shared" si="285"/>
        <v>10.410577968849452</v>
      </c>
      <c r="L2401">
        <f>MIN(MAX(L2400*(1+MAX(MIN(((B2401-B2400)/B2400)/($K$7*卓尔金历!$O$8),0),-卓尔金历!$N$11))+MIN(MAX(((B2401-B2400)/B2400)/($K$7*卓尔金历!$O$8),0),卓尔金历!$N$11),0),1)</f>
        <v>0</v>
      </c>
      <c r="M2401">
        <f t="shared" si="286"/>
        <v>3983.1761050907512</v>
      </c>
      <c r="N2401">
        <f t="shared" si="287"/>
        <v>-2.480816075422123E-2</v>
      </c>
      <c r="O2401">
        <f t="shared" si="280"/>
        <v>1.9802681668349552E-2</v>
      </c>
      <c r="P2401">
        <f t="shared" si="281"/>
        <v>1.4348197679665633E-2</v>
      </c>
      <c r="Q2401">
        <f t="shared" si="288"/>
        <v>56.089746764579466</v>
      </c>
    </row>
    <row r="2402" spans="1:17">
      <c r="A2402" s="842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282"/>
        <v>3.6764818811035553</v>
      </c>
      <c r="G2402">
        <f>LN(F2402/参数实验室!$E$58)/参数实验室!$E$59</f>
        <v>0.49280699509879344</v>
      </c>
      <c r="H2402" s="905">
        <f>INDEX(神经网络!$F$10:$BN$70,MATCH(ROUND(G2402*2,1)/2,神经网络!$D$10:$D$70,0),MATCH(ROUND(E2402*2,1)/2,神经网络!$F$8:$BN$8,0))</f>
        <v>2.0685902830154261</v>
      </c>
      <c r="I2402">
        <f t="shared" si="283"/>
        <v>5518.4579697787303</v>
      </c>
      <c r="J2402">
        <f t="shared" si="284"/>
        <v>495.22365428354738</v>
      </c>
      <c r="K2402">
        <f t="shared" si="285"/>
        <v>11.143365067572192</v>
      </c>
      <c r="L2402">
        <f>MIN(MAX(L2401*(1+MAX(MIN(((B2402-B2401)/B2401)/($K$7*卓尔金历!$O$8),0),-卓尔金历!$N$11))+MIN(MAX(((B2402-B2401)/B2401)/($K$7*卓尔金历!$O$8),0),卓尔金历!$N$11),0),1)</f>
        <v>1</v>
      </c>
      <c r="M2402">
        <f t="shared" si="286"/>
        <v>3983.1761050907512</v>
      </c>
      <c r="N2402">
        <f t="shared" si="287"/>
        <v>5.8048235705334163E-2</v>
      </c>
      <c r="O2402">
        <f t="shared" si="280"/>
        <v>2.2436887989493365E-2</v>
      </c>
      <c r="P2402">
        <f t="shared" si="281"/>
        <v>9.7888763816637359E-4</v>
      </c>
      <c r="Q2402">
        <f t="shared" si="288"/>
        <v>56.196399426156148</v>
      </c>
    </row>
    <row r="2403" spans="1:17">
      <c r="A2403" s="842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282"/>
        <v>3.8849705988074241</v>
      </c>
      <c r="G2403">
        <f>LN(F2403/参数实验室!$E$58)/参数实验室!$E$59</f>
        <v>0.52175748831872293</v>
      </c>
      <c r="H2403" s="905">
        <f>INDEX(神经网络!$F$10:$BN$70,MATCH(ROUND(G2403*2,1)/2,神经网络!$D$10:$D$70,0),MATCH(ROUND(E2403*2,1)/2,神经网络!$F$8:$BN$8,0))</f>
        <v>2.2408989996275115</v>
      </c>
      <c r="I2403">
        <f t="shared" si="283"/>
        <v>5055.0637570620647</v>
      </c>
      <c r="J2403">
        <f t="shared" si="284"/>
        <v>475.12070547863141</v>
      </c>
      <c r="K2403">
        <f t="shared" si="285"/>
        <v>10.639535803790425</v>
      </c>
      <c r="L2403">
        <f>MIN(MAX(L2402*(1+MAX(MIN(((B2403-B2402)/B2402)/($K$7*卓尔金历!$O$8),0),-卓尔金历!$N$11))+MIN(MAX(((B2403-B2402)/B2402)/($K$7*卓尔金历!$O$8),0),卓尔金历!$N$11),0),1)</f>
        <v>0</v>
      </c>
      <c r="M2403">
        <f t="shared" si="286"/>
        <v>3648.7020970547032</v>
      </c>
      <c r="N2403">
        <f t="shared" si="287"/>
        <v>-4.0593676475327849E-2</v>
      </c>
      <c r="O2403">
        <f t="shared" si="280"/>
        <v>2.4701573572619227E-2</v>
      </c>
      <c r="P2403">
        <f t="shared" si="281"/>
        <v>1.1291468130578115E-2</v>
      </c>
      <c r="Q2403">
        <f t="shared" si="288"/>
        <v>56.191780147079754</v>
      </c>
    </row>
    <row r="2404" spans="1:17">
      <c r="A2404" s="842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282"/>
        <v>3.8969174352548746</v>
      </c>
      <c r="G2404">
        <f>LN(F2404/参数实验室!$E$58)/参数实验室!$E$59</f>
        <v>0.52336901249130741</v>
      </c>
      <c r="H2404" s="905">
        <f>INDEX(神经网络!$F$10:$BN$70,MATCH(ROUND(G2404*2,1)/2,神经网络!$D$10:$D$70,0),MATCH(ROUND(E2404*2,1)/2,神经网络!$F$8:$BN$8,0))</f>
        <v>2.3213827082546286</v>
      </c>
      <c r="I2404">
        <f t="shared" si="283"/>
        <v>4964.3987985301947</v>
      </c>
      <c r="J2404">
        <f t="shared" si="284"/>
        <v>471.31798411874956</v>
      </c>
      <c r="K2404">
        <f t="shared" si="285"/>
        <v>10.533013731297391</v>
      </c>
      <c r="L2404">
        <f>MIN(MAX(L2403*(1+MAX(MIN(((B2404-B2403)/B2403)/($K$7*卓尔金历!$O$8),0),-卓尔金历!$N$11))+MIN(MAX(((B2404-B2403)/B2403)/($K$7*卓尔金历!$O$8),0),卓尔金历!$N$11),0),1)</f>
        <v>0</v>
      </c>
      <c r="M2404">
        <f t="shared" si="286"/>
        <v>3648.7020970547032</v>
      </c>
      <c r="N2404">
        <f t="shared" si="287"/>
        <v>-8.0036953052825838E-3</v>
      </c>
      <c r="O2404">
        <f t="shared" si="280"/>
        <v>2.4614661787965161E-2</v>
      </c>
      <c r="P2404">
        <f t="shared" si="281"/>
        <v>1</v>
      </c>
      <c r="Q2404">
        <f t="shared" si="288"/>
        <v>56.180400310287105</v>
      </c>
    </row>
    <row r="2405" spans="1:17">
      <c r="A2405" s="842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282"/>
        <v>3.7236552925797519</v>
      </c>
      <c r="G2405">
        <f>LN(F2405/参数实验室!$E$58)/参数实验室!$E$59</f>
        <v>0.49949862541333095</v>
      </c>
      <c r="H2405" s="905">
        <f>INDEX(神经网络!$F$10:$BN$70,MATCH(ROUND(G2405*2,1)/2,神经网络!$D$10:$D$70,0),MATCH(ROUND(E2405*2,1)/2,神经网络!$F$8:$BN$8,0))</f>
        <v>2.3213827082546286</v>
      </c>
      <c r="I2405">
        <f t="shared" si="283"/>
        <v>5456.7196671369029</v>
      </c>
      <c r="J2405">
        <f t="shared" si="284"/>
        <v>491.45285503371701</v>
      </c>
      <c r="K2405">
        <f t="shared" si="285"/>
        <v>11.103241361295042</v>
      </c>
      <c r="L2405">
        <f>MIN(MAX(L2404*(1+MAX(MIN(((B2405-B2404)/B2404)/($K$7*卓尔金历!$O$8),0),-卓尔金历!$N$11))+MIN(MAX(((B2405-B2404)/B2404)/($K$7*卓尔金历!$O$8),0),卓尔金历!$N$11),0),1)</f>
        <v>1</v>
      </c>
      <c r="M2405">
        <f t="shared" si="286"/>
        <v>3648.7020970547032</v>
      </c>
      <c r="N2405">
        <f t="shared" si="287"/>
        <v>4.2720353547753526E-2</v>
      </c>
      <c r="O2405">
        <f t="shared" si="280"/>
        <v>2.5804711818154295E-2</v>
      </c>
      <c r="P2405">
        <f t="shared" si="281"/>
        <v>1.2205958690921703E-2</v>
      </c>
      <c r="Q2405">
        <f t="shared" si="288"/>
        <v>61.751826902288954</v>
      </c>
    </row>
    <row r="2406" spans="1:17">
      <c r="A2406" s="842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282"/>
        <v>3.6723182276371467</v>
      </c>
      <c r="G2406">
        <f>LN(F2406/参数实验室!$E$58)/参数实验室!$E$59</f>
        <v>0.49221225566995236</v>
      </c>
      <c r="H2406" s="905">
        <f>INDEX(神经网络!$F$10:$BN$70,MATCH(ROUND(G2406*2,1)/2,神经网络!$D$10:$D$70,0),MATCH(ROUND(E2406*2,1)/2,神经网络!$F$8:$BN$8,0))</f>
        <v>2.3213827082546286</v>
      </c>
      <c r="I2406">
        <f t="shared" si="283"/>
        <v>5502.5901157852104</v>
      </c>
      <c r="J2406">
        <f t="shared" si="284"/>
        <v>493.23251266908665</v>
      </c>
      <c r="K2406">
        <f t="shared" si="285"/>
        <v>11.156178829348459</v>
      </c>
      <c r="L2406">
        <f>MIN(MAX(L2405*(1+MAX(MIN(((B2406-B2405)/B2405)/($K$7*卓尔金历!$O$8),0),-卓尔金历!$N$11))+MIN(MAX(((B2406-B2405)/B2405)/($K$7*卓尔金历!$O$8),0),卓尔金历!$N$11),0),1)</f>
        <v>1</v>
      </c>
      <c r="M2406">
        <f t="shared" si="286"/>
        <v>3679.3739314873737</v>
      </c>
      <c r="N2406">
        <f t="shared" si="287"/>
        <v>3.6212174110729755E-3</v>
      </c>
      <c r="O2406">
        <f t="shared" si="280"/>
        <v>2.4570597581636815E-2</v>
      </c>
      <c r="P2406">
        <f t="shared" si="281"/>
        <v>1</v>
      </c>
      <c r="Q2406">
        <f t="shared" si="288"/>
        <v>61.758163017292283</v>
      </c>
    </row>
    <row r="2407" spans="1:17">
      <c r="A2407" s="842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282"/>
        <v>3.6852261942299229</v>
      </c>
      <c r="G2407">
        <f>LN(F2407/参数实验室!$E$58)/参数实验室!$E$59</f>
        <v>0.49405384982593253</v>
      </c>
      <c r="H2407" s="905">
        <f>INDEX(神经网络!$F$10:$BN$70,MATCH(ROUND(G2407*2,1)/2,神经网络!$D$10:$D$70,0),MATCH(ROUND(E2407*2,1)/2,神经网络!$F$8:$BN$8,0))</f>
        <v>2.3213827082546286</v>
      </c>
      <c r="I2407">
        <f t="shared" si="283"/>
        <v>5641.6842692538403</v>
      </c>
      <c r="J2407">
        <f t="shared" si="284"/>
        <v>498.60340768524725</v>
      </c>
      <c r="K2407">
        <f t="shared" si="285"/>
        <v>11.314973348146989</v>
      </c>
      <c r="L2407">
        <f>MIN(MAX(L2406*(1+MAX(MIN(((B2407-B2406)/B2406)/($K$7*卓尔金历!$O$8),0),-卓尔金历!$N$11))+MIN(MAX(((B2407-B2406)/B2406)/($K$7*卓尔金历!$O$8),0),卓尔金历!$N$11),0),1)</f>
        <v>1</v>
      </c>
      <c r="M2407">
        <f t="shared" si="286"/>
        <v>3772.3809321045273</v>
      </c>
      <c r="N2407">
        <f t="shared" si="287"/>
        <v>1.0889174736467439E-2</v>
      </c>
      <c r="O2407">
        <f t="shared" si="280"/>
        <v>2.4587135267734653E-2</v>
      </c>
      <c r="P2407">
        <f t="shared" si="281"/>
        <v>0.85903642116570056</v>
      </c>
      <c r="Q2407">
        <f t="shared" si="288"/>
        <v>63.319282276389067</v>
      </c>
    </row>
    <row r="2408" spans="1:17">
      <c r="A2408" s="842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282"/>
        <v>3.809419381811042</v>
      </c>
      <c r="G2408">
        <f>LN(F2408/参数实验室!$E$58)/参数实验室!$E$59</f>
        <v>0.51145007311431567</v>
      </c>
      <c r="H2408" s="905">
        <f>INDEX(神经网络!$F$10:$BN$70,MATCH(ROUND(G2408*2,1)/2,神经网络!$D$10:$D$70,0),MATCH(ROUND(E2408*2,1)/2,神经网络!$F$8:$BN$8,0))</f>
        <v>2.1575081806929521</v>
      </c>
      <c r="I2408">
        <f t="shared" si="283"/>
        <v>5355.8679501299257</v>
      </c>
      <c r="J2408">
        <f t="shared" si="284"/>
        <v>487.72195842145095</v>
      </c>
      <c r="K2408">
        <f t="shared" si="285"/>
        <v>10.981395972952701</v>
      </c>
      <c r="L2408">
        <f>MIN(MAX(L2407*(1+MAX(MIN(((B2408-B2407)/B2407)/($K$7*卓尔金历!$O$8),0),-卓尔金历!$N$11))+MIN(MAX(((B2408-B2407)/B2407)/($K$7*卓尔金历!$O$8),0),卓尔金历!$N$11),0),1)</f>
        <v>0.3578480436901742</v>
      </c>
      <c r="M2408">
        <f t="shared" si="286"/>
        <v>3581.2663675721951</v>
      </c>
      <c r="N2408">
        <f t="shared" si="287"/>
        <v>-2.1823856588371802E-2</v>
      </c>
      <c r="O2408">
        <f t="shared" si="280"/>
        <v>2.4764548760863186E-2</v>
      </c>
      <c r="P2408">
        <f t="shared" si="281"/>
        <v>0.15410461581115645</v>
      </c>
      <c r="Q2408">
        <f t="shared" si="288"/>
        <v>60.56362118019414</v>
      </c>
    </row>
    <row r="2409" spans="1:17">
      <c r="A2409" s="842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282"/>
        <v>3.9730480097873659</v>
      </c>
      <c r="G2409">
        <f>LN(F2409/参数实验室!$E$58)/参数实验室!$E$59</f>
        <v>0.53352374228528177</v>
      </c>
      <c r="H2409" s="905">
        <f>INDEX(神经网络!$F$10:$BN$70,MATCH(ROUND(G2409*2,1)/2,神经网络!$D$10:$D$70,0),MATCH(ROUND(E2409*2,1)/2,神经网络!$F$8:$BN$8,0))</f>
        <v>2.0168851043821112</v>
      </c>
      <c r="I2409">
        <f t="shared" si="283"/>
        <v>4773.5069025022331</v>
      </c>
      <c r="J2409">
        <f t="shared" si="284"/>
        <v>463.14193368181571</v>
      </c>
      <c r="K2409">
        <f t="shared" si="285"/>
        <v>10.306790543785421</v>
      </c>
      <c r="L2409">
        <f>MIN(MAX(L2408*(1+MAX(MIN(((B2409-B2408)/B2408)/($K$7*卓尔金历!$O$8),0),-卓尔金历!$N$11))+MIN(MAX(((B2409-B2408)/B2408)/($K$7*卓尔金历!$O$8),0),卓尔金历!$N$11),0),1)</f>
        <v>0</v>
      </c>
      <c r="M2409">
        <f t="shared" si="286"/>
        <v>3441.9193335467567</v>
      </c>
      <c r="N2409">
        <f t="shared" si="287"/>
        <v>-5.0397617567169477E-2</v>
      </c>
      <c r="O2409">
        <f t="shared" si="280"/>
        <v>2.6519391263767358E-2</v>
      </c>
      <c r="P2409">
        <f t="shared" si="281"/>
        <v>8.8640320879154934E-3</v>
      </c>
      <c r="Q2409">
        <f t="shared" si="288"/>
        <v>59.548799026908256</v>
      </c>
    </row>
    <row r="2410" spans="1:17">
      <c r="A2410" s="842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282"/>
        <v>4.30832429089818</v>
      </c>
      <c r="G2410">
        <f>LN(F2410/参数实验室!$E$58)/参数实验室!$E$59</f>
        <v>0.57604504038298165</v>
      </c>
      <c r="H2410" s="905">
        <f>INDEX(神经网络!$F$10:$BN$70,MATCH(ROUND(G2410*2,1)/2,神经网络!$D$10:$D$70,0),MATCH(ROUND(E2410*2,1)/2,神经网络!$F$8:$BN$8,0))</f>
        <v>1.8683876820491601</v>
      </c>
      <c r="I2410">
        <f t="shared" si="283"/>
        <v>3992.2191627530738</v>
      </c>
      <c r="J2410">
        <f t="shared" si="284"/>
        <v>425.55763935996106</v>
      </c>
      <c r="K2410">
        <f t="shared" si="285"/>
        <v>9.3811479186635527</v>
      </c>
      <c r="L2410">
        <f>MIN(MAX(L2409*(1+MAX(MIN(((B2410-B2409)/B2409)/($K$7*卓尔金历!$O$8),0),-卓尔金历!$N$11))+MIN(MAX(((B2410-B2409)/B2409)/($K$7*卓尔金历!$O$8),0),卓尔金历!$N$11),0),1)</f>
        <v>0</v>
      </c>
      <c r="M2410">
        <f t="shared" si="286"/>
        <v>3441.9193335467567</v>
      </c>
      <c r="N2410">
        <f t="shared" si="287"/>
        <v>-8.1150704759279088E-2</v>
      </c>
      <c r="O2410">
        <f t="shared" si="280"/>
        <v>3.1579772701289137E-2</v>
      </c>
      <c r="P2410">
        <f t="shared" si="281"/>
        <v>1.4906240262398099E-3</v>
      </c>
      <c r="Q2410">
        <f t="shared" si="288"/>
        <v>59.462406180907045</v>
      </c>
    </row>
    <row r="2411" spans="1:17">
      <c r="A2411" s="842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282"/>
        <v>4.5441817633910757</v>
      </c>
      <c r="G2411">
        <f>LN(F2411/参数实验室!$E$58)/参数实验室!$E$59</f>
        <v>0.6040190515208026</v>
      </c>
      <c r="H2411" s="905">
        <f>INDEX(神经网络!$F$10:$BN$70,MATCH(ROUND(G2411*2,1)/2,神经网络!$D$10:$D$70,0),MATCH(ROUND(E2411*2,1)/2,神经网络!$F$8:$BN$8,0))</f>
        <v>1.9717767917554325</v>
      </c>
      <c r="I2411">
        <f t="shared" si="283"/>
        <v>3542.2962256227006</v>
      </c>
      <c r="J2411">
        <f t="shared" si="284"/>
        <v>399.88827261481924</v>
      </c>
      <c r="K2411">
        <f t="shared" si="285"/>
        <v>8.8582148270067282</v>
      </c>
      <c r="L2411">
        <f>MIN(MAX(L2410*(1+MAX(MIN(((B2411-B2410)/B2410)/($K$7*卓尔金历!$O$8),0),-卓尔金历!$N$11))+MIN(MAX(((B2411-B2410)/B2410)/($K$7*卓尔金历!$O$8),0),卓尔金历!$N$11),0),1)</f>
        <v>0</v>
      </c>
      <c r="M2411">
        <f t="shared" si="286"/>
        <v>3441.9193335467567</v>
      </c>
      <c r="N2411">
        <f t="shared" si="287"/>
        <v>-6.0319365394893569E-2</v>
      </c>
      <c r="O2411">
        <f t="shared" si="280"/>
        <v>3.381173426509234E-2</v>
      </c>
      <c r="P2411">
        <f t="shared" si="281"/>
        <v>1.3299969914206915E-2</v>
      </c>
      <c r="Q2411">
        <f t="shared" si="288"/>
        <v>59.452416897024385</v>
      </c>
    </row>
    <row r="2412" spans="1:17">
      <c r="A2412" s="842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282"/>
        <v>4.3473329191901051</v>
      </c>
      <c r="G2412">
        <f>LN(F2412/参数实验室!$E$58)/参数实验室!$E$59</f>
        <v>0.58077581342316187</v>
      </c>
      <c r="H2412" s="905">
        <f>INDEX(神经网络!$F$10:$BN$70,MATCH(ROUND(G2412*2,1)/2,神经网络!$D$10:$D$70,0),MATCH(ROUND(E2412*2,1)/2,神经网络!$F$8:$BN$8,0))</f>
        <v>2.0684925905877729</v>
      </c>
      <c r="I2412">
        <f t="shared" si="283"/>
        <v>3934.3341573455014</v>
      </c>
      <c r="J2412">
        <f t="shared" si="284"/>
        <v>422.33350624476219</v>
      </c>
      <c r="K2412">
        <f t="shared" si="285"/>
        <v>9.3157045301193069</v>
      </c>
      <c r="L2412">
        <f>MIN(MAX(L2411*(1+MAX(MIN(((B2412-B2411)/B2411)/($K$7*卓尔金历!$O$8),0),-卓尔金历!$N$11))+MIN(MAX(((B2412-B2411)/B2411)/($K$7*卓尔金历!$O$8),0),卓尔金历!$N$11),0),1)</f>
        <v>1</v>
      </c>
      <c r="M2412">
        <f t="shared" si="286"/>
        <v>3441.9193335467567</v>
      </c>
      <c r="N2412">
        <f t="shared" si="287"/>
        <v>5.6128761874351514E-2</v>
      </c>
      <c r="O2412">
        <f t="shared" ref="O2412:O2475" si="289">STDEVP(N2392:N2412)</f>
        <v>3.6249647211191442E-2</v>
      </c>
      <c r="P2412">
        <f t="shared" ref="P2412:P2475" si="290">MIN(O2411*MAX(1-LN(MAX(ABS(N2412),0.0001)/O2412),0)+MAX(-LN(MAX(ABS(N2412),0.0001)/O2412),0),1)</f>
        <v>1.9028611041984844E-2</v>
      </c>
      <c r="Q2412">
        <f t="shared" si="288"/>
        <v>59.53992804601522</v>
      </c>
    </row>
    <row r="2413" spans="1:17">
      <c r="A2413" s="842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282"/>
        <v>4.1837780767965498</v>
      </c>
      <c r="G2413">
        <f>LN(F2413/参数实验室!$E$58)/参数实验室!$E$59</f>
        <v>0.56064878899128534</v>
      </c>
      <c r="H2413" s="905">
        <f>INDEX(神经网络!$F$10:$BN$70,MATCH(ROUND(G2413*2,1)/2,神经网络!$D$10:$D$70,0),MATCH(ROUND(E2413*2,1)/2,神经网络!$F$8:$BN$8,0))</f>
        <v>2.1135609753315832</v>
      </c>
      <c r="I2413">
        <f t="shared" si="283"/>
        <v>4210.447048594031</v>
      </c>
      <c r="J2413">
        <f t="shared" si="284"/>
        <v>436.66254339411768</v>
      </c>
      <c r="K2413">
        <f t="shared" si="285"/>
        <v>9.6423361982614928</v>
      </c>
      <c r="L2413">
        <f>MIN(MAX(L2412*(1+MAX(MIN(((B2413-B2412)/B2412)/($K$7*卓尔金历!$O$8),0),-卓尔金历!$N$11))+MIN(MAX(((B2413-B2412)/B2412)/($K$7*卓尔金历!$O$8),0),卓尔金历!$N$11),0),1)</f>
        <v>1</v>
      </c>
      <c r="M2413">
        <f t="shared" si="286"/>
        <v>3683.4743872412841</v>
      </c>
      <c r="N2413">
        <f t="shared" si="287"/>
        <v>3.3928250866866197E-2</v>
      </c>
      <c r="O2413">
        <f t="shared" si="289"/>
        <v>3.70437173565311E-2</v>
      </c>
      <c r="P2413">
        <f t="shared" si="290"/>
        <v>0.12728494461019127</v>
      </c>
      <c r="Q2413">
        <f t="shared" si="288"/>
        <v>59.619439708599359</v>
      </c>
    </row>
    <row r="2414" spans="1:17">
      <c r="A2414" s="842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282"/>
        <v>4.3660849864123907</v>
      </c>
      <c r="G2414">
        <f>LN(F2414/参数实验室!$E$58)/参数实验室!$E$59</f>
        <v>0.58303488411137305</v>
      </c>
      <c r="H2414" s="905">
        <f>INDEX(神经网络!$F$10:$BN$70,MATCH(ROUND(G2414*2,1)/2,神经网络!$D$10:$D$70,0),MATCH(ROUND(E2414*2,1)/2,神经网络!$F$8:$BN$8,0))</f>
        <v>1.9717767917554325</v>
      </c>
      <c r="I2414">
        <f t="shared" si="283"/>
        <v>3780.0190150368444</v>
      </c>
      <c r="J2414">
        <f t="shared" si="284"/>
        <v>415.54207733131102</v>
      </c>
      <c r="K2414">
        <f t="shared" si="285"/>
        <v>9.0965974837321735</v>
      </c>
      <c r="L2414">
        <f>MIN(MAX(L2413*(1+MAX(MIN(((B2414-B2413)/B2413)/($K$7*卓尔金历!$O$8),0),-卓尔金历!$N$11))+MIN(MAX(((B2414-B2413)/B2413)/($K$7*卓尔金历!$O$8),0),卓尔金历!$N$11),0),1)</f>
        <v>0</v>
      </c>
      <c r="M2414">
        <f t="shared" si="286"/>
        <v>3306.918021881469</v>
      </c>
      <c r="N2414">
        <f t="shared" si="287"/>
        <v>-4.8367936252649901E-2</v>
      </c>
      <c r="O2414">
        <f t="shared" si="289"/>
        <v>3.7771963106230898E-2</v>
      </c>
      <c r="P2414">
        <f t="shared" si="290"/>
        <v>2.7883917016842764E-2</v>
      </c>
      <c r="Q2414">
        <f t="shared" si="288"/>
        <v>58.843662051971364</v>
      </c>
    </row>
    <row r="2415" spans="1:17">
      <c r="A2415" s="842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282"/>
        <v>4.2780726388744226</v>
      </c>
      <c r="G2415">
        <f>LN(F2415/参数实验室!$E$58)/参数实验室!$E$59</f>
        <v>0.57234668641647302</v>
      </c>
      <c r="H2415" s="905">
        <f>INDEX(神经网络!$F$10:$BN$70,MATCH(ROUND(G2415*2,1)/2,神经网络!$D$10:$D$70,0),MATCH(ROUND(E2415*2,1)/2,神经网络!$F$8:$BN$8,0))</f>
        <v>1.9194791498003754</v>
      </c>
      <c r="I2415">
        <f t="shared" si="283"/>
        <v>3885.8012567187156</v>
      </c>
      <c r="J2415">
        <f t="shared" si="284"/>
        <v>421.43968716332091</v>
      </c>
      <c r="K2415">
        <f t="shared" si="285"/>
        <v>9.2203021572879234</v>
      </c>
      <c r="L2415">
        <f>MIN(MAX(L2414*(1+MAX(MIN(((B2415-B2414)/B2414)/($K$7*卓尔金历!$O$8),0),-卓尔金历!$N$11))+MIN(MAX(((B2415-B2414)/B2414)/($K$7*卓尔金历!$O$8),0),卓尔金历!$N$11),0),1)</f>
        <v>0.41760658857087402</v>
      </c>
      <c r="M2415">
        <f t="shared" si="286"/>
        <v>3306.918021881469</v>
      </c>
      <c r="N2415">
        <f t="shared" si="287"/>
        <v>1.4192569546471516E-2</v>
      </c>
      <c r="O2415">
        <f t="shared" si="289"/>
        <v>3.7631972760201617E-2</v>
      </c>
      <c r="P2415">
        <f t="shared" si="290"/>
        <v>1</v>
      </c>
      <c r="Q2415">
        <f t="shared" si="288"/>
        <v>58.889578919836111</v>
      </c>
    </row>
    <row r="2416" spans="1:17">
      <c r="A2416" s="842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282"/>
        <v>4.4904526880427982</v>
      </c>
      <c r="G2416">
        <f>LN(F2416/参数实验室!$E$58)/参数实验室!$E$59</f>
        <v>0.59777635182230193</v>
      </c>
      <c r="H2416" s="905">
        <f>INDEX(神经网络!$F$10:$BN$70,MATCH(ROUND(G2416*2,1)/2,神经网络!$D$10:$D$70,0),MATCH(ROUND(E2416*2,1)/2,神经网络!$F$8:$BN$8,0))</f>
        <v>1.7598537007579513</v>
      </c>
      <c r="I2416">
        <f t="shared" si="283"/>
        <v>3360.0182753818435</v>
      </c>
      <c r="J2416">
        <f t="shared" si="284"/>
        <v>391.73137544391625</v>
      </c>
      <c r="K2416">
        <f t="shared" si="285"/>
        <v>8.5773529668748569</v>
      </c>
      <c r="L2416">
        <f>MIN(MAX(L2415*(1+MAX(MIN(((B2416-B2415)/B2415)/($K$7*卓尔金历!$O$8),0),-卓尔金历!$N$11))+MIN(MAX(((B2416-B2415)/B2415)/($K$7*卓尔金历!$O$8),0),卓尔金历!$N$11),0),1)</f>
        <v>0</v>
      </c>
      <c r="M2416">
        <f t="shared" si="286"/>
        <v>3120.0578641528855</v>
      </c>
      <c r="N2416">
        <f t="shared" si="287"/>
        <v>-7.0492439664069331E-2</v>
      </c>
      <c r="O2416">
        <f t="shared" si="289"/>
        <v>3.8969494149399993E-2</v>
      </c>
      <c r="P2416">
        <f t="shared" si="290"/>
        <v>1.5326511786833983E-2</v>
      </c>
      <c r="Q2416">
        <f t="shared" si="288"/>
        <v>50.921302539100509</v>
      </c>
    </row>
    <row r="2417" spans="1:17">
      <c r="A2417" s="842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282"/>
        <v>4.6941309435213494</v>
      </c>
      <c r="G2417">
        <f>LN(F2417/参数实验室!$E$58)/参数实验室!$E$59</f>
        <v>0.62105860157929627</v>
      </c>
      <c r="H2417" s="905">
        <f>INDEX(神经网络!$F$10:$BN$70,MATCH(ROUND(G2417*2,1)/2,神经网络!$D$10:$D$70,0),MATCH(ROUND(E2417*2,1)/2,神经网络!$F$8:$BN$8,0))</f>
        <v>1.8683876820491601</v>
      </c>
      <c r="I2417">
        <f t="shared" si="283"/>
        <v>3169.0027009111359</v>
      </c>
      <c r="J2417">
        <f t="shared" si="284"/>
        <v>379.07705199313614</v>
      </c>
      <c r="K2417">
        <f t="shared" si="285"/>
        <v>8.3597851261345042</v>
      </c>
      <c r="L2417">
        <f>MIN(MAX(L2416*(1+MAX(MIN(((B2417-B2416)/B2416)/($K$7*卓尔金历!$O$8),0),-卓尔金历!$N$11))+MIN(MAX(((B2417-B2416)/B2416)/($K$7*卓尔金历!$O$8),0),卓尔金历!$N$11),0),1)</f>
        <v>0</v>
      </c>
      <c r="M2417">
        <f t="shared" si="286"/>
        <v>3120.0578641528855</v>
      </c>
      <c r="N2417">
        <f t="shared" si="287"/>
        <v>-3.2303573938748158E-2</v>
      </c>
      <c r="O2417">
        <f t="shared" si="289"/>
        <v>3.9101841726418708E-2</v>
      </c>
      <c r="P2417">
        <f t="shared" si="290"/>
        <v>0.23740404044195573</v>
      </c>
      <c r="Q2417">
        <f t="shared" si="288"/>
        <v>50.876934527370949</v>
      </c>
    </row>
    <row r="2418" spans="1:17">
      <c r="A2418" s="842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282"/>
        <v>4.4810449156064847</v>
      </c>
      <c r="G2418">
        <f>LN(F2418/参数实验室!$E$58)/参数实验室!$E$59</f>
        <v>0.59667559709268903</v>
      </c>
      <c r="H2418" s="905">
        <f>INDEX(神经网络!$F$10:$BN$70,MATCH(ROUND(G2418*2,1)/2,神经网络!$D$10:$D$70,0),MATCH(ROUND(E2418*2,1)/2,神经网络!$F$8:$BN$8,0))</f>
        <v>1.8683876820491601</v>
      </c>
      <c r="I2418">
        <f t="shared" si="283"/>
        <v>3440.82784876595</v>
      </c>
      <c r="J2418">
        <f t="shared" si="284"/>
        <v>396.48018834044871</v>
      </c>
      <c r="K2418">
        <f t="shared" si="285"/>
        <v>8.67843577044356</v>
      </c>
      <c r="L2418">
        <f>MIN(MAX(L2417*(1+MAX(MIN(((B2418-B2417)/B2417)/($K$7*卓尔金历!$O$8),0),-卓尔金历!$N$11))+MIN(MAX(((B2418-B2417)/B2417)/($K$7*卓尔金历!$O$8),0),卓尔金历!$N$11),0),1)</f>
        <v>1</v>
      </c>
      <c r="M2418">
        <f t="shared" si="286"/>
        <v>3120.0578641528855</v>
      </c>
      <c r="N2418">
        <f t="shared" si="287"/>
        <v>4.5909232056673417E-2</v>
      </c>
      <c r="O2418">
        <f t="shared" si="289"/>
        <v>4.1064356550062693E-2</v>
      </c>
      <c r="P2418">
        <f t="shared" si="290"/>
        <v>3.4740980558640971E-2</v>
      </c>
      <c r="Q2418">
        <f t="shared" si="288"/>
        <v>51.9129734358566</v>
      </c>
    </row>
    <row r="2419" spans="1:17">
      <c r="A2419" s="842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282"/>
        <v>4.4255163553398056</v>
      </c>
      <c r="G2419">
        <f>LN(F2419/参数实验室!$E$58)/参数实验室!$E$59</f>
        <v>0.59013103604444483</v>
      </c>
      <c r="H2419" s="905">
        <f>INDEX(神经网络!$F$10:$BN$70,MATCH(ROUND(G2419*2,1)/2,神经网络!$D$10:$D$70,0),MATCH(ROUND(E2419*2,1)/2,神经网络!$F$8:$BN$8,0))</f>
        <v>1.9717767917554325</v>
      </c>
      <c r="I2419">
        <f t="shared" si="283"/>
        <v>3676.2160470725098</v>
      </c>
      <c r="J2419">
        <f t="shared" si="284"/>
        <v>410.99716691273233</v>
      </c>
      <c r="K2419">
        <f t="shared" si="285"/>
        <v>8.9446262481246901</v>
      </c>
      <c r="L2419">
        <f>MIN(MAX(L2418*(1+MAX(MIN(((B2419-B2418)/B2418)/($K$7*卓尔金历!$O$8),0),-卓尔金历!$N$11))+MIN(MAX(((B2419-B2418)/B2418)/($K$7*卓尔金历!$O$8),0),卓尔金历!$N$11),0),1)</f>
        <v>1</v>
      </c>
      <c r="M2419">
        <f t="shared" si="286"/>
        <v>3333.5020791892644</v>
      </c>
      <c r="N2419">
        <f t="shared" si="287"/>
        <v>3.6614638005110584E-2</v>
      </c>
      <c r="O2419">
        <f t="shared" si="289"/>
        <v>4.200672355241563E-2</v>
      </c>
      <c r="P2419">
        <f t="shared" si="290"/>
        <v>0.18408742701051517</v>
      </c>
      <c r="Q2419">
        <f t="shared" si="288"/>
        <v>52.036352001556928</v>
      </c>
    </row>
    <row r="2420" spans="1:17">
      <c r="A2420" s="842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282"/>
        <v>4.3603859350427987</v>
      </c>
      <c r="G2420">
        <f>LN(F2420/参数实验室!$E$58)/参数实验室!$E$59</f>
        <v>0.5823493445375324</v>
      </c>
      <c r="H2420" s="905">
        <f>INDEX(神经网络!$F$10:$BN$70,MATCH(ROUND(G2420*2,1)/2,神经网络!$D$10:$D$70,0),MATCH(ROUND(E2420*2,1)/2,神经网络!$F$8:$BN$8,0))</f>
        <v>1.9717767917554325</v>
      </c>
      <c r="I2420">
        <f t="shared" si="283"/>
        <v>3900.925049048501</v>
      </c>
      <c r="J2420">
        <f t="shared" si="284"/>
        <v>423.73807908702707</v>
      </c>
      <c r="K2420">
        <f t="shared" si="285"/>
        <v>9.2059818118147732</v>
      </c>
      <c r="L2420">
        <f>MIN(MAX(L2419*(1+MAX(MIN(((B2420-B2419)/B2419)/($K$7*卓尔金历!$O$8),0),-卓尔金历!$N$11))+MIN(MAX(((B2420-B2419)/B2419)/($K$7*卓尔金历!$O$8),0),卓尔金历!$N$11),0),1)</f>
        <v>1</v>
      </c>
      <c r="M2420">
        <f t="shared" si="286"/>
        <v>3537.2626622746948</v>
      </c>
      <c r="N2420">
        <f t="shared" si="287"/>
        <v>3.1000000000000062E-2</v>
      </c>
      <c r="O2420">
        <f t="shared" si="289"/>
        <v>4.242578335288591E-2</v>
      </c>
      <c r="P2420">
        <f t="shared" si="290"/>
        <v>0.36895620505378646</v>
      </c>
      <c r="Q2420">
        <f t="shared" si="288"/>
        <v>52.621883705089751</v>
      </c>
    </row>
    <row r="2421" spans="1:17">
      <c r="A2421" s="842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282"/>
        <v>4.4551170565582243</v>
      </c>
      <c r="G2421">
        <f>LN(F2421/参数实验室!$E$58)/参数实验室!$E$59</f>
        <v>0.59362990927291104</v>
      </c>
      <c r="H2421" s="905">
        <f>INDEX(神经网络!$F$10:$BN$70,MATCH(ROUND(G2421*2,1)/2,神经网络!$D$10:$D$70,0),MATCH(ROUND(E2421*2,1)/2,神经网络!$F$8:$BN$8,0))</f>
        <v>1.9717767917554325</v>
      </c>
      <c r="I2421">
        <f t="shared" si="283"/>
        <v>3770.1855932655899</v>
      </c>
      <c r="J2421">
        <f t="shared" si="284"/>
        <v>416.53565300666321</v>
      </c>
      <c r="K2421">
        <f t="shared" si="285"/>
        <v>9.0512914466058429</v>
      </c>
      <c r="L2421">
        <f>MIN(MAX(L2420*(1+MAX(MIN(((B2421-B2420)/B2420)/($K$7*卓尔金历!$O$8),0),-卓尔金历!$N$11))+MIN(MAX(((B2421-B2420)/B2420)/($K$7*卓尔金历!$O$8),0),卓尔金历!$N$11),0),1)</f>
        <v>0.49986456342240659</v>
      </c>
      <c r="M2421">
        <f t="shared" si="286"/>
        <v>3418.7113469809528</v>
      </c>
      <c r="N2421">
        <f t="shared" si="287"/>
        <v>-1.6997353874549127E-2</v>
      </c>
      <c r="O2421">
        <f t="shared" si="289"/>
        <v>4.2390433174497137E-2</v>
      </c>
      <c r="P2421">
        <f t="shared" si="290"/>
        <v>0.99506224958473355</v>
      </c>
      <c r="Q2421">
        <f t="shared" si="288"/>
        <v>51.971184500389093</v>
      </c>
    </row>
    <row r="2422" spans="1:17">
      <c r="A2422" s="842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282"/>
        <v>4.5234787157562755</v>
      </c>
      <c r="G2422">
        <f>LN(F2422/参数实验室!$E$58)/参数实验室!$E$59</f>
        <v>0.60162238103198451</v>
      </c>
      <c r="H2422" s="905">
        <f>INDEX(神经网络!$F$10:$BN$70,MATCH(ROUND(G2422*2,1)/2,神经网络!$D$10:$D$70,0),MATCH(ROUND(E2422*2,1)/2,神经网络!$F$8:$BN$8,0))</f>
        <v>1.9717767917554325</v>
      </c>
      <c r="I2422">
        <f t="shared" si="283"/>
        <v>3607.1750495837528</v>
      </c>
      <c r="J2422">
        <f t="shared" si="284"/>
        <v>407.40193926818506</v>
      </c>
      <c r="K2422">
        <f t="shared" si="285"/>
        <v>8.8540939595508821</v>
      </c>
      <c r="L2422">
        <f>MIN(MAX(L2421*(1+MAX(MIN(((B2422-B2421)/B2421)/($K$7*卓尔金历!$O$8),0),-卓尔金历!$N$11))+MIN(MAX(((B2422-B2421)/B2421)/($K$7*卓尔金历!$O$8),0),卓尔金历!$N$11),0),1)</f>
        <v>0.17734662405744597</v>
      </c>
      <c r="M2422">
        <f t="shared" si="286"/>
        <v>3344.8243952958824</v>
      </c>
      <c r="N2422">
        <f t="shared" si="287"/>
        <v>-2.1927807793999405E-2</v>
      </c>
      <c r="O2422">
        <f t="shared" si="289"/>
        <v>4.2333391986619166E-2</v>
      </c>
      <c r="P2422">
        <f t="shared" si="290"/>
        <v>0.72809632258237578</v>
      </c>
      <c r="Q2422">
        <f t="shared" si="288"/>
        <v>49.73521522337029</v>
      </c>
    </row>
    <row r="2423" spans="1:17">
      <c r="A2423" s="842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282"/>
        <v>4.4644976408660408</v>
      </c>
      <c r="G2423">
        <f>LN(F2423/参数实验室!$E$58)/参数实验室!$E$59</f>
        <v>0.59473386714163112</v>
      </c>
      <c r="H2423" s="905">
        <f>INDEX(神经网络!$F$10:$BN$70,MATCH(ROUND(G2423*2,1)/2,神经网络!$D$10:$D$70,0),MATCH(ROUND(E2423*2,1)/2,神经网络!$F$8:$BN$8,0))</f>
        <v>2.0684925905877729</v>
      </c>
      <c r="I2423">
        <f t="shared" si="283"/>
        <v>3746.9891114400189</v>
      </c>
      <c r="J2423">
        <f t="shared" si="284"/>
        <v>415.41039862734863</v>
      </c>
      <c r="K2423">
        <f t="shared" si="285"/>
        <v>9.0199694659095968</v>
      </c>
      <c r="L2423">
        <f>MIN(MAX(L2422*(1+MAX(MIN(((B2423-B2422)/B2422)/($K$7*卓尔金历!$O$8),0),-卓尔金历!$N$11))+MIN(MAX(((B2423-B2422)/B2422)/($K$7*卓尔金历!$O$8),0),卓尔金历!$N$11),0),1)</f>
        <v>0.75575183230901055</v>
      </c>
      <c r="M2423">
        <f t="shared" si="286"/>
        <v>3367.8165610865849</v>
      </c>
      <c r="N2423">
        <f t="shared" si="287"/>
        <v>1.9657391355449059E-2</v>
      </c>
      <c r="O2423">
        <f t="shared" si="289"/>
        <v>4.0322971490729179E-2</v>
      </c>
      <c r="P2423">
        <f t="shared" si="290"/>
        <v>0.79121647599983869</v>
      </c>
      <c r="Q2423">
        <f t="shared" si="288"/>
        <v>51.138792969458045</v>
      </c>
    </row>
    <row r="2424" spans="1:17">
      <c r="A2424" s="842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282"/>
        <v>4.3624463363997901</v>
      </c>
      <c r="G2424">
        <f>LN(F2424/参数实验室!$E$58)/参数实验室!$E$59</f>
        <v>0.58259729382029923</v>
      </c>
      <c r="H2424" s="905">
        <f>INDEX(神经网络!$F$10:$BN$70,MATCH(ROUND(G2424*2,1)/2,神经网络!$D$10:$D$70,0),MATCH(ROUND(E2424*2,1)/2,神经网络!$F$8:$BN$8,0))</f>
        <v>2.0684925905877729</v>
      </c>
      <c r="I2424">
        <f t="shared" si="283"/>
        <v>4064.9620876672129</v>
      </c>
      <c r="J2424">
        <f t="shared" si="284"/>
        <v>432.45281513107949</v>
      </c>
      <c r="K2424">
        <f t="shared" si="285"/>
        <v>9.3997817691049015</v>
      </c>
      <c r="L2424">
        <f>MIN(MAX(L2423*(1+MAX(MIN(((B2424-B2423)/B2423)/($K$7*卓尔金历!$O$8),0),-卓尔金历!$N$11))+MIN(MAX(((B2424-B2423)/B2423)/($K$7*卓尔金历!$O$8),0),卓尔金历!$N$11),0),1)</f>
        <v>1</v>
      </c>
      <c r="M2424">
        <f t="shared" si="286"/>
        <v>3583.8074430609568</v>
      </c>
      <c r="N2424">
        <f t="shared" si="287"/>
        <v>4.1025493247267245E-2</v>
      </c>
      <c r="O2424">
        <f t="shared" si="289"/>
        <v>4.087657021818647E-2</v>
      </c>
      <c r="P2424">
        <f t="shared" si="290"/>
        <v>4.0176332311693368E-2</v>
      </c>
      <c r="Q2424">
        <f t="shared" si="288"/>
        <v>54.572423613556921</v>
      </c>
    </row>
    <row r="2425" spans="1:17">
      <c r="A2425" s="842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282"/>
        <v>4.3388267645486547</v>
      </c>
      <c r="G2425">
        <f>LN(F2425/参数实验室!$E$58)/参数实验室!$E$59</f>
        <v>0.57974785832117937</v>
      </c>
      <c r="H2425" s="905">
        <f>INDEX(神经网络!$F$10:$BN$70,MATCH(ROUND(G2425*2,1)/2,神经网络!$D$10:$D$70,0),MATCH(ROUND(E2425*2,1)/2,神经网络!$F$8:$BN$8,0))</f>
        <v>2.1574381326439607</v>
      </c>
      <c r="I2425">
        <f t="shared" si="283"/>
        <v>4074.349777113152</v>
      </c>
      <c r="J2425">
        <f t="shared" si="284"/>
        <v>432.93563704560802</v>
      </c>
      <c r="K2425">
        <f t="shared" si="285"/>
        <v>9.4109826691950875</v>
      </c>
      <c r="L2425">
        <f>MIN(MAX(L2424*(1+MAX(MIN(((B2425-B2424)/B2424)/($K$7*卓尔金历!$O$8),0),-卓尔金历!$N$11))+MIN(MAX(((B2425-B2424)/B2424)/($K$7*卓尔金历!$O$8),0),卓尔金历!$N$11),0),1)</f>
        <v>1</v>
      </c>
      <c r="M2425">
        <f t="shared" si="286"/>
        <v>3592.0839461583837</v>
      </c>
      <c r="N2425">
        <f t="shared" si="287"/>
        <v>1.1164730524004507E-3</v>
      </c>
      <c r="O2425">
        <f t="shared" si="289"/>
        <v>4.0876176274784383E-2</v>
      </c>
      <c r="P2425">
        <f t="shared" si="290"/>
        <v>1</v>
      </c>
      <c r="Q2425">
        <f t="shared" si="288"/>
        <v>54.577487054442244</v>
      </c>
    </row>
    <row r="2426" spans="1:17">
      <c r="A2426" s="842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282"/>
        <v>4.0474348393663151</v>
      </c>
      <c r="G2426">
        <f>LN(F2426/参数实验室!$E$58)/参数实验室!$E$59</f>
        <v>0.5432596518303503</v>
      </c>
      <c r="H2426" s="905">
        <f>INDEX(神经网络!$F$10:$BN$70,MATCH(ROUND(G2426*2,1)/2,神经网络!$D$10:$D$70,0),MATCH(ROUND(E2426*2,1)/2,神经网络!$F$8:$BN$8,0))</f>
        <v>2.1135609753315832</v>
      </c>
      <c r="I2426">
        <f t="shared" si="283"/>
        <v>4438.2771105785714</v>
      </c>
      <c r="J2426">
        <f t="shared" si="284"/>
        <v>450.85990183951094</v>
      </c>
      <c r="K2426">
        <f t="shared" si="285"/>
        <v>9.8440271411814972</v>
      </c>
      <c r="L2426">
        <f>MIN(MAX(L2425*(1+MAX(MIN(((B2426-B2425)/B2425)/($K$7*卓尔金历!$O$8),0),-卓尔金历!$N$11))+MIN(MAX(((B2426-B2425)/B2425)/($K$7*卓尔金历!$O$8),0),卓尔金历!$N$11),0),1)</f>
        <v>1</v>
      </c>
      <c r="M2426">
        <f t="shared" si="286"/>
        <v>3912.93453671215</v>
      </c>
      <c r="N2426">
        <f t="shared" si="287"/>
        <v>4.1401684823683449E-2</v>
      </c>
      <c r="O2426">
        <f t="shared" si="289"/>
        <v>4.0806555339527602E-2</v>
      </c>
      <c r="P2426">
        <f t="shared" si="290"/>
        <v>4.0284336755283791E-2</v>
      </c>
      <c r="Q2426">
        <f t="shared" si="288"/>
        <v>59.452434080968729</v>
      </c>
    </row>
    <row r="2427" spans="1:17">
      <c r="A2427" s="842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282"/>
        <v>4.0958782304101931</v>
      </c>
      <c r="G2427">
        <f>LN(F2427/参数实验室!$E$58)/参数实验室!$E$59</f>
        <v>0.54950428699728782</v>
      </c>
      <c r="H2427" s="905">
        <f>INDEX(神经网络!$F$10:$BN$70,MATCH(ROUND(G2427*2,1)/2,神经网络!$D$10:$D$70,0),MATCH(ROUND(E2427*2,1)/2,神经网络!$F$8:$BN$8,0))</f>
        <v>2.1135609753315832</v>
      </c>
      <c r="I2427">
        <f t="shared" si="283"/>
        <v>4467.0854789883697</v>
      </c>
      <c r="J2427">
        <f t="shared" si="284"/>
        <v>452.24452336299356</v>
      </c>
      <c r="K2427">
        <f t="shared" si="285"/>
        <v>9.8775888887942784</v>
      </c>
      <c r="L2427">
        <f>MIN(MAX(L2426*(1+MAX(MIN(((B2427-B2426)/B2426)/($K$7*卓尔金历!$O$8),0),-卓尔金历!$N$11))+MIN(MAX(((B2427-B2426)/B2426)/($K$7*卓尔金历!$O$8),0),卓尔金历!$N$11),0),1)</f>
        <v>1</v>
      </c>
      <c r="M2427">
        <f t="shared" si="286"/>
        <v>3938.3329642750318</v>
      </c>
      <c r="N2427">
        <f t="shared" si="287"/>
        <v>3.0710682361269137E-3</v>
      </c>
      <c r="O2427">
        <f t="shared" si="289"/>
        <v>4.0802310623488526E-2</v>
      </c>
      <c r="P2427">
        <f t="shared" si="290"/>
        <v>1</v>
      </c>
      <c r="Q2427">
        <f t="shared" si="288"/>
        <v>59.467979774635616</v>
      </c>
    </row>
    <row r="2428" spans="1:17">
      <c r="A2428" s="842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282"/>
        <v>4.0809258667212864</v>
      </c>
      <c r="G2428">
        <f>LN(F2428/参数实验室!$E$58)/参数实验室!$E$59</f>
        <v>0.54758475530985662</v>
      </c>
      <c r="H2428" s="905">
        <f>INDEX(神经网络!$F$10:$BN$70,MATCH(ROUND(G2428*2,1)/2,神经网络!$D$10:$D$70,0),MATCH(ROUND(E2428*2,1)/2,神经网络!$F$8:$BN$8,0))</f>
        <v>2.1135609753315832</v>
      </c>
      <c r="I2428">
        <f t="shared" si="283"/>
        <v>4379.949198790503</v>
      </c>
      <c r="J2428">
        <f t="shared" si="284"/>
        <v>448.07070747376338</v>
      </c>
      <c r="K2428">
        <f t="shared" si="285"/>
        <v>9.7751295180280664</v>
      </c>
      <c r="L2428">
        <f>MIN(MAX(L2427*(1+MAX(MIN(((B2428-B2427)/B2427)/($K$7*卓尔金历!$O$8),0),-卓尔金历!$N$11))+MIN(MAX(((B2428-B2427)/B2427)/($K$7*卓尔金历!$O$8),0),卓尔金历!$N$11),0),1)</f>
        <v>0.72843969823507604</v>
      </c>
      <c r="M2428">
        <f t="shared" si="286"/>
        <v>3861.5106857890423</v>
      </c>
      <c r="N2428">
        <f t="shared" si="287"/>
        <v>-9.229113175750028E-3</v>
      </c>
      <c r="O2428">
        <f t="shared" si="289"/>
        <v>4.0694458343760773E-2</v>
      </c>
      <c r="P2428">
        <f t="shared" si="290"/>
        <v>1</v>
      </c>
      <c r="Q2428">
        <f t="shared" si="288"/>
        <v>58.307979910559318</v>
      </c>
    </row>
    <row r="2429" spans="1:17">
      <c r="A2429" s="842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282"/>
        <v>3.9914187841470823</v>
      </c>
      <c r="G2429">
        <f>LN(F2429/参数实验室!$E$58)/参数实验室!$E$59</f>
        <v>0.53594499471720791</v>
      </c>
      <c r="H2429" s="905">
        <f>INDEX(神经网络!$F$10:$BN$70,MATCH(ROUND(G2429*2,1)/2,神经网络!$D$10:$D$70,0),MATCH(ROUND(E2429*2,1)/2,神经网络!$F$8:$BN$8,0))</f>
        <v>2.2024758952127366</v>
      </c>
      <c r="I2429">
        <f t="shared" si="283"/>
        <v>4628.8360873728889</v>
      </c>
      <c r="J2429">
        <f t="shared" si="284"/>
        <v>460.11731375443844</v>
      </c>
      <c r="K2429">
        <f t="shared" si="285"/>
        <v>10.060121514669339</v>
      </c>
      <c r="L2429">
        <f>MIN(MAX(L2428*(1+MAX(MIN(((B2429-B2428)/B2428)/($K$7*卓尔金历!$O$8),0),-卓尔金历!$N$11))+MIN(MAX(((B2429-B2428)/B2428)/($K$7*卓尔金历!$O$8),0),卓尔金历!$N$11),0),1)</f>
        <v>1</v>
      </c>
      <c r="M2429">
        <f t="shared" si="286"/>
        <v>4021.3500678541918</v>
      </c>
      <c r="N2429">
        <f t="shared" si="287"/>
        <v>2.6885502845285753E-2</v>
      </c>
      <c r="O2429">
        <f t="shared" si="289"/>
        <v>4.1012826107506194E-2</v>
      </c>
      <c r="P2429">
        <f t="shared" si="290"/>
        <v>0.48017726792506926</v>
      </c>
      <c r="Q2429">
        <f t="shared" si="288"/>
        <v>61.621281284801462</v>
      </c>
    </row>
    <row r="2430" spans="1:17">
      <c r="A2430" s="842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282"/>
        <v>3.8679201476146692</v>
      </c>
      <c r="G2430">
        <f>LN(F2430/参数实验室!$E$58)/参数实验室!$E$59</f>
        <v>0.51944892678591115</v>
      </c>
      <c r="H2430" s="905">
        <f>INDEX(神经网络!$F$10:$BN$70,MATCH(ROUND(G2430*2,1)/2,神经网络!$D$10:$D$70,0),MATCH(ROUND(E2430*2,1)/2,神经网络!$F$8:$BN$8,0))</f>
        <v>2.1575081806929521</v>
      </c>
      <c r="I2430">
        <f t="shared" si="283"/>
        <v>4819.631282895406</v>
      </c>
      <c r="J2430">
        <f t="shared" si="284"/>
        <v>468.72830294082377</v>
      </c>
      <c r="K2430">
        <f t="shared" si="285"/>
        <v>10.282356010202092</v>
      </c>
      <c r="L2430">
        <f>MIN(MAX(L2429*(1+MAX(MIN(((B2430-B2429)/B2429)/($K$7*卓尔金历!$O$8),0),-卓尔金历!$N$11))+MIN(MAX(((B2430-B2429)/B2429)/($K$7*卓尔金历!$O$8),0),卓尔金历!$N$11),0),1)</f>
        <v>1</v>
      </c>
      <c r="M2430">
        <f t="shared" si="286"/>
        <v>4187.105402019889</v>
      </c>
      <c r="N2430">
        <f t="shared" si="287"/>
        <v>1.8714768883878376E-2</v>
      </c>
      <c r="O2430">
        <f t="shared" si="289"/>
        <v>3.9743775803885911E-2</v>
      </c>
      <c r="P2430">
        <f t="shared" si="290"/>
        <v>0.82504148960356127</v>
      </c>
      <c r="Q2430">
        <f t="shared" si="288"/>
        <v>62.840910875831341</v>
      </c>
    </row>
    <row r="2431" spans="1:17">
      <c r="A2431" s="842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282"/>
        <v>3.8649325924362654</v>
      </c>
      <c r="G2431">
        <f>LN(F2431/参数实验室!$E$58)/参数实验室!$E$59</f>
        <v>0.5190433764553819</v>
      </c>
      <c r="H2431" s="905">
        <f>INDEX(神经网络!$F$10:$BN$70,MATCH(ROUND(G2431*2,1)/2,神经网络!$D$10:$D$70,0),MATCH(ROUND(E2431*2,1)/2,神经网络!$F$8:$BN$8,0))</f>
        <v>2.1575081806929521</v>
      </c>
      <c r="I2431">
        <f t="shared" si="283"/>
        <v>4907.4441916825153</v>
      </c>
      <c r="J2431">
        <f t="shared" si="284"/>
        <v>472.68664458720656</v>
      </c>
      <c r="K2431">
        <f t="shared" si="285"/>
        <v>10.382024218112079</v>
      </c>
      <c r="L2431">
        <f>MIN(MAX(L2430*(1+MAX(MIN(((B2431-B2430)/B2430)/($K$7*卓尔金历!$O$8),0),-卓尔金历!$N$11))+MIN(MAX(((B2431-B2430)/B2430)/($K$7*卓尔金历!$O$8),0),卓尔金历!$N$11),0),1)</f>
        <v>1</v>
      </c>
      <c r="M2431">
        <f t="shared" si="286"/>
        <v>4263.3937907301352</v>
      </c>
      <c r="N2431">
        <f t="shared" si="287"/>
        <v>8.4448530663668777E-3</v>
      </c>
      <c r="O2431">
        <f t="shared" si="289"/>
        <v>3.520572630094277E-2</v>
      </c>
      <c r="P2431">
        <f t="shared" si="290"/>
        <v>1</v>
      </c>
      <c r="Q2431">
        <f t="shared" si="288"/>
        <v>63.785543214226358</v>
      </c>
    </row>
    <row r="2432" spans="1:17">
      <c r="A2432" s="842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282"/>
        <v>3.8798711021516783</v>
      </c>
      <c r="G2432">
        <f>LN(F2432/参数实验室!$E$58)/参数实验室!$E$59</f>
        <v>0.52106810096858081</v>
      </c>
      <c r="H2432" s="905">
        <f>INDEX(神经网络!$F$10:$BN$70,MATCH(ROUND(G2432*2,1)/2,神经网络!$D$10:$D$70,0),MATCH(ROUND(E2432*2,1)/2,神经网络!$F$8:$BN$8,0))</f>
        <v>2.1575081806929521</v>
      </c>
      <c r="I2432">
        <f t="shared" si="283"/>
        <v>4849.7946569159058</v>
      </c>
      <c r="J2432">
        <f t="shared" si="284"/>
        <v>470.11292446430656</v>
      </c>
      <c r="K2432">
        <f t="shared" si="285"/>
        <v>10.316233408052426</v>
      </c>
      <c r="L2432">
        <f>MIN(MAX(L2431*(1+MAX(MIN(((B2432-B2431)/B2431)/($K$7*卓尔金历!$O$8),0),-卓尔金历!$N$11))+MIN(MAX(((B2432-B2431)/B2431)/($K$7*卓尔金历!$O$8),0),卓尔金历!$N$11),0),1)</f>
        <v>0.83978827473990281</v>
      </c>
      <c r="M2432">
        <f t="shared" si="286"/>
        <v>4213.3101506596049</v>
      </c>
      <c r="N2432">
        <f t="shared" si="287"/>
        <v>-5.4448759074791648E-3</v>
      </c>
      <c r="O2432">
        <f t="shared" si="289"/>
        <v>3.2113699538148237E-2</v>
      </c>
      <c r="P2432">
        <f t="shared" si="290"/>
        <v>1</v>
      </c>
      <c r="Q2432">
        <f t="shared" si="288"/>
        <v>63.036231200170654</v>
      </c>
    </row>
    <row r="2433" spans="1:17">
      <c r="A2433" s="842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282"/>
        <v>3.8542080134680132</v>
      </c>
      <c r="G2433">
        <f>LN(F2433/参数实验室!$E$58)/参数实验室!$E$59</f>
        <v>0.51758496481580174</v>
      </c>
      <c r="H2433" s="905">
        <f>INDEX(神经网络!$F$10:$BN$70,MATCH(ROUND(G2433*2,1)/2,神经网络!$D$10:$D$70,0),MATCH(ROUND(E2433*2,1)/2,神经网络!$F$8:$BN$8,0))</f>
        <v>2.1575081806929521</v>
      </c>
      <c r="I2433">
        <f t="shared" si="283"/>
        <v>4937.2751948123723</v>
      </c>
      <c r="J2433">
        <f t="shared" si="284"/>
        <v>474.04333426439428</v>
      </c>
      <c r="K2433">
        <f t="shared" si="285"/>
        <v>10.415240206834429</v>
      </c>
      <c r="L2433">
        <f>MIN(MAX(L2432*(1+MAX(MIN(((B2433-B2432)/B2432)/($K$7*卓尔金历!$O$8),0),-卓尔金历!$N$11))+MIN(MAX(((B2433-B2432)/B2432)/($K$7*卓尔金历!$O$8),0),卓尔金历!$N$11),0),1)</f>
        <v>1</v>
      </c>
      <c r="M2433">
        <f t="shared" si="286"/>
        <v>4277.1337555372447</v>
      </c>
      <c r="N2433">
        <f t="shared" si="287"/>
        <v>8.3605652930441015E-3</v>
      </c>
      <c r="O2433">
        <f t="shared" si="289"/>
        <v>3.0281548558170265E-2</v>
      </c>
      <c r="P2433">
        <f t="shared" si="290"/>
        <v>1</v>
      </c>
      <c r="Q2433">
        <f t="shared" si="288"/>
        <v>64.173277983067592</v>
      </c>
    </row>
    <row r="2434" spans="1:17">
      <c r="A2434" s="842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282"/>
        <v>3.797691192619149</v>
      </c>
      <c r="G2434">
        <f>LN(F2434/参数实验室!$E$58)/参数实验室!$E$59</f>
        <v>0.50983169453749033</v>
      </c>
      <c r="H2434" s="905">
        <f>INDEX(神经网络!$F$10:$BN$70,MATCH(ROUND(G2434*2,1)/2,神经网络!$D$10:$D$70,0),MATCH(ROUND(E2434*2,1)/2,神经网络!$F$8:$BN$8,0))</f>
        <v>2.2408989996275115</v>
      </c>
      <c r="I2434">
        <f t="shared" si="283"/>
        <v>5014.476829555836</v>
      </c>
      <c r="J2434">
        <f t="shared" si="284"/>
        <v>477.47895135868418</v>
      </c>
      <c r="K2434">
        <f t="shared" si="285"/>
        <v>10.501985093346953</v>
      </c>
      <c r="L2434">
        <f>MIN(MAX(L2433*(1+MAX(MIN(((B2434-B2433)/B2433)/($K$7*卓尔金历!$O$8),0),-卓尔金历!$N$11))+MIN(MAX(((B2434-B2433)/B2433)/($K$7*卓尔金历!$O$8),0),卓尔金历!$N$11),0),1)</f>
        <v>1</v>
      </c>
      <c r="M2434">
        <f t="shared" si="286"/>
        <v>4344.0130978698071</v>
      </c>
      <c r="N2434">
        <f t="shared" si="287"/>
        <v>7.2474747474746632E-3</v>
      </c>
      <c r="O2434">
        <f t="shared" si="289"/>
        <v>2.9635055628906871E-2</v>
      </c>
      <c r="P2434">
        <f t="shared" si="290"/>
        <v>1</v>
      </c>
      <c r="Q2434">
        <f t="shared" si="288"/>
        <v>65.176722549484523</v>
      </c>
    </row>
    <row r="2435" spans="1:17">
      <c r="A2435" s="842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282"/>
        <v>3.7927574743748806</v>
      </c>
      <c r="G2435">
        <f>LN(F2435/参数实验室!$E$58)/参数实验室!$E$59</f>
        <v>0.50914939433464079</v>
      </c>
      <c r="H2435" s="905">
        <f>INDEX(神经网络!$F$10:$BN$70,MATCH(ROUND(G2435*2,1)/2,神经网络!$D$10:$D$70,0),MATCH(ROUND(E2435*2,1)/2,神经网络!$F$8:$BN$8,0))</f>
        <v>2.1575081806929521</v>
      </c>
      <c r="I2435">
        <f t="shared" si="283"/>
        <v>5055.420028629881</v>
      </c>
      <c r="J2435">
        <f t="shared" si="284"/>
        <v>479.21870635648958</v>
      </c>
      <c r="K2435">
        <f t="shared" si="285"/>
        <v>10.549296097112634</v>
      </c>
      <c r="L2435">
        <f>MIN(MAX(L2434*(1+MAX(MIN(((B2435-B2434)/B2434)/($K$7*卓尔金历!$O$8),0),-卓尔金历!$N$11))+MIN(MAX(((B2435-B2434)/B2434)/($K$7*卓尔金历!$O$8),0),卓尔金历!$N$11),0),1)</f>
        <v>1</v>
      </c>
      <c r="M2435">
        <f t="shared" si="286"/>
        <v>4379.4819611414505</v>
      </c>
      <c r="N2435">
        <f t="shared" si="287"/>
        <v>3.6436265784174689E-3</v>
      </c>
      <c r="O2435">
        <f t="shared" si="289"/>
        <v>2.7166307119485866E-2</v>
      </c>
      <c r="P2435">
        <f t="shared" si="290"/>
        <v>1</v>
      </c>
      <c r="Q2435">
        <f t="shared" si="288"/>
        <v>65.708890434000139</v>
      </c>
    </row>
    <row r="2436" spans="1:17">
      <c r="A2436" s="842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282"/>
        <v>3.9359653222389803</v>
      </c>
      <c r="G2436">
        <f>LN(F2436/参数实验室!$E$58)/参数实验室!$E$59</f>
        <v>0.52860198016532378</v>
      </c>
      <c r="H2436" s="905">
        <f>INDEX(神经网络!$F$10:$BN$70,MATCH(ROUND(G2436*2,1)/2,神经网络!$D$10:$D$70,0),MATCH(ROUND(E2436*2,1)/2,神经网络!$F$8:$BN$8,0))</f>
        <v>2.1135609753315832</v>
      </c>
      <c r="I2436">
        <f t="shared" si="283"/>
        <v>4866.6069705798391</v>
      </c>
      <c r="J2436">
        <f t="shared" si="284"/>
        <v>470.92294800686267</v>
      </c>
      <c r="K2436">
        <f t="shared" si="285"/>
        <v>10.334189470225008</v>
      </c>
      <c r="L2436">
        <f>MIN(MAX(L2435*(1+MAX(MIN(((B2436-B2435)/B2435)/($K$7*卓尔金历!$O$8),0),-卓尔金历!$N$11))+MIN(MAX(((B2436-B2435)/B2435)/($K$7*卓尔金历!$O$8),0),卓尔金历!$N$11),0),1)</f>
        <v>0.49063553800995585</v>
      </c>
      <c r="M2436">
        <f t="shared" si="286"/>
        <v>4215.9142700148595</v>
      </c>
      <c r="N2436">
        <f t="shared" si="287"/>
        <v>-1.7311006936059987E-2</v>
      </c>
      <c r="O2436">
        <f t="shared" si="289"/>
        <v>2.7604240720993475E-2</v>
      </c>
      <c r="P2436">
        <f t="shared" si="290"/>
        <v>0.50646970799699664</v>
      </c>
      <c r="Q2436">
        <f t="shared" si="288"/>
        <v>63.254752800795174</v>
      </c>
    </row>
    <row r="2437" spans="1:17">
      <c r="A2437" s="842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291">C2437/B2437</f>
        <v>3.9864442845278556</v>
      </c>
      <c r="G2437">
        <f>LN(F2437/参数实验室!$E$58)/参数实验室!$E$59</f>
        <v>0.53529046190476059</v>
      </c>
      <c r="H2437" s="905">
        <f>INDEX(神经网络!$F$10:$BN$70,MATCH(ROUND(G2437*2,1)/2,神经网络!$D$10:$D$70,0),MATCH(ROUND(E2437*2,1)/2,神经网络!$F$8:$BN$8,0))</f>
        <v>2.1135609753315832</v>
      </c>
      <c r="I2437">
        <f t="shared" si="283"/>
        <v>4760.1905936506055</v>
      </c>
      <c r="J2437">
        <f t="shared" si="284"/>
        <v>466.05083596025645</v>
      </c>
      <c r="K2437">
        <f t="shared" si="285"/>
        <v>10.2138870405471</v>
      </c>
      <c r="L2437">
        <f>MIN(MAX(L2436*(1+MAX(MIN(((B2437-B2436)/B2436)/($K$7*卓尔金历!$O$8),0),-卓尔金历!$N$11))+MIN(MAX(((B2437-B2436)/B2436)/($K$7*卓尔金历!$O$8),0),卓尔金历!$N$11),0),1)</f>
        <v>0.34127608091199851</v>
      </c>
      <c r="M2437">
        <f t="shared" si="286"/>
        <v>4170.6836055317272</v>
      </c>
      <c r="N2437">
        <f t="shared" si="287"/>
        <v>-1.0345879442119029E-2</v>
      </c>
      <c r="O2437">
        <f t="shared" si="289"/>
        <v>2.2129044426399111E-2</v>
      </c>
      <c r="P2437">
        <f t="shared" si="290"/>
        <v>0.80889447242481394</v>
      </c>
      <c r="Q2437">
        <f t="shared" si="288"/>
        <v>62.554219422282216</v>
      </c>
    </row>
    <row r="2438" spans="1:17">
      <c r="A2438" s="842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291"/>
        <v>3.9339369437865086</v>
      </c>
      <c r="G2438">
        <f>LN(F2438/参数实验室!$E$58)/参数实验室!$E$59</f>
        <v>0.52833142975204894</v>
      </c>
      <c r="H2438" s="905">
        <f>INDEX(神经网络!$F$10:$BN$70,MATCH(ROUND(G2438*2,1)/2,神经网络!$D$10:$D$70,0),MATCH(ROUND(E2438*2,1)/2,神经网络!$F$8:$BN$8,0))</f>
        <v>2.1135609753315832</v>
      </c>
      <c r="I2438">
        <f t="shared" si="283"/>
        <v>4918.6891309070397</v>
      </c>
      <c r="J2438">
        <f t="shared" si="284"/>
        <v>473.39292127209546</v>
      </c>
      <c r="K2438">
        <f t="shared" si="285"/>
        <v>10.390288721871043</v>
      </c>
      <c r="L2438">
        <f>MIN(MAX(L2437*(1+MAX(MIN(((B2438-B2437)/B2437)/($K$7*卓尔金历!$O$8),0),-卓尔金历!$N$11))+MIN(MAX(((B2438-B2437)/B2437)/($K$7*卓尔金历!$O$8),0),卓尔金历!$N$11),0),1)</f>
        <v>0.80482166275114597</v>
      </c>
      <c r="M2438">
        <f t="shared" si="286"/>
        <v>4218.0765849985446</v>
      </c>
      <c r="N2438">
        <f t="shared" si="287"/>
        <v>1.5753829293560506E-2</v>
      </c>
      <c r="O2438">
        <f t="shared" si="289"/>
        <v>2.0185529490490208E-2</v>
      </c>
      <c r="P2438">
        <f t="shared" si="290"/>
        <v>0.27549696810240998</v>
      </c>
      <c r="Q2438">
        <f t="shared" si="288"/>
        <v>64.239023455874843</v>
      </c>
    </row>
    <row r="2439" spans="1:17">
      <c r="A2439" s="842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291"/>
        <v>3.990124215376246</v>
      </c>
      <c r="G2439">
        <f>LN(F2439/参数实验室!$E$58)/参数实验室!$E$59</f>
        <v>0.53577473699650913</v>
      </c>
      <c r="H2439" s="905">
        <f>INDEX(神经网络!$F$10:$BN$70,MATCH(ROUND(G2439*2,1)/2,神经网络!$D$10:$D$70,0),MATCH(ROUND(E2439*2,1)/2,神经网络!$F$8:$BN$8,0))</f>
        <v>2.1135609753315832</v>
      </c>
      <c r="I2439">
        <f t="shared" si="283"/>
        <v>4830.9732804871064</v>
      </c>
      <c r="J2439">
        <f t="shared" si="284"/>
        <v>469.39866725190473</v>
      </c>
      <c r="K2439">
        <f t="shared" si="285"/>
        <v>10.291834249913933</v>
      </c>
      <c r="L2439">
        <f>MIN(MAX(L2438*(1+MAX(MIN(((B2439-B2438)/B2438)/($K$7*卓尔金历!$O$8),0),-卓尔金历!$N$11))+MIN(MAX(((B2439-B2438)/B2438)/($K$7*卓尔金历!$O$8),0),卓尔金历!$N$11),0),1)</f>
        <v>0.60501043437379309</v>
      </c>
      <c r="M2439">
        <f t="shared" si="286"/>
        <v>4157.5365286148372</v>
      </c>
      <c r="N2439">
        <f t="shared" si="287"/>
        <v>-8.4375026340854815E-3</v>
      </c>
      <c r="O2439">
        <f t="shared" si="289"/>
        <v>1.8970449124920113E-2</v>
      </c>
      <c r="P2439">
        <f t="shared" si="290"/>
        <v>0.84673585739101076</v>
      </c>
      <c r="Q2439">
        <f t="shared" si="288"/>
        <v>63.92341803289473</v>
      </c>
    </row>
    <row r="2440" spans="1:17">
      <c r="A2440" s="842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291"/>
        <v>4.052489214408058</v>
      </c>
      <c r="G2440">
        <f>LN(F2440/参数实验室!$E$58)/参数实验室!$E$59</f>
        <v>0.54391467266822824</v>
      </c>
      <c r="H2440" s="905">
        <f>INDEX(神经网络!$F$10:$BN$70,MATCH(ROUND(G2440*2,1)/2,神经网络!$D$10:$D$70,0),MATCH(ROUND(E2440*2,1)/2,神经网络!$F$8:$BN$8,0))</f>
        <v>2.2024758952127366</v>
      </c>
      <c r="I2440">
        <f t="shared" si="283"/>
        <v>4806.2358818117482</v>
      </c>
      <c r="J2440">
        <f t="shared" si="284"/>
        <v>468.26144208132104</v>
      </c>
      <c r="K2440">
        <f t="shared" si="285"/>
        <v>10.264000940263344</v>
      </c>
      <c r="L2440">
        <f>MIN(MAX(L2439*(1+MAX(MIN(((B2440-B2439)/B2439)/($K$7*卓尔金历!$O$8),0),-卓尔金历!$N$11))+MIN(MAX(((B2440-B2439)/B2439)/($K$7*卓尔金历!$O$8),0),卓尔金历!$N$11),0),1)</f>
        <v>0.56188099757306653</v>
      </c>
      <c r="M2440">
        <f t="shared" si="286"/>
        <v>4144.656455410106</v>
      </c>
      <c r="N2440">
        <f t="shared" si="287"/>
        <v>-2.4227277364071453E-3</v>
      </c>
      <c r="O2440">
        <f t="shared" si="289"/>
        <v>1.7987033428736816E-2</v>
      </c>
      <c r="P2440">
        <f t="shared" si="290"/>
        <v>1</v>
      </c>
      <c r="Q2440">
        <f t="shared" si="288"/>
        <v>63.646260087351877</v>
      </c>
    </row>
    <row r="2441" spans="1:17">
      <c r="A2441" s="842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291"/>
        <v>3.972777173079618</v>
      </c>
      <c r="G2441">
        <f>LN(F2441/参数实验室!$E$58)/参数实验室!$E$59</f>
        <v>0.53348796255495545</v>
      </c>
      <c r="H2441" s="905">
        <f>INDEX(神经网络!$F$10:$BN$70,MATCH(ROUND(G2441*2,1)/2,神经网络!$D$10:$D$70,0),MATCH(ROUND(E2441*2,1)/2,神经网络!$F$8:$BN$8,0))</f>
        <v>2.2024758952127366</v>
      </c>
      <c r="I2441">
        <f t="shared" si="283"/>
        <v>5161.6426323720661</v>
      </c>
      <c r="J2441">
        <f t="shared" si="284"/>
        <v>483.98308128167218</v>
      </c>
      <c r="K2441">
        <f t="shared" si="285"/>
        <v>10.664923696719171</v>
      </c>
      <c r="L2441">
        <f>MIN(MAX(L2440*(1+MAX(MIN(((B2441-B2440)/B2440)/($K$7*卓尔金历!$O$8),0),-卓尔金历!$N$11))+MIN(MAX(((B2441-B2440)/B2440)/($K$7*卓尔金历!$O$8),0),卓尔金历!$N$11),0),1)</f>
        <v>1</v>
      </c>
      <c r="M2441">
        <f t="shared" si="286"/>
        <v>4316.864515397252</v>
      </c>
      <c r="N2441">
        <f t="shared" si="287"/>
        <v>3.3574490204599954E-2</v>
      </c>
      <c r="O2441">
        <f t="shared" si="289"/>
        <v>1.8162265375222354E-2</v>
      </c>
      <c r="P2441">
        <f t="shared" si="290"/>
        <v>6.9354322950439598E-3</v>
      </c>
      <c r="Q2441">
        <f t="shared" si="288"/>
        <v>68.352710423791819</v>
      </c>
    </row>
    <row r="2442" spans="1:17">
      <c r="A2442" s="842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291"/>
        <v>3.9704432158433542</v>
      </c>
      <c r="G2442">
        <f>LN(F2442/参数实验室!$E$58)/参数实验室!$E$59</f>
        <v>0.53317952671480318</v>
      </c>
      <c r="H2442" s="905">
        <f>INDEX(神经网络!$F$10:$BN$70,MATCH(ROUND(G2442*2,1)/2,神经网络!$D$10:$D$70,0),MATCH(ROUND(E2442*2,1)/2,神经网络!$F$8:$BN$8,0))</f>
        <v>2.2024758952127366</v>
      </c>
      <c r="I2442">
        <f t="shared" si="283"/>
        <v>5118.7150927137563</v>
      </c>
      <c r="J2442">
        <f t="shared" si="284"/>
        <v>482.15554048122522</v>
      </c>
      <c r="K2442">
        <f t="shared" si="285"/>
        <v>10.616314991641323</v>
      </c>
      <c r="L2442">
        <f>MIN(MAX(L2441*(1+MAX(MIN(((B2442-B2441)/B2441)/($K$7*卓尔金历!$O$8),0),-卓尔金历!$N$11))+MIN(MAX(((B2442-B2441)/B2441)/($K$7*卓尔金历!$O$8),0),卓尔金历!$N$11),0),1)</f>
        <v>0.88889254184283151</v>
      </c>
      <c r="M2442">
        <f t="shared" si="286"/>
        <v>4280.9626938488072</v>
      </c>
      <c r="N2442">
        <f t="shared" si="287"/>
        <v>-3.7760427401869506E-3</v>
      </c>
      <c r="O2442">
        <f t="shared" si="289"/>
        <v>1.7555380730868181E-2</v>
      </c>
      <c r="P2442">
        <f t="shared" si="290"/>
        <v>1</v>
      </c>
      <c r="Q2442">
        <f t="shared" si="288"/>
        <v>68.348767872589022</v>
      </c>
    </row>
    <row r="2443" spans="1:17">
      <c r="A2443" s="842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291"/>
        <v>3.9507672202883324</v>
      </c>
      <c r="G2443">
        <f>LN(F2443/参数实验室!$E$58)/参数实验室!$E$59</f>
        <v>0.53057208505129561</v>
      </c>
      <c r="H2443" s="905">
        <f>INDEX(神经网络!$F$10:$BN$70,MATCH(ROUND(G2443*2,1)/2,神经网络!$D$10:$D$70,0),MATCH(ROUND(E2443*2,1)/2,神经网络!$F$8:$BN$8,0))</f>
        <v>2.2024758952127366</v>
      </c>
      <c r="I2443">
        <f t="shared" si="283"/>
        <v>5209.3104189457044</v>
      </c>
      <c r="J2443">
        <f t="shared" si="284"/>
        <v>486.03008658872295</v>
      </c>
      <c r="K2443">
        <f t="shared" si="285"/>
        <v>10.718082198384161</v>
      </c>
      <c r="L2443">
        <f>MIN(MAX(L2442*(1+MAX(MIN(((B2443-B2442)/B2442)/($K$7*卓尔金历!$O$8),0),-卓尔金历!$N$11))+MIN(MAX(((B2443-B2442)/B2442)/($K$7*卓尔金历!$O$8),0),卓尔金历!$N$11),0),1)</f>
        <v>1</v>
      </c>
      <c r="M2443">
        <f t="shared" si="286"/>
        <v>4348.3123745832963</v>
      </c>
      <c r="N2443">
        <f t="shared" si="287"/>
        <v>8.0358842369220636E-3</v>
      </c>
      <c r="O2443">
        <f t="shared" si="289"/>
        <v>1.6307978253895867E-2</v>
      </c>
      <c r="P2443">
        <f t="shared" si="290"/>
        <v>0.73771739062904418</v>
      </c>
      <c r="Q2443">
        <f t="shared" si="288"/>
        <v>69.55846187016725</v>
      </c>
    </row>
    <row r="2444" spans="1:17">
      <c r="A2444" s="842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291"/>
        <v>3.9165660150339039</v>
      </c>
      <c r="G2444">
        <f>LN(F2444/参数实验室!$E$58)/参数实验室!$E$59</f>
        <v>0.52600872071917271</v>
      </c>
      <c r="H2444" s="905">
        <f>INDEX(神经网络!$F$10:$BN$70,MATCH(ROUND(G2444*2,1)/2,神经网络!$D$10:$D$70,0),MATCH(ROUND(E2444*2,1)/2,神经网络!$F$8:$BN$8,0))</f>
        <v>2.2024758952127366</v>
      </c>
      <c r="I2444">
        <f t="shared" si="283"/>
        <v>5251.9809504936748</v>
      </c>
      <c r="J2444">
        <f t="shared" si="284"/>
        <v>487.83767607038766</v>
      </c>
      <c r="K2444">
        <f t="shared" si="285"/>
        <v>10.765837097288674</v>
      </c>
      <c r="L2444">
        <f>MIN(MAX(L2443*(1+MAX(MIN(((B2444-B2443)/B2443)/($K$7*卓尔金历!$O$8),0),-卓尔金历!$N$11))+MIN(MAX(((B2444-B2443)/B2443)/($K$7*卓尔金历!$O$8),0),卓尔金历!$N$11),0),1)</f>
        <v>1</v>
      </c>
      <c r="M2444">
        <f t="shared" si="286"/>
        <v>4383.9302943151051</v>
      </c>
      <c r="N2444">
        <f t="shared" si="287"/>
        <v>3.7190896850677916E-3</v>
      </c>
      <c r="O2444">
        <f t="shared" si="289"/>
        <v>1.6144365898584347E-2</v>
      </c>
      <c r="P2444">
        <f t="shared" si="290"/>
        <v>1</v>
      </c>
      <c r="Q2444">
        <f t="shared" si="288"/>
        <v>69.978789372226743</v>
      </c>
    </row>
    <row r="2445" spans="1:17">
      <c r="A2445" s="842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291"/>
        <v>3.9716908917887905</v>
      </c>
      <c r="G2445">
        <f>LN(F2445/参数实验室!$E$58)/参数实验室!$E$59</f>
        <v>0.53334443145222776</v>
      </c>
      <c r="H2445" s="905">
        <f>INDEX(神经网络!$F$10:$BN$70,MATCH(ROUND(G2445*2,1)/2,神经网络!$D$10:$D$70,0),MATCH(ROUND(E2445*2,1)/2,神经网络!$F$8:$BN$8,0))</f>
        <v>2.2024758952127366</v>
      </c>
      <c r="I2445">
        <f t="shared" si="283"/>
        <v>5118.5736229928689</v>
      </c>
      <c r="J2445">
        <f t="shared" si="284"/>
        <v>482.21140417381537</v>
      </c>
      <c r="K2445">
        <f t="shared" si="285"/>
        <v>10.61479172555582</v>
      </c>
      <c r="L2445">
        <f>MIN(MAX(L2444*(1+MAX(MIN(((B2445-B2444)/B2444)/($K$7*卓尔金历!$O$8),0),-卓尔金历!$N$11))+MIN(MAX(((B2445-B2444)/B2444)/($K$7*卓尔金历!$O$8),0),卓尔金历!$N$11),0),1)</f>
        <v>0.66064700312298985</v>
      </c>
      <c r="M2445">
        <f t="shared" si="286"/>
        <v>4272.5726123228615</v>
      </c>
      <c r="N2445">
        <f t="shared" si="287"/>
        <v>-1.15330819503177E-2</v>
      </c>
      <c r="O2445">
        <f t="shared" si="289"/>
        <v>1.4820967644851392E-2</v>
      </c>
      <c r="P2445">
        <f t="shared" si="290"/>
        <v>0.27101706322367958</v>
      </c>
      <c r="Q2445">
        <f t="shared" si="288"/>
        <v>68.20123470097208</v>
      </c>
    </row>
    <row r="2446" spans="1:17">
      <c r="A2446" s="842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291"/>
        <v>4.0003138884559544</v>
      </c>
      <c r="G2446">
        <f>LN(F2446/参数实验室!$E$58)/参数实验室!$E$59</f>
        <v>0.53711336047200053</v>
      </c>
      <c r="H2446" s="905">
        <f>INDEX(神经网络!$F$10:$BN$70,MATCH(ROUND(G2446*2,1)/2,神经网络!$D$10:$D$70,0),MATCH(ROUND(E2446*2,1)/2,神经网络!$F$8:$BN$8,0))</f>
        <v>2.2024758952127366</v>
      </c>
      <c r="I2446">
        <f t="shared" si="283"/>
        <v>5217.4585528948464</v>
      </c>
      <c r="J2446">
        <f t="shared" si="284"/>
        <v>486.4410837556357</v>
      </c>
      <c r="K2446">
        <f t="shared" si="285"/>
        <v>10.725776927830058</v>
      </c>
      <c r="L2446">
        <f>MIN(MAX(L2445*(1+MAX(MIN(((B2446-B2445)/B2445)/($K$7*卓尔金历!$O$8),0),-卓尔金历!$N$11))+MIN(MAX(((B2446-B2445)/B2445)/($K$7*卓尔金历!$O$8),0),卓尔金历!$N$11),0),1)</f>
        <v>0.91874004873739978</v>
      </c>
      <c r="M2446">
        <f t="shared" si="286"/>
        <v>4327.1031873297843</v>
      </c>
      <c r="N2446">
        <f t="shared" si="287"/>
        <v>8.7714217150611177E-3</v>
      </c>
      <c r="O2446">
        <f t="shared" si="289"/>
        <v>1.4807523718797943E-2</v>
      </c>
      <c r="P2446">
        <f t="shared" si="290"/>
        <v>0.54621827391663336</v>
      </c>
      <c r="Q2446">
        <f t="shared" si="288"/>
        <v>68.558318402212976</v>
      </c>
    </row>
    <row r="2447" spans="1:17">
      <c r="A2447" s="842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291"/>
        <v>4.0106273381001021</v>
      </c>
      <c r="G2447">
        <f>LN(F2447/参数实验室!$E$58)/参数实验室!$E$59</f>
        <v>0.53846477688647487</v>
      </c>
      <c r="H2447" s="905">
        <f>INDEX(神经网络!$F$10:$BN$70,MATCH(ROUND(G2447*2,1)/2,神经网络!$D$10:$D$70,0),MATCH(ROUND(E2447*2,1)/2,神经网络!$F$8:$BN$8,0))</f>
        <v>2.282978611644515</v>
      </c>
      <c r="I2447">
        <f t="shared" si="283"/>
        <v>5261.5736643667606</v>
      </c>
      <c r="J2447">
        <f t="shared" si="284"/>
        <v>488.30852719364702</v>
      </c>
      <c r="K2447">
        <f t="shared" si="285"/>
        <v>10.775100927697284</v>
      </c>
      <c r="L2447">
        <f>MIN(MAX(L2446*(1+MAX(MIN(((B2447-B2446)/B2446)/($K$7*卓尔金历!$O$8),0),-卓尔金历!$N$11))+MIN(MAX(((B2447-B2446)/B2446)/($K$7*卓尔金历!$O$8),0),卓尔金历!$N$11),0),1)</f>
        <v>1</v>
      </c>
      <c r="M2447">
        <f t="shared" si="286"/>
        <v>4360.7170385223826</v>
      </c>
      <c r="N2447">
        <f t="shared" si="287"/>
        <v>3.8389920185059627E-3</v>
      </c>
      <c r="O2447">
        <f t="shared" si="289"/>
        <v>1.2467332800057435E-2</v>
      </c>
      <c r="P2447">
        <f t="shared" si="290"/>
        <v>1</v>
      </c>
      <c r="Q2447">
        <f t="shared" si="288"/>
        <v>68.874950366670774</v>
      </c>
    </row>
    <row r="2448" spans="1:17">
      <c r="A2448" s="842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291"/>
        <v>3.951143886384775</v>
      </c>
      <c r="G2448">
        <f>LN(F2448/参数实验室!$E$58)/参数实验室!$E$59</f>
        <v>0.53062212224384087</v>
      </c>
      <c r="H2448" s="905">
        <f>INDEX(神经网络!$F$10:$BN$70,MATCH(ROUND(G2448*2,1)/2,神经网络!$D$10:$D$70,0),MATCH(ROUND(E2448*2,1)/2,神经网络!$F$8:$BN$8,0))</f>
        <v>2.282978611644515</v>
      </c>
      <c r="I2448">
        <f t="shared" si="283"/>
        <v>5597.0770070124709</v>
      </c>
      <c r="J2448">
        <f t="shared" si="284"/>
        <v>501.94724871313946</v>
      </c>
      <c r="K2448">
        <f t="shared" si="285"/>
        <v>11.150727534341312</v>
      </c>
      <c r="L2448">
        <f>MIN(MAX(L2447*(1+MAX(MIN(((B2448-B2447)/B2447)/($K$7*卓尔金历!$O$8),0),-卓尔金历!$N$11))+MIN(MAX(((B2448-B2447)/B2447)/($K$7*卓尔金历!$O$8),0),卓尔金历!$N$11),0),1)</f>
        <v>1</v>
      </c>
      <c r="M2448">
        <f t="shared" si="286"/>
        <v>4638.7774128671444</v>
      </c>
      <c r="N2448">
        <f t="shared" si="287"/>
        <v>2.7930541368743667E-2</v>
      </c>
      <c r="O2448">
        <f t="shared" si="289"/>
        <v>1.3473564015761523E-2</v>
      </c>
      <c r="P2448">
        <f t="shared" si="290"/>
        <v>3.3787566737314674E-3</v>
      </c>
      <c r="Q2448">
        <f t="shared" si="288"/>
        <v>73.266749768638576</v>
      </c>
    </row>
    <row r="2449" spans="1:17">
      <c r="A2449" s="842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291"/>
        <v>3.8329707892493805</v>
      </c>
      <c r="G2449">
        <f>LN(F2449/参数实验室!$E$58)/参数实验室!$E$59</f>
        <v>0.51468494866183012</v>
      </c>
      <c r="H2449" s="905">
        <f>INDEX(神经网络!$F$10:$BN$70,MATCH(ROUND(G2449*2,1)/2,神经网络!$D$10:$D$70,0),MATCH(ROUND(E2449*2,1)/2,神经网络!$F$8:$BN$8,0))</f>
        <v>2.2408989996275115</v>
      </c>
      <c r="I2449">
        <f t="shared" si="283"/>
        <v>5809.1752860407978</v>
      </c>
      <c r="J2449">
        <f t="shared" si="284"/>
        <v>510.2789194365742</v>
      </c>
      <c r="K2449">
        <f t="shared" si="285"/>
        <v>11.384313685650612</v>
      </c>
      <c r="L2449">
        <f>MIN(MAX(L2448*(1+MAX(MIN(((B2449-B2448)/B2448)/($K$7*卓尔金历!$O$8),0),-卓尔金历!$N$11))+MIN(MAX(((B2449-B2448)/B2448)/($K$7*卓尔金历!$O$8),0),卓尔金历!$N$11),0),1)</f>
        <v>1</v>
      </c>
      <c r="M2449">
        <f t="shared" si="286"/>
        <v>4814.5614345684562</v>
      </c>
      <c r="N2449">
        <f t="shared" si="287"/>
        <v>1.6598697860771172E-2</v>
      </c>
      <c r="O2449">
        <f t="shared" si="289"/>
        <v>1.3289948211914412E-2</v>
      </c>
      <c r="P2449">
        <f t="shared" si="290"/>
        <v>1.0478171463354556E-2</v>
      </c>
      <c r="Q2449">
        <f t="shared" si="288"/>
        <v>73.276130564926419</v>
      </c>
    </row>
    <row r="2450" spans="1:17">
      <c r="A2450" s="842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291"/>
        <v>3.7845041797483705</v>
      </c>
      <c r="G2450">
        <f>LN(F2450/参数实验室!$E$58)/参数实验室!$E$59</f>
        <v>0.50800603226948626</v>
      </c>
      <c r="H2450" s="905">
        <f>INDEX(神经网络!$F$10:$BN$70,MATCH(ROUND(G2450*2,1)/2,神经网络!$D$10:$D$70,0),MATCH(ROUND(E2450*2,1)/2,神经网络!$F$8:$BN$8,0))</f>
        <v>2.3213827082546286</v>
      </c>
      <c r="I2450">
        <f t="shared" si="283"/>
        <v>6052.4677412005776</v>
      </c>
      <c r="J2450">
        <f t="shared" si="284"/>
        <v>519.81564981445217</v>
      </c>
      <c r="K2450">
        <f t="shared" si="285"/>
        <v>11.643488885648214</v>
      </c>
      <c r="L2450">
        <f>MIN(MAX(L2449*(1+MAX(MIN(((B2450-B2449)/B2449)/($K$7*卓尔金历!$O$8),0),-卓尔金历!$N$11))+MIN(MAX(((B2450-B2449)/B2449)/($K$7*卓尔金历!$O$8),0),卓尔金历!$N$11),0),1)</f>
        <v>1</v>
      </c>
      <c r="M2450">
        <f t="shared" si="286"/>
        <v>5016.1987435249357</v>
      </c>
      <c r="N2450">
        <f t="shared" si="287"/>
        <v>1.86892501622603E-2</v>
      </c>
      <c r="O2450">
        <f t="shared" si="289"/>
        <v>1.2790563298913276E-2</v>
      </c>
      <c r="P2450">
        <f t="shared" si="290"/>
        <v>8.2498570329599154E-3</v>
      </c>
      <c r="Q2450">
        <f t="shared" si="288"/>
        <v>73.308286577418528</v>
      </c>
    </row>
    <row r="2451" spans="1:17">
      <c r="A2451" s="842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291"/>
        <v>3.7668290891200882</v>
      </c>
      <c r="G2451">
        <f>LN(F2451/参数实验室!$E$58)/参数实验室!$E$59</f>
        <v>0.50554901987459966</v>
      </c>
      <c r="H2451" s="905">
        <f>INDEX(神经网络!$F$10:$BN$70,MATCH(ROUND(G2451*2,1)/2,神经网络!$D$10:$D$70,0),MATCH(ROUND(E2451*2,1)/2,神经网络!$F$8:$BN$8,0))</f>
        <v>2.3213827082546286</v>
      </c>
      <c r="I2451">
        <f t="shared" si="283"/>
        <v>6142.3091354166681</v>
      </c>
      <c r="J2451">
        <f t="shared" si="284"/>
        <v>523.13953952356189</v>
      </c>
      <c r="K2451">
        <f t="shared" si="285"/>
        <v>11.741244297861034</v>
      </c>
      <c r="L2451">
        <f>MIN(MAX(L2450*(1+MAX(MIN(((B2451-B2450)/B2450)/($K$7*卓尔金历!$O$8),0),-卓尔金历!$N$11))+MIN(MAX(((B2451-B2450)/B2450)/($K$7*卓尔金历!$O$8),0),卓尔金历!$N$11),0),1)</f>
        <v>1</v>
      </c>
      <c r="M2451">
        <f t="shared" si="286"/>
        <v>5090.6580067632212</v>
      </c>
      <c r="N2451">
        <f t="shared" si="287"/>
        <v>6.3943625212057381E-3</v>
      </c>
      <c r="O2451">
        <f t="shared" si="289"/>
        <v>1.2468141050324833E-2</v>
      </c>
      <c r="P2451">
        <f t="shared" si="290"/>
        <v>0.68909151764148757</v>
      </c>
      <c r="Q2451">
        <f t="shared" si="288"/>
        <v>73.317263830959305</v>
      </c>
    </row>
    <row r="2452" spans="1:17">
      <c r="A2452" s="842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291"/>
        <v>3.7278914251226065</v>
      </c>
      <c r="G2452">
        <f>LN(F2452/参数实验室!$E$58)/参数实验室!$E$59</f>
        <v>0.50009537441481811</v>
      </c>
      <c r="H2452" s="905">
        <f>INDEX(神经网络!$F$10:$BN$70,MATCH(ROUND(G2452*2,1)/2,神经网络!$D$10:$D$70,0),MATCH(ROUND(E2452*2,1)/2,神经网络!$F$8:$BN$8,0))</f>
        <v>2.3213827082546286</v>
      </c>
      <c r="I2452">
        <f t="shared" si="283"/>
        <v>6209.5217744918245</v>
      </c>
      <c r="J2452">
        <f t="shared" si="284"/>
        <v>525.60552252503828</v>
      </c>
      <c r="K2452">
        <f t="shared" si="285"/>
        <v>11.814034496176781</v>
      </c>
      <c r="L2452">
        <f>MIN(MAX(L2451*(1+MAX(MIN(((B2452-B2451)/B2451)/($K$7*卓尔金历!$O$8),0),-卓尔金历!$N$11))+MIN(MAX(((B2452-B2451)/B2451)/($K$7*卓尔金历!$O$8),0),卓尔金历!$N$11),0),1)</f>
        <v>1</v>
      </c>
      <c r="M2452">
        <f t="shared" si="286"/>
        <v>5146.362881220085</v>
      </c>
      <c r="N2452">
        <f t="shared" si="287"/>
        <v>4.7138149865755914E-3</v>
      </c>
      <c r="O2452">
        <f t="shared" si="289"/>
        <v>1.2448923231913921E-2</v>
      </c>
      <c r="P2452">
        <f t="shared" si="290"/>
        <v>0.99571298453579549</v>
      </c>
      <c r="Q2452">
        <f t="shared" si="288"/>
        <v>73.8701076148906</v>
      </c>
    </row>
    <row r="2453" spans="1:17">
      <c r="A2453" s="842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291"/>
        <v>3.686311215208502</v>
      </c>
      <c r="G2453">
        <f>LN(F2453/参数实验室!$E$58)/参数实验室!$E$59</f>
        <v>0.4942083569850006</v>
      </c>
      <c r="H2453" s="905">
        <f>INDEX(神经网络!$F$10:$BN$70,MATCH(ROUND(G2453*2,1)/2,神经网络!$D$10:$D$70,0),MATCH(ROUND(E2453*2,1)/2,神经网络!$F$8:$BN$8,0))</f>
        <v>2.3213827082546286</v>
      </c>
      <c r="I2453">
        <f t="shared" si="283"/>
        <v>6220.3555985372368</v>
      </c>
      <c r="J2453">
        <f t="shared" si="284"/>
        <v>526.00055863692523</v>
      </c>
      <c r="K2453">
        <f t="shared" si="285"/>
        <v>11.825758540364729</v>
      </c>
      <c r="L2453">
        <f>MIN(MAX(L2452*(1+MAX(MIN(((B2453-B2452)/B2452)/($K$7*卓尔金历!$O$8),0),-卓尔金历!$N$11))+MIN(MAX(((B2453-B2452)/B2452)/($K$7*卓尔金历!$O$8),0),卓尔金历!$N$11),0),1)</f>
        <v>1</v>
      </c>
      <c r="M2453">
        <f t="shared" si="286"/>
        <v>5155.3417997187707</v>
      </c>
      <c r="N2453">
        <f t="shared" si="287"/>
        <v>7.5158287909385607E-4</v>
      </c>
      <c r="O2453">
        <f t="shared" si="289"/>
        <v>1.2266570425646871E-2</v>
      </c>
      <c r="P2453">
        <f t="shared" si="290"/>
        <v>1</v>
      </c>
      <c r="Q2453">
        <f t="shared" si="288"/>
        <v>73.998437121864981</v>
      </c>
    </row>
    <row r="2454" spans="1:17">
      <c r="A2454" s="842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291"/>
        <v>3.4712050371880219</v>
      </c>
      <c r="G2454">
        <f>LN(F2454/参数实验室!$E$58)/参数实验室!$E$59</f>
        <v>0.46265178018308833</v>
      </c>
      <c r="H2454" s="905">
        <f>INDEX(神经网络!$F$10:$BN$70,MATCH(ROUND(G2454*2,1)/2,神经网络!$D$10:$D$70,0),MATCH(ROUND(E2454*2,1)/2,神经网络!$F$8:$BN$8,0))</f>
        <v>2.354853786998417</v>
      </c>
      <c r="I2454">
        <f t="shared" si="283"/>
        <v>6935.6594066893822</v>
      </c>
      <c r="J2454">
        <f t="shared" si="284"/>
        <v>552.05698096644119</v>
      </c>
      <c r="K2454">
        <f t="shared" si="285"/>
        <v>12.563303509988566</v>
      </c>
      <c r="L2454">
        <f>MIN(MAX(L2453*(1+MAX(MIN(((B2454-B2453)/B2453)/($K$7*卓尔金历!$O$8),0),-卓尔金历!$N$11))+MIN(MAX(((B2454-B2453)/B2453)/($K$7*卓尔金历!$O$8),0),卓尔金历!$N$11),0),1)</f>
        <v>1</v>
      </c>
      <c r="M2454">
        <f t="shared" si="286"/>
        <v>5748.1753706052878</v>
      </c>
      <c r="N2454">
        <f t="shared" si="287"/>
        <v>4.953687197032336E-2</v>
      </c>
      <c r="O2454">
        <f t="shared" si="289"/>
        <v>1.5453891110501758E-2</v>
      </c>
      <c r="P2454">
        <f t="shared" si="290"/>
        <v>0</v>
      </c>
      <c r="Q2454">
        <f t="shared" si="288"/>
        <v>82.507816213154271</v>
      </c>
    </row>
    <row r="2455" spans="1:17">
      <c r="A2455" s="842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291"/>
        <v>3.2754549258229022</v>
      </c>
      <c r="G2455">
        <f>LN(F2455/参数实验室!$E$58)/参数实验室!$E$59</f>
        <v>0.43218660701939815</v>
      </c>
      <c r="H2455" s="905">
        <f>INDEX(神经网络!$F$10:$BN$70,MATCH(ROUND(G2455*2,1)/2,神经网络!$D$10:$D$70,0),MATCH(ROUND(E2455*2,1)/2,神经网络!$F$8:$BN$8,0))</f>
        <v>2.354853786998417</v>
      </c>
      <c r="I2455">
        <f t="shared" si="283"/>
        <v>7918.4333750352635</v>
      </c>
      <c r="J2455">
        <f t="shared" si="284"/>
        <v>585.27592673875665</v>
      </c>
      <c r="K2455">
        <f t="shared" si="285"/>
        <v>13.529402138847459</v>
      </c>
      <c r="L2455">
        <f>MIN(MAX(L2454*(1+MAX(MIN(((B2455-B2454)/B2454)/($K$7*卓尔金历!$O$8),0),-卓尔金历!$N$11))+MIN(MAX(((B2455-B2454)/B2454)/($K$7*卓尔金历!$O$8),0),卓尔金历!$N$11),0),1)</f>
        <v>1</v>
      </c>
      <c r="M2455">
        <f t="shared" si="286"/>
        <v>6562.6843867587122</v>
      </c>
      <c r="N2455">
        <f t="shared" si="287"/>
        <v>6.0173038142116789E-2</v>
      </c>
      <c r="O2455">
        <f t="shared" si="289"/>
        <v>1.9107458319196229E-2</v>
      </c>
      <c r="P2455">
        <f t="shared" si="290"/>
        <v>0</v>
      </c>
      <c r="Q2455">
        <f t="shared" si="288"/>
        <v>82.507816213154271</v>
      </c>
    </row>
    <row r="2456" spans="1:17">
      <c r="A2456" s="842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291"/>
        <v>3.3900842227791244</v>
      </c>
      <c r="G2456">
        <f>LN(F2456/参数实验室!$E$58)/参数实验室!$E$59</f>
        <v>0.4502405350669299</v>
      </c>
      <c r="H2456" s="905">
        <f>INDEX(神经网络!$F$10:$BN$70,MATCH(ROUND(G2456*2,1)/2,神经网络!$D$10:$D$70,0),MATCH(ROUND(E2456*2,1)/2,神经网络!$F$8:$BN$8,0))</f>
        <v>2.4257520069548195</v>
      </c>
      <c r="I2456">
        <f t="shared" ref="I2456:I2519" si="292">I2455*(1+(B2456-B2455)/B2455*H2455)</f>
        <v>7838.3421925869652</v>
      </c>
      <c r="J2456">
        <f t="shared" ref="J2456:J2519" si="293">J2455*B2456/B2455</f>
        <v>582.76206057220304</v>
      </c>
      <c r="K2456">
        <f t="shared" ref="K2456:K2519" si="294">I2456/J2456</f>
        <v>13.450330285555387</v>
      </c>
      <c r="L2456">
        <f>MIN(MAX(L2455*(1+MAX(MIN(((B2456-B2455)/B2455)/($K$7*卓尔金历!$O$8),0),-卓尔金历!$N$11))+MIN(MAX(((B2456-B2455)/B2455)/($K$7*卓尔金历!$O$8),0),卓尔金历!$N$11),0),1)</f>
        <v>0.87361724958077458</v>
      </c>
      <c r="M2456">
        <f t="shared" ref="M2456:M2519" si="295">M2455*(1+(B2456-B2455)/B2455*H2455*L2455)</f>
        <v>6496.3059596537232</v>
      </c>
      <c r="N2456">
        <f t="shared" ref="N2456:N2519" si="296">(B2456-B2455)/B2455</f>
        <v>-4.2951812157407858E-3</v>
      </c>
      <c r="O2456">
        <f t="shared" si="289"/>
        <v>1.9305385239082342E-2</v>
      </c>
      <c r="P2456">
        <f t="shared" si="290"/>
        <v>1</v>
      </c>
      <c r="Q2456">
        <f t="shared" ref="Q2456:Q2519" si="297">Q2455*(1+(B2456-B2455)/B2455*H2455*P2455)</f>
        <v>82.507816213154271</v>
      </c>
    </row>
    <row r="2457" spans="1:17">
      <c r="A2457" s="842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291"/>
        <v>3.0929254051725801</v>
      </c>
      <c r="G2457">
        <f>LN(F2457/参数实验室!$E$58)/参数实验室!$E$59</f>
        <v>0.40209179530959499</v>
      </c>
      <c r="H2457" s="905">
        <f>INDEX(神经网络!$F$10:$BN$70,MATCH(ROUND(G2457*2,1)/2,神经网络!$D$10:$D$70,0),MATCH(ROUND(E2457*2,1)/2,神经网络!$F$8:$BN$8,0))</f>
        <v>2.3932293713072395</v>
      </c>
      <c r="I2457">
        <f t="shared" si="292"/>
        <v>9075.8076162737198</v>
      </c>
      <c r="J2457">
        <f t="shared" si="293"/>
        <v>620.68951757711102</v>
      </c>
      <c r="K2457">
        <f t="shared" si="294"/>
        <v>14.622137734340248</v>
      </c>
      <c r="L2457">
        <f>MIN(MAX(L2456*(1+MAX(MIN(((B2457-B2456)/B2456)/($K$7*卓尔金历!$O$8),0),-卓尔金历!$N$11))+MIN(MAX(((B2457-B2456)/B2456)/($K$7*卓尔金历!$O$8),0),卓尔金历!$N$11),0),1)</f>
        <v>1</v>
      </c>
      <c r="M2457">
        <f t="shared" si="295"/>
        <v>7392.2822664211662</v>
      </c>
      <c r="N2457">
        <f t="shared" si="296"/>
        <v>6.5082234364515254E-2</v>
      </c>
      <c r="O2457">
        <f t="shared" si="289"/>
        <v>2.1676396878892834E-2</v>
      </c>
      <c r="P2457">
        <f t="shared" si="290"/>
        <v>0</v>
      </c>
      <c r="Q2457">
        <f t="shared" si="297"/>
        <v>95.533602436705522</v>
      </c>
    </row>
    <row r="2458" spans="1:17">
      <c r="A2458" s="842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291"/>
        <v>3.0639019481125906</v>
      </c>
      <c r="G2458">
        <f>LN(F2458/参数实验室!$E$58)/参数实验室!$E$59</f>
        <v>0.39714340525531877</v>
      </c>
      <c r="H2458" s="905">
        <f>INDEX(神经网络!$F$10:$BN$70,MATCH(ROUND(G2458*2,1)/2,神经网络!$D$10:$D$70,0),MATCH(ROUND(E2458*2,1)/2,神经网络!$F$8:$BN$8,0))</f>
        <v>2.3932293713072395</v>
      </c>
      <c r="I2458">
        <f t="shared" si="292"/>
        <v>9783.2026126123528</v>
      </c>
      <c r="J2458">
        <f t="shared" si="293"/>
        <v>640.90419376720718</v>
      </c>
      <c r="K2458">
        <f t="shared" si="294"/>
        <v>15.26468808872526</v>
      </c>
      <c r="L2458">
        <f>MIN(MAX(L2457*(1+MAX(MIN(((B2458-B2457)/B2457)/($K$7*卓尔金历!$O$8),0),-卓尔金历!$N$11))+MIN(MAX(((B2458-B2457)/B2457)/($K$7*卓尔金历!$O$8),0),卓尔金历!$N$11),0),1)</f>
        <v>1</v>
      </c>
      <c r="M2458">
        <f t="shared" si="295"/>
        <v>7968.4583719407028</v>
      </c>
      <c r="N2458">
        <f t="shared" si="296"/>
        <v>3.2568096637115851E-2</v>
      </c>
      <c r="O2458">
        <f t="shared" si="289"/>
        <v>2.1355840837150808E-2</v>
      </c>
      <c r="P2458">
        <f t="shared" si="290"/>
        <v>1.2528786137998791E-2</v>
      </c>
      <c r="Q2458">
        <f t="shared" si="297"/>
        <v>95.533602436705522</v>
      </c>
    </row>
    <row r="2459" spans="1:17">
      <c r="A2459" s="842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291"/>
        <v>3.1002920047778435</v>
      </c>
      <c r="G2459">
        <f>LN(F2459/参数实验室!$E$58)/参数实验室!$E$59</f>
        <v>0.4033403842591099</v>
      </c>
      <c r="H2459" s="905">
        <f>INDEX(神经网络!$F$10:$BN$70,MATCH(ROUND(G2459*2,1)/2,神经网络!$D$10:$D$70,0),MATCH(ROUND(E2459*2,1)/2,神经网络!$F$8:$BN$8,0))</f>
        <v>2.3932293713072395</v>
      </c>
      <c r="I2459">
        <f t="shared" si="292"/>
        <v>9191.2228615901695</v>
      </c>
      <c r="J2459">
        <f t="shared" si="293"/>
        <v>624.6997326523275</v>
      </c>
      <c r="K2459">
        <f t="shared" si="294"/>
        <v>14.71302512419272</v>
      </c>
      <c r="L2459">
        <f>MIN(MAX(L2458*(1+MAX(MIN(((B2459-B2458)/B2458)/($K$7*卓尔金历!$O$8),0),-卓尔金历!$N$11))+MIN(MAX(((B2459-B2458)/B2458)/($K$7*卓尔金历!$O$8),0),卓尔金历!$N$11),0),1)</f>
        <v>0.25604307539554649</v>
      </c>
      <c r="M2459">
        <f t="shared" si="295"/>
        <v>7486.2884537821246</v>
      </c>
      <c r="N2459">
        <f t="shared" si="296"/>
        <v>-2.528374954083324E-2</v>
      </c>
      <c r="O2459">
        <f t="shared" si="289"/>
        <v>2.3053995985659163E-2</v>
      </c>
      <c r="P2459">
        <f t="shared" si="290"/>
        <v>1.9384210611848408E-2</v>
      </c>
      <c r="Q2459">
        <f t="shared" si="297"/>
        <v>95.461177028032054</v>
      </c>
    </row>
    <row r="2460" spans="1:17">
      <c r="A2460" s="842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291"/>
        <v>3.0959374833666007</v>
      </c>
      <c r="G2460">
        <f>LN(F2460/参数实验室!$E$58)/参数实验室!$E$59</f>
        <v>0.4026026812579524</v>
      </c>
      <c r="H2460" s="905">
        <f>INDEX(神经网络!$F$10:$BN$70,MATCH(ROUND(G2460*2,1)/2,神经网络!$D$10:$D$70,0),MATCH(ROUND(E2460*2,1)/2,神经网络!$F$8:$BN$8,0))</f>
        <v>2.3932293713072395</v>
      </c>
      <c r="I2460">
        <f t="shared" si="292"/>
        <v>9156.9399474854163</v>
      </c>
      <c r="J2460">
        <f t="shared" si="293"/>
        <v>623.72610829575751</v>
      </c>
      <c r="K2460">
        <f t="shared" si="294"/>
        <v>14.68102717794746</v>
      </c>
      <c r="L2460">
        <f>MIN(MAX(L2459*(1+MAX(MIN(((B2460-B2459)/B2459)/($K$7*卓尔金历!$O$8),0),-卓尔金历!$N$11))+MIN(MAX(((B2460-B2459)/B2459)/($K$7*卓尔金历!$O$8),0),卓尔金历!$N$11),0),1)</f>
        <v>0.2443011462441898</v>
      </c>
      <c r="M2460">
        <f t="shared" si="295"/>
        <v>7479.138816233678</v>
      </c>
      <c r="N2460">
        <f t="shared" si="296"/>
        <v>-1.5585477401058117E-3</v>
      </c>
      <c r="O2460">
        <f t="shared" si="289"/>
        <v>2.2786518039912412E-2</v>
      </c>
      <c r="P2460">
        <f t="shared" si="290"/>
        <v>1</v>
      </c>
      <c r="Q2460">
        <f t="shared" si="297"/>
        <v>95.45427495836482</v>
      </c>
    </row>
    <row r="2461" spans="1:17">
      <c r="A2461" s="842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291"/>
        <v>2.8366394596550473</v>
      </c>
      <c r="G2461">
        <f>LN(F2461/参数实验室!$E$58)/参数实验室!$E$59</f>
        <v>0.35669333064232683</v>
      </c>
      <c r="H2461" s="905">
        <f>INDEX(神经网络!$F$10:$BN$70,MATCH(ROUND(G2461*2,1)/2,神经网络!$D$10:$D$70,0),MATCH(ROUND(E2461*2,1)/2,神经网络!$F$8:$BN$8,0))</f>
        <v>2.4890401585249533</v>
      </c>
      <c r="I2461">
        <f t="shared" si="292"/>
        <v>10489.944225982568</v>
      </c>
      <c r="J2461">
        <f t="shared" si="293"/>
        <v>661.66553609193488</v>
      </c>
      <c r="K2461">
        <f t="shared" si="294"/>
        <v>15.853847077997193</v>
      </c>
      <c r="L2461">
        <f>MIN(MAX(L2460*(1+MAX(MIN(((B2461-B2460)/B2460)/($K$7*卓尔金历!$O$8),0),-卓尔金历!$N$11))+MIN(MAX(((B2461-B2460)/B2460)/($K$7*卓尔金历!$O$8),0),卓尔金历!$N$11),0),1)</f>
        <v>1</v>
      </c>
      <c r="M2461">
        <f t="shared" si="295"/>
        <v>7745.1245085116834</v>
      </c>
      <c r="N2461">
        <f t="shared" si="296"/>
        <v>6.0827063821075902E-2</v>
      </c>
      <c r="O2461">
        <f t="shared" si="289"/>
        <v>2.4544715970449098E-2</v>
      </c>
      <c r="P2461">
        <f t="shared" si="290"/>
        <v>2.1068819515861173E-3</v>
      </c>
      <c r="Q2461">
        <f t="shared" si="297"/>
        <v>109.34985117160464</v>
      </c>
    </row>
    <row r="2462" spans="1:17">
      <c r="A2462" s="842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291"/>
        <v>2.6307521299848333</v>
      </c>
      <c r="G2462">
        <f>LN(F2462/参数实验室!$E$58)/参数实验室!$E$59</f>
        <v>0.31714543343040164</v>
      </c>
      <c r="H2462" s="905">
        <f>INDEX(神经网络!$F$10:$BN$70,MATCH(ROUND(G2462*2,1)/2,神经网络!$D$10:$D$70,0),MATCH(ROUND(E2462*2,1)/2,神经网络!$F$8:$BN$8,0))</f>
        <v>2.4565025464690673</v>
      </c>
      <c r="I2462">
        <f t="shared" si="292"/>
        <v>12619.423090698327</v>
      </c>
      <c r="J2462">
        <f t="shared" si="293"/>
        <v>715.62986313395231</v>
      </c>
      <c r="K2462">
        <f t="shared" si="294"/>
        <v>17.634008501873002</v>
      </c>
      <c r="L2462">
        <f>MIN(MAX(L2461*(1+MAX(MIN(((B2462-B2461)/B2461)/($K$7*卓尔金历!$O$8),0),-卓尔金历!$N$11))+MIN(MAX(((B2462-B2461)/B2461)/($K$7*卓尔金历!$O$8),0),卓尔金历!$N$11),0),1)</f>
        <v>1</v>
      </c>
      <c r="M2462">
        <f t="shared" si="295"/>
        <v>9317.3996884517164</v>
      </c>
      <c r="N2462">
        <f t="shared" si="296"/>
        <v>8.1558316246532384E-2</v>
      </c>
      <c r="O2462">
        <f t="shared" si="289"/>
        <v>2.7983812270978958E-2</v>
      </c>
      <c r="P2462">
        <f t="shared" si="290"/>
        <v>0</v>
      </c>
      <c r="Q2462">
        <f t="shared" si="297"/>
        <v>109.3966202222136</v>
      </c>
    </row>
    <row r="2463" spans="1:17">
      <c r="A2463" s="842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291"/>
        <v>2.6765545513871785</v>
      </c>
      <c r="G2463">
        <f>LN(F2463/参数实验室!$E$58)/参数实验室!$E$59</f>
        <v>0.32620471126503342</v>
      </c>
      <c r="H2463" s="905">
        <f>INDEX(神经网络!$F$10:$BN$70,MATCH(ROUND(G2463*2,1)/2,神经网络!$D$10:$D$70,0),MATCH(ROUND(E2463*2,1)/2,神经网络!$F$8:$BN$8,0))</f>
        <v>2.5442066591517314</v>
      </c>
      <c r="I2463">
        <f t="shared" si="292"/>
        <v>12079.611938936587</v>
      </c>
      <c r="J2463">
        <f t="shared" si="293"/>
        <v>703.16826942260798</v>
      </c>
      <c r="K2463">
        <f t="shared" si="294"/>
        <v>17.17883537158966</v>
      </c>
      <c r="L2463">
        <f>MIN(MAX(L2462*(1+MAX(MIN(((B2463-B2462)/B2462)/($K$7*卓尔金历!$O$8),0),-卓尔金历!$N$11))+MIN(MAX(((B2463-B2462)/B2462)/($K$7*卓尔金历!$O$8),0),卓尔金历!$N$11),0),1)</f>
        <v>0.48762085662428578</v>
      </c>
      <c r="M2463">
        <f t="shared" si="295"/>
        <v>8918.8365987527195</v>
      </c>
      <c r="N2463">
        <f t="shared" si="296"/>
        <v>-1.7413462396288708E-2</v>
      </c>
      <c r="O2463">
        <f t="shared" si="289"/>
        <v>2.8659051316116749E-2</v>
      </c>
      <c r="P2463">
        <f t="shared" si="290"/>
        <v>0.54015177960489069</v>
      </c>
      <c r="Q2463">
        <f t="shared" si="297"/>
        <v>109.3966202222136</v>
      </c>
    </row>
    <row r="2464" spans="1:17">
      <c r="A2464" s="842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291"/>
        <v>2.6103950728059391</v>
      </c>
      <c r="G2464">
        <f>LN(F2464/参数实验室!$E$58)/参数实验室!$E$59</f>
        <v>0.31306825830756468</v>
      </c>
      <c r="H2464" s="905">
        <f>INDEX(神经网络!$F$10:$BN$70,MATCH(ROUND(G2464*2,1)/2,神经网络!$D$10:$D$70,0),MATCH(ROUND(E2464*2,1)/2,神经网络!$F$8:$BN$8,0))</f>
        <v>2.5164109558932193</v>
      </c>
      <c r="I2464">
        <f t="shared" si="292"/>
        <v>13552.947296995926</v>
      </c>
      <c r="J2464">
        <f t="shared" si="293"/>
        <v>736.87801763696484</v>
      </c>
      <c r="K2464">
        <f t="shared" si="294"/>
        <v>18.392389205010875</v>
      </c>
      <c r="L2464">
        <f>MIN(MAX(L2463*(1+MAX(MIN(((B2464-B2463)/B2463)/($K$7*卓尔金历!$O$8),0),-卓尔金历!$N$11))+MIN(MAX(((B2464-B2463)/B2463)/($K$7*卓尔金历!$O$8),0),卓尔金历!$N$11),0),1)</f>
        <v>1</v>
      </c>
      <c r="M2464">
        <f t="shared" si="295"/>
        <v>9449.2800709199473</v>
      </c>
      <c r="N2464">
        <f t="shared" si="296"/>
        <v>4.7939802861180006E-2</v>
      </c>
      <c r="O2464">
        <f t="shared" si="289"/>
        <v>2.9217774213346044E-2</v>
      </c>
      <c r="P2464">
        <f t="shared" si="290"/>
        <v>1.4467980779906159E-2</v>
      </c>
      <c r="Q2464">
        <f t="shared" si="297"/>
        <v>116.60384961146863</v>
      </c>
    </row>
    <row r="2465" spans="1:17">
      <c r="A2465" s="842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291"/>
        <v>2.6803548167489395</v>
      </c>
      <c r="G2465">
        <f>LN(F2465/参数实验室!$E$58)/参数实验室!$E$59</f>
        <v>0.32694938877866514</v>
      </c>
      <c r="H2465" s="905">
        <f>INDEX(神经网络!$F$10:$BN$70,MATCH(ROUND(G2465*2,1)/2,神经网络!$D$10:$D$70,0),MATCH(ROUND(E2465*2,1)/2,神经网络!$F$8:$BN$8,0))</f>
        <v>2.4257398412885265</v>
      </c>
      <c r="I2465">
        <f t="shared" si="292"/>
        <v>12408.296826049213</v>
      </c>
      <c r="J2465">
        <f t="shared" si="293"/>
        <v>712.14636287458507</v>
      </c>
      <c r="K2465">
        <f t="shared" si="294"/>
        <v>17.423801444359011</v>
      </c>
      <c r="L2465">
        <f>MIN(MAX(L2464*(1+MAX(MIN(((B2465-B2464)/B2464)/($K$7*卓尔金历!$O$8),0),-卓尔金历!$N$11))+MIN(MAX(((B2465-B2464)/B2464)/($K$7*卓尔金历!$O$8),0),卓尔金历!$N$11),0),1)</f>
        <v>1.2439103352916425E-2</v>
      </c>
      <c r="M2465">
        <f t="shared" si="295"/>
        <v>8651.2158088621018</v>
      </c>
      <c r="N2465">
        <f t="shared" si="296"/>
        <v>-3.3562752817202682E-2</v>
      </c>
      <c r="O2465">
        <f t="shared" si="289"/>
        <v>3.1241719915813711E-2</v>
      </c>
      <c r="P2465">
        <f t="shared" si="290"/>
        <v>2.7123954691891706E-2</v>
      </c>
      <c r="Q2465">
        <f t="shared" si="297"/>
        <v>116.4613676275566</v>
      </c>
    </row>
    <row r="2466" spans="1:17">
      <c r="A2466" s="842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291"/>
        <v>2.6569678234153753</v>
      </c>
      <c r="G2466">
        <f>LN(F2466/参数实验室!$E$58)/参数实验室!$E$59</f>
        <v>0.32234976556168143</v>
      </c>
      <c r="H2466" s="905">
        <f>INDEX(神经网络!$F$10:$BN$70,MATCH(ROUND(G2466*2,1)/2,神经网络!$D$10:$D$70,0),MATCH(ROUND(E2466*2,1)/2,神经网络!$F$8:$BN$8,0))</f>
        <v>2.4565025464690673</v>
      </c>
      <c r="I2466">
        <f t="shared" si="292"/>
        <v>12061.381864820491</v>
      </c>
      <c r="J2466">
        <f t="shared" si="293"/>
        <v>703.93839032759979</v>
      </c>
      <c r="K2466">
        <f t="shared" si="294"/>
        <v>17.134144167371449</v>
      </c>
      <c r="L2466">
        <f>MIN(MAX(L2465*(1+MAX(MIN(((B2466-B2465)/B2465)/($K$7*卓尔金历!$O$8),0),-卓尔金历!$N$11))+MIN(MAX(((B2466-B2465)/B2465)/($K$7*卓尔金历!$O$8),0),卓尔金历!$N$11),0),1)</f>
        <v>8.2205648066974793E-3</v>
      </c>
      <c r="M2466">
        <f t="shared" si="295"/>
        <v>8648.2071213876425</v>
      </c>
      <c r="N2466">
        <f t="shared" si="296"/>
        <v>-1.1525682043581275E-2</v>
      </c>
      <c r="O2466">
        <f t="shared" si="289"/>
        <v>3.1241379476084928E-2</v>
      </c>
      <c r="P2466">
        <f t="shared" si="290"/>
        <v>1</v>
      </c>
      <c r="Q2466">
        <f t="shared" si="297"/>
        <v>116.3730503339724</v>
      </c>
    </row>
    <row r="2467" spans="1:17">
      <c r="A2467" s="842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291"/>
        <v>2.545584302588729</v>
      </c>
      <c r="G2467">
        <f>LN(F2467/参数实验室!$E$58)/参数实验室!$E$59</f>
        <v>0.29987271035904212</v>
      </c>
      <c r="H2467" s="905">
        <f>INDEX(神经网络!$F$10:$BN$70,MATCH(ROUND(G2467*2,1)/2,神经网络!$D$10:$D$70,0),MATCH(ROUND(E2467*2,1)/2,神经网络!$F$8:$BN$8,0))</f>
        <v>2.4565025464690673</v>
      </c>
      <c r="I2467">
        <f t="shared" si="292"/>
        <v>12860.154328455515</v>
      </c>
      <c r="J2467">
        <f t="shared" si="293"/>
        <v>722.91608475320118</v>
      </c>
      <c r="K2467">
        <f t="shared" si="294"/>
        <v>17.789276791158809</v>
      </c>
      <c r="L2467">
        <f>MIN(MAX(L2466*(1+MAX(MIN(((B2467-B2466)/B2466)/($K$7*卓尔金历!$O$8),0),-卓尔金历!$N$11))+MIN(MAX(((B2467-B2466)/B2466)/($K$7*卓尔金历!$O$8),0),卓尔金历!$N$11),0),1)</f>
        <v>0.80147975009192773</v>
      </c>
      <c r="M2467">
        <f t="shared" si="295"/>
        <v>8652.9153089647862</v>
      </c>
      <c r="N2467">
        <f t="shared" si="296"/>
        <v>2.695931161925921E-2</v>
      </c>
      <c r="O2467">
        <f t="shared" si="289"/>
        <v>3.1207492146862699E-2</v>
      </c>
      <c r="P2467">
        <f t="shared" si="290"/>
        <v>0.18214235983816163</v>
      </c>
      <c r="Q2467">
        <f t="shared" si="297"/>
        <v>124.0799274694285</v>
      </c>
    </row>
    <row r="2468" spans="1:17">
      <c r="A2468" s="842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291"/>
        <v>2.5967410849839454</v>
      </c>
      <c r="G2468">
        <f>LN(F2468/参数实验室!$E$58)/参数实验室!$E$59</f>
        <v>0.31031574063943079</v>
      </c>
      <c r="H2468" s="905">
        <f>INDEX(神经网络!$F$10:$BN$70,MATCH(ROUND(G2468*2,1)/2,神经网络!$D$10:$D$70,0),MATCH(ROUND(E2468*2,1)/2,神经网络!$F$8:$BN$8,0))</f>
        <v>2.393204495489289</v>
      </c>
      <c r="I2468">
        <f t="shared" si="292"/>
        <v>11843.390339818432</v>
      </c>
      <c r="J2468">
        <f t="shared" si="293"/>
        <v>699.64885678943278</v>
      </c>
      <c r="K2468">
        <f t="shared" si="294"/>
        <v>16.927620512617853</v>
      </c>
      <c r="L2468">
        <f>MIN(MAX(L2467*(1+MAX(MIN(((B2468-B2467)/B2467)/($K$7*卓尔金历!$O$8),0),-卓尔金历!$N$11))+MIN(MAX(((B2468-B2467)/B2467)/($K$7*卓尔金历!$O$8),0),卓尔金历!$N$11),0),1)</f>
        <v>4.2455551291654035E-2</v>
      </c>
      <c r="M2468">
        <f t="shared" si="295"/>
        <v>8104.6017532254691</v>
      </c>
      <c r="N2468">
        <f t="shared" si="296"/>
        <v>-3.2185240381961661E-2</v>
      </c>
      <c r="O2468">
        <f t="shared" si="289"/>
        <v>3.2963044451405646E-2</v>
      </c>
      <c r="P2468">
        <f t="shared" si="290"/>
        <v>5.5831793410109409E-2</v>
      </c>
      <c r="Q2468">
        <f t="shared" si="297"/>
        <v>122.29308417906496</v>
      </c>
    </row>
    <row r="2469" spans="1:17">
      <c r="A2469" s="842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291"/>
        <v>2.6317338065986156</v>
      </c>
      <c r="G2469">
        <f>LN(F2469/参数实验室!$E$58)/参数实验室!$E$59</f>
        <v>0.31734124846988215</v>
      </c>
      <c r="H2469" s="905">
        <f>INDEX(神经网络!$F$10:$BN$70,MATCH(ROUND(G2469*2,1)/2,神经网络!$D$10:$D$70,0),MATCH(ROUND(E2469*2,1)/2,神经网络!$F$8:$BN$8,0))</f>
        <v>2.393204495489289</v>
      </c>
      <c r="I2469">
        <f t="shared" si="292"/>
        <v>11735.731038510356</v>
      </c>
      <c r="J2469">
        <f t="shared" si="293"/>
        <v>696.9913411276475</v>
      </c>
      <c r="K2469">
        <f t="shared" si="294"/>
        <v>16.837699905314985</v>
      </c>
      <c r="L2469">
        <f>MIN(MAX(L2468*(1+MAX(MIN(((B2469-B2468)/B2468)/($K$7*卓尔金历!$O$8),0),-卓尔金历!$N$11))+MIN(MAX(((B2469-B2468)/B2468)/($K$7*卓尔金历!$O$8),0),卓尔金历!$N$11),0),1)</f>
        <v>3.7710548204379253E-2</v>
      </c>
      <c r="M2469">
        <f t="shared" si="295"/>
        <v>8101.4739337632946</v>
      </c>
      <c r="N2469">
        <f t="shared" si="296"/>
        <v>-3.7983563268868203E-3</v>
      </c>
      <c r="O2469">
        <f t="shared" si="289"/>
        <v>3.3190666704095449E-2</v>
      </c>
      <c r="P2469">
        <f t="shared" si="290"/>
        <v>1</v>
      </c>
      <c r="Q2469">
        <f t="shared" si="297"/>
        <v>122.23101743121435</v>
      </c>
    </row>
    <row r="2470" spans="1:17">
      <c r="A2470" s="842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291"/>
        <v>2.4994828521016443</v>
      </c>
      <c r="G2470">
        <f>LN(F2470/参数实验室!$E$58)/参数实验室!$E$59</f>
        <v>0.29028028851184073</v>
      </c>
      <c r="H2470" s="905">
        <f>INDEX(神经网络!$F$10:$BN$70,MATCH(ROUND(G2470*2,1)/2,神经网络!$D$10:$D$70,0),MATCH(ROUND(E2470*2,1)/2,神经网络!$F$8:$BN$8,0))</f>
        <v>2.4565025464690673</v>
      </c>
      <c r="I2470">
        <f t="shared" si="292"/>
        <v>12902.437095256346</v>
      </c>
      <c r="J2470">
        <f t="shared" si="293"/>
        <v>725.94469494433474</v>
      </c>
      <c r="K2470">
        <f t="shared" si="294"/>
        <v>17.77330585251498</v>
      </c>
      <c r="L2470">
        <f>MIN(MAX(L2469*(1+MAX(MIN(((B2470-B2469)/B2469)/($K$7*卓尔金历!$O$8),0),-卓尔金历!$N$11))+MIN(MAX(((B2470-B2469)/B2469)/($K$7*卓尔金历!$O$8),0),卓尔金历!$N$11),0),1)</f>
        <v>1</v>
      </c>
      <c r="M2470">
        <f t="shared" si="295"/>
        <v>8131.8462693360671</v>
      </c>
      <c r="N2470">
        <f t="shared" si="296"/>
        <v>4.154047849410037E-2</v>
      </c>
      <c r="O2470">
        <f t="shared" si="289"/>
        <v>3.3623763298357263E-2</v>
      </c>
      <c r="P2470">
        <f t="shared" si="290"/>
        <v>2.617298882126046E-2</v>
      </c>
      <c r="Q2470">
        <f t="shared" si="297"/>
        <v>134.38259690174422</v>
      </c>
    </row>
    <row r="2471" spans="1:17">
      <c r="A2471" s="842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291"/>
        <v>2.4969967003367004</v>
      </c>
      <c r="G2471">
        <f>LN(F2471/参数实验室!$E$58)/参数实验室!$E$59</f>
        <v>0.28975797399037029</v>
      </c>
      <c r="H2471" s="905">
        <f>INDEX(神经网络!$F$10:$BN$70,MATCH(ROUND(G2471*2,1)/2,神经网络!$D$10:$D$70,0),MATCH(ROUND(E2471*2,1)/2,神经网络!$F$8:$BN$8,0))</f>
        <v>2.5164109558932193</v>
      </c>
      <c r="I2471">
        <f t="shared" si="292"/>
        <v>13028.917619610307</v>
      </c>
      <c r="J2471">
        <f t="shared" si="293"/>
        <v>728.84162643150603</v>
      </c>
      <c r="K2471">
        <f t="shared" si="294"/>
        <v>17.876198541789407</v>
      </c>
      <c r="L2471">
        <f>MIN(MAX(L2470*(1+MAX(MIN(((B2471-B2470)/B2470)/($K$7*卓尔金历!$O$8),0),-卓尔金历!$N$11))+MIN(MAX(((B2471-B2470)/B2470)/($K$7*卓尔金历!$O$8),0),卓尔金历!$N$11),0),1)</f>
        <v>1</v>
      </c>
      <c r="M2471">
        <f t="shared" si="295"/>
        <v>8211.5614558948582</v>
      </c>
      <c r="N2471">
        <f t="shared" si="296"/>
        <v>3.9905677489570062E-3</v>
      </c>
      <c r="O2471">
        <f t="shared" si="289"/>
        <v>3.3744110396504073E-2</v>
      </c>
      <c r="P2471">
        <f t="shared" si="290"/>
        <v>1</v>
      </c>
      <c r="Q2471">
        <f t="shared" si="297"/>
        <v>134.41707539322658</v>
      </c>
    </row>
    <row r="2472" spans="1:17">
      <c r="A2472" s="842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291"/>
        <v>2.2895066843042482</v>
      </c>
      <c r="G2472">
        <f>LN(F2472/参数实验室!$E$58)/参数实验室!$E$59</f>
        <v>0.24422566956789518</v>
      </c>
      <c r="H2472" s="905">
        <f>INDEX(神经网络!$F$10:$BN$70,MATCH(ROUND(G2472*2,1)/2,神经网络!$D$10:$D$70,0),MATCH(ROUND(E2472*2,1)/2,神经网络!$F$8:$BN$8,0))</f>
        <v>2.4889765304167049</v>
      </c>
      <c r="I2472">
        <f t="shared" si="292"/>
        <v>15523.03501535911</v>
      </c>
      <c r="J2472">
        <f t="shared" si="293"/>
        <v>784.28634132716059</v>
      </c>
      <c r="K2472">
        <f t="shared" si="294"/>
        <v>19.792560698036898</v>
      </c>
      <c r="L2472">
        <f>MIN(MAX(L2471*(1+MAX(MIN(((B2472-B2471)/B2471)/($K$7*卓尔金历!$O$8),0),-卓尔金历!$N$11))+MIN(MAX(((B2472-B2471)/B2471)/($K$7*卓尔金历!$O$8),0),卓尔金历!$N$11),0),1)</f>
        <v>1</v>
      </c>
      <c r="M2472">
        <f t="shared" si="295"/>
        <v>9783.4954316367584</v>
      </c>
      <c r="N2472">
        <f t="shared" si="296"/>
        <v>7.607237688538504E-2</v>
      </c>
      <c r="O2472">
        <f t="shared" si="289"/>
        <v>3.5915430676073487E-2</v>
      </c>
      <c r="P2472">
        <f t="shared" si="290"/>
        <v>8.4185418209951415E-3</v>
      </c>
      <c r="Q2472">
        <f t="shared" si="297"/>
        <v>160.14845046304239</v>
      </c>
    </row>
    <row r="2473" spans="1:17">
      <c r="A2473" s="842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291"/>
        <v>2.2180609218517273</v>
      </c>
      <c r="G2473">
        <f>LN(F2473/参数实验室!$E$58)/参数实验室!$E$59</f>
        <v>0.22758621287201386</v>
      </c>
      <c r="H2473" s="905">
        <f>INDEX(神经网络!$F$10:$BN$70,MATCH(ROUND(G2473*2,1)/2,神经网络!$D$10:$D$70,0),MATCH(ROUND(E2473*2,1)/2,神经网络!$F$8:$BN$8,0))</f>
        <v>2.5441359741772076</v>
      </c>
      <c r="I2473">
        <f t="shared" si="292"/>
        <v>16083.85846199655</v>
      </c>
      <c r="J2473">
        <f t="shared" si="293"/>
        <v>795.67056382426767</v>
      </c>
      <c r="K2473">
        <f t="shared" si="294"/>
        <v>20.214218287392672</v>
      </c>
      <c r="L2473">
        <f>MIN(MAX(L2472*(1+MAX(MIN(((B2473-B2472)/B2472)/($K$7*卓尔金历!$O$8),0),-卓尔金历!$N$11))+MIN(MAX(((B2473-B2472)/B2472)/($K$7*卓尔金历!$O$8),0),卓尔金历!$N$11),0),1)</f>
        <v>1</v>
      </c>
      <c r="M2473">
        <f t="shared" si="295"/>
        <v>10136.958116137779</v>
      </c>
      <c r="N2473">
        <f t="shared" si="296"/>
        <v>1.4515390485881441E-2</v>
      </c>
      <c r="O2473">
        <f t="shared" si="289"/>
        <v>3.577586878472809E-2</v>
      </c>
      <c r="P2473">
        <f t="shared" si="290"/>
        <v>0.97037756219219939</v>
      </c>
      <c r="Q2473">
        <f t="shared" si="297"/>
        <v>160.19715945475042</v>
      </c>
    </row>
    <row r="2474" spans="1:17">
      <c r="A2474" s="842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291"/>
        <v>2.1602400209142516</v>
      </c>
      <c r="G2474">
        <f>LN(F2474/参数实验室!$E$58)/参数实验室!$E$59</f>
        <v>0.21372270807181867</v>
      </c>
      <c r="H2474" s="905">
        <f>INDEX(神经网络!$F$10:$BN$70,MATCH(ROUND(G2474*2,1)/2,神经网络!$D$10:$D$70,0),MATCH(ROUND(E2474*2,1)/2,神经网络!$F$8:$BN$8,0))</f>
        <v>2.5163045992923223</v>
      </c>
      <c r="I2474">
        <f t="shared" si="292"/>
        <v>17748.318125981932</v>
      </c>
      <c r="J2474">
        <f t="shared" si="293"/>
        <v>828.03559315270627</v>
      </c>
      <c r="K2474">
        <f t="shared" si="294"/>
        <v>21.434245427066791</v>
      </c>
      <c r="L2474">
        <f>MIN(MAX(L2473*(1+MAX(MIN(((B2474-B2473)/B2473)/($K$7*卓尔金历!$O$8),0),-卓尔金历!$N$11))+MIN(MAX(((B2474-B2473)/B2473)/($K$7*卓尔金历!$O$8),0),卓尔金历!$N$11),0),1)</f>
        <v>1</v>
      </c>
      <c r="M2474">
        <f t="shared" si="295"/>
        <v>11185.994822080422</v>
      </c>
      <c r="N2474">
        <f t="shared" si="296"/>
        <v>4.0676419111046427E-2</v>
      </c>
      <c r="O2474">
        <f t="shared" si="289"/>
        <v>3.5733176884785472E-2</v>
      </c>
      <c r="P2474">
        <f t="shared" si="290"/>
        <v>3.114042668086275E-2</v>
      </c>
      <c r="Q2474">
        <f t="shared" si="297"/>
        <v>176.28429012252786</v>
      </c>
    </row>
    <row r="2475" spans="1:17">
      <c r="A2475" s="842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291"/>
        <v>1.9980553624532418</v>
      </c>
      <c r="G2475">
        <f>LN(F2475/参数实验室!$E$58)/参数实验室!$E$59</f>
        <v>0.17276050181429295</v>
      </c>
      <c r="H2475" s="905">
        <f>INDEX(神经网络!$F$10:$BN$70,MATCH(ROUND(G2475*2,1)/2,神经网络!$D$10:$D$70,0),MATCH(ROUND(E2475*2,1)/2,神经网络!$F$8:$BN$8,0))</f>
        <v>2.4888179475274081</v>
      </c>
      <c r="I2475">
        <f t="shared" si="292"/>
        <v>21358.984144138216</v>
      </c>
      <c r="J2475">
        <f t="shared" si="293"/>
        <v>894.98024819440445</v>
      </c>
      <c r="K2475">
        <f t="shared" si="294"/>
        <v>23.865313438178461</v>
      </c>
      <c r="L2475">
        <f>MIN(MAX(L2474*(1+MAX(MIN(((B2475-B2474)/B2474)/($K$7*卓尔金历!$O$8),0),-卓尔金历!$N$11))+MIN(MAX(((B2475-B2474)/B2474)/($K$7*卓尔金历!$O$8),0),卓尔金历!$N$11),0),1)</f>
        <v>1</v>
      </c>
      <c r="M2475">
        <f t="shared" si="295"/>
        <v>13461.640947908661</v>
      </c>
      <c r="N2475">
        <f t="shared" si="296"/>
        <v>8.0847557273244205E-2</v>
      </c>
      <c r="O2475">
        <f t="shared" si="289"/>
        <v>3.7443835060492744E-2</v>
      </c>
      <c r="P2475">
        <f t="shared" si="290"/>
        <v>8.2285182693278957E-3</v>
      </c>
      <c r="Q2475">
        <f t="shared" si="297"/>
        <v>177.4010718104017</v>
      </c>
    </row>
    <row r="2476" spans="1:17">
      <c r="A2476" s="842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291"/>
        <v>1.9610478951506742</v>
      </c>
      <c r="G2476">
        <f>LN(F2476/参数实验室!$E$58)/参数实验室!$E$59</f>
        <v>0.16294813607841932</v>
      </c>
      <c r="H2476" s="905">
        <f>INDEX(神经网络!$F$10:$BN$70,MATCH(ROUND(G2476*2,1)/2,神经网络!$D$10:$D$70,0),MATCH(ROUND(E2476*2,1)/2,神经网络!$F$8:$BN$8,0))</f>
        <v>2.59431699343788</v>
      </c>
      <c r="I2476">
        <f t="shared" si="292"/>
        <v>21854.566583281783</v>
      </c>
      <c r="J2476">
        <f t="shared" si="293"/>
        <v>903.3238897091087</v>
      </c>
      <c r="K2476">
        <f t="shared" si="294"/>
        <v>24.193500063769445</v>
      </c>
      <c r="L2476">
        <f>MIN(MAX(L2475*(1+MAX(MIN(((B2476-B2475)/B2475)/($K$7*卓尔金历!$O$8),0),-卓尔金历!$N$11))+MIN(MAX(((B2476-B2475)/B2475)/($K$7*卓尔金历!$O$8),0),卓尔金历!$N$11),0),1)</f>
        <v>1</v>
      </c>
      <c r="M2476">
        <f t="shared" si="295"/>
        <v>13773.985056168622</v>
      </c>
      <c r="N2476">
        <f t="shared" si="296"/>
        <v>9.3227102291221272E-3</v>
      </c>
      <c r="O2476">
        <f t="shared" ref="O2476:O2539" si="298">STDEVP(N2456:N2476)</f>
        <v>3.665958903858399E-2</v>
      </c>
      <c r="P2476">
        <f t="shared" ref="P2476:P2539" si="299">MIN(O2475*MAX(1-LN(MAX(ABS(N2476),0.0001)/O2476),0)+MAX(-LN(MAX(ABS(N2476),0.0001)/O2476),0),1)</f>
        <v>1</v>
      </c>
      <c r="Q2476">
        <f t="shared" si="297"/>
        <v>177.4349416541107</v>
      </c>
    </row>
    <row r="2477" spans="1:17">
      <c r="A2477" s="842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291"/>
        <v>1.7912499286398804</v>
      </c>
      <c r="G2477">
        <f>LN(F2477/参数实验室!$E$58)/参数实验室!$E$59</f>
        <v>0.11541456673414163</v>
      </c>
      <c r="H2477" s="905">
        <f>INDEX(神经网络!$F$10:$BN$70,MATCH(ROUND(G2477*2,1)/2,神经网络!$D$10:$D$70,0),MATCH(ROUND(E2477*2,1)/2,神经网络!$F$8:$BN$8,0))</f>
        <v>2.6187829798794087</v>
      </c>
      <c r="I2477">
        <f t="shared" si="292"/>
        <v>26049.87684786347</v>
      </c>
      <c r="J2477">
        <f t="shared" si="293"/>
        <v>970.16479789313951</v>
      </c>
      <c r="K2477">
        <f t="shared" si="294"/>
        <v>26.850981301769288</v>
      </c>
      <c r="L2477">
        <f>MIN(MAX(L2476*(1+MAX(MIN(((B2477-B2476)/B2476)/($K$7*卓尔金历!$O$8),0),-卓尔金历!$N$11))+MIN(MAX(((B2477-B2476)/B2476)/($K$7*卓尔金历!$O$8),0),卓尔金历!$N$11),0),1)</f>
        <v>1</v>
      </c>
      <c r="M2477">
        <f t="shared" si="295"/>
        <v>16418.107083028855</v>
      </c>
      <c r="N2477">
        <f t="shared" si="296"/>
        <v>7.399439884796484E-2</v>
      </c>
      <c r="O2477">
        <f t="shared" si="298"/>
        <v>3.7805920338917769E-2</v>
      </c>
      <c r="P2477">
        <f t="shared" si="299"/>
        <v>1.2041806679725512E-2</v>
      </c>
      <c r="Q2477">
        <f t="shared" si="297"/>
        <v>211.49622716074651</v>
      </c>
    </row>
    <row r="2478" spans="1:17">
      <c r="A2478" s="842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291"/>
        <v>1.5801100036255633</v>
      </c>
      <c r="G2478">
        <f>LN(F2478/参数实验室!$E$58)/参数实验室!$E$59</f>
        <v>4.9587796124653409E-2</v>
      </c>
      <c r="H2478" s="905">
        <f>INDEX(神经网络!$F$10:$BN$70,MATCH(ROUND(G2478*2,1)/2,神经网络!$D$10:$D$70,0),MATCH(ROUND(E2478*2,1)/2,神经网络!$F$8:$BN$8,0))</f>
        <v>2.4884478191479849</v>
      </c>
      <c r="I2478">
        <f t="shared" si="292"/>
        <v>34447.16334281789</v>
      </c>
      <c r="J2478">
        <f t="shared" si="293"/>
        <v>1089.5854115957052</v>
      </c>
      <c r="K2478">
        <f t="shared" si="294"/>
        <v>31.614927087147567</v>
      </c>
      <c r="L2478">
        <f>MIN(MAX(L2477*(1+MAX(MIN(((B2478-B2477)/B2477)/($K$7*卓尔金历!$O$8),0),-卓尔金历!$N$11))+MIN(MAX(((B2478-B2477)/B2477)/($K$7*卓尔金历!$O$8),0),卓尔金历!$N$11),0),1)</f>
        <v>1</v>
      </c>
      <c r="M2478">
        <f t="shared" si="295"/>
        <v>21710.552405753719</v>
      </c>
      <c r="N2478">
        <f t="shared" si="296"/>
        <v>0.12309312187156832</v>
      </c>
      <c r="O2478">
        <f t="shared" si="298"/>
        <v>4.2448684896693636E-2</v>
      </c>
      <c r="P2478">
        <f t="shared" si="299"/>
        <v>0</v>
      </c>
      <c r="Q2478">
        <f t="shared" si="297"/>
        <v>212.31719769735705</v>
      </c>
    </row>
    <row r="2479" spans="1:17">
      <c r="A2479" s="842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291"/>
        <v>1.8344575955527034</v>
      </c>
      <c r="G2479">
        <f>LN(F2479/参数实验室!$E$58)/参数实验室!$E$59</f>
        <v>0.12792456217173728</v>
      </c>
      <c r="H2479" s="905">
        <f>INDEX(神经网络!$F$10:$BN$70,MATCH(ROUND(G2479*2,1)/2,神经网络!$D$10:$D$70,0),MATCH(ROUND(E2479*2,1)/2,神经网络!$F$8:$BN$8,0))</f>
        <v>2.5439662792716224</v>
      </c>
      <c r="I2479">
        <f t="shared" si="292"/>
        <v>22589.685892573812</v>
      </c>
      <c r="J2479">
        <f t="shared" si="293"/>
        <v>938.86516898766888</v>
      </c>
      <c r="K2479">
        <f t="shared" si="294"/>
        <v>24.060628340202605</v>
      </c>
      <c r="L2479">
        <f>MIN(MAX(L2478*(1+MAX(MIN(((B2479-B2478)/B2478)/($K$7*卓尔金历!$O$8),0),-卓尔金历!$N$11))+MIN(MAX(((B2479-B2478)/B2478)/($K$7*卓尔金历!$O$8),0),卓尔金历!$N$11),0),1)</f>
        <v>0</v>
      </c>
      <c r="M2479">
        <f t="shared" si="295"/>
        <v>14237.298860270104</v>
      </c>
      <c r="N2479">
        <f t="shared" si="296"/>
        <v>-0.13832806589003932</v>
      </c>
      <c r="O2479">
        <f t="shared" si="298"/>
        <v>5.5249448318139188E-2</v>
      </c>
      <c r="P2479">
        <f t="shared" si="299"/>
        <v>3.4905639430995897E-3</v>
      </c>
      <c r="Q2479">
        <f t="shared" si="297"/>
        <v>212.31719769735705</v>
      </c>
    </row>
    <row r="2480" spans="1:17">
      <c r="A2480" s="842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291"/>
        <v>2.1168518697045742</v>
      </c>
      <c r="G2480">
        <f>LN(F2480/参数实验室!$E$58)/参数实验室!$E$59</f>
        <v>0.20307377727337</v>
      </c>
      <c r="H2480" s="905">
        <f>INDEX(神经网络!$F$10:$BN$70,MATCH(ROUND(G2480*2,1)/2,神经网络!$D$10:$D$70,0),MATCH(ROUND(E2480*2,1)/2,神经网络!$F$8:$BN$8,0))</f>
        <v>2.3931194854320834</v>
      </c>
      <c r="I2480">
        <f t="shared" si="292"/>
        <v>14272.277040750163</v>
      </c>
      <c r="J2480">
        <f t="shared" si="293"/>
        <v>802.98072702605543</v>
      </c>
      <c r="K2480">
        <f t="shared" si="294"/>
        <v>17.774121545369358</v>
      </c>
      <c r="L2480">
        <f>MIN(MAX(L2479*(1+MAX(MIN(((B2480-B2479)/B2479)/($K$7*卓尔金历!$O$8),0),-卓尔金历!$N$11))+MIN(MAX(((B2480-B2479)/B2479)/($K$7*卓尔金历!$O$8),0),卓尔金历!$N$11),0),1)</f>
        <v>0</v>
      </c>
      <c r="M2480">
        <f t="shared" si="295"/>
        <v>14237.298860270104</v>
      </c>
      <c r="N2480">
        <f t="shared" si="296"/>
        <v>-0.14473264793509258</v>
      </c>
      <c r="O2480">
        <f t="shared" si="298"/>
        <v>6.4911278481007487E-2</v>
      </c>
      <c r="P2480">
        <f t="shared" si="299"/>
        <v>1.0946747666972581E-2</v>
      </c>
      <c r="Q2480">
        <f t="shared" si="297"/>
        <v>212.04432591367282</v>
      </c>
    </row>
    <row r="2481" spans="1:17">
      <c r="A2481" s="842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291"/>
        <v>1.9088250117508545</v>
      </c>
      <c r="G2481">
        <f>LN(F2481/参数实验室!$E$58)/参数实验室!$E$59</f>
        <v>0.14878175069297239</v>
      </c>
      <c r="H2481" s="905">
        <f>INDEX(神经网络!$F$10:$BN$70,MATCH(ROUND(G2481*2,1)/2,神经网络!$D$10:$D$70,0),MATCH(ROUND(E2481*2,1)/2,神经网络!$F$8:$BN$8,0))</f>
        <v>2.4888179475274081</v>
      </c>
      <c r="I2481">
        <f t="shared" si="292"/>
        <v>17310.073250263067</v>
      </c>
      <c r="J2481">
        <f t="shared" si="293"/>
        <v>874.39846773871636</v>
      </c>
      <c r="K2481">
        <f t="shared" si="294"/>
        <v>19.796550301636145</v>
      </c>
      <c r="L2481">
        <f>MIN(MAX(L2480*(1+MAX(MIN(((B2481-B2480)/B2480)/($K$7*卓尔金历!$O$8),0),-卓尔金历!$N$11))+MIN(MAX(((B2481-B2480)/B2480)/($K$7*卓尔金历!$O$8),0),卓尔金历!$N$11),0),1)</f>
        <v>1</v>
      </c>
      <c r="M2481">
        <f t="shared" si="295"/>
        <v>14237.298860270104</v>
      </c>
      <c r="N2481">
        <f t="shared" si="296"/>
        <v>8.8940790617934265E-2</v>
      </c>
      <c r="O2481">
        <f t="shared" si="298"/>
        <v>6.6701367498813696E-2</v>
      </c>
      <c r="P2481">
        <f t="shared" si="299"/>
        <v>4.6233355428042966E-2</v>
      </c>
      <c r="Q2481">
        <f t="shared" si="297"/>
        <v>212.53838299860533</v>
      </c>
    </row>
    <row r="2482" spans="1:17">
      <c r="A2482" s="842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291"/>
        <v>1.9435308765679167</v>
      </c>
      <c r="G2482">
        <f>LN(F2482/参数实验室!$E$58)/参数实验室!$E$59</f>
        <v>0.15823882414241169</v>
      </c>
      <c r="H2482" s="905">
        <f>INDEX(神经网络!$F$10:$BN$70,MATCH(ROUND(G2482*2,1)/2,神经网络!$D$10:$D$70,0),MATCH(ROUND(E2482*2,1)/2,神经网络!$F$8:$BN$8,0))</f>
        <v>2.4888179475274081</v>
      </c>
      <c r="I2482">
        <f t="shared" si="292"/>
        <v>17158.690993125776</v>
      </c>
      <c r="J2482">
        <f t="shared" si="293"/>
        <v>871.32596464626204</v>
      </c>
      <c r="K2482">
        <f t="shared" si="294"/>
        <v>19.69261985678552</v>
      </c>
      <c r="L2482">
        <f>MIN(MAX(L2481*(1+MAX(MIN(((B2482-B2481)/B2481)/($K$7*卓尔金历!$O$8),0),-卓尔金历!$N$11))+MIN(MAX(((B2482-B2481)/B2481)/($K$7*卓尔金历!$O$8),0),卓尔金历!$N$11),0),1)</f>
        <v>0.89660744879675303</v>
      </c>
      <c r="M2482">
        <f t="shared" si="295"/>
        <v>14112.789021065748</v>
      </c>
      <c r="N2482">
        <f t="shared" si="296"/>
        <v>-3.5138477545599333E-3</v>
      </c>
      <c r="O2482">
        <f t="shared" si="298"/>
        <v>6.6162801105036001E-2</v>
      </c>
      <c r="P2482">
        <f t="shared" si="299"/>
        <v>1</v>
      </c>
      <c r="Q2482">
        <f t="shared" si="297"/>
        <v>212.45244824091671</v>
      </c>
    </row>
    <row r="2483" spans="1:17">
      <c r="A2483" s="842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291"/>
        <v>1.851185472608547</v>
      </c>
      <c r="G2483">
        <f>LN(F2483/参数实验室!$E$58)/参数实验室!$E$59</f>
        <v>0.132688861931023</v>
      </c>
      <c r="H2483" s="905">
        <f>INDEX(神经网络!$F$10:$BN$70,MATCH(ROUND(G2483*2,1)/2,神经网络!$D$10:$D$70,0),MATCH(ROUND(E2483*2,1)/2,神经网络!$F$8:$BN$8,0))</f>
        <v>2.4255402226826712</v>
      </c>
      <c r="I2483">
        <f t="shared" si="292"/>
        <v>18509.676094783106</v>
      </c>
      <c r="J2483">
        <f t="shared" si="293"/>
        <v>898.89070667571013</v>
      </c>
      <c r="K2483">
        <f t="shared" si="294"/>
        <v>20.591687017474953</v>
      </c>
      <c r="L2483">
        <f>MIN(MAX(L2482*(1+MAX(MIN(((B2483-B2482)/B2482)/($K$7*卓尔金历!$O$8),0),-卓尔金历!$N$11))+MIN(MAX(((B2483-B2482)/B2482)/($K$7*卓尔金历!$O$8),0),卓尔金历!$N$11),0),1)</f>
        <v>1</v>
      </c>
      <c r="M2483">
        <f t="shared" si="295"/>
        <v>15109.06944804619</v>
      </c>
      <c r="N2483">
        <f t="shared" si="296"/>
        <v>3.1635396106483207E-2</v>
      </c>
      <c r="O2483">
        <f t="shared" si="298"/>
        <v>6.4623649782393364E-2</v>
      </c>
      <c r="P2483">
        <f t="shared" si="299"/>
        <v>0.8277269582273451</v>
      </c>
      <c r="Q2483">
        <f t="shared" si="297"/>
        <v>229.17983685693008</v>
      </c>
    </row>
    <row r="2484" spans="1:17">
      <c r="A2484" s="842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291"/>
        <v>1.8773184657994508</v>
      </c>
      <c r="G2484">
        <f>LN(F2484/参数实验室!$E$58)/参数实验室!$E$59</f>
        <v>0.14004636079398169</v>
      </c>
      <c r="H2484" s="905">
        <f>INDEX(神经网络!$F$10:$BN$70,MATCH(ROUND(G2484*2,1)/2,神经网络!$D$10:$D$70,0),MATCH(ROUND(E2484*2,1)/2,神经网络!$F$8:$BN$8,0))</f>
        <v>2.4888179475274081</v>
      </c>
      <c r="I2484">
        <f t="shared" si="292"/>
        <v>17508.006485981186</v>
      </c>
      <c r="J2484">
        <f t="shared" si="293"/>
        <v>878.83564103587128</v>
      </c>
      <c r="K2484">
        <f t="shared" si="294"/>
        <v>19.921821178468303</v>
      </c>
      <c r="L2484">
        <f>MIN(MAX(L2483*(1+MAX(MIN(((B2484-B2483)/B2483)/($K$7*卓尔金历!$O$8),0),-卓尔金历!$N$11))+MIN(MAX(((B2484-B2483)/B2483)/($K$7*卓尔金历!$O$8),0),卓尔金历!$N$11),0),1)</f>
        <v>0.34351696382716368</v>
      </c>
      <c r="M2484">
        <f t="shared" si="295"/>
        <v>14291.427064360663</v>
      </c>
      <c r="N2484">
        <f t="shared" si="296"/>
        <v>-2.2310905531559861E-2</v>
      </c>
      <c r="O2484">
        <f t="shared" si="298"/>
        <v>6.4741964893162529E-2</v>
      </c>
      <c r="P2484">
        <f t="shared" si="299"/>
        <v>1</v>
      </c>
      <c r="Q2484">
        <f t="shared" si="297"/>
        <v>218.91412230439914</v>
      </c>
    </row>
    <row r="2485" spans="1:17">
      <c r="A2485" s="842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291"/>
        <v>1.6918312874282346</v>
      </c>
      <c r="G2485">
        <f>LN(F2485/参数实验室!$E$58)/参数实验室!$E$59</f>
        <v>8.5444290266517356E-2</v>
      </c>
      <c r="H2485" s="905">
        <f>INDEX(神经网络!$F$10:$BN$70,MATCH(ROUND(G2485*2,1)/2,神经网络!$D$10:$D$70,0),MATCH(ROUND(E2485*2,1)/2,神经网络!$F$8:$BN$8,0))</f>
        <v>2.5160535716501484</v>
      </c>
      <c r="I2485">
        <f t="shared" si="292"/>
        <v>21936.951314815185</v>
      </c>
      <c r="J2485">
        <f t="shared" si="293"/>
        <v>968.1616854874095</v>
      </c>
      <c r="K2485">
        <f t="shared" si="294"/>
        <v>22.658355152498405</v>
      </c>
      <c r="L2485">
        <f>MIN(MAX(L2484*(1+MAX(MIN(((B2485-B2484)/B2484)/($K$7*卓尔金历!$O$8),0),-卓尔金历!$N$11))+MIN(MAX(((B2485-B2484)/B2484)/($K$7*卓尔金历!$O$8),0),卓尔金历!$N$11),0),1)</f>
        <v>1</v>
      </c>
      <c r="M2485">
        <f t="shared" si="295"/>
        <v>15533.329152616612</v>
      </c>
      <c r="N2485">
        <f t="shared" si="296"/>
        <v>0.10164135394674119</v>
      </c>
      <c r="O2485">
        <f t="shared" si="298"/>
        <v>6.7095764531420327E-2</v>
      </c>
      <c r="P2485">
        <f t="shared" si="299"/>
        <v>3.7852713157637455E-2</v>
      </c>
      <c r="Q2485">
        <f t="shared" si="297"/>
        <v>274.29213297141234</v>
      </c>
    </row>
    <row r="2486" spans="1:17">
      <c r="A2486" s="842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291"/>
        <v>1.6957202632324513</v>
      </c>
      <c r="G2486">
        <f>LN(F2486/参数实验室!$E$58)/参数实验室!$E$59</f>
        <v>8.6649376323791133E-2</v>
      </c>
      <c r="H2486" s="905">
        <f>INDEX(神经网络!$F$10:$BN$70,MATCH(ROUND(G2486*2,1)/2,神经网络!$D$10:$D$70,0),MATCH(ROUND(E2486*2,1)/2,神经网络!$F$8:$BN$8,0))</f>
        <v>2.5160535716501484</v>
      </c>
      <c r="I2486">
        <f t="shared" si="292"/>
        <v>21342.082009540231</v>
      </c>
      <c r="J2486">
        <f t="shared" si="293"/>
        <v>957.72714576433373</v>
      </c>
      <c r="K2486">
        <f t="shared" si="294"/>
        <v>22.284094278760101</v>
      </c>
      <c r="L2486">
        <f>MIN(MAX(L2485*(1+MAX(MIN(((B2486-B2485)/B2485)/($K$7*卓尔金历!$O$8),0),-卓尔金历!$N$11))+MIN(MAX(((B2486-B2485)/B2485)/($K$7*卓尔金历!$O$8),0),卓尔金历!$N$11),0),1)</f>
        <v>0.68287409769225849</v>
      </c>
      <c r="M2486">
        <f t="shared" si="295"/>
        <v>15112.108328035405</v>
      </c>
      <c r="N2486">
        <f t="shared" si="296"/>
        <v>-1.0777682983625378E-2</v>
      </c>
      <c r="O2486">
        <f t="shared" si="298"/>
        <v>6.6476687275510357E-2</v>
      </c>
      <c r="P2486">
        <f t="shared" si="299"/>
        <v>1</v>
      </c>
      <c r="Q2486">
        <f t="shared" si="297"/>
        <v>274.01058289189768</v>
      </c>
    </row>
    <row r="2487" spans="1:17">
      <c r="A2487" s="842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291"/>
        <v>1.5886151885095898</v>
      </c>
      <c r="G2487">
        <f>LN(F2487/参数实验室!$E$58)/参数实验室!$E$59</f>
        <v>5.2405327543773195E-2</v>
      </c>
      <c r="H2487" s="905">
        <f>INDEX(神经网络!$F$10:$BN$70,MATCH(ROUND(G2487*2,1)/2,神经网络!$D$10:$D$70,0),MATCH(ROUND(E2487*2,1)/2,神经网络!$F$8:$BN$8,0))</f>
        <v>2.5435756358455848</v>
      </c>
      <c r="I2487">
        <f t="shared" si="292"/>
        <v>24124.786103803115</v>
      </c>
      <c r="J2487">
        <f t="shared" si="293"/>
        <v>1007.3580463668635</v>
      </c>
      <c r="K2487">
        <f t="shared" si="294"/>
        <v>23.948571404985092</v>
      </c>
      <c r="L2487">
        <f>MIN(MAX(L2486*(1+MAX(MIN(((B2487-B2486)/B2486)/($K$7*卓尔金历!$O$8),0),-卓尔金历!$N$11))+MIN(MAX(((B2487-B2486)/B2486)/($K$7*卓尔金历!$O$8),0),卓尔金历!$N$11),0),1)</f>
        <v>1</v>
      </c>
      <c r="M2487">
        <f t="shared" si="295"/>
        <v>16457.646244256121</v>
      </c>
      <c r="N2487">
        <f t="shared" si="296"/>
        <v>5.1821545230318025E-2</v>
      </c>
      <c r="O2487">
        <f t="shared" si="298"/>
        <v>6.6574663613699792E-2</v>
      </c>
      <c r="P2487">
        <f t="shared" si="299"/>
        <v>0.33364838474133568</v>
      </c>
      <c r="Q2487">
        <f t="shared" si="297"/>
        <v>309.73766755701138</v>
      </c>
    </row>
    <row r="2488" spans="1:17">
      <c r="A2488" s="842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291"/>
        <v>1.5558354404235282</v>
      </c>
      <c r="G2488">
        <f>LN(F2488/参数实验室!$E$58)/参数实验室!$E$59</f>
        <v>4.1462108133002037E-2</v>
      </c>
      <c r="H2488" s="905">
        <f>INDEX(神经网络!$F$10:$BN$70,MATCH(ROUND(G2488*2,1)/2,神经网络!$D$10:$D$70,0),MATCH(ROUND(E2488*2,1)/2,神经网络!$F$8:$BN$8,0))</f>
        <v>2.5435756358455848</v>
      </c>
      <c r="I2488">
        <f t="shared" si="292"/>
        <v>24192.844843545856</v>
      </c>
      <c r="J2488">
        <f t="shared" si="293"/>
        <v>1008.475320218665</v>
      </c>
      <c r="K2488">
        <f t="shared" si="294"/>
        <v>23.989525929400219</v>
      </c>
      <c r="L2488">
        <f>MIN(MAX(L2487*(1+MAX(MIN(((B2488-B2487)/B2487)/($K$7*卓尔金历!$O$8),0),-卓尔金历!$N$11))+MIN(MAX(((B2488-B2487)/B2487)/($K$7*卓尔金历!$O$8),0),卓尔金历!$N$11),0),1)</f>
        <v>1</v>
      </c>
      <c r="M2488">
        <f t="shared" si="295"/>
        <v>16504.075118597077</v>
      </c>
      <c r="N2488">
        <f t="shared" si="296"/>
        <v>1.1091129473092848E-3</v>
      </c>
      <c r="O2488">
        <f t="shared" si="298"/>
        <v>6.6664201372867299E-2</v>
      </c>
      <c r="P2488">
        <f t="shared" si="299"/>
        <v>1</v>
      </c>
      <c r="Q2488">
        <f t="shared" si="297"/>
        <v>310.02921113658766</v>
      </c>
    </row>
    <row r="2489" spans="1:17">
      <c r="A2489" s="842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291"/>
        <v>1.5318034939230212</v>
      </c>
      <c r="G2489">
        <f>LN(F2489/参数实验室!$E$58)/参数实验室!$E$59</f>
        <v>3.3291775226434048E-2</v>
      </c>
      <c r="H2489" s="905">
        <f>INDEX(神经网络!$F$10:$BN$70,MATCH(ROUND(G2489*2,1)/2,神经网络!$D$10:$D$70,0),MATCH(ROUND(E2489*2,1)/2,神经网络!$F$8:$BN$8,0))</f>
        <v>2.5939100140655609</v>
      </c>
      <c r="I2489">
        <f t="shared" si="292"/>
        <v>25340.37832387142</v>
      </c>
      <c r="J2489">
        <f t="shared" si="293"/>
        <v>1027.2814333027397</v>
      </c>
      <c r="K2489">
        <f t="shared" si="294"/>
        <v>24.667415863247296</v>
      </c>
      <c r="L2489">
        <f>MIN(MAX(L2488*(1+MAX(MIN(((B2489-B2488)/B2488)/($K$7*卓尔金历!$O$8),0),-卓尔金历!$N$11))+MIN(MAX(((B2489-B2488)/B2488)/($K$7*卓尔金历!$O$8),0),卓尔金历!$N$11),0),1)</f>
        <v>1</v>
      </c>
      <c r="M2489">
        <f t="shared" si="295"/>
        <v>17286.909005346479</v>
      </c>
      <c r="N2489">
        <f t="shared" si="296"/>
        <v>1.864806476374356E-2</v>
      </c>
      <c r="O2489">
        <f t="shared" si="298"/>
        <v>6.5704371377754353E-2</v>
      </c>
      <c r="P2489">
        <f t="shared" si="299"/>
        <v>1</v>
      </c>
      <c r="Q2489">
        <f t="shared" si="297"/>
        <v>324.73475329001775</v>
      </c>
    </row>
    <row r="2490" spans="1:17">
      <c r="A2490" s="842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291"/>
        <v>1.4001127428728033</v>
      </c>
      <c r="G2490">
        <f>LN(F2490/参数实验室!$E$58)/参数实验室!$E$59</f>
        <v>-1.388894575653972E-2</v>
      </c>
      <c r="H2490" s="905">
        <f>INDEX(神经网络!$F$10:$BN$70,MATCH(ROUND(G2490*2,1)/2,神经网络!$D$10:$D$70,0),MATCH(ROUND(E2490*2,1)/2,神经网络!$F$8:$BN$8,0))</f>
        <v>2.6181619945211434</v>
      </c>
      <c r="I2490">
        <f t="shared" si="292"/>
        <v>32276.582163707502</v>
      </c>
      <c r="J2490">
        <f t="shared" si="293"/>
        <v>1135.6849287737903</v>
      </c>
      <c r="K2490">
        <f t="shared" si="294"/>
        <v>28.420366728434825</v>
      </c>
      <c r="L2490">
        <f>MIN(MAX(L2489*(1+MAX(MIN(((B2490-B2489)/B2489)/($K$7*卓尔金历!$O$8),0),-卓尔金历!$N$11))+MIN(MAX(((B2490-B2489)/B2489)/($K$7*卓尔金历!$O$8),0),卓尔金历!$N$11),0),1)</f>
        <v>1</v>
      </c>
      <c r="M2490">
        <f t="shared" si="295"/>
        <v>22018.705945758633</v>
      </c>
      <c r="N2490">
        <f t="shared" si="296"/>
        <v>0.1055246322544058</v>
      </c>
      <c r="O2490">
        <f t="shared" si="298"/>
        <v>6.7854021363224687E-2</v>
      </c>
      <c r="P2490">
        <f t="shared" si="299"/>
        <v>3.6690257015622209E-2</v>
      </c>
      <c r="Q2490">
        <f t="shared" si="297"/>
        <v>413.62160469809595</v>
      </c>
    </row>
    <row r="2491" spans="1:17">
      <c r="A2491" s="842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291"/>
        <v>1.4231259170329613</v>
      </c>
      <c r="G2491">
        <f>LN(F2491/参数实验室!$E$58)/参数实验室!$E$59</f>
        <v>-5.3322302358261575E-3</v>
      </c>
      <c r="H2491" s="905">
        <f>INDEX(神经网络!$F$10:$BN$70,MATCH(ROUND(G2491*2,1)/2,神经网络!$D$10:$D$70,0),MATCH(ROUND(E2491*2,1)/2,神经网络!$F$8:$BN$8,0))</f>
        <v>2.5154781794161103</v>
      </c>
      <c r="I2491">
        <f t="shared" si="292"/>
        <v>31734.123883436245</v>
      </c>
      <c r="J2491">
        <f t="shared" si="293"/>
        <v>1128.3947168907848</v>
      </c>
      <c r="K2491">
        <f t="shared" si="294"/>
        <v>28.123247484601375</v>
      </c>
      <c r="L2491">
        <f>MIN(MAX(L2490*(1+MAX(MIN(((B2491-B2490)/B2490)/($K$7*卓尔金历!$O$8),0),-卓尔金历!$N$11))+MIN(MAX(((B2491-B2490)/B2490)/($K$7*卓尔金历!$O$8),0),卓尔金历!$N$11),0),1)</f>
        <v>0.81111885827323249</v>
      </c>
      <c r="M2491">
        <f t="shared" si="295"/>
        <v>21648.647266665743</v>
      </c>
      <c r="N2491">
        <f t="shared" si="296"/>
        <v>-6.4192204178290533E-3</v>
      </c>
      <c r="O2491">
        <f t="shared" si="298"/>
        <v>6.809553705033701E-2</v>
      </c>
      <c r="P2491">
        <f t="shared" si="299"/>
        <v>1</v>
      </c>
      <c r="Q2491">
        <f t="shared" si="297"/>
        <v>413.36655032638089</v>
      </c>
    </row>
    <row r="2492" spans="1:17">
      <c r="A2492" s="842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291"/>
        <v>1.4662450739223174</v>
      </c>
      <c r="G2492">
        <f>LN(F2492/参数实验室!$E$58)/参数实验室!$E$59</f>
        <v>1.0334116640451484E-2</v>
      </c>
      <c r="H2492" s="905">
        <f>INDEX(神经网络!$F$10:$BN$70,MATCH(ROUND(G2492*2,1)/2,神经网络!$D$10:$D$70,0),MATCH(ROUND(E2492*2,1)/2,神经网络!$F$8:$BN$8,0))</f>
        <v>2.5705929572020438</v>
      </c>
      <c r="I2492">
        <f t="shared" si="292"/>
        <v>28930.188106780271</v>
      </c>
      <c r="J2492">
        <f t="shared" si="293"/>
        <v>1088.759426998123</v>
      </c>
      <c r="K2492">
        <f t="shared" si="294"/>
        <v>26.571699302338299</v>
      </c>
      <c r="L2492">
        <f>MIN(MAX(L2491*(1+MAX(MIN(((B2492-B2491)/B2491)/($K$7*卓尔金历!$O$8),0),-卓尔金历!$N$11))+MIN(MAX(((B2492-B2491)/B2491)/($K$7*卓尔金历!$O$8),0),卓尔金历!$N$11),0),1)</f>
        <v>0</v>
      </c>
      <c r="M2492">
        <f t="shared" si="295"/>
        <v>20097.129288774307</v>
      </c>
      <c r="N2492">
        <f t="shared" si="296"/>
        <v>-3.5125377050571609E-2</v>
      </c>
      <c r="O2492">
        <f t="shared" si="298"/>
        <v>6.9133717388710783E-2</v>
      </c>
      <c r="P2492">
        <f t="shared" si="299"/>
        <v>0.79132299885655633</v>
      </c>
      <c r="Q2492">
        <f t="shared" si="297"/>
        <v>376.84267263590607</v>
      </c>
    </row>
    <row r="2493" spans="1:17">
      <c r="A2493" s="842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291"/>
        <v>1.3943565027837408</v>
      </c>
      <c r="G2493">
        <f>LN(F2493/参数实验室!$E$58)/参数实验室!$E$59</f>
        <v>-1.6051209779608513E-2</v>
      </c>
      <c r="H2493" s="905">
        <f>INDEX(神经网络!$F$10:$BN$70,MATCH(ROUND(G2493*2,1)/2,神经网络!$D$10:$D$70,0),MATCH(ROUND(E2493*2,1)/2,神经网络!$F$8:$BN$8,0))</f>
        <v>2.5705929572020438</v>
      </c>
      <c r="I2493">
        <f t="shared" si="292"/>
        <v>32645.386102492557</v>
      </c>
      <c r="J2493">
        <f t="shared" si="293"/>
        <v>1143.150712262079</v>
      </c>
      <c r="K2493">
        <f t="shared" si="294"/>
        <v>28.557377213975151</v>
      </c>
      <c r="L2493">
        <f>MIN(MAX(L2492*(1+MAX(MIN(((B2493-B2492)/B2492)/($K$7*卓尔金历!$O$8),0),-卓尔金历!$N$11))+MIN(MAX(((B2493-B2492)/B2492)/($K$7*卓尔金历!$O$8),0),卓尔金历!$N$11),0),1)</f>
        <v>1</v>
      </c>
      <c r="M2493">
        <f t="shared" si="295"/>
        <v>20097.129288774307</v>
      </c>
      <c r="N2493">
        <f t="shared" si="296"/>
        <v>4.9957119924941527E-2</v>
      </c>
      <c r="O2493">
        <f t="shared" si="298"/>
        <v>6.8376007779931941E-2</v>
      </c>
      <c r="P2493">
        <f t="shared" si="299"/>
        <v>0.40468877968438022</v>
      </c>
      <c r="Q2493">
        <f t="shared" si="297"/>
        <v>415.13789271096351</v>
      </c>
    </row>
    <row r="2494" spans="1:17">
      <c r="A2494" s="842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291"/>
        <v>1.3844734910847498</v>
      </c>
      <c r="G2494">
        <f>LN(F2494/参数实验室!$E$58)/参数实验室!$E$59</f>
        <v>-1.9784551171689608E-2</v>
      </c>
      <c r="H2494" s="905">
        <f>INDEX(神经网络!$F$10:$BN$70,MATCH(ROUND(G2494*2,1)/2,神经网络!$D$10:$D$70,0),MATCH(ROUND(E2494*2,1)/2,神经网络!$F$8:$BN$8,0))</f>
        <v>2.5705929572020438</v>
      </c>
      <c r="I2494">
        <f t="shared" si="292"/>
        <v>32954.712620731974</v>
      </c>
      <c r="J2494">
        <f t="shared" si="293"/>
        <v>1147.3644307888735</v>
      </c>
      <c r="K2494">
        <f t="shared" si="294"/>
        <v>28.722097126606823</v>
      </c>
      <c r="L2494">
        <f>MIN(MAX(L2493*(1+MAX(MIN(((B2494-B2493)/B2493)/($K$7*卓尔金历!$O$8),0),-卓尔金历!$N$11))+MIN(MAX(((B2494-B2493)/B2493)/($K$7*卓尔金历!$O$8),0),卓尔金历!$N$11),0),1)</f>
        <v>1</v>
      </c>
      <c r="M2494">
        <f t="shared" si="295"/>
        <v>20287.556659122649</v>
      </c>
      <c r="N2494">
        <f t="shared" si="296"/>
        <v>3.6860568616157723E-3</v>
      </c>
      <c r="O2494">
        <f t="shared" si="298"/>
        <v>6.8459990526933259E-2</v>
      </c>
      <c r="P2494">
        <f t="shared" si="299"/>
        <v>1</v>
      </c>
      <c r="Q2494">
        <f t="shared" si="297"/>
        <v>416.7297674225785</v>
      </c>
    </row>
    <row r="2495" spans="1:17">
      <c r="A2495" s="842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291"/>
        <v>1.3752074188095271</v>
      </c>
      <c r="G2495">
        <f>LN(F2495/参数实验室!$E$58)/参数实验室!$E$59</f>
        <v>-2.3309128057411168E-2</v>
      </c>
      <c r="H2495" s="905">
        <f>INDEX(神经网络!$F$10:$BN$70,MATCH(ROUND(G2495*2,1)/2,神经网络!$D$10:$D$70,0),MATCH(ROUND(E2495*2,1)/2,神经网络!$F$8:$BN$8,0))</f>
        <v>2.6181619945211434</v>
      </c>
      <c r="I2495">
        <f t="shared" si="292"/>
        <v>33986.739956136866</v>
      </c>
      <c r="J2495">
        <f t="shared" si="293"/>
        <v>1161.342324727663</v>
      </c>
      <c r="K2495">
        <f t="shared" si="294"/>
        <v>29.265048928709991</v>
      </c>
      <c r="L2495">
        <f>MIN(MAX(L2494*(1+MAX(MIN(((B2495-B2494)/B2494)/($K$7*卓尔金历!$O$8),0),-卓尔金历!$N$11))+MIN(MAX(((B2495-B2494)/B2494)/($K$7*卓尔金历!$O$8),0),卓尔金历!$N$11),0),1)</f>
        <v>1</v>
      </c>
      <c r="M2495">
        <f t="shared" si="295"/>
        <v>20922.892590640327</v>
      </c>
      <c r="N2495">
        <f t="shared" si="296"/>
        <v>1.218261047989685E-2</v>
      </c>
      <c r="O2495">
        <f t="shared" si="298"/>
        <v>6.8318676267043535E-2</v>
      </c>
      <c r="P2495">
        <f t="shared" si="299"/>
        <v>1</v>
      </c>
      <c r="Q2495">
        <f t="shared" si="297"/>
        <v>429.78029881111388</v>
      </c>
    </row>
    <row r="2496" spans="1:17">
      <c r="A2496" s="842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291"/>
        <v>1.4612185971245184</v>
      </c>
      <c r="G2496">
        <f>LN(F2496/参数实验室!$E$58)/参数实验室!$E$59</f>
        <v>8.5317583134010538E-3</v>
      </c>
      <c r="H2496" s="905">
        <f>INDEX(神经网络!$F$10:$BN$70,MATCH(ROUND(G2496*2,1)/2,神经网络!$D$10:$D$70,0),MATCH(ROUND(E2496*2,1)/2,神经网络!$F$8:$BN$8,0))</f>
        <v>2.4556284066910883</v>
      </c>
      <c r="I2496">
        <f t="shared" si="292"/>
        <v>29362.474512007062</v>
      </c>
      <c r="J2496">
        <f t="shared" si="293"/>
        <v>1100.9895854115944</v>
      </c>
      <c r="K2496">
        <f t="shared" si="294"/>
        <v>26.669166449045186</v>
      </c>
      <c r="L2496">
        <f>MIN(MAX(L2495*(1+MAX(MIN(((B2496-B2495)/B2495)/($K$7*卓尔金历!$O$8),0),-卓尔金历!$N$11))+MIN(MAX(((B2496-B2495)/B2495)/($K$7*卓尔金历!$O$8),0),卓尔金历!$N$11),0),1)</f>
        <v>0</v>
      </c>
      <c r="M2496">
        <f t="shared" si="295"/>
        <v>18076.105598919246</v>
      </c>
      <c r="N2496">
        <f t="shared" si="296"/>
        <v>-5.1968087299514847E-2</v>
      </c>
      <c r="O2496">
        <f t="shared" si="298"/>
        <v>6.8413628851208177E-2</v>
      </c>
      <c r="P2496">
        <f t="shared" si="299"/>
        <v>0.3620445982296705</v>
      </c>
      <c r="Q2496">
        <f t="shared" si="297"/>
        <v>371.30401697516942</v>
      </c>
    </row>
    <row r="2497" spans="1:17">
      <c r="A2497" s="842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291"/>
        <v>1.5056039362488824</v>
      </c>
      <c r="G2497">
        <f>LN(F2497/参数实验室!$E$58)/参数实验室!$E$59</f>
        <v>2.4237155367913928E-2</v>
      </c>
      <c r="H2497" s="905">
        <f>INDEX(神经网络!$F$10:$BN$70,MATCH(ROUND(G2497*2,1)/2,神经网络!$D$10:$D$70,0),MATCH(ROUND(E2497*2,1)/2,神经网络!$F$8:$BN$8,0))</f>
        <v>2.4556284066910883</v>
      </c>
      <c r="I2497">
        <f t="shared" si="292"/>
        <v>28287.924087505737</v>
      </c>
      <c r="J2497">
        <f t="shared" si="293"/>
        <v>1084.5816208451365</v>
      </c>
      <c r="K2497">
        <f t="shared" si="294"/>
        <v>26.081876682976603</v>
      </c>
      <c r="L2497">
        <f>MIN(MAX(L2496*(1+MAX(MIN(((B2497-B2496)/B2496)/($K$7*卓尔金历!$O$8),0),-卓尔金历!$N$11))+MIN(MAX(((B2497-B2496)/B2496)/($K$7*卓尔金历!$O$8),0),卓尔金历!$N$11),0),1)</f>
        <v>0</v>
      </c>
      <c r="M2497">
        <f t="shared" si="295"/>
        <v>18076.105598919246</v>
      </c>
      <c r="N2497">
        <f t="shared" si="296"/>
        <v>-1.4902924408975058E-2</v>
      </c>
      <c r="O2497">
        <f t="shared" si="298"/>
        <v>6.8657983283808344E-2</v>
      </c>
      <c r="P2497">
        <f t="shared" si="299"/>
        <v>1</v>
      </c>
      <c r="Q2497">
        <f t="shared" si="297"/>
        <v>366.38446144519304</v>
      </c>
    </row>
    <row r="2498" spans="1:17">
      <c r="A2498" s="842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291"/>
        <v>1.5833483156001458</v>
      </c>
      <c r="G2498">
        <f>LN(F2498/参数实验室!$E$58)/参数实验室!$E$59</f>
        <v>5.0662342747231359E-2</v>
      </c>
      <c r="H2498" s="905">
        <f>INDEX(神经网络!$F$10:$BN$70,MATCH(ROUND(G2498*2,1)/2,神经网络!$D$10:$D$70,0),MATCH(ROUND(E2498*2,1)/2,神经网络!$F$8:$BN$8,0))</f>
        <v>2.2826024161459335</v>
      </c>
      <c r="I2498">
        <f t="shared" si="292"/>
        <v>26174.137634755185</v>
      </c>
      <c r="J2498">
        <f t="shared" si="293"/>
        <v>1051.5781493156685</v>
      </c>
      <c r="K2498">
        <f t="shared" si="294"/>
        <v>24.890339963595125</v>
      </c>
      <c r="L2498">
        <f>MIN(MAX(L2497*(1+MAX(MIN(((B2498-B2497)/B2497)/($K$7*卓尔金历!$O$8),0),-卓尔金历!$N$11))+MIN(MAX(((B2498-B2497)/B2497)/($K$7*卓尔金历!$O$8),0),卓尔金历!$N$11),0),1)</f>
        <v>0</v>
      </c>
      <c r="M2498">
        <f t="shared" si="295"/>
        <v>18076.105598919246</v>
      </c>
      <c r="N2498">
        <f t="shared" si="296"/>
        <v>-3.0429679883152396E-2</v>
      </c>
      <c r="O2498">
        <f t="shared" si="298"/>
        <v>6.7701213648313274E-2</v>
      </c>
      <c r="P2498">
        <f t="shared" si="299"/>
        <v>0.92324845067530814</v>
      </c>
      <c r="Q2498">
        <f t="shared" si="297"/>
        <v>339.00675395752273</v>
      </c>
    </row>
    <row r="2499" spans="1:17">
      <c r="A2499" s="842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291"/>
        <v>1.8214462337202875</v>
      </c>
      <c r="G2499">
        <f>LN(F2499/参数实验室!$E$58)/参数实验室!$E$59</f>
        <v>0.12418863528947584</v>
      </c>
      <c r="H2499" s="905">
        <f>INDEX(神经网络!$F$10:$BN$70,MATCH(ROUND(G2499*2,1)/2,神经网络!$D$10:$D$70,0),MATCH(ROUND(E2499*2,1)/2,神经网络!$F$8:$BN$8,0))</f>
        <v>2.3211237946113084</v>
      </c>
      <c r="I2499">
        <f t="shared" si="292"/>
        <v>17692.845517631285</v>
      </c>
      <c r="J2499">
        <f t="shared" si="293"/>
        <v>902.29839192370503</v>
      </c>
      <c r="K2499">
        <f t="shared" si="294"/>
        <v>19.608641305355807</v>
      </c>
      <c r="L2499">
        <f>MIN(MAX(L2498*(1+MAX(MIN(((B2499-B2498)/B2498)/($K$7*卓尔金历!$O$8),0),-卓尔金历!$N$11))+MIN(MAX(((B2499-B2498)/B2498)/($K$7*卓尔金历!$O$8),0),卓尔金历!$N$11),0),1)</f>
        <v>0</v>
      </c>
      <c r="M2499">
        <f t="shared" si="295"/>
        <v>18076.105598919246</v>
      </c>
      <c r="N2499">
        <f t="shared" si="296"/>
        <v>-0.1419578349826969</v>
      </c>
      <c r="O2499">
        <f t="shared" si="298"/>
        <v>6.9413227619669934E-2</v>
      </c>
      <c r="P2499">
        <f t="shared" si="299"/>
        <v>1.9264202444657985E-2</v>
      </c>
      <c r="Q2499">
        <f t="shared" si="297"/>
        <v>237.58839521920279</v>
      </c>
    </row>
    <row r="2500" spans="1:17">
      <c r="A2500" s="842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291"/>
        <v>1.6676316878480424</v>
      </c>
      <c r="G2500">
        <f>LN(F2500/参数实验室!$E$58)/参数实验室!$E$59</f>
        <v>7.788267850487568E-2</v>
      </c>
      <c r="H2500" s="905">
        <f>INDEX(神经网络!$F$10:$BN$70,MATCH(ROUND(G2500*2,1)/2,神经网络!$D$10:$D$70,0),MATCH(ROUND(E2500*2,1)/2,神经网络!$F$8:$BN$8,0))</f>
        <v>2.3929047602185154</v>
      </c>
      <c r="I2500">
        <f t="shared" si="292"/>
        <v>21697.234952277493</v>
      </c>
      <c r="J2500">
        <f t="shared" si="293"/>
        <v>990.27971748932475</v>
      </c>
      <c r="K2500">
        <f t="shared" si="294"/>
        <v>21.910208367477132</v>
      </c>
      <c r="L2500">
        <f>MIN(MAX(L2499*(1+MAX(MIN(((B2500-B2499)/B2499)/($K$7*卓尔金历!$O$8),0),-卓尔金历!$N$11))+MIN(MAX(((B2500-B2499)/B2499)/($K$7*卓尔金历!$O$8),0),卓尔金历!$N$11),0),1)</f>
        <v>1</v>
      </c>
      <c r="M2500">
        <f t="shared" si="295"/>
        <v>18076.105598919246</v>
      </c>
      <c r="N2500">
        <f t="shared" si="296"/>
        <v>9.7508015478164636E-2</v>
      </c>
      <c r="O2500">
        <f t="shared" si="298"/>
        <v>6.616938139156027E-2</v>
      </c>
      <c r="P2500">
        <f t="shared" si="299"/>
        <v>4.2500556915659481E-2</v>
      </c>
      <c r="Q2500">
        <f t="shared" si="297"/>
        <v>238.62428817292809</v>
      </c>
    </row>
    <row r="2501" spans="1:17">
      <c r="A2501" s="842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300">C2501/B2501</f>
        <v>1.5945717852443264</v>
      </c>
      <c r="G2501">
        <f>LN(F2501/参数实验室!$E$58)/参数实验室!$E$59</f>
        <v>5.4369615255512198E-2</v>
      </c>
      <c r="H2501" s="905">
        <f>INDEX(神经网络!$F$10:$BN$70,MATCH(ROUND(G2501*2,1)/2,神经网络!$D$10:$D$70,0),MATCH(ROUND(E2501*2,1)/2,神经网络!$F$8:$BN$8,0))</f>
        <v>2.4251954344198521</v>
      </c>
      <c r="I2501">
        <f t="shared" si="292"/>
        <v>23991.593926446018</v>
      </c>
      <c r="J2501">
        <f t="shared" si="293"/>
        <v>1034.0409401061397</v>
      </c>
      <c r="K2501">
        <f t="shared" si="294"/>
        <v>23.201783407128335</v>
      </c>
      <c r="L2501">
        <f>MIN(MAX(L2500*(1+MAX(MIN(((B2501-B2500)/B2500)/($K$7*卓尔金历!$O$8),0),-卓尔金历!$N$11))+MIN(MAX(((B2501-B2500)/B2500)/($K$7*卓尔金历!$O$8),0),卓尔金历!$N$11),0),1)</f>
        <v>1</v>
      </c>
      <c r="M2501">
        <f t="shared" si="295"/>
        <v>19987.550775694868</v>
      </c>
      <c r="N2501">
        <f t="shared" si="296"/>
        <v>4.4190769379548252E-2</v>
      </c>
      <c r="O2501">
        <f t="shared" si="298"/>
        <v>5.7504959180392272E-2</v>
      </c>
      <c r="P2501">
        <f t="shared" si="299"/>
        <v>0.34695069709017601</v>
      </c>
      <c r="Q2501">
        <f t="shared" si="297"/>
        <v>239.69671147849374</v>
      </c>
    </row>
    <row r="2502" spans="1:17">
      <c r="A2502" s="842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300"/>
        <v>1.6287185973093752</v>
      </c>
      <c r="G2502">
        <f>LN(F2502/参数实验室!$E$58)/参数实验室!$E$59</f>
        <v>6.5490402241844894E-2</v>
      </c>
      <c r="H2502" s="905">
        <f>INDEX(神经网络!$F$10:$BN$70,MATCH(ROUND(G2502*2,1)/2,神经网络!$D$10:$D$70,0),MATCH(ROUND(E2502*2,1)/2,神经网络!$F$8:$BN$8,0))</f>
        <v>2.3543646720762794</v>
      </c>
      <c r="I2502">
        <f t="shared" si="292"/>
        <v>23486.631377797192</v>
      </c>
      <c r="J2502">
        <f t="shared" si="293"/>
        <v>1025.0668369179191</v>
      </c>
      <c r="K2502">
        <f t="shared" si="294"/>
        <v>22.912292673924298</v>
      </c>
      <c r="L2502">
        <f>MIN(MAX(L2501*(1+MAX(MIN(((B2502-B2501)/B2501)/($K$7*卓尔金历!$O$8),0),-卓尔金历!$N$11))+MIN(MAX(((B2502-B2501)/B2501)/($K$7*卓尔金历!$O$8),0),卓尔金历!$N$11),0),1)</f>
        <v>0.74463602146479557</v>
      </c>
      <c r="M2502">
        <f t="shared" si="295"/>
        <v>19566.863237722777</v>
      </c>
      <c r="N2502">
        <f t="shared" si="296"/>
        <v>-8.6786730004128187E-3</v>
      </c>
      <c r="O2502">
        <f t="shared" si="298"/>
        <v>5.5138459006943759E-2</v>
      </c>
      <c r="P2502">
        <f t="shared" si="299"/>
        <v>1</v>
      </c>
      <c r="Q2502">
        <f t="shared" si="297"/>
        <v>237.94634129305442</v>
      </c>
    </row>
    <row r="2503" spans="1:17">
      <c r="A2503" s="842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300"/>
        <v>1.6380343259963153</v>
      </c>
      <c r="G2503">
        <f>LN(F2503/参数实验室!$E$58)/参数实验室!$E$59</f>
        <v>6.8483840211650049E-2</v>
      </c>
      <c r="H2503" s="905">
        <f>INDEX(神经网络!$F$10:$BN$70,MATCH(ROUND(G2503*2,1)/2,神经网络!$D$10:$D$70,0),MATCH(ROUND(E2503*2,1)/2,神经网络!$F$8:$BN$8,0))</f>
        <v>2.3543646720762794</v>
      </c>
      <c r="I2503">
        <f t="shared" si="292"/>
        <v>23687.459962590692</v>
      </c>
      <c r="J2503">
        <f t="shared" si="293"/>
        <v>1028.7897530026721</v>
      </c>
      <c r="K2503">
        <f t="shared" si="294"/>
        <v>23.024587767768296</v>
      </c>
      <c r="L2503">
        <f>MIN(MAX(L2502*(1+MAX(MIN(((B2503-B2502)/B2502)/($K$7*卓尔金历!$O$8),0),-卓尔金历!$N$11))+MIN(MAX(((B2503-B2502)/B2502)/($K$7*卓尔金历!$O$8),0),卓尔金历!$N$11),0),1)</f>
        <v>0.8515014852070627</v>
      </c>
      <c r="M2503">
        <f t="shared" si="295"/>
        <v>19691.449468526593</v>
      </c>
      <c r="N2503">
        <f t="shared" si="296"/>
        <v>3.6318764305622313E-3</v>
      </c>
      <c r="O2503">
        <f t="shared" si="298"/>
        <v>5.508137371040854E-2</v>
      </c>
      <c r="P2503">
        <f t="shared" si="299"/>
        <v>1</v>
      </c>
      <c r="Q2503">
        <f t="shared" si="297"/>
        <v>239.98096372187362</v>
      </c>
    </row>
    <row r="2504" spans="1:17">
      <c r="A2504" s="842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300"/>
        <v>1.5990353085063147</v>
      </c>
      <c r="G2504">
        <f>LN(F2504/参数实验室!$E$58)/参数实验室!$E$59</f>
        <v>5.5836733587284061E-2</v>
      </c>
      <c r="H2504" s="905">
        <f>INDEX(神经网络!$F$10:$BN$70,MATCH(ROUND(G2504*2,1)/2,神经网络!$D$10:$D$70,0),MATCH(ROUND(E2504*2,1)/2,神经网络!$F$8:$BN$8,0))</f>
        <v>2.4251954344198521</v>
      </c>
      <c r="I2504">
        <f t="shared" si="292"/>
        <v>25397.78612102682</v>
      </c>
      <c r="J2504">
        <f t="shared" si="293"/>
        <v>1060.3407685247982</v>
      </c>
      <c r="K2504">
        <f t="shared" si="294"/>
        <v>23.952475350317382</v>
      </c>
      <c r="L2504">
        <f>MIN(MAX(L2503*(1+MAX(MIN(((B2504-B2503)/B2503)/($K$7*卓尔金历!$O$8),0),-卓尔金历!$N$11))+MIN(MAX(((B2504-B2503)/B2503)/($K$7*卓尔金历!$O$8),0),卓尔金历!$N$11),0),1)</f>
        <v>1</v>
      </c>
      <c r="M2504">
        <f t="shared" si="295"/>
        <v>20902.113221498894</v>
      </c>
      <c r="N2504">
        <f t="shared" si="296"/>
        <v>3.0668088819936067E-2</v>
      </c>
      <c r="O2504">
        <f t="shared" si="298"/>
        <v>5.5063223754283498E-2</v>
      </c>
      <c r="P2504">
        <f t="shared" si="299"/>
        <v>0.6725776506401131</v>
      </c>
      <c r="Q2504">
        <f t="shared" si="297"/>
        <v>257.30851679968123</v>
      </c>
    </row>
    <row r="2505" spans="1:17">
      <c r="A2505" s="842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300"/>
        <v>1.5749351909881779</v>
      </c>
      <c r="G2505">
        <f>LN(F2505/参数实验室!$E$58)/参数实验室!$E$59</f>
        <v>4.7866094150258429E-2</v>
      </c>
      <c r="H2505" s="905">
        <f>INDEX(神经网络!$F$10:$BN$70,MATCH(ROUND(G2505*2,1)/2,神经网络!$D$10:$D$70,0),MATCH(ROUND(E2505*2,1)/2,神经网络!$F$8:$BN$8,0))</f>
        <v>2.3543646720762794</v>
      </c>
      <c r="I2505">
        <f t="shared" si="292"/>
        <v>26603.337158573642</v>
      </c>
      <c r="J2505">
        <f t="shared" si="293"/>
        <v>1081.0941303220129</v>
      </c>
      <c r="K2505">
        <f t="shared" si="294"/>
        <v>24.607789842175553</v>
      </c>
      <c r="L2505">
        <f>MIN(MAX(L2504*(1+MAX(MIN(((B2505-B2504)/B2504)/($K$7*卓尔金历!$O$8),0),-卓尔金历!$N$11))+MIN(MAX(((B2505-B2504)/B2504)/($K$7*卓尔金历!$O$8),0),卓尔金历!$N$11),0),1)</f>
        <v>1</v>
      </c>
      <c r="M2505">
        <f t="shared" si="295"/>
        <v>21894.269158281008</v>
      </c>
      <c r="N2505">
        <f t="shared" si="296"/>
        <v>1.9572351090572367E-2</v>
      </c>
      <c r="O2505">
        <f t="shared" si="298"/>
        <v>5.4634327056234527E-2</v>
      </c>
      <c r="P2505">
        <f t="shared" si="299"/>
        <v>1</v>
      </c>
      <c r="Q2505">
        <f t="shared" si="297"/>
        <v>265.52311513480959</v>
      </c>
    </row>
    <row r="2506" spans="1:17">
      <c r="A2506" s="842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300"/>
        <v>1.6021145411076485</v>
      </c>
      <c r="G2506">
        <f>LN(F2506/参数实验室!$E$58)/参数实验室!$E$59</f>
        <v>5.6846463374883187E-2</v>
      </c>
      <c r="H2506" s="905">
        <f>INDEX(神经网络!$F$10:$BN$70,MATCH(ROUND(G2506*2,1)/2,神经网络!$D$10:$D$70,0),MATCH(ROUND(E2506*2,1)/2,神经网络!$F$8:$BN$8,0))</f>
        <v>2.4251954344198521</v>
      </c>
      <c r="I2506">
        <f t="shared" si="292"/>
        <v>26724.706011802584</v>
      </c>
      <c r="J2506">
        <f t="shared" si="293"/>
        <v>1083.189018794141</v>
      </c>
      <c r="K2506">
        <f t="shared" si="294"/>
        <v>24.672246069807681</v>
      </c>
      <c r="L2506">
        <f>MIN(MAX(L2505*(1+MAX(MIN(((B2506-B2505)/B2505)/($K$7*卓尔金历!$O$8),0),-卓尔金历!$N$11))+MIN(MAX(((B2506-B2505)/B2505)/($K$7*卓尔金历!$O$8),0),卓尔金历!$N$11),0),1)</f>
        <v>1</v>
      </c>
      <c r="M2506">
        <f t="shared" si="295"/>
        <v>21994.154459293703</v>
      </c>
      <c r="N2506">
        <f t="shared" si="296"/>
        <v>1.9377484470330304E-3</v>
      </c>
      <c r="O2506">
        <f t="shared" si="298"/>
        <v>5.078448484713971E-2</v>
      </c>
      <c r="P2506">
        <f t="shared" si="299"/>
        <v>1</v>
      </c>
      <c r="Q2506">
        <f t="shared" si="297"/>
        <v>266.73447579221875</v>
      </c>
    </row>
    <row r="2507" spans="1:17">
      <c r="A2507" s="842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300"/>
        <v>1.5699114481944207</v>
      </c>
      <c r="G2507">
        <f>LN(F2507/参数实验室!$E$58)/参数实验室!$E$59</f>
        <v>4.6189234028236041E-2</v>
      </c>
      <c r="H2507" s="905">
        <f>INDEX(神经网络!$F$10:$BN$70,MATCH(ROUND(G2507*2,1)/2,神经网络!$D$10:$D$70,0),MATCH(ROUND(E2507*2,1)/2,神经网络!$F$8:$BN$8,0))</f>
        <v>2.3543646720762794</v>
      </c>
      <c r="I2507">
        <f t="shared" si="292"/>
        <v>27823.706810941996</v>
      </c>
      <c r="J2507">
        <f t="shared" si="293"/>
        <v>1101.5562028650081</v>
      </c>
      <c r="K2507">
        <f t="shared" si="294"/>
        <v>25.258544900910241</v>
      </c>
      <c r="L2507">
        <f>MIN(MAX(L2506*(1+MAX(MIN(((B2507-B2506)/B2506)/($K$7*卓尔金历!$O$8),0),-卓尔金历!$N$11))+MIN(MAX(((B2507-B2506)/B2506)/($K$7*卓尔金历!$O$8),0),卓尔金历!$N$11),0),1)</f>
        <v>1</v>
      </c>
      <c r="M2507">
        <f t="shared" si="295"/>
        <v>22898.62066058641</v>
      </c>
      <c r="N2507">
        <f t="shared" si="296"/>
        <v>1.6956582602096898E-2</v>
      </c>
      <c r="O2507">
        <f t="shared" si="298"/>
        <v>5.067394341931851E-2</v>
      </c>
      <c r="P2507">
        <f t="shared" si="299"/>
        <v>1</v>
      </c>
      <c r="Q2507">
        <f t="shared" si="297"/>
        <v>277.70340476469158</v>
      </c>
    </row>
    <row r="2508" spans="1:17">
      <c r="A2508" s="842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300"/>
        <v>1.6304758715091279</v>
      </c>
      <c r="G2508">
        <f>LN(F2508/参数实验室!$E$58)/参数实验室!$E$59</f>
        <v>6.6056378016989367E-2</v>
      </c>
      <c r="H2508" s="905">
        <f>INDEX(神经网络!$F$10:$BN$70,MATCH(ROUND(G2508*2,1)/2,神经网络!$D$10:$D$70,0),MATCH(ROUND(E2508*2,1)/2,神经网络!$F$8:$BN$8,0))</f>
        <v>2.2826024161459335</v>
      </c>
      <c r="I2508">
        <f t="shared" si="292"/>
        <v>26111.168210430656</v>
      </c>
      <c r="J2508">
        <f t="shared" si="293"/>
        <v>1072.7584693348217</v>
      </c>
      <c r="K2508">
        <f t="shared" si="294"/>
        <v>24.340211666304754</v>
      </c>
      <c r="L2508">
        <f>MIN(MAX(L2507*(1+MAX(MIN(((B2508-B2507)/B2507)/($K$7*卓尔金历!$O$8),0),-卓尔金历!$N$11))+MIN(MAX(((B2508-B2507)/B2507)/($K$7*卓尔金历!$O$8),0),卓尔金历!$N$11),0),1)</f>
        <v>0.23076690756327767</v>
      </c>
      <c r="M2508">
        <f t="shared" si="295"/>
        <v>21489.219244514163</v>
      </c>
      <c r="N2508">
        <f t="shared" si="296"/>
        <v>-2.6142772792969695E-2</v>
      </c>
      <c r="O2508">
        <f t="shared" si="298"/>
        <v>5.0180684749932702E-2</v>
      </c>
      <c r="P2508">
        <f t="shared" si="299"/>
        <v>0.73577367312744224</v>
      </c>
      <c r="Q2508">
        <f t="shared" si="297"/>
        <v>260.61086553602445</v>
      </c>
    </row>
    <row r="2509" spans="1:17">
      <c r="A2509" s="842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300"/>
        <v>1.7025065796533418</v>
      </c>
      <c r="G2509">
        <f>LN(F2509/参数实验室!$E$58)/参数实验室!$E$59</f>
        <v>8.8745663894203311E-2</v>
      </c>
      <c r="H2509" s="905">
        <f>INDEX(神经网络!$F$10:$BN$70,MATCH(ROUND(G2509*2,1)/2,神经网络!$D$10:$D$70,0),MATCH(ROUND(E2509*2,1)/2,神经网络!$F$8:$BN$8,0))</f>
        <v>2.3211237946113084</v>
      </c>
      <c r="I2509">
        <f t="shared" si="292"/>
        <v>24770.134141454731</v>
      </c>
      <c r="J2509">
        <f t="shared" si="293"/>
        <v>1048.6213638721506</v>
      </c>
      <c r="K2509">
        <f t="shared" si="294"/>
        <v>23.621618817671486</v>
      </c>
      <c r="L2509">
        <f>MIN(MAX(L2508*(1+MAX(MIN(((B2509-B2508)/B2508)/($K$7*卓尔金历!$O$8),0),-卓尔金历!$N$11))+MIN(MAX(((B2509-B2508)/B2508)/($K$7*卓尔金历!$O$8),0),卓尔金历!$N$11),0),1)</f>
        <v>7.7988113666508208E-2</v>
      </c>
      <c r="M2509">
        <f t="shared" si="295"/>
        <v>21234.531717924037</v>
      </c>
      <c r="N2509">
        <f t="shared" si="296"/>
        <v>-2.2500037196292361E-2</v>
      </c>
      <c r="O2509">
        <f t="shared" si="298"/>
        <v>5.0502640612254138E-2</v>
      </c>
      <c r="P2509">
        <f t="shared" si="299"/>
        <v>0.89926086491802182</v>
      </c>
      <c r="Q2509">
        <f t="shared" si="297"/>
        <v>250.76281493291577</v>
      </c>
    </row>
    <row r="2510" spans="1:17">
      <c r="A2510" s="842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300"/>
        <v>1.8381194341710005</v>
      </c>
      <c r="G2510">
        <f>LN(F2510/参数实验室!$E$58)/参数实验室!$E$59</f>
        <v>0.12897120131655235</v>
      </c>
      <c r="H2510" s="905">
        <f>INDEX(神经网络!$F$10:$BN$70,MATCH(ROUND(G2510*2,1)/2,神经网络!$D$10:$D$70,0),MATCH(ROUND(E2510*2,1)/2,神经网络!$F$8:$BN$8,0))</f>
        <v>2.282883809014074</v>
      </c>
      <c r="I2510">
        <f t="shared" si="292"/>
        <v>21461.509374449666</v>
      </c>
      <c r="J2510">
        <f t="shared" si="293"/>
        <v>988.27660508359475</v>
      </c>
      <c r="K2510">
        <f t="shared" si="294"/>
        <v>21.716095740862261</v>
      </c>
      <c r="L2510">
        <f>MIN(MAX(L2509*(1+MAX(MIN(((B2510-B2509)/B2509)/($K$7*卓尔金历!$O$8),0),-卓尔金历!$N$11))+MIN(MAX(((B2510-B2509)/B2509)/($K$7*卓尔金历!$O$8),0),卓尔金历!$N$11),0),1)</f>
        <v>0</v>
      </c>
      <c r="M2510">
        <f t="shared" si="295"/>
        <v>21013.329100331535</v>
      </c>
      <c r="N2510">
        <f t="shared" si="296"/>
        <v>-5.7546756977872496E-2</v>
      </c>
      <c r="O2510">
        <f t="shared" si="298"/>
        <v>5.197511830041382E-2</v>
      </c>
      <c r="P2510">
        <f t="shared" si="299"/>
        <v>4.5359821757838002E-2</v>
      </c>
      <c r="Q2510">
        <f t="shared" si="297"/>
        <v>220.64191190437938</v>
      </c>
    </row>
    <row r="2511" spans="1:17">
      <c r="A2511" s="842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300"/>
        <v>1.93324097426318</v>
      </c>
      <c r="G2511">
        <f>LN(F2511/参数实验室!$E$58)/参数实验室!$E$59</f>
        <v>0.15545263515937013</v>
      </c>
      <c r="H2511" s="905">
        <f>INDEX(神经网络!$F$10:$BN$70,MATCH(ROUND(G2511*2,1)/2,神经网络!$D$10:$D$70,0),MATCH(ROUND(E2511*2,1)/2,神经网络!$F$8:$BN$8,0))</f>
        <v>2.3546794967019022</v>
      </c>
      <c r="I2511">
        <f t="shared" si="292"/>
        <v>20121.881706734082</v>
      </c>
      <c r="J2511">
        <f t="shared" si="293"/>
        <v>961.25453892502185</v>
      </c>
      <c r="K2511">
        <f t="shared" si="294"/>
        <v>20.932938042858588</v>
      </c>
      <c r="L2511">
        <f>MIN(MAX(L2510*(1+MAX(MIN(((B2511-B2510)/B2510)/($K$7*卓尔金历!$O$8),0),-卓尔金历!$N$11))+MIN(MAX(((B2511-B2510)/B2510)/($K$7*卓尔金历!$O$8),0),卓尔金历!$N$11),0),1)</f>
        <v>0</v>
      </c>
      <c r="M2511">
        <f t="shared" si="295"/>
        <v>21013.329100331535</v>
      </c>
      <c r="N2511">
        <f t="shared" si="296"/>
        <v>-2.7342614425530463E-2</v>
      </c>
      <c r="O2511">
        <f t="shared" si="298"/>
        <v>4.6484240753206937E-2</v>
      </c>
      <c r="P2511">
        <f t="shared" si="299"/>
        <v>0.61022348637107171</v>
      </c>
      <c r="Q2511">
        <f t="shared" si="297"/>
        <v>220.01719508655589</v>
      </c>
    </row>
    <row r="2512" spans="1:17">
      <c r="A2512" s="842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300"/>
        <v>1.827130420351369</v>
      </c>
      <c r="G2512">
        <f>LN(F2512/参数实验室!$E$58)/参数实验室!$E$59</f>
        <v>0.12582399670926867</v>
      </c>
      <c r="H2512" s="905">
        <f>INDEX(神经网络!$F$10:$BN$70,MATCH(ROUND(G2512*2,1)/2,神经网络!$D$10:$D$70,0),MATCH(ROUND(E2512*2,1)/2,神经网络!$F$8:$BN$8,0))</f>
        <v>2.3546794967019022</v>
      </c>
      <c r="I2512">
        <f t="shared" si="292"/>
        <v>22694.082849064573</v>
      </c>
      <c r="J2512">
        <f t="shared" si="293"/>
        <v>1013.4392083316696</v>
      </c>
      <c r="K2512">
        <f t="shared" si="294"/>
        <v>22.393136818165662</v>
      </c>
      <c r="L2512">
        <f>MIN(MAX(L2511*(1+MAX(MIN(((B2512-B2511)/B2511)/($K$7*卓尔金历!$O$8),0),-卓尔金历!$N$11))+MIN(MAX(((B2512-B2511)/B2511)/($K$7*卓尔金历!$O$8),0),卓尔金历!$N$11),0),1)</f>
        <v>1</v>
      </c>
      <c r="M2512">
        <f t="shared" si="295"/>
        <v>21013.329100331535</v>
      </c>
      <c r="N2512">
        <f t="shared" si="296"/>
        <v>5.4288086342880945E-2</v>
      </c>
      <c r="O2512">
        <f t="shared" si="298"/>
        <v>4.8271132050563499E-2</v>
      </c>
      <c r="P2512">
        <f t="shared" si="299"/>
        <v>4.1023686015617962E-2</v>
      </c>
      <c r="Q2512">
        <f t="shared" si="297"/>
        <v>237.17974754866287</v>
      </c>
    </row>
    <row r="2513" spans="1:17">
      <c r="A2513" s="842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300"/>
        <v>1.9029393261172907</v>
      </c>
      <c r="G2513">
        <f>LN(F2513/参数实验室!$E$58)/参数实验室!$E$59</f>
        <v>0.14716091158420302</v>
      </c>
      <c r="H2513" s="905">
        <f>INDEX(神经网络!$F$10:$BN$70,MATCH(ROUND(G2513*2,1)/2,神经网络!$D$10:$D$70,0),MATCH(ROUND(E2513*2,1)/2,神经网络!$F$8:$BN$8,0))</f>
        <v>2.3546794967019022</v>
      </c>
      <c r="I2513">
        <f t="shared" si="292"/>
        <v>22634.328890812099</v>
      </c>
      <c r="J2513">
        <f t="shared" si="293"/>
        <v>1012.3059734248423</v>
      </c>
      <c r="K2513">
        <f t="shared" si="294"/>
        <v>22.359177447343754</v>
      </c>
      <c r="L2513">
        <f>MIN(MAX(L2512*(1+MAX(MIN(((B2513-B2512)/B2512)/($K$7*卓尔金历!$O$8),0),-卓尔金历!$N$11))+MIN(MAX(((B2513-B2512)/B2512)/($K$7*卓尔金历!$O$8),0),卓尔金历!$N$11),0),1)</f>
        <v>0.96709752619905986</v>
      </c>
      <c r="M2513">
        <f t="shared" si="295"/>
        <v>20958.000599146548</v>
      </c>
      <c r="N2513">
        <f t="shared" si="296"/>
        <v>-1.1182070888030244E-3</v>
      </c>
      <c r="O2513">
        <f t="shared" si="298"/>
        <v>4.7764383654393658E-2</v>
      </c>
      <c r="P2513">
        <f t="shared" si="299"/>
        <v>1</v>
      </c>
      <c r="Q2513">
        <f t="shared" si="297"/>
        <v>237.15412830375649</v>
      </c>
    </row>
    <row r="2514" spans="1:17">
      <c r="A2514" s="842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300"/>
        <v>1.908172882120921</v>
      </c>
      <c r="G2514">
        <f>LN(F2514/参数实验室!$E$58)/参数实验室!$E$59</f>
        <v>0.14860240929131024</v>
      </c>
      <c r="H2514" s="905">
        <f>INDEX(神经网络!$F$10:$BN$70,MATCH(ROUND(G2514*2,1)/2,神经网络!$D$10:$D$70,0),MATCH(ROUND(E2514*2,1)/2,神经网络!$F$8:$BN$8,0))</f>
        <v>2.282883809014074</v>
      </c>
      <c r="I2514">
        <f t="shared" si="292"/>
        <v>22865.629377883306</v>
      </c>
      <c r="J2514">
        <f t="shared" si="293"/>
        <v>1016.6992538206763</v>
      </c>
      <c r="K2514">
        <f t="shared" si="294"/>
        <v>22.490062122064177</v>
      </c>
      <c r="L2514">
        <f>MIN(MAX(L2513*(1+MAX(MIN(((B2514-B2513)/B2513)/($K$7*卓尔金历!$O$8),0),-卓尔金历!$N$11))+MIN(MAX(((B2514-B2513)/B2513)/($K$7*卓尔金历!$O$8),0),卓尔金历!$N$11),0),1)</f>
        <v>1</v>
      </c>
      <c r="M2514">
        <f t="shared" si="295"/>
        <v>21165.123941622744</v>
      </c>
      <c r="N2514">
        <f t="shared" si="296"/>
        <v>4.33987402145883E-3</v>
      </c>
      <c r="O2514">
        <f t="shared" si="298"/>
        <v>4.635557187555002E-2</v>
      </c>
      <c r="P2514">
        <f t="shared" si="299"/>
        <v>1</v>
      </c>
      <c r="Q2514">
        <f t="shared" si="297"/>
        <v>239.57760927605398</v>
      </c>
    </row>
    <row r="2515" spans="1:17">
      <c r="A2515" s="842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300"/>
        <v>1.947255587366272</v>
      </c>
      <c r="G2515">
        <f>LN(F2515/参数实验室!$E$58)/参数实验室!$E$59</f>
        <v>0.15924372643512225</v>
      </c>
      <c r="H2515" s="905">
        <f>INDEX(神经网络!$F$10:$BN$70,MATCH(ROUND(G2515*2,1)/2,神经网络!$D$10:$D$70,0),MATCH(ROUND(E2515*2,1)/2,神经网络!$F$8:$BN$8,0))</f>
        <v>2.2024569798241744</v>
      </c>
      <c r="I2515">
        <f t="shared" si="292"/>
        <v>22044.924506087224</v>
      </c>
      <c r="J2515">
        <f t="shared" si="293"/>
        <v>1000.7142572124004</v>
      </c>
      <c r="K2515">
        <f t="shared" si="294"/>
        <v>22.029189998247634</v>
      </c>
      <c r="L2515">
        <f>MIN(MAX(L2514*(1+MAX(MIN(((B2515-B2514)/B2514)/($K$7*卓尔金历!$O$8),0),-卓尔金历!$N$11))+MIN(MAX(((B2515-B2514)/B2514)/($K$7*卓尔金历!$O$8),0),卓尔金历!$N$11),0),1)</f>
        <v>0.53737792255794425</v>
      </c>
      <c r="M2515">
        <f t="shared" si="295"/>
        <v>20405.454481229099</v>
      </c>
      <c r="N2515">
        <f t="shared" si="296"/>
        <v>-1.5722443533036343E-2</v>
      </c>
      <c r="O2515">
        <f t="shared" si="298"/>
        <v>4.6377452659663025E-2</v>
      </c>
      <c r="P2515">
        <f t="shared" si="299"/>
        <v>1</v>
      </c>
      <c r="Q2515">
        <f t="shared" si="297"/>
        <v>230.97856711295924</v>
      </c>
    </row>
    <row r="2516" spans="1:17">
      <c r="A2516" s="842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300"/>
        <v>1.9422433106826285</v>
      </c>
      <c r="G2516">
        <f>LN(F2516/参数实验室!$E$58)/参数实验室!$E$59</f>
        <v>0.15789099940901491</v>
      </c>
      <c r="H2516" s="905">
        <f>INDEX(神经网络!$F$10:$BN$70,MATCH(ROUND(G2516*2,1)/2,神经网络!$D$10:$D$70,0),MATCH(ROUND(E2516*2,1)/2,神经网络!$F$8:$BN$8,0))</f>
        <v>2.282883809014074</v>
      </c>
      <c r="I2516">
        <f t="shared" si="292"/>
        <v>20843.630383746779</v>
      </c>
      <c r="J2516">
        <f t="shared" si="293"/>
        <v>975.95467060372584</v>
      </c>
      <c r="K2516">
        <f t="shared" si="294"/>
        <v>21.357170585446251</v>
      </c>
      <c r="L2516">
        <f>MIN(MAX(L2515*(1+MAX(MIN(((B2516-B2515)/B2515)/($K$7*卓尔金历!$O$8),0),-卓尔金历!$N$11))+MIN(MAX(((B2516-B2515)/B2515)/($K$7*卓尔金历!$O$8),0),卓尔金历!$N$11),0),1)</f>
        <v>0.14615937801512241</v>
      </c>
      <c r="M2516">
        <f t="shared" si="295"/>
        <v>19807.9146936121</v>
      </c>
      <c r="N2516">
        <f t="shared" si="296"/>
        <v>-2.4741914517781773E-2</v>
      </c>
      <c r="O2516">
        <f t="shared" si="298"/>
        <v>4.6378132203514666E-2</v>
      </c>
      <c r="P2516">
        <f t="shared" si="299"/>
        <v>0.70384707541823355</v>
      </c>
      <c r="Q2516">
        <f t="shared" si="297"/>
        <v>218.39185151850131</v>
      </c>
    </row>
    <row r="2517" spans="1:17">
      <c r="A2517" s="842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300"/>
        <v>1.9144674394416965</v>
      </c>
      <c r="G2517">
        <f>LN(F2517/参数实验室!$E$58)/参数实验室!$E$59</f>
        <v>0.15033091449571628</v>
      </c>
      <c r="H2517" s="905">
        <f>INDEX(神经网络!$F$10:$BN$70,MATCH(ROUND(G2517*2,1)/2,神经网络!$D$10:$D$70,0),MATCH(ROUND(E2517*2,1)/2,神经网络!$F$8:$BN$8,0))</f>
        <v>2.282883809014074</v>
      </c>
      <c r="I2517">
        <f t="shared" si="292"/>
        <v>22268.118572120809</v>
      </c>
      <c r="J2517">
        <f t="shared" si="293"/>
        <v>1005.1713818283376</v>
      </c>
      <c r="K2517">
        <f t="shared" si="294"/>
        <v>22.153554085092068</v>
      </c>
      <c r="L2517">
        <f>MIN(MAX(L2516*(1+MAX(MIN(((B2517-B2516)/B2516)/($K$7*卓尔金历!$O$8),0),-卓尔金历!$N$11))+MIN(MAX(((B2517-B2516)/B2516)/($K$7*卓尔金历!$O$8),0),卓尔金历!$N$11),0),1)</f>
        <v>1</v>
      </c>
      <c r="M2517">
        <f t="shared" si="295"/>
        <v>20005.771471537984</v>
      </c>
      <c r="N2517">
        <f t="shared" si="296"/>
        <v>2.9936545317763956E-2</v>
      </c>
      <c r="O2517">
        <f t="shared" si="298"/>
        <v>4.5885657823704552E-2</v>
      </c>
      <c r="P2517">
        <f t="shared" si="299"/>
        <v>0.49325757953578064</v>
      </c>
      <c r="Q2517">
        <f t="shared" si="297"/>
        <v>228.89695246054688</v>
      </c>
    </row>
    <row r="2518" spans="1:17">
      <c r="A2518" s="842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300"/>
        <v>1.8525839131298318</v>
      </c>
      <c r="G2518">
        <f>LN(F2518/参数实验室!$E$58)/参数实验室!$E$59</f>
        <v>0.13308520258836007</v>
      </c>
      <c r="H2518" s="905">
        <f>INDEX(神经网络!$F$10:$BN$70,MATCH(ROUND(G2518*2,1)/2,神经网络!$D$10:$D$70,0),MATCH(ROUND(E2518*2,1)/2,神经网络!$F$8:$BN$8,0))</f>
        <v>2.3546794967019022</v>
      </c>
      <c r="I2518">
        <f t="shared" si="292"/>
        <v>24267.991842284704</v>
      </c>
      <c r="J2518">
        <f t="shared" si="293"/>
        <v>1044.7148956546014</v>
      </c>
      <c r="K2518">
        <f t="shared" si="294"/>
        <v>23.229296282866507</v>
      </c>
      <c r="L2518">
        <f>MIN(MAX(L2517*(1+MAX(MIN(((B2518-B2517)/B2517)/($K$7*卓尔金历!$O$8),0),-卓尔金历!$N$11))+MIN(MAX(((B2518-B2517)/B2517)/($K$7*卓尔金历!$O$8),0),卓尔金历!$N$11),0),1)</f>
        <v>1</v>
      </c>
      <c r="M2518">
        <f t="shared" si="295"/>
        <v>21802.466036701051</v>
      </c>
      <c r="N2518">
        <f t="shared" si="296"/>
        <v>3.9340071296435936E-2</v>
      </c>
      <c r="O2518">
        <f t="shared" si="298"/>
        <v>4.6676376408133768E-2</v>
      </c>
      <c r="P2518">
        <f t="shared" si="299"/>
        <v>0.22472640828213969</v>
      </c>
      <c r="Q2518">
        <f t="shared" si="297"/>
        <v>239.03683043381648</v>
      </c>
    </row>
    <row r="2519" spans="1:17">
      <c r="A2519" s="842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300"/>
        <v>1.9125655612961636</v>
      </c>
      <c r="G2519">
        <f>LN(F2519/参数实验室!$E$58)/参数实验室!$E$59</f>
        <v>0.14980925266728984</v>
      </c>
      <c r="H2519" s="905">
        <f>INDEX(神经网络!$F$10:$BN$70,MATCH(ROUND(G2519*2,1)/2,神经网络!$D$10:$D$70,0),MATCH(ROUND(E2519*2,1)/2,神经网络!$F$8:$BN$8,0))</f>
        <v>2.3546794967019022</v>
      </c>
      <c r="I2519">
        <f t="shared" si="292"/>
        <v>23056.225413491757</v>
      </c>
      <c r="J2519">
        <f t="shared" si="293"/>
        <v>1022.5609512788782</v>
      </c>
      <c r="K2519">
        <f t="shared" si="294"/>
        <v>22.547531650466617</v>
      </c>
      <c r="L2519">
        <f>MIN(MAX(L2518*(1+MAX(MIN(((B2519-B2518)/B2518)/($K$7*卓尔金历!$O$8),0),-卓尔金历!$N$11))+MIN(MAX(((B2519-B2518)/B2518)/($K$7*卓尔金历!$O$8),0),卓尔金历!$N$11),0),1)</f>
        <v>0.37603592623437665</v>
      </c>
      <c r="M2519">
        <f t="shared" si="295"/>
        <v>20713.809975669283</v>
      </c>
      <c r="N2519">
        <f t="shared" si="296"/>
        <v>-2.1205732269991132E-2</v>
      </c>
      <c r="O2519">
        <f t="shared" si="298"/>
        <v>4.6436933722057143E-2</v>
      </c>
      <c r="P2519">
        <f t="shared" si="299"/>
        <v>0.86708601423177656</v>
      </c>
      <c r="Q2519">
        <f t="shared" si="297"/>
        <v>236.354551069629</v>
      </c>
    </row>
    <row r="2520" spans="1:17">
      <c r="A2520" s="842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300"/>
        <v>1.9024080285552305</v>
      </c>
      <c r="G2520">
        <f>LN(F2520/参数实验室!$E$58)/参数实验室!$E$59</f>
        <v>0.14701435272933472</v>
      </c>
      <c r="H2520" s="905">
        <f>INDEX(神经网络!$F$10:$BN$70,MATCH(ROUND(G2520*2,1)/2,神经网络!$D$10:$D$70,0),MATCH(ROUND(E2520*2,1)/2,神经网络!$F$8:$BN$8,0))</f>
        <v>2.3546794967019022</v>
      </c>
      <c r="I2520">
        <f t="shared" ref="I2520:I2583" si="301">I2519*(1+(B2520-B2519)/B2519*H2519)</f>
        <v>23696.653777390966</v>
      </c>
      <c r="J2520">
        <f t="shared" ref="J2520:J2583" si="302">J2519*B2520/B2519</f>
        <v>1034.6235186145791</v>
      </c>
      <c r="K2520">
        <f t="shared" ref="K2520:K2583" si="303">I2520/J2520</f>
        <v>22.903648864586184</v>
      </c>
      <c r="L2520">
        <f>MIN(MAX(L2519*(1+MAX(MIN(((B2520-B2519)/B2519)/($K$7*卓尔金历!$O$8),0),-卓尔金历!$N$11))+MIN(MAX(((B2520-B2519)/B2519)/($K$7*卓尔金历!$O$8),0),卓尔金历!$N$11),0),1)</f>
        <v>0.72313771942720151</v>
      </c>
      <c r="M2520">
        <f t="shared" ref="M2520:M2583" si="304">M2519*(1+(B2520-B2519)/B2519*H2519*L2519)</f>
        <v>20930.167336700539</v>
      </c>
      <c r="N2520">
        <f t="shared" ref="N2520:N2583" si="305">(B2520-B2519)/B2519</f>
        <v>1.1796428682920745E-2</v>
      </c>
      <c r="O2520">
        <f t="shared" si="298"/>
        <v>3.395566447175407E-2</v>
      </c>
      <c r="P2520">
        <f t="shared" si="299"/>
        <v>1</v>
      </c>
      <c r="Q2520">
        <f t="shared" ref="Q2520:Q2583" si="306">Q2519*(1+(B2520-B2519)/B2519*H2519*P2519)</f>
        <v>242.04712263461619</v>
      </c>
    </row>
    <row r="2521" spans="1:17">
      <c r="A2521" s="842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300"/>
        <v>1.9578032818199647</v>
      </c>
      <c r="G2521">
        <f>LN(F2521/参数实验室!$E$58)/参数实验室!$E$59</f>
        <v>0.16207902993629711</v>
      </c>
      <c r="H2521" s="905">
        <f>INDEX(神经网络!$F$10:$BN$70,MATCH(ROUND(G2521*2,1)/2,神经网络!$D$10:$D$70,0),MATCH(ROUND(E2521*2,1)/2,神经网络!$F$8:$BN$8,0))</f>
        <v>2.282883809014074</v>
      </c>
      <c r="I2521">
        <f t="shared" si="301"/>
        <v>22763.340369798156</v>
      </c>
      <c r="J2521">
        <f t="shared" si="302"/>
        <v>1017.3177447029236</v>
      </c>
      <c r="K2521">
        <f t="shared" si="303"/>
        <v>22.375841263287402</v>
      </c>
      <c r="L2521">
        <f>MIN(MAX(L2520*(1+MAX(MIN(((B2521-B2520)/B2520)/($K$7*卓尔金历!$O$8),0),-卓尔金历!$N$11))+MIN(MAX(((B2521-B2520)/B2520)/($K$7*卓尔金历!$O$8),0),卓尔金历!$N$11),0),1)</f>
        <v>0.36723114918765132</v>
      </c>
      <c r="M2521">
        <f t="shared" si="304"/>
        <v>20334.046644209637</v>
      </c>
      <c r="N2521">
        <f t="shared" si="305"/>
        <v>-1.6726638821074676E-2</v>
      </c>
      <c r="O2521">
        <f t="shared" si="298"/>
        <v>2.759067664934501E-2</v>
      </c>
      <c r="P2521">
        <f t="shared" si="299"/>
        <v>0.55142496227182536</v>
      </c>
      <c r="Q2521">
        <f t="shared" si="306"/>
        <v>232.51388528615624</v>
      </c>
    </row>
    <row r="2522" spans="1:17">
      <c r="A2522" s="842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300"/>
        <v>1.9802510431827285</v>
      </c>
      <c r="G2522">
        <f>LN(F2522/参数实验室!$E$58)/参数实验室!$E$59</f>
        <v>0.1680626578632258</v>
      </c>
      <c r="H2522" s="905">
        <f>INDEX(神经网络!$F$10:$BN$70,MATCH(ROUND(G2522*2,1)/2,神经网络!$D$10:$D$70,0),MATCH(ROUND(E2522*2,1)/2,神经网络!$F$8:$BN$8,0))</f>
        <v>2.282883809014074</v>
      </c>
      <c r="I2522">
        <f t="shared" si="301"/>
        <v>22194.862846357693</v>
      </c>
      <c r="J2522">
        <f t="shared" si="302"/>
        <v>1006.1888990862285</v>
      </c>
      <c r="K2522">
        <f t="shared" si="303"/>
        <v>22.058345969145535</v>
      </c>
      <c r="L2522">
        <f>MIN(MAX(L2521*(1+MAX(MIN(((B2522-B2521)/B2521)/($K$7*卓尔金历!$O$8),0),-卓尔金历!$N$11))+MIN(MAX(((B2522-B2521)/B2521)/($K$7*卓尔金历!$O$8),0),卓尔金历!$N$11),0),1)</f>
        <v>0.24902520385489929</v>
      </c>
      <c r="M2522">
        <f t="shared" si="304"/>
        <v>20147.563049116601</v>
      </c>
      <c r="N2522">
        <f t="shared" si="305"/>
        <v>-1.0939399882329819E-2</v>
      </c>
      <c r="O2522">
        <f t="shared" si="298"/>
        <v>2.5996047152422708E-2</v>
      </c>
      <c r="P2522">
        <f t="shared" si="299"/>
        <v>0.91704599042466062</v>
      </c>
      <c r="Q2522">
        <f t="shared" si="306"/>
        <v>229.31194947590646</v>
      </c>
    </row>
    <row r="2523" spans="1:17">
      <c r="A2523" s="842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300"/>
        <v>1.9457539225755633</v>
      </c>
      <c r="G2523">
        <f>LN(F2523/参数实验室!$E$58)/参数实验室!$E$59</f>
        <v>0.15883881867734048</v>
      </c>
      <c r="H2523" s="905">
        <f>INDEX(神经网络!$F$10:$BN$70,MATCH(ROUND(G2523*2,1)/2,神经网络!$D$10:$D$70,0),MATCH(ROUND(E2523*2,1)/2,神经网络!$F$8:$BN$8,0))</f>
        <v>2.282883809014074</v>
      </c>
      <c r="I2523">
        <f t="shared" si="301"/>
        <v>23566.654822720295</v>
      </c>
      <c r="J2523">
        <f t="shared" si="302"/>
        <v>1033.4304297514054</v>
      </c>
      <c r="K2523">
        <f t="shared" si="303"/>
        <v>22.804297361738534</v>
      </c>
      <c r="L2523">
        <f>MIN(MAX(L2522*(1+MAX(MIN(((B2523-B2522)/B2522)/($K$7*卓尔金历!$O$8),0),-卓尔金历!$N$11))+MIN(MAX(((B2523-B2522)/B2522)/($K$7*卓尔金历!$O$8),0),卓尔金历!$N$11),0),1)</f>
        <v>1</v>
      </c>
      <c r="M2523">
        <f t="shared" si="304"/>
        <v>20457.662945054188</v>
      </c>
      <c r="N2523">
        <f t="shared" si="305"/>
        <v>2.7073972581009742E-2</v>
      </c>
      <c r="O2523">
        <f t="shared" si="298"/>
        <v>2.6598664675535542E-2</v>
      </c>
      <c r="P2523">
        <f t="shared" si="299"/>
        <v>2.5535609567407719E-2</v>
      </c>
      <c r="Q2523">
        <f t="shared" si="306"/>
        <v>242.30926300896445</v>
      </c>
    </row>
    <row r="2524" spans="1:17">
      <c r="A2524" s="842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300"/>
        <v>1.9624284723962586</v>
      </c>
      <c r="G2524">
        <f>LN(F2524/参数实验室!$E$58)/参数实验室!$E$59</f>
        <v>0.16331750319633087</v>
      </c>
      <c r="H2524" s="905">
        <f>INDEX(神经网络!$F$10:$BN$70,MATCH(ROUND(G2524*2,1)/2,神经网络!$D$10:$D$70,0),MATCH(ROUND(E2524*2,1)/2,神经网络!$F$8:$BN$8,0))</f>
        <v>2.1136382825490876</v>
      </c>
      <c r="I2524">
        <f t="shared" si="301"/>
        <v>21158.217199241175</v>
      </c>
      <c r="J2524">
        <f t="shared" si="302"/>
        <v>987.16731175930624</v>
      </c>
      <c r="K2524">
        <f t="shared" si="303"/>
        <v>21.433263588857596</v>
      </c>
      <c r="L2524">
        <f>MIN(MAX(L2523*(1+MAX(MIN(((B2524-B2523)/B2523)/($K$7*卓尔金历!$O$8),0),-卓尔金历!$N$11))+MIN(MAX(((B2524-B2523)/B2523)/($K$7*卓尔金历!$O$8),0),卓尔金历!$N$11),0),1)</f>
        <v>0</v>
      </c>
      <c r="M2524">
        <f t="shared" si="304"/>
        <v>18366.954463262293</v>
      </c>
      <c r="N2524">
        <f t="shared" si="305"/>
        <v>-4.4766552890481433E-2</v>
      </c>
      <c r="O2524">
        <f t="shared" si="298"/>
        <v>2.8291238777118779E-2</v>
      </c>
      <c r="P2524">
        <f t="shared" si="299"/>
        <v>1.4392295396140712E-2</v>
      </c>
      <c r="Q2524">
        <f t="shared" si="306"/>
        <v>241.67691856317282</v>
      </c>
    </row>
    <row r="2525" spans="1:17">
      <c r="A2525" s="842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300"/>
        <v>2.0076699126255271</v>
      </c>
      <c r="G2525">
        <f>LN(F2525/参数实验室!$E$58)/参数实验室!$E$59</f>
        <v>0.17528001819359482</v>
      </c>
      <c r="H2525" s="905">
        <f>INDEX(神经网络!$F$10:$BN$70,MATCH(ROUND(G2525*2,1)/2,神经网络!$D$10:$D$70,0),MATCH(ROUND(E2525*2,1)/2,神经网络!$F$8:$BN$8,0))</f>
        <v>2.1575504965403862</v>
      </c>
      <c r="I2525">
        <f t="shared" si="301"/>
        <v>19387.417859790603</v>
      </c>
      <c r="J2525">
        <f t="shared" si="302"/>
        <v>948.07868800127596</v>
      </c>
      <c r="K2525">
        <f t="shared" si="303"/>
        <v>20.449165354262778</v>
      </c>
      <c r="L2525">
        <f>MIN(MAX(L2524*(1+MAX(MIN(((B2525-B2524)/B2524)/($K$7*卓尔金历!$O$8),0),-卓尔金历!$N$11))+MIN(MAX(((B2525-B2524)/B2524)/($K$7*卓尔金历!$O$8),0),卓尔金历!$N$11),0),1)</f>
        <v>0</v>
      </c>
      <c r="M2525">
        <f t="shared" si="304"/>
        <v>18366.954463262293</v>
      </c>
      <c r="N2525">
        <f t="shared" si="305"/>
        <v>-3.9596756590701485E-2</v>
      </c>
      <c r="O2525">
        <f t="shared" si="298"/>
        <v>2.8436029526237035E-2</v>
      </c>
      <c r="P2525">
        <f t="shared" si="299"/>
        <v>1.8924286186823385E-2</v>
      </c>
      <c r="Q2525">
        <f t="shared" si="306"/>
        <v>241.38580963895996</v>
      </c>
    </row>
    <row r="2526" spans="1:17">
      <c r="A2526" s="842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300"/>
        <v>1.9983647556599742</v>
      </c>
      <c r="G2526">
        <f>LN(F2526/参数实验室!$E$58)/参数实验室!$E$59</f>
        <v>0.17284176768273549</v>
      </c>
      <c r="H2526" s="905">
        <f>INDEX(神经网络!$F$10:$BN$70,MATCH(ROUND(G2526*2,1)/2,神经网络!$D$10:$D$70,0),MATCH(ROUND(E2526*2,1)/2,神经网络!$F$8:$BN$8,0))</f>
        <v>2.1136382825490876</v>
      </c>
      <c r="I2526">
        <f t="shared" si="301"/>
        <v>18771.591939795337</v>
      </c>
      <c r="J2526">
        <f t="shared" si="302"/>
        <v>934.12074538126865</v>
      </c>
      <c r="K2526">
        <f t="shared" si="303"/>
        <v>20.095466279504976</v>
      </c>
      <c r="L2526">
        <f>MIN(MAX(L2525*(1+MAX(MIN(((B2526-B2525)/B2525)/($K$7*卓尔金历!$O$8),0),-卓尔金历!$N$11))+MIN(MAX(((B2526-B2525)/B2525)/($K$7*卓尔金历!$O$8),0),卓尔金历!$N$11),0),1)</f>
        <v>0</v>
      </c>
      <c r="M2526">
        <f t="shared" si="304"/>
        <v>18366.954463262293</v>
      </c>
      <c r="N2526">
        <f t="shared" si="305"/>
        <v>-1.4722346147694854E-2</v>
      </c>
      <c r="O2526">
        <f t="shared" si="298"/>
        <v>2.7963973317216329E-2</v>
      </c>
      <c r="P2526">
        <f t="shared" si="299"/>
        <v>0.68822970813869078</v>
      </c>
      <c r="Q2526">
        <f t="shared" si="306"/>
        <v>241.24070902960736</v>
      </c>
    </row>
    <row r="2527" spans="1:17">
      <c r="A2527" s="842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300"/>
        <v>1.9477516138801263</v>
      </c>
      <c r="G2527">
        <f>LN(F2527/参数实验室!$E$58)/参数实验室!$E$59</f>
        <v>0.1593774060455713</v>
      </c>
      <c r="H2527" s="905">
        <f>INDEX(神经网络!$F$10:$BN$70,MATCH(ROUND(G2527*2,1)/2,神经网络!$D$10:$D$70,0),MATCH(ROUND(E2527*2,1)/2,神经网络!$F$8:$BN$8,0))</f>
        <v>2.1136382825490876</v>
      </c>
      <c r="I2527">
        <f t="shared" si="301"/>
        <v>19390.210893325646</v>
      </c>
      <c r="J2527">
        <f t="shared" si="302"/>
        <v>948.6852080922539</v>
      </c>
      <c r="K2527">
        <f t="shared" si="303"/>
        <v>20.439035760152873</v>
      </c>
      <c r="L2527">
        <f>MIN(MAX(L2526*(1+MAX(MIN(((B2527-B2526)/B2526)/($K$7*卓尔金历!$O$8),0),-卓尔金历!$N$11))+MIN(MAX(((B2527-B2526)/B2526)/($K$7*卓尔金历!$O$8),0),卓尔金历!$N$11),0),1)</f>
        <v>0.45877290600808296</v>
      </c>
      <c r="M2527">
        <f t="shared" si="304"/>
        <v>18366.954463262293</v>
      </c>
      <c r="N2527">
        <f t="shared" si="305"/>
        <v>1.5591627509611277E-2</v>
      </c>
      <c r="O2527">
        <f t="shared" si="298"/>
        <v>2.8310187294481259E-2</v>
      </c>
      <c r="P2527">
        <f t="shared" si="299"/>
        <v>0.64113178071036392</v>
      </c>
      <c r="Q2527">
        <f t="shared" si="306"/>
        <v>246.71220556804451</v>
      </c>
    </row>
    <row r="2528" spans="1:17">
      <c r="A2528" s="842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300"/>
        <v>1.9765885457220222</v>
      </c>
      <c r="G2528">
        <f>LN(F2528/参数实验室!$E$58)/参数实验室!$E$59</f>
        <v>0.16709103538229786</v>
      </c>
      <c r="H2528" s="905">
        <f>INDEX(神经网络!$F$10:$BN$70,MATCH(ROUND(G2528*2,1)/2,神经网络!$D$10:$D$70,0),MATCH(ROUND(E2528*2,1)/2,神经网络!$F$8:$BN$8,0))</f>
        <v>2.0170847233378248</v>
      </c>
      <c r="I2528">
        <f t="shared" si="301"/>
        <v>18832.554149752792</v>
      </c>
      <c r="J2528">
        <f t="shared" si="302"/>
        <v>935.77670484018893</v>
      </c>
      <c r="K2528">
        <f t="shared" si="303"/>
        <v>20.125051256719409</v>
      </c>
      <c r="L2528">
        <f>MIN(MAX(L2527*(1+MAX(MIN(((B2528-B2527)/B2527)/($K$7*卓尔金历!$O$8),0),-卓尔金历!$N$11))+MIN(MAX(((B2528-B2527)/B2527)/($K$7*卓尔金历!$O$8),0),卓尔金历!$N$11),0),1)</f>
        <v>0.27509461417518405</v>
      </c>
      <c r="M2528">
        <f t="shared" si="304"/>
        <v>18124.617681230073</v>
      </c>
      <c r="N2528">
        <f t="shared" si="305"/>
        <v>-1.3606729758149277E-2</v>
      </c>
      <c r="O2528">
        <f t="shared" si="298"/>
        <v>2.7880466766538884E-2</v>
      </c>
      <c r="P2528">
        <f t="shared" si="299"/>
        <v>0.76598065706722895</v>
      </c>
      <c r="Q2528">
        <f t="shared" si="306"/>
        <v>242.163138216666</v>
      </c>
    </row>
    <row r="2529" spans="1:17">
      <c r="A2529" s="842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300"/>
        <v>2.14132639336523</v>
      </c>
      <c r="G2529">
        <f>LN(F2529/参数实验室!$E$58)/参数实验室!$E$59</f>
        <v>0.20910719971745476</v>
      </c>
      <c r="H2529" s="905">
        <f>INDEX(神经网络!$F$10:$BN$70,MATCH(ROUND(G2529*2,1)/2,神经网络!$D$10:$D$70,0),MATCH(ROUND(E2529*2,1)/2,神经网络!$F$8:$BN$8,0))</f>
        <v>1.7606146796138464</v>
      </c>
      <c r="I2529">
        <f t="shared" si="301"/>
        <v>16529.029439884442</v>
      </c>
      <c r="J2529">
        <f t="shared" si="302"/>
        <v>879.03116395993675</v>
      </c>
      <c r="K2529">
        <f t="shared" si="303"/>
        <v>18.803689923145637</v>
      </c>
      <c r="L2529">
        <f>MIN(MAX(L2528*(1+MAX(MIN(((B2529-B2528)/B2528)/($K$7*卓尔金历!$O$8),0),-卓尔金历!$N$11))+MIN(MAX(((B2529-B2528)/B2528)/($K$7*卓尔金历!$O$8),0),卓尔金历!$N$11),0),1)</f>
        <v>0</v>
      </c>
      <c r="M2529">
        <f t="shared" si="304"/>
        <v>17514.751441803201</v>
      </c>
      <c r="N2529">
        <f t="shared" si="305"/>
        <v>-6.0640044346843495E-2</v>
      </c>
      <c r="O2529">
        <f t="shared" si="298"/>
        <v>2.9883777850437172E-2</v>
      </c>
      <c r="P2529">
        <f t="shared" si="299"/>
        <v>8.1511420102329587E-3</v>
      </c>
      <c r="Q2529">
        <f t="shared" si="306"/>
        <v>219.47444466787306</v>
      </c>
    </row>
    <row r="2530" spans="1:17">
      <c r="A2530" s="842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300"/>
        <v>2.2736033365935309</v>
      </c>
      <c r="G2530">
        <f>LN(F2530/参数实验室!$E$58)/参数实验室!$E$59</f>
        <v>0.24056721290031829</v>
      </c>
      <c r="H2530" s="905">
        <f>INDEX(神经网络!$F$10:$BN$70,MATCH(ROUND(G2530*2,1)/2,神经网络!$D$10:$D$70,0),MATCH(ROUND(E2530*2,1)/2,神经网络!$F$8:$BN$8,0))</f>
        <v>1.7082316189568327</v>
      </c>
      <c r="I2530">
        <f t="shared" si="301"/>
        <v>14575.903122680846</v>
      </c>
      <c r="J2530">
        <f t="shared" si="302"/>
        <v>820.03511432105574</v>
      </c>
      <c r="K2530">
        <f t="shared" si="303"/>
        <v>17.77473045742547</v>
      </c>
      <c r="L2530">
        <f>MIN(MAX(L2529*(1+MAX(MIN(((B2530-B2529)/B2529)/($K$7*卓尔金历!$O$8),0),-卓尔金历!$N$11))+MIN(MAX(((B2530-B2529)/B2529)/($K$7*卓尔金历!$O$8),0),卓尔金历!$N$11),0),1)</f>
        <v>0</v>
      </c>
      <c r="M2530">
        <f t="shared" si="304"/>
        <v>17514.751441803201</v>
      </c>
      <c r="N2530">
        <f t="shared" si="305"/>
        <v>-6.7114855602059029E-2</v>
      </c>
      <c r="O2530">
        <f t="shared" si="298"/>
        <v>3.2260069287025642E-2</v>
      </c>
      <c r="P2530">
        <f t="shared" si="299"/>
        <v>7.9916634949974159E-3</v>
      </c>
      <c r="Q2530">
        <f t="shared" si="306"/>
        <v>219.26305420141733</v>
      </c>
    </row>
    <row r="2531" spans="1:17">
      <c r="A2531" s="842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300"/>
        <v>2.4540914512378609</v>
      </c>
      <c r="G2531">
        <f>LN(F2531/参数实验室!$E$58)/参数实验室!$E$59</f>
        <v>0.28066116274649056</v>
      </c>
      <c r="H2531" s="905">
        <f>INDEX(神经网络!$F$10:$BN$70,MATCH(ROUND(G2531*2,1)/2,神经网络!$D$10:$D$70,0),MATCH(ROUND(E2531*2,1)/2,神经网络!$F$8:$BN$8,0))</f>
        <v>2.157583165712341</v>
      </c>
      <c r="I2531">
        <f t="shared" si="301"/>
        <v>12707.286353106861</v>
      </c>
      <c r="J2531">
        <f t="shared" si="302"/>
        <v>758.49327640556953</v>
      </c>
      <c r="K2531">
        <f t="shared" si="303"/>
        <v>16.753327614617142</v>
      </c>
      <c r="L2531">
        <f>MIN(MAX(L2530*(1+MAX(MIN(((B2531-B2530)/B2530)/($K$7*卓尔金历!$O$8),0),-卓尔金历!$N$11))+MIN(MAX(((B2531-B2530)/B2530)/($K$7*卓尔金历!$O$8),0),卓尔金历!$N$11),0),1)</f>
        <v>0</v>
      </c>
      <c r="M2531">
        <f t="shared" si="304"/>
        <v>17514.751441803201</v>
      </c>
      <c r="N2531">
        <f t="shared" si="305"/>
        <v>-7.5047808125191712E-2</v>
      </c>
      <c r="O2531">
        <f t="shared" si="298"/>
        <v>3.3645100574330407E-2</v>
      </c>
      <c r="P2531">
        <f t="shared" si="299"/>
        <v>6.3791736466290994E-3</v>
      </c>
      <c r="Q2531">
        <f t="shared" si="306"/>
        <v>219.03841403254782</v>
      </c>
    </row>
    <row r="2532" spans="1:17">
      <c r="A2532" s="842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300"/>
        <v>2.1221290254803482</v>
      </c>
      <c r="G2532">
        <f>LN(F2532/参数实验室!$E$58)/参数实验室!$E$59</f>
        <v>0.20438057154502343</v>
      </c>
      <c r="H2532" s="905">
        <f>INDEX(神经网络!$F$10:$BN$70,MATCH(ROUND(G2532*2,1)/2,神经网络!$D$10:$D$70,0),MATCH(ROUND(E2532*2,1)/2,神经网络!$F$8:$BN$8,0))</f>
        <v>2.1575504965403862</v>
      </c>
      <c r="I2532">
        <f t="shared" si="301"/>
        <v>16593.55035282208</v>
      </c>
      <c r="J2532">
        <f t="shared" si="302"/>
        <v>866.00694305893535</v>
      </c>
      <c r="K2532">
        <f t="shared" si="303"/>
        <v>19.160989973371173</v>
      </c>
      <c r="L2532">
        <f>MIN(MAX(L2531*(1+MAX(MIN(((B2532-B2531)/B2531)/($K$7*卓尔金历!$O$8),0),-卓尔金历!$N$11))+MIN(MAX(((B2532-B2531)/B2531)/($K$7*卓尔金历!$O$8),0),卓尔金历!$N$11),0),1)</f>
        <v>1</v>
      </c>
      <c r="M2532">
        <f t="shared" si="304"/>
        <v>17514.751441803201</v>
      </c>
      <c r="N2532">
        <f t="shared" si="305"/>
        <v>0.14174636743368807</v>
      </c>
      <c r="O2532">
        <f t="shared" si="298"/>
        <v>4.6698431560056944E-2</v>
      </c>
      <c r="P2532">
        <f t="shared" si="299"/>
        <v>0</v>
      </c>
      <c r="Q2532">
        <f t="shared" si="306"/>
        <v>219.46574483004082</v>
      </c>
    </row>
    <row r="2533" spans="1:17">
      <c r="A2533" s="842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300"/>
        <v>1.9578939243729576</v>
      </c>
      <c r="G2533">
        <f>LN(F2533/参数实验室!$E$58)/参数实验室!$E$59</f>
        <v>0.16210332911364253</v>
      </c>
      <c r="H2533" s="905">
        <f>INDEX(神经网络!$F$10:$BN$70,MATCH(ROUND(G2533*2,1)/2,神经网络!$D$10:$D$70,0),MATCH(ROUND(E2533*2,1)/2,神经网络!$F$8:$BN$8,0))</f>
        <v>2.0170847233378248</v>
      </c>
      <c r="I2533">
        <f t="shared" si="301"/>
        <v>19661.819551263055</v>
      </c>
      <c r="J2533">
        <f t="shared" si="302"/>
        <v>940.22584892861323</v>
      </c>
      <c r="K2533">
        <f t="shared" si="303"/>
        <v>20.911804938853454</v>
      </c>
      <c r="L2533">
        <f>MIN(MAX(L2532*(1+MAX(MIN(((B2533-B2532)/B2532)/($K$7*卓尔金历!$O$8),0),-卓尔金历!$N$11))+MIN(MAX(((B2533-B2532)/B2532)/($K$7*卓尔金历!$O$8),0),卓尔金历!$N$11),0),1)</f>
        <v>1</v>
      </c>
      <c r="M2533">
        <f t="shared" si="304"/>
        <v>20753.357479967592</v>
      </c>
      <c r="N2533">
        <f t="shared" si="305"/>
        <v>8.5702437451043625E-2</v>
      </c>
      <c r="O2533">
        <f t="shared" si="298"/>
        <v>4.8985504951938888E-2</v>
      </c>
      <c r="P2533">
        <f t="shared" si="299"/>
        <v>2.0577344924697146E-2</v>
      </c>
      <c r="Q2533">
        <f t="shared" si="306"/>
        <v>219.46574483004082</v>
      </c>
    </row>
    <row r="2534" spans="1:17">
      <c r="A2534" s="842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300"/>
        <v>1.9687995046694544</v>
      </c>
      <c r="G2534">
        <f>LN(F2534/参数实验室!$E$58)/参数实验室!$E$59</f>
        <v>0.16501868409662854</v>
      </c>
      <c r="H2534" s="905">
        <f>INDEX(神经网络!$F$10:$BN$70,MATCH(ROUND(G2534*2,1)/2,神经网络!$D$10:$D$70,0),MATCH(ROUND(E2534*2,1)/2,神经网络!$F$8:$BN$8,0))</f>
        <v>2.4255402226826712</v>
      </c>
      <c r="I2534">
        <f t="shared" si="301"/>
        <v>18841.294428111702</v>
      </c>
      <c r="J2534">
        <f t="shared" si="302"/>
        <v>920.77331311599607</v>
      </c>
      <c r="K2534">
        <f t="shared" si="303"/>
        <v>20.462467970917544</v>
      </c>
      <c r="L2534">
        <f>MIN(MAX(L2533*(1+MAX(MIN(((B2534-B2533)/B2533)/($K$7*卓尔金历!$O$8),0),-卓尔金历!$N$11))+MIN(MAX(((B2534-B2533)/B2533)/($K$7*卓尔金历!$O$8),0),卓尔金历!$N$11),0),1)</f>
        <v>0.39123405766714636</v>
      </c>
      <c r="M2534">
        <f t="shared" si="304"/>
        <v>19887.280403140761</v>
      </c>
      <c r="N2534">
        <f t="shared" si="305"/>
        <v>-2.0689216143954504E-2</v>
      </c>
      <c r="O2534">
        <f t="shared" si="298"/>
        <v>4.9138165546285056E-2</v>
      </c>
      <c r="P2534">
        <f t="shared" si="299"/>
        <v>0.95638254439243531</v>
      </c>
      <c r="Q2534">
        <f t="shared" si="306"/>
        <v>219.27728262951834</v>
      </c>
    </row>
    <row r="2535" spans="1:17">
      <c r="A2535" s="842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300"/>
        <v>1.6538456878442893</v>
      </c>
      <c r="G2535">
        <f>LN(F2535/参数实验室!$E$58)/参数实验室!$E$59</f>
        <v>7.3525774289220885E-2</v>
      </c>
      <c r="H2535" s="905">
        <f>INDEX(神经网络!$F$10:$BN$70,MATCH(ROUND(G2535*2,1)/2,神经网络!$D$10:$D$70,0),MATCH(ROUND(E2535*2,1)/2,神经网络!$F$8:$BN$8,0))</f>
        <v>2.2022131099294411</v>
      </c>
      <c r="I2535">
        <f t="shared" si="301"/>
        <v>27069.153802004297</v>
      </c>
      <c r="J2535">
        <f t="shared" si="302"/>
        <v>1086.5488208770589</v>
      </c>
      <c r="K2535">
        <f t="shared" si="303"/>
        <v>24.912965972531413</v>
      </c>
      <c r="L2535">
        <f>MIN(MAX(L2534*(1+MAX(MIN(((B2535-B2534)/B2534)/($K$7*卓尔金历!$O$8),0),-卓尔金历!$N$11))+MIN(MAX(((B2535-B2534)/B2534)/($K$7*卓尔金历!$O$8),0),卓尔金历!$N$11),0),1)</f>
        <v>1</v>
      </c>
      <c r="M2535">
        <f t="shared" si="304"/>
        <v>23285.005008374439</v>
      </c>
      <c r="N2535">
        <f t="shared" si="305"/>
        <v>0.18003943576520542</v>
      </c>
      <c r="O2535">
        <f t="shared" si="298"/>
        <v>6.2793049620845018E-2</v>
      </c>
      <c r="P2535">
        <f t="shared" si="299"/>
        <v>0</v>
      </c>
      <c r="Q2535">
        <f t="shared" si="306"/>
        <v>310.85744425304023</v>
      </c>
    </row>
    <row r="2536" spans="1:17">
      <c r="A2536" s="842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300"/>
        <v>1.6849024045041798</v>
      </c>
      <c r="G2536">
        <f>LN(F2536/参数实验室!$E$58)/参数实验室!$E$59</f>
        <v>8.3290340531326737E-2</v>
      </c>
      <c r="H2536" s="905">
        <f>INDEX(神经网络!$F$10:$BN$70,MATCH(ROUND(G2536*2,1)/2,神经网络!$D$10:$D$70,0),MATCH(ROUND(E2536*2,1)/2,神经网络!$F$8:$BN$8,0))</f>
        <v>2.3929047602185154</v>
      </c>
      <c r="I2536">
        <f t="shared" si="301"/>
        <v>25198.478342031907</v>
      </c>
      <c r="J2536">
        <f t="shared" si="302"/>
        <v>1052.452017078328</v>
      </c>
      <c r="K2536">
        <f t="shared" si="303"/>
        <v>23.942638650628883</v>
      </c>
      <c r="L2536">
        <f>MIN(MAX(L2535*(1+MAX(MIN(((B2536-B2535)/B2535)/($K$7*卓尔金历!$O$8),0),-卓尔金历!$N$11))+MIN(MAX(((B2536-B2535)/B2535)/($K$7*卓尔金历!$O$8),0),卓尔金历!$N$11),0),1)</f>
        <v>7.6640681159957369E-2</v>
      </c>
      <c r="M2536">
        <f t="shared" si="304"/>
        <v>21675.841760305892</v>
      </c>
      <c r="N2536">
        <f t="shared" si="305"/>
        <v>-3.1380829966948152E-2</v>
      </c>
      <c r="O2536">
        <f t="shared" si="298"/>
        <v>6.3127170154295018E-2</v>
      </c>
      <c r="P2536">
        <f t="shared" si="299"/>
        <v>0.80563657702604174</v>
      </c>
      <c r="Q2536">
        <f t="shared" si="306"/>
        <v>310.85744425304023</v>
      </c>
    </row>
    <row r="2537" spans="1:17">
      <c r="A2537" s="842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300"/>
        <v>1.5707947663964053</v>
      </c>
      <c r="G2537">
        <f>LN(F2537/参数实验室!$E$58)/参数实验室!$E$59</f>
        <v>4.6484462623454154E-2</v>
      </c>
      <c r="H2537" s="905">
        <f>INDEX(神经网络!$F$10:$BN$70,MATCH(ROUND(G2537*2,1)/2,神经网络!$D$10:$D$70,0),MATCH(ROUND(E2537*2,1)/2,神经网络!$F$8:$BN$8,0))</f>
        <v>2.2826024161459335</v>
      </c>
      <c r="I2537">
        <f t="shared" si="301"/>
        <v>29104.085796338302</v>
      </c>
      <c r="J2537">
        <f t="shared" si="302"/>
        <v>1120.6216830932515</v>
      </c>
      <c r="K2537">
        <f t="shared" si="303"/>
        <v>25.971374849719407</v>
      </c>
      <c r="L2537">
        <f>MIN(MAX(L2536*(1+MAX(MIN(((B2537-B2536)/B2536)/($K$7*卓尔金历!$O$8),0),-卓尔金历!$N$11))+MIN(MAX(((B2537-B2536)/B2536)/($K$7*卓尔金历!$O$8),0),卓尔金历!$N$11),0),1)</f>
        <v>1</v>
      </c>
      <c r="M2537">
        <f t="shared" si="304"/>
        <v>21933.325378314068</v>
      </c>
      <c r="N2537">
        <f t="shared" si="305"/>
        <v>6.4772231806031991E-2</v>
      </c>
      <c r="O2537">
        <f t="shared" si="298"/>
        <v>6.4038632915580249E-2</v>
      </c>
      <c r="P2537">
        <f t="shared" si="299"/>
        <v>6.2408123313345686E-2</v>
      </c>
      <c r="Q2537">
        <f t="shared" si="306"/>
        <v>349.67379671966063</v>
      </c>
    </row>
    <row r="2538" spans="1:17">
      <c r="A2538" s="842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300"/>
        <v>1.5724674571881685</v>
      </c>
      <c r="G2538">
        <f>LN(F2538/参数实验室!$E$58)/参数实验室!$E$59</f>
        <v>4.7043066103091509E-2</v>
      </c>
      <c r="H2538" s="905">
        <f>INDEX(神经网络!$F$10:$BN$70,MATCH(ROUND(G2538*2,1)/2,神经网络!$D$10:$D$70,0),MATCH(ROUND(E2538*2,1)/2,神经网络!$F$8:$BN$8,0))</f>
        <v>2.2826024161459335</v>
      </c>
      <c r="I2538">
        <f t="shared" si="301"/>
        <v>27704.880096477616</v>
      </c>
      <c r="J2538">
        <f t="shared" si="302"/>
        <v>1097.0192729739426</v>
      </c>
      <c r="K2538">
        <f t="shared" si="303"/>
        <v>25.254688572035406</v>
      </c>
      <c r="L2538">
        <f>MIN(MAX(L2537*(1+MAX(MIN(((B2538-B2537)/B2537)/($K$7*卓尔金历!$O$8),0),-卓尔金历!$N$11))+MIN(MAX(((B2538-B2537)/B2537)/($K$7*卓尔金历!$O$8),0),卓尔金历!$N$11),0),1)</f>
        <v>0.38026839917713051</v>
      </c>
      <c r="M2538">
        <f t="shared" si="304"/>
        <v>20878.860582512192</v>
      </c>
      <c r="N2538">
        <f t="shared" si="305"/>
        <v>-2.1061889552377019E-2</v>
      </c>
      <c r="O2538">
        <f t="shared" si="298"/>
        <v>6.4148475857526255E-2</v>
      </c>
      <c r="P2538">
        <f t="shared" si="299"/>
        <v>1</v>
      </c>
      <c r="Q2538">
        <f t="shared" si="306"/>
        <v>348.6246606565789</v>
      </c>
    </row>
    <row r="2539" spans="1:17">
      <c r="A2539" s="842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300"/>
        <v>1.5388876367701971</v>
      </c>
      <c r="G2539">
        <f>LN(F2539/参数实验室!$E$58)/参数实验室!$E$59</f>
        <v>3.571347604444438E-2</v>
      </c>
      <c r="H2539" s="905">
        <f>INDEX(神经网络!$F$10:$BN$70,MATCH(ROUND(G2539*2,1)/2,神经网络!$D$10:$D$70,0),MATCH(ROUND(E2539*2,1)/2,神经网络!$F$8:$BN$8,0))</f>
        <v>2.1134355009563555</v>
      </c>
      <c r="I2539">
        <f t="shared" si="301"/>
        <v>28038.875515251584</v>
      </c>
      <c r="J2539">
        <f t="shared" si="302"/>
        <v>1102.8131359482854</v>
      </c>
      <c r="K2539">
        <f t="shared" si="303"/>
        <v>25.424865374986265</v>
      </c>
      <c r="L2539">
        <f>MIN(MAX(L2538*(1+MAX(MIN(((B2539-B2538)/B2538)/($K$7*卓尔金历!$O$8),0),-卓尔金历!$N$11))+MIN(MAX(((B2539-B2538)/B2538)/($K$7*卓尔金历!$O$8),0),卓尔金历!$N$11),0),1)</f>
        <v>0.53567171218688425</v>
      </c>
      <c r="M2539">
        <f t="shared" si="304"/>
        <v>20974.575860657238</v>
      </c>
      <c r="N2539">
        <f t="shared" si="305"/>
        <v>5.2814596033814573E-3</v>
      </c>
      <c r="O2539">
        <f t="shared" si="298"/>
        <v>6.3717232652790112E-2</v>
      </c>
      <c r="P2539">
        <f t="shared" si="299"/>
        <v>1</v>
      </c>
      <c r="Q2539">
        <f t="shared" si="306"/>
        <v>352.82749564902235</v>
      </c>
    </row>
    <row r="2540" spans="1:17">
      <c r="A2540" s="842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300"/>
        <v>1.6288375687955357</v>
      </c>
      <c r="G2540">
        <f>LN(F2540/参数实验室!$E$58)/参数实验室!$E$59</f>
        <v>6.5528739364747082E-2</v>
      </c>
      <c r="H2540" s="905">
        <f>INDEX(神经网络!$F$10:$BN$70,MATCH(ROUND(G2540*2,1)/2,神经网络!$D$10:$D$70,0),MATCH(ROUND(E2540*2,1)/2,神经网络!$F$8:$BN$8,0))</f>
        <v>2.1134355009563555</v>
      </c>
      <c r="I2540">
        <f t="shared" si="301"/>
        <v>24607.638889068334</v>
      </c>
      <c r="J2540">
        <f t="shared" si="302"/>
        <v>1038.9569450540673</v>
      </c>
      <c r="K2540">
        <f t="shared" si="303"/>
        <v>23.684945758544163</v>
      </c>
      <c r="L2540">
        <f>MIN(MAX(L2539*(1+MAX(MIN(((B2540-B2539)/B2539)/($K$7*卓尔金历!$O$8),0),-卓尔金历!$N$11))+MIN(MAX(((B2540-B2539)/B2539)/($K$7*卓尔金历!$O$8),0),卓尔金历!$N$11),0),1)</f>
        <v>0</v>
      </c>
      <c r="M2540">
        <f t="shared" si="304"/>
        <v>19599.641464240889</v>
      </c>
      <c r="N2540">
        <f t="shared" si="305"/>
        <v>-5.7903001707818404E-2</v>
      </c>
      <c r="O2540">
        <f t="shared" ref="O2540:O2603" si="307">STDEVP(N2520:N2540)</f>
        <v>6.4890692115335685E-2</v>
      </c>
      <c r="P2540">
        <f t="shared" ref="P2540:P2603" si="308">MIN(O2539*MAX(1-LN(MAX(ABS(N2540),0.0001)/O2540),0)+MAX(-LN(MAX(ABS(N2540),0.0001)/O2540),0),1)</f>
        <v>0.18491182189045904</v>
      </c>
      <c r="Q2540">
        <f t="shared" si="306"/>
        <v>309.65049216552251</v>
      </c>
    </row>
    <row r="2541" spans="1:17">
      <c r="A2541" s="842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300"/>
        <v>1.6387423540340533</v>
      </c>
      <c r="G2541">
        <f>LN(F2541/参数实验室!$E$58)/参数实验室!$E$59</f>
        <v>6.8710655414693955E-2</v>
      </c>
      <c r="H2541" s="905">
        <f>INDEX(神经网络!$F$10:$BN$70,MATCH(ROUND(G2541*2,1)/2,神经网络!$D$10:$D$70,0),MATCH(ROUND(E2541*2,1)/2,神经网络!$F$8:$BN$8,0))</f>
        <v>2.2022131099294411</v>
      </c>
      <c r="I2541">
        <f t="shared" si="301"/>
        <v>23560.007532391723</v>
      </c>
      <c r="J2541">
        <f t="shared" si="302"/>
        <v>1018.0280116515695</v>
      </c>
      <c r="K2541">
        <f t="shared" si="303"/>
        <v>23.142789061540455</v>
      </c>
      <c r="L2541">
        <f>MIN(MAX(L2540*(1+MAX(MIN(((B2541-B2540)/B2540)/($K$7*卓尔金历!$O$8),0),-卓尔金历!$N$11))+MIN(MAX(((B2541-B2540)/B2540)/($K$7*卓尔金历!$O$8),0),卓尔金历!$N$11),0),1)</f>
        <v>0</v>
      </c>
      <c r="M2541">
        <f t="shared" si="304"/>
        <v>19599.641464240889</v>
      </c>
      <c r="N2541">
        <f t="shared" si="305"/>
        <v>-2.0144177775729365E-2</v>
      </c>
      <c r="O2541">
        <f t="shared" si="307"/>
        <v>6.5035060482337245E-2</v>
      </c>
      <c r="P2541">
        <f t="shared" si="308"/>
        <v>1</v>
      </c>
      <c r="Q2541">
        <f t="shared" si="306"/>
        <v>307.21282169691057</v>
      </c>
    </row>
    <row r="2542" spans="1:17">
      <c r="A2542" s="842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300"/>
        <v>1.5439138034442461</v>
      </c>
      <c r="G2542">
        <f>LN(F2542/参数实验室!$E$58)/参数实验室!$E$59</f>
        <v>3.7424910458019427E-2</v>
      </c>
      <c r="H2542" s="905">
        <f>INDEX(神经网络!$F$10:$BN$70,MATCH(ROUND(G2542*2,1)/2,神经网络!$D$10:$D$70,0),MATCH(ROUND(E2542*2,1)/2,神经网络!$F$8:$BN$8,0))</f>
        <v>2.2022131099294411</v>
      </c>
      <c r="I2542">
        <f t="shared" si="301"/>
        <v>27012.741945391102</v>
      </c>
      <c r="J2542">
        <f t="shared" si="302"/>
        <v>1085.7747097083109</v>
      </c>
      <c r="K2542">
        <f t="shared" si="303"/>
        <v>24.87877245975638</v>
      </c>
      <c r="L2542">
        <f>MIN(MAX(L2541*(1+MAX(MIN(((B2542-B2541)/B2541)/($K$7*卓尔金历!$O$8),0),-卓尔金历!$N$11))+MIN(MAX(((B2542-B2541)/B2541)/($K$7*卓尔金历!$O$8),0),卓尔金历!$N$11),0),1)</f>
        <v>1</v>
      </c>
      <c r="M2542">
        <f t="shared" si="304"/>
        <v>19599.641464240889</v>
      </c>
      <c r="N2542">
        <f t="shared" si="305"/>
        <v>6.6546988178482855E-2</v>
      </c>
      <c r="O2542">
        <f t="shared" si="307"/>
        <v>6.6344734300566963E-2</v>
      </c>
      <c r="P2542">
        <f t="shared" si="308"/>
        <v>6.483710077358118E-2</v>
      </c>
      <c r="Q2542">
        <f t="shared" si="306"/>
        <v>352.235060341326</v>
      </c>
    </row>
    <row r="2543" spans="1:17">
      <c r="A2543" s="842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300"/>
        <v>1.4683375701496166</v>
      </c>
      <c r="G2543">
        <f>LN(F2543/参数实验室!$E$58)/参数实验室!$E$59</f>
        <v>1.1082608282614315E-2</v>
      </c>
      <c r="H2543" s="905">
        <f>INDEX(神经网络!$F$10:$BN$70,MATCH(ROUND(G2543*2,1)/2,神经网络!$D$10:$D$70,0),MATCH(ROUND(E2543*2,1)/2,神经网络!$F$8:$BN$8,0))</f>
        <v>2.0683137737331485</v>
      </c>
      <c r="I2543">
        <f t="shared" si="301"/>
        <v>28646.926465370183</v>
      </c>
      <c r="J2543">
        <f t="shared" si="302"/>
        <v>1115.6019312876572</v>
      </c>
      <c r="K2543">
        <f t="shared" si="303"/>
        <v>25.678448254661181</v>
      </c>
      <c r="L2543">
        <f>MIN(MAX(L2542*(1+MAX(MIN(((B2543-B2542)/B2542)/($K$7*卓尔金历!$O$8),0),-卓尔金历!$N$11))+MIN(MAX(((B2543-B2542)/B2542)/($K$7*卓尔金历!$O$8),0),卓尔金历!$N$11),0),1)</f>
        <v>1</v>
      </c>
      <c r="M2543">
        <f t="shared" si="304"/>
        <v>20785.357106982865</v>
      </c>
      <c r="N2543">
        <f t="shared" si="305"/>
        <v>2.7470912071031143E-2</v>
      </c>
      <c r="O2543">
        <f t="shared" si="307"/>
        <v>6.6404092582300969E-2</v>
      </c>
      <c r="P2543">
        <f t="shared" si="308"/>
        <v>1</v>
      </c>
      <c r="Q2543">
        <f t="shared" si="306"/>
        <v>353.61668027806377</v>
      </c>
    </row>
    <row r="2544" spans="1:17">
      <c r="A2544" s="842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300"/>
        <v>1.5246360168990345</v>
      </c>
      <c r="G2544">
        <f>LN(F2544/参数实验室!$E$58)/参数实验室!$E$59</f>
        <v>3.0830161850977943E-2</v>
      </c>
      <c r="H2544" s="905">
        <f>INDEX(神经网络!$F$10:$BN$70,MATCH(ROUND(G2544*2,1)/2,神经网络!$D$10:$D$70,0),MATCH(ROUND(E2544*2,1)/2,神经网络!$F$8:$BN$8,0))</f>
        <v>2.1134355009563555</v>
      </c>
      <c r="I2544">
        <f t="shared" si="301"/>
        <v>26732.587612850642</v>
      </c>
      <c r="J2544">
        <f t="shared" si="302"/>
        <v>1079.5578787757863</v>
      </c>
      <c r="K2544">
        <f t="shared" si="303"/>
        <v>24.762533013204695</v>
      </c>
      <c r="L2544">
        <f>MIN(MAX(L2543*(1+MAX(MIN(((B2544-B2543)/B2543)/($K$7*卓尔金历!$O$8),0),-卓尔金历!$N$11))+MIN(MAX(((B2544-B2543)/B2543)/($K$7*卓尔金历!$O$8),0),卓尔金历!$N$11),0),1)</f>
        <v>4.9328078177247492E-2</v>
      </c>
      <c r="M2544">
        <f t="shared" si="304"/>
        <v>19396.369819935131</v>
      </c>
      <c r="N2544">
        <f t="shared" si="305"/>
        <v>-3.2309062489940275E-2</v>
      </c>
      <c r="O2544">
        <f t="shared" si="307"/>
        <v>6.6753636619856602E-2</v>
      </c>
      <c r="P2544">
        <f t="shared" si="308"/>
        <v>0.84025196739079189</v>
      </c>
      <c r="Q2544">
        <f t="shared" si="306"/>
        <v>329.98614697203533</v>
      </c>
    </row>
    <row r="2545" spans="1:17">
      <c r="A2545" s="842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300"/>
        <v>1.5191466274785113</v>
      </c>
      <c r="G2545">
        <f>LN(F2545/参数实验室!$E$58)/参数实验室!$E$59</f>
        <v>2.8937036295256971E-2</v>
      </c>
      <c r="H2545" s="905">
        <f>INDEX(神经网络!$F$10:$BN$70,MATCH(ROUND(G2545*2,1)/2,神经网络!$D$10:$D$70,0),MATCH(ROUND(E2545*2,1)/2,神经网络!$F$8:$BN$8,0))</f>
        <v>2.1134355009563555</v>
      </c>
      <c r="I2545">
        <f t="shared" si="301"/>
        <v>27644.115410734194</v>
      </c>
      <c r="J2545">
        <f t="shared" si="302"/>
        <v>1096.9753800726221</v>
      </c>
      <c r="K2545">
        <f t="shared" si="303"/>
        <v>25.200306144431515</v>
      </c>
      <c r="L2545">
        <f>MIN(MAX(L2544*(1+MAX(MIN(((B2545-B2544)/B2544)/($K$7*卓尔金历!$O$8),0),-卓尔金历!$N$11))+MIN(MAX(((B2545-B2544)/B2544)/($K$7*卓尔金历!$O$8),0),卓尔金历!$N$11),0),1)</f>
        <v>0.52405759043374078</v>
      </c>
      <c r="M2545">
        <f t="shared" si="304"/>
        <v>19428.994297832083</v>
      </c>
      <c r="N2545">
        <f t="shared" si="305"/>
        <v>1.6133920783003419E-2</v>
      </c>
      <c r="O2545">
        <f t="shared" si="307"/>
        <v>6.588058279020223E-2</v>
      </c>
      <c r="P2545">
        <f t="shared" si="308"/>
        <v>1</v>
      </c>
      <c r="Q2545">
        <f t="shared" si="306"/>
        <v>339.44055115698416</v>
      </c>
    </row>
    <row r="2546" spans="1:17">
      <c r="A2546" s="842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300"/>
        <v>1.4999124021207748</v>
      </c>
      <c r="G2546">
        <f>LN(F2546/参数实验室!$E$58)/参数实验室!$E$59</f>
        <v>2.2249325036626789E-2</v>
      </c>
      <c r="H2546" s="905">
        <f>INDEX(神经网络!$F$10:$BN$70,MATCH(ROUND(G2546*2,1)/2,神经网络!$D$10:$D$70,0),MATCH(ROUND(E2546*2,1)/2,神经网络!$F$8:$BN$8,0))</f>
        <v>1.9718337505307557</v>
      </c>
      <c r="I2546">
        <f t="shared" si="301"/>
        <v>29905.948122601287</v>
      </c>
      <c r="J2546">
        <f t="shared" si="302"/>
        <v>1139.4437572323523</v>
      </c>
      <c r="K2546">
        <f t="shared" si="303"/>
        <v>26.246094142672938</v>
      </c>
      <c r="L2546">
        <f>MIN(MAX(L2545*(1+MAX(MIN(((B2546-B2545)/B2545)/($K$7*卓尔金历!$O$8),0),-卓尔金历!$N$11))+MIN(MAX(((B2546-B2545)/B2545)/($K$7*卓尔金历!$O$8),0),卓尔金历!$N$11),0),1)</f>
        <v>1</v>
      </c>
      <c r="M2546">
        <f t="shared" si="304"/>
        <v>20262.07508716598</v>
      </c>
      <c r="N2546">
        <f t="shared" si="305"/>
        <v>3.8714065904486082E-2</v>
      </c>
      <c r="O2546">
        <f t="shared" si="307"/>
        <v>6.5346090683233729E-2</v>
      </c>
      <c r="P2546">
        <f t="shared" si="308"/>
        <v>0.62386333663661175</v>
      </c>
      <c r="Q2546">
        <f t="shared" si="306"/>
        <v>367.21346886239002</v>
      </c>
    </row>
    <row r="2547" spans="1:17">
      <c r="A2547" s="842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300"/>
        <v>1.603044476291565</v>
      </c>
      <c r="G2547">
        <f>LN(F2547/参数实验室!$E$58)/参数实验室!$E$59</f>
        <v>5.7151022526006928E-2</v>
      </c>
      <c r="H2547" s="905">
        <f>INDEX(神经网络!$F$10:$BN$70,MATCH(ROUND(G2547*2,1)/2,神经网络!$D$10:$D$70,0),MATCH(ROUND(E2547*2,1)/2,神经网络!$F$8:$BN$8,0))</f>
        <v>1.9197241890236587</v>
      </c>
      <c r="I2547">
        <f t="shared" si="301"/>
        <v>26773.843442932786</v>
      </c>
      <c r="J2547">
        <f t="shared" si="302"/>
        <v>1078.9234268385133</v>
      </c>
      <c r="K2547">
        <f t="shared" si="303"/>
        <v>24.81533237385171</v>
      </c>
      <c r="L2547">
        <f>MIN(MAX(L2546*(1+MAX(MIN(((B2547-B2546)/B2546)/($K$7*卓尔金历!$O$8),0),-卓尔金历!$N$11))+MIN(MAX(((B2547-B2546)/B2546)/($K$7*卓尔金历!$O$8),0),卓尔金历!$N$11),0),1)</f>
        <v>0</v>
      </c>
      <c r="M2547">
        <f t="shared" si="304"/>
        <v>18139.990880367492</v>
      </c>
      <c r="N2547">
        <f t="shared" si="305"/>
        <v>-5.3113925114513467E-2</v>
      </c>
      <c r="O2547">
        <f t="shared" si="307"/>
        <v>6.656106220350376E-2</v>
      </c>
      <c r="P2547">
        <f t="shared" si="308"/>
        <v>0.30577405469807223</v>
      </c>
      <c r="Q2547">
        <f t="shared" si="306"/>
        <v>343.22034706969453</v>
      </c>
    </row>
    <row r="2548" spans="1:17">
      <c r="A2548" s="842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300"/>
        <v>1.6084827593301541</v>
      </c>
      <c r="G2548">
        <f>LN(F2548/参数实验室!$E$58)/参数实验室!$E$59</f>
        <v>5.8928561596385334E-2</v>
      </c>
      <c r="H2548" s="905">
        <f>INDEX(神经网络!$F$10:$BN$70,MATCH(ROUND(G2548*2,1)/2,神经网络!$D$10:$D$70,0),MATCH(ROUND(E2548*2,1)/2,神经网络!$F$8:$BN$8,0))</f>
        <v>2.0169261782531702</v>
      </c>
      <c r="I2548">
        <f t="shared" si="301"/>
        <v>27114.675806818603</v>
      </c>
      <c r="J2548">
        <f t="shared" si="302"/>
        <v>1086.0779697538001</v>
      </c>
      <c r="K2548">
        <f t="shared" si="303"/>
        <v>24.965680698748685</v>
      </c>
      <c r="L2548">
        <f>MIN(MAX(L2547*(1+MAX(MIN(((B2548-B2547)/B2547)/($K$7*卓尔金历!$O$8),0),-卓尔金历!$N$11))+MIN(MAX(((B2548-B2547)/B2547)/($K$7*卓尔金历!$O$8),0),卓尔金历!$N$11),0),1)</f>
        <v>0.19511811012070909</v>
      </c>
      <c r="M2548">
        <f t="shared" si="304"/>
        <v>18139.990880367492</v>
      </c>
      <c r="N2548">
        <f t="shared" si="305"/>
        <v>6.631186919586334E-3</v>
      </c>
      <c r="O2548">
        <f t="shared" si="307"/>
        <v>6.6546154096922105E-2</v>
      </c>
      <c r="P2548">
        <f t="shared" si="308"/>
        <v>1</v>
      </c>
      <c r="Q2548">
        <f t="shared" si="306"/>
        <v>344.55633878637684</v>
      </c>
    </row>
    <row r="2549" spans="1:17">
      <c r="A2549" s="842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300"/>
        <v>1.5261407856970317</v>
      </c>
      <c r="G2549">
        <f>LN(F2549/参数实验室!$E$58)/参数实验室!$E$59</f>
        <v>3.1347921164545454E-2</v>
      </c>
      <c r="H2549" s="905">
        <f>INDEX(神经网络!$F$10:$BN$70,MATCH(ROUND(G2549*2,1)/2,神经网络!$D$10:$D$70,0),MATCH(ROUND(E2549*2,1)/2,神经网络!$F$8:$BN$8,0))</f>
        <v>2.0169261782531702</v>
      </c>
      <c r="I2549">
        <f t="shared" si="301"/>
        <v>28988.506848794776</v>
      </c>
      <c r="J2549">
        <f t="shared" si="302"/>
        <v>1123.291169546306</v>
      </c>
      <c r="K2549">
        <f t="shared" si="303"/>
        <v>25.806761091608283</v>
      </c>
      <c r="L2549">
        <f>MIN(MAX(L2548*(1+MAX(MIN(((B2549-B2548)/B2548)/($K$7*卓尔金历!$O$8),0),-卓尔金历!$N$11))+MIN(MAX(((B2549-B2548)/B2548)/($K$7*卓尔金历!$O$8),0),卓尔金历!$N$11),0),1)</f>
        <v>1</v>
      </c>
      <c r="M2549">
        <f t="shared" si="304"/>
        <v>18384.593248977657</v>
      </c>
      <c r="N2549">
        <f t="shared" si="305"/>
        <v>3.4263838167108686E-2</v>
      </c>
      <c r="O2549">
        <f t="shared" si="307"/>
        <v>6.6567253396431186E-2</v>
      </c>
      <c r="P2549">
        <f t="shared" si="308"/>
        <v>0.77486318429589152</v>
      </c>
      <c r="Q2549">
        <f t="shared" si="306"/>
        <v>368.36781150792092</v>
      </c>
    </row>
    <row r="2550" spans="1:17">
      <c r="A2550" s="842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300"/>
        <v>1.4586001065395133</v>
      </c>
      <c r="G2550">
        <f>LN(F2550/参数实验室!$E$58)/参数实验室!$E$59</f>
        <v>7.5903808662194086E-3</v>
      </c>
      <c r="H2550" s="905">
        <f>INDEX(神经网络!$F$10:$BN$70,MATCH(ROUND(G2550*2,1)/2,神经网络!$D$10:$D$70,0),MATCH(ROUND(E2550*2,1)/2,神经网络!$F$8:$BN$8,0))</f>
        <v>2.1570611804478532</v>
      </c>
      <c r="I2550">
        <f t="shared" si="301"/>
        <v>30369.260239639239</v>
      </c>
      <c r="J2550">
        <f t="shared" si="302"/>
        <v>1149.8184429990813</v>
      </c>
      <c r="K2550">
        <f t="shared" si="303"/>
        <v>26.412222229125877</v>
      </c>
      <c r="L2550">
        <f>MIN(MAX(L2549*(1+MAX(MIN(((B2550-B2549)/B2549)/($K$7*卓尔金历!$O$8),0),-卓尔金历!$N$11))+MIN(MAX(((B2550-B2549)/B2549)/($K$7*卓尔金历!$O$8),0),卓尔金历!$N$11),0),1)</f>
        <v>1</v>
      </c>
      <c r="M2550">
        <f t="shared" si="304"/>
        <v>19260.270964985219</v>
      </c>
      <c r="N2550">
        <f t="shared" si="305"/>
        <v>2.3615669892152271E-2</v>
      </c>
      <c r="O2550">
        <f t="shared" si="307"/>
        <v>6.4648826212287902E-2</v>
      </c>
      <c r="P2550">
        <f t="shared" si="308"/>
        <v>1</v>
      </c>
      <c r="Q2550">
        <f t="shared" si="306"/>
        <v>381.96336751180382</v>
      </c>
    </row>
    <row r="2551" spans="1:17">
      <c r="A2551" s="842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300"/>
        <v>1.2921514317513996</v>
      </c>
      <c r="G2551">
        <f>LN(F2551/参数实验室!$E$58)/参数实验室!$E$59</f>
        <v>-5.6005416659344297E-2</v>
      </c>
      <c r="H2551" s="905">
        <f>INDEX(神经网络!$F$10:$BN$70,MATCH(ROUND(G2551*2,1)/2,神经网络!$D$10:$D$70,0),MATCH(ROUND(E2551*2,1)/2,神经网络!$F$8:$BN$8,0))</f>
        <v>2.1129284620386226</v>
      </c>
      <c r="I2551">
        <f t="shared" si="301"/>
        <v>39210.600801441404</v>
      </c>
      <c r="J2551">
        <f t="shared" si="302"/>
        <v>1305.0037907505675</v>
      </c>
      <c r="K2551">
        <f t="shared" si="303"/>
        <v>30.046350117411986</v>
      </c>
      <c r="L2551">
        <f>MIN(MAX(L2550*(1+MAX(MIN(((B2551-B2550)/B2550)/($K$7*卓尔金历!$O$8),0),-卓尔金历!$N$11))+MIN(MAX(((B2551-B2550)/B2550)/($K$7*卓尔金历!$O$8),0),卓尔金历!$N$11),0),1)</f>
        <v>1</v>
      </c>
      <c r="M2551">
        <f t="shared" si="304"/>
        <v>24867.474221512326</v>
      </c>
      <c r="N2551">
        <f t="shared" si="305"/>
        <v>0.13496508835491883</v>
      </c>
      <c r="O2551">
        <f t="shared" si="307"/>
        <v>6.673610092890285E-2</v>
      </c>
      <c r="P2551">
        <f t="shared" si="308"/>
        <v>1.9118591531380902E-2</v>
      </c>
      <c r="Q2551">
        <f t="shared" si="306"/>
        <v>493.16358074244306</v>
      </c>
    </row>
    <row r="2552" spans="1:17">
      <c r="A2552" s="842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300"/>
        <v>1.328101793870164</v>
      </c>
      <c r="G2552">
        <f>LN(F2552/参数实验室!$E$58)/参数实验室!$E$59</f>
        <v>-4.160232246435263E-2</v>
      </c>
      <c r="H2552" s="905">
        <f>INDEX(神经网络!$F$10:$BN$70,MATCH(ROUND(G2552*2,1)/2,神经网络!$D$10:$D$70,0),MATCH(ROUND(E2552*2,1)/2,神经网络!$F$8:$BN$8,0))</f>
        <v>2.201623977016133</v>
      </c>
      <c r="I2552">
        <f t="shared" si="301"/>
        <v>37617.692948188713</v>
      </c>
      <c r="J2552">
        <f t="shared" si="302"/>
        <v>1279.9130122501087</v>
      </c>
      <c r="K2552">
        <f t="shared" si="303"/>
        <v>29.39081999178692</v>
      </c>
      <c r="L2552">
        <f>MIN(MAX(L2551*(1+MAX(MIN(((B2552-B2551)/B2551)/($K$7*卓尔金历!$O$8),0),-卓尔金历!$N$11))+MIN(MAX(((B2552-B2551)/B2551)/($K$7*卓尔金历!$O$8),0),卓尔金历!$N$11),0),1)</f>
        <v>0.43427069728251155</v>
      </c>
      <c r="M2552">
        <f t="shared" si="304"/>
        <v>23857.247543818838</v>
      </c>
      <c r="N2552">
        <f t="shared" si="305"/>
        <v>-1.9226594342709048E-2</v>
      </c>
      <c r="O2552">
        <f t="shared" si="307"/>
        <v>6.3764124078741463E-2</v>
      </c>
      <c r="P2552">
        <f t="shared" si="308"/>
        <v>1</v>
      </c>
      <c r="Q2552">
        <f t="shared" si="306"/>
        <v>492.78054963297723</v>
      </c>
    </row>
    <row r="2553" spans="1:17">
      <c r="A2553" s="842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300"/>
        <v>1.2511970436968118</v>
      </c>
      <c r="G2553">
        <f>LN(F2553/参数实验室!$E$58)/参数实验室!$E$59</f>
        <v>-7.2909851488360794E-2</v>
      </c>
      <c r="H2553" s="905">
        <f>INDEX(神经网络!$F$10:$BN$70,MATCH(ROUND(G2553*2,1)/2,神经网络!$D$10:$D$70,0),MATCH(ROUND(E2553*2,1)/2,神经网络!$F$8:$BN$8,0))</f>
        <v>2.1129284620386226</v>
      </c>
      <c r="I2553">
        <f t="shared" si="301"/>
        <v>41298.077568150708</v>
      </c>
      <c r="J2553">
        <f t="shared" si="302"/>
        <v>1336.7902318343231</v>
      </c>
      <c r="K2553">
        <f t="shared" si="303"/>
        <v>30.893461505536376</v>
      </c>
      <c r="L2553">
        <f>MIN(MAX(L2552*(1+MAX(MIN(((B2553-B2552)/B2552)/($K$7*卓尔金历!$O$8),0),-卓尔金历!$N$11))+MIN(MAX(((B2553-B2552)/B2552)/($K$7*卓尔金历!$O$8),0),卓尔金历!$N$11),0),1)</f>
        <v>1</v>
      </c>
      <c r="M2553">
        <f t="shared" si="304"/>
        <v>24870.88327860519</v>
      </c>
      <c r="N2553">
        <f t="shared" si="305"/>
        <v>4.4438347793826508E-2</v>
      </c>
      <c r="O2553">
        <f t="shared" si="307"/>
        <v>5.8593805342463445E-2</v>
      </c>
      <c r="P2553">
        <f t="shared" si="308"/>
        <v>0.35792276904114212</v>
      </c>
      <c r="Q2553">
        <f t="shared" si="306"/>
        <v>540.99248964704327</v>
      </c>
    </row>
    <row r="2554" spans="1:17">
      <c r="A2554" s="842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300"/>
        <v>1.2779491862939321</v>
      </c>
      <c r="G2554">
        <f>LN(F2554/参数实验室!$E$58)/参数实验室!$E$59</f>
        <v>-6.1806109263661937E-2</v>
      </c>
      <c r="H2554" s="905">
        <f>INDEX(神经网络!$F$10:$BN$70,MATCH(ROUND(G2554*2,1)/2,神经网络!$D$10:$D$70,0),MATCH(ROUND(E2554*2,1)/2,神经网络!$F$8:$BN$8,0))</f>
        <v>2.1129284620386226</v>
      </c>
      <c r="I2554">
        <f t="shared" si="301"/>
        <v>42785.865966431469</v>
      </c>
      <c r="J2554">
        <f t="shared" si="302"/>
        <v>1359.5826184110756</v>
      </c>
      <c r="K2554">
        <f t="shared" si="303"/>
        <v>31.46985360583286</v>
      </c>
      <c r="L2554">
        <f>MIN(MAX(L2553*(1+MAX(MIN(((B2554-B2553)/B2553)/($K$7*卓尔金历!$O$8),0),-卓尔金历!$N$11))+MIN(MAX(((B2554-B2553)/B2553)/($K$7*卓尔金历!$O$8),0),卓尔金历!$N$11),0),1)</f>
        <v>1</v>
      </c>
      <c r="M2554">
        <f t="shared" si="304"/>
        <v>25766.871997107679</v>
      </c>
      <c r="N2554">
        <f t="shared" si="305"/>
        <v>1.7050084623581738E-2</v>
      </c>
      <c r="O2554">
        <f t="shared" si="307"/>
        <v>5.6866697387553553E-2</v>
      </c>
      <c r="P2554">
        <f t="shared" si="308"/>
        <v>1</v>
      </c>
      <c r="Q2554">
        <f t="shared" si="306"/>
        <v>547.96825550115739</v>
      </c>
    </row>
    <row r="2555" spans="1:17">
      <c r="A2555" s="842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300"/>
        <v>1.3360388156261496</v>
      </c>
      <c r="G2555">
        <f>LN(F2555/参数实验室!$E$58)/参数实验室!$E$59</f>
        <v>-3.8475017344979955E-2</v>
      </c>
      <c r="H2555" s="905">
        <f>INDEX(神经网络!$F$10:$BN$70,MATCH(ROUND(G2555*2,1)/2,神经网络!$D$10:$D$70,0),MATCH(ROUND(E2555*2,1)/2,神经网络!$F$8:$BN$8,0))</f>
        <v>2.1129284620386226</v>
      </c>
      <c r="I2555">
        <f t="shared" si="301"/>
        <v>41090.95836721699</v>
      </c>
      <c r="J2555">
        <f t="shared" si="302"/>
        <v>1334.0928135349734</v>
      </c>
      <c r="K2555">
        <f t="shared" si="303"/>
        <v>30.800674398610564</v>
      </c>
      <c r="L2555">
        <f>MIN(MAX(L2554*(1+MAX(MIN(((B2555-B2554)/B2554)/($K$7*卓尔金历!$O$8),0),-卓尔金历!$N$11))+MIN(MAX(((B2555-B2554)/B2554)/($K$7*卓尔金历!$O$8),0),卓尔金历!$N$11),0),1)</f>
        <v>0.44834543275469729</v>
      </c>
      <c r="M2555">
        <f t="shared" si="304"/>
        <v>24746.15017298593</v>
      </c>
      <c r="N2555">
        <f t="shared" si="305"/>
        <v>-1.8748257392325222E-2</v>
      </c>
      <c r="O2555">
        <f t="shared" si="307"/>
        <v>5.6803262242068171E-2</v>
      </c>
      <c r="P2555">
        <f t="shared" si="308"/>
        <v>1</v>
      </c>
      <c r="Q2555">
        <f t="shared" si="306"/>
        <v>526.26119081054469</v>
      </c>
    </row>
    <row r="2556" spans="1:17">
      <c r="A2556" s="842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300"/>
        <v>1.3347856759443339</v>
      </c>
      <c r="G2556">
        <f>LN(F2556/参数实验室!$E$58)/参数实验室!$E$59</f>
        <v>-3.8967536025175463E-2</v>
      </c>
      <c r="H2556" s="905">
        <f>INDEX(神经网络!$F$10:$BN$70,MATCH(ROUND(G2556*2,1)/2,神经网络!$D$10:$D$70,0),MATCH(ROUND(E2556*2,1)/2,神经网络!$F$8:$BN$8,0))</f>
        <v>2.201623977016133</v>
      </c>
      <c r="I2556">
        <f t="shared" si="301"/>
        <v>43091.310807595211</v>
      </c>
      <c r="J2556">
        <f t="shared" si="302"/>
        <v>1364.8298152507869</v>
      </c>
      <c r="K2556">
        <f t="shared" si="303"/>
        <v>31.572662266084219</v>
      </c>
      <c r="L2556">
        <f>MIN(MAX(L2555*(1+MAX(MIN(((B2556-B2555)/B2555)/($K$7*卓尔金历!$O$8),0),-卓尔金历!$N$11))+MIN(MAX(((B2556-B2555)/B2555)/($K$7*卓尔金历!$O$8),0),卓尔金历!$N$11),0),1)</f>
        <v>1</v>
      </c>
      <c r="M2556">
        <f t="shared" si="304"/>
        <v>25286.258215296886</v>
      </c>
      <c r="N2556">
        <f t="shared" si="305"/>
        <v>2.3039627681052412E-2</v>
      </c>
      <c r="O2556">
        <f t="shared" si="307"/>
        <v>4.4063201110414611E-2</v>
      </c>
      <c r="P2556">
        <f t="shared" si="308"/>
        <v>0.74204434281863796</v>
      </c>
      <c r="Q2556">
        <f t="shared" si="306"/>
        <v>551.88015661578345</v>
      </c>
    </row>
    <row r="2557" spans="1:17">
      <c r="A2557" s="842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300"/>
        <v>1.2683501589100494</v>
      </c>
      <c r="G2557">
        <f>LN(F2557/参数实验室!$E$58)/参数实验室!$E$59</f>
        <v>-6.5763312652021177E-2</v>
      </c>
      <c r="H2557" s="905">
        <f>INDEX(神经网络!$F$10:$BN$70,MATCH(ROUND(G2557*2,1)/2,神经网络!$D$10:$D$70,0),MATCH(ROUND(E2557*2,1)/2,神经网络!$F$8:$BN$8,0))</f>
        <v>2.281936775948886</v>
      </c>
      <c r="I2557">
        <f t="shared" si="301"/>
        <v>49543.161895154793</v>
      </c>
      <c r="J2557">
        <f t="shared" si="302"/>
        <v>1457.6473404892051</v>
      </c>
      <c r="K2557">
        <f t="shared" si="303"/>
        <v>33.988441867240311</v>
      </c>
      <c r="L2557">
        <f>MIN(MAX(L2556*(1+MAX(MIN(((B2557-B2556)/B2556)/($K$7*卓尔金历!$O$8),0),-卓尔金历!$N$11))+MIN(MAX(((B2557-B2556)/B2556)/($K$7*卓尔金历!$O$8),0),卓尔金历!$N$11),0),1)</f>
        <v>1</v>
      </c>
      <c r="M2557">
        <f t="shared" si="304"/>
        <v>29072.245912332091</v>
      </c>
      <c r="N2557">
        <f t="shared" si="305"/>
        <v>6.800666588703079E-2</v>
      </c>
      <c r="O2557">
        <f t="shared" si="307"/>
        <v>4.4500087451857323E-2</v>
      </c>
      <c r="P2557">
        <f t="shared" si="308"/>
        <v>2.5375355353780139E-2</v>
      </c>
      <c r="Q2557">
        <f t="shared" si="306"/>
        <v>613.19551445627076</v>
      </c>
    </row>
    <row r="2558" spans="1:17">
      <c r="A2558" s="842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300"/>
        <v>1.1666159904800486</v>
      </c>
      <c r="G2558">
        <f>LN(F2558/参数实验室!$E$58)/参数实验室!$E$59</f>
        <v>-0.10964621554151933</v>
      </c>
      <c r="H2558" s="905">
        <f>INDEX(神经网络!$F$10:$BN$70,MATCH(ROUND(G2558*2,1)/2,神经网络!$D$10:$D$70,0),MATCH(ROUND(E2558*2,1)/2,神经网络!$F$8:$BN$8,0))</f>
        <v>2.3195979214163072</v>
      </c>
      <c r="I2558">
        <f t="shared" si="301"/>
        <v>58722.111188845622</v>
      </c>
      <c r="J2558">
        <f t="shared" si="302"/>
        <v>1575.9945732412898</v>
      </c>
      <c r="K2558">
        <f t="shared" si="303"/>
        <v>37.26035113691669</v>
      </c>
      <c r="L2558">
        <f>MIN(MAX(L2557*(1+MAX(MIN(((B2558-B2557)/B2557)/($K$7*卓尔金历!$O$8),0),-卓尔金历!$N$11))+MIN(MAX(((B2558-B2557)/B2557)/($K$7*卓尔金历!$O$8),0),卓尔金历!$N$11),0),1)</f>
        <v>1</v>
      </c>
      <c r="M2558">
        <f t="shared" si="304"/>
        <v>34458.512369199154</v>
      </c>
      <c r="N2558">
        <f t="shared" si="305"/>
        <v>8.119057982321419E-2</v>
      </c>
      <c r="O2558">
        <f t="shared" si="307"/>
        <v>4.5473295525827066E-2</v>
      </c>
      <c r="P2558">
        <f t="shared" si="308"/>
        <v>1.8704544369199928E-2</v>
      </c>
      <c r="Q2558">
        <f t="shared" si="306"/>
        <v>616.0783532164578</v>
      </c>
    </row>
    <row r="2559" spans="1:17">
      <c r="A2559" s="842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300"/>
        <v>1.1294210273168768</v>
      </c>
      <c r="G2559">
        <f>LN(F2559/参数实验室!$E$58)/参数实验室!$E$59</f>
        <v>-0.12665259184766217</v>
      </c>
      <c r="H2559" s="905">
        <f>INDEX(神经网络!$F$10:$BN$70,MATCH(ROUND(G2559*2,1)/2,神经网络!$D$10:$D$70,0),MATCH(ROUND(E2559*2,1)/2,神经网络!$F$8:$BN$8,0))</f>
        <v>2.3519433799318166</v>
      </c>
      <c r="I2559">
        <f t="shared" si="301"/>
        <v>62975.794974885219</v>
      </c>
      <c r="J2559">
        <f t="shared" si="302"/>
        <v>1625.2104864131504</v>
      </c>
      <c r="K2559">
        <f t="shared" si="303"/>
        <v>38.749316166346667</v>
      </c>
      <c r="L2559">
        <f>MIN(MAX(L2558*(1+MAX(MIN(((B2559-B2558)/B2558)/($K$7*卓尔金历!$O$8),0),-卓尔金历!$N$11))+MIN(MAX(((B2559-B2558)/B2558)/($K$7*卓尔金历!$O$8),0),卓尔金历!$N$11),0),1)</f>
        <v>1</v>
      </c>
      <c r="M2559">
        <f t="shared" si="304"/>
        <v>36954.601361717352</v>
      </c>
      <c r="N2559">
        <f t="shared" si="305"/>
        <v>3.1228478833299614E-2</v>
      </c>
      <c r="O2559">
        <f t="shared" si="307"/>
        <v>4.4726001750075295E-2</v>
      </c>
      <c r="P2559">
        <f t="shared" si="308"/>
        <v>0.42103298588692945</v>
      </c>
      <c r="Q2559">
        <f t="shared" si="306"/>
        <v>616.91308437275404</v>
      </c>
    </row>
    <row r="2560" spans="1:17">
      <c r="A2560" s="842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300"/>
        <v>1.0624782134596826</v>
      </c>
      <c r="G2560">
        <f>LN(F2560/参数实验室!$E$58)/参数实验室!$E$59</f>
        <v>-0.15872170901428578</v>
      </c>
      <c r="H2560" s="905">
        <f>INDEX(神经网络!$F$10:$BN$70,MATCH(ROUND(G2560*2,1)/2,神经网络!$D$10:$D$70,0),MATCH(ROUND(E2560*2,1)/2,神经网络!$F$8:$BN$8,0))</f>
        <v>2.2803969846435739</v>
      </c>
      <c r="I2560">
        <f t="shared" si="301"/>
        <v>73506.224227098282</v>
      </c>
      <c r="J2560">
        <f t="shared" si="302"/>
        <v>1740.7565540082182</v>
      </c>
      <c r="K2560">
        <f t="shared" si="303"/>
        <v>42.226596279557221</v>
      </c>
      <c r="L2560">
        <f>MIN(MAX(L2559*(1+MAX(MIN(((B2560-B2559)/B2559)/($K$7*卓尔金历!$O$8),0),-卓尔金历!$N$11))+MIN(MAX(((B2560-B2559)/B2559)/($K$7*卓尔金历!$O$8),0),卓尔金历!$N$11),0),1)</f>
        <v>1</v>
      </c>
      <c r="M2560">
        <f t="shared" si="304"/>
        <v>43133.924946889936</v>
      </c>
      <c r="N2560">
        <f t="shared" si="305"/>
        <v>7.1096063285980185E-2</v>
      </c>
      <c r="O2560">
        <f t="shared" si="307"/>
        <v>4.5885263075784874E-2</v>
      </c>
      <c r="P2560">
        <f t="shared" si="308"/>
        <v>2.5141023773608072E-2</v>
      </c>
      <c r="Q2560">
        <f t="shared" si="306"/>
        <v>660.34535349391717</v>
      </c>
    </row>
    <row r="2561" spans="1:17">
      <c r="A2561" s="842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300"/>
        <v>1.122995210033749</v>
      </c>
      <c r="G2561">
        <f>LN(F2561/参数实验室!$E$58)/参数实验室!$E$59</f>
        <v>-0.12964726510115301</v>
      </c>
      <c r="H2561" s="905">
        <f>INDEX(神经网络!$F$10:$BN$70,MATCH(ROUND(G2561*2,1)/2,神经网络!$D$10:$D$70,0),MATCH(ROUND(E2561*2,1)/2,神经网络!$F$8:$BN$8,0))</f>
        <v>2.3519433799318166</v>
      </c>
      <c r="I2561">
        <f t="shared" si="301"/>
        <v>66412.842041225784</v>
      </c>
      <c r="J2561">
        <f t="shared" si="302"/>
        <v>1667.0922948006846</v>
      </c>
      <c r="K2561">
        <f t="shared" si="303"/>
        <v>39.837531640181936</v>
      </c>
      <c r="L2561">
        <f>MIN(MAX(L2560*(1+MAX(MIN(((B2561-B2560)/B2560)/($K$7*卓尔金历!$O$8),0),-卓尔金历!$N$11))+MIN(MAX(((B2561-B2560)/B2560)/($K$7*卓尔金历!$O$8),0),卓尔金历!$N$11),0),1)</f>
        <v>0</v>
      </c>
      <c r="M2561">
        <f t="shared" si="304"/>
        <v>38971.482676970772</v>
      </c>
      <c r="N2561">
        <f t="shared" si="305"/>
        <v>-4.2317381507435074E-2</v>
      </c>
      <c r="O2561">
        <f t="shared" si="307"/>
        <v>4.4680975794134797E-2</v>
      </c>
      <c r="P2561">
        <f t="shared" si="308"/>
        <v>0.10272902419589955</v>
      </c>
      <c r="Q2561">
        <f t="shared" si="306"/>
        <v>658.74327669935917</v>
      </c>
    </row>
    <row r="2562" spans="1:17">
      <c r="A2562" s="842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300"/>
        <v>1.0660061864365986</v>
      </c>
      <c r="G2562">
        <f>LN(F2562/参数实验室!$E$58)/参数实验室!$E$59</f>
        <v>-0.15698181129493016</v>
      </c>
      <c r="H2562" s="905">
        <f>INDEX(神经网络!$F$10:$BN$70,MATCH(ROUND(G2562*2,1)/2,神经网络!$D$10:$D$70,0),MATCH(ROUND(E2562*2,1)/2,神经网络!$F$8:$BN$8,0))</f>
        <v>2.2803969846435739</v>
      </c>
      <c r="I2562">
        <f t="shared" si="301"/>
        <v>73324.581018176032</v>
      </c>
      <c r="J2562">
        <f t="shared" si="302"/>
        <v>1740.8603008658858</v>
      </c>
      <c r="K2562">
        <f t="shared" si="303"/>
        <v>42.119738718669815</v>
      </c>
      <c r="L2562">
        <f>MIN(MAX(L2561*(1+MAX(MIN(((B2562-B2561)/B2561)/($K$7*卓尔金历!$O$8),0),-卓尔金历!$N$11))+MIN(MAX(((B2562-B2561)/B2561)/($K$7*卓尔金历!$O$8),0),卓尔金历!$N$11),0),1)</f>
        <v>1</v>
      </c>
      <c r="M2562">
        <f t="shared" si="304"/>
        <v>38971.482676970772</v>
      </c>
      <c r="N2562">
        <f t="shared" si="305"/>
        <v>4.4249503338998256E-2</v>
      </c>
      <c r="O2562">
        <f t="shared" si="307"/>
        <v>4.3764300505536501E-2</v>
      </c>
      <c r="P2562">
        <f t="shared" si="308"/>
        <v>4.4188335896002622E-2</v>
      </c>
      <c r="Q2562">
        <f t="shared" si="306"/>
        <v>665.78606479548239</v>
      </c>
    </row>
    <row r="2563" spans="1:17">
      <c r="A2563" s="842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300"/>
        <v>1.0723309731249711</v>
      </c>
      <c r="G2563">
        <f>LN(F2563/参数实验室!$E$58)/参数实验室!$E$59</f>
        <v>-0.15387696926304104</v>
      </c>
      <c r="H2563" s="905">
        <f>INDEX(神经网络!$F$10:$BN$70,MATCH(ROUND(G2563*2,1)/2,神经网络!$D$10:$D$70,0),MATCH(ROUND(E2563*2,1)/2,神经网络!$F$8:$BN$8,0))</f>
        <v>2.2002514419511074</v>
      </c>
      <c r="I2563">
        <f t="shared" si="301"/>
        <v>72398.232565476108</v>
      </c>
      <c r="J2563">
        <f t="shared" si="302"/>
        <v>1731.2158333665841</v>
      </c>
      <c r="K2563">
        <f t="shared" si="303"/>
        <v>41.81929899791173</v>
      </c>
      <c r="L2563">
        <f>MIN(MAX(L2562*(1+MAX(MIN(((B2563-B2562)/B2562)/($K$7*卓尔金历!$O$8),0),-卓尔金历!$N$11))+MIN(MAX(((B2563-B2562)/B2562)/($K$7*卓尔金历!$O$8),0),卓尔金历!$N$11),0),1)</f>
        <v>0.83698759937289902</v>
      </c>
      <c r="M2563">
        <f t="shared" si="304"/>
        <v>38479.135197095165</v>
      </c>
      <c r="N2563">
        <f t="shared" si="305"/>
        <v>-5.5400582657348591E-3</v>
      </c>
      <c r="O2563">
        <f t="shared" si="307"/>
        <v>4.3337578302442677E-2</v>
      </c>
      <c r="P2563">
        <f t="shared" si="308"/>
        <v>1</v>
      </c>
      <c r="Q2563">
        <f t="shared" si="306"/>
        <v>665.41438655379591</v>
      </c>
    </row>
    <row r="2564" spans="1:17">
      <c r="A2564" s="842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300"/>
        <v>1.1173766936719842</v>
      </c>
      <c r="G2564">
        <f>LN(F2564/参数实验室!$E$58)/参数实验室!$E$59</f>
        <v>-0.13227978089544876</v>
      </c>
      <c r="H2564" s="905">
        <f>INDEX(神经网络!$F$10:$BN$70,MATCH(ROUND(G2564*2,1)/2,神经网络!$D$10:$D$70,0),MATCH(ROUND(E2564*2,1)/2,神经网络!$F$8:$BN$8,0))</f>
        <v>2.2002514419511074</v>
      </c>
      <c r="I2564">
        <f t="shared" si="301"/>
        <v>67143.128294194044</v>
      </c>
      <c r="J2564">
        <f t="shared" si="302"/>
        <v>1674.1031882207399</v>
      </c>
      <c r="K2564">
        <f t="shared" si="303"/>
        <v>40.106923376422628</v>
      </c>
      <c r="L2564">
        <f>MIN(MAX(L2563*(1+MAX(MIN(((B2564-B2563)/B2563)/($K$7*卓尔金历!$O$8),0),-卓尔金历!$N$11))+MIN(MAX(((B2564-B2563)/B2563)/($K$7*卓尔金历!$O$8),0),卓尔金历!$N$11),0),1)</f>
        <v>2.4519357919329514E-2</v>
      </c>
      <c r="M2564">
        <f t="shared" si="304"/>
        <v>36141.387164606203</v>
      </c>
      <c r="N2564">
        <f t="shared" si="305"/>
        <v>-3.2989904577513503E-2</v>
      </c>
      <c r="O2564">
        <f t="shared" si="307"/>
        <v>4.4948120834244876E-2</v>
      </c>
      <c r="P2564">
        <f t="shared" si="308"/>
        <v>0.36604957188931653</v>
      </c>
      <c r="Q2564">
        <f t="shared" si="306"/>
        <v>617.11456125365612</v>
      </c>
    </row>
    <row r="2565" spans="1:17">
      <c r="A2565" s="842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309">C2565/B2565</f>
        <v>1.1575014822499297</v>
      </c>
      <c r="G2565">
        <f>LN(F2565/参数实验室!$E$58)/参数实验室!$E$59</f>
        <v>-0.11376288440716438</v>
      </c>
      <c r="H2565" s="905">
        <f>INDEX(神经网络!$F$10:$BN$70,MATCH(ROUND(G2565*2,1)/2,神经网络!$D$10:$D$70,0),MATCH(ROUND(E2565*2,1)/2,神经网络!$F$8:$BN$8,0))</f>
        <v>2.1562203275328176</v>
      </c>
      <c r="I2565">
        <f t="shared" si="301"/>
        <v>64346.22256450219</v>
      </c>
      <c r="J2565">
        <f t="shared" si="302"/>
        <v>1642.4085232033819</v>
      </c>
      <c r="K2565">
        <f t="shared" si="303"/>
        <v>39.177964346531887</v>
      </c>
      <c r="L2565">
        <f>MIN(MAX(L2564*(1+MAX(MIN(((B2565-B2564)/B2564)/($K$7*卓尔金历!$O$8),0),-卓尔金历!$N$11))+MIN(MAX(((B2565-B2564)/B2564)/($K$7*卓尔金历!$O$8),0),卓尔金历!$N$11),0),1)</f>
        <v>1.0860344028383578E-2</v>
      </c>
      <c r="M2565">
        <f t="shared" si="304"/>
        <v>36104.473244530076</v>
      </c>
      <c r="N2565">
        <f t="shared" si="305"/>
        <v>-1.8932324626323223E-2</v>
      </c>
      <c r="O2565">
        <f t="shared" si="307"/>
        <v>4.4285196242465866E-2</v>
      </c>
      <c r="P2565">
        <f t="shared" si="308"/>
        <v>0.93292381284487957</v>
      </c>
      <c r="Q2565">
        <f t="shared" si="306"/>
        <v>607.7047274253498</v>
      </c>
    </row>
    <row r="2566" spans="1:17">
      <c r="A2566" s="842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309"/>
        <v>1.1969157039579201</v>
      </c>
      <c r="G2566">
        <f>LN(F2566/参数实验室!$E$58)/参数实验室!$E$59</f>
        <v>-9.618855941562264E-2</v>
      </c>
      <c r="H2566" s="905">
        <f>INDEX(神经网络!$F$10:$BN$70,MATCH(ROUND(G2566*2,1)/2,神经网络!$D$10:$D$70,0),MATCH(ROUND(E2566*2,1)/2,神经网络!$F$8:$BN$8,0))</f>
        <v>2.1562203275328176</v>
      </c>
      <c r="I2566">
        <f t="shared" si="301"/>
        <v>63895.205764181628</v>
      </c>
      <c r="J2566">
        <f t="shared" si="302"/>
        <v>1637.0695502972728</v>
      </c>
      <c r="K2566">
        <f t="shared" si="303"/>
        <v>39.030232864925622</v>
      </c>
      <c r="L2566">
        <f>MIN(MAX(L2565*(1+MAX(MIN(((B2566-B2565)/B2565)/($K$7*卓尔金历!$O$8),0),-卓尔金历!$N$11))+MIN(MAX(((B2566-B2565)/B2565)/($K$7*卓尔金历!$O$8),0),卓尔金历!$N$11),0),1)</f>
        <v>9.8215572327963532E-3</v>
      </c>
      <c r="M2566">
        <f t="shared" si="304"/>
        <v>36101.724880482347</v>
      </c>
      <c r="N2566">
        <f t="shared" si="305"/>
        <v>-3.2506972721353801E-3</v>
      </c>
      <c r="O2566">
        <f t="shared" si="307"/>
        <v>4.4580777611566695E-2</v>
      </c>
      <c r="P2566">
        <f t="shared" si="308"/>
        <v>1</v>
      </c>
      <c r="Q2566">
        <f t="shared" si="306"/>
        <v>603.73090500099465</v>
      </c>
    </row>
    <row r="2567" spans="1:17">
      <c r="A2567" s="842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309"/>
        <v>1.3356570746469749</v>
      </c>
      <c r="G2567">
        <f>LN(F2567/参数实验室!$E$58)/参数实验室!$E$59</f>
        <v>-3.8625003201096755E-2</v>
      </c>
      <c r="H2567" s="905">
        <f>INDEX(神经网络!$F$10:$BN$70,MATCH(ROUND(G2567*2,1)/2,神经网络!$D$10:$D$70,0),MATCH(ROUND(E2567*2,1)/2,神经网络!$F$8:$BN$8,0))</f>
        <v>2.201623977016133</v>
      </c>
      <c r="I2567">
        <f t="shared" si="301"/>
        <v>56728.311495813679</v>
      </c>
      <c r="J2567">
        <f t="shared" si="302"/>
        <v>1551.9093412074521</v>
      </c>
      <c r="K2567">
        <f t="shared" si="303"/>
        <v>36.553882362533251</v>
      </c>
      <c r="L2567">
        <f>MIN(MAX(L2566*(1+MAX(MIN(((B2567-B2566)/B2566)/($K$7*卓尔金历!$O$8),0),-卓尔金历!$N$11))+MIN(MAX(((B2567-B2566)/B2566)/($K$7*卓尔金历!$O$8),0),卓尔金历!$N$11),0),1)</f>
        <v>0</v>
      </c>
      <c r="M2567">
        <f t="shared" si="304"/>
        <v>36061.95346679254</v>
      </c>
      <c r="N2567">
        <f t="shared" si="305"/>
        <v>-5.2019909034626333E-2</v>
      </c>
      <c r="O2567">
        <f t="shared" si="307"/>
        <v>4.6913671159908854E-2</v>
      </c>
      <c r="P2567">
        <f t="shared" si="308"/>
        <v>3.9974808361822711E-2</v>
      </c>
      <c r="Q2567">
        <f t="shared" si="306"/>
        <v>536.01259169502544</v>
      </c>
    </row>
    <row r="2568" spans="1:17">
      <c r="A2568" s="842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309"/>
        <v>1.2871443604206245</v>
      </c>
      <c r="G2568">
        <f>LN(F2568/参数实验室!$E$58)/参数实验室!$E$59</f>
        <v>-5.8043170484319798E-2</v>
      </c>
      <c r="H2568" s="905">
        <f>INDEX(神经网络!$F$10:$BN$70,MATCH(ROUND(G2568*2,1)/2,神经网络!$D$10:$D$70,0),MATCH(ROUND(E2568*2,1)/2,神经网络!$F$8:$BN$8,0))</f>
        <v>2.201623977016133</v>
      </c>
      <c r="I2568">
        <f t="shared" si="301"/>
        <v>63178.810896809795</v>
      </c>
      <c r="J2568">
        <f t="shared" si="302"/>
        <v>1632.061769282948</v>
      </c>
      <c r="K2568">
        <f t="shared" si="303"/>
        <v>38.711041509518125</v>
      </c>
      <c r="L2568">
        <f>MIN(MAX(L2567*(1+MAX(MIN(((B2568-B2567)/B2567)/($K$7*卓尔金历!$O$8),0),-卓尔金历!$N$11))+MIN(MAX(((B2568-B2567)/B2567)/($K$7*卓尔金历!$O$8),0),卓尔金历!$N$11),0),1)</f>
        <v>1</v>
      </c>
      <c r="M2568">
        <f t="shared" si="304"/>
        <v>36061.95346679254</v>
      </c>
      <c r="N2568">
        <f t="shared" si="305"/>
        <v>5.1647622671781725E-2</v>
      </c>
      <c r="O2568">
        <f t="shared" si="307"/>
        <v>4.4835003884107202E-2</v>
      </c>
      <c r="P2568">
        <f t="shared" si="308"/>
        <v>4.027749800211404E-2</v>
      </c>
      <c r="Q2568">
        <f t="shared" si="306"/>
        <v>538.44902689115304</v>
      </c>
    </row>
    <row r="2569" spans="1:17">
      <c r="A2569" s="842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309"/>
        <v>1.3131747749183333</v>
      </c>
      <c r="G2569">
        <f>LN(F2569/参数实验室!$E$58)/参数实验室!$E$59</f>
        <v>-4.7534749042023421E-2</v>
      </c>
      <c r="H2569" s="905">
        <f>INDEX(神经网络!$F$10:$BN$70,MATCH(ROUND(G2569*2,1)/2,神经网络!$D$10:$D$70,0),MATCH(ROUND(E2569*2,1)/2,神经网络!$F$8:$BN$8,0))</f>
        <v>2.281936775948886</v>
      </c>
      <c r="I2569">
        <f t="shared" si="301"/>
        <v>64937.698638101356</v>
      </c>
      <c r="J2569">
        <f t="shared" si="302"/>
        <v>1652.6994134312263</v>
      </c>
      <c r="K2569">
        <f t="shared" si="303"/>
        <v>39.291899125977153</v>
      </c>
      <c r="L2569">
        <f>MIN(MAX(L2568*(1+MAX(MIN(((B2569-B2568)/B2568)/($K$7*卓尔金历!$O$8),0),-卓尔金历!$N$11))+MIN(MAX(((B2569-B2568)/B2568)/($K$7*卓尔金历!$O$8),0),卓尔金历!$N$11),0),1)</f>
        <v>1</v>
      </c>
      <c r="M2569">
        <f t="shared" si="304"/>
        <v>37065.912341285555</v>
      </c>
      <c r="N2569">
        <f t="shared" si="305"/>
        <v>1.2645136683365435E-2</v>
      </c>
      <c r="O2569">
        <f t="shared" si="307"/>
        <v>4.4762249321261077E-2</v>
      </c>
      <c r="P2569">
        <f t="shared" si="308"/>
        <v>1</v>
      </c>
      <c r="Q2569">
        <f t="shared" si="306"/>
        <v>539.05279998511025</v>
      </c>
    </row>
    <row r="2570" spans="1:17">
      <c r="A2570" s="842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309"/>
        <v>1.2798411410474033</v>
      </c>
      <c r="G2570">
        <f>LN(F2570/参数实验室!$E$58)/参数实验室!$E$59</f>
        <v>-6.1029657595851022E-2</v>
      </c>
      <c r="H2570" s="905">
        <f>INDEX(神经网络!$F$10:$BN$70,MATCH(ROUND(G2570*2,1)/2,神经网络!$D$10:$D$70,0),MATCH(ROUND(E2570*2,1)/2,神经网络!$F$8:$BN$8,0))</f>
        <v>2.281936775948886</v>
      </c>
      <c r="I2570">
        <f t="shared" si="301"/>
        <v>73778.998630051574</v>
      </c>
      <c r="J2570">
        <f t="shared" si="302"/>
        <v>1751.3068113802306</v>
      </c>
      <c r="K2570">
        <f t="shared" si="303"/>
        <v>42.127968754889537</v>
      </c>
      <c r="L2570">
        <f>MIN(MAX(L2569*(1+MAX(MIN(((B2570-B2569)/B2569)/($K$7*卓尔金历!$O$8),0),-卓尔金历!$N$11))+MIN(MAX(((B2570-B2569)/B2569)/($K$7*卓尔金历!$O$8),0),卓尔金历!$N$11),0),1)</f>
        <v>1</v>
      </c>
      <c r="M2570">
        <f t="shared" si="304"/>
        <v>42112.454755900093</v>
      </c>
      <c r="N2570">
        <f t="shared" si="305"/>
        <v>5.966444784068875E-2</v>
      </c>
      <c r="O2570">
        <f t="shared" si="307"/>
        <v>4.5438012208134163E-2</v>
      </c>
      <c r="P2570">
        <f t="shared" si="308"/>
        <v>3.2569581023280073E-2</v>
      </c>
      <c r="Q2570">
        <f t="shared" si="306"/>
        <v>612.44510701356944</v>
      </c>
    </row>
    <row r="2571" spans="1:17">
      <c r="A2571" s="842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309"/>
        <v>1.3303119235520173</v>
      </c>
      <c r="G2571">
        <f>LN(F2571/参数实验室!$E$58)/参数实验室!$E$59</f>
        <v>-4.0729624765790465E-2</v>
      </c>
      <c r="H2571" s="905">
        <f>INDEX(神经网络!$F$10:$BN$70,MATCH(ROUND(G2571*2,1)/2,神经网络!$D$10:$D$70,0),MATCH(ROUND(E2571*2,1)/2,神经网络!$F$8:$BN$8,0))</f>
        <v>2.281936775948886</v>
      </c>
      <c r="I2571">
        <f t="shared" si="301"/>
        <v>73113.457024855496</v>
      </c>
      <c r="J2571">
        <f t="shared" si="302"/>
        <v>1744.3837037628173</v>
      </c>
      <c r="K2571">
        <f t="shared" si="303"/>
        <v>41.91363222847253</v>
      </c>
      <c r="L2571">
        <f>MIN(MAX(L2570*(1+MAX(MIN(((B2571-B2570)/B2570)/($K$7*卓尔金历!$O$8),0),-卓尔金历!$N$11))+MIN(MAX(((B2571-B2570)/B2570)/($K$7*卓尔金历!$O$8),0),卓尔金历!$N$11),0),1)</f>
        <v>0.88368247392812105</v>
      </c>
      <c r="M2571">
        <f t="shared" si="304"/>
        <v>41732.568999012452</v>
      </c>
      <c r="N2571">
        <f t="shared" si="305"/>
        <v>-3.9531095136648752E-3</v>
      </c>
      <c r="O2571">
        <f t="shared" si="307"/>
        <v>4.5780087649725715E-2</v>
      </c>
      <c r="P2571">
        <f t="shared" si="308"/>
        <v>1</v>
      </c>
      <c r="Q2571">
        <f t="shared" si="306"/>
        <v>612.26516946704714</v>
      </c>
    </row>
    <row r="2572" spans="1:17">
      <c r="A2572" s="842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309"/>
        <v>1.3427961897393967</v>
      </c>
      <c r="G2572">
        <f>LN(F2572/参数实验室!$E$58)/参数实验室!$E$59</f>
        <v>-3.5827118060905487E-2</v>
      </c>
      <c r="H2572" s="905">
        <f>INDEX(神经网络!$F$10:$BN$70,MATCH(ROUND(G2572*2,1)/2,神经网络!$D$10:$D$70,0),MATCH(ROUND(E2572*2,1)/2,神经网络!$F$8:$BN$8,0))</f>
        <v>2.281936775948886</v>
      </c>
      <c r="I2572">
        <f t="shared" si="301"/>
        <v>71040.738579782628</v>
      </c>
      <c r="J2572">
        <f t="shared" si="302"/>
        <v>1722.7125813016225</v>
      </c>
      <c r="K2572">
        <f t="shared" si="303"/>
        <v>41.237719716487284</v>
      </c>
      <c r="L2572">
        <f>MIN(MAX(L2571*(1+MAX(MIN(((B2572-B2571)/B2571)/($K$7*卓尔金历!$O$8),0),-卓尔金历!$N$11))+MIN(MAX(((B2572-B2571)/B2571)/($K$7*卓尔金历!$O$8),0),卓尔金历!$N$11),0),1)</f>
        <v>0.56065315771840529</v>
      </c>
      <c r="M2572">
        <f t="shared" si="304"/>
        <v>40687.09230742092</v>
      </c>
      <c r="N2572">
        <f t="shared" si="305"/>
        <v>-1.2423369018208527E-2</v>
      </c>
      <c r="O2572">
        <f t="shared" si="307"/>
        <v>3.8498134350938192E-2</v>
      </c>
      <c r="P2572">
        <f t="shared" si="308"/>
        <v>1</v>
      </c>
      <c r="Q2572">
        <f t="shared" si="306"/>
        <v>594.90785438894068</v>
      </c>
    </row>
    <row r="2573" spans="1:17">
      <c r="A2573" s="842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309"/>
        <v>1.3697106873675802</v>
      </c>
      <c r="G2573">
        <f>LN(F2573/参数实验室!$E$58)/参数实验室!$E$59</f>
        <v>-2.5411183904445557E-2</v>
      </c>
      <c r="H2573" s="905">
        <f>INDEX(神经网络!$F$10:$BN$70,MATCH(ROUND(G2573*2,1)/2,神经网络!$D$10:$D$70,0),MATCH(ROUND(E2573*2,1)/2,神经网络!$F$8:$BN$8,0))</f>
        <v>2.281936775948886</v>
      </c>
      <c r="I2573">
        <f t="shared" si="301"/>
        <v>71091.805393589384</v>
      </c>
      <c r="J2573">
        <f t="shared" si="302"/>
        <v>1723.2552571724973</v>
      </c>
      <c r="K2573">
        <f t="shared" si="303"/>
        <v>41.254367336291331</v>
      </c>
      <c r="L2573">
        <f>MIN(MAX(L2572*(1+MAX(MIN(((B2573-B2572)/B2572)/($K$7*卓尔金历!$O$8),0),-卓尔金历!$N$11))+MIN(MAX(((B2573-B2572)/B2572)/($K$7*卓尔金历!$O$8),0),卓尔金历!$N$11),0),1)</f>
        <v>0.56992218151800622</v>
      </c>
      <c r="M2573">
        <f t="shared" si="304"/>
        <v>40703.489980390135</v>
      </c>
      <c r="N2573">
        <f t="shared" si="305"/>
        <v>3.1501242677690693E-4</v>
      </c>
      <c r="O2573">
        <f t="shared" si="307"/>
        <v>3.7914521642725948E-2</v>
      </c>
      <c r="P2573">
        <f t="shared" si="308"/>
        <v>1</v>
      </c>
      <c r="Q2573">
        <f t="shared" si="306"/>
        <v>595.33549702385142</v>
      </c>
    </row>
    <row r="2574" spans="1:17">
      <c r="A2574" s="842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309"/>
        <v>1.3458802976915807</v>
      </c>
      <c r="G2574">
        <f>LN(F2574/参数实验室!$E$58)/参数实验室!$E$59</f>
        <v>-3.4623025827776328E-2</v>
      </c>
      <c r="H2574" s="905">
        <f>INDEX(神经网络!$F$10:$BN$70,MATCH(ROUND(G2574*2,1)/2,神经网络!$D$10:$D$70,0),MATCH(ROUND(E2574*2,1)/2,神经网络!$F$8:$BN$8,0))</f>
        <v>2.281936775948886</v>
      </c>
      <c r="I2574">
        <f t="shared" si="301"/>
        <v>73788.9211527015</v>
      </c>
      <c r="J2574">
        <f t="shared" si="302"/>
        <v>1751.9053509436956</v>
      </c>
      <c r="K2574">
        <f t="shared" si="303"/>
        <v>42.119239554210942</v>
      </c>
      <c r="L2574">
        <f>MIN(MAX(L2573*(1+MAX(MIN(((B2574-B2573)/B2573)/($K$7*卓尔金历!$O$8),0),-卓尔金历!$N$11))+MIN(MAX(((B2574-B2573)/B2573)/($K$7*卓尔金历!$O$8),0),卓尔金历!$N$11),0),1)</f>
        <v>1</v>
      </c>
      <c r="M2574">
        <f t="shared" si="304"/>
        <v>41583.580314585488</v>
      </c>
      <c r="N2574">
        <f t="shared" si="305"/>
        <v>1.6625565859701572E-2</v>
      </c>
      <c r="O2574">
        <f t="shared" si="307"/>
        <v>3.7343528765571288E-2</v>
      </c>
      <c r="P2574">
        <f t="shared" si="308"/>
        <v>0.87781365021523161</v>
      </c>
      <c r="Q2574">
        <f t="shared" si="306"/>
        <v>617.92162691733506</v>
      </c>
    </row>
    <row r="2575" spans="1:17">
      <c r="A2575" s="842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309"/>
        <v>1.267488043892818</v>
      </c>
      <c r="G2575">
        <f>LN(F2575/参数实验室!$E$58)/参数实验室!$E$59</f>
        <v>-6.6120184450330785E-2</v>
      </c>
      <c r="H2575" s="905">
        <f>INDEX(神经网络!$F$10:$BN$70,MATCH(ROUND(G2575*2,1)/2,神经网络!$D$10:$D$70,0),MATCH(ROUND(E2575*2,1)/2,神经网络!$F$8:$BN$8,0))</f>
        <v>2.281936775948886</v>
      </c>
      <c r="I2575">
        <f t="shared" si="301"/>
        <v>81382.577215637313</v>
      </c>
      <c r="J2575">
        <f t="shared" si="302"/>
        <v>1830.9125733210947</v>
      </c>
      <c r="K2575">
        <f t="shared" si="303"/>
        <v>44.449188017763923</v>
      </c>
      <c r="L2575">
        <f>MIN(MAX(L2574*(1+MAX(MIN(((B2575-B2574)/B2574)/($K$7*卓尔金历!$O$8),0),-卓尔金历!$N$11))+MIN(MAX(((B2575-B2574)/B2574)/($K$7*卓尔金历!$O$8),0),卓尔金历!$N$11),0),1)</f>
        <v>1</v>
      </c>
      <c r="M2575">
        <f t="shared" si="304"/>
        <v>45862.968085020046</v>
      </c>
      <c r="N2575">
        <f t="shared" si="305"/>
        <v>4.5097882904941405E-2</v>
      </c>
      <c r="O2575">
        <f t="shared" si="307"/>
        <v>3.7938199562949498E-2</v>
      </c>
      <c r="P2575">
        <f t="shared" si="308"/>
        <v>3.0887699212171348E-2</v>
      </c>
      <c r="Q2575">
        <f t="shared" si="306"/>
        <v>673.74235382982874</v>
      </c>
    </row>
    <row r="2576" spans="1:17">
      <c r="A2576" s="842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309"/>
        <v>1.2585734750322786</v>
      </c>
      <c r="G2576">
        <f>LN(F2576/参数实验室!$E$58)/参数实验室!$E$59</f>
        <v>-6.9824660289504556E-2</v>
      </c>
      <c r="H2576" s="905">
        <f>INDEX(神经网络!$F$10:$BN$70,MATCH(ROUND(G2576*2,1)/2,神经网络!$D$10:$D$70,0),MATCH(ROUND(E2576*2,1)/2,神经网络!$F$8:$BN$8,0))</f>
        <v>2.3536305171608203</v>
      </c>
      <c r="I2576">
        <f t="shared" si="301"/>
        <v>80931.70421059418</v>
      </c>
      <c r="J2576">
        <f t="shared" si="302"/>
        <v>1826.4674194964271</v>
      </c>
      <c r="K2576">
        <f t="shared" si="303"/>
        <v>44.310510741498888</v>
      </c>
      <c r="L2576">
        <f>MIN(MAX(L2575*(1+MAX(MIN(((B2576-B2575)/B2575)/($K$7*卓尔金历!$O$8),0),-卓尔金历!$N$11))+MIN(MAX(((B2576-B2575)/B2575)/($K$7*卓尔金历!$O$8),0),卓尔金历!$N$11),0),1)</f>
        <v>0.92856262330608486</v>
      </c>
      <c r="M2576">
        <f t="shared" si="304"/>
        <v>45608.879618567342</v>
      </c>
      <c r="N2576">
        <f t="shared" si="305"/>
        <v>-2.4278351077159865E-3</v>
      </c>
      <c r="O2576">
        <f t="shared" si="307"/>
        <v>3.7402648423104236E-2</v>
      </c>
      <c r="P2576">
        <f t="shared" si="308"/>
        <v>1</v>
      </c>
      <c r="Q2576">
        <f t="shared" si="306"/>
        <v>673.62706102527818</v>
      </c>
    </row>
    <row r="2577" spans="1:17">
      <c r="A2577" s="842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309"/>
        <v>1.1970769480656456</v>
      </c>
      <c r="G2577">
        <f>LN(F2577/参数实验室!$E$58)/参数实验室!$E$59</f>
        <v>-9.6117857760027167E-2</v>
      </c>
      <c r="H2577" s="905">
        <f>INDEX(神经网络!$F$10:$BN$70,MATCH(ROUND(G2577*2,1)/2,神经网络!$D$10:$D$70,0),MATCH(ROUND(E2577*2,1)/2,神经网络!$F$8:$BN$8,0))</f>
        <v>2.3195979214163072</v>
      </c>
      <c r="I2577">
        <f t="shared" si="301"/>
        <v>87726.966660725826</v>
      </c>
      <c r="J2577">
        <f t="shared" si="302"/>
        <v>1891.6244363752428</v>
      </c>
      <c r="K2577">
        <f t="shared" si="303"/>
        <v>46.376524310940638</v>
      </c>
      <c r="L2577">
        <f>MIN(MAX(L2576*(1+MAX(MIN(((B2577-B2576)/B2576)/($K$7*卓尔金历!$O$8),0),-卓尔金历!$N$11))+MIN(MAX(((B2577-B2576)/B2576)/($K$7*卓尔金历!$O$8),0),卓尔金历!$N$11),0),1)</f>
        <v>1</v>
      </c>
      <c r="M2577">
        <f t="shared" si="304"/>
        <v>49164.768258270255</v>
      </c>
      <c r="N2577">
        <f t="shared" si="305"/>
        <v>3.567379093834587E-2</v>
      </c>
      <c r="O2577">
        <f t="shared" si="307"/>
        <v>3.761591289236306E-2</v>
      </c>
      <c r="P2577">
        <f t="shared" si="308"/>
        <v>9.2396300945248672E-2</v>
      </c>
      <c r="Q2577">
        <f t="shared" si="306"/>
        <v>730.18675809117053</v>
      </c>
    </row>
    <row r="2578" spans="1:17">
      <c r="A2578" s="842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309"/>
        <v>1.1312570836622342</v>
      </c>
      <c r="G2578">
        <f>LN(F2578/参数实验室!$E$58)/参数实验室!$E$59</f>
        <v>-0.12580004959196434</v>
      </c>
      <c r="H2578" s="905">
        <f>INDEX(神经网络!$F$10:$BN$70,MATCH(ROUND(G2578*2,1)/2,神经网络!$D$10:$D$70,0),MATCH(ROUND(E2578*2,1)/2,神经网络!$F$8:$BN$8,0))</f>
        <v>2.1117364876497966</v>
      </c>
      <c r="I2578">
        <f t="shared" si="301"/>
        <v>95772.440312674793</v>
      </c>
      <c r="J2578">
        <f t="shared" si="302"/>
        <v>1966.4139499620906</v>
      </c>
      <c r="K2578">
        <f t="shared" si="303"/>
        <v>48.704109485452513</v>
      </c>
      <c r="L2578">
        <f>MIN(MAX(L2577*(1+MAX(MIN(((B2578-B2577)/B2577)/($K$7*卓尔金历!$O$8),0),-卓尔金历!$N$11))+MIN(MAX(((B2578-B2577)/B2577)/($K$7*卓尔金历!$O$8),0),卓尔金历!$N$11),0),1)</f>
        <v>1</v>
      </c>
      <c r="M2578">
        <f t="shared" si="304"/>
        <v>53673.687951753454</v>
      </c>
      <c r="N2578">
        <f t="shared" si="305"/>
        <v>3.9537189385309743E-2</v>
      </c>
      <c r="O2578">
        <f t="shared" si="307"/>
        <v>3.6217184907710816E-2</v>
      </c>
      <c r="P2578">
        <f t="shared" si="308"/>
        <v>3.4316696216262106E-2</v>
      </c>
      <c r="Q2578">
        <f t="shared" si="306"/>
        <v>736.37414168479711</v>
      </c>
    </row>
    <row r="2579" spans="1:17">
      <c r="A2579" s="842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309"/>
        <v>1.2274742637087408</v>
      </c>
      <c r="G2579">
        <f>LN(F2579/参数实验室!$E$58)/参数实验室!$E$59</f>
        <v>-8.2956667411143895E-2</v>
      </c>
      <c r="H2579" s="905">
        <f>INDEX(神经网络!$F$10:$BN$70,MATCH(ROUND(G2579*2,1)/2,神经网络!$D$10:$D$70,0),MATCH(ROUND(E2579*2,1)/2,神经网络!$F$8:$BN$8,0))</f>
        <v>2.1562203275328176</v>
      </c>
      <c r="I2579">
        <f t="shared" si="301"/>
        <v>83274.951530294507</v>
      </c>
      <c r="J2579">
        <f t="shared" si="302"/>
        <v>1844.9024380511535</v>
      </c>
      <c r="K2579">
        <f t="shared" si="303"/>
        <v>45.137861933914117</v>
      </c>
      <c r="L2579">
        <f>MIN(MAX(L2578*(1+MAX(MIN(((B2579-B2578)/B2578)/($K$7*卓尔金历!$O$8),0),-卓尔金历!$N$11))+MIN(MAX(((B2579-B2578)/B2578)/($K$7*卓尔金历!$O$8),0),卓尔金历!$N$11),0),1)</f>
        <v>0</v>
      </c>
      <c r="M2579">
        <f t="shared" si="304"/>
        <v>46669.72824376171</v>
      </c>
      <c r="N2579">
        <f t="shared" si="305"/>
        <v>-6.1793454991142416E-2</v>
      </c>
      <c r="O2579">
        <f t="shared" si="307"/>
        <v>3.6573123415312936E-2</v>
      </c>
      <c r="P2579">
        <f t="shared" si="308"/>
        <v>1.7221857605088854E-2</v>
      </c>
      <c r="Q2579">
        <f t="shared" si="306"/>
        <v>733.07663107315818</v>
      </c>
    </row>
    <row r="2580" spans="1:17">
      <c r="A2580" s="842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309"/>
        <v>1.2558207651190529</v>
      </c>
      <c r="G2580">
        <f>LN(F2580/参数实验室!$E$58)/参数实验室!$E$59</f>
        <v>-7.097386074623814E-2</v>
      </c>
      <c r="H2580" s="905">
        <f>INDEX(神经网络!$F$10:$BN$70,MATCH(ROUND(G2580*2,1)/2,神经网络!$D$10:$D$70,0),MATCH(ROUND(E2580*2,1)/2,神经网络!$F$8:$BN$8,0))</f>
        <v>2.1129284620386226</v>
      </c>
      <c r="I2580">
        <f t="shared" si="301"/>
        <v>79542.412991587655</v>
      </c>
      <c r="J2580">
        <f t="shared" si="302"/>
        <v>1806.5520130880632</v>
      </c>
      <c r="K2580">
        <f t="shared" si="303"/>
        <v>44.029960064986092</v>
      </c>
      <c r="L2580">
        <f>MIN(MAX(L2579*(1+MAX(MIN(((B2580-B2579)/B2579)/($K$7*卓尔金历!$O$8),0),-卓尔金历!$N$11))+MIN(MAX(((B2580-B2579)/B2579)/($K$7*卓尔金历!$O$8),0),卓尔金历!$N$11),0),1)</f>
        <v>0</v>
      </c>
      <c r="M2580">
        <f t="shared" si="304"/>
        <v>46669.72824376171</v>
      </c>
      <c r="N2580">
        <f t="shared" si="305"/>
        <v>-2.0787237401887437E-2</v>
      </c>
      <c r="O2580">
        <f t="shared" si="307"/>
        <v>3.6690621733166257E-2</v>
      </c>
      <c r="P2580">
        <f t="shared" si="308"/>
        <v>0.62553528465533115</v>
      </c>
      <c r="Q2580">
        <f t="shared" si="306"/>
        <v>732.51075767081306</v>
      </c>
    </row>
    <row r="2581" spans="1:17">
      <c r="A2581" s="842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309"/>
        <v>1.3530826720788058</v>
      </c>
      <c r="G2581">
        <f>LN(F2581/参数实验室!$E$58)/参数实验室!$E$59</f>
        <v>-3.1821798591562707E-2</v>
      </c>
      <c r="H2581" s="905">
        <f>INDEX(神经网络!$F$10:$BN$70,MATCH(ROUND(G2581*2,1)/2,神经网络!$D$10:$D$70,0),MATCH(ROUND(E2581*2,1)/2,神经网络!$F$8:$BN$8,0))</f>
        <v>2.1129284620386226</v>
      </c>
      <c r="I2581">
        <f t="shared" si="301"/>
        <v>61460.148480196149</v>
      </c>
      <c r="J2581">
        <f t="shared" si="302"/>
        <v>1612.1862655121488</v>
      </c>
      <c r="K2581">
        <f t="shared" si="303"/>
        <v>38.12223797891734</v>
      </c>
      <c r="L2581">
        <f>MIN(MAX(L2580*(1+MAX(MIN(((B2581-B2580)/B2580)/($K$7*卓尔金历!$O$8),0),-卓尔金历!$N$11))+MIN(MAX(((B2581-B2580)/B2580)/($K$7*卓尔金历!$O$8),0),卓尔金历!$N$11),0),1)</f>
        <v>0</v>
      </c>
      <c r="M2581">
        <f t="shared" si="304"/>
        <v>46669.72824376171</v>
      </c>
      <c r="N2581">
        <f t="shared" si="305"/>
        <v>-0.10758934487785472</v>
      </c>
      <c r="O2581">
        <f t="shared" si="307"/>
        <v>4.1007989013068263E-2</v>
      </c>
      <c r="P2581">
        <f t="shared" si="308"/>
        <v>1.3005095138676642E-3</v>
      </c>
      <c r="Q2581">
        <f t="shared" si="306"/>
        <v>628.34622362159018</v>
      </c>
    </row>
    <row r="2582" spans="1:17">
      <c r="A2582" s="842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309"/>
        <v>1.2104061002741473</v>
      </c>
      <c r="G2582">
        <f>LN(F2582/参数实验室!$E$58)/参数实验室!$E$59</f>
        <v>-9.0306036226411951E-2</v>
      </c>
      <c r="H2582" s="905">
        <f>INDEX(神经网络!$F$10:$BN$70,MATCH(ROUND(G2582*2,1)/2,神经网络!$D$10:$D$70,0),MATCH(ROUND(E2582*2,1)/2,神经网络!$F$8:$BN$8,0))</f>
        <v>2.1562203275328176</v>
      </c>
      <c r="I2582">
        <f t="shared" si="301"/>
        <v>75923.456908591746</v>
      </c>
      <c r="J2582">
        <f t="shared" si="302"/>
        <v>1791.7441442879358</v>
      </c>
      <c r="K2582">
        <f t="shared" si="303"/>
        <v>42.374050530950548</v>
      </c>
      <c r="L2582">
        <f>MIN(MAX(L2581*(1+MAX(MIN(((B2582-B2581)/B2581)/($K$7*卓尔金历!$O$8),0),-卓尔金历!$N$11))+MIN(MAX(((B2582-B2581)/B2581)/($K$7*卓尔金历!$O$8),0),卓尔金历!$N$11),0),1)</f>
        <v>1</v>
      </c>
      <c r="M2582">
        <f t="shared" si="304"/>
        <v>46669.72824376171</v>
      </c>
      <c r="N2582">
        <f t="shared" si="305"/>
        <v>0.11137539291636754</v>
      </c>
      <c r="O2582">
        <f t="shared" si="307"/>
        <v>4.6629713874389044E-2</v>
      </c>
      <c r="P2582">
        <f t="shared" si="308"/>
        <v>5.3036272351445028E-3</v>
      </c>
      <c r="Q2582">
        <f t="shared" si="306"/>
        <v>628.53852685446952</v>
      </c>
    </row>
    <row r="2583" spans="1:17">
      <c r="A2583" s="842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309"/>
        <v>1.19636788073079</v>
      </c>
      <c r="G2583">
        <f>LN(F2583/参数实验室!$E$58)/参数实验室!$E$59</f>
        <v>-9.6428837870306761E-2</v>
      </c>
      <c r="H2583" s="905">
        <f>INDEX(神经网络!$F$10:$BN$70,MATCH(ROUND(G2583*2,1)/2,神经网络!$D$10:$D$70,0),MATCH(ROUND(E2583*2,1)/2,神经网络!$F$8:$BN$8,0))</f>
        <v>2.1562203275328176</v>
      </c>
      <c r="I2583">
        <f t="shared" si="301"/>
        <v>76549.078895427418</v>
      </c>
      <c r="J2583">
        <f t="shared" si="302"/>
        <v>1798.5914368939771</v>
      </c>
      <c r="K2583">
        <f t="shared" si="303"/>
        <v>42.560571192099928</v>
      </c>
      <c r="L2583">
        <f>MIN(MAX(L2582*(1+MAX(MIN(((B2583-B2582)/B2582)/($K$7*卓尔金历!$O$8),0),-卓尔金历!$N$11))+MIN(MAX(((B2583-B2582)/B2582)/($K$7*卓尔金历!$O$8),0),卓尔金历!$N$11),0),1)</f>
        <v>1</v>
      </c>
      <c r="M2583">
        <f t="shared" si="304"/>
        <v>47054.294612283309</v>
      </c>
      <c r="N2583">
        <f t="shared" si="305"/>
        <v>3.82157945255203E-3</v>
      </c>
      <c r="O2583">
        <f t="shared" si="307"/>
        <v>4.5776863631382197E-2</v>
      </c>
      <c r="P2583">
        <f t="shared" si="308"/>
        <v>1</v>
      </c>
      <c r="Q2583">
        <f t="shared" si="306"/>
        <v>628.56599573273286</v>
      </c>
    </row>
    <row r="2584" spans="1:17">
      <c r="A2584" s="842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309"/>
        <v>1.143591619303975</v>
      </c>
      <c r="G2584">
        <f>LN(F2584/参数实验室!$E$58)/参数实验室!$E$59</f>
        <v>-0.12010833538140135</v>
      </c>
      <c r="H2584" s="905">
        <f>INDEX(神经网络!$F$10:$BN$70,MATCH(ROUND(G2584*2,1)/2,神经网络!$D$10:$D$70,0),MATCH(ROUND(E2584*2,1)/2,神经网络!$F$8:$BN$8,0))</f>
        <v>1.9712385297129424</v>
      </c>
      <c r="I2584">
        <f t="shared" ref="I2584:I2647" si="310">I2583*(1+(B2584-B2583)/B2583*H2583)</f>
        <v>79911.036052552532</v>
      </c>
      <c r="J2584">
        <f t="shared" ref="J2584:J2647" si="311">J2583*B2584/B2583</f>
        <v>1835.2260484418005</v>
      </c>
      <c r="K2584">
        <f t="shared" ref="K2584:K2647" si="312">I2584/J2584</f>
        <v>43.542884605632658</v>
      </c>
      <c r="L2584">
        <f>MIN(MAX(L2583*(1+MAX(MIN(((B2584-B2583)/B2583)/($K$7*卓尔金历!$O$8),0),-卓尔金历!$N$11))+MIN(MAX(((B2584-B2583)/B2583)/($K$7*卓尔金历!$O$8),0),卓尔金历!$N$11),0),1)</f>
        <v>1</v>
      </c>
      <c r="M2584">
        <f t="shared" ref="M2584:M2647" si="313">M2583*(1+(B2584-B2583)/B2583*H2583*L2583)</f>
        <v>49120.871047008892</v>
      </c>
      <c r="N2584">
        <f t="shared" ref="N2584:N2647" si="314">(B2584-B2583)/B2583</f>
        <v>2.0368501037171884E-2</v>
      </c>
      <c r="O2584">
        <f t="shared" si="307"/>
        <v>4.5889724415851749E-2</v>
      </c>
      <c r="P2584">
        <f t="shared" si="308"/>
        <v>0.89521077587297637</v>
      </c>
      <c r="Q2584">
        <f t="shared" ref="Q2584:Q2647" si="315">Q2583*(1+(B2584-B2583)/B2583*H2583*P2583)</f>
        <v>656.17197059973239</v>
      </c>
    </row>
    <row r="2585" spans="1:17">
      <c r="A2585" s="842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309"/>
        <v>1.2315862795670058</v>
      </c>
      <c r="G2585">
        <f>LN(F2585/参数实验室!$E$58)/参数实验室!$E$59</f>
        <v>-8.1201354662998451E-2</v>
      </c>
      <c r="H2585" s="905">
        <f>INDEX(神经网络!$F$10:$BN$70,MATCH(ROUND(G2585*2,1)/2,神经网络!$D$10:$D$70,0),MATCH(ROUND(E2585*2,1)/2,神经网络!$F$8:$BN$8,0))</f>
        <v>1.9712385297129424</v>
      </c>
      <c r="I2585">
        <f t="shared" si="310"/>
        <v>65273.358566547242</v>
      </c>
      <c r="J2585">
        <f t="shared" si="311"/>
        <v>1664.6901560193116</v>
      </c>
      <c r="K2585">
        <f t="shared" si="312"/>
        <v>39.210515140326223</v>
      </c>
      <c r="L2585">
        <f>MIN(MAX(L2584*(1+MAX(MIN(((B2585-B2584)/B2584)/($K$7*卓尔金历!$O$8),0),-卓尔金历!$N$11))+MIN(MAX(((B2585-B2584)/B2584)/($K$7*卓尔金历!$O$8),0),卓尔金历!$N$11),0),1)</f>
        <v>0</v>
      </c>
      <c r="M2585">
        <f t="shared" si="313"/>
        <v>40123.171808759507</v>
      </c>
      <c r="N2585">
        <f t="shared" si="314"/>
        <v>-9.2923644238420977E-2</v>
      </c>
      <c r="O2585">
        <f t="shared" si="307"/>
        <v>4.9789420192477236E-2</v>
      </c>
      <c r="P2585">
        <f t="shared" si="308"/>
        <v>1.7255655598487414E-2</v>
      </c>
      <c r="Q2585">
        <f t="shared" si="315"/>
        <v>548.57293251392639</v>
      </c>
    </row>
    <row r="2586" spans="1:17">
      <c r="A2586" s="842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309"/>
        <v>1.2530173289046549</v>
      </c>
      <c r="G2586">
        <f>LN(F2586/参数实验室!$E$58)/参数实验室!$E$59</f>
        <v>-7.2146830375140233E-2</v>
      </c>
      <c r="H2586" s="905">
        <f>INDEX(神经网络!$F$10:$BN$70,MATCH(ROUND(G2586*2,1)/2,神经网络!$D$10:$D$70,0),MATCH(ROUND(E2586*2,1)/2,神经网络!$F$8:$BN$8,0))</f>
        <v>2.0165041590952</v>
      </c>
      <c r="I2586">
        <f t="shared" si="310"/>
        <v>63630.402207867759</v>
      </c>
      <c r="J2586">
        <f t="shared" si="311"/>
        <v>1643.434020988786</v>
      </c>
      <c r="K2586">
        <f t="shared" si="312"/>
        <v>38.717953623464595</v>
      </c>
      <c r="L2586">
        <f>MIN(MAX(L2585*(1+MAX(MIN(((B2586-B2585)/B2585)/($K$7*卓尔金历!$O$8),0),-卓尔金历!$N$11))+MIN(MAX(((B2586-B2585)/B2585)/($K$7*卓尔金历!$O$8),0),卓尔金历!$N$11),0),1)</f>
        <v>0</v>
      </c>
      <c r="M2586">
        <f t="shared" si="313"/>
        <v>40123.171808759507</v>
      </c>
      <c r="N2586">
        <f t="shared" si="314"/>
        <v>-1.2768823647851911E-2</v>
      </c>
      <c r="O2586">
        <f t="shared" si="307"/>
        <v>4.9689215359996562E-2</v>
      </c>
      <c r="P2586">
        <f t="shared" si="308"/>
        <v>1</v>
      </c>
      <c r="Q2586">
        <f t="shared" si="315"/>
        <v>548.33466989707085</v>
      </c>
    </row>
    <row r="2587" spans="1:17">
      <c r="A2587" s="842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309"/>
        <v>1.1962326508425869</v>
      </c>
      <c r="G2587">
        <f>LN(F2587/参数实验室!$E$58)/参数实验室!$E$59</f>
        <v>-9.648816741797496E-2</v>
      </c>
      <c r="H2587" s="905">
        <f>INDEX(神经网络!$F$10:$BN$70,MATCH(ROUND(G2587*2,1)/2,神经网络!$D$10:$D$70,0),MATCH(ROUND(E2587*2,1)/2,神经网络!$F$8:$BN$8,0))</f>
        <v>1.8682522971890045</v>
      </c>
      <c r="I2587">
        <f t="shared" si="310"/>
        <v>66281.914906576145</v>
      </c>
      <c r="J2587">
        <f t="shared" si="311"/>
        <v>1677.3951558197984</v>
      </c>
      <c r="K2587">
        <f t="shared" si="312"/>
        <v>39.514788555700811</v>
      </c>
      <c r="L2587">
        <f>MIN(MAX(L2586*(1+MAX(MIN(((B2587-B2586)/B2586)/($K$7*卓尔金历!$O$8),0),-卓尔金历!$N$11))+MIN(MAX(((B2587-B2586)/B2586)/($K$7*卓尔金历!$O$8),0),卓尔金历!$N$11),0),1)</f>
        <v>0.60804571427290066</v>
      </c>
      <c r="M2587">
        <f t="shared" si="313"/>
        <v>40123.171808759507</v>
      </c>
      <c r="N2587">
        <f t="shared" si="314"/>
        <v>2.0664738831790479E-2</v>
      </c>
      <c r="O2587">
        <f t="shared" si="307"/>
        <v>4.9846186761790132E-2</v>
      </c>
      <c r="P2587">
        <f t="shared" si="308"/>
        <v>0.97395441440433994</v>
      </c>
      <c r="Q2587">
        <f t="shared" si="315"/>
        <v>571.18406719656457</v>
      </c>
    </row>
    <row r="2588" spans="1:17">
      <c r="A2588" s="842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309"/>
        <v>1.1574657382616154</v>
      </c>
      <c r="G2588">
        <f>LN(F2588/参数实验室!$E$58)/参数实验室!$E$59</f>
        <v>-0.11377909230558982</v>
      </c>
      <c r="H2588" s="905">
        <f>INDEX(神经网络!$F$10:$BN$70,MATCH(ROUND(G2588*2,1)/2,神经网络!$D$10:$D$70,0),MATCH(ROUND(E2588*2,1)/2,神经网络!$F$8:$BN$8,0))</f>
        <v>1.8682522971890045</v>
      </c>
      <c r="I2588">
        <f t="shared" si="310"/>
        <v>67104.075443775466</v>
      </c>
      <c r="J2588">
        <f t="shared" si="311"/>
        <v>1688.5319819640065</v>
      </c>
      <c r="K2588">
        <f t="shared" si="312"/>
        <v>39.741074590558682</v>
      </c>
      <c r="L2588">
        <f>MIN(MAX(L2587*(1+MAX(MIN(((B2588-B2587)/B2587)/($K$7*卓尔金历!$O$8),0),-卓尔金历!$N$11))+MIN(MAX(((B2588-B2587)/B2587)/($K$7*卓尔金历!$O$8),0),卓尔金历!$N$11),0),1)</f>
        <v>0.80340423872821887</v>
      </c>
      <c r="M2588">
        <f t="shared" si="313"/>
        <v>40425.788633234646</v>
      </c>
      <c r="N2588">
        <f t="shared" si="314"/>
        <v>6.639357521433362E-3</v>
      </c>
      <c r="O2588">
        <f t="shared" si="307"/>
        <v>4.8338156964374837E-2</v>
      </c>
      <c r="P2588">
        <f t="shared" si="308"/>
        <v>1</v>
      </c>
      <c r="Q2588">
        <f t="shared" si="315"/>
        <v>578.08449943301059</v>
      </c>
    </row>
    <row r="2589" spans="1:17">
      <c r="A2589" s="842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309"/>
        <v>1.1681195164662899</v>
      </c>
      <c r="G2589">
        <f>LN(F2589/参数实验室!$E$58)/参数实验室!$E$59</f>
        <v>-0.10897022307942107</v>
      </c>
      <c r="H2589" s="905">
        <f>INDEX(神经网络!$F$10:$BN$70,MATCH(ROUND(G2589*2,1)/2,神经网络!$D$10:$D$70,0),MATCH(ROUND(E2589*2,1)/2,神经网络!$F$8:$BN$8,0))</f>
        <v>1.6488999185355431</v>
      </c>
      <c r="I2589">
        <f t="shared" si="310"/>
        <v>61177.047168547841</v>
      </c>
      <c r="J2589">
        <f t="shared" si="311"/>
        <v>1608.702765252782</v>
      </c>
      <c r="K2589">
        <f t="shared" si="312"/>
        <v>38.02880711710273</v>
      </c>
      <c r="L2589">
        <f>MIN(MAX(L2588*(1+MAX(MIN(((B2589-B2588)/B2588)/($K$7*卓尔金历!$O$8),0),-卓尔金历!$N$11))+MIN(MAX(((B2589-B2588)/B2588)/($K$7*卓尔金历!$O$8),0),卓尔金历!$N$11),0),1)</f>
        <v>0</v>
      </c>
      <c r="M2589">
        <f t="shared" si="313"/>
        <v>37557.117774388324</v>
      </c>
      <c r="N2589">
        <f t="shared" si="314"/>
        <v>-4.7277290311298466E-2</v>
      </c>
      <c r="O2589">
        <f t="shared" si="307"/>
        <v>4.8403353086802769E-2</v>
      </c>
      <c r="P2589">
        <f t="shared" si="308"/>
        <v>7.3015020334459835E-2</v>
      </c>
      <c r="Q2589">
        <f t="shared" si="315"/>
        <v>527.02466214367814</v>
      </c>
    </row>
    <row r="2590" spans="1:17">
      <c r="A2590" s="842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309"/>
        <v>1.1985008583934673</v>
      </c>
      <c r="G2590">
        <f>LN(F2590/参数实验室!$E$58)/参数实验室!$E$59</f>
        <v>-9.5493920454763723E-2</v>
      </c>
      <c r="H2590" s="905">
        <f>INDEX(神经网络!$F$10:$BN$70,MATCH(ROUND(G2590*2,1)/2,神经网络!$D$10:$D$70,0),MATCH(ROUND(E2590*2,1)/2,神经网络!$F$8:$BN$8,0))</f>
        <v>0.17310012896472174</v>
      </c>
      <c r="I2590">
        <f t="shared" si="310"/>
        <v>57251.466866227245</v>
      </c>
      <c r="J2590">
        <f t="shared" si="311"/>
        <v>1546.0995171780842</v>
      </c>
      <c r="K2590">
        <f t="shared" si="312"/>
        <v>37.029613055388374</v>
      </c>
      <c r="L2590">
        <f>MIN(MAX(L2589*(1+MAX(MIN(((B2590-B2589)/B2589)/($K$7*卓尔金历!$O$8),0),-卓尔金历!$N$11))+MIN(MAX(((B2590-B2589)/B2589)/($K$7*卓尔金历!$O$8),0),卓尔金历!$N$11),0),1)</f>
        <v>0</v>
      </c>
      <c r="M2590">
        <f t="shared" si="313"/>
        <v>37557.117774388324</v>
      </c>
      <c r="N2590">
        <f t="shared" si="314"/>
        <v>-3.8915360517118719E-2</v>
      </c>
      <c r="O2590">
        <f t="shared" si="307"/>
        <v>4.9028646628384548E-2</v>
      </c>
      <c r="P2590">
        <f t="shared" si="308"/>
        <v>0.2906009957230008</v>
      </c>
      <c r="Q2590">
        <f t="shared" si="315"/>
        <v>524.5554494339857</v>
      </c>
    </row>
    <row r="2591" spans="1:17">
      <c r="A2591" s="842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309"/>
        <v>1.3276796783707741</v>
      </c>
      <c r="G2591">
        <f>LN(F2591/参数实验室!$E$58)/参数实验室!$E$59</f>
        <v>-4.1769165279308254E-2</v>
      </c>
      <c r="H2591" s="905">
        <f>INDEX(神经网络!$F$10:$BN$70,MATCH(ROUND(G2591*2,1)/2,神经网络!$D$10:$D$70,0),MATCH(ROUND(E2591*2,1)/2,神经网络!$F$8:$BN$8,0))</f>
        <v>1.5968066683740625</v>
      </c>
      <c r="I2591">
        <f t="shared" si="310"/>
        <v>56004.464350646071</v>
      </c>
      <c r="J2591">
        <f t="shared" si="311"/>
        <v>1351.5542077331299</v>
      </c>
      <c r="K2591">
        <f t="shared" si="312"/>
        <v>41.437083344647014</v>
      </c>
      <c r="L2591">
        <f>MIN(MAX(L2590*(1+MAX(MIN(((B2591-B2590)/B2590)/($K$7*卓尔金历!$O$8),0),-卓尔金历!$N$11))+MIN(MAX(((B2591-B2590)/B2590)/($K$7*卓尔金历!$O$8),0),卓尔金历!$N$11),0),1)</f>
        <v>0</v>
      </c>
      <c r="M2591">
        <f t="shared" si="313"/>
        <v>37557.117774388324</v>
      </c>
      <c r="N2591">
        <f t="shared" si="314"/>
        <v>-0.12582974594030985</v>
      </c>
      <c r="O2591">
        <f t="shared" si="307"/>
        <v>5.3625294489835468E-2</v>
      </c>
      <c r="P2591">
        <f t="shared" si="308"/>
        <v>7.211677483384013E-3</v>
      </c>
      <c r="Q2591">
        <f t="shared" si="315"/>
        <v>521.23521146001053</v>
      </c>
    </row>
    <row r="2592" spans="1:17">
      <c r="A2592" s="842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309"/>
        <v>1.2245223261562093</v>
      </c>
      <c r="G2592">
        <f>LN(F2592/参数实验室!$E$58)/参数实验室!$E$59</f>
        <v>-8.4220402535644306E-2</v>
      </c>
      <c r="H2592" s="905">
        <f>INDEX(神经网络!$F$10:$BN$70,MATCH(ROUND(G2592*2,1)/2,神经网络!$D$10:$D$70,0),MATCH(ROUND(E2592*2,1)/2,神经网络!$F$8:$BN$8,0))</f>
        <v>1.5365773435909662</v>
      </c>
      <c r="I2592">
        <f t="shared" si="310"/>
        <v>64208.476692081065</v>
      </c>
      <c r="J2592">
        <f t="shared" si="311"/>
        <v>1475.5436734368129</v>
      </c>
      <c r="K2592">
        <f t="shared" si="312"/>
        <v>43.515131302435599</v>
      </c>
      <c r="L2592">
        <f>MIN(MAX(L2591*(1+MAX(MIN(((B2592-B2591)/B2591)/($K$7*卓尔金历!$O$8),0),-卓尔金历!$N$11))+MIN(MAX(((B2592-B2591)/B2591)/($K$7*卓尔金历!$O$8),0),卓尔金历!$N$11),0),1)</f>
        <v>1</v>
      </c>
      <c r="M2592">
        <f t="shared" si="313"/>
        <v>37557.117774388324</v>
      </c>
      <c r="N2592">
        <f t="shared" si="314"/>
        <v>9.1738433422986418E-2</v>
      </c>
      <c r="O2592">
        <f t="shared" si="307"/>
        <v>5.7907245651438621E-2</v>
      </c>
      <c r="P2592">
        <f t="shared" si="308"/>
        <v>2.8952355739273395E-2</v>
      </c>
      <c r="Q2592">
        <f t="shared" si="315"/>
        <v>521.78585899537393</v>
      </c>
    </row>
    <row r="2593" spans="1:17">
      <c r="A2593" s="842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309"/>
        <v>1.2435376708559489</v>
      </c>
      <c r="G2593">
        <f>LN(F2593/参数实验室!$E$58)/参数实验室!$E$59</f>
        <v>-7.6132691504913322E-2</v>
      </c>
      <c r="H2593" s="905">
        <f>INDEX(神经网络!$F$10:$BN$70,MATCH(ROUND(G2593*2,1)/2,神经网络!$D$10:$D$70,0),MATCH(ROUND(E2593*2,1)/2,神经网络!$F$8:$BN$8,0))</f>
        <v>1.5365773435909662</v>
      </c>
      <c r="I2593">
        <f t="shared" si="310"/>
        <v>61057.75930385344</v>
      </c>
      <c r="J2593">
        <f t="shared" si="311"/>
        <v>1428.4226487370802</v>
      </c>
      <c r="K2593">
        <f t="shared" si="312"/>
        <v>42.744883216348327</v>
      </c>
      <c r="L2593">
        <f>MIN(MAX(L2592*(1+MAX(MIN(((B2593-B2592)/B2592)/($K$7*卓尔金历!$O$8),0),-卓尔金历!$N$11))+MIN(MAX(((B2593-B2592)/B2592)/($K$7*卓尔金历!$O$8),0),卓尔金历!$N$11),0),1)</f>
        <v>6.0343832531145392E-2</v>
      </c>
      <c r="M2593">
        <f t="shared" si="313"/>
        <v>35714.185655145688</v>
      </c>
      <c r="N2593">
        <f t="shared" si="314"/>
        <v>-3.1934686548436161E-2</v>
      </c>
      <c r="O2593">
        <f t="shared" si="307"/>
        <v>5.8155123255311934E-2</v>
      </c>
      <c r="P2593">
        <f t="shared" si="308"/>
        <v>0.69203928431536621</v>
      </c>
      <c r="Q2593">
        <f t="shared" si="315"/>
        <v>521.04456019986856</v>
      </c>
    </row>
    <row r="2594" spans="1:17">
      <c r="A2594" s="842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309"/>
        <v>1.2217153704228967</v>
      </c>
      <c r="G2594">
        <f>LN(F2594/参数实验室!$E$58)/参数实验室!$E$59</f>
        <v>-8.5424899313719035E-2</v>
      </c>
      <c r="H2594" s="905">
        <f>INDEX(神经网络!$F$10:$BN$70,MATCH(ROUND(G2594*2,1)/2,神经网络!$D$10:$D$70,0),MATCH(ROUND(E2594*2,1)/2,神经网络!$F$8:$BN$8,0))</f>
        <v>1.8682522971890045</v>
      </c>
      <c r="I2594">
        <f t="shared" si="310"/>
        <v>64257.278236178412</v>
      </c>
      <c r="J2594">
        <f t="shared" si="311"/>
        <v>1477.13578867563</v>
      </c>
      <c r="K2594">
        <f t="shared" si="312"/>
        <v>43.501266930774307</v>
      </c>
      <c r="L2594">
        <f>MIN(MAX(L2593*(1+MAX(MIN(((B2594-B2593)/B2593)/($K$7*卓尔金历!$O$8),0),-卓尔金历!$N$11))+MIN(MAX(((B2594-B2593)/B2593)/($K$7*卓尔金历!$O$8),0),卓尔金历!$N$11),0),1)</f>
        <v>1</v>
      </c>
      <c r="M2594">
        <f t="shared" si="313"/>
        <v>35827.117770522156</v>
      </c>
      <c r="N2594">
        <f t="shared" si="314"/>
        <v>3.4102749617992194E-2</v>
      </c>
      <c r="O2594">
        <f t="shared" si="307"/>
        <v>5.8803489653492219E-2</v>
      </c>
      <c r="P2594">
        <f t="shared" si="308"/>
        <v>0.63466256878381233</v>
      </c>
      <c r="Q2594">
        <f t="shared" si="315"/>
        <v>539.93967070999247</v>
      </c>
    </row>
    <row r="2595" spans="1:17">
      <c r="A2595" s="842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309"/>
        <v>1.1177588565312535</v>
      </c>
      <c r="G2595">
        <f>LN(F2595/参数实验室!$E$58)/参数实验室!$E$59</f>
        <v>-0.13210030209494428</v>
      </c>
      <c r="H2595" s="905">
        <f>INDEX(神经网络!$F$10:$BN$70,MATCH(ROUND(G2595*2,1)/2,神经网络!$D$10:$D$70,0),MATCH(ROUND(E2595*2,1)/2,神经网络!$F$8:$BN$8,0))</f>
        <v>1.7076645669861075</v>
      </c>
      <c r="I2595">
        <f t="shared" si="310"/>
        <v>73283.031346742995</v>
      </c>
      <c r="J2595">
        <f t="shared" si="311"/>
        <v>1588.1928095447095</v>
      </c>
      <c r="K2595">
        <f t="shared" si="312"/>
        <v>46.142402173292297</v>
      </c>
      <c r="L2595">
        <f>MIN(MAX(L2594*(1+MAX(MIN(((B2595-B2594)/B2594)/($K$7*卓尔金历!$O$8),0),-卓尔金历!$N$11))+MIN(MAX(((B2595-B2594)/B2594)/($K$7*卓尔金历!$O$8),0),卓尔金历!$N$11),0),1)</f>
        <v>1</v>
      </c>
      <c r="M2595">
        <f t="shared" si="313"/>
        <v>40859.492756454732</v>
      </c>
      <c r="N2595">
        <f t="shared" si="314"/>
        <v>7.5184029606818262E-2</v>
      </c>
      <c r="O2595">
        <f t="shared" si="307"/>
        <v>6.1131430344801861E-2</v>
      </c>
      <c r="P2595">
        <f t="shared" si="308"/>
        <v>4.6636301194157959E-2</v>
      </c>
      <c r="Q2595">
        <f t="shared" si="315"/>
        <v>588.07337063503758</v>
      </c>
    </row>
    <row r="2596" spans="1:17">
      <c r="A2596" s="842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309"/>
        <v>1.1348235355699283</v>
      </c>
      <c r="G2596">
        <f>LN(F2596/参数实验室!$E$58)/参数实验室!$E$59</f>
        <v>-0.12414797399249183</v>
      </c>
      <c r="H2596" s="905">
        <f>INDEX(神经网络!$F$10:$BN$70,MATCH(ROUND(G2596*2,1)/2,神经网络!$D$10:$D$70,0),MATCH(ROUND(E2596*2,1)/2,神经网络!$F$8:$BN$8,0))</f>
        <v>1.6488999185355431</v>
      </c>
      <c r="I2596">
        <f t="shared" si="310"/>
        <v>71277.058502291591</v>
      </c>
      <c r="J2596">
        <f t="shared" si="311"/>
        <v>1562.7349267786585</v>
      </c>
      <c r="K2596">
        <f t="shared" si="312"/>
        <v>45.610459765699652</v>
      </c>
      <c r="L2596">
        <f>MIN(MAX(L2595*(1+MAX(MIN(((B2596-B2595)/B2595)/($K$7*卓尔金历!$O$8),0),-卓尔金历!$N$11))+MIN(MAX(((B2596-B2595)/B2595)/($K$7*卓尔金历!$O$8),0),卓尔金历!$N$11),0),1)</f>
        <v>0.52834399552795153</v>
      </c>
      <c r="M2596">
        <f t="shared" si="313"/>
        <v>39741.047853163349</v>
      </c>
      <c r="N2596">
        <f t="shared" si="314"/>
        <v>-1.6029466078082137E-2</v>
      </c>
      <c r="O2596">
        <f t="shared" si="307"/>
        <v>6.0231841862999271E-2</v>
      </c>
      <c r="P2596">
        <f t="shared" si="308"/>
        <v>1</v>
      </c>
      <c r="Q2596">
        <f t="shared" si="315"/>
        <v>587.32265193102</v>
      </c>
    </row>
    <row r="2597" spans="1:17">
      <c r="A2597" s="842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309"/>
        <v>1.0795340133313143</v>
      </c>
      <c r="G2597">
        <f>LN(F2597/参数实验室!$E$58)/参数实验室!$E$59</f>
        <v>-0.15036321824365034</v>
      </c>
      <c r="H2597" s="905">
        <f>INDEX(神经网络!$F$10:$BN$70,MATCH(ROUND(G2597*2,1)/2,神经网络!$D$10:$D$70,0),MATCH(ROUND(E2597*2,1)/2,神经网络!$F$8:$BN$8,0))</f>
        <v>1.4841897078701616</v>
      </c>
      <c r="I2597">
        <f t="shared" si="310"/>
        <v>70668.463613344473</v>
      </c>
      <c r="J2597">
        <f t="shared" si="311"/>
        <v>1554.6426718806099</v>
      </c>
      <c r="K2597">
        <f t="shared" si="312"/>
        <v>45.456402870930276</v>
      </c>
      <c r="L2597">
        <f>MIN(MAX(L2596*(1+MAX(MIN(((B2597-B2596)/B2596)/($K$7*卓尔金历!$O$8),0),-卓尔金历!$N$11))+MIN(MAX(((B2597-B2596)/B2596)/($K$7*卓尔金历!$O$8),0),卓尔金历!$N$11),0),1)</f>
        <v>0.44784187459960767</v>
      </c>
      <c r="M2597">
        <f t="shared" si="313"/>
        <v>39561.766706101116</v>
      </c>
      <c r="N2597">
        <f t="shared" si="314"/>
        <v>-5.1782645664224134E-3</v>
      </c>
      <c r="O2597">
        <f t="shared" si="307"/>
        <v>6.0227629202982136E-2</v>
      </c>
      <c r="P2597">
        <f t="shared" si="308"/>
        <v>1</v>
      </c>
      <c r="Q2597">
        <f t="shared" si="315"/>
        <v>582.30783269410392</v>
      </c>
    </row>
    <row r="2598" spans="1:17">
      <c r="A2598" s="842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309"/>
        <v>1.1616553613587415</v>
      </c>
      <c r="G2598">
        <f>LN(F2598/参数实验室!$E$58)/参数实验室!$E$59</f>
        <v>-0.11188273336679408</v>
      </c>
      <c r="H2598" s="905">
        <f>INDEX(神经网络!$F$10:$BN$70,MATCH(ROUND(G2598*2,1)/2,神经网络!$D$10:$D$70,0),MATCH(ROUND(E2598*2,1)/2,神经网络!$F$8:$BN$8,0))</f>
        <v>1.5365773435909662</v>
      </c>
      <c r="I2598">
        <f t="shared" si="310"/>
        <v>64530.816947747226</v>
      </c>
      <c r="J2598">
        <f t="shared" si="311"/>
        <v>1463.6686484976642</v>
      </c>
      <c r="K2598">
        <f t="shared" si="312"/>
        <v>44.088405537676039</v>
      </c>
      <c r="L2598">
        <f>MIN(MAX(L2597*(1+MAX(MIN(((B2598-B2597)/B2597)/($K$7*卓尔金历!$O$8),0),-卓尔金历!$N$11))+MIN(MAX(((B2598-B2597)/B2597)/($K$7*卓尔金历!$O$8),0),卓尔金历!$N$11),0),1)</f>
        <v>0</v>
      </c>
      <c r="M2598">
        <f t="shared" si="313"/>
        <v>38022.986432304489</v>
      </c>
      <c r="N2598">
        <f t="shared" si="314"/>
        <v>-5.8517642046256688E-2</v>
      </c>
      <c r="O2598">
        <f t="shared" si="307"/>
        <v>6.047833940844044E-2</v>
      </c>
      <c r="P2598">
        <f t="shared" si="308"/>
        <v>9.5169543130797229E-2</v>
      </c>
      <c r="Q2598">
        <f t="shared" si="315"/>
        <v>531.73365087460218</v>
      </c>
    </row>
    <row r="2599" spans="1:17">
      <c r="A2599" s="842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309"/>
        <v>1.1254991752906289</v>
      </c>
      <c r="G2599">
        <f>LN(F2599/参数实验室!$E$58)/参数实验室!$E$59</f>
        <v>-0.1284782901278011</v>
      </c>
      <c r="H2599" s="905">
        <f>INDEX(神经网络!$F$10:$BN$70,MATCH(ROUND(G2599*2,1)/2,神经网络!$D$10:$D$70,0),MATCH(ROUND(E2599*2,1)/2,神经网络!$F$8:$BN$8,0))</f>
        <v>1.5964582988609808</v>
      </c>
      <c r="I2599">
        <f t="shared" si="310"/>
        <v>63642.00019753282</v>
      </c>
      <c r="J2599">
        <f t="shared" si="311"/>
        <v>1450.5486612665081</v>
      </c>
      <c r="K2599">
        <f t="shared" si="312"/>
        <v>43.874433100345279</v>
      </c>
      <c r="L2599">
        <f>MIN(MAX(L2598*(1+MAX(MIN(((B2599-B2598)/B2598)/($K$7*卓尔金历!$O$8),0),-卓尔金历!$N$11))+MIN(MAX(((B2599-B2598)/B2598)/($K$7*卓尔金历!$O$8),0),卓尔金历!$N$11),0),1)</f>
        <v>0</v>
      </c>
      <c r="M2599">
        <f t="shared" si="313"/>
        <v>38022.986432304489</v>
      </c>
      <c r="N2599">
        <f t="shared" si="314"/>
        <v>-8.9637687085957606E-3</v>
      </c>
      <c r="O2599">
        <f t="shared" si="307"/>
        <v>5.9448700516719993E-2</v>
      </c>
      <c r="P2599">
        <f t="shared" si="308"/>
        <v>1</v>
      </c>
      <c r="Q2599">
        <f t="shared" si="315"/>
        <v>531.03664378211749</v>
      </c>
    </row>
    <row r="2600" spans="1:17">
      <c r="A2600" s="842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309"/>
        <v>1.0529112342408089</v>
      </c>
      <c r="G2600">
        <f>LN(F2600/参数实验室!$E$58)/参数实验室!$E$59</f>
        <v>-0.16346911092957439</v>
      </c>
      <c r="H2600" s="905">
        <f>INDEX(神经网络!$F$10:$BN$70,MATCH(ROUND(G2600*2,1)/2,神经网络!$D$10:$D$70,0),MATCH(ROUND(E2600*2,1)/2,神经网络!$F$8:$BN$8,0))</f>
        <v>1.4841897078701616</v>
      </c>
      <c r="I2600">
        <f t="shared" si="310"/>
        <v>67742.160289024861</v>
      </c>
      <c r="J2600">
        <f t="shared" si="311"/>
        <v>1509.0858305733993</v>
      </c>
      <c r="K2600">
        <f t="shared" si="312"/>
        <v>44.889534390025538</v>
      </c>
      <c r="L2600">
        <f>MIN(MAX(L2599*(1+MAX(MIN(((B2600-B2599)/B2599)/($K$7*卓尔金历!$O$8),0),-卓尔金历!$N$11))+MIN(MAX(((B2600-B2599)/B2599)/($K$7*卓尔金历!$O$8),0),卓尔金历!$N$11),0),1)</f>
        <v>1</v>
      </c>
      <c r="M2600">
        <f t="shared" si="313"/>
        <v>38022.986432304489</v>
      </c>
      <c r="N2600">
        <f t="shared" si="314"/>
        <v>4.0355191707792178E-2</v>
      </c>
      <c r="O2600">
        <f t="shared" si="307"/>
        <v>5.9403633942680278E-2</v>
      </c>
      <c r="P2600">
        <f t="shared" si="308"/>
        <v>0.46906901825451658</v>
      </c>
      <c r="Q2600">
        <f t="shared" si="315"/>
        <v>565.2488817255711</v>
      </c>
    </row>
    <row r="2601" spans="1:17">
      <c r="A2601" s="842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309"/>
        <v>1.0424350140434553</v>
      </c>
      <c r="G2601">
        <f>LN(F2601/参数实验室!$E$58)/参数实验室!$E$59</f>
        <v>-0.1687174390741327</v>
      </c>
      <c r="H2601" s="905">
        <f>INDEX(神经网络!$F$10:$BN$70,MATCH(ROUND(G2601*2,1)/2,神经网络!$D$10:$D$70,0),MATCH(ROUND(E2601*2,1)/2,神经网络!$F$8:$BN$8,0))</f>
        <v>1.5964582988609808</v>
      </c>
      <c r="I2601">
        <f t="shared" si="310"/>
        <v>67531.607353121479</v>
      </c>
      <c r="J2601">
        <f t="shared" si="311"/>
        <v>1505.9255416783033</v>
      </c>
      <c r="K2601">
        <f t="shared" si="312"/>
        <v>44.843921883322182</v>
      </c>
      <c r="L2601">
        <f>MIN(MAX(L2600*(1+MAX(MIN(((B2601-B2600)/B2600)/($K$7*卓尔金历!$O$8),0),-卓尔金历!$N$11))+MIN(MAX(((B2601-B2600)/B2600)/($K$7*卓尔金历!$O$8),0),卓尔金历!$N$11),0),1)</f>
        <v>0.93838036029910832</v>
      </c>
      <c r="M2601">
        <f t="shared" si="313"/>
        <v>37904.805208219244</v>
      </c>
      <c r="N2601">
        <f t="shared" si="314"/>
        <v>-2.0941743876126606E-3</v>
      </c>
      <c r="O2601">
        <f t="shared" si="307"/>
        <v>5.934142479932894E-2</v>
      </c>
      <c r="P2601">
        <f t="shared" si="308"/>
        <v>1</v>
      </c>
      <c r="Q2601">
        <f t="shared" si="315"/>
        <v>564.42478399116737</v>
      </c>
    </row>
    <row r="2602" spans="1:17">
      <c r="A2602" s="842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309"/>
        <v>1.0075190338066347</v>
      </c>
      <c r="G2602">
        <f>LN(F2602/参数实验室!$E$58)/参数实验室!$E$59</f>
        <v>-0.18659839194566133</v>
      </c>
      <c r="H2602" s="905">
        <f>INDEX(神经网络!$F$10:$BN$70,MATCH(ROUND(G2602*2,1)/2,神经网络!$D$10:$D$70,0),MATCH(ROUND(E2602*2,1)/2,神经网络!$F$8:$BN$8,0))</f>
        <v>1.5361104487326809</v>
      </c>
      <c r="I2602">
        <f t="shared" si="310"/>
        <v>72486.532223753005</v>
      </c>
      <c r="J2602">
        <f t="shared" si="311"/>
        <v>1575.1366665336561</v>
      </c>
      <c r="K2602">
        <f t="shared" si="312"/>
        <v>46.019201866001495</v>
      </c>
      <c r="L2602">
        <f>MIN(MAX(L2601*(1+MAX(MIN(((B2602-B2601)/B2601)/($K$7*卓尔金历!$O$8),0),-卓尔金历!$N$11))+MIN(MAX(((B2602-B2601)/B2601)/($K$7*卓尔金历!$O$8),0),卓尔金历!$N$11),0),1)</f>
        <v>1</v>
      </c>
      <c r="M2602">
        <f t="shared" si="313"/>
        <v>40514.580805885045</v>
      </c>
      <c r="N2602">
        <f t="shared" si="314"/>
        <v>4.5959194488606206E-2</v>
      </c>
      <c r="O2602">
        <f t="shared" si="307"/>
        <v>5.5833952493462853E-2</v>
      </c>
      <c r="P2602">
        <f t="shared" si="308"/>
        <v>0.26551916650802043</v>
      </c>
      <c r="Q2602">
        <f t="shared" si="315"/>
        <v>605.83772393756715</v>
      </c>
    </row>
    <row r="2603" spans="1:17">
      <c r="A2603" s="842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309"/>
        <v>1.0066069127230024</v>
      </c>
      <c r="G2603">
        <f>LN(F2603/参数实验室!$E$58)/参数实验室!$E$59</f>
        <v>-0.18707376487065236</v>
      </c>
      <c r="H2603" s="905">
        <f>INDEX(神经网络!$F$10:$BN$70,MATCH(ROUND(G2603*2,1)/2,神经网络!$D$10:$D$70,0),MATCH(ROUND(E2603*2,1)/2,神经网络!$F$8:$BN$8,0))</f>
        <v>1.7592909029176622</v>
      </c>
      <c r="I2603">
        <f t="shared" si="310"/>
        <v>71390.392478506052</v>
      </c>
      <c r="J2603">
        <f t="shared" si="311"/>
        <v>1559.6305015761525</v>
      </c>
      <c r="K2603">
        <f t="shared" si="312"/>
        <v>45.7739140176852</v>
      </c>
      <c r="L2603">
        <f>MIN(MAX(L2602*(1+MAX(MIN(((B2603-B2602)/B2602)/($K$7*卓尔金历!$O$8),0),-卓尔金历!$N$11))+MIN(MAX(((B2603-B2602)/B2602)/($K$7*卓尔金历!$O$8),0),卓尔金历!$N$11),0),1)</f>
        <v>0.71033737012177944</v>
      </c>
      <c r="M2603">
        <f t="shared" si="313"/>
        <v>39901.920206447554</v>
      </c>
      <c r="N2603">
        <f t="shared" si="314"/>
        <v>-9.8443298838489842E-3</v>
      </c>
      <c r="O2603">
        <f t="shared" si="307"/>
        <v>5.0034087405710047E-2</v>
      </c>
      <c r="P2603">
        <f t="shared" si="308"/>
        <v>1</v>
      </c>
      <c r="Q2603">
        <f t="shared" si="315"/>
        <v>603.40517945842828</v>
      </c>
    </row>
    <row r="2604" spans="1:17">
      <c r="A2604" s="842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309"/>
        <v>0.92882647965504328</v>
      </c>
      <c r="G2604">
        <f>LN(F2604/参数实验室!$E$58)/参数实验室!$E$59</f>
        <v>-0.229281751388966</v>
      </c>
      <c r="H2604" s="905">
        <f>INDEX(神经网络!$F$10:$BN$70,MATCH(ROUND(G2604*2,1)/2,神经网络!$D$10:$D$70,0),MATCH(ROUND(E2604*2,1)/2,神经网络!$F$8:$BN$8,0))</f>
        <v>1.7064919970953103</v>
      </c>
      <c r="I2604">
        <f t="shared" si="310"/>
        <v>79634.870872462125</v>
      </c>
      <c r="J2604">
        <f t="shared" si="311"/>
        <v>1662.0086987749871</v>
      </c>
      <c r="K2604">
        <f t="shared" si="312"/>
        <v>47.914833978401205</v>
      </c>
      <c r="L2604">
        <f>MIN(MAX(L2603*(1+MAX(MIN(((B2604-B2603)/B2603)/($K$7*卓尔金历!$O$8),0),-卓尔金历!$N$11))+MIN(MAX(((B2604-B2603)/B2603)/($K$7*卓尔金历!$O$8),0),卓尔金历!$N$11),0),1)</f>
        <v>1</v>
      </c>
      <c r="M2604">
        <f t="shared" si="313"/>
        <v>43175.190533378518</v>
      </c>
      <c r="N2604">
        <f t="shared" si="314"/>
        <v>6.5642597458418425E-2</v>
      </c>
      <c r="O2604">
        <f t="shared" ref="O2604:O2667" si="316">STDEVP(N2584:N2604)</f>
        <v>5.2254008276504525E-2</v>
      </c>
      <c r="P2604">
        <f t="shared" ref="P2604:P2667" si="317">MIN(O2603*MAX(1-LN(MAX(ABS(N2604),0.0001)/O2604),0)+MAX(-LN(MAX(ABS(N2604),0.0001)/O2604),0),1)</f>
        <v>3.8620900018527575E-2</v>
      </c>
      <c r="Q2604">
        <f t="shared" si="315"/>
        <v>673.08907938017171</v>
      </c>
    </row>
    <row r="2605" spans="1:17">
      <c r="A2605" s="842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309"/>
        <v>0.94327866108684577</v>
      </c>
      <c r="G2605">
        <f>LN(F2605/参数实验室!$E$58)/参数实验室!$E$59</f>
        <v>-0.22117810766016699</v>
      </c>
      <c r="H2605" s="905">
        <f>INDEX(神经网络!$F$10:$BN$70,MATCH(ROUND(G2605*2,1)/2,神经网络!$D$10:$D$70,0),MATCH(ROUND(E2605*2,1)/2,神经网络!$F$8:$BN$8,0))</f>
        <v>1.6482401717794799</v>
      </c>
      <c r="I2605">
        <f t="shared" si="310"/>
        <v>77524.889078212378</v>
      </c>
      <c r="J2605">
        <f t="shared" si="311"/>
        <v>1636.2036630621267</v>
      </c>
      <c r="K2605">
        <f t="shared" si="312"/>
        <v>47.380953134602997</v>
      </c>
      <c r="L2605">
        <f>MIN(MAX(L2604*(1+MAX(MIN(((B2605-B2604)/B2604)/($K$7*卓尔金历!$O$8),0),-卓尔金历!$N$11))+MIN(MAX(((B2605-B2604)/B2604)/($K$7*卓尔金历!$O$8),0),卓尔金历!$N$11),0),1)</f>
        <v>0.54314594627790047</v>
      </c>
      <c r="M2605">
        <f t="shared" si="313"/>
        <v>42031.233558367021</v>
      </c>
      <c r="N2605">
        <f t="shared" si="314"/>
        <v>-1.5526414351429495E-2</v>
      </c>
      <c r="O2605">
        <f t="shared" si="316"/>
        <v>5.2069235436129041E-2</v>
      </c>
      <c r="P2605">
        <f t="shared" si="317"/>
        <v>1</v>
      </c>
      <c r="Q2605">
        <f t="shared" si="315"/>
        <v>672.40031550228946</v>
      </c>
    </row>
    <row r="2606" spans="1:17">
      <c r="A2606" s="842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309"/>
        <v>0.9344120026539392</v>
      </c>
      <c r="G2606">
        <f>LN(F2606/参数实验室!$E$58)/参数实验室!$E$59</f>
        <v>-0.22613497963844315</v>
      </c>
      <c r="H2606" s="905">
        <f>INDEX(神经网络!$F$10:$BN$70,MATCH(ROUND(G2606*2,1)/2,神经网络!$D$10:$D$70,0),MATCH(ROUND(E2606*2,1)/2,神经网络!$F$8:$BN$8,0))</f>
        <v>1.7064919970953103</v>
      </c>
      <c r="I2606">
        <f t="shared" si="310"/>
        <v>80783.815300267961</v>
      </c>
      <c r="J2606">
        <f t="shared" si="311"/>
        <v>1677.9338414269166</v>
      </c>
      <c r="K2606">
        <f t="shared" si="312"/>
        <v>48.14481554980101</v>
      </c>
      <c r="L2606">
        <f>MIN(MAX(L2605*(1+MAX(MIN(((B2606-B2605)/B2605)/($K$7*卓尔金历!$O$8),0),-卓尔金历!$N$11))+MIN(MAX(((B2606-B2605)/B2605)/($K$7*卓尔金历!$O$8),0),卓尔金历!$N$11),0),1)</f>
        <v>1</v>
      </c>
      <c r="M2606">
        <f t="shared" si="313"/>
        <v>42990.903857183635</v>
      </c>
      <c r="N2606">
        <f t="shared" si="314"/>
        <v>2.5504269001997305E-2</v>
      </c>
      <c r="O2606">
        <f t="shared" si="316"/>
        <v>4.8426501294528482E-2</v>
      </c>
      <c r="P2606">
        <f t="shared" si="317"/>
        <v>0.72665746136405607</v>
      </c>
      <c r="Q2606">
        <f t="shared" si="315"/>
        <v>700.66611563388494</v>
      </c>
    </row>
    <row r="2607" spans="1:17">
      <c r="A2607" s="842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309"/>
        <v>0.93630597527647652</v>
      </c>
      <c r="G2607">
        <f>LN(F2607/参数实验室!$E$58)/参数实验室!$E$59</f>
        <v>-0.22507222240855129</v>
      </c>
      <c r="H2607" s="905">
        <f>INDEX(神经网络!$F$10:$BN$70,MATCH(ROUND(G2607*2,1)/2,神经网络!$D$10:$D$70,0),MATCH(ROUND(E2607*2,1)/2,神经网络!$F$8:$BN$8,0))</f>
        <v>1.7064919970953103</v>
      </c>
      <c r="I2607">
        <f t="shared" si="310"/>
        <v>84358.528709697071</v>
      </c>
      <c r="J2607">
        <f t="shared" si="311"/>
        <v>1721.4436774270762</v>
      </c>
      <c r="K2607">
        <f t="shared" si="312"/>
        <v>49.004524409292308</v>
      </c>
      <c r="L2607">
        <f>MIN(MAX(L2606*(1+MAX(MIN(((B2607-B2606)/B2606)/($K$7*卓尔金历!$O$8),0),-卓尔金历!$N$11))+MIN(MAX(((B2607-B2606)/B2606)/($K$7*卓尔金历!$O$8),0),卓尔金历!$N$11),0),1)</f>
        <v>1</v>
      </c>
      <c r="M2607">
        <f t="shared" si="313"/>
        <v>44893.267095791925</v>
      </c>
      <c r="N2607">
        <f t="shared" si="314"/>
        <v>2.5930602819929267E-2</v>
      </c>
      <c r="O2607">
        <f t="shared" si="316"/>
        <v>4.8581980873086905E-2</v>
      </c>
      <c r="P2607">
        <f t="shared" si="317"/>
        <v>0.70665890693434996</v>
      </c>
      <c r="Q2607">
        <f t="shared" si="315"/>
        <v>723.19593562110117</v>
      </c>
    </row>
    <row r="2608" spans="1:17">
      <c r="A2608" s="842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309"/>
        <v>0.92372851021111113</v>
      </c>
      <c r="G2608">
        <f>LN(F2608/参数实验室!$E$58)/参数实验室!$E$59</f>
        <v>-0.23217040694079605</v>
      </c>
      <c r="H2608" s="905">
        <f>INDEX(神经网络!$F$10:$BN$70,MATCH(ROUND(G2608*2,1)/2,神经网络!$D$10:$D$70,0),MATCH(ROUND(E2608*2,1)/2,神经网络!$F$8:$BN$8,0))</f>
        <v>1.7064919970953103</v>
      </c>
      <c r="I2608">
        <f t="shared" si="310"/>
        <v>87653.041326954975</v>
      </c>
      <c r="J2608">
        <f t="shared" si="311"/>
        <v>1760.8395514943522</v>
      </c>
      <c r="K2608">
        <f t="shared" si="312"/>
        <v>49.779118859845823</v>
      </c>
      <c r="L2608">
        <f>MIN(MAX(L2607*(1+MAX(MIN(((B2608-B2607)/B2607)/($K$7*卓尔金历!$O$8),0),-卓尔金历!$N$11))+MIN(MAX(((B2608-B2607)/B2607)/($K$7*卓尔金历!$O$8),0),卓尔金历!$N$11),0),1)</f>
        <v>1</v>
      </c>
      <c r="M2608">
        <f t="shared" si="313"/>
        <v>46646.515251482124</v>
      </c>
      <c r="N2608">
        <f t="shared" si="314"/>
        <v>2.2885369172320705E-2</v>
      </c>
      <c r="O2608">
        <f t="shared" si="316"/>
        <v>4.8621823115895371E-2</v>
      </c>
      <c r="P2608">
        <f t="shared" si="317"/>
        <v>0.83876679040568725</v>
      </c>
      <c r="Q2608">
        <f t="shared" si="315"/>
        <v>743.15443994866996</v>
      </c>
    </row>
    <row r="2609" spans="1:17">
      <c r="A2609" s="842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309"/>
        <v>0.90461906529094738</v>
      </c>
      <c r="G2609">
        <f>LN(F2609/参数实验室!$E$58)/参数实验室!$E$59</f>
        <v>-0.2431421005037058</v>
      </c>
      <c r="H2609" s="905">
        <f>INDEX(神经网络!$F$10:$BN$70,MATCH(ROUND(G2609*2,1)/2,神经网络!$D$10:$D$70,0),MATCH(ROUND(E2609*2,1)/2,神经网络!$F$8:$BN$8,0))</f>
        <v>1.7064919970953103</v>
      </c>
      <c r="I2609">
        <f t="shared" si="310"/>
        <v>88141.826839080124</v>
      </c>
      <c r="J2609">
        <f t="shared" si="311"/>
        <v>1766.5935118311304</v>
      </c>
      <c r="K2609">
        <f t="shared" si="312"/>
        <v>49.893666114350388</v>
      </c>
      <c r="L2609">
        <f>MIN(MAX(L2608*(1+MAX(MIN(((B2609-B2608)/B2608)/($K$7*卓尔金历!$O$8),0),-卓尔金历!$N$11))+MIN(MAX(((B2609-B2608)/B2608)/($K$7*卓尔金历!$O$8),0),卓尔金历!$N$11),0),1)</f>
        <v>1</v>
      </c>
      <c r="M2609">
        <f t="shared" si="313"/>
        <v>46906.633331823483</v>
      </c>
      <c r="N2609">
        <f t="shared" si="314"/>
        <v>3.2677368769318789E-3</v>
      </c>
      <c r="O2609">
        <f t="shared" si="316"/>
        <v>4.8616810033876412E-2</v>
      </c>
      <c r="P2609">
        <f t="shared" si="317"/>
        <v>1</v>
      </c>
      <c r="Q2609">
        <f t="shared" si="315"/>
        <v>746.63037488758414</v>
      </c>
    </row>
    <row r="2610" spans="1:17">
      <c r="A2610" s="842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309"/>
        <v>0.95520039113065347</v>
      </c>
      <c r="G2610">
        <f>LN(F2610/参数实验室!$E$58)/参数实验室!$E$59</f>
        <v>-0.21458625145157501</v>
      </c>
      <c r="H2610" s="905">
        <f>INDEX(神经网络!$F$10:$BN$70,MATCH(ROUND(G2610*2,1)/2,神经网络!$D$10:$D$70,0),MATCH(ROUND(E2610*2,1)/2,神经网络!$F$8:$BN$8,0))</f>
        <v>1.6482401717794799</v>
      </c>
      <c r="I2610">
        <f t="shared" si="310"/>
        <v>83917.115255750992</v>
      </c>
      <c r="J2610">
        <f t="shared" si="311"/>
        <v>1716.9745820198698</v>
      </c>
      <c r="K2610">
        <f t="shared" si="312"/>
        <v>48.874989842324794</v>
      </c>
      <c r="L2610">
        <f>MIN(MAX(L2609*(1+MAX(MIN(((B2610-B2609)/B2609)/($K$7*卓尔金历!$O$8),0),-卓尔金历!$N$11))+MIN(MAX(((B2610-B2609)/B2609)/($K$7*卓尔金历!$O$8),0),卓尔金历!$N$11),0),1)</f>
        <v>0.17354906963273753</v>
      </c>
      <c r="M2610">
        <f t="shared" si="313"/>
        <v>44658.359109714162</v>
      </c>
      <c r="N2610">
        <f t="shared" si="314"/>
        <v>-2.8087349737761134E-2</v>
      </c>
      <c r="O2610">
        <f t="shared" si="316"/>
        <v>4.7830518175251635E-2</v>
      </c>
      <c r="P2610">
        <f t="shared" si="317"/>
        <v>0.60684231011420198</v>
      </c>
      <c r="Q2610">
        <f t="shared" si="315"/>
        <v>710.84375568111216</v>
      </c>
    </row>
    <row r="2611" spans="1:17">
      <c r="A2611" s="842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309"/>
        <v>1.0140120617735504</v>
      </c>
      <c r="G2611">
        <f>LN(F2611/参数实验室!$E$58)/参数实验室!$E$59</f>
        <v>-0.18322678543710044</v>
      </c>
      <c r="H2611" s="905">
        <f>INDEX(神经网络!$F$10:$BN$70,MATCH(ROUND(G2611*2,1)/2,神经网络!$D$10:$D$70,0),MATCH(ROUND(E2611*2,1)/2,神经网络!$F$8:$BN$8,0))</f>
        <v>1.7592909029176622</v>
      </c>
      <c r="I2611">
        <f t="shared" si="310"/>
        <v>81999.043650044754</v>
      </c>
      <c r="J2611">
        <f t="shared" si="311"/>
        <v>1693.1646781852264</v>
      </c>
      <c r="K2611">
        <f t="shared" si="312"/>
        <v>48.429455626214249</v>
      </c>
      <c r="L2611">
        <f>MIN(MAX(L2610*(1+MAX(MIN(((B2611-B2610)/B2610)/($K$7*卓尔金历!$O$8),0),-卓尔金历!$N$11))+MIN(MAX(((B2611-B2610)/B2610)/($K$7*卓尔金历!$O$8),0),卓尔金历!$N$11),0),1)</f>
        <v>0.10273453978794055</v>
      </c>
      <c r="M2611">
        <f t="shared" si="313"/>
        <v>44481.209858205104</v>
      </c>
      <c r="N2611">
        <f t="shared" si="314"/>
        <v>-1.3867359531108035E-2</v>
      </c>
      <c r="O2611">
        <f t="shared" si="316"/>
        <v>4.7044604040870568E-2</v>
      </c>
      <c r="P2611">
        <f t="shared" si="317"/>
        <v>1</v>
      </c>
      <c r="Q2611">
        <f t="shared" si="315"/>
        <v>700.98404262719782</v>
      </c>
    </row>
    <row r="2612" spans="1:17">
      <c r="A2612" s="842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309"/>
        <v>0.99544831671010026</v>
      </c>
      <c r="G2612">
        <f>LN(F2612/参数实验室!$E$58)/参数实验室!$E$59</f>
        <v>-0.19292444750153445</v>
      </c>
      <c r="H2612" s="905">
        <f>INDEX(神经网络!$F$10:$BN$70,MATCH(ROUND(G2612*2,1)/2,神经网络!$D$10:$D$70,0),MATCH(ROUND(E2612*2,1)/2,神经网络!$F$8:$BN$8,0))</f>
        <v>1.7592909029176622</v>
      </c>
      <c r="I2612">
        <f t="shared" si="310"/>
        <v>85026.534029040078</v>
      </c>
      <c r="J2612">
        <f t="shared" si="311"/>
        <v>1728.697976936274</v>
      </c>
      <c r="K2612">
        <f t="shared" si="312"/>
        <v>49.18530313764257</v>
      </c>
      <c r="L2612">
        <f>MIN(MAX(L2611*(1+MAX(MIN(((B2612-B2611)/B2611)/($K$7*卓尔金历!$O$8),0),-卓尔金历!$N$11))+MIN(MAX(((B2612-B2611)/B2611)/($K$7*卓尔金历!$O$8),0),卓尔金历!$N$11),0),1)</f>
        <v>0.72024261072395523</v>
      </c>
      <c r="M2612">
        <f t="shared" si="313"/>
        <v>44649.930048071408</v>
      </c>
      <c r="N2612">
        <f t="shared" si="314"/>
        <v>2.0986321772984838E-2</v>
      </c>
      <c r="O2612">
        <f t="shared" si="316"/>
        <v>3.6809817473117575E-2</v>
      </c>
      <c r="P2612">
        <f t="shared" si="317"/>
        <v>0.63537237841161309</v>
      </c>
      <c r="Q2612">
        <f t="shared" si="315"/>
        <v>726.86510599594033</v>
      </c>
    </row>
    <row r="2613" spans="1:17">
      <c r="A2613" s="842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309"/>
        <v>1.0013172252547431</v>
      </c>
      <c r="G2613">
        <f>LN(F2613/参数实验室!$E$58)/参数实验室!$E$59</f>
        <v>-0.18983912858584168</v>
      </c>
      <c r="H2613" s="905">
        <f>INDEX(神经网络!$F$10:$BN$70,MATCH(ROUND(G2613*2,1)/2,神经网络!$D$10:$D$70,0),MATCH(ROUND(E2613*2,1)/2,神经网络!$F$8:$BN$8,0))</f>
        <v>1.7592909029176622</v>
      </c>
      <c r="I2613">
        <f t="shared" si="310"/>
        <v>85924.95918792329</v>
      </c>
      <c r="J2613">
        <f t="shared" si="311"/>
        <v>1739.0806432305162</v>
      </c>
      <c r="K2613">
        <f t="shared" si="312"/>
        <v>49.408266098752662</v>
      </c>
      <c r="L2613">
        <f>MIN(MAX(L2612*(1+MAX(MIN(((B2613-B2612)/B2612)/($K$7*卓尔金历!$O$8),0),-卓尔金历!$N$11))+MIN(MAX(((B2613-B2612)/B2612)/($K$7*卓尔金历!$O$8),0),卓尔金历!$N$11),0),1)</f>
        <v>0.89696683452288284</v>
      </c>
      <c r="M2613">
        <f t="shared" si="313"/>
        <v>44989.732902854339</v>
      </c>
      <c r="N2613">
        <f t="shared" si="314"/>
        <v>6.0060614594130207E-3</v>
      </c>
      <c r="O2613">
        <f t="shared" si="316"/>
        <v>3.2263496559842092E-2</v>
      </c>
      <c r="P2613">
        <f t="shared" si="317"/>
        <v>1</v>
      </c>
      <c r="Q2613">
        <f t="shared" si="315"/>
        <v>731.74499091551922</v>
      </c>
    </row>
    <row r="2614" spans="1:17">
      <c r="A2614" s="842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309"/>
        <v>0.98376193851822669</v>
      </c>
      <c r="G2614">
        <f>LN(F2614/参数实验室!$E$58)/参数实验室!$E$59</f>
        <v>-0.1991225905327603</v>
      </c>
      <c r="H2614" s="905">
        <f>INDEX(神经网络!$F$10:$BN$70,MATCH(ROUND(G2614*2,1)/2,神经网络!$D$10:$D$70,0),MATCH(ROUND(E2614*2,1)/2,神经网络!$F$8:$BN$8,0))</f>
        <v>1.8671224858395776</v>
      </c>
      <c r="I2614">
        <f t="shared" si="310"/>
        <v>88002.924021094892</v>
      </c>
      <c r="J2614">
        <f t="shared" si="311"/>
        <v>1762.986313395314</v>
      </c>
      <c r="K2614">
        <f t="shared" si="312"/>
        <v>49.916963820105401</v>
      </c>
      <c r="L2614">
        <f>MIN(MAX(L2613*(1+MAX(MIN(((B2614-B2613)/B2613)/($K$7*卓尔金历!$O$8),0),-卓尔金历!$N$11))+MIN(MAX(((B2614-B2613)/B2613)/($K$7*卓尔金历!$O$8),0),卓尔金历!$N$11),0),1)</f>
        <v>1</v>
      </c>
      <c r="M2614">
        <f t="shared" si="313"/>
        <v>45965.640410331216</v>
      </c>
      <c r="N2614">
        <f t="shared" si="314"/>
        <v>1.3746153899103058E-2</v>
      </c>
      <c r="O2614">
        <f t="shared" si="316"/>
        <v>3.0987415067330135E-2</v>
      </c>
      <c r="P2614">
        <f t="shared" si="317"/>
        <v>0.87131006713067838</v>
      </c>
      <c r="Q2614">
        <f t="shared" si="315"/>
        <v>749.44113383304341</v>
      </c>
    </row>
    <row r="2615" spans="1:17">
      <c r="A2615" s="842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309"/>
        <v>0.94676382319618568</v>
      </c>
      <c r="G2615">
        <f>LN(F2615/参数实验室!$E$58)/参数实验室!$E$59</f>
        <v>-0.21924248609366118</v>
      </c>
      <c r="H2615" s="905">
        <f>INDEX(神经网络!$F$10:$BN$70,MATCH(ROUND(G2615*2,1)/2,神经网络!$D$10:$D$70,0),MATCH(ROUND(E2615*2,1)/2,神经网络!$F$8:$BN$8,0))</f>
        <v>1.8671224858395776</v>
      </c>
      <c r="I2615">
        <f t="shared" si="310"/>
        <v>95365.367224062808</v>
      </c>
      <c r="J2615">
        <f t="shared" si="311"/>
        <v>1841.9815649814436</v>
      </c>
      <c r="K2615">
        <f t="shared" si="312"/>
        <v>51.773247375048257</v>
      </c>
      <c r="L2615">
        <f>MIN(MAX(L2614*(1+MAX(MIN(((B2615-B2614)/B2614)/($K$7*卓尔金历!$O$8),0),-卓尔金历!$N$11))+MIN(MAX(((B2615-B2614)/B2614)/($K$7*卓尔金历!$O$8),0),卓尔金历!$N$11),0),1)</f>
        <v>1</v>
      </c>
      <c r="M2615">
        <f t="shared" si="313"/>
        <v>49811.187823369321</v>
      </c>
      <c r="N2615">
        <f t="shared" si="314"/>
        <v>4.4807637464861265E-2</v>
      </c>
      <c r="O2615">
        <f t="shared" si="316"/>
        <v>3.1455262853672145E-2</v>
      </c>
      <c r="P2615">
        <f t="shared" si="317"/>
        <v>2.0023686640759996E-2</v>
      </c>
      <c r="Q2615">
        <f t="shared" si="315"/>
        <v>804.07162599405137</v>
      </c>
    </row>
    <row r="2616" spans="1:17">
      <c r="A2616" s="842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309"/>
        <v>0.89482746783342915</v>
      </c>
      <c r="G2616">
        <f>LN(F2616/参数实验室!$E$58)/参数实验室!$E$59</f>
        <v>-0.24885409043231341</v>
      </c>
      <c r="H2616" s="905">
        <f>INDEX(神经网络!$F$10:$BN$70,MATCH(ROUND(G2616*2,1)/2,神经网络!$D$10:$D$70,0),MATCH(ROUND(E2616*2,1)/2,神经网络!$F$8:$BN$8,0))</f>
        <v>1.8141412157072239</v>
      </c>
      <c r="I2616">
        <f t="shared" si="310"/>
        <v>103145.47685981305</v>
      </c>
      <c r="J2616">
        <f t="shared" si="311"/>
        <v>1922.4651849487236</v>
      </c>
      <c r="K2616">
        <f t="shared" si="312"/>
        <v>53.652715101087338</v>
      </c>
      <c r="L2616">
        <f>MIN(MAX(L2615*(1+MAX(MIN(((B2616-B2615)/B2615)/($K$7*卓尔金历!$O$8),0),-卓尔金历!$N$11))+MIN(MAX(((B2616-B2615)/B2615)/($K$7*卓尔金历!$O$8),0),卓尔金历!$N$11),0),1)</f>
        <v>1</v>
      </c>
      <c r="M2616">
        <f t="shared" si="313"/>
        <v>53874.890545157577</v>
      </c>
      <c r="N2616">
        <f t="shared" si="314"/>
        <v>4.3694042056328E-2</v>
      </c>
      <c r="O2616">
        <f t="shared" si="316"/>
        <v>2.9018625893865044E-2</v>
      </c>
      <c r="P2616">
        <f t="shared" si="317"/>
        <v>1.8581446027021442E-2</v>
      </c>
      <c r="Q2616">
        <f t="shared" si="315"/>
        <v>805.38513728036673</v>
      </c>
    </row>
    <row r="2617" spans="1:17">
      <c r="A2617" s="842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309"/>
        <v>0.92005858369859794</v>
      </c>
      <c r="G2617">
        <f>LN(F2617/参数实验室!$E$58)/参数实验室!$E$59</f>
        <v>-0.234259778667049</v>
      </c>
      <c r="H2617" s="905">
        <f>INDEX(神经网络!$F$10:$BN$70,MATCH(ROUND(G2617*2,1)/2,神经网络!$D$10:$D$70,0),MATCH(ROUND(E2617*2,1)/2,神经网络!$F$8:$BN$8,0))</f>
        <v>1.8141412157072239</v>
      </c>
      <c r="I2617">
        <f t="shared" si="310"/>
        <v>102191.59901766977</v>
      </c>
      <c r="J2617">
        <f t="shared" si="311"/>
        <v>1912.6650971629208</v>
      </c>
      <c r="K2617">
        <f t="shared" si="312"/>
        <v>53.428903559359028</v>
      </c>
      <c r="L2617">
        <f>MIN(MAX(L2616*(1+MAX(MIN(((B2617-B2616)/B2616)/($K$7*卓尔金历!$O$8),0),-卓尔金历!$N$11))+MIN(MAX(((B2617-B2616)/B2616)/($K$7*卓尔金历!$O$8),0),卓尔金历!$N$11),0),1)</f>
        <v>0.85000465087346155</v>
      </c>
      <c r="M2617">
        <f t="shared" si="313"/>
        <v>53376.661578619707</v>
      </c>
      <c r="N2617">
        <f t="shared" si="314"/>
        <v>-5.0976672360723051E-3</v>
      </c>
      <c r="O2617">
        <f t="shared" si="316"/>
        <v>2.8650701321122376E-2</v>
      </c>
      <c r="P2617">
        <f t="shared" si="317"/>
        <v>1</v>
      </c>
      <c r="Q2617">
        <f t="shared" si="315"/>
        <v>805.24674059411791</v>
      </c>
    </row>
    <row r="2618" spans="1:17">
      <c r="A2618" s="842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309"/>
        <v>0.92807460463719593</v>
      </c>
      <c r="G2618">
        <f>LN(F2618/参数实验室!$E$58)/参数实验室!$E$59</f>
        <v>-0.22970678713041043</v>
      </c>
      <c r="H2618" s="905">
        <f>INDEX(神经网络!$F$10:$BN$70,MATCH(ROUND(G2618*2,1)/2,神经网络!$D$10:$D$70,0),MATCH(ROUND(E2618*2,1)/2,神经网络!$F$8:$BN$8,0))</f>
        <v>2.1089826416532285</v>
      </c>
      <c r="I2618">
        <f t="shared" si="310"/>
        <v>104847.13845028581</v>
      </c>
      <c r="J2618">
        <f t="shared" si="311"/>
        <v>1940.0622481145988</v>
      </c>
      <c r="K2618">
        <f t="shared" si="312"/>
        <v>54.043182661885666</v>
      </c>
      <c r="L2618">
        <f>MIN(MAX(L2617*(1+MAX(MIN(((B2618-B2617)/B2617)/($K$7*卓尔金历!$O$8),0),-卓尔金历!$N$11))+MIN(MAX(((B2618-B2617)/B2617)/($K$7*卓尔金历!$O$8),0),卓尔金历!$N$11),0),1)</f>
        <v>1</v>
      </c>
      <c r="M2618">
        <f t="shared" si="313"/>
        <v>54555.651980508766</v>
      </c>
      <c r="N2618">
        <f t="shared" si="314"/>
        <v>1.432407115721218E-2</v>
      </c>
      <c r="O2618">
        <f t="shared" si="316"/>
        <v>2.8456596671009731E-2</v>
      </c>
      <c r="P2618">
        <f t="shared" si="317"/>
        <v>0.73475623094033937</v>
      </c>
      <c r="Q2618">
        <f t="shared" si="315"/>
        <v>826.17179209726032</v>
      </c>
    </row>
    <row r="2619" spans="1:17">
      <c r="A2619" s="842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309"/>
        <v>0.81905419172744609</v>
      </c>
      <c r="G2619">
        <f>LN(F2619/参数实验室!$E$58)/参数实验室!$E$59</f>
        <v>-0.2952935312236189</v>
      </c>
      <c r="H2619" s="905">
        <f>INDEX(神经网络!$F$10:$BN$70,MATCH(ROUND(G2619*2,1)/2,神经网络!$D$10:$D$70,0),MATCH(ROUND(E2619*2,1)/2,神经网络!$F$8:$BN$8,0))</f>
        <v>2.0620628365438103</v>
      </c>
      <c r="I2619">
        <f t="shared" si="310"/>
        <v>143313.68577489723</v>
      </c>
      <c r="J2619">
        <f t="shared" si="311"/>
        <v>2277.5587566338118</v>
      </c>
      <c r="K2619">
        <f t="shared" si="312"/>
        <v>62.924254031852996</v>
      </c>
      <c r="L2619">
        <f>MIN(MAX(L2618*(1+MAX(MIN(((B2619-B2618)/B2618)/($K$7*卓尔金历!$O$8),0),-卓尔金历!$N$11))+MIN(MAX(((B2619-B2618)/B2618)/($K$7*卓尔金历!$O$8),0),卓尔金历!$N$11),0),1)</f>
        <v>1</v>
      </c>
      <c r="M2619">
        <f t="shared" si="313"/>
        <v>74571.148824309843</v>
      </c>
      <c r="N2619">
        <f t="shared" si="314"/>
        <v>0.1739616905834854</v>
      </c>
      <c r="O2619">
        <f t="shared" si="316"/>
        <v>4.149185161502341E-2</v>
      </c>
      <c r="P2619">
        <f t="shared" si="317"/>
        <v>0</v>
      </c>
      <c r="Q2619">
        <f t="shared" si="315"/>
        <v>1048.882072790952</v>
      </c>
    </row>
    <row r="2620" spans="1:17">
      <c r="A2620" s="842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309"/>
        <v>0.84331622917927662</v>
      </c>
      <c r="G2620">
        <f>LN(F2620/参数实验室!$E$58)/参数实验室!$E$59</f>
        <v>-0.27997211722146437</v>
      </c>
      <c r="H2620" s="905">
        <f>INDEX(神经网络!$F$10:$BN$70,MATCH(ROUND(G2620*2,1)/2,神经网络!$D$10:$D$70,0),MATCH(ROUND(E2620*2,1)/2,神经网络!$F$8:$BN$8,0))</f>
        <v>2.1497826085226244</v>
      </c>
      <c r="I2620">
        <f t="shared" si="310"/>
        <v>141192.97461198308</v>
      </c>
      <c r="J2620">
        <f t="shared" si="311"/>
        <v>2261.2146362874569</v>
      </c>
      <c r="K2620">
        <f t="shared" si="312"/>
        <v>62.441208519594035</v>
      </c>
      <c r="L2620">
        <f>MIN(MAX(L2619*(1+MAX(MIN(((B2620-B2619)/B2619)/($K$7*卓尔金历!$O$8),0),-卓尔金历!$N$11))+MIN(MAX(((B2620-B2619)/B2619)/($K$7*卓尔金历!$O$8),0),卓尔金历!$N$11),0),1)</f>
        <v>0.78884650580211246</v>
      </c>
      <c r="M2620">
        <f t="shared" si="313"/>
        <v>73467.668253783995</v>
      </c>
      <c r="N2620">
        <f t="shared" si="314"/>
        <v>-7.1761574970347604E-3</v>
      </c>
      <c r="O2620">
        <f t="shared" si="316"/>
        <v>4.142987138895473E-2</v>
      </c>
      <c r="P2620">
        <f t="shared" si="317"/>
        <v>1</v>
      </c>
      <c r="Q2620">
        <f t="shared" si="315"/>
        <v>1048.882072790952</v>
      </c>
    </row>
    <row r="2621" spans="1:17">
      <c r="A2621" s="842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309"/>
        <v>0.80893093936245841</v>
      </c>
      <c r="G2621">
        <f>LN(F2621/参数实验室!$E$58)/参数实验室!$E$59</f>
        <v>-0.30182098447248157</v>
      </c>
      <c r="H2621" s="905">
        <f>INDEX(神经网络!$F$10:$BN$70,MATCH(ROUND(G2621*2,1)/2,神经网络!$D$10:$D$70,0),MATCH(ROUND(E2621*2,1)/2,神经网络!$F$8:$BN$8,0))</f>
        <v>2.0620628365438103</v>
      </c>
      <c r="I2621">
        <f t="shared" si="310"/>
        <v>151137.00407203575</v>
      </c>
      <c r="J2621">
        <f t="shared" si="311"/>
        <v>2335.2938829256595</v>
      </c>
      <c r="K2621">
        <f t="shared" si="312"/>
        <v>64.718622858160828</v>
      </c>
      <c r="L2621">
        <f>MIN(MAX(L2620*(1+MAX(MIN(((B2621-B2620)/B2620)/($K$7*卓尔金历!$O$8),0),-卓尔金历!$N$11))+MIN(MAX(((B2621-B2620)/B2620)/($K$7*卓尔金历!$O$8),0),卓尔金历!$N$11),0),1)</f>
        <v>1</v>
      </c>
      <c r="M2621">
        <f t="shared" si="313"/>
        <v>77549.340014698522</v>
      </c>
      <c r="N2621">
        <f t="shared" si="314"/>
        <v>3.276082042341126E-2</v>
      </c>
      <c r="O2621">
        <f t="shared" si="316"/>
        <v>4.1302425702022444E-2</v>
      </c>
      <c r="P2621">
        <f t="shared" si="317"/>
        <v>0.28271660235045182</v>
      </c>
      <c r="Q2621">
        <f t="shared" si="315"/>
        <v>1122.7534127823196</v>
      </c>
    </row>
    <row r="2622" spans="1:17">
      <c r="A2622" s="842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309"/>
        <v>0.82979950993058527</v>
      </c>
      <c r="G2622">
        <f>LN(F2622/参数实验室!$E$58)/参数实验室!$E$59</f>
        <v>-0.28845265317882091</v>
      </c>
      <c r="H2622" s="905">
        <f>INDEX(神经网络!$F$10:$BN$70,MATCH(ROUND(G2622*2,1)/2,神经网络!$D$10:$D$70,0),MATCH(ROUND(E2622*2,1)/2,神经网络!$F$8:$BN$8,0))</f>
        <v>2.1497826085226244</v>
      </c>
      <c r="I2622">
        <f t="shared" si="310"/>
        <v>142430.89788296694</v>
      </c>
      <c r="J2622">
        <f t="shared" si="311"/>
        <v>2270.057060771715</v>
      </c>
      <c r="K2622">
        <f t="shared" si="312"/>
        <v>62.743311762633397</v>
      </c>
      <c r="L2622">
        <f>MIN(MAX(L2621*(1+MAX(MIN(((B2622-B2621)/B2621)/($K$7*卓尔金历!$O$8),0),-卓尔金历!$N$11))+MIN(MAX(((B2622-B2621)/B2621)/($K$7*卓尔金历!$O$8),0),卓尔金历!$N$11),0),1)</f>
        <v>0.17802697291828362</v>
      </c>
      <c r="M2622">
        <f t="shared" si="313"/>
        <v>73082.182595471299</v>
      </c>
      <c r="N2622">
        <f t="shared" si="314"/>
        <v>-2.793516594674391E-2</v>
      </c>
      <c r="O2622">
        <f t="shared" si="316"/>
        <v>4.2367166876013378E-2</v>
      </c>
      <c r="P2622">
        <f t="shared" si="317"/>
        <v>0.47499173724853982</v>
      </c>
      <c r="Q2622">
        <f t="shared" si="315"/>
        <v>1104.4686703262746</v>
      </c>
    </row>
    <row r="2623" spans="1:17">
      <c r="A2623" s="842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309"/>
        <v>0.84551947672921113</v>
      </c>
      <c r="G2623">
        <f>LN(F2623/参数实验室!$E$58)/参数实验室!$E$59</f>
        <v>-0.27860267194447169</v>
      </c>
      <c r="H2623" s="905">
        <f>INDEX(神经网络!$F$10:$BN$70,MATCH(ROUND(G2623*2,1)/2,神经网络!$D$10:$D$70,0),MATCH(ROUND(E2623*2,1)/2,神经网络!$F$8:$BN$8,0))</f>
        <v>2.0620628365438103</v>
      </c>
      <c r="I2623">
        <f t="shared" si="310"/>
        <v>139233.84344082646</v>
      </c>
      <c r="J2623">
        <f t="shared" si="311"/>
        <v>2246.3548940584951</v>
      </c>
      <c r="K2623">
        <f t="shared" si="312"/>
        <v>61.982122152244749</v>
      </c>
      <c r="L2623">
        <f>MIN(MAX(L2622*(1+MAX(MIN(((B2623-B2622)/B2622)/($K$7*卓尔金历!$O$8),0),-卓尔金历!$N$11))+MIN(MAX(((B2623-B2622)/B2622)/($K$7*卓尔金历!$O$8),0),卓尔金历!$N$11),0),1)</f>
        <v>0.12333250612180902</v>
      </c>
      <c r="M2623">
        <f t="shared" si="313"/>
        <v>72790.142059902966</v>
      </c>
      <c r="N2623">
        <f t="shared" si="314"/>
        <v>-1.044122067361687E-2</v>
      </c>
      <c r="O2623">
        <f t="shared" si="316"/>
        <v>4.246004944349651E-2</v>
      </c>
      <c r="P2623">
        <f t="shared" si="317"/>
        <v>1</v>
      </c>
      <c r="Q2623">
        <f t="shared" si="315"/>
        <v>1092.693009838353</v>
      </c>
    </row>
    <row r="2624" spans="1:17">
      <c r="A2624" s="842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309"/>
        <v>0.84998789334435876</v>
      </c>
      <c r="G2624">
        <f>LN(F2624/参数实验室!$E$58)/参数实验室!$E$59</f>
        <v>-0.27583621749220644</v>
      </c>
      <c r="H2624" s="905">
        <f>INDEX(神经网络!$F$10:$BN$70,MATCH(ROUND(G2624*2,1)/2,神经网络!$D$10:$D$70,0),MATCH(ROUND(E2624*2,1)/2,神经网络!$F$8:$BN$8,0))</f>
        <v>2.0620628365438103</v>
      </c>
      <c r="I2624">
        <f t="shared" si="310"/>
        <v>133367.82662507982</v>
      </c>
      <c r="J2624">
        <f t="shared" si="311"/>
        <v>2200.4588803319875</v>
      </c>
      <c r="K2624">
        <f t="shared" si="312"/>
        <v>60.609097410153993</v>
      </c>
      <c r="L2624">
        <f>MIN(MAX(L2623*(1+MAX(MIN(((B2624-B2623)/B2623)/($K$7*卓尔金历!$O$8),0),-卓尔金历!$N$11))+MIN(MAX(((B2624-B2623)/B2623)/($K$7*卓尔金历!$O$8),0),卓尔金历!$N$11),0),1)</f>
        <v>4.9187746072768788E-2</v>
      </c>
      <c r="M2624">
        <f t="shared" si="313"/>
        <v>72411.918467409472</v>
      </c>
      <c r="N2624">
        <f t="shared" si="314"/>
        <v>-2.0431328036322437E-2</v>
      </c>
      <c r="O2624">
        <f t="shared" si="316"/>
        <v>4.2847356991358609E-2</v>
      </c>
      <c r="P2624">
        <f t="shared" si="317"/>
        <v>0.81447943324365335</v>
      </c>
      <c r="Q2624">
        <f t="shared" si="315"/>
        <v>1046.6571078495904</v>
      </c>
    </row>
    <row r="2625" spans="1:17">
      <c r="A2625" s="842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309"/>
        <v>0.82457984084596725</v>
      </c>
      <c r="G2625">
        <f>LN(F2625/参数实验室!$E$58)/参数实验室!$E$59</f>
        <v>-0.29176455804711116</v>
      </c>
      <c r="H2625" s="905">
        <f>INDEX(神经网络!$F$10:$BN$70,MATCH(ROUND(G2625*2,1)/2,神经网络!$D$10:$D$70,0),MATCH(ROUND(E2625*2,1)/2,神经网络!$F$8:$BN$8,0))</f>
        <v>2.0620628365438103</v>
      </c>
      <c r="I2625">
        <f t="shared" si="310"/>
        <v>137921.97544284651</v>
      </c>
      <c r="J2625">
        <f t="shared" si="311"/>
        <v>2236.8979689557459</v>
      </c>
      <c r="K2625">
        <f t="shared" si="312"/>
        <v>61.657696219033546</v>
      </c>
      <c r="L2625">
        <f>MIN(MAX(L2624*(1+MAX(MIN(((B2625-B2624)/B2624)/($K$7*卓尔金历!$O$8),0),-卓尔金历!$N$11))+MIN(MAX(((B2625-B2624)/B2624)/($K$7*卓尔金历!$O$8),0),卓尔金历!$N$11),0),1)</f>
        <v>0.53644752049280331</v>
      </c>
      <c r="M2625">
        <f t="shared" si="313"/>
        <v>72533.543542194006</v>
      </c>
      <c r="N2625">
        <f t="shared" si="314"/>
        <v>1.6559768032684438E-2</v>
      </c>
      <c r="O2625">
        <f t="shared" si="316"/>
        <v>4.1467354962638932E-2</v>
      </c>
      <c r="P2625">
        <f t="shared" si="317"/>
        <v>1</v>
      </c>
      <c r="Q2625">
        <f t="shared" si="315"/>
        <v>1075.7670065086286</v>
      </c>
    </row>
    <row r="2626" spans="1:17">
      <c r="A2626" s="842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309"/>
        <v>0.7834861021026106</v>
      </c>
      <c r="G2626">
        <f>LN(F2626/参数实验室!$E$58)/参数实验室!$E$59</f>
        <v>-0.31859543755201453</v>
      </c>
      <c r="H2626" s="905">
        <f>INDEX(神经网络!$F$10:$BN$70,MATCH(ROUND(G2626*2,1)/2,神经网络!$D$10:$D$70,0),MATCH(ROUND(E2626*2,1)/2,神经网络!$F$8:$BN$8,0))</f>
        <v>2.1497826085226244</v>
      </c>
      <c r="I2626">
        <f t="shared" si="310"/>
        <v>141203.38775813489</v>
      </c>
      <c r="J2626">
        <f t="shared" si="311"/>
        <v>2262.7069949323627</v>
      </c>
      <c r="K2626">
        <f t="shared" si="312"/>
        <v>62.404627764168723</v>
      </c>
      <c r="L2626">
        <f>MIN(MAX(L2625*(1+MAX(MIN(((B2626-B2625)/B2625)/($K$7*卓尔金历!$O$8),0),-卓尔金历!$N$11))+MIN(MAX(((B2626-B2625)/B2625)/($K$7*卓尔金历!$O$8),0),卓尔金历!$N$11),0),1)</f>
        <v>0.87594124468592871</v>
      </c>
      <c r="M2626">
        <f t="shared" si="313"/>
        <v>73459.293012066759</v>
      </c>
      <c r="N2626">
        <f t="shared" si="314"/>
        <v>1.1537864638799437E-2</v>
      </c>
      <c r="O2626">
        <f t="shared" si="316"/>
        <v>4.091417812080432E-2</v>
      </c>
      <c r="P2626">
        <f t="shared" si="317"/>
        <v>1</v>
      </c>
      <c r="Q2626">
        <f t="shared" si="315"/>
        <v>1101.3614420016231</v>
      </c>
    </row>
    <row r="2627" spans="1:17">
      <c r="A2627" s="842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309"/>
        <v>0.7415043521358754</v>
      </c>
      <c r="G2627">
        <f>LN(F2627/参数实验室!$E$58)/参数实验室!$E$59</f>
        <v>-0.34750035292615711</v>
      </c>
      <c r="H2627" s="905">
        <f>INDEX(神经网络!$F$10:$BN$70,MATCH(ROUND(G2627*2,1)/2,神经网络!$D$10:$D$70,0),MATCH(ROUND(E2627*2,1)/2,神经网络!$F$8:$BN$8,0))</f>
        <v>2.102660162616846</v>
      </c>
      <c r="I2627">
        <f t="shared" si="310"/>
        <v>163293.34092610434</v>
      </c>
      <c r="J2627">
        <f t="shared" si="311"/>
        <v>2427.3652288416242</v>
      </c>
      <c r="K2627">
        <f t="shared" si="312"/>
        <v>67.271846439042221</v>
      </c>
      <c r="L2627">
        <f>MIN(MAX(L2626*(1+MAX(MIN(((B2627-B2626)/B2626)/($K$7*卓尔金历!$O$8),0),-卓尔金历!$N$11))+MIN(MAX(((B2627-B2626)/B2626)/($K$7*卓尔金历!$O$8),0),卓尔金历!$N$11),0),1)</f>
        <v>1</v>
      </c>
      <c r="M2627">
        <f t="shared" si="313"/>
        <v>83525.628469923278</v>
      </c>
      <c r="N2627">
        <f t="shared" si="314"/>
        <v>7.2770462228664942E-2</v>
      </c>
      <c r="O2627">
        <f t="shared" si="316"/>
        <v>4.2621431478899977E-2</v>
      </c>
      <c r="P2627">
        <f t="shared" si="317"/>
        <v>1.9027019019763905E-2</v>
      </c>
      <c r="Q2627">
        <f t="shared" si="315"/>
        <v>1273.6591684307932</v>
      </c>
    </row>
    <row r="2628" spans="1:17">
      <c r="A2628" s="842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309"/>
        <v>0.73473808171258315</v>
      </c>
      <c r="G2628">
        <f>LN(F2628/参数实验室!$E$58)/参数实验室!$E$59</f>
        <v>-0.35231166193022884</v>
      </c>
      <c r="H2628" s="905">
        <f>INDEX(神经网络!$F$10:$BN$70,MATCH(ROUND(G2628*2,1)/2,神经网络!$D$10:$D$70,0),MATCH(ROUND(E2628*2,1)/2,神经网络!$F$8:$BN$8,0))</f>
        <v>2.0078393266353616</v>
      </c>
      <c r="I2628">
        <f t="shared" si="310"/>
        <v>157162.58768183441</v>
      </c>
      <c r="J2628">
        <f t="shared" si="311"/>
        <v>2384.0229839192348</v>
      </c>
      <c r="K2628">
        <f t="shared" si="312"/>
        <v>65.923268668939443</v>
      </c>
      <c r="L2628">
        <f>MIN(MAX(L2627*(1+MAX(MIN(((B2628-B2627)/B2627)/($K$7*卓尔金历!$O$8),0),-卓尔金历!$N$11))+MIN(MAX(((B2628-B2627)/B2627)/($K$7*卓尔金历!$O$8),0),卓尔金历!$N$11),0),1)</f>
        <v>0.47460905167045531</v>
      </c>
      <c r="M2628">
        <f t="shared" si="313"/>
        <v>80389.707465322121</v>
      </c>
      <c r="N2628">
        <f t="shared" si="314"/>
        <v>-1.7855675119426862E-2</v>
      </c>
      <c r="O2628">
        <f t="shared" si="316"/>
        <v>4.3276870580257386E-2</v>
      </c>
      <c r="P2628">
        <f t="shared" si="317"/>
        <v>0.96565098808571692</v>
      </c>
      <c r="Q2628">
        <f t="shared" si="315"/>
        <v>1272.7493193922148</v>
      </c>
    </row>
    <row r="2629" spans="1:17">
      <c r="A2629" s="842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318">C2629/B2629</f>
        <v>0.72698892300742834</v>
      </c>
      <c r="G2629">
        <f>LN(F2629/参数实验室!$E$58)/参数实验室!$E$59</f>
        <v>-0.35787660718532427</v>
      </c>
      <c r="H2629" s="905">
        <f>INDEX(神经网络!$F$10:$BN$70,MATCH(ROUND(G2629*2,1)/2,神经网络!$D$10:$D$70,0),MATCH(ROUND(E2629*2,1)/2,神经网络!$F$8:$BN$8,0))</f>
        <v>2.0078393266353616</v>
      </c>
      <c r="I2629">
        <f t="shared" si="310"/>
        <v>159639.15150934309</v>
      </c>
      <c r="J2629">
        <f t="shared" si="311"/>
        <v>2402.7333306731548</v>
      </c>
      <c r="K2629">
        <f t="shared" si="312"/>
        <v>66.44064469052762</v>
      </c>
      <c r="L2629">
        <f>MIN(MAX(L2628*(1+MAX(MIN(((B2629-B2628)/B2628)/($K$7*卓尔金历!$O$8),0),-卓尔金历!$N$11))+MIN(MAX(((B2629-B2628)/B2628)/($K$7*卓尔金历!$O$8),0),卓尔金历!$N$11),0),1)</f>
        <v>0.70553764444069211</v>
      </c>
      <c r="M2629">
        <f t="shared" si="313"/>
        <v>80990.932172565401</v>
      </c>
      <c r="N2629">
        <f t="shared" si="314"/>
        <v>7.8482241488968991E-3</v>
      </c>
      <c r="O2629">
        <f t="shared" si="316"/>
        <v>4.3289628557440923E-2</v>
      </c>
      <c r="P2629">
        <f t="shared" si="317"/>
        <v>1</v>
      </c>
      <c r="Q2629">
        <f t="shared" si="315"/>
        <v>1292.1163668688134</v>
      </c>
    </row>
    <row r="2630" spans="1:17">
      <c r="A2630" s="842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318"/>
        <v>0.76447804540827613</v>
      </c>
      <c r="G2630">
        <f>LN(F2630/参数实验室!$E$58)/参数实验室!$E$59</f>
        <v>-0.3314858612696957</v>
      </c>
      <c r="H2630" s="905">
        <f>INDEX(神经网络!$F$10:$BN$70,MATCH(ROUND(G2630*2,1)/2,神经网络!$D$10:$D$70,0),MATCH(ROUND(E2630*2,1)/2,神经网络!$F$8:$BN$8,0))</f>
        <v>1.8106902956586226</v>
      </c>
      <c r="I2630">
        <f t="shared" si="310"/>
        <v>139797.8389514114</v>
      </c>
      <c r="J2630">
        <f t="shared" si="311"/>
        <v>2254.0002394158228</v>
      </c>
      <c r="K2630">
        <f t="shared" si="312"/>
        <v>62.022104748153573</v>
      </c>
      <c r="L2630">
        <f>MIN(MAX(L2629*(1+MAX(MIN(((B2630-B2629)/B2629)/($K$7*卓尔金历!$O$8),0),-卓尔金历!$N$11))+MIN(MAX(((B2630-B2629)/B2629)/($K$7*卓尔金历!$O$8),0),卓尔金历!$N$11),0),1)</f>
        <v>0</v>
      </c>
      <c r="M2630">
        <f t="shared" si="313"/>
        <v>73888.81920375138</v>
      </c>
      <c r="N2630">
        <f t="shared" si="314"/>
        <v>-6.1901622355928484E-2</v>
      </c>
      <c r="O2630">
        <f t="shared" si="316"/>
        <v>4.6306155913631256E-2</v>
      </c>
      <c r="P2630">
        <f t="shared" si="317"/>
        <v>3.0723884037758602E-2</v>
      </c>
      <c r="Q2630">
        <f t="shared" si="315"/>
        <v>1131.5211466244689</v>
      </c>
    </row>
    <row r="2631" spans="1:17">
      <c r="A2631" s="842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318"/>
        <v>0.7697553801427155</v>
      </c>
      <c r="G2631">
        <f>LN(F2631/参数实验室!$E$58)/参数实验室!$E$59</f>
        <v>-0.32787514421721869</v>
      </c>
      <c r="H2631" s="905">
        <f>INDEX(神经网络!$F$10:$BN$70,MATCH(ROUND(G2631*2,1)/2,神经网络!$D$10:$D$70,0),MATCH(ROUND(E2631*2,1)/2,神经网络!$F$8:$BN$8,0))</f>
        <v>1.9122856916090938</v>
      </c>
      <c r="I2631">
        <f t="shared" si="310"/>
        <v>128819.39888445471</v>
      </c>
      <c r="J2631">
        <f t="shared" si="311"/>
        <v>2156.2427676469392</v>
      </c>
      <c r="K2631">
        <f t="shared" si="312"/>
        <v>59.742530301925378</v>
      </c>
      <c r="L2631">
        <f>MIN(MAX(L2630*(1+MAX(MIN(((B2631-B2630)/B2630)/($K$7*卓尔金历!$O$8),0),-卓尔金历!$N$11))+MIN(MAX(((B2631-B2630)/B2630)/($K$7*卓尔金历!$O$8),0),卓尔金历!$N$11),0),1)</f>
        <v>0</v>
      </c>
      <c r="M2631">
        <f t="shared" si="313"/>
        <v>73888.81920375138</v>
      </c>
      <c r="N2631">
        <f t="shared" si="314"/>
        <v>-4.337065722504975E-2</v>
      </c>
      <c r="O2631">
        <f t="shared" si="316"/>
        <v>4.7055152853470769E-2</v>
      </c>
      <c r="P2631">
        <f t="shared" si="317"/>
        <v>0.13161910037888758</v>
      </c>
      <c r="Q2631">
        <f t="shared" si="315"/>
        <v>1128.7910440193275</v>
      </c>
    </row>
    <row r="2632" spans="1:17">
      <c r="A2632" s="842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318"/>
        <v>0.70759795063724018</v>
      </c>
      <c r="G2632">
        <f>LN(F2632/参数实验室!$E$58)/参数实验室!$E$59</f>
        <v>-0.37206612797085092</v>
      </c>
      <c r="H2632" s="905">
        <f>INDEX(神经网络!$F$10:$BN$70,MATCH(ROUND(G2632*2,1)/2,神经网络!$D$10:$D$70,0),MATCH(ROUND(E2632*2,1)/2,神经网络!$F$8:$BN$8,0))</f>
        <v>1.9122856916090938</v>
      </c>
      <c r="I2632">
        <f t="shared" si="310"/>
        <v>143628.23280652851</v>
      </c>
      <c r="J2632">
        <f t="shared" si="311"/>
        <v>2285.8664857747071</v>
      </c>
      <c r="K2632">
        <f t="shared" si="312"/>
        <v>62.833167947624553</v>
      </c>
      <c r="L2632">
        <f>MIN(MAX(L2631*(1+MAX(MIN(((B2632-B2631)/B2631)/($K$7*卓尔金历!$O$8),0),-卓尔金历!$N$11))+MIN(MAX(((B2632-B2631)/B2631)/($K$7*卓尔金历!$O$8),0),卓尔金历!$N$11),0),1)</f>
        <v>1</v>
      </c>
      <c r="M2632">
        <f t="shared" si="313"/>
        <v>73888.81920375138</v>
      </c>
      <c r="N2632">
        <f t="shared" si="314"/>
        <v>6.0115549173168206E-2</v>
      </c>
      <c r="O2632">
        <f t="shared" si="316"/>
        <v>4.7754753172315194E-2</v>
      </c>
      <c r="P2632">
        <f t="shared" si="317"/>
        <v>3.6223530751340688E-2</v>
      </c>
      <c r="Q2632">
        <f t="shared" si="315"/>
        <v>1145.8704226884706</v>
      </c>
    </row>
    <row r="2633" spans="1:17">
      <c r="A2633" s="842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318"/>
        <v>0.69926166133058887</v>
      </c>
      <c r="G2633">
        <f>LN(F2633/参数实验室!$E$58)/参数实验室!$E$59</f>
        <v>-0.37828620326239343</v>
      </c>
      <c r="H2633" s="905">
        <f>INDEX(神经网络!$F$10:$BN$70,MATCH(ROUND(G2633*2,1)/2,神经网络!$D$10:$D$70,0),MATCH(ROUND(E2633*2,1)/2,神经网络!$F$8:$BN$8,0))</f>
        <v>1.8586916686949579</v>
      </c>
      <c r="I2633">
        <f t="shared" si="310"/>
        <v>154545.30962677803</v>
      </c>
      <c r="J2633">
        <f t="shared" si="311"/>
        <v>2376.7247915087164</v>
      </c>
      <c r="K2633">
        <f t="shared" si="312"/>
        <v>65.024486713362606</v>
      </c>
      <c r="L2633">
        <f>MIN(MAX(L2632*(1+MAX(MIN(((B2633-B2632)/B2632)/($K$7*卓尔金历!$O$8),0),-卓尔金历!$N$11))+MIN(MAX(((B2633-B2632)/B2632)/($K$7*卓尔金历!$O$8),0),卓尔金历!$N$11),0),1)</f>
        <v>1</v>
      </c>
      <c r="M2633">
        <f t="shared" si="313"/>
        <v>79505.054254776915</v>
      </c>
      <c r="N2633">
        <f t="shared" si="314"/>
        <v>3.9747862046814277E-2</v>
      </c>
      <c r="O2633">
        <f t="shared" si="316"/>
        <v>4.8024298691507775E-2</v>
      </c>
      <c r="P2633">
        <f t="shared" si="317"/>
        <v>0.2459386658120076</v>
      </c>
      <c r="Q2633">
        <f t="shared" si="315"/>
        <v>1149.0253752835795</v>
      </c>
    </row>
    <row r="2634" spans="1:17">
      <c r="A2634" s="842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318"/>
        <v>0.76077811769448511</v>
      </c>
      <c r="G2634">
        <f>LN(F2634/参数实验室!$E$58)/参数实验室!$E$59</f>
        <v>-0.33403222151486273</v>
      </c>
      <c r="H2634" s="905">
        <f>INDEX(神经网络!$F$10:$BN$70,MATCH(ROUND(G2634*2,1)/2,神经网络!$D$10:$D$70,0),MATCH(ROUND(E2634*2,1)/2,神经网络!$F$8:$BN$8,0))</f>
        <v>1.9122856916090938</v>
      </c>
      <c r="I2634">
        <f t="shared" si="310"/>
        <v>147233.2052728126</v>
      </c>
      <c r="J2634">
        <f t="shared" si="311"/>
        <v>2316.2244124336594</v>
      </c>
      <c r="K2634">
        <f t="shared" si="312"/>
        <v>63.566036383372072</v>
      </c>
      <c r="L2634">
        <f>MIN(MAX(L2633*(1+MAX(MIN(((B2634-B2633)/B2633)/($K$7*卓尔金历!$O$8),0),-卓尔金历!$N$11))+MIN(MAX(((B2634-B2633)/B2633)/($K$7*卓尔金历!$O$8),0),卓尔金历!$N$11),0),1)</f>
        <v>0.25099363146231102</v>
      </c>
      <c r="M2634">
        <f t="shared" si="313"/>
        <v>75743.379087911264</v>
      </c>
      <c r="N2634">
        <f t="shared" si="314"/>
        <v>-2.5455357427669276E-2</v>
      </c>
      <c r="O2634">
        <f t="shared" si="316"/>
        <v>4.8808428253372893E-2</v>
      </c>
      <c r="P2634">
        <f t="shared" si="317"/>
        <v>0.73026378122971702</v>
      </c>
      <c r="Q2634">
        <f t="shared" si="315"/>
        <v>1135.6550188724373</v>
      </c>
    </row>
    <row r="2635" spans="1:17">
      <c r="A2635" s="842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318"/>
        <v>0.77875951414035249</v>
      </c>
      <c r="G2635">
        <f>LN(F2635/参数实验室!$E$58)/参数实验室!$E$59</f>
        <v>-0.32177134836351329</v>
      </c>
      <c r="H2635" s="905">
        <f>INDEX(神经网络!$F$10:$BN$70,MATCH(ROUND(G2635*2,1)/2,神经网络!$D$10:$D$70,0),MATCH(ROUND(E2635*2,1)/2,神经网络!$F$8:$BN$8,0))</f>
        <v>2.0620628365438103</v>
      </c>
      <c r="I2635">
        <f t="shared" si="310"/>
        <v>143493.04498841986</v>
      </c>
      <c r="J2635">
        <f t="shared" si="311"/>
        <v>2285.4554886077945</v>
      </c>
      <c r="K2635">
        <f t="shared" si="312"/>
        <v>62.785315970353871</v>
      </c>
      <c r="L2635">
        <f>MIN(MAX(L2634*(1+MAX(MIN(((B2635-B2634)/B2634)/($K$7*卓尔金历!$O$8),0),-卓尔金历!$N$11))+MIN(MAX(((B2635-B2634)/B2634)/($K$7*卓尔金历!$O$8),0),卓尔金历!$N$11),0),1)</f>
        <v>0.15288647575280509</v>
      </c>
      <c r="M2635">
        <f t="shared" si="313"/>
        <v>75260.440591422594</v>
      </c>
      <c r="N2635">
        <f t="shared" si="314"/>
        <v>-1.3284085799586141E-2</v>
      </c>
      <c r="O2635">
        <f t="shared" si="316"/>
        <v>4.9176047786263749E-2</v>
      </c>
      <c r="P2635">
        <f t="shared" si="317"/>
        <v>1</v>
      </c>
      <c r="Q2635">
        <f t="shared" si="315"/>
        <v>1114.587633792999</v>
      </c>
    </row>
    <row r="2636" spans="1:17">
      <c r="A2636" s="842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318"/>
        <v>0.72496383241928841</v>
      </c>
      <c r="G2636">
        <f>LN(F2636/参数实验室!$E$58)/参数实验室!$E$59</f>
        <v>-0.35934067365445793</v>
      </c>
      <c r="H2636" s="905">
        <f>INDEX(神经网络!$F$10:$BN$70,MATCH(ROUND(G2636*2,1)/2,神经网络!$D$10:$D$70,0),MATCH(ROUND(E2636*2,1)/2,神经网络!$F$8:$BN$8,0))</f>
        <v>2.0078393266353616</v>
      </c>
      <c r="I2636">
        <f t="shared" si="310"/>
        <v>163730.66801780919</v>
      </c>
      <c r="J2636">
        <f t="shared" si="311"/>
        <v>2441.7700810023516</v>
      </c>
      <c r="K2636">
        <f t="shared" si="312"/>
        <v>67.054088872527018</v>
      </c>
      <c r="L2636">
        <f>MIN(MAX(L2635*(1+MAX(MIN(((B2636-B2635)/B2635)/($K$7*卓尔金历!$O$8),0),-卓尔金历!$N$11))+MIN(MAX(((B2636-B2635)/B2635)/($K$7*卓尔金历!$O$8),0),卓尔金历!$N$11),0),1)</f>
        <v>1</v>
      </c>
      <c r="M2636">
        <f t="shared" si="313"/>
        <v>76883.238638757539</v>
      </c>
      <c r="N2636">
        <f t="shared" si="314"/>
        <v>6.8395378152727643E-2</v>
      </c>
      <c r="O2636">
        <f t="shared" si="316"/>
        <v>5.0136492412433391E-2</v>
      </c>
      <c r="P2636">
        <f t="shared" si="317"/>
        <v>3.39041253328786E-2</v>
      </c>
      <c r="Q2636">
        <f t="shared" si="315"/>
        <v>1271.7841332312964</v>
      </c>
    </row>
    <row r="2637" spans="1:17">
      <c r="A2637" s="842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318"/>
        <v>0.72006161408590363</v>
      </c>
      <c r="G2637">
        <f>LN(F2637/参数实验室!$E$58)/参数实验室!$E$59</f>
        <v>-0.36290179984673709</v>
      </c>
      <c r="H2637" s="905">
        <f>INDEX(神经网络!$F$10:$BN$70,MATCH(ROUND(G2637*2,1)/2,神经网络!$D$10:$D$70,0),MATCH(ROUND(E2637*2,1)/2,神经网络!$F$8:$BN$8,0))</f>
        <v>2.102660162616846</v>
      </c>
      <c r="I2637">
        <f t="shared" si="310"/>
        <v>164386.08193071355</v>
      </c>
      <c r="J2637">
        <f t="shared" si="311"/>
        <v>2446.6382027852019</v>
      </c>
      <c r="K2637">
        <f t="shared" si="312"/>
        <v>67.188553560383326</v>
      </c>
      <c r="L2637">
        <f>MIN(MAX(L2636*(1+MAX(MIN(((B2637-B2636)/B2636)/($K$7*卓尔金历!$O$8),0),-卓尔金历!$N$11))+MIN(MAX(((B2637-B2636)/B2636)/($K$7*卓尔金历!$O$8),0),卓尔金历!$N$11),0),1)</f>
        <v>1</v>
      </c>
      <c r="M2637">
        <f t="shared" si="313"/>
        <v>77191.002265957228</v>
      </c>
      <c r="N2637">
        <f t="shared" si="314"/>
        <v>1.9936855729069127E-3</v>
      </c>
      <c r="O2637">
        <f t="shared" si="316"/>
        <v>4.9773429909980196E-2</v>
      </c>
      <c r="P2637">
        <f t="shared" si="317"/>
        <v>1</v>
      </c>
      <c r="Q2637">
        <f t="shared" si="315"/>
        <v>1271.9567375149393</v>
      </c>
    </row>
    <row r="2638" spans="1:17">
      <c r="A2638" s="842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318"/>
        <v>0.68298878840234156</v>
      </c>
      <c r="G2638">
        <f>LN(F2638/参数实验室!$E$58)/参数实验室!$E$59</f>
        <v>-0.39064471291557767</v>
      </c>
      <c r="H2638" s="905">
        <f>INDEX(神经网络!$F$10:$BN$70,MATCH(ROUND(G2638*2,1)/2,神经网络!$D$10:$D$70,0),MATCH(ROUND(E2638*2,1)/2,神经网络!$F$8:$BN$8,0))</f>
        <v>2.0532410581754914</v>
      </c>
      <c r="I2638">
        <f t="shared" si="310"/>
        <v>181887.99906999824</v>
      </c>
      <c r="J2638">
        <f t="shared" si="311"/>
        <v>2570.5239216312175</v>
      </c>
      <c r="K2638">
        <f t="shared" si="312"/>
        <v>70.759115501471285</v>
      </c>
      <c r="L2638">
        <f>MIN(MAX(L2637*(1+MAX(MIN(((B2638-B2637)/B2637)/($K$7*卓尔金历!$O$8),0),-卓尔金历!$N$11))+MIN(MAX(((B2638-B2637)/B2637)/($K$7*卓尔金历!$O$8),0),卓尔金历!$N$11),0),1)</f>
        <v>1</v>
      </c>
      <c r="M2638">
        <f t="shared" si="313"/>
        <v>85409.401960686519</v>
      </c>
      <c r="N2638">
        <f t="shared" si="314"/>
        <v>5.0635079066854438E-2</v>
      </c>
      <c r="O2638">
        <f t="shared" si="316"/>
        <v>5.0236458822146036E-2</v>
      </c>
      <c r="P2638">
        <f t="shared" si="317"/>
        <v>4.9380042429089457E-2</v>
      </c>
      <c r="Q2638">
        <f t="shared" si="315"/>
        <v>1407.3798899088526</v>
      </c>
    </row>
    <row r="2639" spans="1:17">
      <c r="A2639" s="842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318"/>
        <v>0.6546170695587723</v>
      </c>
      <c r="G2639">
        <f>LN(F2639/参数实验室!$E$58)/参数实验室!$E$59</f>
        <v>-0.41291322349164494</v>
      </c>
      <c r="H2639" s="905">
        <f>INDEX(神经网络!$F$10:$BN$70,MATCH(ROUND(G2639*2,1)/2,神经网络!$D$10:$D$70,0),MATCH(ROUND(E2639*2,1)/2,神经网络!$F$8:$BN$8,0))</f>
        <v>2.1394973731266025</v>
      </c>
      <c r="I2639">
        <f t="shared" si="310"/>
        <v>206551.92793721776</v>
      </c>
      <c r="J2639">
        <f t="shared" si="311"/>
        <v>2740.2857028849585</v>
      </c>
      <c r="K2639">
        <f t="shared" si="312"/>
        <v>75.376055759354202</v>
      </c>
      <c r="L2639">
        <f>MIN(MAX(L2638*(1+MAX(MIN(((B2639-B2638)/B2638)/($K$7*卓尔金历!$O$8),0),-卓尔金历!$N$11))+MIN(MAX(((B2639-B2638)/B2638)/($K$7*卓尔金历!$O$8),0),卓尔金历!$N$11),0),1)</f>
        <v>1</v>
      </c>
      <c r="M2639">
        <f t="shared" si="313"/>
        <v>96990.877513339379</v>
      </c>
      <c r="N2639">
        <f t="shared" si="314"/>
        <v>6.6041704504353552E-2</v>
      </c>
      <c r="O2639">
        <f t="shared" si="316"/>
        <v>5.1379426260333386E-2</v>
      </c>
      <c r="P2639">
        <f t="shared" si="317"/>
        <v>3.7624665971183857E-2</v>
      </c>
      <c r="Q2639">
        <f t="shared" si="315"/>
        <v>1416.8035803963464</v>
      </c>
    </row>
    <row r="2640" spans="1:17">
      <c r="A2640" s="842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318"/>
        <v>0.64160278768883805</v>
      </c>
      <c r="G2640">
        <f>LN(F2640/参数实验室!$E$58)/参数实验室!$E$59</f>
        <v>-0.42345283674158979</v>
      </c>
      <c r="H2640" s="905">
        <f>INDEX(神经网络!$F$10:$BN$70,MATCH(ROUND(G2640*2,1)/2,神经网络!$D$10:$D$70,0),MATCH(ROUND(E2640*2,1)/2,神经网络!$F$8:$BN$8,0))</f>
        <v>2.1394973731266025</v>
      </c>
      <c r="I2640">
        <f t="shared" si="310"/>
        <v>220026.76264761161</v>
      </c>
      <c r="J2640">
        <f t="shared" si="311"/>
        <v>2823.8418259446926</v>
      </c>
      <c r="K2640">
        <f t="shared" si="312"/>
        <v>77.917523788360029</v>
      </c>
      <c r="L2640">
        <f>MIN(MAX(L2639*(1+MAX(MIN(((B2640-B2639)/B2639)/($K$7*卓尔金历!$O$8),0),-卓尔金历!$N$11))+MIN(MAX(((B2640-B2639)/B2639)/($K$7*卓尔金历!$O$8),0),卓尔金历!$N$11),0),1)</f>
        <v>1</v>
      </c>
      <c r="M2640">
        <f t="shared" si="313"/>
        <v>103318.27448300384</v>
      </c>
      <c r="N2640">
        <f t="shared" si="314"/>
        <v>3.0491756013530481E-2</v>
      </c>
      <c r="O2640">
        <f t="shared" si="316"/>
        <v>3.794794890571896E-2</v>
      </c>
      <c r="P2640">
        <f t="shared" si="317"/>
        <v>0.28137824610639312</v>
      </c>
      <c r="Q2640">
        <f t="shared" si="315"/>
        <v>1420.2811552937701</v>
      </c>
    </row>
    <row r="2641" spans="1:17">
      <c r="A2641" s="842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318"/>
        <v>0.63192070644330112</v>
      </c>
      <c r="G2641">
        <f>LN(F2641/参数实验室!$E$58)/参数实验室!$E$59</f>
        <v>-0.43143349421673916</v>
      </c>
      <c r="H2641" s="905">
        <f>INDEX(神经网络!$F$10:$BN$70,MATCH(ROUND(G2641*2,1)/2,神经网络!$D$10:$D$70,0),MATCH(ROUND(E2641*2,1)/2,神经网络!$F$8:$BN$8,0))</f>
        <v>2.1732305641314649</v>
      </c>
      <c r="I2641">
        <f t="shared" si="310"/>
        <v>225847.87775539892</v>
      </c>
      <c r="J2641">
        <f t="shared" si="311"/>
        <v>2858.7606240772493</v>
      </c>
      <c r="K2641">
        <f t="shared" si="312"/>
        <v>79.002024812167718</v>
      </c>
      <c r="L2641">
        <f>MIN(MAX(L2640*(1+MAX(MIN(((B2641-B2640)/B2640)/($K$7*卓尔金历!$O$8),0),-卓尔金历!$N$11))+MIN(MAX(((B2641-B2640)/B2640)/($K$7*卓尔金历!$O$8),0),卓尔金历!$N$11),0),1)</f>
        <v>1</v>
      </c>
      <c r="M2641">
        <f t="shared" si="313"/>
        <v>106051.70364074115</v>
      </c>
      <c r="N2641">
        <f t="shared" si="314"/>
        <v>1.2365706114178272E-2</v>
      </c>
      <c r="O2641">
        <f t="shared" si="316"/>
        <v>3.772974295402954E-2</v>
      </c>
      <c r="P2641">
        <f t="shared" si="317"/>
        <v>1</v>
      </c>
      <c r="Q2641">
        <f t="shared" si="315"/>
        <v>1430.8540892974056</v>
      </c>
    </row>
    <row r="2642" spans="1:17">
      <c r="A2642" s="842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318"/>
        <v>0.62078905472839041</v>
      </c>
      <c r="G2642">
        <f>LN(F2642/参数实验室!$E$58)/参数实验室!$E$59</f>
        <v>-0.4407615067787537</v>
      </c>
      <c r="H2642" s="905">
        <f>INDEX(神经网络!$F$10:$BN$70,MATCH(ROUND(G2642*2,1)/2,神经网络!$D$10:$D$70,0),MATCH(ROUND(E2642*2,1)/2,神经网络!$F$8:$BN$8,0))</f>
        <v>2.0882099599876796</v>
      </c>
      <c r="I2642">
        <f t="shared" si="310"/>
        <v>240665.62118844298</v>
      </c>
      <c r="J2642">
        <f t="shared" si="311"/>
        <v>2945.0660388651668</v>
      </c>
      <c r="K2642">
        <f t="shared" si="312"/>
        <v>81.718242651421008</v>
      </c>
      <c r="L2642">
        <f>MIN(MAX(L2641*(1+MAX(MIN(((B2642-B2641)/B2641)/($K$7*卓尔金历!$O$8),0),-卓尔金历!$N$11))+MIN(MAX(((B2642-B2641)/B2641)/($K$7*卓尔金历!$O$8),0),卓尔金历!$N$11),0),1)</f>
        <v>1</v>
      </c>
      <c r="M2642">
        <f t="shared" si="313"/>
        <v>113009.69213637651</v>
      </c>
      <c r="N2642">
        <f t="shared" si="314"/>
        <v>3.0189801154049078E-2</v>
      </c>
      <c r="O2642">
        <f t="shared" si="316"/>
        <v>3.7666076973393949E-2</v>
      </c>
      <c r="P2642">
        <f t="shared" si="317"/>
        <v>0.26733338142361995</v>
      </c>
      <c r="Q2642">
        <f t="shared" si="315"/>
        <v>1524.7315655705872</v>
      </c>
    </row>
    <row r="2643" spans="1:17">
      <c r="A2643" s="842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318"/>
        <v>0.63070449753108315</v>
      </c>
      <c r="G2643">
        <f>LN(F2643/参数实验室!$E$58)/参数实验室!$E$59</f>
        <v>-0.43244461352628744</v>
      </c>
      <c r="H2643" s="905">
        <f>INDEX(神经网络!$F$10:$BN$70,MATCH(ROUND(G2643*2,1)/2,神经网络!$D$10:$D$70,0),MATCH(ROUND(E2643*2,1)/2,神经网络!$F$8:$BN$8,0))</f>
        <v>1.9957131012869054</v>
      </c>
      <c r="I2643">
        <f t="shared" si="310"/>
        <v>241019.69852403627</v>
      </c>
      <c r="J2643">
        <f t="shared" si="311"/>
        <v>2947.1409760185124</v>
      </c>
      <c r="K2643">
        <f t="shared" si="312"/>
        <v>81.780851504988306</v>
      </c>
      <c r="L2643">
        <f>MIN(MAX(L2642*(1+MAX(MIN(((B2643-B2642)/B2642)/($K$7*卓尔金历!$O$8),0),-卓尔金历!$N$11))+MIN(MAX(((B2643-B2642)/B2642)/($K$7*卓尔金历!$O$8),0),卓尔金历!$N$11),0),1)</f>
        <v>1</v>
      </c>
      <c r="M2643">
        <f t="shared" si="313"/>
        <v>113175.95672576934</v>
      </c>
      <c r="N2643">
        <f t="shared" si="314"/>
        <v>7.0454690182271949E-4</v>
      </c>
      <c r="O2643">
        <f t="shared" si="316"/>
        <v>3.6708616814550232E-2</v>
      </c>
      <c r="P2643">
        <f t="shared" si="317"/>
        <v>1</v>
      </c>
      <c r="Q2643">
        <f t="shared" si="315"/>
        <v>1525.3312608846581</v>
      </c>
    </row>
    <row r="2644" spans="1:17">
      <c r="A2644" s="842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318"/>
        <v>0.66478184463908774</v>
      </c>
      <c r="G2644">
        <f>LN(F2644/参数实验室!$E$58)/参数实验室!$E$59</f>
        <v>-0.40482601227099174</v>
      </c>
      <c r="H2644" s="905">
        <f>INDEX(神经网络!$F$10:$BN$70,MATCH(ROUND(G2644*2,1)/2,神经网络!$D$10:$D$70,0),MATCH(ROUND(E2644*2,1)/2,神经网络!$F$8:$BN$8,0))</f>
        <v>2.0532410581754914</v>
      </c>
      <c r="I2644">
        <f t="shared" si="310"/>
        <v>224348.8626938269</v>
      </c>
      <c r="J2644">
        <f t="shared" si="311"/>
        <v>2844.9982043813075</v>
      </c>
      <c r="K2644">
        <f t="shared" si="312"/>
        <v>78.857295005785545</v>
      </c>
      <c r="L2644">
        <f>MIN(MAX(L2643*(1+MAX(MIN(((B2644-B2643)/B2643)/($K$7*卓尔金历!$O$8),0),-卓尔金历!$N$11))+MIN(MAX(((B2644-B2643)/B2643)/($K$7*卓尔金历!$O$8),0),卓尔金历!$N$11),0),1)</f>
        <v>0</v>
      </c>
      <c r="M2644">
        <f t="shared" si="313"/>
        <v>105347.80904300215</v>
      </c>
      <c r="N2644">
        <f t="shared" si="314"/>
        <v>-3.4658257771976821E-2</v>
      </c>
      <c r="O2644">
        <f t="shared" si="316"/>
        <v>3.7796636780646403E-2</v>
      </c>
      <c r="P2644">
        <f t="shared" si="317"/>
        <v>0.12657477834305142</v>
      </c>
      <c r="Q2644">
        <f t="shared" si="315"/>
        <v>1419.8272411194087</v>
      </c>
    </row>
    <row r="2645" spans="1:17">
      <c r="A2645" s="842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318"/>
        <v>0.65442831162414228</v>
      </c>
      <c r="G2645">
        <f>LN(F2645/参数实验室!$E$58)/参数实验室!$E$59</f>
        <v>-0.41306458625914722</v>
      </c>
      <c r="H2645" s="905">
        <f>INDEX(神经网络!$F$10:$BN$70,MATCH(ROUND(G2645*2,1)/2,神经网络!$D$10:$D$70,0),MATCH(ROUND(E2645*2,1)/2,神经网络!$F$8:$BN$8,0))</f>
        <v>2.1394973731266025</v>
      </c>
      <c r="I2645">
        <f t="shared" si="310"/>
        <v>237046.83486751988</v>
      </c>
      <c r="J2645">
        <f t="shared" si="311"/>
        <v>2923.4228482502672</v>
      </c>
      <c r="K2645">
        <f t="shared" si="312"/>
        <v>81.08537395108533</v>
      </c>
      <c r="L2645">
        <f>MIN(MAX(L2644*(1+MAX(MIN(((B2645-B2644)/B2644)/($K$7*卓尔金历!$O$8),0),-卓尔金历!$N$11))+MIN(MAX(((B2645-B2644)/B2644)/($K$7*卓尔金历!$O$8),0),卓尔金历!$N$11),0),1)</f>
        <v>0.81110460942674167</v>
      </c>
      <c r="M2645">
        <f t="shared" si="313"/>
        <v>105347.80904300215</v>
      </c>
      <c r="N2645">
        <f t="shared" si="314"/>
        <v>2.7565797316914095E-2</v>
      </c>
      <c r="O2645">
        <f t="shared" si="316"/>
        <v>3.7211806561268372E-2</v>
      </c>
      <c r="P2645">
        <f t="shared" si="317"/>
        <v>0.34918784455908208</v>
      </c>
      <c r="Q2645">
        <f t="shared" si="315"/>
        <v>1429.9989325912049</v>
      </c>
    </row>
    <row r="2646" spans="1:17">
      <c r="A2646" s="842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318"/>
        <v>0.65157363623455922</v>
      </c>
      <c r="G2646">
        <f>LN(F2646/参数实验室!$E$58)/参数实验室!$E$59</f>
        <v>-0.41535905497496062</v>
      </c>
      <c r="H2646" s="905">
        <f>INDEX(神经网络!$F$10:$BN$70,MATCH(ROUND(G2646*2,1)/2,神经网络!$D$10:$D$70,0),MATCH(ROUND(E2646*2,1)/2,神经网络!$F$8:$BN$8,0))</f>
        <v>2.0532410581754914</v>
      </c>
      <c r="I2646">
        <f t="shared" si="310"/>
        <v>241806.66827737974</v>
      </c>
      <c r="J2646">
        <f t="shared" si="311"/>
        <v>2950.8599018395093</v>
      </c>
      <c r="K2646">
        <f t="shared" si="312"/>
        <v>81.944475956531221</v>
      </c>
      <c r="L2646">
        <f>MIN(MAX(L2645*(1+MAX(MIN(((B2646-B2645)/B2645)/($K$7*卓尔金历!$O$8),0),-卓尔金历!$N$11))+MIN(MAX(((B2646-B2645)/B2645)/($K$7*卓尔金历!$O$8),0),卓尔金历!$N$11),0),1)</f>
        <v>1</v>
      </c>
      <c r="M2646">
        <f t="shared" si="313"/>
        <v>107063.58259684229</v>
      </c>
      <c r="N2646">
        <f t="shared" si="314"/>
        <v>9.3852497614786146E-3</v>
      </c>
      <c r="O2646">
        <f t="shared" si="316"/>
        <v>3.7222484602654406E-2</v>
      </c>
      <c r="P2646">
        <f t="shared" si="317"/>
        <v>1</v>
      </c>
      <c r="Q2646">
        <f t="shared" si="315"/>
        <v>1440.0255033432181</v>
      </c>
    </row>
    <row r="2647" spans="1:17">
      <c r="A2647" s="842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318"/>
        <v>0.67269566306840745</v>
      </c>
      <c r="G2647">
        <f>LN(F2647/参数实验室!$E$58)/参数实验室!$E$59</f>
        <v>-0.39861484528056151</v>
      </c>
      <c r="H2647" s="905">
        <f>INDEX(神经网络!$F$10:$BN$70,MATCH(ROUND(G2647*2,1)/2,神经网络!$D$10:$D$70,0),MATCH(ROUND(E2647*2,1)/2,神经网络!$F$8:$BN$8,0))</f>
        <v>1.8586916686949579</v>
      </c>
      <c r="I2647">
        <f t="shared" si="310"/>
        <v>232421.60228507407</v>
      </c>
      <c r="J2647">
        <f t="shared" si="311"/>
        <v>2895.0800047883145</v>
      </c>
      <c r="K2647">
        <f t="shared" si="312"/>
        <v>80.281581821801339</v>
      </c>
      <c r="L2647">
        <f>MIN(MAX(L2646*(1+MAX(MIN(((B2647-B2646)/B2646)/($K$7*卓尔金历!$O$8),0),-卓尔金历!$N$11))+MIN(MAX(((B2647-B2646)/B2646)/($K$7*卓尔金历!$O$8),0),卓尔金历!$N$11),0),1)</f>
        <v>0.44379430885138083</v>
      </c>
      <c r="M2647">
        <f t="shared" si="313"/>
        <v>102908.20179116733</v>
      </c>
      <c r="N2647">
        <f t="shared" si="314"/>
        <v>-1.8902929622793312E-2</v>
      </c>
      <c r="O2647">
        <f t="shared" si="316"/>
        <v>3.7875773635377613E-2</v>
      </c>
      <c r="P2647">
        <f t="shared" si="317"/>
        <v>0.75808668992998074</v>
      </c>
      <c r="Q2647">
        <f t="shared" si="315"/>
        <v>1384.1348429418417</v>
      </c>
    </row>
    <row r="2648" spans="1:17">
      <c r="A2648" s="842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318"/>
        <v>0.75258219082932565</v>
      </c>
      <c r="G2648">
        <f>LN(F2648/参数实验室!$E$58)/参数实验室!$E$59</f>
        <v>-0.33971719605051326</v>
      </c>
      <c r="H2648" s="905">
        <f>INDEX(神经网络!$F$10:$BN$70,MATCH(ROUND(G2648*2,1)/2,神经网络!$D$10:$D$70,0),MATCH(ROUND(E2648*2,1)/2,神经网络!$F$8:$BN$8,0))</f>
        <v>1.8106902956586226</v>
      </c>
      <c r="I2648">
        <f t="shared" ref="I2648:I2711" si="319">I2647*(1+(B2648-B2647)/B2647*H2647)</f>
        <v>205889.00256764129</v>
      </c>
      <c r="J2648">
        <f t="shared" ref="J2648:J2711" si="320">J2647*B2648/B2647</f>
        <v>2717.2698615378458</v>
      </c>
      <c r="K2648">
        <f t="shared" ref="K2648:K2711" si="321">I2648/J2648</f>
        <v>75.77053920257957</v>
      </c>
      <c r="L2648">
        <f>MIN(MAX(L2647*(1+MAX(MIN(((B2648-B2647)/B2647)/($K$7*卓尔金历!$O$8),0),-卓尔金历!$N$11))+MIN(MAX(((B2648-B2647)/B2647)/($K$7*卓尔金历!$O$8),0),卓尔金历!$N$11),0),1)</f>
        <v>0</v>
      </c>
      <c r="M2648">
        <f t="shared" ref="M2648:M2711" si="322">M2647*(1+(B2648-B2647)/B2647*H2647*L2647)</f>
        <v>97694.633911661382</v>
      </c>
      <c r="N2648">
        <f t="shared" ref="N2648:N2711" si="323">(B2648-B2647)/B2647</f>
        <v>-6.1418041282582762E-2</v>
      </c>
      <c r="O2648">
        <f t="shared" si="316"/>
        <v>3.8485662090901651E-2</v>
      </c>
      <c r="P2648">
        <f t="shared" si="317"/>
        <v>2.0171960378058025E-2</v>
      </c>
      <c r="Q2648">
        <f t="shared" ref="Q2648:Q2711" si="324">Q2647*(1+(B2648-B2647)/B2647*H2647*P2647)</f>
        <v>1264.3503532017592</v>
      </c>
    </row>
    <row r="2649" spans="1:17">
      <c r="A2649" s="842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318"/>
        <v>0.86275232597524043</v>
      </c>
      <c r="G2649">
        <f>LN(F2649/参数实验室!$E$58)/参数实验室!$E$59</f>
        <v>-0.2680129784090341</v>
      </c>
      <c r="H2649" s="905">
        <f>INDEX(神经网络!$F$10:$BN$70,MATCH(ROUND(G2649*2,1)/2,神经网络!$D$10:$D$70,0),MATCH(ROUND(E2649*2,1)/2,神经网络!$F$8:$BN$8,0))</f>
        <v>1.5955909246823425</v>
      </c>
      <c r="I2649">
        <f t="shared" si="319"/>
        <v>170894.76707210147</v>
      </c>
      <c r="J2649">
        <f t="shared" si="320"/>
        <v>2462.2042216990526</v>
      </c>
      <c r="K2649">
        <f t="shared" si="321"/>
        <v>69.407226892891501</v>
      </c>
      <c r="L2649">
        <f>MIN(MAX(L2648*(1+MAX(MIN(((B2649-B2648)/B2648)/($K$7*卓尔金历!$O$8),0),-卓尔金历!$N$11))+MIN(MAX(((B2649-B2648)/B2648)/($K$7*卓尔金历!$O$8),0),卓尔金历!$N$11),0),1)</f>
        <v>0</v>
      </c>
      <c r="M2649">
        <f t="shared" si="322"/>
        <v>97694.633911661382</v>
      </c>
      <c r="N2649">
        <f t="shared" si="323"/>
        <v>-9.3868350526818203E-2</v>
      </c>
      <c r="O2649">
        <f t="shared" si="316"/>
        <v>4.3781160872569329E-2</v>
      </c>
      <c r="P2649">
        <f t="shared" si="317"/>
        <v>9.1330453051817941E-3</v>
      </c>
      <c r="Q2649">
        <f t="shared" si="324"/>
        <v>1260.0154550211691</v>
      </c>
    </row>
    <row r="2650" spans="1:17">
      <c r="A2650" s="842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318"/>
        <v>0.88688548775779197</v>
      </c>
      <c r="G2650">
        <f>LN(F2650/参数实验室!$E$58)/参数实验室!$E$59</f>
        <v>-0.25353319202114205</v>
      </c>
      <c r="H2650" s="905">
        <f>INDEX(神经网络!$F$10:$BN$70,MATCH(ROUND(G2650*2,1)/2,神经网络!$D$10:$D$70,0),MATCH(ROUND(E2650*2,1)/2,神经网络!$F$8:$BN$8,0))</f>
        <v>1.9166471051532397</v>
      </c>
      <c r="I2650">
        <f t="shared" si="319"/>
        <v>163744.319746038</v>
      </c>
      <c r="J2650">
        <f t="shared" si="320"/>
        <v>2397.6377638561894</v>
      </c>
      <c r="K2650">
        <f t="shared" si="321"/>
        <v>68.294019311192088</v>
      </c>
      <c r="L2650">
        <f>MIN(MAX(L2649*(1+MAX(MIN(((B2650-B2649)/B2649)/($K$7*卓尔金历!$O$8),0),-卓尔金历!$N$11))+MIN(MAX(((B2650-B2649)/B2649)/($K$7*卓尔金历!$O$8),0),卓尔金历!$N$11),0),1)</f>
        <v>0</v>
      </c>
      <c r="M2650">
        <f t="shared" si="322"/>
        <v>97694.633911661382</v>
      </c>
      <c r="N2650">
        <f t="shared" si="323"/>
        <v>-2.6223031084850003E-2</v>
      </c>
      <c r="O2650">
        <f t="shared" si="316"/>
        <v>4.4182583386674308E-2</v>
      </c>
      <c r="P2650">
        <f t="shared" si="317"/>
        <v>0.58831406511002804</v>
      </c>
      <c r="Q2650">
        <f t="shared" si="324"/>
        <v>1259.5339554204156</v>
      </c>
    </row>
    <row r="2651" spans="1:17">
      <c r="A2651" s="842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318"/>
        <v>0.8383022059740185</v>
      </c>
      <c r="G2651">
        <f>LN(F2651/参数实验室!$E$58)/参数实验室!$E$59</f>
        <v>-0.28310200459079699</v>
      </c>
      <c r="H2651" s="905">
        <f>INDEX(神经网络!$F$10:$BN$70,MATCH(ROUND(G2651*2,1)/2,神经网络!$D$10:$D$70,0),MATCH(ROUND(E2651*2,1)/2,神经网络!$F$8:$BN$8,0))</f>
        <v>1.8645323871207284</v>
      </c>
      <c r="I2651">
        <f t="shared" si="319"/>
        <v>197647.83530496317</v>
      </c>
      <c r="J2651">
        <f t="shared" si="320"/>
        <v>2656.649774550096</v>
      </c>
      <c r="K2651">
        <f t="shared" si="321"/>
        <v>74.397399762049872</v>
      </c>
      <c r="L2651">
        <f>MIN(MAX(L2650*(1+MAX(MIN(((B2651-B2650)/B2650)/($K$7*卓尔金历!$O$8),0),-卓尔金历!$N$11))+MIN(MAX(((B2651-B2650)/B2650)/($K$7*卓尔金历!$O$8),0),卓尔金历!$N$11),0),1)</f>
        <v>1</v>
      </c>
      <c r="M2651">
        <f t="shared" si="322"/>
        <v>97694.633911661382</v>
      </c>
      <c r="N2651">
        <f t="shared" si="323"/>
        <v>0.10802799930767279</v>
      </c>
      <c r="O2651">
        <f t="shared" si="316"/>
        <v>4.7387508510124125E-2</v>
      </c>
      <c r="P2651">
        <f t="shared" si="317"/>
        <v>7.7747302909091055E-3</v>
      </c>
      <c r="Q2651">
        <f t="shared" si="324"/>
        <v>1412.9594747236565</v>
      </c>
    </row>
    <row r="2652" spans="1:17">
      <c r="A2652" s="842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318"/>
        <v>0.81856513952622023</v>
      </c>
      <c r="G2652">
        <f>LN(F2652/参数实验室!$E$58)/参数实验室!$E$59</f>
        <v>-0.29560701193042693</v>
      </c>
      <c r="H2652" s="905">
        <f>INDEX(神经网络!$F$10:$BN$70,MATCH(ROUND(G2652*2,1)/2,神经网络!$D$10:$D$70,0),MATCH(ROUND(E2652*2,1)/2,神经网络!$F$8:$BN$8,0))</f>
        <v>2.0620628365438103</v>
      </c>
      <c r="I2652">
        <f t="shared" si="319"/>
        <v>212468.19592818824</v>
      </c>
      <c r="J2652">
        <f t="shared" si="320"/>
        <v>2763.4890866286246</v>
      </c>
      <c r="K2652">
        <f t="shared" si="321"/>
        <v>76.884036545045021</v>
      </c>
      <c r="L2652">
        <f>MIN(MAX(L2651*(1+MAX(MIN(((B2652-B2651)/B2651)/($K$7*卓尔金历!$O$8),0),-卓尔金历!$N$11))+MIN(MAX(((B2652-B2651)/B2651)/($K$7*卓尔金历!$O$8),0),卓尔金历!$N$11),0),1)</f>
        <v>1</v>
      </c>
      <c r="M2652">
        <f t="shared" si="322"/>
        <v>105020.13638069054</v>
      </c>
      <c r="N2652">
        <f t="shared" si="323"/>
        <v>4.0215806050920497E-2</v>
      </c>
      <c r="O2652">
        <f t="shared" si="316"/>
        <v>4.6321999525147581E-2</v>
      </c>
      <c r="P2652">
        <f t="shared" si="317"/>
        <v>0.19544295591581481</v>
      </c>
      <c r="Q2652">
        <f t="shared" si="324"/>
        <v>1413.7831987758927</v>
      </c>
    </row>
    <row r="2653" spans="1:17">
      <c r="A2653" s="842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318"/>
        <v>0.79160449772912578</v>
      </c>
      <c r="G2653">
        <f>LN(F2653/参数实验室!$E$58)/参数实验室!$E$59</f>
        <v>-0.31318494179820927</v>
      </c>
      <c r="H2653" s="905">
        <f>INDEX(神经网络!$F$10:$BN$70,MATCH(ROUND(G2653*2,1)/2,神经网络!$D$10:$D$70,0),MATCH(ROUND(E2653*2,1)/2,神经网络!$F$8:$BN$8,0))</f>
        <v>2.1497826085226244</v>
      </c>
      <c r="I2653">
        <f t="shared" si="319"/>
        <v>231352.39455167667</v>
      </c>
      <c r="J2653">
        <f t="shared" si="320"/>
        <v>2882.6024500219446</v>
      </c>
      <c r="K2653">
        <f t="shared" si="321"/>
        <v>80.258168985430316</v>
      </c>
      <c r="L2653">
        <f>MIN(MAX(L2652*(1+MAX(MIN(((B2653-B2652)/B2652)/($K$7*卓尔金历!$O$8),0),-卓尔金历!$N$11))+MIN(MAX(((B2653-B2652)/B2652)/($K$7*卓尔金历!$O$8),0),卓尔金历!$N$11),0),1)</f>
        <v>1</v>
      </c>
      <c r="M2653">
        <f t="shared" si="322"/>
        <v>114354.33864195089</v>
      </c>
      <c r="N2653">
        <f t="shared" si="323"/>
        <v>4.3102527152960507E-2</v>
      </c>
      <c r="O2653">
        <f t="shared" si="316"/>
        <v>4.563377563241075E-2</v>
      </c>
      <c r="P2653">
        <f t="shared" si="317"/>
        <v>0.10603194019437094</v>
      </c>
      <c r="Q2653">
        <f t="shared" si="324"/>
        <v>1438.3420171905548</v>
      </c>
    </row>
    <row r="2654" spans="1:17">
      <c r="A2654" s="842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318"/>
        <v>0.71327868371518954</v>
      </c>
      <c r="G2654">
        <f>LN(F2654/参数实验室!$E$58)/参数实验室!$E$59</f>
        <v>-0.36786932222739493</v>
      </c>
      <c r="H2654" s="905">
        <f>INDEX(神经网络!$F$10:$BN$70,MATCH(ROUND(G2654*2,1)/2,神经网络!$D$10:$D$70,0),MATCH(ROUND(E2654*2,1)/2,神经网络!$F$8:$BN$8,0))</f>
        <v>2.102660162616846</v>
      </c>
      <c r="I2654">
        <f t="shared" si="319"/>
        <v>280080.9663426046</v>
      </c>
      <c r="J2654">
        <f t="shared" si="320"/>
        <v>3165.0253381748512</v>
      </c>
      <c r="K2654">
        <f t="shared" si="321"/>
        <v>88.492487868712161</v>
      </c>
      <c r="L2654">
        <f>MIN(MAX(L2653*(1+MAX(MIN(((B2654-B2653)/B2653)/($K$7*卓尔金历!$O$8),0),-卓尔金历!$N$11))+MIN(MAX(((B2654-B2653)/B2653)/($K$7*卓尔金历!$O$8),0),卓尔金历!$N$11),0),1)</f>
        <v>1</v>
      </c>
      <c r="M2654">
        <f t="shared" si="322"/>
        <v>138440.20821298624</v>
      </c>
      <c r="N2654">
        <f t="shared" si="323"/>
        <v>9.7974969857795205E-2</v>
      </c>
      <c r="O2654">
        <f t="shared" si="316"/>
        <v>4.8880147806160949E-2</v>
      </c>
      <c r="P2654">
        <f t="shared" si="317"/>
        <v>1.3902754244697861E-2</v>
      </c>
      <c r="Q2654">
        <f t="shared" si="324"/>
        <v>1470.464459614029</v>
      </c>
    </row>
    <row r="2655" spans="1:17">
      <c r="A2655" s="842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318"/>
        <v>0.77676457242024621</v>
      </c>
      <c r="G2655">
        <f>LN(F2655/参数实验室!$E$58)/参数实验室!$E$59</f>
        <v>-0.32311758762861126</v>
      </c>
      <c r="H2655" s="905">
        <f>INDEX(神经网络!$F$10:$BN$70,MATCH(ROUND(G2655*2,1)/2,神经网络!$D$10:$D$70,0),MATCH(ROUND(E2655*2,1)/2,神经网络!$F$8:$BN$8,0))</f>
        <v>2.1497826085226244</v>
      </c>
      <c r="I2655">
        <f t="shared" si="319"/>
        <v>248198.69533990722</v>
      </c>
      <c r="J2655">
        <f t="shared" si="320"/>
        <v>2993.679422209806</v>
      </c>
      <c r="K2655">
        <f t="shared" si="321"/>
        <v>82.907573034890149</v>
      </c>
      <c r="L2655">
        <f>MIN(MAX(L2654*(1+MAX(MIN(((B2655-B2654)/B2654)/($K$7*卓尔金历!$O$8),0),-卓尔金历!$N$11))+MIN(MAX(((B2655-B2654)/B2654)/($K$7*卓尔金历!$O$8),0),卓尔金历!$N$11),0),1)</f>
        <v>0</v>
      </c>
      <c r="M2655">
        <f t="shared" si="322"/>
        <v>122681.23575029778</v>
      </c>
      <c r="N2655">
        <f t="shared" si="323"/>
        <v>-5.4137296753476782E-2</v>
      </c>
      <c r="O2655">
        <f t="shared" si="316"/>
        <v>5.0367271692782475E-2</v>
      </c>
      <c r="P2655">
        <f t="shared" si="317"/>
        <v>4.535189274271343E-2</v>
      </c>
      <c r="Q2655">
        <f t="shared" si="324"/>
        <v>1468.1373275447204</v>
      </c>
    </row>
    <row r="2656" spans="1:17">
      <c r="A2656" s="842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318"/>
        <v>0.75702033144937986</v>
      </c>
      <c r="G2656">
        <f>LN(F2656/参数实验室!$E$58)/参数实验室!$E$59</f>
        <v>-0.3366311085208733</v>
      </c>
      <c r="H2656" s="905">
        <f>INDEX(神经网络!$F$10:$BN$70,MATCH(ROUND(G2656*2,1)/2,神经网络!$D$10:$D$70,0),MATCH(ROUND(E2656*2,1)/2,神经网络!$F$8:$BN$8,0))</f>
        <v>2.102660162616846</v>
      </c>
      <c r="I2656">
        <f t="shared" si="319"/>
        <v>269680.42223338695</v>
      </c>
      <c r="J2656">
        <f t="shared" si="320"/>
        <v>3114.205338972904</v>
      </c>
      <c r="K2656">
        <f t="shared" si="321"/>
        <v>86.59686593509285</v>
      </c>
      <c r="L2656">
        <f>MIN(MAX(L2655*(1+MAX(MIN(((B2656-B2655)/B2655)/($K$7*卓尔金历!$O$8),0),-卓尔金历!$N$11))+MIN(MAX(((B2656-B2655)/B2655)/($K$7*卓尔金历!$O$8),0),卓尔金历!$N$11),0),1)</f>
        <v>1</v>
      </c>
      <c r="M2656">
        <f t="shared" si="322"/>
        <v>122681.23575029778</v>
      </c>
      <c r="N2656">
        <f t="shared" si="323"/>
        <v>4.0260128011345639E-2</v>
      </c>
      <c r="O2656">
        <f t="shared" si="316"/>
        <v>5.0299435835868024E-2</v>
      </c>
      <c r="P2656">
        <f t="shared" si="317"/>
        <v>0.28421291251524922</v>
      </c>
      <c r="Q2656">
        <f t="shared" si="324"/>
        <v>1473.900104280701</v>
      </c>
    </row>
    <row r="2657" spans="1:17">
      <c r="A2657" s="842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318"/>
        <v>0.7298124538073294</v>
      </c>
      <c r="G2657">
        <f>LN(F2657/参数实验室!$E$58)/参数实验室!$E$59</f>
        <v>-0.35584209042095938</v>
      </c>
      <c r="H2657" s="905">
        <f>INDEX(神经网络!$F$10:$BN$70,MATCH(ROUND(G2657*2,1)/2,神经网络!$D$10:$D$70,0),MATCH(ROUND(E2657*2,1)/2,神经网络!$F$8:$BN$8,0))</f>
        <v>2.102660162616846</v>
      </c>
      <c r="I2657">
        <f t="shared" si="319"/>
        <v>282049.41897845408</v>
      </c>
      <c r="J2657">
        <f t="shared" si="320"/>
        <v>3182.1355891624416</v>
      </c>
      <c r="K2657">
        <f t="shared" si="321"/>
        <v>88.635261155760901</v>
      </c>
      <c r="L2657">
        <f>MIN(MAX(L2656*(1+MAX(MIN(((B2657-B2656)/B2656)/($K$7*卓尔金历!$O$8),0),-卓尔金历!$N$11))+MIN(MAX(((B2657-B2656)/B2656)/($K$7*卓尔金历!$O$8),0),卓尔金历!$N$11),0),1)</f>
        <v>1</v>
      </c>
      <c r="M2657">
        <f t="shared" si="322"/>
        <v>128308.05802055891</v>
      </c>
      <c r="N2657">
        <f t="shared" si="323"/>
        <v>2.1813028620630864E-2</v>
      </c>
      <c r="O2657">
        <f t="shared" si="316"/>
        <v>4.8953519409664553E-2</v>
      </c>
      <c r="P2657">
        <f t="shared" si="317"/>
        <v>0.89932351045459313</v>
      </c>
      <c r="Q2657">
        <f t="shared" si="324"/>
        <v>1493.1131807146442</v>
      </c>
    </row>
    <row r="2658" spans="1:17">
      <c r="A2658" s="842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318"/>
        <v>0.72584799427182567</v>
      </c>
      <c r="G2658">
        <f>LN(F2658/参数实验室!$E$58)/参数实验室!$E$59</f>
        <v>-0.35870095460619078</v>
      </c>
      <c r="H2658" s="905">
        <f>INDEX(神经网络!$F$10:$BN$70,MATCH(ROUND(G2658*2,1)/2,神经网络!$D$10:$D$70,0),MATCH(ROUND(E2658*2,1)/2,神经网络!$F$8:$BN$8,0))</f>
        <v>2.102660162616846</v>
      </c>
      <c r="I2658">
        <f t="shared" si="319"/>
        <v>289309.81830816565</v>
      </c>
      <c r="J2658">
        <f t="shared" si="320"/>
        <v>3221.0925342165096</v>
      </c>
      <c r="K2658">
        <f t="shared" si="321"/>
        <v>89.817294981417419</v>
      </c>
      <c r="L2658">
        <f>MIN(MAX(L2657*(1+MAX(MIN(((B2658-B2657)/B2657)/($K$7*卓尔金历!$O$8),0),-卓尔金历!$N$11))+MIN(MAX(((B2658-B2657)/B2657)/($K$7*卓尔金历!$O$8),0),卓尔金历!$N$11),0),1)</f>
        <v>1</v>
      </c>
      <c r="M2658">
        <f t="shared" si="322"/>
        <v>131610.9109100386</v>
      </c>
      <c r="N2658">
        <f t="shared" si="323"/>
        <v>1.2242390043575047E-2</v>
      </c>
      <c r="O2658">
        <f t="shared" si="316"/>
        <v>4.8883586656229827E-2</v>
      </c>
      <c r="P2658">
        <f t="shared" si="317"/>
        <v>1</v>
      </c>
      <c r="Q2658">
        <f t="shared" si="324"/>
        <v>1527.6787707695362</v>
      </c>
    </row>
    <row r="2659" spans="1:17">
      <c r="A2659" s="842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318"/>
        <v>0.73042138182861538</v>
      </c>
      <c r="G2659">
        <f>LN(F2659/参数实验室!$E$58)/参数实验室!$E$59</f>
        <v>-0.35540435456709335</v>
      </c>
      <c r="H2659" s="905">
        <f>INDEX(神经网络!$F$10:$BN$70,MATCH(ROUND(G2659*2,1)/2,神经网络!$D$10:$D$70,0),MATCH(ROUND(E2659*2,1)/2,神经网络!$F$8:$BN$8,0))</f>
        <v>2.102660162616846</v>
      </c>
      <c r="I2659">
        <f t="shared" si="319"/>
        <v>295578.86905915814</v>
      </c>
      <c r="J2659">
        <f t="shared" si="320"/>
        <v>3254.2875384062868</v>
      </c>
      <c r="K2659">
        <f t="shared" si="321"/>
        <v>90.827520792434697</v>
      </c>
      <c r="L2659">
        <f>MIN(MAX(L2658*(1+MAX(MIN(((B2659-B2658)/B2658)/($K$7*卓尔金历!$O$8),0),-卓尔金历!$N$11))+MIN(MAX(((B2659-B2658)/B2658)/($K$7*卓尔金历!$O$8),0),卓尔金历!$N$11),0),1)</f>
        <v>1</v>
      </c>
      <c r="M2659">
        <f t="shared" si="322"/>
        <v>134462.786054492</v>
      </c>
      <c r="N2659">
        <f t="shared" si="323"/>
        <v>1.0305510890220679E-2</v>
      </c>
      <c r="O2659">
        <f t="shared" si="316"/>
        <v>4.8208755918306402E-2</v>
      </c>
      <c r="P2659">
        <f t="shared" si="317"/>
        <v>1</v>
      </c>
      <c r="Q2659">
        <f t="shared" si="324"/>
        <v>1560.782022505593</v>
      </c>
    </row>
    <row r="2660" spans="1:17">
      <c r="A2660" s="842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318"/>
        <v>0.72839137626147699</v>
      </c>
      <c r="G2660">
        <f>LN(F2660/参数实验室!$E$58)/参数实验室!$E$59</f>
        <v>-0.35686507296457104</v>
      </c>
      <c r="H2660" s="905">
        <f>INDEX(神经网络!$F$10:$BN$70,MATCH(ROUND(G2660*2,1)/2,神经网络!$D$10:$D$70,0),MATCH(ROUND(E2660*2,1)/2,神经网络!$F$8:$BN$8,0))</f>
        <v>2.0078393266353616</v>
      </c>
      <c r="I2660">
        <f t="shared" si="319"/>
        <v>301963.39279707678</v>
      </c>
      <c r="J2660">
        <f t="shared" si="320"/>
        <v>3287.7179681576936</v>
      </c>
      <c r="K2660">
        <f t="shared" si="321"/>
        <v>91.845893024177215</v>
      </c>
      <c r="L2660">
        <f>MIN(MAX(L2659*(1+MAX(MIN(((B2660-B2659)/B2659)/($K$7*卓尔金历!$O$8),0),-卓尔金历!$N$11))+MIN(MAX(((B2660-B2659)/B2659)/($K$7*卓尔金历!$O$8),0),卓尔金历!$N$11),0),1)</f>
        <v>1</v>
      </c>
      <c r="M2660">
        <f t="shared" si="322"/>
        <v>137367.19140716206</v>
      </c>
      <c r="N2660">
        <f t="shared" si="323"/>
        <v>1.0272733849381547E-2</v>
      </c>
      <c r="O2660">
        <f t="shared" si="316"/>
        <v>4.6695817685256193E-2</v>
      </c>
      <c r="P2660">
        <f t="shared" si="317"/>
        <v>1</v>
      </c>
      <c r="Q2660">
        <f t="shared" si="324"/>
        <v>1594.4950206780343</v>
      </c>
    </row>
    <row r="2661" spans="1:17">
      <c r="A2661" s="842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318"/>
        <v>0.76275831367318447</v>
      </c>
      <c r="G2661">
        <f>LN(F2661/参数实验室!$E$58)/参数实验室!$E$59</f>
        <v>-0.3326678767845897</v>
      </c>
      <c r="H2661" s="905">
        <f>INDEX(神经网络!$F$10:$BN$70,MATCH(ROUND(G2661*2,1)/2,神经网络!$D$10:$D$70,0),MATCH(ROUND(E2661*2,1)/2,神经网络!$F$8:$BN$8,0))</f>
        <v>2.0078393266353616</v>
      </c>
      <c r="I2661">
        <f t="shared" si="319"/>
        <v>289848.33031190856</v>
      </c>
      <c r="J2661">
        <f t="shared" si="320"/>
        <v>3222.0222656717592</v>
      </c>
      <c r="K2661">
        <f t="shared" si="321"/>
        <v>89.958512515579429</v>
      </c>
      <c r="L2661">
        <f>MIN(MAX(L2660*(1+MAX(MIN(((B2661-B2660)/B2660)/($K$7*卓尔金历!$O$8),0),-卓尔金历!$N$11))+MIN(MAX(((B2661-B2660)/B2660)/($K$7*卓尔金历!$O$8),0),卓尔金历!$N$11),0),1)</f>
        <v>0.41203873365477728</v>
      </c>
      <c r="M2661">
        <f t="shared" si="322"/>
        <v>131855.88723252589</v>
      </c>
      <c r="N2661">
        <f t="shared" si="323"/>
        <v>-1.998215878679754E-2</v>
      </c>
      <c r="O2661">
        <f t="shared" si="316"/>
        <v>4.6867375147241153E-2</v>
      </c>
      <c r="P2661">
        <f t="shared" si="317"/>
        <v>0.93898515416221151</v>
      </c>
      <c r="Q2661">
        <f t="shared" si="324"/>
        <v>1530.5223429674434</v>
      </c>
    </row>
    <row r="2662" spans="1:17">
      <c r="A2662" s="842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318"/>
        <v>0.76229138203412794</v>
      </c>
      <c r="G2662">
        <f>LN(F2662/参数实验室!$E$58)/参数实验室!$E$59</f>
        <v>-0.33298927085712282</v>
      </c>
      <c r="H2662" s="905">
        <f>INDEX(神经网络!$F$10:$BN$70,MATCH(ROUND(G2662*2,1)/2,神经网络!$D$10:$D$70,0),MATCH(ROUND(E2662*2,1)/2,神经网络!$F$8:$BN$8,0))</f>
        <v>2.1898271818102031</v>
      </c>
      <c r="I2662">
        <f t="shared" si="319"/>
        <v>300506.49109243118</v>
      </c>
      <c r="J2662">
        <f t="shared" si="320"/>
        <v>3281.0302861019095</v>
      </c>
      <c r="K2662">
        <f t="shared" si="321"/>
        <v>91.589063461359771</v>
      </c>
      <c r="L2662">
        <f>MIN(MAX(L2661*(1+MAX(MIN(((B2662-B2661)/B2661)/($K$7*卓尔金历!$O$8),0),-卓尔金历!$N$11))+MIN(MAX(((B2662-B2661)/B2661)/($K$7*卓尔金历!$O$8),0),卓尔金历!$N$11),0),1)</f>
        <v>0.95091470537949352</v>
      </c>
      <c r="M2662">
        <f t="shared" si="322"/>
        <v>133853.67354623147</v>
      </c>
      <c r="N2662">
        <f t="shared" si="323"/>
        <v>1.8313970408844419E-2</v>
      </c>
      <c r="O2662">
        <f t="shared" si="316"/>
        <v>4.6914528368608557E-2</v>
      </c>
      <c r="P2662">
        <f t="shared" si="317"/>
        <v>1</v>
      </c>
      <c r="Q2662">
        <f t="shared" si="324"/>
        <v>1583.3680684327101</v>
      </c>
    </row>
    <row r="2663" spans="1:17">
      <c r="A2663" s="842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318"/>
        <v>0.68472984014330107</v>
      </c>
      <c r="G2663">
        <f>LN(F2663/参数实验室!$E$58)/参数实验室!$E$59</f>
        <v>-0.38930847530066637</v>
      </c>
      <c r="H2663" s="905">
        <f>INDEX(神经网络!$F$10:$BN$70,MATCH(ROUND(G2663*2,1)/2,神经网络!$D$10:$D$70,0),MATCH(ROUND(E2663*2,1)/2,神经网络!$F$8:$BN$8,0))</f>
        <v>2.2204491394215062</v>
      </c>
      <c r="I2663">
        <f t="shared" si="319"/>
        <v>350151.75785826595</v>
      </c>
      <c r="J2663">
        <f t="shared" si="320"/>
        <v>3528.5583177047979</v>
      </c>
      <c r="K2663">
        <f t="shared" si="321"/>
        <v>99.233660416310556</v>
      </c>
      <c r="L2663">
        <f>MIN(MAX(L2662*(1+MAX(MIN(((B2663-B2662)/B2662)/($K$7*卓尔金历!$O$8),0),-卓尔金历!$N$11))+MIN(MAX(((B2663-B2662)/B2662)/($K$7*卓尔金历!$O$8),0),卓尔金历!$N$11),0),1)</f>
        <v>1</v>
      </c>
      <c r="M2663">
        <f t="shared" si="322"/>
        <v>154881.57095598025</v>
      </c>
      <c r="N2663">
        <f t="shared" si="323"/>
        <v>7.5442166032843649E-2</v>
      </c>
      <c r="O2663">
        <f t="shared" si="316"/>
        <v>4.8896562973264369E-2</v>
      </c>
      <c r="P2663">
        <f t="shared" si="317"/>
        <v>2.6569609522681774E-2</v>
      </c>
      <c r="Q2663">
        <f t="shared" si="324"/>
        <v>1844.9488744249113</v>
      </c>
    </row>
    <row r="2664" spans="1:17">
      <c r="A2664" s="842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318"/>
        <v>0.59294359033237776</v>
      </c>
      <c r="G2664">
        <f>LN(F2664/参数实验室!$E$58)/参数实验室!$E$59</f>
        <v>-0.4648481448654524</v>
      </c>
      <c r="H2664" s="905">
        <f>INDEX(神经网络!$F$10:$BN$70,MATCH(ROUND(G2664*2,1)/2,神经网络!$D$10:$D$70,0),MATCH(ROUND(E2664*2,1)/2,神经网络!$F$8:$BN$8,0))</f>
        <v>2.1732305641314649</v>
      </c>
      <c r="I2664">
        <f t="shared" si="319"/>
        <v>418851.9857407604</v>
      </c>
      <c r="J2664">
        <f t="shared" si="320"/>
        <v>3840.3455568413046</v>
      </c>
      <c r="K2664">
        <f t="shared" si="321"/>
        <v>109.06622321905516</v>
      </c>
      <c r="L2664">
        <f>MIN(MAX(L2663*(1+MAX(MIN(((B2664-B2663)/B2663)/($K$7*卓尔金历!$O$8),0),-卓尔金历!$N$11))+MIN(MAX(((B2664-B2663)/B2663)/($K$7*卓尔金历!$O$8),0),卓尔金历!$N$11),0),1)</f>
        <v>1</v>
      </c>
      <c r="M2664">
        <f t="shared" si="322"/>
        <v>185269.53554755481</v>
      </c>
      <c r="N2664">
        <f t="shared" si="323"/>
        <v>8.8361084347704247E-2</v>
      </c>
      <c r="O2664">
        <f t="shared" si="316"/>
        <v>5.1605768963997663E-2</v>
      </c>
      <c r="P2664">
        <f t="shared" si="317"/>
        <v>2.2600080273778949E-2</v>
      </c>
      <c r="Q2664">
        <f t="shared" si="324"/>
        <v>1854.5665777075046</v>
      </c>
    </row>
    <row r="2665" spans="1:17">
      <c r="A2665" s="842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318"/>
        <v>0.58527264868816042</v>
      </c>
      <c r="G2665">
        <f>LN(F2665/参数实验室!$E$58)/参数实验室!$E$59</f>
        <v>-0.47168251277068907</v>
      </c>
      <c r="H2665" s="905">
        <f>INDEX(神经网络!$F$10:$BN$70,MATCH(ROUND(G2665*2,1)/2,神经网络!$D$10:$D$70,0),MATCH(ROUND(E2665*2,1)/2,神经网络!$F$8:$BN$8,0))</f>
        <v>2.1732305641314649</v>
      </c>
      <c r="I2665">
        <f t="shared" si="319"/>
        <v>429844.97794772947</v>
      </c>
      <c r="J2665">
        <f t="shared" si="320"/>
        <v>3886.7243924823401</v>
      </c>
      <c r="K2665">
        <f t="shared" si="321"/>
        <v>110.59312020660145</v>
      </c>
      <c r="L2665">
        <f>MIN(MAX(L2664*(1+MAX(MIN(((B2665-B2664)/B2664)/($K$7*卓尔金历!$O$8),0),-卓尔金历!$N$11))+MIN(MAX(((B2665-B2664)/B2664)/($K$7*卓尔金历!$O$8),0),卓尔金历!$N$11),0),1)</f>
        <v>1</v>
      </c>
      <c r="M2665">
        <f t="shared" si="322"/>
        <v>190132.03263435053</v>
      </c>
      <c r="N2665">
        <f t="shared" si="323"/>
        <v>1.2076735011102071E-2</v>
      </c>
      <c r="O2665">
        <f t="shared" si="316"/>
        <v>5.04540872116837E-2</v>
      </c>
      <c r="P2665">
        <f t="shared" si="317"/>
        <v>1</v>
      </c>
      <c r="Q2665">
        <f t="shared" si="324"/>
        <v>1855.6666158699122</v>
      </c>
    </row>
    <row r="2666" spans="1:17">
      <c r="A2666" s="842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318"/>
        <v>0.53581313168995892</v>
      </c>
      <c r="G2666">
        <f>LN(F2666/参数实验室!$E$58)/参数实验室!$E$59</f>
        <v>-0.51802310408507535</v>
      </c>
      <c r="H2666" s="905">
        <f>INDEX(神经网络!$F$10:$BN$70,MATCH(ROUND(G2666*2,1)/2,神经网络!$D$10:$D$70,0),MATCH(ROUND(E2666*2,1)/2,神经网络!$F$8:$BN$8,0))</f>
        <v>2.033182257552514</v>
      </c>
      <c r="I2666">
        <f t="shared" si="319"/>
        <v>498279.96480802563</v>
      </c>
      <c r="J2666">
        <f t="shared" si="320"/>
        <v>4171.4616336139788</v>
      </c>
      <c r="K2666">
        <f t="shared" si="321"/>
        <v>119.44972975247931</v>
      </c>
      <c r="L2666">
        <f>MIN(MAX(L2665*(1+MAX(MIN(((B2666-B2665)/B2665)/($K$7*卓尔金历!$O$8),0),-卓尔金历!$N$11))+MIN(MAX(((B2666-B2665)/B2665)/($K$7*卓尔金历!$O$8),0),卓尔金历!$N$11),0),1)</f>
        <v>1</v>
      </c>
      <c r="M2666">
        <f t="shared" si="322"/>
        <v>220402.67396457319</v>
      </c>
      <c r="N2666">
        <f t="shared" si="323"/>
        <v>7.3258922521590206E-2</v>
      </c>
      <c r="O2666">
        <f t="shared" si="316"/>
        <v>5.1861673346850906E-2</v>
      </c>
      <c r="P2666">
        <f t="shared" si="317"/>
        <v>3.3026236233525012E-2</v>
      </c>
      <c r="Q2666">
        <f t="shared" si="324"/>
        <v>2151.1045690605401</v>
      </c>
    </row>
    <row r="2667" spans="1:17">
      <c r="A2667" s="842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318"/>
        <v>0.51438916056411887</v>
      </c>
      <c r="G2667">
        <f>LN(F2667/参数实验室!$E$58)/参数实验室!$E$59</f>
        <v>-0.53943996471340894</v>
      </c>
      <c r="H2667" s="905">
        <f>INDEX(神经网络!$F$10:$BN$70,MATCH(ROUND(G2667*2,1)/2,神经网络!$D$10:$D$70,0),MATCH(ROUND(E2667*2,1)/2,神经网络!$F$8:$BN$8,0))</f>
        <v>2.0554219404900587</v>
      </c>
      <c r="I2667">
        <f t="shared" si="319"/>
        <v>520035.98391535983</v>
      </c>
      <c r="J2667">
        <f t="shared" si="320"/>
        <v>4261.0430549459288</v>
      </c>
      <c r="K2667">
        <f t="shared" si="321"/>
        <v>122.04429225650219</v>
      </c>
      <c r="L2667">
        <f>MIN(MAX(L2666*(1+MAX(MIN(((B2667-B2666)/B2666)/($K$7*卓尔金历!$O$8),0),-卓尔金历!$N$11))+MIN(MAX(((B2667-B2666)/B2666)/($K$7*卓尔金历!$O$8),0),卓尔金历!$N$11),0),1)</f>
        <v>1</v>
      </c>
      <c r="M2667">
        <f t="shared" si="322"/>
        <v>230025.94827769601</v>
      </c>
      <c r="N2667">
        <f t="shared" si="323"/>
        <v>2.1474828057891162E-2</v>
      </c>
      <c r="O2667">
        <f t="shared" si="316"/>
        <v>5.1825432973245614E-2</v>
      </c>
      <c r="P2667">
        <f t="shared" si="317"/>
        <v>0.9785513359010225</v>
      </c>
      <c r="Q2667">
        <f t="shared" si="324"/>
        <v>2154.2064606286353</v>
      </c>
    </row>
    <row r="2668" spans="1:17">
      <c r="A2668" s="842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318"/>
        <v>0.54228260018214025</v>
      </c>
      <c r="G2668">
        <f>LN(F2668/参数实验室!$E$58)/参数实验室!$E$59</f>
        <v>-0.5117239093980136</v>
      </c>
      <c r="H2668" s="905">
        <f>INDEX(神经网络!$F$10:$BN$70,MATCH(ROUND(G2668*2,1)/2,神经网络!$D$10:$D$70,0),MATCH(ROUND(E2668*2,1)/2,神经网络!$F$8:$BN$8,0))</f>
        <v>2.1940315123437566</v>
      </c>
      <c r="I2668">
        <f t="shared" si="319"/>
        <v>446943.32031657756</v>
      </c>
      <c r="J2668">
        <f t="shared" si="320"/>
        <v>3969.6660149235831</v>
      </c>
      <c r="K2668">
        <f t="shared" si="321"/>
        <v>112.58965329484559</v>
      </c>
      <c r="L2668">
        <f>MIN(MAX(L2667*(1+MAX(MIN(((B2668-B2667)/B2667)/($K$7*卓尔金历!$O$8),0),-卓尔金历!$N$11))+MIN(MAX(((B2668-B2667)/B2667)/($K$7*卓尔金历!$O$8),0),卓尔金历!$N$11),0),1)</f>
        <v>0</v>
      </c>
      <c r="M2668">
        <f t="shared" si="322"/>
        <v>197695.0908438208</v>
      </c>
      <c r="N2668">
        <f t="shared" si="323"/>
        <v>-6.8381623059202618E-2</v>
      </c>
      <c r="O2668">
        <f t="shared" ref="O2668:O2731" si="325">STDEVP(N2648:N2668)</f>
        <v>5.4547441248454578E-2</v>
      </c>
      <c r="P2668">
        <f t="shared" ref="P2668:P2731" si="326">MIN(O2667*MAX(1-LN(MAX(ABS(N2668),0.0001)/O2668),0)+MAX(-LN(MAX(ABS(N2668),0.0001)/O2668),0),1)</f>
        <v>4.0111158548561808E-2</v>
      </c>
      <c r="Q2668">
        <f t="shared" si="324"/>
        <v>1857.920324091046</v>
      </c>
    </row>
    <row r="2669" spans="1:17">
      <c r="A2669" s="842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318"/>
        <v>0.48216753868310908</v>
      </c>
      <c r="G2669">
        <f>LN(F2669/参数实验室!$E$58)/参数实验室!$E$59</f>
        <v>-0.5733919626058126</v>
      </c>
      <c r="H2669" s="905">
        <f>INDEX(神经网络!$F$10:$BN$70,MATCH(ROUND(G2669*2,1)/2,神经网络!$D$10:$D$70,0),MATCH(ROUND(E2669*2,1)/2,神经网络!$F$8:$BN$8,0))</f>
        <v>2.1355709650263819</v>
      </c>
      <c r="I2669">
        <f t="shared" si="319"/>
        <v>561394.44163518306</v>
      </c>
      <c r="J2669">
        <f t="shared" si="320"/>
        <v>4432.9835202106824</v>
      </c>
      <c r="K2669">
        <f t="shared" si="321"/>
        <v>126.64031776244956</v>
      </c>
      <c r="L2669">
        <f>MIN(MAX(L2668*(1+MAX(MIN(((B2669-B2668)/B2668)/($K$7*卓尔金历!$O$8),0),-卓尔金历!$N$11))+MIN(MAX(((B2669-B2668)/B2668)/($K$7*卓尔金历!$O$8),0),卓尔金历!$N$11),0),1)</f>
        <v>1</v>
      </c>
      <c r="M2669">
        <f t="shared" si="322"/>
        <v>197695.0908438208</v>
      </c>
      <c r="N2669">
        <f t="shared" si="323"/>
        <v>0.11671448014651641</v>
      </c>
      <c r="O2669">
        <f t="shared" si="325"/>
        <v>5.5592027909298111E-2</v>
      </c>
      <c r="P2669">
        <f t="shared" si="326"/>
        <v>1.4090105712633635E-2</v>
      </c>
      <c r="Q2669">
        <f t="shared" si="324"/>
        <v>1877.0039059701919</v>
      </c>
    </row>
    <row r="2670" spans="1:17">
      <c r="A2670" s="842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318"/>
        <v>0.46685353324098466</v>
      </c>
      <c r="G2670">
        <f>LN(F2670/参数实验室!$E$58)/参数实验室!$E$59</f>
        <v>-0.59033218798090092</v>
      </c>
      <c r="H2670" s="905">
        <f>INDEX(神经网络!$F$10:$BN$70,MATCH(ROUND(G2670*2,1)/2,神经网络!$D$10:$D$70,0),MATCH(ROUND(E2670*2,1)/2,神经网络!$F$8:$BN$8,0))</f>
        <v>2.0631081530256079</v>
      </c>
      <c r="I2670">
        <f t="shared" si="319"/>
        <v>554444.62301915861</v>
      </c>
      <c r="J2670">
        <f t="shared" si="320"/>
        <v>4407.2862216192461</v>
      </c>
      <c r="K2670">
        <f t="shared" si="321"/>
        <v>125.80181888333418</v>
      </c>
      <c r="L2670">
        <f>MIN(MAX(L2669*(1+MAX(MIN(((B2670-B2669)/B2669)/($K$7*卓尔金历!$O$8),0),-卓尔金历!$N$11))+MIN(MAX(((B2670-B2669)/B2669)/($K$7*卓尔金历!$O$8),0),卓尔金历!$N$11),0),1)</f>
        <v>0.82943195766935096</v>
      </c>
      <c r="M2670">
        <f t="shared" si="322"/>
        <v>195247.71174501619</v>
      </c>
      <c r="N2670">
        <f t="shared" si="323"/>
        <v>-5.7968405418785396E-3</v>
      </c>
      <c r="O2670">
        <f t="shared" si="325"/>
        <v>4.9439885235876703E-2</v>
      </c>
      <c r="P2670">
        <f t="shared" si="326"/>
        <v>1</v>
      </c>
      <c r="Q2670">
        <f t="shared" si="324"/>
        <v>1876.6765013606923</v>
      </c>
    </row>
    <row r="2671" spans="1:17">
      <c r="A2671" s="842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318"/>
        <v>0.43570717839821732</v>
      </c>
      <c r="G2671">
        <f>LN(F2671/参数实验室!$E$58)/参数实验室!$E$59</f>
        <v>-0.62657082283590249</v>
      </c>
      <c r="H2671" s="905">
        <f>INDEX(神经网络!$F$10:$BN$70,MATCH(ROUND(G2671*2,1)/2,神经网络!$D$10:$D$70,0),MATCH(ROUND(E2671*2,1)/2,神经网络!$F$8:$BN$8,0))</f>
        <v>2.0514764674218786</v>
      </c>
      <c r="I2671">
        <f t="shared" si="319"/>
        <v>595704.68242155167</v>
      </c>
      <c r="J2671">
        <f t="shared" si="320"/>
        <v>4566.2583296755884</v>
      </c>
      <c r="K2671">
        <f t="shared" si="321"/>
        <v>130.45794596204411</v>
      </c>
      <c r="L2671">
        <f>MIN(MAX(L2670*(1+MAX(MIN(((B2671-B2670)/B2670)/($K$7*卓尔金历!$O$8),0),-卓尔金历!$N$11))+MIN(MAX(((B2671-B2670)/B2670)/($K$7*卓尔金历!$O$8),0),卓尔金历!$N$11),0),1)</f>
        <v>1</v>
      </c>
      <c r="M2671">
        <f t="shared" si="322"/>
        <v>207299.1364057677</v>
      </c>
      <c r="N2671">
        <f t="shared" si="323"/>
        <v>3.6070293614362897E-2</v>
      </c>
      <c r="O2671">
        <f t="shared" si="325"/>
        <v>4.7863087440247469E-2</v>
      </c>
      <c r="P2671">
        <f t="shared" si="326"/>
        <v>0.34630014577409018</v>
      </c>
      <c r="Q2671">
        <f t="shared" si="324"/>
        <v>2016.3329804939415</v>
      </c>
    </row>
    <row r="2672" spans="1:17">
      <c r="A2672" s="842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318"/>
        <v>0.41659803606579826</v>
      </c>
      <c r="G2672">
        <f>LN(F2672/参数实验室!$E$58)/参数实验室!$E$59</f>
        <v>-0.65010978868173652</v>
      </c>
      <c r="H2672" s="905">
        <f>INDEX(神经网络!$F$10:$BN$70,MATCH(ROUND(G2672*2,1)/2,神经网络!$D$10:$D$70,0),MATCH(ROUND(E2672*2,1)/2,神经网络!$F$8:$BN$8,0))</f>
        <v>2.0514764674218786</v>
      </c>
      <c r="I2672">
        <f t="shared" si="319"/>
        <v>621409.51441362291</v>
      </c>
      <c r="J2672">
        <f t="shared" si="320"/>
        <v>4662.3039782929618</v>
      </c>
      <c r="K2672">
        <f t="shared" si="321"/>
        <v>133.28378357713677</v>
      </c>
      <c r="L2672">
        <f>MIN(MAX(L2671*(1+MAX(MIN(((B2672-B2671)/B2671)/($K$7*卓尔金历!$O$8),0),-卓尔金历!$N$11))+MIN(MAX(((B2672-B2671)/B2671)/($K$7*卓尔金历!$O$8),0),卓尔金历!$N$11),0),1)</f>
        <v>1</v>
      </c>
      <c r="M2672">
        <f t="shared" si="322"/>
        <v>216244.15502094943</v>
      </c>
      <c r="N2672">
        <f t="shared" si="323"/>
        <v>2.1033774631887162E-2</v>
      </c>
      <c r="O2672">
        <f t="shared" si="325"/>
        <v>4.4792984803595552E-2</v>
      </c>
      <c r="P2672">
        <f t="shared" si="326"/>
        <v>0.83996592826144179</v>
      </c>
      <c r="Q2672">
        <f t="shared" si="324"/>
        <v>2046.4629494356957</v>
      </c>
    </row>
    <row r="2673" spans="1:17">
      <c r="A2673" s="842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318"/>
        <v>0.37707246094941482</v>
      </c>
      <c r="G2673">
        <f>LN(F2673/参数实验室!$E$58)/参数实验室!$E$59</f>
        <v>-0.70242957085129054</v>
      </c>
      <c r="H2673" s="905">
        <f>INDEX(神经网络!$F$10:$BN$70,MATCH(ROUND(G2673*2,1)/2,神经网络!$D$10:$D$70,0),MATCH(ROUND(E2673*2,1)/2,神经网络!$F$8:$BN$8,0))</f>
        <v>2.1279782198414048</v>
      </c>
      <c r="I2673">
        <f t="shared" si="319"/>
        <v>705856.94038027374</v>
      </c>
      <c r="J2673">
        <f t="shared" si="320"/>
        <v>4971.1503930409763</v>
      </c>
      <c r="K2673">
        <f t="shared" si="321"/>
        <v>141.99066304016674</v>
      </c>
      <c r="L2673">
        <f>MIN(MAX(L2672*(1+MAX(MIN(((B2673-B2672)/B2672)/($K$7*卓尔金历!$O$8),0),-卓尔金历!$N$11))+MIN(MAX(((B2673-B2672)/B2672)/($K$7*卓尔金历!$O$8),0),卓尔金历!$N$11),0),1)</f>
        <v>1</v>
      </c>
      <c r="M2673">
        <f t="shared" si="322"/>
        <v>245630.99549938075</v>
      </c>
      <c r="N2673">
        <f t="shared" si="323"/>
        <v>6.6243302921894523E-2</v>
      </c>
      <c r="O2673">
        <f t="shared" si="325"/>
        <v>4.5465410302081836E-2</v>
      </c>
      <c r="P2673">
        <f t="shared" si="326"/>
        <v>2.7933687047204031E-2</v>
      </c>
      <c r="Q2673">
        <f t="shared" si="324"/>
        <v>2280.0636141739406</v>
      </c>
    </row>
    <row r="2674" spans="1:17">
      <c r="A2674" s="842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318"/>
        <v>0.32624712044205023</v>
      </c>
      <c r="G2674">
        <f>LN(F2674/参数实验室!$E$58)/参数实验室!$E$59</f>
        <v>-0.77841911526082164</v>
      </c>
      <c r="H2674" s="905">
        <f>INDEX(神经网络!$F$10:$BN$70,MATCH(ROUND(G2674*2,1)/2,神经网络!$D$10:$D$70,0),MATCH(ROUND(E2674*2,1)/2,神经网络!$F$8:$BN$8,0))</f>
        <v>1.9641514789760126</v>
      </c>
      <c r="I2674">
        <f t="shared" si="319"/>
        <v>945013.70464002213</v>
      </c>
      <c r="J2674">
        <f t="shared" si="320"/>
        <v>5762.6591117672833</v>
      </c>
      <c r="K2674">
        <f t="shared" si="321"/>
        <v>163.98917345471904</v>
      </c>
      <c r="L2674">
        <f>MIN(MAX(L2673*(1+MAX(MIN(((B2674-B2673)/B2673)/($K$7*卓尔金历!$O$8),0),-卓尔金历!$N$11))+MIN(MAX(((B2674-B2673)/B2673)/($K$7*卓尔金历!$O$8),0),卓尔金历!$N$11),0),1)</f>
        <v>1</v>
      </c>
      <c r="M2674">
        <f t="shared" si="322"/>
        <v>328855.10328230454</v>
      </c>
      <c r="N2674">
        <f t="shared" si="323"/>
        <v>0.15922043312838119</v>
      </c>
      <c r="O2674">
        <f t="shared" si="325"/>
        <v>5.3202598330532709E-2</v>
      </c>
      <c r="P2674">
        <f t="shared" si="326"/>
        <v>0</v>
      </c>
      <c r="Q2674">
        <f t="shared" si="324"/>
        <v>2301.6431056819042</v>
      </c>
    </row>
    <row r="2675" spans="1:17">
      <c r="A2675" s="842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318"/>
        <v>0.28056202254470852</v>
      </c>
      <c r="G2675">
        <f>LN(F2675/参数实验室!$E$58)/参数实验室!$E$59</f>
        <v>-0.85759876289622583</v>
      </c>
      <c r="H2675" s="905">
        <f>INDEX(神经网络!$F$10:$BN$70,MATCH(ROUND(G2675*2,1)/2,神经网络!$D$10:$D$70,0),MATCH(ROUND(E2675*2,1)/2,神经网络!$F$8:$BN$8,0))</f>
        <v>1.5863453398407183</v>
      </c>
      <c r="I2675">
        <f t="shared" si="319"/>
        <v>1231280.1701192781</v>
      </c>
      <c r="J2675">
        <f t="shared" si="320"/>
        <v>6651.4105582378943</v>
      </c>
      <c r="K2675">
        <f t="shared" si="321"/>
        <v>185.11564717566787</v>
      </c>
      <c r="L2675">
        <f>MIN(MAX(L2674*(1+MAX(MIN(((B2675-B2674)/B2674)/($K$7*卓尔金历!$O$8),0),-卓尔金历!$N$11))+MIN(MAX(((B2675-B2674)/B2674)/($K$7*卓尔金历!$O$8),0),卓尔金历!$N$11),0),1)</f>
        <v>1</v>
      </c>
      <c r="M2675">
        <f t="shared" si="322"/>
        <v>428472.90523502987</v>
      </c>
      <c r="N2675">
        <f t="shared" si="323"/>
        <v>0.15422592751596056</v>
      </c>
      <c r="O2675">
        <f t="shared" si="325"/>
        <v>5.7549578890124874E-2</v>
      </c>
      <c r="P2675">
        <f t="shared" si="326"/>
        <v>7.5697873819409141E-4</v>
      </c>
      <c r="Q2675">
        <f t="shared" si="324"/>
        <v>2301.6431056819042</v>
      </c>
    </row>
    <row r="2676" spans="1:17">
      <c r="A2676" s="842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318"/>
        <v>0.28614674660251954</v>
      </c>
      <c r="G2676">
        <f>LN(F2676/参数实验室!$E$58)/参数实验室!$E$59</f>
        <v>-0.84725390835206604</v>
      </c>
      <c r="H2676" s="905">
        <f>INDEX(神经网络!$F$10:$BN$70,MATCH(ROUND(G2676*2,1)/2,神经网络!$D$10:$D$70,0),MATCH(ROUND(E2676*2,1)/2,神经网络!$F$8:$BN$8,0))</f>
        <v>1.5075226462813229</v>
      </c>
      <c r="I2676">
        <f t="shared" si="319"/>
        <v>1168063.1647278757</v>
      </c>
      <c r="J2676">
        <f t="shared" si="320"/>
        <v>6436.1358285782644</v>
      </c>
      <c r="K2676">
        <f t="shared" si="321"/>
        <v>181.48516374395717</v>
      </c>
      <c r="L2676">
        <f>MIN(MAX(L2675*(1+MAX(MIN(((B2676-B2675)/B2675)/($K$7*卓尔金历!$O$8),0),-卓尔金历!$N$11))+MIN(MAX(((B2676-B2675)/B2675)/($K$7*卓尔金历!$O$8),0),卓尔金历!$N$11),0),1)</f>
        <v>4.7674073479123558E-2</v>
      </c>
      <c r="M2676">
        <f t="shared" si="322"/>
        <v>406474.03396457911</v>
      </c>
      <c r="N2676">
        <f t="shared" si="323"/>
        <v>-3.2365274669898088E-2</v>
      </c>
      <c r="O2676">
        <f t="shared" si="325"/>
        <v>5.6065033859052434E-2</v>
      </c>
      <c r="P2676">
        <f t="shared" si="326"/>
        <v>0.63859508586810954</v>
      </c>
      <c r="Q2676">
        <f t="shared" si="324"/>
        <v>2301.5536519017046</v>
      </c>
    </row>
    <row r="2677" spans="1:17">
      <c r="A2677" s="842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318"/>
        <v>0.33332078540874521</v>
      </c>
      <c r="G2677">
        <f>LN(F2677/参数实验室!$E$58)/参数实验室!$E$59</f>
        <v>-0.76716088399873694</v>
      </c>
      <c r="H2677" s="905">
        <f>INDEX(神经网络!$F$10:$BN$70,MATCH(ROUND(G2677*2,1)/2,神经网络!$D$10:$D$70,0),MATCH(ROUND(E2677*2,1)/2,神经网络!$F$8:$BN$8,0))</f>
        <v>1.921383159607144</v>
      </c>
      <c r="I2677">
        <f t="shared" si="319"/>
        <v>877232.09779648832</v>
      </c>
      <c r="J2677">
        <f t="shared" si="320"/>
        <v>5373.1295638641677</v>
      </c>
      <c r="K2677">
        <f t="shared" si="321"/>
        <v>163.26278519247421</v>
      </c>
      <c r="L2677">
        <f>MIN(MAX(L2676*(1+MAX(MIN(((B2677-B2676)/B2676)/($K$7*卓尔金历!$O$8),0),-卓尔金历!$N$11))+MIN(MAX(((B2677-B2676)/B2676)/($K$7*卓尔金历!$O$8),0),卓尔金历!$N$11),0),1)</f>
        <v>0</v>
      </c>
      <c r="M2677">
        <f t="shared" si="322"/>
        <v>401649.12040580879</v>
      </c>
      <c r="N2677">
        <f t="shared" si="323"/>
        <v>-0.16516218629104254</v>
      </c>
      <c r="O2677">
        <f t="shared" si="325"/>
        <v>7.0885509378123865E-2</v>
      </c>
      <c r="P2677">
        <f t="shared" si="326"/>
        <v>8.6417574131104399E-3</v>
      </c>
      <c r="Q2677">
        <f t="shared" si="324"/>
        <v>1935.6041642206105</v>
      </c>
    </row>
    <row r="2678" spans="1:17">
      <c r="A2678" s="842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318"/>
        <v>0.24782719182327417</v>
      </c>
      <c r="G2678">
        <f>LN(F2678/参数实验室!$E$58)/参数实验室!$E$59</f>
        <v>-0.92271379231393025</v>
      </c>
      <c r="H2678" s="905">
        <f>INDEX(神经网络!$F$10:$BN$70,MATCH(ROUND(G2678*2,1)/2,神经网络!$D$10:$D$70,0),MATCH(ROUND(E2678*2,1)/2,神经网络!$F$8:$BN$8,0))</f>
        <v>1.2350246614034879</v>
      </c>
      <c r="I2678">
        <f t="shared" si="319"/>
        <v>1332427.9739433043</v>
      </c>
      <c r="J2678">
        <f t="shared" si="320"/>
        <v>6824.2288815290649</v>
      </c>
      <c r="K2678">
        <f t="shared" si="321"/>
        <v>195.24960212717176</v>
      </c>
      <c r="L2678">
        <f>MIN(MAX(L2677*(1+MAX(MIN(((B2678-B2677)/B2677)/($K$7*卓尔金历!$O$8),0),-卓尔金历!$N$11))+MIN(MAX(((B2678-B2677)/B2677)/($K$7*卓尔金历!$O$8),0),卓尔金历!$N$11),0),1)</f>
        <v>1</v>
      </c>
      <c r="M2678">
        <f t="shared" si="322"/>
        <v>401649.12040580879</v>
      </c>
      <c r="N2678">
        <f t="shared" si="323"/>
        <v>0.27006594581749049</v>
      </c>
      <c r="O2678">
        <f t="shared" si="325"/>
        <v>8.7486547542417401E-2</v>
      </c>
      <c r="P2678">
        <f t="shared" si="326"/>
        <v>0</v>
      </c>
      <c r="Q2678">
        <f t="shared" si="324"/>
        <v>1944.2838184279708</v>
      </c>
    </row>
    <row r="2679" spans="1:17">
      <c r="A2679" s="842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318"/>
        <v>0.24398640738506094</v>
      </c>
      <c r="G2679">
        <f>LN(F2679/参数实验室!$E$58)/参数实验室!$E$59</f>
        <v>-0.93091158198924595</v>
      </c>
      <c r="H2679" s="905">
        <f>INDEX(神经网络!$F$10:$BN$70,MATCH(ROUND(G2679*2,1)/2,神经网络!$D$10:$D$70,0),MATCH(ROUND(E2679*2,1)/2,神经网络!$F$8:$BN$8,0))</f>
        <v>0.88000885214125646</v>
      </c>
      <c r="I2679">
        <f t="shared" si="319"/>
        <v>1281604.3314078646</v>
      </c>
      <c r="J2679">
        <f t="shared" si="320"/>
        <v>6613.4631499142051</v>
      </c>
      <c r="K2679">
        <f t="shared" si="321"/>
        <v>193.78717358158872</v>
      </c>
      <c r="L2679">
        <f>MIN(MAX(L2678*(1+MAX(MIN(((B2679-B2678)/B2678)/($K$7*卓尔金历!$O$8),0),-卓尔金历!$N$11))+MIN(MAX(((B2679-B2678)/B2678)/($K$7*卓尔金历!$O$8),0),卓尔金历!$N$11),0),1)</f>
        <v>9.1232626163656794E-2</v>
      </c>
      <c r="M2679">
        <f t="shared" si="322"/>
        <v>386328.76409434096</v>
      </c>
      <c r="N2679">
        <f t="shared" si="323"/>
        <v>-3.0884915391002368E-2</v>
      </c>
      <c r="O2679">
        <f t="shared" si="325"/>
        <v>8.862801719966068E-2</v>
      </c>
      <c r="P2679">
        <f t="shared" si="326"/>
        <v>1</v>
      </c>
      <c r="Q2679">
        <f t="shared" si="324"/>
        <v>1944.2838184279708</v>
      </c>
    </row>
    <row r="2680" spans="1:17">
      <c r="A2680" s="842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318"/>
        <v>0.23401581364212481</v>
      </c>
      <c r="G2680">
        <f>LN(F2680/参数实验室!$E$58)/参数实验室!$E$59</f>
        <v>-0.95281049947843399</v>
      </c>
      <c r="H2680" s="905">
        <f>INDEX(神经网络!$F$10:$BN$70,MATCH(ROUND(G2680*2,1)/2,神经网络!$D$10:$D$70,0),MATCH(ROUND(E2680*2,1)/2,神经网络!$F$8:$BN$8,0))</f>
        <v>-0.41145478731824559</v>
      </c>
      <c r="I2680">
        <f t="shared" si="319"/>
        <v>1297343.7724671925</v>
      </c>
      <c r="J2680">
        <f t="shared" si="320"/>
        <v>6705.7579506005304</v>
      </c>
      <c r="K2680">
        <f t="shared" si="321"/>
        <v>193.46713406961098</v>
      </c>
      <c r="L2680">
        <f>MIN(MAX(L2679*(1+MAX(MIN(((B2680-B2679)/B2679)/($K$7*卓尔金历!$O$8),0),-卓尔金历!$N$11))+MIN(MAX(((B2680-B2679)/B2679)/($K$7*卓尔金历!$O$8),0),卓尔金历!$N$11),0),1)</f>
        <v>0.50186634586456769</v>
      </c>
      <c r="M2680">
        <f t="shared" si="322"/>
        <v>386761.61921559012</v>
      </c>
      <c r="N2680">
        <f t="shared" si="323"/>
        <v>1.3955593097622739E-2</v>
      </c>
      <c r="O2680">
        <f t="shared" si="325"/>
        <v>8.8575929392558067E-2</v>
      </c>
      <c r="P2680">
        <f t="shared" si="326"/>
        <v>1</v>
      </c>
      <c r="Q2680">
        <f t="shared" si="324"/>
        <v>1968.1616563946507</v>
      </c>
    </row>
    <row r="2681" spans="1:17">
      <c r="A2681" s="842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318"/>
        <v>0.23478556923000884</v>
      </c>
      <c r="G2681">
        <f>LN(F2681/参数实验室!$E$58)/参数实验室!$E$59</f>
        <v>-0.95108691371131249</v>
      </c>
      <c r="H2681" s="905">
        <f>INDEX(神经网络!$F$10:$BN$70,MATCH(ROUND(G2681*2,1)/2,神经网络!$D$10:$D$70,0),MATCH(ROUND(E2681*2,1)/2,神经网络!$F$8:$BN$8,0))</f>
        <v>-0.41145478731824559</v>
      </c>
      <c r="I2681">
        <f t="shared" si="319"/>
        <v>1317018.2008155994</v>
      </c>
      <c r="J2681">
        <f t="shared" si="320"/>
        <v>6458.6010135269898</v>
      </c>
      <c r="K2681">
        <f t="shared" si="321"/>
        <v>203.91694703809958</v>
      </c>
      <c r="L2681">
        <f>MIN(MAX(L2680*(1+MAX(MIN(((B2681-B2680)/B2680)/($K$7*卓尔金历!$O$8),0),-卓尔金历!$N$11))+MIN(MAX(((B2681-B2680)/B2680)/($K$7*卓尔金历!$O$8),0),卓尔金历!$N$11),0),1)</f>
        <v>0</v>
      </c>
      <c r="M2681">
        <f t="shared" si="322"/>
        <v>389705.21718469338</v>
      </c>
      <c r="N2681">
        <f t="shared" si="323"/>
        <v>-3.6857419980601339E-2</v>
      </c>
      <c r="O2681">
        <f t="shared" si="325"/>
        <v>8.9857342422879932E-2</v>
      </c>
      <c r="P2681">
        <f t="shared" si="326"/>
        <v>1</v>
      </c>
      <c r="Q2681">
        <f t="shared" si="324"/>
        <v>1998.0091465577079</v>
      </c>
    </row>
    <row r="2682" spans="1:17">
      <c r="A2682" s="842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318"/>
        <v>0.21379651988886553</v>
      </c>
      <c r="G2682">
        <f>LN(F2682/参数实验室!$E$58)/参数实验室!$E$59</f>
        <v>-1.0002383953725857</v>
      </c>
      <c r="H2682" s="905">
        <f>INDEX(神经网络!$F$10:$BN$70,MATCH(ROUND(G2682*2,1)/2,神经网络!$D$10:$D$70,0),MATCH(ROUND(E2682*2,1)/2,神经网络!$F$8:$BN$8,0))</f>
        <v>-0.28085992497481066</v>
      </c>
      <c r="I2682">
        <f t="shared" si="319"/>
        <v>1269665.0053315908</v>
      </c>
      <c r="J2682">
        <f t="shared" si="320"/>
        <v>7022.9839192370564</v>
      </c>
      <c r="K2682">
        <f t="shared" si="321"/>
        <v>180.78711555266113</v>
      </c>
      <c r="L2682">
        <f>MIN(MAX(L2681*(1+MAX(MIN(((B2682-B2681)/B2681)/($K$7*卓尔金历!$O$8),0),-卓尔金历!$N$11))+MIN(MAX(((B2682-B2681)/B2681)/($K$7*卓尔金历!$O$8),0),卓尔金历!$N$11),0),1)</f>
        <v>1</v>
      </c>
      <c r="M2682">
        <f t="shared" si="322"/>
        <v>389705.21718469338</v>
      </c>
      <c r="N2682">
        <f t="shared" si="323"/>
        <v>8.7384699028166465E-2</v>
      </c>
      <c r="O2682">
        <f t="shared" si="325"/>
        <v>8.9550697409948379E-2</v>
      </c>
      <c r="P2682">
        <f t="shared" si="326"/>
        <v>0.11654219146701861</v>
      </c>
      <c r="Q2682">
        <f t="shared" si="324"/>
        <v>1926.171021893073</v>
      </c>
    </row>
    <row r="2683" spans="1:17">
      <c r="A2683" s="842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318"/>
        <v>0.21161254253189893</v>
      </c>
      <c r="G2683">
        <f>LN(F2683/参数实验室!$E$58)/参数实验室!$E$59</f>
        <v>-1.0056274644717422</v>
      </c>
      <c r="H2683" s="905">
        <f>INDEX(神经网络!$F$10:$BN$70,MATCH(ROUND(G2683*2,1)/2,神经网络!$D$10:$D$70,0),MATCH(ROUND(E2683*2,1)/2,神经网络!$F$8:$BN$8,0))</f>
        <v>0.48181774799797816</v>
      </c>
      <c r="I2683">
        <f t="shared" si="319"/>
        <v>1269938.5275581949</v>
      </c>
      <c r="J2683">
        <f t="shared" si="320"/>
        <v>7017.5970631658702</v>
      </c>
      <c r="K2683">
        <f t="shared" si="321"/>
        <v>180.96486819168891</v>
      </c>
      <c r="L2683">
        <f>MIN(MAX(L2682*(1+MAX(MIN(((B2683-B2682)/B2682)/($K$7*卓尔金历!$O$8),0),-卓尔金历!$N$11))+MIN(MAX(((B2683-B2682)/B2682)/($K$7*卓尔金历!$O$8),0),卓尔金历!$N$11),0),1)</f>
        <v>0.9774306002489116</v>
      </c>
      <c r="M2683">
        <f t="shared" si="322"/>
        <v>389789.17085615476</v>
      </c>
      <c r="N2683">
        <f t="shared" si="323"/>
        <v>-7.6703238012988423E-4</v>
      </c>
      <c r="O2683">
        <f t="shared" si="325"/>
        <v>8.9878941633185536E-2</v>
      </c>
      <c r="P2683">
        <f t="shared" si="326"/>
        <v>1</v>
      </c>
      <c r="Q2683">
        <f t="shared" si="324"/>
        <v>1926.2193813593062</v>
      </c>
    </row>
    <row r="2684" spans="1:17">
      <c r="A2684" s="842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318"/>
        <v>0.18853856575397862</v>
      </c>
      <c r="G2684">
        <f>LN(F2684/参数实验室!$E$58)/参数实验室!$E$59</f>
        <v>-1.0662241700233466</v>
      </c>
      <c r="H2684" s="905">
        <f>INDEX(神经网络!$F$10:$BN$70,MATCH(ROUND(G2684*2,1)/2,神经网络!$D$10:$D$70,0),MATCH(ROUND(E2684*2,1)/2,神经网络!$F$8:$BN$8,0))</f>
        <v>-0.11900889224385004</v>
      </c>
      <c r="I2684">
        <f t="shared" si="319"/>
        <v>1337744.5428652507</v>
      </c>
      <c r="J2684">
        <f t="shared" si="320"/>
        <v>7795.2595666573507</v>
      </c>
      <c r="K2684">
        <f t="shared" si="321"/>
        <v>171.6100062385585</v>
      </c>
      <c r="L2684">
        <f>MIN(MAX(L2683*(1+MAX(MIN(((B2684-B2683)/B2683)/($K$7*卓尔金历!$O$8),0),-卓尔金历!$N$11))+MIN(MAX(((B2684-B2683)/B2683)/($K$7*卓尔金历!$O$8),0),卓尔金历!$N$11),0),1)</f>
        <v>1</v>
      </c>
      <c r="M2684">
        <f t="shared" si="322"/>
        <v>410131.52566321637</v>
      </c>
      <c r="N2684">
        <f t="shared" si="323"/>
        <v>0.11081606659540118</v>
      </c>
      <c r="O2684">
        <f t="shared" si="325"/>
        <v>9.0840074200582724E-2</v>
      </c>
      <c r="P2684">
        <f t="shared" si="326"/>
        <v>7.2013593394345779E-2</v>
      </c>
      <c r="Q2684">
        <f t="shared" si="324"/>
        <v>2029.0662971925701</v>
      </c>
    </row>
    <row r="2685" spans="1:17">
      <c r="A2685" s="842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318"/>
        <v>0.19133438716804715</v>
      </c>
      <c r="G2685">
        <f>LN(F2685/参数实验室!$E$58)/参数实验室!$E$59</f>
        <v>-1.0584982992669227</v>
      </c>
      <c r="H2685" s="905">
        <f>INDEX(神经网络!$F$10:$BN$70,MATCH(ROUND(G2685*2,1)/2,神经网络!$D$10:$D$70,0),MATCH(ROUND(E2685*2,1)/2,神经网络!$F$8:$BN$8,0))</f>
        <v>-0.11900889224385004</v>
      </c>
      <c r="I2685">
        <f t="shared" si="319"/>
        <v>1344248.5488787864</v>
      </c>
      <c r="J2685">
        <f t="shared" si="320"/>
        <v>7476.7966162563289</v>
      </c>
      <c r="K2685">
        <f t="shared" si="321"/>
        <v>179.78936941471315</v>
      </c>
      <c r="L2685">
        <f>MIN(MAX(L2684*(1+MAX(MIN(((B2685-B2684)/B2684)/($K$7*卓尔金历!$O$8),0),-卓尔金历!$N$11))+MIN(MAX(((B2685-B2684)/B2684)/($K$7*卓尔金历!$O$8),0),卓尔金历!$N$11),0),1)</f>
        <v>0</v>
      </c>
      <c r="M2685">
        <f t="shared" si="322"/>
        <v>412125.55204402353</v>
      </c>
      <c r="N2685">
        <f t="shared" si="323"/>
        <v>-4.0853411958619461E-2</v>
      </c>
      <c r="O2685">
        <f t="shared" si="325"/>
        <v>9.1889548955237071E-2</v>
      </c>
      <c r="P2685">
        <f t="shared" si="326"/>
        <v>0.97507172118418162</v>
      </c>
      <c r="Q2685">
        <f t="shared" si="324"/>
        <v>2029.7767225683381</v>
      </c>
    </row>
    <row r="2686" spans="1:17">
      <c r="A2686" s="842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318"/>
        <v>0.19100507820723339</v>
      </c>
      <c r="G2686">
        <f>LN(F2686/参数实验室!$E$58)/参数实验室!$E$59</f>
        <v>-1.0594024130082336</v>
      </c>
      <c r="H2686" s="905">
        <f>INDEX(神经网络!$F$10:$BN$70,MATCH(ROUND(G2686*2,1)/2,神经网络!$D$10:$D$70,0),MATCH(ROUND(E2686*2,1)/2,神经网络!$F$8:$BN$8,0))</f>
        <v>-0.44632119299320827</v>
      </c>
      <c r="I2686">
        <f t="shared" si="319"/>
        <v>1342001.4048432168</v>
      </c>
      <c r="J2686">
        <f t="shared" si="320"/>
        <v>7581.82035832568</v>
      </c>
      <c r="K2686">
        <f t="shared" si="321"/>
        <v>177.00253256060734</v>
      </c>
      <c r="L2686">
        <f>MIN(MAX(L2685*(1+MAX(MIN(((B2686-B2685)/B2685)/($K$7*卓尔金历!$O$8),0),-卓尔金历!$N$11))+MIN(MAX(((B2686-B2685)/B2685)/($K$7*卓尔金历!$O$8),0),卓尔金历!$N$11),0),1)</f>
        <v>0.41331220700530985</v>
      </c>
      <c r="M2686">
        <f t="shared" si="322"/>
        <v>412125.55204402353</v>
      </c>
      <c r="N2686">
        <f t="shared" si="323"/>
        <v>1.4046622833233751E-2</v>
      </c>
      <c r="O2686">
        <f t="shared" si="325"/>
        <v>9.1865815726208597E-2</v>
      </c>
      <c r="P2686">
        <f t="shared" si="326"/>
        <v>1</v>
      </c>
      <c r="Q2686">
        <f t="shared" si="324"/>
        <v>2026.4681842941566</v>
      </c>
    </row>
    <row r="2687" spans="1:17">
      <c r="A2687" s="842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318"/>
        <v>0.21555036194685648</v>
      </c>
      <c r="G2687">
        <f>LN(F2687/参数实验室!$E$58)/参数实验室!$E$59</f>
        <v>-0.99595041167416498</v>
      </c>
      <c r="H2687" s="905">
        <f>INDEX(神经网络!$F$10:$BN$70,MATCH(ROUND(G2687*2,1)/2,神经网络!$D$10:$D$70,0),MATCH(ROUND(E2687*2,1)/2,神经网络!$F$8:$BN$8,0))</f>
        <v>-0.66391580251738425</v>
      </c>
      <c r="I2687">
        <f t="shared" si="319"/>
        <v>1397504.0852704628</v>
      </c>
      <c r="J2687">
        <f t="shared" si="320"/>
        <v>6879.2546187302933</v>
      </c>
      <c r="K2687">
        <f t="shared" si="321"/>
        <v>203.14760286171827</v>
      </c>
      <c r="L2687">
        <f>MIN(MAX(L2686*(1+MAX(MIN(((B2687-B2686)/B2686)/($K$7*卓尔金历!$O$8),0),-卓尔金历!$N$11))+MIN(MAX(((B2687-B2686)/B2686)/($K$7*卓尔金历!$O$8),0),卓尔金历!$N$11),0),1)</f>
        <v>0</v>
      </c>
      <c r="M2687">
        <f t="shared" si="322"/>
        <v>419170.35354914545</v>
      </c>
      <c r="N2687">
        <f t="shared" si="323"/>
        <v>-9.2664519388657357E-2</v>
      </c>
      <c r="O2687">
        <f t="shared" si="325"/>
        <v>9.5418587602655591E-2</v>
      </c>
      <c r="P2687">
        <f t="shared" si="326"/>
        <v>0.12384410373584831</v>
      </c>
      <c r="Q2687">
        <f t="shared" si="324"/>
        <v>2110.2791368184576</v>
      </c>
    </row>
    <row r="2688" spans="1:17">
      <c r="A2688" s="842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318"/>
        <v>0.22890983671262502</v>
      </c>
      <c r="G2688">
        <f>LN(F2688/参数实验室!$E$58)/参数实验室!$E$59</f>
        <v>-0.96438903835021039</v>
      </c>
      <c r="H2688" s="905">
        <f>INDEX(神经网络!$F$10:$BN$70,MATCH(ROUND(G2688*2,1)/2,神经网络!$D$10:$D$70,0),MATCH(ROUND(E2688*2,1)/2,神经网络!$F$8:$BN$8,0))</f>
        <v>-0.78660631901788514</v>
      </c>
      <c r="I2688">
        <f t="shared" si="319"/>
        <v>1429504.176483751</v>
      </c>
      <c r="J2688">
        <f t="shared" si="320"/>
        <v>6641.9935357727109</v>
      </c>
      <c r="K2688">
        <f t="shared" si="321"/>
        <v>215.22215714072456</v>
      </c>
      <c r="L2688">
        <f>MIN(MAX(L2687*(1+MAX(MIN(((B2688-B2687)/B2687)/($K$7*卓尔金历!$O$8),0),-卓尔金历!$N$11))+MIN(MAX(((B2688-B2687)/B2687)/($K$7*卓尔金历!$O$8),0),卓尔金历!$N$11),0),1)</f>
        <v>0</v>
      </c>
      <c r="M2688">
        <f t="shared" si="322"/>
        <v>419170.35354914545</v>
      </c>
      <c r="N2688">
        <f t="shared" si="323"/>
        <v>-3.4489359110445914E-2</v>
      </c>
      <c r="O2688">
        <f t="shared" si="325"/>
        <v>9.6353213792132256E-2</v>
      </c>
      <c r="P2688">
        <f t="shared" si="326"/>
        <v>1</v>
      </c>
      <c r="Q2688">
        <f t="shared" si="324"/>
        <v>2116.2634369954344</v>
      </c>
    </row>
    <row r="2689" spans="1:17">
      <c r="A2689" s="842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318"/>
        <v>0.272299893823848</v>
      </c>
      <c r="G2689">
        <f>LN(F2689/参数实验室!$E$58)/参数实验室!$E$59</f>
        <v>-0.87328707275447592</v>
      </c>
      <c r="H2689" s="905">
        <f>INDEX(神经网络!$F$10:$BN$70,MATCH(ROUND(G2689*2,1)/2,神经网络!$D$10:$D$70,0),MATCH(ROUND(E2689*2,1)/2,神经网络!$F$8:$BN$8,0))</f>
        <v>-0.78009330106827734</v>
      </c>
      <c r="I2689">
        <f t="shared" si="319"/>
        <v>1612330.1939830978</v>
      </c>
      <c r="J2689">
        <f t="shared" si="320"/>
        <v>5562.0685527313326</v>
      </c>
      <c r="K2689">
        <f t="shared" si="321"/>
        <v>289.87959761685067</v>
      </c>
      <c r="L2689">
        <f>MIN(MAX(L2688*(1+MAX(MIN(((B2689-B2688)/B2688)/($K$7*卓尔金历!$O$8),0),-卓尔金历!$N$11))+MIN(MAX(((B2689-B2688)/B2688)/($K$7*卓尔金历!$O$8),0),卓尔金历!$N$11),0),1)</f>
        <v>0</v>
      </c>
      <c r="M2689">
        <f t="shared" si="322"/>
        <v>419170.35354914545</v>
      </c>
      <c r="N2689">
        <f t="shared" si="323"/>
        <v>-0.16259048992220118</v>
      </c>
      <c r="O2689">
        <f t="shared" si="325"/>
        <v>0.10262245658750262</v>
      </c>
      <c r="P2689">
        <f t="shared" si="326"/>
        <v>5.2013591905184654E-2</v>
      </c>
      <c r="Q2689">
        <f t="shared" si="324"/>
        <v>2386.922328749818</v>
      </c>
    </row>
    <row r="2690" spans="1:17">
      <c r="A2690" s="842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318"/>
        <v>0.26074947374499013</v>
      </c>
      <c r="G2690">
        <f>LN(F2690/参数实验室!$E$58)/参数实验室!$E$59</f>
        <v>-0.89603631181687871</v>
      </c>
      <c r="H2690" s="905">
        <f>INDEX(神经网络!$F$10:$BN$70,MATCH(ROUND(G2690*2,1)/2,神经网络!$D$10:$D$70,0),MATCH(ROUND(E2690*2,1)/2,神经网络!$F$8:$BN$8,0))</f>
        <v>-0.7931417629730575</v>
      </c>
      <c r="I2690">
        <f t="shared" si="319"/>
        <v>1541776.9454771781</v>
      </c>
      <c r="J2690">
        <f t="shared" si="320"/>
        <v>5874.0672758469309</v>
      </c>
      <c r="K2690">
        <f t="shared" si="321"/>
        <v>262.47178880920848</v>
      </c>
      <c r="L2690">
        <f>MIN(MAX(L2689*(1+MAX(MIN(((B2690-B2689)/B2689)/($K$7*卓尔金历!$O$8),0),-卓尔金历!$N$11))+MIN(MAX(((B2690-B2689)/B2689)/($K$7*卓尔金历!$O$8),0),卓尔金历!$N$11),0),1)</f>
        <v>1</v>
      </c>
      <c r="M2690">
        <f t="shared" si="322"/>
        <v>419170.35354914545</v>
      </c>
      <c r="N2690">
        <f t="shared" si="323"/>
        <v>5.6094008938884117E-2</v>
      </c>
      <c r="O2690">
        <f t="shared" si="325"/>
        <v>0.10073319590067886</v>
      </c>
      <c r="P2690">
        <f t="shared" si="326"/>
        <v>0.7481487851210229</v>
      </c>
      <c r="Q2690">
        <f t="shared" si="324"/>
        <v>2381.4895982589737</v>
      </c>
    </row>
    <row r="2691" spans="1:17">
      <c r="A2691" s="842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318"/>
        <v>0.27038904581848966</v>
      </c>
      <c r="G2691">
        <f>LN(F2691/参数实验室!$E$58)/参数实验室!$E$59</f>
        <v>-0.87698318805295628</v>
      </c>
      <c r="H2691" s="905">
        <f>INDEX(神经网络!$F$10:$BN$70,MATCH(ROUND(G2691*2,1)/2,神经网络!$D$10:$D$70,0),MATCH(ROUND(E2691*2,1)/2,神经网络!$F$8:$BN$8,0))</f>
        <v>-0.89369280385532968</v>
      </c>
      <c r="I2691">
        <f t="shared" si="319"/>
        <v>1587090.674977547</v>
      </c>
      <c r="J2691">
        <f t="shared" si="320"/>
        <v>5656.3983879334401</v>
      </c>
      <c r="K2691">
        <f t="shared" si="321"/>
        <v>280.58325565667752</v>
      </c>
      <c r="L2691">
        <f>MIN(MAX(L2690*(1+MAX(MIN(((B2691-B2690)/B2690)/($K$7*卓尔金历!$O$8),0),-卓尔金历!$N$11))+MIN(MAX(((B2691-B2690)/B2690)/($K$7*卓尔金历!$O$8),0),卓尔金历!$N$11),0),1)</f>
        <v>0</v>
      </c>
      <c r="M2691">
        <f t="shared" si="322"/>
        <v>431490.01630647207</v>
      </c>
      <c r="N2691">
        <f t="shared" si="323"/>
        <v>-3.7055906528089128E-2</v>
      </c>
      <c r="O2691">
        <f t="shared" si="325"/>
        <v>0.10130929083306368</v>
      </c>
      <c r="P2691">
        <f t="shared" si="326"/>
        <v>1</v>
      </c>
      <c r="Q2691">
        <f t="shared" si="324"/>
        <v>2433.8550584555064</v>
      </c>
    </row>
    <row r="2692" spans="1:17">
      <c r="A2692" s="842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318"/>
        <v>0.28568521790306917</v>
      </c>
      <c r="G2692">
        <f>LN(F2692/参数实验室!$E$58)/参数实验室!$E$59</f>
        <v>-0.84810113366138606</v>
      </c>
      <c r="H2692" s="905">
        <f>INDEX(神经网络!$F$10:$BN$70,MATCH(ROUND(G2692*2,1)/2,神经网络!$D$10:$D$70,0),MATCH(ROUND(E2692*2,1)/2,神经网络!$F$8:$BN$8,0))</f>
        <v>-0.78009330106827734</v>
      </c>
      <c r="I2692">
        <f t="shared" si="319"/>
        <v>1645354.4211138603</v>
      </c>
      <c r="J2692">
        <f t="shared" si="320"/>
        <v>5424.0453293962719</v>
      </c>
      <c r="K2692">
        <f t="shared" si="321"/>
        <v>303.34451893251378</v>
      </c>
      <c r="L2692">
        <f>MIN(MAX(L2691*(1+MAX(MIN(((B2692-B2691)/B2691)/($K$7*卓尔金历!$O$8),0),-卓尔金历!$N$11))+MIN(MAX(((B2692-B2691)/B2691)/($K$7*卓尔金历!$O$8),0),卓尔金历!$N$11),0),1)</f>
        <v>0</v>
      </c>
      <c r="M2692">
        <f t="shared" si="322"/>
        <v>431490.01630647207</v>
      </c>
      <c r="N2692">
        <f t="shared" si="323"/>
        <v>-4.1077916122888032E-2</v>
      </c>
      <c r="O2692">
        <f t="shared" si="325"/>
        <v>0.10194529291952248</v>
      </c>
      <c r="P2692">
        <f t="shared" si="326"/>
        <v>1</v>
      </c>
      <c r="Q2692">
        <f t="shared" si="324"/>
        <v>2523.2044040815463</v>
      </c>
    </row>
    <row r="2693" spans="1:17">
      <c r="A2693" s="842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327">C2693/B2693</f>
        <v>0.26670320316975366</v>
      </c>
      <c r="G2693">
        <f>LN(F2693/参数实验室!$E$58)/参数实验室!$E$59</f>
        <v>-0.88418701491812679</v>
      </c>
      <c r="H2693" s="905">
        <f>INDEX(神经网络!$F$10:$BN$70,MATCH(ROUND(G2693*2,1)/2,神经网络!$D$10:$D$70,0),MATCH(ROUND(E2693*2,1)/2,神经网络!$F$8:$BN$8,0))</f>
        <v>-0.726939025086067</v>
      </c>
      <c r="I2693">
        <f t="shared" si="319"/>
        <v>1544282.5269973688</v>
      </c>
      <c r="J2693">
        <f t="shared" si="320"/>
        <v>5851.1631618849997</v>
      </c>
      <c r="K2693">
        <f t="shared" si="321"/>
        <v>263.9274421634596</v>
      </c>
      <c r="L2693">
        <f>MIN(MAX(L2692*(1+MAX(MIN(((B2693-B2692)/B2692)/($K$7*卓尔金历!$O$8),0),-卓尔金历!$N$11))+MIN(MAX(((B2693-B2692)/B2692)/($K$7*卓尔金历!$O$8),0),卓尔金历!$N$11),0),1)</f>
        <v>1</v>
      </c>
      <c r="M2693">
        <f t="shared" si="322"/>
        <v>431490.01630647207</v>
      </c>
      <c r="N2693">
        <f t="shared" si="323"/>
        <v>7.8745254980431362E-2</v>
      </c>
      <c r="O2693">
        <f t="shared" si="325"/>
        <v>0.10289147422829102</v>
      </c>
      <c r="P2693">
        <f t="shared" si="326"/>
        <v>0.39666801375685601</v>
      </c>
      <c r="Q2693">
        <f t="shared" si="324"/>
        <v>2368.2073742070038</v>
      </c>
    </row>
    <row r="2694" spans="1:17">
      <c r="A2694" s="842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327"/>
        <v>0.24217356192884365</v>
      </c>
      <c r="G2694">
        <f>LN(F2694/参数实验室!$E$58)/参数实验室!$E$59</f>
        <v>-0.93482586427202763</v>
      </c>
      <c r="H2694" s="905">
        <f>INDEX(神经网络!$F$10:$BN$70,MATCH(ROUND(G2694*2,1)/2,神经网络!$D$10:$D$70,0),MATCH(ROUND(E2694*2,1)/2,神经网络!$F$8:$BN$8,0))</f>
        <v>-0.85014979887323083</v>
      </c>
      <c r="I2694">
        <f t="shared" si="319"/>
        <v>1419487.1825815968</v>
      </c>
      <c r="J2694">
        <f t="shared" si="320"/>
        <v>6501.6160568213554</v>
      </c>
      <c r="K2694">
        <f t="shared" si="321"/>
        <v>218.32836177588516</v>
      </c>
      <c r="L2694">
        <f>MIN(MAX(L2693*(1+MAX(MIN(((B2694-B2693)/B2693)/($K$7*卓尔金历!$O$8),0),-卓尔金历!$N$11))+MIN(MAX(((B2694-B2693)/B2693)/($K$7*卓尔金历!$O$8),0),卓尔金历!$N$11),0),1)</f>
        <v>1</v>
      </c>
      <c r="M2694">
        <f t="shared" si="322"/>
        <v>396620.78463703609</v>
      </c>
      <c r="N2694">
        <f t="shared" si="323"/>
        <v>0.11116642570719334</v>
      </c>
      <c r="O2694">
        <f t="shared" si="325"/>
        <v>0.10437017423733273</v>
      </c>
      <c r="P2694">
        <f t="shared" si="326"/>
        <v>9.6400620944201168E-2</v>
      </c>
      <c r="Q2694">
        <f t="shared" si="324"/>
        <v>2292.2939577694397</v>
      </c>
    </row>
    <row r="2695" spans="1:17">
      <c r="A2695" s="842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327"/>
        <v>0.2674490740428403</v>
      </c>
      <c r="G2695">
        <f>LN(F2695/参数实验室!$E$58)/参数实验室!$E$59</f>
        <v>-0.88272123965330829</v>
      </c>
      <c r="H2695" s="905">
        <f>INDEX(神经网络!$F$10:$BN$70,MATCH(ROUND(G2695*2,1)/2,神经网络!$D$10:$D$70,0),MATCH(ROUND(E2695*2,1)/2,神经网络!$F$8:$BN$8,0))</f>
        <v>-0.89369280385532968</v>
      </c>
      <c r="I2695">
        <f t="shared" si="319"/>
        <v>1528450.1525620429</v>
      </c>
      <c r="J2695">
        <f t="shared" si="320"/>
        <v>5914.5684529747405</v>
      </c>
      <c r="K2695">
        <f t="shared" si="321"/>
        <v>258.42124657350223</v>
      </c>
      <c r="L2695">
        <f>MIN(MAX(L2694*(1+MAX(MIN(((B2695-B2694)/B2694)/($K$7*卓尔金历!$O$8),0),-卓尔金历!$N$11))+MIN(MAX(((B2695-B2694)/B2694)/($K$7*卓尔金历!$O$8),0),卓尔金历!$N$11),0),1)</f>
        <v>0</v>
      </c>
      <c r="M2695">
        <f t="shared" si="322"/>
        <v>427066.27169767191</v>
      </c>
      <c r="N2695">
        <f t="shared" si="323"/>
        <v>-9.0292567065798482E-2</v>
      </c>
      <c r="O2695">
        <f t="shared" si="325"/>
        <v>0.10180406560766986</v>
      </c>
      <c r="P2695">
        <f t="shared" si="326"/>
        <v>0.23688895984242414</v>
      </c>
      <c r="Q2695">
        <f t="shared" si="324"/>
        <v>2309.2567599664831</v>
      </c>
    </row>
    <row r="2696" spans="1:17">
      <c r="A2696" s="842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327"/>
        <v>0.26411290380728319</v>
      </c>
      <c r="G2696">
        <f>LN(F2696/参数实验室!$E$58)/参数实验室!$E$59</f>
        <v>-0.88930946642967068</v>
      </c>
      <c r="H2696" s="905">
        <f>INDEX(神经网络!$F$10:$BN$70,MATCH(ROUND(G2696*2,1)/2,神经网络!$D$10:$D$70,0),MATCH(ROUND(E2696*2,1)/2,神经网络!$F$8:$BN$8,0))</f>
        <v>-0.84731004083146011</v>
      </c>
      <c r="I2696">
        <f t="shared" si="319"/>
        <v>1503844.8141279188</v>
      </c>
      <c r="J2696">
        <f t="shared" si="320"/>
        <v>6021.1084952715364</v>
      </c>
      <c r="K2696">
        <f t="shared" si="321"/>
        <v>249.76211860472367</v>
      </c>
      <c r="L2696">
        <f>MIN(MAX(L2695*(1+MAX(MIN(((B2696-B2695)/B2695)/($K$7*卓尔金历!$O$8),0),-卓尔金历!$N$11))+MIN(MAX(((B2696-B2695)/B2695)/($K$7*卓尔金历!$O$8),0),卓尔金历!$N$11),0),1)</f>
        <v>0.53002470528030876</v>
      </c>
      <c r="M2696">
        <f t="shared" si="322"/>
        <v>427066.27169767191</v>
      </c>
      <c r="N2696">
        <f t="shared" si="323"/>
        <v>1.8013155675493338E-2</v>
      </c>
      <c r="O2696">
        <f t="shared" si="325"/>
        <v>9.6363858793522078E-2</v>
      </c>
      <c r="P2696">
        <f t="shared" si="326"/>
        <v>1</v>
      </c>
      <c r="Q2696">
        <f t="shared" si="324"/>
        <v>2300.4504268813516</v>
      </c>
    </row>
    <row r="2697" spans="1:17">
      <c r="A2697" s="842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327"/>
        <v>0.29510025976588189</v>
      </c>
      <c r="G2697">
        <f>LN(F2697/参数实验室!$E$58)/参数实验室!$E$59</f>
        <v>-0.83108295427897561</v>
      </c>
      <c r="H2697" s="905">
        <f>INDEX(神经网络!$F$10:$BN$70,MATCH(ROUND(G2697*2,1)/2,神经网络!$D$10:$D$70,0),MATCH(ROUND(E2697*2,1)/2,神经网络!$F$8:$BN$8,0))</f>
        <v>-0.91358685059284062</v>
      </c>
      <c r="I2697">
        <f t="shared" si="319"/>
        <v>1622413.1065652166</v>
      </c>
      <c r="J2697">
        <f t="shared" si="320"/>
        <v>5460.8355612305968</v>
      </c>
      <c r="K2697">
        <f t="shared" si="321"/>
        <v>297.09979148311993</v>
      </c>
      <c r="L2697">
        <f>MIN(MAX(L2696*(1+MAX(MIN(((B2697-B2696)/B2696)/($K$7*卓尔金历!$O$8),0),-卓尔金历!$N$11))+MIN(MAX(((B2697-B2696)/B2696)/($K$7*卓尔金历!$O$8),0),卓尔金历!$N$11),0),1)</f>
        <v>0</v>
      </c>
      <c r="M2697">
        <f t="shared" si="322"/>
        <v>444912.93086849205</v>
      </c>
      <c r="N2697">
        <f t="shared" si="323"/>
        <v>-9.305145962424205E-2</v>
      </c>
      <c r="O2697">
        <f t="shared" si="325"/>
        <v>9.8177187361951898E-2</v>
      </c>
      <c r="P2697">
        <f t="shared" si="326"/>
        <v>0.15515221663559148</v>
      </c>
      <c r="Q2697">
        <f t="shared" si="324"/>
        <v>2481.8258430077481</v>
      </c>
    </row>
    <row r="2698" spans="1:17">
      <c r="A2698" s="842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327"/>
        <v>0.30500110476474535</v>
      </c>
      <c r="G2698">
        <f>LN(F2698/参数实验室!$E$58)/参数实验室!$E$59</f>
        <v>-0.81376264669365261</v>
      </c>
      <c r="H2698" s="905">
        <f>INDEX(神经网络!$F$10:$BN$70,MATCH(ROUND(G2698*2,1)/2,神经网络!$D$10:$D$70,0),MATCH(ROUND(E2698*2,1)/2,神经网络!$F$8:$BN$8,0))</f>
        <v>-0.80439010438581304</v>
      </c>
      <c r="I2698">
        <f t="shared" si="319"/>
        <v>1652132.360144821</v>
      </c>
      <c r="J2698">
        <f t="shared" si="320"/>
        <v>5351.3427237540391</v>
      </c>
      <c r="K2698">
        <f t="shared" si="321"/>
        <v>308.7323024203219</v>
      </c>
      <c r="L2698">
        <f>MIN(MAX(L2697*(1+MAX(MIN(((B2698-B2697)/B2697)/($K$7*卓尔金历!$O$8),0),-卓尔金历!$N$11))+MIN(MAX(((B2698-B2697)/B2697)/($K$7*卓尔金历!$O$8),0),卓尔金历!$N$11),0),1)</f>
        <v>0</v>
      </c>
      <c r="M2698">
        <f t="shared" si="322"/>
        <v>444912.93086849205</v>
      </c>
      <c r="N2698">
        <f t="shared" si="323"/>
        <v>-2.0050564835518116E-2</v>
      </c>
      <c r="O2698">
        <f t="shared" si="325"/>
        <v>9.1401616770975261E-2</v>
      </c>
      <c r="P2698">
        <f t="shared" si="326"/>
        <v>1</v>
      </c>
      <c r="Q2698">
        <f t="shared" si="324"/>
        <v>2488.8793603537429</v>
      </c>
    </row>
    <row r="2699" spans="1:17">
      <c r="A2699" s="842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327"/>
        <v>0.29761459932132606</v>
      </c>
      <c r="G2699">
        <f>LN(F2699/参数实验室!$E$58)/参数实验室!$E$59</f>
        <v>-0.82662998949479372</v>
      </c>
      <c r="H2699" s="905">
        <f>INDEX(神经网络!$F$10:$BN$70,MATCH(ROUND(G2699*2,1)/2,神经网络!$D$10:$D$70,0),MATCH(ROUND(E2699*2,1)/2,神经网络!$F$8:$BN$8,0))</f>
        <v>-0.87539280695705868</v>
      </c>
      <c r="I2699">
        <f t="shared" si="319"/>
        <v>1614416.920164604</v>
      </c>
      <c r="J2699">
        <f t="shared" si="320"/>
        <v>5503.2121623239291</v>
      </c>
      <c r="K2699">
        <f t="shared" si="321"/>
        <v>293.35901879582605</v>
      </c>
      <c r="L2699">
        <f>MIN(MAX(L2698*(1+MAX(MIN(((B2699-B2698)/B2698)/($K$7*卓尔金历!$O$8),0),-卓尔金历!$N$11))+MIN(MAX(((B2699-B2698)/B2698)/($K$7*卓尔金历!$O$8),0),卓尔金历!$N$11),0),1)</f>
        <v>0.83505279176968772</v>
      </c>
      <c r="M2699">
        <f t="shared" si="322"/>
        <v>444912.93086849205</v>
      </c>
      <c r="N2699">
        <f t="shared" si="323"/>
        <v>2.8379688315561879E-2</v>
      </c>
      <c r="O2699">
        <f t="shared" si="325"/>
        <v>6.9816438347174797E-2</v>
      </c>
      <c r="P2699">
        <f t="shared" si="326"/>
        <v>1</v>
      </c>
      <c r="Q2699">
        <f t="shared" si="324"/>
        <v>2432.0623749850924</v>
      </c>
    </row>
    <row r="2700" spans="1:17">
      <c r="A2700" s="842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327"/>
        <v>0.3013037039339897</v>
      </c>
      <c r="G2700">
        <f>LN(F2700/参数实验室!$E$58)/参数实验室!$E$59</f>
        <v>-0.82016411276712087</v>
      </c>
      <c r="H2700" s="905">
        <f>INDEX(神经网络!$F$10:$BN$70,MATCH(ROUND(G2700*2,1)/2,神经网络!$D$10:$D$70,0),MATCH(ROUND(E2700*2,1)/2,神经网络!$F$8:$BN$8,0))</f>
        <v>-0.76297246459791512</v>
      </c>
      <c r="I2700">
        <f t="shared" si="319"/>
        <v>1626815.998159932</v>
      </c>
      <c r="J2700">
        <f t="shared" si="320"/>
        <v>5454.9299708710741</v>
      </c>
      <c r="K2700">
        <f t="shared" si="321"/>
        <v>298.22857614066726</v>
      </c>
      <c r="L2700">
        <f>MIN(MAX(L2699*(1+MAX(MIN(((B2700-B2699)/B2699)/($K$7*卓尔金历!$O$8),0),-卓尔金历!$N$11))+MIN(MAX(((B2700-B2699)/B2699)/($K$7*卓尔金历!$O$8),0),卓尔金历!$N$11),0),1)</f>
        <v>0.61948148183894591</v>
      </c>
      <c r="M2700">
        <f t="shared" si="322"/>
        <v>447766.33083485346</v>
      </c>
      <c r="N2700">
        <f t="shared" si="323"/>
        <v>-8.7734563067374347E-3</v>
      </c>
      <c r="O2700">
        <f t="shared" si="325"/>
        <v>6.9625552934536289E-2</v>
      </c>
      <c r="P2700">
        <f t="shared" si="326"/>
        <v>1</v>
      </c>
      <c r="Q2700">
        <f t="shared" si="324"/>
        <v>2450.7411503994804</v>
      </c>
    </row>
    <row r="2701" spans="1:17">
      <c r="A2701" s="842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327"/>
        <v>0.27533207362350898</v>
      </c>
      <c r="G2701">
        <f>LN(F2701/参数实验室!$E$58)/参数实验室!$E$59</f>
        <v>-0.86747489163559144</v>
      </c>
      <c r="H2701" s="905">
        <f>INDEX(神经网络!$F$10:$BN$70,MATCH(ROUND(G2701*2,1)/2,神经网络!$D$10:$D$70,0),MATCH(ROUND(E2701*2,1)/2,神经网络!$F$8:$BN$8,0))</f>
        <v>-0.78009330106827734</v>
      </c>
      <c r="I2701">
        <f t="shared" si="319"/>
        <v>1488790.1414500084</v>
      </c>
      <c r="J2701">
        <f t="shared" si="320"/>
        <v>6061.5298671242163</v>
      </c>
      <c r="K2701">
        <f t="shared" si="321"/>
        <v>245.61293503224758</v>
      </c>
      <c r="L2701">
        <f>MIN(MAX(L2700*(1+MAX(MIN(((B2701-B2700)/B2700)/($K$7*卓尔金历!$O$8),0),-卓尔金历!$N$11))+MIN(MAX(((B2701-B2700)/B2700)/($K$7*卓尔金历!$O$8),0),卓尔金历!$N$11),0),1)</f>
        <v>1</v>
      </c>
      <c r="M2701">
        <f t="shared" si="322"/>
        <v>424232.00404341496</v>
      </c>
      <c r="N2701">
        <f t="shared" si="323"/>
        <v>0.11120214182259731</v>
      </c>
      <c r="O2701">
        <f t="shared" si="325"/>
        <v>7.3942964943146519E-2</v>
      </c>
      <c r="P2701">
        <f t="shared" si="326"/>
        <v>4.121445681036922E-2</v>
      </c>
      <c r="Q2701">
        <f t="shared" si="324"/>
        <v>2242.8100461807126</v>
      </c>
    </row>
    <row r="2702" spans="1:17">
      <c r="A2702" s="842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327"/>
        <v>0.27404221992970584</v>
      </c>
      <c r="G2702">
        <f>LN(F2702/参数实验室!$E$58)/参数实验室!$E$59</f>
        <v>-0.86993946334224748</v>
      </c>
      <c r="H2702" s="905">
        <f>INDEX(神经网络!$F$10:$BN$70,MATCH(ROUND(G2702*2,1)/2,神经网络!$D$10:$D$70,0),MATCH(ROUND(E2702*2,1)/2,神经网络!$F$8:$BN$8,0))</f>
        <v>-0.78009330106827734</v>
      </c>
      <c r="I2702">
        <f t="shared" si="319"/>
        <v>1475548.3338152284</v>
      </c>
      <c r="J2702">
        <f t="shared" si="320"/>
        <v>6130.6412353856585</v>
      </c>
      <c r="K2702">
        <f t="shared" si="321"/>
        <v>240.68417595511224</v>
      </c>
      <c r="L2702">
        <f>MIN(MAX(L2701*(1+MAX(MIN(((B2702-B2701)/B2701)/($K$7*卓尔金历!$O$8),0),-卓尔金历!$N$11))+MIN(MAX(((B2702-B2701)/B2701)/($K$7*卓尔金历!$O$8),0),卓尔金历!$N$11),0),1)</f>
        <v>1</v>
      </c>
      <c r="M2702">
        <f t="shared" si="322"/>
        <v>420458.73981116473</v>
      </c>
      <c r="N2702">
        <f t="shared" si="323"/>
        <v>1.1401637833425543E-2</v>
      </c>
      <c r="O2702">
        <f t="shared" si="325"/>
        <v>7.3573925545688493E-2</v>
      </c>
      <c r="P2702">
        <f t="shared" si="326"/>
        <v>1</v>
      </c>
      <c r="Q2702">
        <f t="shared" si="324"/>
        <v>2241.98788708962</v>
      </c>
    </row>
    <row r="2703" spans="1:17">
      <c r="A2703" s="842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327"/>
        <v>0.27822216470482464</v>
      </c>
      <c r="G2703">
        <f>LN(F2703/参数实验室!$E$58)/参数实验室!$E$59</f>
        <v>-0.86199434549680443</v>
      </c>
      <c r="H2703" s="905">
        <f>INDEX(神经网络!$F$10:$BN$70,MATCH(ROUND(G2703*2,1)/2,神经网络!$D$10:$D$70,0),MATCH(ROUND(E2703*2,1)/2,神经网络!$F$8:$BN$8,0))</f>
        <v>-0.66961723619973634</v>
      </c>
      <c r="I2703">
        <f t="shared" si="319"/>
        <v>1459957.5564379634</v>
      </c>
      <c r="J2703">
        <f t="shared" si="320"/>
        <v>6213.6786241570562</v>
      </c>
      <c r="K2703">
        <f t="shared" si="321"/>
        <v>234.95865247392325</v>
      </c>
      <c r="L2703">
        <f>MIN(MAX(L2702*(1+MAX(MIN(((B2703-B2702)/B2702)/($K$7*卓尔金历!$O$8),0),-卓尔金历!$N$11))+MIN(MAX(((B2703-B2702)/B2702)/($K$7*卓尔金历!$O$8),0),卓尔金历!$N$11),0),1)</f>
        <v>1</v>
      </c>
      <c r="M2703">
        <f t="shared" si="322"/>
        <v>416016.13467347214</v>
      </c>
      <c r="N2703">
        <f t="shared" si="323"/>
        <v>1.354464983077326E-2</v>
      </c>
      <c r="O2703">
        <f t="shared" si="325"/>
        <v>7.1047459298206092E-2</v>
      </c>
      <c r="P2703">
        <f t="shared" si="326"/>
        <v>1</v>
      </c>
      <c r="Q2703">
        <f t="shared" si="324"/>
        <v>2218.298839954336</v>
      </c>
    </row>
    <row r="2704" spans="1:17">
      <c r="A2704" s="842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327"/>
        <v>0.25187150449646628</v>
      </c>
      <c r="G2704">
        <f>LN(F2704/参数实验室!$E$58)/参数实验室!$E$59</f>
        <v>-0.91421779172838924</v>
      </c>
      <c r="H2704" s="905">
        <f>INDEX(神经网络!$F$10:$BN$70,MATCH(ROUND(G2704*2,1)/2,神经网络!$D$10:$D$70,0),MATCH(ROUND(E2704*2,1)/2,神经网络!$F$8:$BN$8,0))</f>
        <v>-0.726939025086067</v>
      </c>
      <c r="I2704">
        <f t="shared" si="319"/>
        <v>1368079.373616532</v>
      </c>
      <c r="J2704">
        <f t="shared" si="320"/>
        <v>6797.6537249112152</v>
      </c>
      <c r="K2704">
        <f t="shared" si="321"/>
        <v>201.25758518751272</v>
      </c>
      <c r="L2704">
        <f>MIN(MAX(L2703*(1+MAX(MIN(((B2704-B2703)/B2703)/($K$7*卓尔金历!$O$8),0),-卓尔金历!$N$11))+MIN(MAX(((B2704-B2703)/B2703)/($K$7*卓尔金历!$O$8),0),卓尔金历!$N$11),0),1)</f>
        <v>1</v>
      </c>
      <c r="M2704">
        <f t="shared" si="322"/>
        <v>389835.36913707433</v>
      </c>
      <c r="N2704">
        <f t="shared" si="323"/>
        <v>9.3982186089223554E-2</v>
      </c>
      <c r="O2704">
        <f t="shared" si="325"/>
        <v>7.4008709696660194E-2</v>
      </c>
      <c r="P2704">
        <f t="shared" si="326"/>
        <v>5.4072624853932681E-2</v>
      </c>
      <c r="Q2704">
        <f t="shared" si="324"/>
        <v>2078.6966539379409</v>
      </c>
    </row>
    <row r="2705" spans="1:17">
      <c r="A2705" s="842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327"/>
        <v>0.24994202892028219</v>
      </c>
      <c r="G2705">
        <f>LN(F2705/参数实验室!$E$58)/参数实验室!$E$59</f>
        <v>-0.91825394452366915</v>
      </c>
      <c r="H2705" s="905">
        <f>INDEX(神经网络!$F$10:$BN$70,MATCH(ROUND(G2705*2,1)/2,神经网络!$D$10:$D$70,0),MATCH(ROUND(E2705*2,1)/2,神经网络!$F$8:$BN$8,0))</f>
        <v>-0.84731004083146011</v>
      </c>
      <c r="I2705">
        <f t="shared" si="319"/>
        <v>1363788.5646031634</v>
      </c>
      <c r="J2705">
        <f t="shared" si="320"/>
        <v>6826.9821635210074</v>
      </c>
      <c r="K2705">
        <f t="shared" si="321"/>
        <v>199.76448333062456</v>
      </c>
      <c r="L2705">
        <f>MIN(MAX(L2704*(1+MAX(MIN(((B2705-B2704)/B2704)/($K$7*卓尔金历!$O$8),0),-卓尔金历!$N$11))+MIN(MAX(((B2705-B2704)/B2704)/($K$7*卓尔金历!$O$8),0),卓尔金历!$N$11),0),1)</f>
        <v>1</v>
      </c>
      <c r="M2705">
        <f t="shared" si="322"/>
        <v>388612.69949678774</v>
      </c>
      <c r="N2705">
        <f t="shared" si="323"/>
        <v>4.3144943530019492E-3</v>
      </c>
      <c r="O2705">
        <f t="shared" si="325"/>
        <v>6.9860429881847735E-2</v>
      </c>
      <c r="P2705">
        <f t="shared" si="326"/>
        <v>1</v>
      </c>
      <c r="Q2705">
        <f t="shared" si="324"/>
        <v>2078.3441236317667</v>
      </c>
    </row>
    <row r="2706" spans="1:17">
      <c r="A2706" s="842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327"/>
        <v>0.27025940932434045</v>
      </c>
      <c r="G2706">
        <f>LN(F2706/参数实验室!$E$58)/参数实验室!$E$59</f>
        <v>-0.87723488668907335</v>
      </c>
      <c r="H2706" s="905">
        <f>INDEX(神经网络!$F$10:$BN$70,MATCH(ROUND(G2706*2,1)/2,神经网络!$D$10:$D$70,0),MATCH(ROUND(E2706*2,1)/2,神经网络!$F$8:$BN$8,0))</f>
        <v>-0.93834585948678728</v>
      </c>
      <c r="I2706">
        <f t="shared" si="319"/>
        <v>1444850.2921972587</v>
      </c>
      <c r="J2706">
        <f t="shared" si="320"/>
        <v>6348.0707074737629</v>
      </c>
      <c r="K2706">
        <f t="shared" si="321"/>
        <v>227.60463119860898</v>
      </c>
      <c r="L2706">
        <f>MIN(MAX(L2705*(1+MAX(MIN(((B2706-B2705)/B2705)/($K$7*卓尔金历!$O$8),0),-卓尔金历!$N$11))+MIN(MAX(((B2706-B2705)/B2705)/($K$7*卓尔金历!$O$8),0),卓尔金历!$N$11),0),1)</f>
        <v>0</v>
      </c>
      <c r="M2706">
        <f t="shared" si="322"/>
        <v>411711.30701105512</v>
      </c>
      <c r="N2706">
        <f t="shared" si="323"/>
        <v>-7.0149803321039622E-2</v>
      </c>
      <c r="O2706">
        <f t="shared" si="325"/>
        <v>7.0871432680636448E-2</v>
      </c>
      <c r="P2706">
        <f t="shared" si="326"/>
        <v>8.08098366183123E-2</v>
      </c>
      <c r="Q2706">
        <f t="shared" si="324"/>
        <v>2201.8780566543314</v>
      </c>
    </row>
    <row r="2707" spans="1:17">
      <c r="A2707" s="842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327"/>
        <v>0.27930626048728541</v>
      </c>
      <c r="G2707">
        <f>LN(F2707/参数实验室!$E$58)/参数实验室!$E$59</f>
        <v>-0.85995321989346474</v>
      </c>
      <c r="H2707" s="905">
        <f>INDEX(神经网络!$F$10:$BN$70,MATCH(ROUND(G2707*2,1)/2,神经网络!$D$10:$D$70,0),MATCH(ROUND(E2707*2,1)/2,神经网络!$F$8:$BN$8,0))</f>
        <v>-0.91358685059284062</v>
      </c>
      <c r="I2707">
        <f t="shared" si="319"/>
        <v>1488253.2489711975</v>
      </c>
      <c r="J2707">
        <f t="shared" si="320"/>
        <v>6144.8465743585639</v>
      </c>
      <c r="K2707">
        <f t="shared" si="321"/>
        <v>242.19534710295844</v>
      </c>
      <c r="L2707">
        <f>MIN(MAX(L2706*(1+MAX(MIN(((B2707-B2706)/B2706)/($K$7*卓尔金历!$O$8),0),-卓尔金历!$N$11))+MIN(MAX(((B2707-B2706)/B2706)/($K$7*卓尔金历!$O$8),0),卓尔金历!$N$11),0),1)</f>
        <v>0</v>
      </c>
      <c r="M2707">
        <f t="shared" si="322"/>
        <v>411711.30701105512</v>
      </c>
      <c r="N2707">
        <f t="shared" si="323"/>
        <v>-3.2013527019467046E-2</v>
      </c>
      <c r="O2707">
        <f t="shared" si="325"/>
        <v>7.0954379212981034E-2</v>
      </c>
      <c r="P2707">
        <f t="shared" si="326"/>
        <v>0.9231550800785624</v>
      </c>
      <c r="Q2707">
        <f t="shared" si="324"/>
        <v>2207.2231335605488</v>
      </c>
    </row>
    <row r="2708" spans="1:17">
      <c r="A2708" s="842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327"/>
        <v>0.3008405268330081</v>
      </c>
      <c r="G2708">
        <f>LN(F2708/参数实验室!$E$58)/参数实验室!$E$59</f>
        <v>-0.82097156191182141</v>
      </c>
      <c r="H2708" s="905">
        <f>INDEX(神经网络!$F$10:$BN$70,MATCH(ROUND(G2708*2,1)/2,神经网络!$D$10:$D$70,0),MATCH(ROUND(E2708*2,1)/2,神经网络!$F$8:$BN$8,0))</f>
        <v>-0.80439010438581304</v>
      </c>
      <c r="I2708">
        <f t="shared" si="319"/>
        <v>1581100.2363150602</v>
      </c>
      <c r="J2708">
        <f t="shared" si="320"/>
        <v>5725.2304377319333</v>
      </c>
      <c r="K2708">
        <f t="shared" si="321"/>
        <v>276.1635978693318</v>
      </c>
      <c r="L2708">
        <f>MIN(MAX(L2707*(1+MAX(MIN(((B2708-B2707)/B2707)/($K$7*卓尔金历!$O$8),0),-卓尔金历!$N$11))+MIN(MAX(((B2708-B2707)/B2707)/($K$7*卓尔金历!$O$8),0),卓尔金历!$N$11),0),1)</f>
        <v>0</v>
      </c>
      <c r="M2708">
        <f t="shared" si="322"/>
        <v>411711.30701105512</v>
      </c>
      <c r="N2708">
        <f t="shared" si="323"/>
        <v>-6.8287487986700979E-2</v>
      </c>
      <c r="O2708">
        <f t="shared" si="325"/>
        <v>6.9738926143263616E-2</v>
      </c>
      <c r="P2708">
        <f t="shared" si="326"/>
        <v>9.3478783097274518E-2</v>
      </c>
      <c r="Q2708">
        <f t="shared" si="324"/>
        <v>2334.3425470397542</v>
      </c>
    </row>
    <row r="2709" spans="1:17">
      <c r="A2709" s="842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327"/>
        <v>0.31017804537201082</v>
      </c>
      <c r="G2709">
        <f>LN(F2709/参数实验室!$E$58)/参数实验室!$E$59</f>
        <v>-0.80492878959258651</v>
      </c>
      <c r="H2709" s="905">
        <f>INDEX(神经网络!$F$10:$BN$70,MATCH(ROUND(G2709*2,1)/2,神经网络!$D$10:$D$70,0),MATCH(ROUND(E2709*2,1)/2,神经网络!$F$8:$BN$8,0))</f>
        <v>-0.92245583701887224</v>
      </c>
      <c r="I2709">
        <f t="shared" si="319"/>
        <v>1647128.9336276713</v>
      </c>
      <c r="J2709">
        <f t="shared" si="320"/>
        <v>5427.995690515143</v>
      </c>
      <c r="K2709">
        <f t="shared" si="321"/>
        <v>303.45067084446242</v>
      </c>
      <c r="L2709">
        <f>MIN(MAX(L2708*(1+MAX(MIN(((B2709-B2708)/B2708)/($K$7*卓尔金历!$O$8),0),-卓尔金历!$N$11))+MIN(MAX(((B2709-B2708)/B2708)/($K$7*卓尔金历!$O$8),0),卓尔金历!$N$11),0),1)</f>
        <v>0</v>
      </c>
      <c r="M2709">
        <f t="shared" si="322"/>
        <v>411711.30701105512</v>
      </c>
      <c r="N2709">
        <f t="shared" si="323"/>
        <v>-5.1916643434625008E-2</v>
      </c>
      <c r="O2709">
        <f t="shared" si="325"/>
        <v>7.017251738094199E-2</v>
      </c>
      <c r="P2709">
        <f t="shared" si="326"/>
        <v>0.39206979521473406</v>
      </c>
      <c r="Q2709">
        <f t="shared" si="324"/>
        <v>2343.4553286296004</v>
      </c>
    </row>
    <row r="2710" spans="1:17">
      <c r="A2710" s="842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327"/>
        <v>0.30688843341507699</v>
      </c>
      <c r="G2710">
        <f>LN(F2710/参数实验室!$E$58)/参数实验室!$E$59</f>
        <v>-0.81052488839810521</v>
      </c>
      <c r="H2710" s="905">
        <f>INDEX(神经网络!$F$10:$BN$70,MATCH(ROUND(G2710*2,1)/2,神经网络!$D$10:$D$70,0),MATCH(ROUND(E2710*2,1)/2,神经网络!$F$8:$BN$8,0))</f>
        <v>-0.88797155562465735</v>
      </c>
      <c r="I2710">
        <f t="shared" si="319"/>
        <v>1622488.9283324119</v>
      </c>
      <c r="J2710">
        <f t="shared" si="320"/>
        <v>5516.0209089820837</v>
      </c>
      <c r="K2710">
        <f t="shared" si="321"/>
        <v>294.14118530450298</v>
      </c>
      <c r="L2710">
        <f>MIN(MAX(L2709*(1+MAX(MIN(((B2710-B2709)/B2709)/($K$7*卓尔金历!$O$8),0),-卓尔金历!$N$11))+MIN(MAX(((B2710-B2709)/B2709)/($K$7*卓尔金历!$O$8),0),卓尔金历!$N$11),0),1)</f>
        <v>0.47717087548650466</v>
      </c>
      <c r="M2710">
        <f t="shared" si="322"/>
        <v>411711.30701105512</v>
      </c>
      <c r="N2710">
        <f t="shared" si="323"/>
        <v>1.6216891737912707E-2</v>
      </c>
      <c r="O2710">
        <f t="shared" si="325"/>
        <v>6.1038663048552121E-2</v>
      </c>
      <c r="P2710">
        <f t="shared" si="326"/>
        <v>1</v>
      </c>
      <c r="Q2710">
        <f t="shared" si="324"/>
        <v>2329.7106919016819</v>
      </c>
    </row>
    <row r="2711" spans="1:17">
      <c r="A2711" s="842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327"/>
        <v>0.30499655502157019</v>
      </c>
      <c r="G2711">
        <f>LN(F2711/参数实验室!$E$58)/参数实验室!$E$59</f>
        <v>-0.81377047607155983</v>
      </c>
      <c r="H2711" s="905">
        <f>INDEX(神经网络!$F$10:$BN$70,MATCH(ROUND(G2711*2,1)/2,神经网络!$D$10:$D$70,0),MATCH(ROUND(E2711*2,1)/2,神经网络!$F$8:$BN$8,0))</f>
        <v>-0.8498807393467035</v>
      </c>
      <c r="I2711">
        <f t="shared" si="319"/>
        <v>1579872.8377902738</v>
      </c>
      <c r="J2711">
        <f t="shared" si="320"/>
        <v>5679.1827939826817</v>
      </c>
      <c r="K2711">
        <f t="shared" si="321"/>
        <v>278.18665028077834</v>
      </c>
      <c r="L2711">
        <f>MIN(MAX(L2710*(1+MAX(MIN(((B2711-B2710)/B2710)/($K$7*卓尔金历!$O$8),0),-卓尔金历!$N$11))+MIN(MAX(((B2711-B2710)/B2710)/($K$7*卓尔金历!$O$8),0),卓尔金历!$N$11),0),1)</f>
        <v>1</v>
      </c>
      <c r="M2711">
        <f t="shared" si="322"/>
        <v>406551.20143695438</v>
      </c>
      <c r="N2711">
        <f t="shared" si="323"/>
        <v>2.9579634974717304E-2</v>
      </c>
      <c r="O2711">
        <f t="shared" si="325"/>
        <v>6.0163178715711065E-2</v>
      </c>
      <c r="P2711">
        <f t="shared" si="326"/>
        <v>0.81434895016977094</v>
      </c>
      <c r="Q2711">
        <f t="shared" si="324"/>
        <v>2268.5188032857691</v>
      </c>
    </row>
    <row r="2712" spans="1:17">
      <c r="A2712" s="842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327"/>
        <v>0.3043389070043695</v>
      </c>
      <c r="G2712">
        <f>LN(F2712/参数实验室!$E$58)/参数实验室!$E$59</f>
        <v>-0.81490341310309111</v>
      </c>
      <c r="H2712" s="905">
        <f>INDEX(神经网络!$F$10:$BN$70,MATCH(ROUND(G2712*2,1)/2,神经网络!$D$10:$D$70,0),MATCH(ROUND(E2712*2,1)/2,神经网络!$F$8:$BN$8,0))</f>
        <v>-0.88797155562465735</v>
      </c>
      <c r="I2712">
        <f t="shared" ref="I2712:I2775" si="328">I2711*(1+(B2712-B2711)/B2711*H2711)</f>
        <v>1564523.7196593264</v>
      </c>
      <c r="J2712">
        <f t="shared" ref="J2712:J2775" si="329">J2711*B2712/B2711</f>
        <v>5744.1043852998673</v>
      </c>
      <c r="K2712">
        <f t="shared" ref="K2712:K2775" si="330">I2712/J2712</f>
        <v>272.37034961676648</v>
      </c>
      <c r="L2712">
        <f>MIN(MAX(L2711*(1+MAX(MIN(((B2712-B2711)/B2711)/($K$7*卓尔金历!$O$8),0),-卓尔金历!$N$11))+MIN(MAX(((B2712-B2711)/B2711)/($K$7*卓尔金历!$O$8),0),卓尔金历!$N$11),0),1)</f>
        <v>1</v>
      </c>
      <c r="M2712">
        <f t="shared" ref="M2712:M2775" si="331">M2711*(1+(B2712-B2711)/B2711*H2711*L2711)</f>
        <v>402601.38834575494</v>
      </c>
      <c r="N2712">
        <f t="shared" ref="N2712:N2775" si="332">(B2712-B2711)/B2711</f>
        <v>1.1431502325646678E-2</v>
      </c>
      <c r="O2712">
        <f t="shared" si="325"/>
        <v>5.9617611735987709E-2</v>
      </c>
      <c r="P2712">
        <f t="shared" si="326"/>
        <v>1</v>
      </c>
      <c r="Q2712">
        <f t="shared" ref="Q2712:Q2775" si="333">Q2711*(1+(B2712-B2711)/B2711*H2711*P2711)</f>
        <v>2250.570879350103</v>
      </c>
    </row>
    <row r="2713" spans="1:17">
      <c r="A2713" s="842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327"/>
        <v>0.32386784531917689</v>
      </c>
      <c r="G2713">
        <f>LN(F2713/参数实验室!$E$58)/参数实验室!$E$59</f>
        <v>-0.78226082883146997</v>
      </c>
      <c r="H2713" s="905">
        <f>INDEX(神经网络!$F$10:$BN$70,MATCH(ROUND(G2713*2,1)/2,神经网络!$D$10:$D$70,0),MATCH(ROUND(E2713*2,1)/2,神经网络!$F$8:$BN$8,0))</f>
        <v>-0.88797155562465735</v>
      </c>
      <c r="I2713">
        <f t="shared" si="328"/>
        <v>1630332.096105343</v>
      </c>
      <c r="J2713">
        <f t="shared" si="329"/>
        <v>5472.0082997486124</v>
      </c>
      <c r="K2713">
        <f t="shared" si="330"/>
        <v>297.9403551307189</v>
      </c>
      <c r="L2713">
        <f>MIN(MAX(L2712*(1+MAX(MIN(((B2713-B2712)/B2712)/($K$7*卓尔金历!$O$8),0),-卓尔金历!$N$11))+MIN(MAX(((B2713-B2712)/B2712)/($K$7*卓尔金历!$O$8),0),卓尔金历!$N$11),0),1)</f>
        <v>0</v>
      </c>
      <c r="M2713">
        <f t="shared" si="331"/>
        <v>419535.9629955503</v>
      </c>
      <c r="N2713">
        <f t="shared" si="332"/>
        <v>-4.7369627586781773E-2</v>
      </c>
      <c r="O2713">
        <f t="shared" si="325"/>
        <v>5.9851176864337143E-2</v>
      </c>
      <c r="P2713">
        <f t="shared" si="326"/>
        <v>0.30744080951099345</v>
      </c>
      <c r="Q2713">
        <f t="shared" si="333"/>
        <v>2345.2363764503734</v>
      </c>
    </row>
    <row r="2714" spans="1:17">
      <c r="A2714" s="842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327"/>
        <v>0.34208485304697495</v>
      </c>
      <c r="G2714">
        <f>LN(F2714/参数实验室!$E$58)/参数实验室!$E$59</f>
        <v>-0.75353910097672472</v>
      </c>
      <c r="H2714" s="905">
        <f>INDEX(神经网络!$F$10:$BN$70,MATCH(ROUND(G2714*2,1)/2,神经网络!$D$10:$D$70,0),MATCH(ROUND(E2714*2,1)/2,神经网络!$F$8:$BN$8,0))</f>
        <v>-0.9613193467222324</v>
      </c>
      <c r="I2714">
        <f t="shared" si="328"/>
        <v>1684013.1391921067</v>
      </c>
      <c r="J2714">
        <f t="shared" si="329"/>
        <v>5269.1033877339278</v>
      </c>
      <c r="K2714">
        <f t="shared" si="330"/>
        <v>319.60146067969765</v>
      </c>
      <c r="L2714">
        <f>MIN(MAX(L2713*(1+MAX(MIN(((B2714-B2713)/B2713)/($K$7*卓尔金历!$O$8),0),-卓尔金历!$N$11))+MIN(MAX(((B2714-B2713)/B2713)/($K$7*卓尔金历!$O$8),0),卓尔金历!$N$11),0),1)</f>
        <v>0</v>
      </c>
      <c r="M2714">
        <f t="shared" si="331"/>
        <v>419535.9629955503</v>
      </c>
      <c r="N2714">
        <f t="shared" si="332"/>
        <v>-3.7080519783569355E-2</v>
      </c>
      <c r="O2714">
        <f t="shared" si="325"/>
        <v>5.7845841620038758E-2</v>
      </c>
      <c r="P2714">
        <f t="shared" si="326"/>
        <v>0.53115619581230811</v>
      </c>
      <c r="Q2714">
        <f t="shared" si="333"/>
        <v>2368.9770482593226</v>
      </c>
    </row>
    <row r="2715" spans="1:17">
      <c r="A2715" s="842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327"/>
        <v>0.42222847629535715</v>
      </c>
      <c r="G2715">
        <f>LN(F2715/参数实验室!$E$58)/参数实验室!$E$59</f>
        <v>-0.6430637460071954</v>
      </c>
      <c r="H2715" s="905">
        <f>INDEX(神经网络!$F$10:$BN$70,MATCH(ROUND(G2715*2,1)/2,神经网络!$D$10:$D$70,0),MATCH(ROUND(E2715*2,1)/2,神经网络!$F$8:$BN$8,0))</f>
        <v>-0.86252488949302653</v>
      </c>
      <c r="I2715">
        <f t="shared" si="328"/>
        <v>1978122.1223426575</v>
      </c>
      <c r="J2715">
        <f t="shared" si="329"/>
        <v>4311.8391125653397</v>
      </c>
      <c r="K2715">
        <f t="shared" si="330"/>
        <v>458.76529033240496</v>
      </c>
      <c r="L2715">
        <f>MIN(MAX(L2714*(1+MAX(MIN(((B2715-B2714)/B2714)/($K$7*卓尔金历!$O$8),0),-卓尔金历!$N$11))+MIN(MAX(((B2715-B2714)/B2714)/($K$7*卓尔金历!$O$8),0),卓尔金历!$N$11),0),1)</f>
        <v>0</v>
      </c>
      <c r="M2715">
        <f t="shared" si="331"/>
        <v>419535.9629955503</v>
      </c>
      <c r="N2715">
        <f t="shared" si="332"/>
        <v>-0.18167498428613621</v>
      </c>
      <c r="O2715">
        <f t="shared" si="325"/>
        <v>6.3578888871125269E-2</v>
      </c>
      <c r="P2715">
        <f t="shared" si="326"/>
        <v>0</v>
      </c>
      <c r="Q2715">
        <f t="shared" si="333"/>
        <v>2588.7356680677553</v>
      </c>
    </row>
    <row r="2716" spans="1:17">
      <c r="A2716" s="842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327"/>
        <v>0.38538419198234009</v>
      </c>
      <c r="G2716">
        <f>LN(F2716/参数实验室!$E$58)/参数实验室!$E$59</f>
        <v>-0.69098598664169508</v>
      </c>
      <c r="H2716" s="905">
        <f>INDEX(神经网络!$F$10:$BN$70,MATCH(ROUND(G2716*2,1)/2,神经网络!$D$10:$D$70,0),MATCH(ROUND(E2716*2,1)/2,神经网络!$F$8:$BN$8,0))</f>
        <v>-0.89591377767812164</v>
      </c>
      <c r="I2716">
        <f t="shared" si="328"/>
        <v>1853228.4960924559</v>
      </c>
      <c r="J2716">
        <f t="shared" si="329"/>
        <v>4627.468975699293</v>
      </c>
      <c r="K2716">
        <f t="shared" si="330"/>
        <v>400.48426166107362</v>
      </c>
      <c r="L2716">
        <f>MIN(MAX(L2715*(1+MAX(MIN(((B2716-B2715)/B2715)/($K$7*卓尔金历!$O$8),0),-卓尔金历!$N$11))+MIN(MAX(((B2716-B2715)/B2715)/($K$7*卓尔金历!$O$8),0),卓尔金历!$N$11),0),1)</f>
        <v>1</v>
      </c>
      <c r="M2716">
        <f t="shared" si="331"/>
        <v>419535.9629955503</v>
      </c>
      <c r="N2716">
        <f t="shared" si="332"/>
        <v>7.3200751441342235E-2</v>
      </c>
      <c r="O2716">
        <f t="shared" si="325"/>
        <v>6.4167342791655216E-2</v>
      </c>
      <c r="P2716">
        <f t="shared" si="326"/>
        <v>5.5204831751484128E-2</v>
      </c>
      <c r="Q2716">
        <f t="shared" si="333"/>
        <v>2588.7356680677553</v>
      </c>
    </row>
    <row r="2717" spans="1:17">
      <c r="A2717" s="842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327"/>
        <v>0.3885973268825581</v>
      </c>
      <c r="G2717">
        <f>LN(F2717/参数实验室!$E$58)/参数实验室!$E$59</f>
        <v>-0.68662816545206984</v>
      </c>
      <c r="H2717" s="905">
        <f>INDEX(神经网络!$F$10:$BN$70,MATCH(ROUND(G2717*2,1)/2,神经网络!$D$10:$D$70,0),MATCH(ROUND(E2717*2,1)/2,神经网络!$F$8:$BN$8,0))</f>
        <v>-0.89591377767812164</v>
      </c>
      <c r="I2717">
        <f t="shared" si="328"/>
        <v>1896337.1069356641</v>
      </c>
      <c r="J2717">
        <f t="shared" si="329"/>
        <v>4507.322133993056</v>
      </c>
      <c r="K2717">
        <f t="shared" si="330"/>
        <v>420.72366930110917</v>
      </c>
      <c r="L2717">
        <f>MIN(MAX(L2716*(1+MAX(MIN(((B2717-B2716)/B2716)/($K$7*卓尔金历!$O$8),0),-卓尔金历!$N$11))+MIN(MAX(((B2717-B2716)/B2716)/($K$7*卓尔金历!$O$8),0),卓尔金历!$N$11),0),1)</f>
        <v>0.23603202414689117</v>
      </c>
      <c r="M2717">
        <f t="shared" si="331"/>
        <v>429294.93907520775</v>
      </c>
      <c r="N2717">
        <f t="shared" si="332"/>
        <v>-2.5963835162845277E-2</v>
      </c>
      <c r="O2717">
        <f t="shared" si="325"/>
        <v>6.3953132114854608E-2</v>
      </c>
      <c r="P2717">
        <f t="shared" si="326"/>
        <v>1</v>
      </c>
      <c r="Q2717">
        <f t="shared" si="333"/>
        <v>2592.0599653671284</v>
      </c>
    </row>
    <row r="2718" spans="1:17">
      <c r="A2718" s="842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327"/>
        <v>0.35787946872588167</v>
      </c>
      <c r="G2718">
        <f>LN(F2718/参数实验室!$E$58)/参数实验室!$E$59</f>
        <v>-0.72984853542795447</v>
      </c>
      <c r="H2718" s="905">
        <f>INDEX(神经网络!$F$10:$BN$70,MATCH(ROUND(G2718*2,1)/2,神经网络!$D$10:$D$70,0),MATCH(ROUND(E2718*2,1)/2,神经网络!$F$8:$BN$8,0))</f>
        <v>-0.85768168414815171</v>
      </c>
      <c r="I2718">
        <f t="shared" si="328"/>
        <v>1802393.6052403687</v>
      </c>
      <c r="J2718">
        <f t="shared" si="329"/>
        <v>4756.5540082199423</v>
      </c>
      <c r="K2718">
        <f t="shared" si="330"/>
        <v>378.92844318084036</v>
      </c>
      <c r="L2718">
        <f>MIN(MAX(L2717*(1+MAX(MIN(((B2718-B2717)/B2717)/($K$7*卓尔金历!$O$8),0),-卓尔金历!$N$11))+MIN(MAX(((B2718-B2717)/B2717)/($K$7*卓尔金历!$O$8),0),卓尔金历!$N$11),0),1)</f>
        <v>1</v>
      </c>
      <c r="M2718">
        <f t="shared" si="331"/>
        <v>424275.23748125887</v>
      </c>
      <c r="N2718">
        <f t="shared" si="332"/>
        <v>5.5294888365587248E-2</v>
      </c>
      <c r="O2718">
        <f t="shared" si="325"/>
        <v>6.2744889990210717E-2</v>
      </c>
      <c r="P2718">
        <f t="shared" si="326"/>
        <v>0.19843326573086073</v>
      </c>
      <c r="Q2718">
        <f t="shared" si="333"/>
        <v>2463.6507342973091</v>
      </c>
    </row>
    <row r="2719" spans="1:17">
      <c r="A2719" s="842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327"/>
        <v>0.33142026609945263</v>
      </c>
      <c r="G2719">
        <f>LN(F2719/参数实验室!$E$58)/参数实验室!$E$59</f>
        <v>-0.77016204650873987</v>
      </c>
      <c r="H2719" s="905">
        <f>INDEX(神经网络!$F$10:$BN$70,MATCH(ROUND(G2719*2,1)/2,神经网络!$D$10:$D$70,0),MATCH(ROUND(E2719*2,1)/2,神经网络!$F$8:$BN$8,0))</f>
        <v>-0.9613193467222324</v>
      </c>
      <c r="I2719">
        <f t="shared" si="328"/>
        <v>1711264.9632533581</v>
      </c>
      <c r="J2719">
        <f t="shared" si="329"/>
        <v>5036.9498423845807</v>
      </c>
      <c r="K2719">
        <f t="shared" si="330"/>
        <v>339.74230770644624</v>
      </c>
      <c r="L2719">
        <f>MIN(MAX(L2718*(1+MAX(MIN(((B2719-B2718)/B2718)/($K$7*卓尔金历!$O$8),0),-卓尔金历!$N$11))+MIN(MAX(((B2719-B2718)/B2718)/($K$7*卓尔金历!$O$8),0),卓尔金历!$N$11),0),1)</f>
        <v>1</v>
      </c>
      <c r="M2719">
        <f t="shared" si="331"/>
        <v>402823.97061703395</v>
      </c>
      <c r="N2719">
        <f t="shared" si="332"/>
        <v>5.8949364115298206E-2</v>
      </c>
      <c r="O2719">
        <f t="shared" si="325"/>
        <v>6.4054999733278675E-2</v>
      </c>
      <c r="P2719">
        <f t="shared" si="326"/>
        <v>0.15101992923165852</v>
      </c>
      <c r="Q2719">
        <f t="shared" si="333"/>
        <v>2438.9335566245413</v>
      </c>
    </row>
    <row r="2720" spans="1:17">
      <c r="A2720" s="842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327"/>
        <v>0.35189624896265559</v>
      </c>
      <c r="G2720">
        <f>LN(F2720/参数实验室!$E$58)/参数实验室!$E$59</f>
        <v>-0.73869750389036981</v>
      </c>
      <c r="H2720" s="905">
        <f>INDEX(神经网络!$F$10:$BN$70,MATCH(ROUND(G2720*2,1)/2,神经网络!$D$10:$D$70,0),MATCH(ROUND(E2720*2,1)/2,神经网络!$F$8:$BN$8,0))</f>
        <v>-0.99070768796095132</v>
      </c>
      <c r="I2720">
        <f t="shared" si="328"/>
        <v>1833064.2360248191</v>
      </c>
      <c r="J2720">
        <f t="shared" si="329"/>
        <v>4664.0197917082305</v>
      </c>
      <c r="K2720">
        <f t="shared" si="330"/>
        <v>393.02239653520985</v>
      </c>
      <c r="L2720">
        <f>MIN(MAX(L2719*(1+MAX(MIN(((B2720-B2719)/B2719)/($K$7*卓尔金历!$O$8),0),-卓尔金历!$N$11))+MIN(MAX(((B2720-B2719)/B2719)/($K$7*卓尔金历!$O$8),0),卓尔金历!$N$11),0),1)</f>
        <v>0</v>
      </c>
      <c r="M2720">
        <f t="shared" si="331"/>
        <v>431494.96413915342</v>
      </c>
      <c r="N2720">
        <f t="shared" si="332"/>
        <v>-7.4038865254969097E-2</v>
      </c>
      <c r="O2720">
        <f t="shared" si="325"/>
        <v>6.553344984663409E-2</v>
      </c>
      <c r="P2720">
        <f t="shared" si="326"/>
        <v>5.6238402416489572E-2</v>
      </c>
      <c r="Q2720">
        <f t="shared" si="333"/>
        <v>2465.1492692764655</v>
      </c>
    </row>
    <row r="2721" spans="1:17">
      <c r="A2721" s="842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327"/>
        <v>0.36747780296022198</v>
      </c>
      <c r="G2721">
        <f>LN(F2721/参数实验室!$E$58)/参数实验室!$E$59</f>
        <v>-0.71595739848454343</v>
      </c>
      <c r="H2721" s="905">
        <f>INDEX(神经网络!$F$10:$BN$70,MATCH(ROUND(G2721*2,1)/2,神经网络!$D$10:$D$70,0),MATCH(ROUND(E2721*2,1)/2,神经网络!$F$8:$BN$8,0))</f>
        <v>-0.92801804870553961</v>
      </c>
      <c r="I2721">
        <f t="shared" si="328"/>
        <v>1935965.1402875264</v>
      </c>
      <c r="J2721">
        <f t="shared" si="329"/>
        <v>4399.7446231195872</v>
      </c>
      <c r="K2721">
        <f t="shared" si="330"/>
        <v>440.01761604855443</v>
      </c>
      <c r="L2721">
        <f>MIN(MAX(L2720*(1+MAX(MIN(((B2721-B2720)/B2720)/($K$7*卓尔金历!$O$8),0),-卓尔金历!$N$11))+MIN(MAX(((B2721-B2720)/B2720)/($K$7*卓尔金历!$O$8),0),卓尔金历!$N$11),0),1)</f>
        <v>0</v>
      </c>
      <c r="M2721">
        <f t="shared" si="331"/>
        <v>431494.96413915342</v>
      </c>
      <c r="N2721">
        <f t="shared" si="332"/>
        <v>-5.6662531548102774E-2</v>
      </c>
      <c r="O2721">
        <f t="shared" si="325"/>
        <v>6.6430373967967818E-2</v>
      </c>
      <c r="P2721">
        <f t="shared" si="326"/>
        <v>0.23499718766486455</v>
      </c>
      <c r="Q2721">
        <f t="shared" si="333"/>
        <v>2472.9317437307081</v>
      </c>
    </row>
    <row r="2722" spans="1:17">
      <c r="A2722" s="842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327"/>
        <v>0.36342035487073876</v>
      </c>
      <c r="G2722">
        <f>LN(F2722/参数实验室!$E$58)/参数实验室!$E$59</f>
        <v>-0.72178472172423891</v>
      </c>
      <c r="H2722" s="905">
        <f>INDEX(神经网络!$F$10:$BN$70,MATCH(ROUND(G2722*2,1)/2,神经网络!$D$10:$D$70,0),MATCH(ROUND(E2722*2,1)/2,神经网络!$F$8:$BN$8,0))</f>
        <v>-0.89591377767812164</v>
      </c>
      <c r="I2722">
        <f t="shared" si="328"/>
        <v>1960243.2214202727</v>
      </c>
      <c r="J2722">
        <f t="shared" si="329"/>
        <v>4340.2896931487157</v>
      </c>
      <c r="K2722">
        <f t="shared" si="330"/>
        <v>451.63879833057655</v>
      </c>
      <c r="L2722">
        <f>MIN(MAX(L2721*(1+MAX(MIN(((B2722-B2721)/B2721)/($K$7*卓尔金历!$O$8),0),-卓尔金历!$N$11))+MIN(MAX(((B2722-B2721)/B2721)/($K$7*卓尔金历!$O$8),0),卓尔金历!$N$11),0),1)</f>
        <v>0</v>
      </c>
      <c r="M2722">
        <f t="shared" si="331"/>
        <v>431494.96413915342</v>
      </c>
      <c r="N2722">
        <f t="shared" si="332"/>
        <v>-1.3513268397090565E-2</v>
      </c>
      <c r="O2722">
        <f t="shared" si="325"/>
        <v>6.0857660741020773E-2</v>
      </c>
      <c r="P2722">
        <f t="shared" si="326"/>
        <v>1</v>
      </c>
      <c r="Q2722">
        <f t="shared" si="333"/>
        <v>2480.2194627470126</v>
      </c>
    </row>
    <row r="2723" spans="1:17">
      <c r="A2723" s="842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327"/>
        <v>0.33483369930829276</v>
      </c>
      <c r="G2723">
        <f>LN(F2723/参数实验室!$E$58)/参数实验室!$E$59</f>
        <v>-0.76478400753599929</v>
      </c>
      <c r="H2723" s="905">
        <f>INDEX(神经网络!$F$10:$BN$70,MATCH(ROUND(G2723*2,1)/2,神经网络!$D$10:$D$70,0),MATCH(ROUND(E2723*2,1)/2,神经网络!$F$8:$BN$8,0))</f>
        <v>-0.99070768796095132</v>
      </c>
      <c r="I2723">
        <f t="shared" si="328"/>
        <v>1828090.0025252115</v>
      </c>
      <c r="J2723">
        <f t="shared" si="329"/>
        <v>4666.8927816128635</v>
      </c>
      <c r="K2723">
        <f t="shared" si="330"/>
        <v>391.71459214313239</v>
      </c>
      <c r="L2723">
        <f>MIN(MAX(L2722*(1+MAX(MIN(((B2723-B2722)/B2722)/($K$7*卓尔金历!$O$8),0),-卓尔金历!$N$11))+MIN(MAX(((B2723-B2722)/B2722)/($K$7*卓尔金历!$O$8),0),卓尔金历!$N$11),0),1)</f>
        <v>1</v>
      </c>
      <c r="M2723">
        <f t="shared" si="331"/>
        <v>431494.96413915342</v>
      </c>
      <c r="N2723">
        <f t="shared" si="332"/>
        <v>7.5249145000551604E-2</v>
      </c>
      <c r="O2723">
        <f t="shared" si="325"/>
        <v>6.3577125402893314E-2</v>
      </c>
      <c r="P2723">
        <f t="shared" si="326"/>
        <v>5.060005338139581E-2</v>
      </c>
      <c r="Q2723">
        <f t="shared" si="333"/>
        <v>2313.0111377868498</v>
      </c>
    </row>
    <row r="2724" spans="1:17">
      <c r="A2724" s="842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327"/>
        <v>0.33783530642673076</v>
      </c>
      <c r="G2724">
        <f>LN(F2724/参数实验室!$E$58)/参数实验室!$E$59</f>
        <v>-0.76009993238224915</v>
      </c>
      <c r="H2724" s="905">
        <f>INDEX(神经网络!$F$10:$BN$70,MATCH(ROUND(G2724*2,1)/2,神经网络!$D$10:$D$70,0),MATCH(ROUND(E2724*2,1)/2,神经网络!$F$8:$BN$8,0))</f>
        <v>-0.99070768796095132</v>
      </c>
      <c r="I2724">
        <f t="shared" si="328"/>
        <v>1842429.2999689053</v>
      </c>
      <c r="J2724">
        <f t="shared" si="329"/>
        <v>4629.9429392282818</v>
      </c>
      <c r="K2724">
        <f t="shared" si="330"/>
        <v>397.93779840319178</v>
      </c>
      <c r="L2724">
        <f>MIN(MAX(L2723*(1+MAX(MIN(((B2724-B2723)/B2723)/($K$7*卓尔金历!$O$8),0),-卓尔金历!$N$11))+MIN(MAX(((B2724-B2723)/B2723)/($K$7*卓尔金历!$O$8),0),卓尔金历!$N$11),0),1)</f>
        <v>0.76703478602766628</v>
      </c>
      <c r="M2724">
        <f t="shared" si="331"/>
        <v>434879.55386269029</v>
      </c>
      <c r="N2724">
        <f t="shared" si="332"/>
        <v>-7.9174397428114912E-3</v>
      </c>
      <c r="O2724">
        <f t="shared" si="325"/>
        <v>6.3349582360328088E-2</v>
      </c>
      <c r="P2724">
        <f t="shared" si="326"/>
        <v>1</v>
      </c>
      <c r="Q2724">
        <f t="shared" si="333"/>
        <v>2313.9291722795515</v>
      </c>
    </row>
    <row r="2725" spans="1:17">
      <c r="A2725" s="842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327"/>
        <v>0.35079066654681107</v>
      </c>
      <c r="G2725">
        <f>LN(F2725/参数实验室!$E$58)/参数实验室!$E$59</f>
        <v>-0.74034907834528907</v>
      </c>
      <c r="H2725" s="905">
        <f>INDEX(神经网络!$F$10:$BN$70,MATCH(ROUND(G2725*2,1)/2,神经网络!$D$10:$D$70,0),MATCH(ROUND(E2725*2,1)/2,神经网络!$F$8:$BN$8,0))</f>
        <v>-0.9613193467222324</v>
      </c>
      <c r="I2725">
        <f t="shared" si="328"/>
        <v>1917718.905862242</v>
      </c>
      <c r="J2725">
        <f t="shared" si="329"/>
        <v>4438.9689158453357</v>
      </c>
      <c r="K2725">
        <f t="shared" si="330"/>
        <v>432.01899860500396</v>
      </c>
      <c r="L2725">
        <f>MIN(MAX(L2724*(1+MAX(MIN(((B2725-B2724)/B2724)/($K$7*卓尔金历!$O$8),0),-卓尔金历!$N$11))+MIN(MAX(((B2725-B2724)/B2724)/($K$7*卓尔金历!$O$8),0),卓尔金历!$N$11),0),1)</f>
        <v>0</v>
      </c>
      <c r="M2725">
        <f t="shared" si="331"/>
        <v>448510.57031538477</v>
      </c>
      <c r="N2725">
        <f t="shared" si="332"/>
        <v>-4.1247597624772724E-2</v>
      </c>
      <c r="O2725">
        <f t="shared" si="325"/>
        <v>5.8989789480231425E-2</v>
      </c>
      <c r="P2725">
        <f t="shared" si="326"/>
        <v>0.44378575489969518</v>
      </c>
      <c r="Q2725">
        <f t="shared" si="333"/>
        <v>2408.4862960991536</v>
      </c>
    </row>
    <row r="2726" spans="1:17">
      <c r="A2726" s="842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327"/>
        <v>0.33902432609823591</v>
      </c>
      <c r="G2726">
        <f>LN(F2726/参数实验室!$E$58)/参数实验室!$E$59</f>
        <v>-0.75825593875687824</v>
      </c>
      <c r="H2726" s="905">
        <f>INDEX(神经网络!$F$10:$BN$70,MATCH(ROUND(G2726*2,1)/2,神经网络!$D$10:$D$70,0),MATCH(ROUND(E2726*2,1)/2,神经网络!$F$8:$BN$8,0))</f>
        <v>-0.9613193467222324</v>
      </c>
      <c r="I2726">
        <f t="shared" si="328"/>
        <v>1844885.4341915627</v>
      </c>
      <c r="J2726">
        <f t="shared" si="329"/>
        <v>4614.3410079406231</v>
      </c>
      <c r="K2726">
        <f t="shared" si="330"/>
        <v>399.8155816869143</v>
      </c>
      <c r="L2726">
        <f>MIN(MAX(L2725*(1+MAX(MIN(((B2726-B2725)/B2725)/($K$7*卓尔金历!$O$8),0),-卓尔金历!$N$11))+MIN(MAX(((B2726-B2725)/B2725)/($K$7*卓尔金历!$O$8),0),卓尔金历!$N$11),0),1)</f>
        <v>1</v>
      </c>
      <c r="M2726">
        <f t="shared" si="331"/>
        <v>448510.57031538477</v>
      </c>
      <c r="N2726">
        <f t="shared" si="332"/>
        <v>3.950739359072318E-2</v>
      </c>
      <c r="O2726">
        <f t="shared" si="325"/>
        <v>6.0097006426698053E-2</v>
      </c>
      <c r="P2726">
        <f t="shared" si="326"/>
        <v>0.50320656257162344</v>
      </c>
      <c r="Q2726">
        <f t="shared" si="333"/>
        <v>2367.8921323757049</v>
      </c>
    </row>
    <row r="2727" spans="1:17">
      <c r="A2727" s="842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327"/>
        <v>0.33950895393282771</v>
      </c>
      <c r="G2727">
        <f>LN(F2727/参数实验室!$E$58)/参数实验室!$E$59</f>
        <v>-0.75750620715457517</v>
      </c>
      <c r="H2727" s="905">
        <f>INDEX(神经网络!$F$10:$BN$70,MATCH(ROUND(G2727*2,1)/2,神经网络!$D$10:$D$70,0),MATCH(ROUND(E2727*2,1)/2,神经网络!$F$8:$BN$8,0))</f>
        <v>-0.99070768796095132</v>
      </c>
      <c r="I2727">
        <f t="shared" si="328"/>
        <v>1848949.6323582802</v>
      </c>
      <c r="J2727">
        <f t="shared" si="329"/>
        <v>4603.7668089860726</v>
      </c>
      <c r="K2727">
        <f t="shared" si="330"/>
        <v>401.6166997749155</v>
      </c>
      <c r="L2727">
        <f>MIN(MAX(L2726*(1+MAX(MIN(((B2727-B2726)/B2726)/($K$7*卓尔金历!$O$8),0),-卓尔金历!$N$11))+MIN(MAX(((B2727-B2726)/B2726)/($K$7*卓尔金历!$O$8),0),卓尔金历!$N$11),0),1)</f>
        <v>0.93257140634001023</v>
      </c>
      <c r="M2727">
        <f t="shared" si="331"/>
        <v>449498.61857239105</v>
      </c>
      <c r="N2727">
        <f t="shared" si="332"/>
        <v>-2.2915946039432722E-3</v>
      </c>
      <c r="O2727">
        <f t="shared" si="325"/>
        <v>5.8943588660937185E-2</v>
      </c>
      <c r="P2727">
        <f t="shared" si="326"/>
        <v>1</v>
      </c>
      <c r="Q2727">
        <f t="shared" si="333"/>
        <v>2370.5170379457518</v>
      </c>
    </row>
    <row r="2728" spans="1:17">
      <c r="A2728" s="842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327"/>
        <v>0.3529455392435692</v>
      </c>
      <c r="G2728">
        <f>LN(F2728/参数实验室!$E$58)/参数实验室!$E$59</f>
        <v>-0.73713481375945877</v>
      </c>
      <c r="H2728" s="905">
        <f>INDEX(神经网络!$F$10:$BN$70,MATCH(ROUND(G2728*2,1)/2,神经网络!$D$10:$D$70,0),MATCH(ROUND(E2728*2,1)/2,神经网络!$F$8:$BN$8,0))</f>
        <v>-1.0488076398713064</v>
      </c>
      <c r="I2728">
        <f t="shared" si="328"/>
        <v>1922268.0069286411</v>
      </c>
      <c r="J2728">
        <f t="shared" si="329"/>
        <v>4419.4964287139364</v>
      </c>
      <c r="K2728">
        <f t="shared" si="330"/>
        <v>434.95181813915775</v>
      </c>
      <c r="L2728">
        <f>MIN(MAX(L2727*(1+MAX(MIN(((B2728-B2727)/B2727)/($K$7*卓尔金历!$O$8),0),-卓尔金历!$N$11))+MIN(MAX(((B2728-B2727)/B2727)/($K$7*卓尔金历!$O$8),0),卓尔金历!$N$11),0),1)</f>
        <v>0</v>
      </c>
      <c r="M2728">
        <f t="shared" si="331"/>
        <v>466121.18987197283</v>
      </c>
      <c r="N2728">
        <f t="shared" si="332"/>
        <v>-4.0026002166847173E-2</v>
      </c>
      <c r="O2728">
        <f t="shared" si="325"/>
        <v>5.9088856772438587E-2</v>
      </c>
      <c r="P2728">
        <f t="shared" si="326"/>
        <v>0.47141594715133034</v>
      </c>
      <c r="Q2728">
        <f t="shared" si="333"/>
        <v>2464.5176819177832</v>
      </c>
    </row>
    <row r="2729" spans="1:17">
      <c r="A2729" s="842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327"/>
        <v>0.40039321647835219</v>
      </c>
      <c r="G2729">
        <f>LN(F2729/参数实验室!$E$58)/参数实验室!$E$59</f>
        <v>-0.67093322020510415</v>
      </c>
      <c r="H2729" s="905">
        <f>INDEX(神经网络!$F$10:$BN$70,MATCH(ROUND(G2729*2,1)/2,神经网络!$D$10:$D$70,0),MATCH(ROUND(E2729*2,1)/2,神经网络!$F$8:$BN$8,0))</f>
        <v>-0.92865578916765346</v>
      </c>
      <c r="I2729">
        <f t="shared" si="328"/>
        <v>2117893.6782272053</v>
      </c>
      <c r="J2729">
        <f t="shared" si="329"/>
        <v>3990.6627828099417</v>
      </c>
      <c r="K2729">
        <f t="shared" si="330"/>
        <v>530.7122634741728</v>
      </c>
      <c r="L2729">
        <f>MIN(MAX(L2728*(1+MAX(MIN(((B2729-B2728)/B2728)/($K$7*卓尔金历!$O$8),0),-卓尔金历!$N$11))+MIN(MAX(((B2729-B2728)/B2728)/($K$7*卓尔金历!$O$8),0),卓尔金历!$N$11),0),1)</f>
        <v>0</v>
      </c>
      <c r="M2729">
        <f t="shared" si="331"/>
        <v>466121.18987197283</v>
      </c>
      <c r="N2729">
        <f t="shared" si="332"/>
        <v>-9.703224175447156E-2</v>
      </c>
      <c r="O2729">
        <f t="shared" si="325"/>
        <v>6.0648919124376872E-2</v>
      </c>
      <c r="P2729">
        <f t="shared" si="326"/>
        <v>3.1320550858916586E-2</v>
      </c>
      <c r="Q2729">
        <f t="shared" si="333"/>
        <v>2582.7532427043043</v>
      </c>
    </row>
    <row r="2730" spans="1:17">
      <c r="A2730" s="842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327"/>
        <v>0.40096589654109621</v>
      </c>
      <c r="G2730">
        <f>LN(F2730/参数实验室!$E$58)/参数实验室!$E$59</f>
        <v>-0.6701830609004723</v>
      </c>
      <c r="H2730" s="905">
        <f>INDEX(神经网络!$F$10:$BN$70,MATCH(ROUND(G2730*2,1)/2,神经网络!$D$10:$D$70,0),MATCH(ROUND(E2730*2,1)/2,神经网络!$F$8:$BN$8,0))</f>
        <v>-0.9915995442433766</v>
      </c>
      <c r="I2730">
        <f t="shared" si="328"/>
        <v>2106664.4061289383</v>
      </c>
      <c r="J2730">
        <f t="shared" si="329"/>
        <v>4013.447188859182</v>
      </c>
      <c r="K2730">
        <f t="shared" si="330"/>
        <v>524.90148916790793</v>
      </c>
      <c r="L2730">
        <f>MIN(MAX(L2729*(1+MAX(MIN(((B2730-B2729)/B2729)/($K$7*卓尔金历!$O$8),0),-卓尔金历!$N$11))+MIN(MAX(((B2730-B2729)/B2729)/($K$7*卓尔金历!$O$8),0),卓尔金历!$N$11),0),1)</f>
        <v>0.16799601956598162</v>
      </c>
      <c r="M2730">
        <f t="shared" si="331"/>
        <v>466121.18987197283</v>
      </c>
      <c r="N2730">
        <f t="shared" si="332"/>
        <v>5.7094290570943269E-3</v>
      </c>
      <c r="O2730">
        <f t="shared" si="325"/>
        <v>6.0223663655696452E-2</v>
      </c>
      <c r="P2730">
        <f t="shared" si="326"/>
        <v>1</v>
      </c>
      <c r="Q2730">
        <f t="shared" si="333"/>
        <v>2582.3243390380244</v>
      </c>
    </row>
    <row r="2731" spans="1:17">
      <c r="A2731" s="842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327"/>
        <v>0.45641666140864195</v>
      </c>
      <c r="G2731">
        <f>LN(F2731/参数实验室!$E$58)/参数实验室!$E$59</f>
        <v>-0.60219885010870866</v>
      </c>
      <c r="H2731" s="905">
        <f>INDEX(神经网络!$F$10:$BN$70,MATCH(ROUND(G2731*2,1)/2,神经网络!$D$10:$D$70,0),MATCH(ROUND(E2731*2,1)/2,神经网络!$F$8:$BN$8,0))</f>
        <v>-0.96270225159126843</v>
      </c>
      <c r="I2731">
        <f t="shared" si="328"/>
        <v>2372065.31231284</v>
      </c>
      <c r="J2731">
        <f t="shared" si="329"/>
        <v>3503.5433542157116</v>
      </c>
      <c r="K2731">
        <f t="shared" si="330"/>
        <v>677.047512330225</v>
      </c>
      <c r="L2731">
        <f>MIN(MAX(L2730*(1+MAX(MIN(((B2731-B2730)/B2730)/($K$7*卓尔金历!$O$8),0),-卓尔金历!$N$11))+MIN(MAX(((B2731-B2730)/B2730)/($K$7*卓尔金历!$O$8),0),卓尔金历!$N$11),0),1)</f>
        <v>0</v>
      </c>
      <c r="M2731">
        <f t="shared" si="331"/>
        <v>475986.36688019248</v>
      </c>
      <c r="N2731">
        <f t="shared" si="332"/>
        <v>-0.12704884620355741</v>
      </c>
      <c r="O2731">
        <f t="shared" si="325"/>
        <v>6.4558043533808424E-2</v>
      </c>
      <c r="P2731">
        <f t="shared" si="326"/>
        <v>1.9451827251090573E-2</v>
      </c>
      <c r="Q2731">
        <f t="shared" si="333"/>
        <v>2907.6496341574266</v>
      </c>
    </row>
    <row r="2732" spans="1:17">
      <c r="A2732" s="842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327"/>
        <v>0.48854544416223677</v>
      </c>
      <c r="G2732">
        <f>LN(F2732/参数实验室!$E$58)/参数实验室!$E$59</f>
        <v>-0.56649493391295536</v>
      </c>
      <c r="H2732" s="905">
        <f>INDEX(神经网络!$F$10:$BN$70,MATCH(ROUND(G2732*2,1)/2,神经网络!$D$10:$D$70,0),MATCH(ROUND(E2732*2,1)/2,神经网络!$F$8:$BN$8,0))</f>
        <v>-0.86305106313726965</v>
      </c>
      <c r="I2732">
        <f t="shared" si="328"/>
        <v>2508323.0381458639</v>
      </c>
      <c r="J2732">
        <f t="shared" si="329"/>
        <v>3294.4934360161187</v>
      </c>
      <c r="K2732">
        <f t="shared" si="330"/>
        <v>761.36835202775967</v>
      </c>
      <c r="L2732">
        <f>MIN(MAX(L2731*(1+MAX(MIN(((B2732-B2731)/B2731)/($K$7*卓尔金历!$O$8),0),-卓尔金历!$N$11))+MIN(MAX(((B2732-B2731)/B2731)/($K$7*卓尔金历!$O$8),0),卓尔金历!$N$11),0),1)</f>
        <v>0</v>
      </c>
      <c r="M2732">
        <f t="shared" si="331"/>
        <v>475986.36688019248</v>
      </c>
      <c r="N2732">
        <f t="shared" si="332"/>
        <v>-5.9668140811801017E-2</v>
      </c>
      <c r="O2732">
        <f t="shared" ref="O2732:O2795" si="334">STDEVP(N2712:N2732)</f>
        <v>6.4144052941389973E-2</v>
      </c>
      <c r="P2732">
        <f t="shared" ref="P2732:P2795" si="335">MIN(O2731*MAX(1-LN(MAX(ABS(N2732),0.0001)/O2732),0)+MAX(-LN(MAX(ABS(N2732),0.0001)/O2732),0),1)</f>
        <v>0.14156088874109368</v>
      </c>
      <c r="Q2732">
        <f t="shared" si="333"/>
        <v>2910.898538848975</v>
      </c>
    </row>
    <row r="2733" spans="1:17">
      <c r="A2733" s="842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327"/>
        <v>0.43038443247071645</v>
      </c>
      <c r="G2733">
        <f>LN(F2733/参数实验室!$E$58)/参数实验室!$E$59</f>
        <v>-0.63302210318099383</v>
      </c>
      <c r="H2733" s="905">
        <f>INDEX(神经网络!$F$10:$BN$70,MATCH(ROUND(G2733*2,1)/2,神经网络!$D$10:$D$70,0),MATCH(ROUND(E2733*2,1)/2,神经网络!$F$8:$BN$8,0))</f>
        <v>-1.0487995578807536</v>
      </c>
      <c r="I2733">
        <f t="shared" si="328"/>
        <v>2266792.1370924679</v>
      </c>
      <c r="J2733">
        <f t="shared" si="329"/>
        <v>3662.0645624675772</v>
      </c>
      <c r="K2733">
        <f t="shared" si="330"/>
        <v>618.99294740042899</v>
      </c>
      <c r="L2733">
        <f>MIN(MAX(L2732*(1+MAX(MIN(((B2733-B2732)/B2732)/($K$7*卓尔金历!$O$8),0),-卓尔金历!$N$11))+MIN(MAX(((B2733-B2732)/B2732)/($K$7*卓尔金历!$O$8),0),卓尔金历!$N$11),0),1)</f>
        <v>1</v>
      </c>
      <c r="M2733">
        <f t="shared" si="331"/>
        <v>475986.36688019248</v>
      </c>
      <c r="N2733">
        <f t="shared" si="332"/>
        <v>0.11157136403220318</v>
      </c>
      <c r="O2733">
        <f t="shared" si="334"/>
        <v>7.0012830578416771E-2</v>
      </c>
      <c r="P2733">
        <f t="shared" si="335"/>
        <v>3.42538285031826E-2</v>
      </c>
      <c r="Q2733">
        <f t="shared" si="333"/>
        <v>2871.2196425714792</v>
      </c>
    </row>
    <row r="2734" spans="1:17">
      <c r="A2734" s="842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327"/>
        <v>0.48022232389203839</v>
      </c>
      <c r="G2734">
        <f>LN(F2734/参数实验室!$E$58)/参数实验室!$E$59</f>
        <v>-0.57551367081948213</v>
      </c>
      <c r="H2734" s="905">
        <f>INDEX(神经网络!$F$10:$BN$70,MATCH(ROUND(G2734*2,1)/2,神经网络!$D$10:$D$70,0),MATCH(ROUND(E2734*2,1)/2,神经网络!$F$8:$BN$8,0))</f>
        <v>-1.120095067112215</v>
      </c>
      <c r="I2734">
        <f t="shared" si="328"/>
        <v>2534515.3811010877</v>
      </c>
      <c r="J2734">
        <f t="shared" si="329"/>
        <v>3249.6747935038488</v>
      </c>
      <c r="K2734">
        <f t="shared" si="330"/>
        <v>779.92892894009697</v>
      </c>
      <c r="L2734">
        <f>MIN(MAX(L2733*(1+MAX(MIN(((B2734-B2733)/B2733)/($K$7*卓尔金历!$O$8),0),-卓尔金历!$N$11))+MIN(MAX(((B2734-B2733)/B2733)/($K$7*卓尔金历!$O$8),0),卓尔金历!$N$11),0),1)</f>
        <v>0</v>
      </c>
      <c r="M2734">
        <f t="shared" si="331"/>
        <v>532203.52599231794</v>
      </c>
      <c r="N2734">
        <f t="shared" si="332"/>
        <v>-0.11261127758104056</v>
      </c>
      <c r="O2734">
        <f t="shared" si="334"/>
        <v>7.2616551904844687E-2</v>
      </c>
      <c r="P2734">
        <f t="shared" si="335"/>
        <v>3.9294772343349625E-2</v>
      </c>
      <c r="Q2734">
        <f t="shared" si="333"/>
        <v>2882.8354637251068</v>
      </c>
    </row>
    <row r="2735" spans="1:17">
      <c r="A2735" s="842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327"/>
        <v>0.62272742961147964</v>
      </c>
      <c r="G2735">
        <f>LN(F2735/参数实验室!$E$58)/参数实验室!$E$59</f>
        <v>-0.43912523620058103</v>
      </c>
      <c r="H2735" s="905">
        <f>INDEX(神经网络!$F$10:$BN$70,MATCH(ROUND(G2735*2,1)/2,神经网络!$D$10:$D$70,0),MATCH(ROUND(E2735*2,1)/2,神经网络!$F$8:$BN$8,0))</f>
        <v>-0.86116032703564993</v>
      </c>
      <c r="I2735">
        <f t="shared" si="328"/>
        <v>3193892.594853383</v>
      </c>
      <c r="J2735">
        <f t="shared" si="329"/>
        <v>2494.8884721280065</v>
      </c>
      <c r="K2735">
        <f t="shared" si="330"/>
        <v>1280.1744969903057</v>
      </c>
      <c r="L2735">
        <f>MIN(MAX(L2734*(1+MAX(MIN(((B2735-B2734)/B2734)/($K$7*卓尔金历!$O$8),0),-卓尔金历!$N$11))+MIN(MAX(((B2735-B2734)/B2734)/($K$7*卓尔金历!$O$8),0),卓尔金历!$N$11),0),1)</f>
        <v>0</v>
      </c>
      <c r="M2735">
        <f t="shared" si="331"/>
        <v>532203.52599231794</v>
      </c>
      <c r="N2735">
        <f t="shared" si="332"/>
        <v>-0.23226518631484988</v>
      </c>
      <c r="O2735">
        <f t="shared" si="334"/>
        <v>8.5354661142534524E-2</v>
      </c>
      <c r="P2735">
        <f t="shared" si="335"/>
        <v>0</v>
      </c>
      <c r="Q2735">
        <f t="shared" si="333"/>
        <v>2912.3063798812577</v>
      </c>
    </row>
    <row r="2736" spans="1:17">
      <c r="A2736" s="842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327"/>
        <v>0.53535797894303627</v>
      </c>
      <c r="G2736">
        <f>LN(F2736/参数实验室!$E$58)/参数实验室!$E$59</f>
        <v>-0.51846913697645525</v>
      </c>
      <c r="H2736" s="905">
        <f>INDEX(神经网络!$F$10:$BN$70,MATCH(ROUND(G2736*2,1)/2,神经网络!$D$10:$D$70,0),MATCH(ROUND(E2736*2,1)/2,神经网络!$F$8:$BN$8,0))</f>
        <v>-0.9271222277910387</v>
      </c>
      <c r="I2736">
        <f t="shared" si="328"/>
        <v>2694961.4641357502</v>
      </c>
      <c r="J2736">
        <f t="shared" si="329"/>
        <v>2947.4601971190286</v>
      </c>
      <c r="K2736">
        <f t="shared" si="330"/>
        <v>914.33345453482923</v>
      </c>
      <c r="L2736">
        <f>MIN(MAX(L2735*(1+MAX(MIN(((B2736-B2735)/B2735)/($K$7*卓尔金历!$O$8),0),-卓尔金历!$N$11))+MIN(MAX(((B2736-B2735)/B2735)/($K$7*卓尔金历!$O$8),0),卓尔金历!$N$11),0),1)</f>
        <v>1</v>
      </c>
      <c r="M2736">
        <f t="shared" si="331"/>
        <v>532203.52599231794</v>
      </c>
      <c r="N2736">
        <f t="shared" si="332"/>
        <v>0.18139958160334216</v>
      </c>
      <c r="O2736">
        <f t="shared" si="334"/>
        <v>8.9755827196409066E-2</v>
      </c>
      <c r="P2736">
        <f t="shared" si="335"/>
        <v>2.5298329560875292E-2</v>
      </c>
      <c r="Q2736">
        <f t="shared" si="333"/>
        <v>2912.3063798812577</v>
      </c>
    </row>
    <row r="2737" spans="1:17">
      <c r="A2737" s="842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327"/>
        <v>0.49344273789629006</v>
      </c>
      <c r="G2737">
        <f>LN(F2737/参数实验室!$E$58)/参数实验室!$E$59</f>
        <v>-0.56125986943202788</v>
      </c>
      <c r="H2737" s="905">
        <f>INDEX(神经网络!$F$10:$BN$70,MATCH(ROUND(G2737*2,1)/2,神经网络!$D$10:$D$70,0),MATCH(ROUND(E2737*2,1)/2,神经网络!$F$8:$BN$8,0))</f>
        <v>-0.92830592031276726</v>
      </c>
      <c r="I2737">
        <f t="shared" si="328"/>
        <v>2426624.4013587763</v>
      </c>
      <c r="J2737">
        <f t="shared" si="329"/>
        <v>3264.0078209169615</v>
      </c>
      <c r="K2737">
        <f t="shared" si="330"/>
        <v>743.44932196794241</v>
      </c>
      <c r="L2737">
        <f>MIN(MAX(L2736*(1+MAX(MIN(((B2737-B2736)/B2736)/($K$7*卓尔金历!$O$8),0),-卓尔金历!$N$11))+MIN(MAX(((B2737-B2736)/B2736)/($K$7*卓尔金历!$O$8),0),卓尔金历!$N$11),0),1)</f>
        <v>1</v>
      </c>
      <c r="M2737">
        <f t="shared" si="331"/>
        <v>479212.07032038114</v>
      </c>
      <c r="N2737">
        <f t="shared" si="332"/>
        <v>0.10739674249285536</v>
      </c>
      <c r="O2737">
        <f t="shared" si="334"/>
        <v>9.1610154269187241E-2</v>
      </c>
      <c r="P2737">
        <f t="shared" si="335"/>
        <v>7.5485751885981445E-2</v>
      </c>
      <c r="Q2737">
        <f t="shared" si="333"/>
        <v>2904.9704189527506</v>
      </c>
    </row>
    <row r="2738" spans="1:17">
      <c r="A2738" s="842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327"/>
        <v>0.51417931762157087</v>
      </c>
      <c r="G2738">
        <f>LN(F2738/参数实验室!$E$58)/参数实验室!$E$59</f>
        <v>-0.53965412044668748</v>
      </c>
      <c r="H2738" s="905">
        <f>INDEX(神经网络!$F$10:$BN$70,MATCH(ROUND(G2738*2,1)/2,神经网络!$D$10:$D$70,0),MATCH(ROUND(E2738*2,1)/2,神经网络!$F$8:$BN$8,0))</f>
        <v>-0.89698001827091334</v>
      </c>
      <c r="I2738">
        <f t="shared" si="328"/>
        <v>2475136.6488282895</v>
      </c>
      <c r="J2738">
        <f t="shared" si="329"/>
        <v>3193.715334583615</v>
      </c>
      <c r="K2738">
        <f t="shared" si="330"/>
        <v>775.00227463165209</v>
      </c>
      <c r="L2738">
        <f>MIN(MAX(L2737*(1+MAX(MIN(((B2738-B2737)/B2737)/($K$7*卓尔金历!$O$8),0),-卓尔金历!$N$11))+MIN(MAX(((B2738-B2737)/B2737)/($K$7*卓尔金历!$O$8),0),卓尔金历!$N$11),0),1)</f>
        <v>0.3663287180506215</v>
      </c>
      <c r="M2738">
        <f t="shared" si="331"/>
        <v>488792.31460241455</v>
      </c>
      <c r="N2738">
        <f t="shared" si="332"/>
        <v>-2.1535636613027234E-2</v>
      </c>
      <c r="O2738">
        <f t="shared" si="334"/>
        <v>9.1583214019073975E-2</v>
      </c>
      <c r="P2738">
        <f t="shared" si="335"/>
        <v>1</v>
      </c>
      <c r="Q2738">
        <f t="shared" si="333"/>
        <v>2909.3542674240139</v>
      </c>
    </row>
    <row r="2739" spans="1:17">
      <c r="A2739" s="842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327"/>
        <v>0.4767138149246225</v>
      </c>
      <c r="G2739">
        <f>LN(F2739/参数实验室!$E$58)/参数实验室!$E$59</f>
        <v>-0.57936233593587916</v>
      </c>
      <c r="H2739" s="905">
        <f>INDEX(神经网络!$F$10:$BN$70,MATCH(ROUND(G2739*2,1)/2,神经网络!$D$10:$D$70,0),MATCH(ROUND(E2739*2,1)/2,神经网络!$F$8:$BN$8,0))</f>
        <v>-0.96270225159126843</v>
      </c>
      <c r="I2739">
        <f t="shared" si="328"/>
        <v>2224361.4383720858</v>
      </c>
      <c r="J2739">
        <f t="shared" si="329"/>
        <v>3554.4591197478144</v>
      </c>
      <c r="K2739">
        <f t="shared" si="330"/>
        <v>625.79463244182762</v>
      </c>
      <c r="L2739">
        <f>MIN(MAX(L2738*(1+MAX(MIN(((B2739-B2738)/B2738)/($K$7*卓尔金历!$O$8),0),-卓尔金历!$N$11))+MIN(MAX(((B2739-B2738)/B2738)/($K$7*卓尔金历!$O$8),0),卓尔金历!$N$11),0),1)</f>
        <v>1</v>
      </c>
      <c r="M2739">
        <f t="shared" si="331"/>
        <v>470650.49860666384</v>
      </c>
      <c r="N2739">
        <f t="shared" si="332"/>
        <v>0.11295427030012099</v>
      </c>
      <c r="O2739">
        <f t="shared" si="334"/>
        <v>9.4379463199534899E-2</v>
      </c>
      <c r="P2739">
        <f t="shared" si="335"/>
        <v>7.5129414949272749E-2</v>
      </c>
      <c r="Q2739">
        <f t="shared" si="333"/>
        <v>2614.5851163752041</v>
      </c>
    </row>
    <row r="2740" spans="1:17">
      <c r="A2740" s="842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327"/>
        <v>0.52998125379513206</v>
      </c>
      <c r="G2740">
        <f>LN(F2740/参数实验室!$E$58)/参数实验室!$E$59</f>
        <v>-0.5237670173257567</v>
      </c>
      <c r="H2740" s="905">
        <f>INDEX(神经网络!$F$10:$BN$70,MATCH(ROUND(G2740*2,1)/2,神经网络!$D$10:$D$70,0),MATCH(ROUND(E2740*2,1)/2,神经网络!$F$8:$BN$8,0))</f>
        <v>-0.86253485174015088</v>
      </c>
      <c r="I2740">
        <f t="shared" si="328"/>
        <v>2406085.632314913</v>
      </c>
      <c r="J2740">
        <f t="shared" si="329"/>
        <v>3252.81912134392</v>
      </c>
      <c r="K2740">
        <f t="shared" si="330"/>
        <v>739.69241527356291</v>
      </c>
      <c r="L2740">
        <f>MIN(MAX(L2739*(1+MAX(MIN(((B2740-B2739)/B2739)/($K$7*卓尔金历!$O$8),0),-卓尔金历!$N$11))+MIN(MAX(((B2740-B2739)/B2739)/($K$7*卓尔金历!$O$8),0),卓尔金历!$N$11),0),1)</f>
        <v>0</v>
      </c>
      <c r="M2740">
        <f t="shared" si="331"/>
        <v>509101.34612301015</v>
      </c>
      <c r="N2740">
        <f t="shared" si="332"/>
        <v>-8.4862418793353669E-2</v>
      </c>
      <c r="O2740">
        <f t="shared" si="334"/>
        <v>9.4403853513128438E-2</v>
      </c>
      <c r="P2740">
        <f t="shared" si="335"/>
        <v>0.21098619770547247</v>
      </c>
      <c r="Q2740">
        <f t="shared" si="333"/>
        <v>2630.6330893813692</v>
      </c>
    </row>
    <row r="2741" spans="1:17">
      <c r="A2741" s="842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327"/>
        <v>0.50222269751677096</v>
      </c>
      <c r="G2741">
        <f>LN(F2741/参数实验室!$E$58)/参数实验室!$E$59</f>
        <v>-0.55200311190771512</v>
      </c>
      <c r="H2741" s="905">
        <f>INDEX(神经网络!$F$10:$BN$70,MATCH(ROUND(G2741*2,1)/2,神经网络!$D$10:$D$70,0),MATCH(ROUND(E2741*2,1)/2,神经网络!$F$8:$BN$8,0))</f>
        <v>-0.86305106313726965</v>
      </c>
      <c r="I2741">
        <f t="shared" si="328"/>
        <v>2313715.2778728819</v>
      </c>
      <c r="J2741">
        <f t="shared" si="329"/>
        <v>3397.597861218625</v>
      </c>
      <c r="K2741">
        <f t="shared" si="330"/>
        <v>680.98561759837457</v>
      </c>
      <c r="L2741">
        <f>MIN(MAX(L2740*(1+MAX(MIN(((B2741-B2740)/B2740)/($K$7*卓尔金历!$O$8),0),-卓尔金历!$N$11))+MIN(MAX(((B2741-B2740)/B2740)/($K$7*卓尔金历!$O$8),0),卓尔金历!$N$11),0),1)</f>
        <v>1</v>
      </c>
      <c r="M2741">
        <f t="shared" si="331"/>
        <v>509101.34612301015</v>
      </c>
      <c r="N2741">
        <f t="shared" si="332"/>
        <v>4.4508696756212239E-2</v>
      </c>
      <c r="O2741">
        <f t="shared" si="334"/>
        <v>9.4311528089186344E-2</v>
      </c>
      <c r="P2741">
        <f t="shared" si="335"/>
        <v>0.91621231305095596</v>
      </c>
      <c r="Q2741">
        <f t="shared" si="333"/>
        <v>2609.3254246617666</v>
      </c>
    </row>
    <row r="2742" spans="1:17">
      <c r="A2742" s="842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327"/>
        <v>0.48949719405925329</v>
      </c>
      <c r="G2742">
        <f>LN(F2742/参数实验室!$E$58)/参数实验室!$E$59</f>
        <v>-0.56547344482933481</v>
      </c>
      <c r="H2742" s="905">
        <f>INDEX(神经网络!$F$10:$BN$70,MATCH(ROUND(G2742*2,1)/2,神经网络!$D$10:$D$70,0),MATCH(ROUND(E2742*2,1)/2,神经网络!$F$8:$BN$8,0))</f>
        <v>-0.89698001827091334</v>
      </c>
      <c r="I2742">
        <f t="shared" si="328"/>
        <v>2272494.0629385938</v>
      </c>
      <c r="J2742">
        <f t="shared" si="329"/>
        <v>3467.7347272654711</v>
      </c>
      <c r="K2742">
        <f t="shared" si="330"/>
        <v>655.32523150367956</v>
      </c>
      <c r="L2742">
        <f>MIN(MAX(L2741*(1+MAX(MIN(((B2742-B2741)/B2741)/($K$7*卓尔金历!$O$8),0),-卓尔金历!$N$11))+MIN(MAX(((B2742-B2741)/B2741)/($K$7*卓尔金历!$O$8),0),卓尔金历!$N$11),0),1)</f>
        <v>1</v>
      </c>
      <c r="M2742">
        <f t="shared" si="331"/>
        <v>500031.18255856098</v>
      </c>
      <c r="N2742">
        <f t="shared" si="332"/>
        <v>2.06430745814308E-2</v>
      </c>
      <c r="O2742">
        <f t="shared" si="334"/>
        <v>9.3941906157895605E-2</v>
      </c>
      <c r="P2742">
        <f t="shared" si="335"/>
        <v>1</v>
      </c>
      <c r="Q2742">
        <f t="shared" si="333"/>
        <v>2566.7327175921314</v>
      </c>
    </row>
    <row r="2743" spans="1:17">
      <c r="A2743" s="842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327"/>
        <v>0.47192345538364611</v>
      </c>
      <c r="G2743">
        <f>LN(F2743/参数实验室!$E$58)/参数实验室!$E$59</f>
        <v>-0.58466312059349523</v>
      </c>
      <c r="H2743" s="905">
        <f>INDEX(神经网络!$F$10:$BN$70,MATCH(ROUND(G2743*2,1)/2,神经网络!$D$10:$D$70,0),MATCH(ROUND(E2743*2,1)/2,神经网络!$F$8:$BN$8,0))</f>
        <v>-0.89718249187933896</v>
      </c>
      <c r="I2743">
        <f t="shared" si="328"/>
        <v>2233501.9480180698</v>
      </c>
      <c r="J2743">
        <f t="shared" si="329"/>
        <v>3534.0688719524346</v>
      </c>
      <c r="K2743">
        <f t="shared" si="330"/>
        <v>631.99163031142268</v>
      </c>
      <c r="L2743">
        <f>MIN(MAX(L2742*(1+MAX(MIN(((B2743-B2742)/B2742)/($K$7*卓尔金历!$O$8),0),-卓尔金历!$N$11))+MIN(MAX(((B2743-B2742)/B2742)/($K$7*卓尔金历!$O$8),0),卓尔金历!$N$11),0),1)</f>
        <v>1</v>
      </c>
      <c r="M2743">
        <f t="shared" si="331"/>
        <v>491451.50191070186</v>
      </c>
      <c r="N2743">
        <f t="shared" si="332"/>
        <v>1.9128955904672784E-2</v>
      </c>
      <c r="O2743">
        <f t="shared" si="334"/>
        <v>9.4086554151156548E-2</v>
      </c>
      <c r="P2743">
        <f t="shared" si="335"/>
        <v>1</v>
      </c>
      <c r="Q2743">
        <f t="shared" si="333"/>
        <v>2522.6919701478</v>
      </c>
    </row>
    <row r="2744" spans="1:17">
      <c r="A2744" s="842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327"/>
        <v>0.43583502069851465</v>
      </c>
      <c r="G2744">
        <f>LN(F2744/参数实验室!$E$58)/参数实验室!$E$59</f>
        <v>-0.62641684624420402</v>
      </c>
      <c r="H2744" s="905">
        <f>INDEX(神经网络!$F$10:$BN$70,MATCH(ROUND(G2744*2,1)/2,神经网络!$D$10:$D$70,0),MATCH(ROUND(E2744*2,1)/2,神经网络!$F$8:$BN$8,0))</f>
        <v>-0.89689848986930698</v>
      </c>
      <c r="I2744">
        <f t="shared" si="328"/>
        <v>2028779.4786859399</v>
      </c>
      <c r="J2744">
        <f t="shared" si="329"/>
        <v>3895.1238976896361</v>
      </c>
      <c r="K2744">
        <f t="shared" si="330"/>
        <v>520.85107739173463</v>
      </c>
      <c r="L2744">
        <f>MIN(MAX(L2743*(1+MAX(MIN(((B2744-B2743)/B2743)/($K$7*卓尔金历!$O$8),0),-卓尔金历!$N$11))+MIN(MAX(((B2744-B2743)/B2743)/($K$7*卓尔金历!$O$8),0),卓尔金历!$N$11),0),1)</f>
        <v>1</v>
      </c>
      <c r="M2744">
        <f t="shared" si="331"/>
        <v>446405.12748625973</v>
      </c>
      <c r="N2744">
        <f t="shared" si="332"/>
        <v>0.10216411700480879</v>
      </c>
      <c r="O2744">
        <f t="shared" si="334"/>
        <v>9.5348087069040202E-2</v>
      </c>
      <c r="P2744">
        <f t="shared" si="335"/>
        <v>8.7590231272836522E-2</v>
      </c>
      <c r="Q2744">
        <f t="shared" si="333"/>
        <v>2291.4623847197354</v>
      </c>
    </row>
    <row r="2745" spans="1:17">
      <c r="A2745" s="842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327"/>
        <v>0.4243669089071434</v>
      </c>
      <c r="G2745">
        <f>LN(F2745/参数实验室!$E$58)/参数实验室!$E$59</f>
        <v>-0.64041226122762018</v>
      </c>
      <c r="H2745" s="905">
        <f>INDEX(神经网络!$F$10:$BN$70,MATCH(ROUND(G2745*2,1)/2,神经网络!$D$10:$D$70,0),MATCH(ROUND(E2745*2,1)/2,神经网络!$F$8:$BN$8,0))</f>
        <v>-0.89689848986930698</v>
      </c>
      <c r="I2745">
        <f t="shared" si="328"/>
        <v>1967204.1866184291</v>
      </c>
      <c r="J2745">
        <f t="shared" si="329"/>
        <v>4026.9342803559307</v>
      </c>
      <c r="K2745">
        <f t="shared" si="330"/>
        <v>488.5116194259204</v>
      </c>
      <c r="L2745">
        <f>MIN(MAX(L2744*(1+MAX(MIN(((B2745-B2744)/B2744)/($K$7*卓尔金历!$O$8),0),-卓尔金历!$N$11))+MIN(MAX(((B2745-B2744)/B2744)/($K$7*卓尔金历!$O$8),0),卓尔金历!$N$11),0),1)</f>
        <v>1</v>
      </c>
      <c r="M2745">
        <f t="shared" si="331"/>
        <v>432856.3281247812</v>
      </c>
      <c r="N2745">
        <f t="shared" si="332"/>
        <v>3.3839843385848785E-2</v>
      </c>
      <c r="O2745">
        <f t="shared" si="334"/>
        <v>9.5678040379719526E-2</v>
      </c>
      <c r="P2745">
        <f t="shared" si="335"/>
        <v>1</v>
      </c>
      <c r="Q2745">
        <f t="shared" si="333"/>
        <v>2285.3706631828077</v>
      </c>
    </row>
    <row r="2746" spans="1:17">
      <c r="A2746" s="842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327"/>
        <v>0.4115413979257746</v>
      </c>
      <c r="G2746">
        <f>LN(F2746/参数实验室!$E$58)/参数实验室!$E$59</f>
        <v>-0.65651940968862632</v>
      </c>
      <c r="H2746" s="905">
        <f>INDEX(神经网络!$F$10:$BN$70,MATCH(ROUND(G2746*2,1)/2,神经网络!$D$10:$D$70,0),MATCH(ROUND(E2746*2,1)/2,神经网络!$F$8:$BN$8,0))</f>
        <v>-0.82196347698440142</v>
      </c>
      <c r="I2746">
        <f t="shared" si="328"/>
        <v>1884001.854576586</v>
      </c>
      <c r="J2746">
        <f t="shared" si="329"/>
        <v>4216.8309325246391</v>
      </c>
      <c r="K2746">
        <f t="shared" si="330"/>
        <v>446.78145382713365</v>
      </c>
      <c r="L2746">
        <f>MIN(MAX(L2745*(1+MAX(MIN(((B2746-B2745)/B2745)/($K$7*卓尔金历!$O$8),0),-卓尔金历!$N$11))+MIN(MAX(((B2746-B2745)/B2745)/($K$7*卓尔金历!$O$8),0),卓尔金历!$N$11),0),1)</f>
        <v>1</v>
      </c>
      <c r="M2746">
        <f t="shared" si="331"/>
        <v>414548.79493425903</v>
      </c>
      <c r="N2746">
        <f t="shared" si="332"/>
        <v>4.7156630565106633E-2</v>
      </c>
      <c r="O2746">
        <f t="shared" si="334"/>
        <v>9.5798664135376757E-2</v>
      </c>
      <c r="P2746">
        <f t="shared" si="335"/>
        <v>0.87226627304773108</v>
      </c>
      <c r="Q2746">
        <f t="shared" si="333"/>
        <v>2188.7115720471375</v>
      </c>
    </row>
    <row r="2747" spans="1:17">
      <c r="A2747" s="842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327"/>
        <v>0.39666585567385565</v>
      </c>
      <c r="G2747">
        <f>LN(F2747/参数实验室!$E$58)/参数实验室!$E$59</f>
        <v>-0.67584210266436728</v>
      </c>
      <c r="H2747" s="905">
        <f>INDEX(神经网络!$F$10:$BN$70,MATCH(ROUND(G2747*2,1)/2,神经网络!$D$10:$D$70,0),MATCH(ROUND(E2747*2,1)/2,神经网络!$F$8:$BN$8,0))</f>
        <v>-0.96245729117923073</v>
      </c>
      <c r="I2747">
        <f t="shared" si="328"/>
        <v>1822280.1909217262</v>
      </c>
      <c r="J2747">
        <f t="shared" si="329"/>
        <v>4384.9008419456522</v>
      </c>
      <c r="K2747">
        <f t="shared" si="330"/>
        <v>415.58070674938011</v>
      </c>
      <c r="L2747">
        <f>MIN(MAX(L2746*(1+MAX(MIN(((B2747-B2746)/B2746)/($K$7*卓尔金历!$O$8),0),-卓尔金历!$N$11))+MIN(MAX(((B2747-B2746)/B2746)/($K$7*卓尔金历!$O$8),0),卓尔金历!$N$11),0),1)</f>
        <v>1</v>
      </c>
      <c r="M2747">
        <f t="shared" si="331"/>
        <v>400967.78851045686</v>
      </c>
      <c r="N2747">
        <f t="shared" si="332"/>
        <v>3.9856923863055768E-2</v>
      </c>
      <c r="O2747">
        <f t="shared" si="334"/>
        <v>9.5805154536364762E-2</v>
      </c>
      <c r="P2747">
        <f t="shared" si="335"/>
        <v>1</v>
      </c>
      <c r="Q2747">
        <f t="shared" si="333"/>
        <v>2126.1663826262161</v>
      </c>
    </row>
    <row r="2748" spans="1:17">
      <c r="A2748" s="842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327"/>
        <v>0.41284216731962436</v>
      </c>
      <c r="G2748">
        <f>LN(F2748/参数实验室!$E$58)/参数实验室!$E$59</f>
        <v>-0.65486310631034561</v>
      </c>
      <c r="H2748" s="905">
        <f>INDEX(神经网络!$F$10:$BN$70,MATCH(ROUND(G2748*2,1)/2,神经网络!$D$10:$D$70,0),MATCH(ROUND(E2748*2,1)/2,神经网络!$F$8:$BN$8,0))</f>
        <v>-0.82196347698440142</v>
      </c>
      <c r="I2748">
        <f t="shared" si="328"/>
        <v>1873289.0040331269</v>
      </c>
      <c r="J2748">
        <f t="shared" si="329"/>
        <v>4257.3720122900113</v>
      </c>
      <c r="K2748">
        <f t="shared" si="330"/>
        <v>440.01064474173057</v>
      </c>
      <c r="L2748">
        <f>MIN(MAX(L2747*(1+MAX(MIN(((B2748-B2747)/B2747)/($K$7*卓尔金历!$O$8),0),-卓尔金历!$N$11))+MIN(MAX(((B2748-B2747)/B2747)/($K$7*卓尔金历!$O$8),0),卓尔金历!$N$11),0),1)</f>
        <v>0.14423423573114946</v>
      </c>
      <c r="M2748">
        <f t="shared" si="331"/>
        <v>412191.57895152853</v>
      </c>
      <c r="N2748">
        <f t="shared" si="332"/>
        <v>-2.9083629083629117E-2</v>
      </c>
      <c r="O2748">
        <f t="shared" si="334"/>
        <v>9.6036353347450323E-2</v>
      </c>
      <c r="P2748">
        <f t="shared" si="335"/>
        <v>1</v>
      </c>
      <c r="Q2748">
        <f t="shared" si="333"/>
        <v>2185.6815023072718</v>
      </c>
    </row>
    <row r="2749" spans="1:17">
      <c r="A2749" s="842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327"/>
        <v>0.39104089119322832</v>
      </c>
      <c r="G2749">
        <f>LN(F2749/参数实验室!$E$58)/参数实验室!$E$59</f>
        <v>-0.68333812969491692</v>
      </c>
      <c r="H2749" s="905">
        <f>INDEX(神经网络!$F$10:$BN$70,MATCH(ROUND(G2749*2,1)/2,神经网络!$D$10:$D$70,0),MATCH(ROUND(E2749*2,1)/2,神经网络!$F$8:$BN$8,0))</f>
        <v>-0.89591377767812164</v>
      </c>
      <c r="I2749">
        <f t="shared" si="328"/>
        <v>1738800.0490869179</v>
      </c>
      <c r="J2749">
        <f t="shared" si="329"/>
        <v>4629.2246917521234</v>
      </c>
      <c r="K2749">
        <f t="shared" si="330"/>
        <v>375.61366424596611</v>
      </c>
      <c r="L2749">
        <f>MIN(MAX(L2748*(1+MAX(MIN(((B2749-B2748)/B2748)/($K$7*卓尔金历!$O$8),0),-卓尔金历!$N$11))+MIN(MAX(((B2749-B2748)/B2748)/($K$7*卓尔金历!$O$8),0),卓尔金历!$N$11),0),1)</f>
        <v>1</v>
      </c>
      <c r="M2749">
        <f t="shared" si="331"/>
        <v>407923.33427261992</v>
      </c>
      <c r="N2749">
        <f t="shared" si="332"/>
        <v>8.7343243293905901E-2</v>
      </c>
      <c r="O2749">
        <f t="shared" si="334"/>
        <v>9.7264390791365229E-2</v>
      </c>
      <c r="P2749">
        <f t="shared" si="335"/>
        <v>0.21395590952439847</v>
      </c>
      <c r="Q2749">
        <f t="shared" si="333"/>
        <v>2028.7649664936835</v>
      </c>
    </row>
    <row r="2750" spans="1:17">
      <c r="A2750" s="842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327"/>
        <v>0.4119251633571136</v>
      </c>
      <c r="G2750">
        <f>LN(F2750/参数实验室!$E$58)/参数实验室!$E$59</f>
        <v>-0.65603020742520557</v>
      </c>
      <c r="H2750" s="905">
        <f>INDEX(神经网络!$F$10:$BN$70,MATCH(ROUND(G2750*2,1)/2,神经网络!$D$10:$D$70,0),MATCH(ROUND(E2750*2,1)/2,神经网络!$F$8:$BN$8,0))</f>
        <v>-0.89689848986930698</v>
      </c>
      <c r="I2750">
        <f t="shared" si="328"/>
        <v>1819072.2392326163</v>
      </c>
      <c r="J2750">
        <f t="shared" si="329"/>
        <v>4390.6867243924808</v>
      </c>
      <c r="K2750">
        <f t="shared" si="330"/>
        <v>414.3024436534613</v>
      </c>
      <c r="L2750">
        <f>MIN(MAX(L2749*(1+MAX(MIN(((B2750-B2749)/B2749)/($K$7*卓尔金历!$O$8),0),-卓尔金历!$N$11))+MIN(MAX(((B2750-B2749)/B2749)/($K$7*卓尔金历!$O$8),0),卓尔金历!$N$11),0),1)</f>
        <v>0</v>
      </c>
      <c r="M2750">
        <f t="shared" si="331"/>
        <v>426755.22898690525</v>
      </c>
      <c r="N2750">
        <f t="shared" si="332"/>
        <v>-5.1528707989621794E-2</v>
      </c>
      <c r="O2750">
        <f t="shared" si="334"/>
        <v>9.5409089542150799E-2</v>
      </c>
      <c r="P2750">
        <f t="shared" si="335"/>
        <v>0.77321739981293702</v>
      </c>
      <c r="Q2750">
        <f t="shared" si="333"/>
        <v>2048.803756384737</v>
      </c>
    </row>
    <row r="2751" spans="1:17">
      <c r="A2751" s="842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327"/>
        <v>0.42331120014672841</v>
      </c>
      <c r="G2751">
        <f>LN(F2751/参数实验室!$E$58)/参数实验室!$E$59</f>
        <v>-0.64171958128644502</v>
      </c>
      <c r="H2751" s="905">
        <f>INDEX(神经网络!$F$10:$BN$70,MATCH(ROUND(G2751*2,1)/2,神经网络!$D$10:$D$70,0),MATCH(ROUND(E2751*2,1)/2,神经网络!$F$8:$BN$8,0))</f>
        <v>-0.92865578916765346</v>
      </c>
      <c r="I2751">
        <f t="shared" si="328"/>
        <v>1833751.2769286912</v>
      </c>
      <c r="J2751">
        <f t="shared" si="329"/>
        <v>4351.1831132037814</v>
      </c>
      <c r="K2751">
        <f t="shared" si="330"/>
        <v>421.43739512228848</v>
      </c>
      <c r="L2751">
        <f>MIN(MAX(L2750*(1+MAX(MIN(((B2751-B2750)/B2750)/($K$7*卓尔金历!$O$8),0),-卓尔金历!$N$11))+MIN(MAX(((B2751-B2750)/B2750)/($K$7*卓尔金历!$O$8),0),卓尔金历!$N$11),0),1)</f>
        <v>0</v>
      </c>
      <c r="M2751">
        <f t="shared" si="331"/>
        <v>426755.22898690525</v>
      </c>
      <c r="N2751">
        <f t="shared" si="332"/>
        <v>-8.9971372745035662E-3</v>
      </c>
      <c r="O2751">
        <f t="shared" si="334"/>
        <v>9.5486736063961755E-2</v>
      </c>
      <c r="P2751">
        <f t="shared" si="335"/>
        <v>1</v>
      </c>
      <c r="Q2751">
        <f t="shared" si="333"/>
        <v>2061.5872517925168</v>
      </c>
    </row>
    <row r="2752" spans="1:17">
      <c r="A2752" s="842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327"/>
        <v>0.46980190922535769</v>
      </c>
      <c r="G2752">
        <f>LN(F2752/参数实验室!$E$58)/参数实验室!$E$59</f>
        <v>-0.58702793735298175</v>
      </c>
      <c r="H2752" s="905">
        <f>INDEX(神经网络!$F$10:$BN$70,MATCH(ROUND(G2752*2,1)/2,神经网络!$D$10:$D$70,0),MATCH(ROUND(E2752*2,1)/2,神经网络!$F$8:$BN$8,0))</f>
        <v>-0.86305148853944647</v>
      </c>
      <c r="I2752">
        <f t="shared" si="328"/>
        <v>1973879.982618653</v>
      </c>
      <c r="J2752">
        <f t="shared" si="329"/>
        <v>3993.136746338932</v>
      </c>
      <c r="K2752">
        <f t="shared" si="330"/>
        <v>494.31815337363173</v>
      </c>
      <c r="L2752">
        <f>MIN(MAX(L2751*(1+MAX(MIN(((B2752-B2751)/B2751)/($K$7*卓尔金历!$O$8),0),-卓尔金历!$N$11))+MIN(MAX(((B2752-B2751)/B2751)/($K$7*卓尔金历!$O$8),0),卓尔金历!$N$11),0),1)</f>
        <v>0</v>
      </c>
      <c r="M2752">
        <f t="shared" si="331"/>
        <v>426755.22898690525</v>
      </c>
      <c r="N2752">
        <f t="shared" si="332"/>
        <v>-8.2287129166857653E-2</v>
      </c>
      <c r="O2752">
        <f t="shared" si="334"/>
        <v>9.2899719457548796E-2</v>
      </c>
      <c r="P2752">
        <f t="shared" si="335"/>
        <v>0.22837576216021996</v>
      </c>
      <c r="Q2752">
        <f t="shared" si="333"/>
        <v>2219.1263667724188</v>
      </c>
    </row>
    <row r="2753" spans="1:17">
      <c r="A2753" s="842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327"/>
        <v>0.45063497296732324</v>
      </c>
      <c r="G2753">
        <f>LN(F2753/参数实验室!$E$58)/参数实验室!$E$59</f>
        <v>-0.60888994362079063</v>
      </c>
      <c r="H2753" s="905">
        <f>INDEX(神经网络!$F$10:$BN$70,MATCH(ROUND(G2753*2,1)/2,神经网络!$D$10:$D$70,0),MATCH(ROUND(E2753*2,1)/2,神经网络!$F$8:$BN$8,0))</f>
        <v>-0.89718249187933896</v>
      </c>
      <c r="I2753">
        <f t="shared" si="328"/>
        <v>1885852.27201262</v>
      </c>
      <c r="J2753">
        <f t="shared" si="329"/>
        <v>4199.4732851841491</v>
      </c>
      <c r="K2753">
        <f t="shared" si="330"/>
        <v>449.06876266267864</v>
      </c>
      <c r="L2753">
        <f>MIN(MAX(L2752*(1+MAX(MIN(((B2753-B2752)/B2752)/($K$7*卓尔金历!$O$8),0),-卓尔金历!$N$11))+MIN(MAX(((B2753-B2752)/B2752)/($K$7*卓尔金历!$O$8),0),卓尔金历!$N$11),0),1)</f>
        <v>1</v>
      </c>
      <c r="M2753">
        <f t="shared" si="331"/>
        <v>426755.22898690525</v>
      </c>
      <c r="N2753">
        <f t="shared" si="332"/>
        <v>5.1672795587177085E-2</v>
      </c>
      <c r="O2753">
        <f t="shared" si="334"/>
        <v>9.1903103255810706E-2</v>
      </c>
      <c r="P2753">
        <f t="shared" si="335"/>
        <v>0.72219504028634851</v>
      </c>
      <c r="Q2753">
        <f t="shared" si="333"/>
        <v>2196.5252079327338</v>
      </c>
    </row>
    <row r="2754" spans="1:17">
      <c r="A2754" s="842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327"/>
        <v>0.48092507476321572</v>
      </c>
      <c r="G2754">
        <f>LN(F2754/参数实验室!$E$58)/参数实验室!$E$59</f>
        <v>-0.57474616793228872</v>
      </c>
      <c r="H2754" s="905">
        <f>INDEX(神经网络!$F$10:$BN$70,MATCH(ROUND(G2754*2,1)/2,神经网络!$D$10:$D$70,0),MATCH(ROUND(E2754*2,1)/2,神经网络!$F$8:$BN$8,0))</f>
        <v>-0.82297999260102905</v>
      </c>
      <c r="I2754">
        <f t="shared" si="328"/>
        <v>2008057.230105543</v>
      </c>
      <c r="J2754">
        <f t="shared" si="329"/>
        <v>3896.1573760025522</v>
      </c>
      <c r="K2754">
        <f t="shared" si="330"/>
        <v>515.39428116371539</v>
      </c>
      <c r="L2754">
        <f>MIN(MAX(L2753*(1+MAX(MIN(((B2754-B2753)/B2753)/($K$7*卓尔金历!$O$8),0),-卓尔金历!$N$11))+MIN(MAX(((B2754-B2753)/B2753)/($K$7*卓尔金历!$O$8),0),卓尔金历!$N$11),0),1)</f>
        <v>0</v>
      </c>
      <c r="M2754">
        <f t="shared" si="331"/>
        <v>454409.35950828658</v>
      </c>
      <c r="N2754">
        <f t="shared" si="332"/>
        <v>-7.2227131495681371E-2</v>
      </c>
      <c r="O2754">
        <f t="shared" si="334"/>
        <v>9.1135537384646248E-2</v>
      </c>
      <c r="P2754">
        <f t="shared" si="335"/>
        <v>0.34580558383914267</v>
      </c>
      <c r="Q2754">
        <f t="shared" si="333"/>
        <v>2299.3201746781288</v>
      </c>
    </row>
    <row r="2755" spans="1:17">
      <c r="A2755" s="842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327"/>
        <v>0.49029219445526262</v>
      </c>
      <c r="G2755">
        <f>LN(F2755/参数实验室!$E$58)/参数实验室!$E$59</f>
        <v>-0.56462171226607494</v>
      </c>
      <c r="H2755" s="905">
        <f>INDEX(神经网络!$F$10:$BN$70,MATCH(ROUND(G2755*2,1)/2,神经网络!$D$10:$D$70,0),MATCH(ROUND(E2755*2,1)/2,神经网络!$F$8:$BN$8,0))</f>
        <v>-0.74865520614701209</v>
      </c>
      <c r="I2755">
        <f t="shared" si="328"/>
        <v>2022272.59647994</v>
      </c>
      <c r="J2755">
        <f t="shared" si="329"/>
        <v>3862.6431507122606</v>
      </c>
      <c r="K2755">
        <f t="shared" si="330"/>
        <v>523.54631726905416</v>
      </c>
      <c r="L2755">
        <f>MIN(MAX(L2754*(1+MAX(MIN(((B2755-B2754)/B2754)/($K$7*卓尔金历!$O$8),0),-卓尔金历!$N$11))+MIN(MAX(((B2755-B2754)/B2754)/($K$7*卓尔金历!$O$8),0),卓尔金历!$N$11),0),1)</f>
        <v>0</v>
      </c>
      <c r="M2755">
        <f t="shared" si="331"/>
        <v>454409.35950828658</v>
      </c>
      <c r="N2755">
        <f t="shared" si="332"/>
        <v>-8.6018664175924794E-3</v>
      </c>
      <c r="O2755">
        <f t="shared" si="334"/>
        <v>8.7228407813606024E-2</v>
      </c>
      <c r="P2755">
        <f t="shared" si="335"/>
        <v>1</v>
      </c>
      <c r="Q2755">
        <f t="shared" si="333"/>
        <v>2304.9489436369399</v>
      </c>
    </row>
    <row r="2756" spans="1:17">
      <c r="A2756" s="842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327"/>
        <v>0.45678323096485823</v>
      </c>
      <c r="G2756">
        <f>LN(F2756/参数实验室!$E$58)/参数实验室!$E$59</f>
        <v>-0.60177748447870538</v>
      </c>
      <c r="H2756" s="905">
        <f>INDEX(神经网络!$F$10:$BN$70,MATCH(ROUND(G2756*2,1)/2,神经网络!$D$10:$D$70,0),MATCH(ROUND(E2756*2,1)/2,神经网络!$F$8:$BN$8,0))</f>
        <v>-0.8227821082935034</v>
      </c>
      <c r="I2756">
        <f t="shared" si="328"/>
        <v>1912693.6070805814</v>
      </c>
      <c r="J2756">
        <f t="shared" si="329"/>
        <v>4142.2130002793165</v>
      </c>
      <c r="K2756">
        <f t="shared" si="330"/>
        <v>461.7564589149822</v>
      </c>
      <c r="L2756">
        <f>MIN(MAX(L2755*(1+MAX(MIN(((B2756-B2755)/B2755)/($K$7*卓尔金历!$O$8),0),-卓尔金历!$N$11))+MIN(MAX(((B2756-B2755)/B2755)/($K$7*卓尔金历!$O$8),0),卓尔金历!$N$11),0),1)</f>
        <v>1</v>
      </c>
      <c r="M2756">
        <f t="shared" si="331"/>
        <v>454409.35950828658</v>
      </c>
      <c r="N2756">
        <f t="shared" si="332"/>
        <v>7.2377861132603999E-2</v>
      </c>
      <c r="O2756">
        <f t="shared" si="334"/>
        <v>6.8733312989595299E-2</v>
      </c>
      <c r="P2756">
        <f t="shared" si="335"/>
        <v>8.2721623005421241E-2</v>
      </c>
      <c r="Q2756">
        <f t="shared" si="333"/>
        <v>2180.052836010057</v>
      </c>
    </row>
    <row r="2757" spans="1:17">
      <c r="A2757" s="842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336">C2757/B2757</f>
        <v>0.43004332823342989</v>
      </c>
      <c r="G2757">
        <f>LN(F2757/参数实验室!$E$58)/参数实验室!$E$59</f>
        <v>-0.6334382449086492</v>
      </c>
      <c r="H2757" s="905">
        <f>INDEX(神经网络!$F$10:$BN$70,MATCH(ROUND(G2757*2,1)/2,神经网络!$D$10:$D$70,0),MATCH(ROUND(E2757*2,1)/2,神经网络!$F$8:$BN$8,0))</f>
        <v>-0.89689848986930698</v>
      </c>
      <c r="I2757">
        <f t="shared" si="328"/>
        <v>1821763.8809403752</v>
      </c>
      <c r="J2757">
        <f t="shared" si="329"/>
        <v>4381.5490203902464</v>
      </c>
      <c r="K2757">
        <f t="shared" si="330"/>
        <v>415.78078265528984</v>
      </c>
      <c r="L2757">
        <f>MIN(MAX(L2756*(1+MAX(MIN(((B2757-B2756)/B2756)/($K$7*卓尔金历!$O$8),0),-卓尔金历!$N$11))+MIN(MAX(((B2757-B2756)/B2756)/($K$7*卓尔金历!$O$8),0),卓尔金历!$N$11),0),1)</f>
        <v>1</v>
      </c>
      <c r="M2757">
        <f t="shared" si="331"/>
        <v>432806.67392253707</v>
      </c>
      <c r="N2757">
        <f t="shared" si="332"/>
        <v>5.7779747225647458E-2</v>
      </c>
      <c r="O2757">
        <f t="shared" si="334"/>
        <v>5.9969518281870575E-2</v>
      </c>
      <c r="P2757">
        <f t="shared" si="335"/>
        <v>0.10848814479657244</v>
      </c>
      <c r="Q2757">
        <f t="shared" si="333"/>
        <v>2171.4795651891445</v>
      </c>
    </row>
    <row r="2758" spans="1:17">
      <c r="A2758" s="842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336"/>
        <v>0.45107133049788772</v>
      </c>
      <c r="G2758">
        <f>LN(F2758/参数实验室!$E$58)/参数实验室!$E$59</f>
        <v>-0.60838196440151804</v>
      </c>
      <c r="H2758" s="905">
        <f>INDEX(神经网络!$F$10:$BN$70,MATCH(ROUND(G2758*2,1)/2,神经网络!$D$10:$D$70,0),MATCH(ROUND(E2758*2,1)/2,神经网络!$F$8:$BN$8,0))</f>
        <v>-0.78846605941141401</v>
      </c>
      <c r="I2758">
        <f t="shared" si="328"/>
        <v>1895316.8010355218</v>
      </c>
      <c r="J2758">
        <f t="shared" si="329"/>
        <v>4184.3102829096988</v>
      </c>
      <c r="K2758">
        <f t="shared" si="330"/>
        <v>452.95799615451807</v>
      </c>
      <c r="L2758">
        <f>MIN(MAX(L2757*(1+MAX(MIN(((B2758-B2757)/B2757)/($K$7*卓尔金历!$O$8),0),-卓尔金历!$N$11))+MIN(MAX(((B2758-B2757)/B2757)/($K$7*卓尔金历!$O$8),0),卓尔金历!$N$11),0),1)</f>
        <v>0</v>
      </c>
      <c r="M2758">
        <f t="shared" si="331"/>
        <v>450281.05412994249</v>
      </c>
      <c r="N2758">
        <f t="shared" si="332"/>
        <v>-4.5015755058922198E-2</v>
      </c>
      <c r="O2758">
        <f t="shared" si="334"/>
        <v>5.8253471748896821E-2</v>
      </c>
      <c r="P2758">
        <f t="shared" si="335"/>
        <v>0.33322027999370679</v>
      </c>
      <c r="Q2758">
        <f t="shared" si="333"/>
        <v>2180.9909961785006</v>
      </c>
    </row>
    <row r="2759" spans="1:17">
      <c r="A2759" s="842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336"/>
        <v>0.41776398305314899</v>
      </c>
      <c r="G2759">
        <f>LN(F2759/参数实验室!$E$58)/参数实验室!$E$59</f>
        <v>-0.64864291369308824</v>
      </c>
      <c r="H2759" s="905">
        <f>INDEX(神经网络!$F$10:$BN$70,MATCH(ROUND(G2759*2,1)/2,神经网络!$D$10:$D$70,0),MATCH(ROUND(E2759*2,1)/2,神经网络!$F$8:$BN$8,0))</f>
        <v>-0.86252488949302653</v>
      </c>
      <c r="I2759">
        <f t="shared" si="328"/>
        <v>1815511.7160302021</v>
      </c>
      <c r="J2759">
        <f t="shared" si="329"/>
        <v>4407.76505327002</v>
      </c>
      <c r="K2759">
        <f t="shared" si="330"/>
        <v>411.88940292616451</v>
      </c>
      <c r="L2759">
        <f>MIN(MAX(L2758*(1+MAX(MIN(((B2759-B2758)/B2758)/($K$7*卓尔金历!$O$8),0),-卓尔金历!$N$11))+MIN(MAX(((B2759-B2758)/B2758)/($K$7*卓尔金历!$O$8),0),卓尔金历!$N$11),0),1)</f>
        <v>1</v>
      </c>
      <c r="M2759">
        <f t="shared" si="331"/>
        <v>450281.05412994249</v>
      </c>
      <c r="N2759">
        <f t="shared" si="332"/>
        <v>5.3403011548401248E-2</v>
      </c>
      <c r="O2759">
        <f t="shared" si="334"/>
        <v>5.8288032646693709E-2</v>
      </c>
      <c r="P2759">
        <f t="shared" si="335"/>
        <v>0.15088203826722335</v>
      </c>
      <c r="Q2759">
        <f t="shared" si="333"/>
        <v>2150.390106741514</v>
      </c>
    </row>
    <row r="2760" spans="1:17">
      <c r="A2760" s="842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336"/>
        <v>0.40021282747842274</v>
      </c>
      <c r="G2760">
        <f>LN(F2760/参数实验室!$E$58)/参数实验室!$E$59</f>
        <v>-0.67116973577542061</v>
      </c>
      <c r="H2760" s="905">
        <f>INDEX(神经网络!$F$10:$BN$70,MATCH(ROUND(G2760*2,1)/2,神经网络!$D$10:$D$70,0),MATCH(ROUND(E2760*2,1)/2,神经网络!$F$8:$BN$8,0))</f>
        <v>-0.82196347698440142</v>
      </c>
      <c r="I2760">
        <f t="shared" si="328"/>
        <v>1766888.0188203589</v>
      </c>
      <c r="J2760">
        <f t="shared" si="329"/>
        <v>4544.6311001157164</v>
      </c>
      <c r="K2760">
        <f t="shared" si="330"/>
        <v>388.7857957877747</v>
      </c>
      <c r="L2760">
        <f>MIN(MAX(L2759*(1+MAX(MIN(((B2760-B2759)/B2759)/($K$7*卓尔金历!$O$8),0),-卓尔金历!$N$11))+MIN(MAX(((B2760-B2759)/B2759)/($K$7*卓尔金历!$O$8),0),卓尔金历!$N$11),0),1)</f>
        <v>1</v>
      </c>
      <c r="M2760">
        <f t="shared" si="331"/>
        <v>438221.46264285618</v>
      </c>
      <c r="N2760">
        <f t="shared" si="332"/>
        <v>3.1051121189900693E-2</v>
      </c>
      <c r="O2760">
        <f t="shared" si="334"/>
        <v>5.4354798384458433E-2</v>
      </c>
      <c r="P2760">
        <f t="shared" si="335"/>
        <v>0.65082136386479461</v>
      </c>
      <c r="Q2760">
        <f t="shared" si="333"/>
        <v>2141.7004280552887</v>
      </c>
    </row>
    <row r="2761" spans="1:17">
      <c r="A2761" s="842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336"/>
        <v>0.41080562866368381</v>
      </c>
      <c r="G2761">
        <f>LN(F2761/参数实验室!$E$58)/参数实验室!$E$59</f>
        <v>-0.65745860339284956</v>
      </c>
      <c r="H2761" s="905">
        <f>INDEX(神经网络!$F$10:$BN$70,MATCH(ROUND(G2761*2,1)/2,神经网络!$D$10:$D$70,0),MATCH(ROUND(E2761*2,1)/2,神经网络!$F$8:$BN$8,0))</f>
        <v>-0.82196347698440142</v>
      </c>
      <c r="I2761">
        <f t="shared" si="328"/>
        <v>1785658.3667903354</v>
      </c>
      <c r="J2761">
        <f t="shared" si="329"/>
        <v>4485.8944176210034</v>
      </c>
      <c r="K2761">
        <f t="shared" si="330"/>
        <v>398.06072112979433</v>
      </c>
      <c r="L2761">
        <f>MIN(MAX(L2760*(1+MAX(MIN(((B2761-B2760)/B2760)/($K$7*卓尔金历!$O$8),0),-卓尔金历!$N$11))+MIN(MAX(((B2761-B2760)/B2760)/($K$7*卓尔金历!$O$8),0),卓尔金历!$N$11),0),1)</f>
        <v>0.61970808866520732</v>
      </c>
      <c r="M2761">
        <f t="shared" si="331"/>
        <v>442876.86199703265</v>
      </c>
      <c r="N2761">
        <f t="shared" si="332"/>
        <v>-1.2924411509047872E-2</v>
      </c>
      <c r="O2761">
        <f t="shared" si="334"/>
        <v>5.0168977389907998E-2</v>
      </c>
      <c r="P2761">
        <f t="shared" si="335"/>
        <v>1</v>
      </c>
      <c r="Q2761">
        <f t="shared" si="333"/>
        <v>2156.5079990001996</v>
      </c>
    </row>
    <row r="2762" spans="1:17">
      <c r="A2762" s="842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336"/>
        <v>0.4025644260391939</v>
      </c>
      <c r="G2762">
        <f>LN(F2762/参数实验室!$E$58)/参数实验室!$E$59</f>
        <v>-0.66809478680974621</v>
      </c>
      <c r="H2762" s="905">
        <f>INDEX(神经网络!$F$10:$BN$70,MATCH(ROUND(G2762*2,1)/2,神经网络!$D$10:$D$70,0),MATCH(ROUND(E2762*2,1)/2,神经网络!$F$8:$BN$8,0))</f>
        <v>-0.82196347698440142</v>
      </c>
      <c r="I2762">
        <f t="shared" si="328"/>
        <v>1746425.691316721</v>
      </c>
      <c r="J2762">
        <f t="shared" si="329"/>
        <v>4605.8018435018548</v>
      </c>
      <c r="K2762">
        <f t="shared" si="330"/>
        <v>379.17951111611205</v>
      </c>
      <c r="L2762">
        <f>MIN(MAX(L2761*(1+MAX(MIN(((B2762-B2761)/B2761)/($K$7*卓尔金历!$O$8),0),-卓尔金历!$N$11))+MIN(MAX(((B2762-B2761)/B2761)/($K$7*卓尔金历!$O$8),0),卓尔金历!$N$11),0),1)</f>
        <v>1</v>
      </c>
      <c r="M2762">
        <f t="shared" si="331"/>
        <v>436846.82871941384</v>
      </c>
      <c r="N2762">
        <f t="shared" si="332"/>
        <v>2.6729881427847109E-2</v>
      </c>
      <c r="O2762">
        <f t="shared" si="334"/>
        <v>4.9841143231595129E-2</v>
      </c>
      <c r="P2762">
        <f t="shared" si="335"/>
        <v>0.70448591415646722</v>
      </c>
      <c r="Q2762">
        <f t="shared" si="333"/>
        <v>2109.12739134617</v>
      </c>
    </row>
    <row r="2763" spans="1:17">
      <c r="A2763" s="842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336"/>
        <v>0.4156390214938111</v>
      </c>
      <c r="G2763">
        <f>LN(F2763/参数实验室!$E$58)/参数实验室!$E$59</f>
        <v>-0.65131940292253798</v>
      </c>
      <c r="H2763" s="905">
        <f>INDEX(神经网络!$F$10:$BN$70,MATCH(ROUND(G2763*2,1)/2,神经网络!$D$10:$D$70,0),MATCH(ROUND(E2763*2,1)/2,神经网络!$F$8:$BN$8,0))</f>
        <v>-0.89689848986930698</v>
      </c>
      <c r="I2763">
        <f t="shared" si="328"/>
        <v>1771273.8647853686</v>
      </c>
      <c r="J2763">
        <f t="shared" si="329"/>
        <v>4526.0763736482968</v>
      </c>
      <c r="K2763">
        <f t="shared" si="330"/>
        <v>391.34864694243163</v>
      </c>
      <c r="L2763">
        <f>MIN(MAX(L2762*(1+MAX(MIN(((B2763-B2762)/B2762)/($K$7*卓尔金历!$O$8),0),-卓尔金历!$N$11))+MIN(MAX(((B2763-B2762)/B2762)/($K$7*卓尔金历!$O$8),0),卓尔金历!$N$11),0),1)</f>
        <v>0.49067129976795276</v>
      </c>
      <c r="M2763">
        <f t="shared" si="331"/>
        <v>443062.29258553719</v>
      </c>
      <c r="N2763">
        <f t="shared" si="332"/>
        <v>-1.7309791554762453E-2</v>
      </c>
      <c r="O2763">
        <f t="shared" si="334"/>
        <v>5.0319742090926226E-2</v>
      </c>
      <c r="P2763">
        <f t="shared" si="335"/>
        <v>1</v>
      </c>
      <c r="Q2763">
        <f t="shared" si="333"/>
        <v>2130.2680972515782</v>
      </c>
    </row>
    <row r="2764" spans="1:17">
      <c r="A2764" s="842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336"/>
        <v>0.45310039400686875</v>
      </c>
      <c r="G2764">
        <f>LN(F2764/参数实验室!$E$58)/参数实验室!$E$59</f>
        <v>-0.60602629689891274</v>
      </c>
      <c r="H2764" s="905">
        <f>INDEX(神经网络!$F$10:$BN$70,MATCH(ROUND(G2764*2,1)/2,神经网络!$D$10:$D$70,0),MATCH(ROUND(E2764*2,1)/2,神经网络!$F$8:$BN$8,0))</f>
        <v>-0.89718249187933896</v>
      </c>
      <c r="I2764">
        <f t="shared" si="328"/>
        <v>1875477.2117302499</v>
      </c>
      <c r="J2764">
        <f t="shared" si="329"/>
        <v>4229.2007501695853</v>
      </c>
      <c r="K2764">
        <f t="shared" si="330"/>
        <v>443.45901803196404</v>
      </c>
      <c r="L2764">
        <f>MIN(MAX(L2763*(1+MAX(MIN(((B2764-B2763)/B2763)/($K$7*卓尔金历!$O$8),0),-卓尔金历!$N$11))+MIN(MAX(((B2764-B2763)/B2763)/($K$7*卓尔金历!$O$8),0),卓尔金历!$N$11),0),1)</f>
        <v>0</v>
      </c>
      <c r="M2764">
        <f t="shared" si="331"/>
        <v>455851.72879953356</v>
      </c>
      <c r="N2764">
        <f t="shared" si="332"/>
        <v>-6.5592269986246787E-2</v>
      </c>
      <c r="O2764">
        <f t="shared" si="334"/>
        <v>5.3069899498893833E-2</v>
      </c>
      <c r="P2764">
        <f t="shared" si="335"/>
        <v>3.9659607867352148E-2</v>
      </c>
      <c r="Q2764">
        <f t="shared" si="333"/>
        <v>2255.5909341300057</v>
      </c>
    </row>
    <row r="2765" spans="1:17">
      <c r="A2765" s="842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336"/>
        <v>0.49173458243980517</v>
      </c>
      <c r="G2765">
        <f>LN(F2765/参数实验室!$E$58)/参数实验室!$E$59</f>
        <v>-0.56307991375794819</v>
      </c>
      <c r="H2765" s="905">
        <f>INDEX(神经网络!$F$10:$BN$70,MATCH(ROUND(G2765*2,1)/2,神经网络!$D$10:$D$70,0),MATCH(ROUND(E2765*2,1)/2,神经网络!$F$8:$BN$8,0))</f>
        <v>-0.86305106313726965</v>
      </c>
      <c r="I2765">
        <f t="shared" si="328"/>
        <v>1999019.5876389858</v>
      </c>
      <c r="J2765">
        <f t="shared" si="329"/>
        <v>3918.6864051713819</v>
      </c>
      <c r="K2765">
        <f t="shared" si="330"/>
        <v>510.12491966719642</v>
      </c>
      <c r="L2765">
        <f>MIN(MAX(L2764*(1+MAX(MIN(((B2765-B2764)/B2764)/($K$7*卓尔金历!$O$8),0),-卓尔金历!$N$11))+MIN(MAX(((B2765-B2764)/B2764)/($K$7*卓尔金历!$O$8),0),卓尔金历!$N$11),0),1)</f>
        <v>0</v>
      </c>
      <c r="M2765">
        <f t="shared" si="331"/>
        <v>455851.72879953356</v>
      </c>
      <c r="N2765">
        <f t="shared" si="332"/>
        <v>-7.3421519417292386E-2</v>
      </c>
      <c r="O2765">
        <f t="shared" si="334"/>
        <v>5.1703501042853171E-2</v>
      </c>
      <c r="P2765">
        <f t="shared" si="335"/>
        <v>3.4458732854731458E-2</v>
      </c>
      <c r="Q2765">
        <f t="shared" si="333"/>
        <v>2261.4836148944291</v>
      </c>
    </row>
    <row r="2766" spans="1:17">
      <c r="A2766" s="842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336"/>
        <v>0.54357795438612733</v>
      </c>
      <c r="G2766">
        <f>LN(F2766/参数实验室!$E$58)/参数实验室!$E$59</f>
        <v>-0.51047168191663184</v>
      </c>
      <c r="H2766" s="905">
        <f>INDEX(神经网络!$F$10:$BN$70,MATCH(ROUND(G2766*2,1)/2,神经网络!$D$10:$D$70,0),MATCH(ROUND(E2766*2,1)/2,神经网络!$F$8:$BN$8,0))</f>
        <v>-0.78880968021516173</v>
      </c>
      <c r="I2766">
        <f t="shared" si="328"/>
        <v>2168082.2428159607</v>
      </c>
      <c r="J2766">
        <f t="shared" si="329"/>
        <v>3534.6833725709271</v>
      </c>
      <c r="K2766">
        <f t="shared" si="330"/>
        <v>613.37382002592813</v>
      </c>
      <c r="L2766">
        <f>MIN(MAX(L2765*(1+MAX(MIN(((B2766-B2765)/B2765)/($K$7*卓尔金历!$O$8),0),-卓尔金历!$N$11))+MIN(MAX(((B2766-B2765)/B2765)/($K$7*卓尔金历!$O$8),0),卓尔金历!$N$11),0),1)</f>
        <v>0</v>
      </c>
      <c r="M2766">
        <f t="shared" si="331"/>
        <v>455851.72879953356</v>
      </c>
      <c r="N2766">
        <f t="shared" si="332"/>
        <v>-9.7992794752266174E-2</v>
      </c>
      <c r="O2766">
        <f t="shared" si="334"/>
        <v>5.529048997778719E-2</v>
      </c>
      <c r="P2766">
        <f t="shared" si="335"/>
        <v>2.2113947730102074E-2</v>
      </c>
      <c r="Q2766">
        <f t="shared" si="333"/>
        <v>2268.0741910756424</v>
      </c>
    </row>
    <row r="2767" spans="1:17">
      <c r="A2767" s="842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336"/>
        <v>0.50460821059952266</v>
      </c>
      <c r="G2767">
        <f>LN(F2767/参数实验室!$E$58)/参数实验室!$E$59</f>
        <v>-0.54951600405455148</v>
      </c>
      <c r="H2767" s="905">
        <f>INDEX(神经网络!$F$10:$BN$70,MATCH(ROUND(G2767*2,1)/2,神经网络!$D$10:$D$70,0),MATCH(ROUND(E2767*2,1)/2,神经网络!$F$8:$BN$8,0))</f>
        <v>-0.89698001827091334</v>
      </c>
      <c r="I2767">
        <f t="shared" si="328"/>
        <v>2046108.8949969732</v>
      </c>
      <c r="J2767">
        <f t="shared" si="329"/>
        <v>3786.7802561749331</v>
      </c>
      <c r="K2767">
        <f t="shared" si="330"/>
        <v>540.32945050362378</v>
      </c>
      <c r="L2767">
        <f>MIN(MAX(L2766*(1+MAX(MIN(((B2767-B2766)/B2766)/($K$7*卓尔金历!$O$8),0),-卓尔金历!$N$11))+MIN(MAX(((B2767-B2766)/B2766)/($K$7*卓尔金历!$O$8),0),卓尔金历!$N$11),0),1)</f>
        <v>1</v>
      </c>
      <c r="M2767">
        <f t="shared" si="331"/>
        <v>455851.72879953356</v>
      </c>
      <c r="N2767">
        <f t="shared" si="332"/>
        <v>7.1320923837272829E-2</v>
      </c>
      <c r="O2767">
        <f t="shared" si="334"/>
        <v>5.6592765361502755E-2</v>
      </c>
      <c r="P2767">
        <f t="shared" si="335"/>
        <v>4.2501324714394856E-2</v>
      </c>
      <c r="Q2767">
        <f t="shared" si="333"/>
        <v>2265.2524788030305</v>
      </c>
    </row>
    <row r="2768" spans="1:17">
      <c r="A2768" s="842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336"/>
        <v>0.53274068218229931</v>
      </c>
      <c r="G2768">
        <f>LN(F2768/参数实验室!$E$58)/参数实验室!$E$59</f>
        <v>-0.52104137414203322</v>
      </c>
      <c r="H2768" s="905">
        <f>INDEX(神经网络!$F$10:$BN$70,MATCH(ROUND(G2768*2,1)/2,神经网络!$D$10:$D$70,0),MATCH(ROUND(E2768*2,1)/2,神经网络!$F$8:$BN$8,0))</f>
        <v>-0.74877323144932084</v>
      </c>
      <c r="I2768">
        <f t="shared" si="328"/>
        <v>2162495.3422157308</v>
      </c>
      <c r="J2768">
        <f t="shared" si="329"/>
        <v>3546.6421930489605</v>
      </c>
      <c r="K2768">
        <f t="shared" si="330"/>
        <v>609.73033774142493</v>
      </c>
      <c r="L2768">
        <f>MIN(MAX(L2767*(1+MAX(MIN(((B2768-B2767)/B2767)/($K$7*卓尔金历!$O$8),0),-卓尔金历!$N$11))+MIN(MAX(((B2768-B2767)/B2767)/($K$7*卓尔金历!$O$8),0),卓尔金历!$N$11),0),1)</f>
        <v>0</v>
      </c>
      <c r="M2768">
        <f t="shared" si="331"/>
        <v>481781.41577916266</v>
      </c>
      <c r="N2768">
        <f t="shared" si="332"/>
        <v>-6.3414839753215158E-2</v>
      </c>
      <c r="O2768">
        <f t="shared" si="334"/>
        <v>5.7096490217326164E-2</v>
      </c>
      <c r="P2768">
        <f t="shared" si="335"/>
        <v>5.0653057406700466E-2</v>
      </c>
      <c r="Q2768">
        <f t="shared" si="333"/>
        <v>2270.7288483764778</v>
      </c>
    </row>
    <row r="2769" spans="1:17">
      <c r="A2769" s="842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336"/>
        <v>0.48477675266361381</v>
      </c>
      <c r="G2769">
        <f>LN(F2769/参数实验室!$E$58)/参数实验室!$E$59</f>
        <v>-0.57055941094162954</v>
      </c>
      <c r="H2769" s="905">
        <f>INDEX(神经网络!$F$10:$BN$70,MATCH(ROUND(G2769*2,1)/2,神经网络!$D$10:$D$70,0),MATCH(ROUND(E2769*2,1)/2,神经网络!$F$8:$BN$8,0))</f>
        <v>-0.86305106313726965</v>
      </c>
      <c r="I2769">
        <f t="shared" si="328"/>
        <v>2022105.5182145308</v>
      </c>
      <c r="J2769">
        <f t="shared" si="329"/>
        <v>3854.1438889110573</v>
      </c>
      <c r="K2769">
        <f t="shared" si="330"/>
        <v>524.65750540150509</v>
      </c>
      <c r="L2769">
        <f>MIN(MAX(L2768*(1+MAX(MIN(((B2769-B2768)/B2768)/($K$7*卓尔金历!$O$8),0),-卓尔金历!$N$11))+MIN(MAX(((B2769-B2768)/B2768)/($K$7*卓尔金历!$O$8),0),卓尔金历!$N$11),0),1)</f>
        <v>1</v>
      </c>
      <c r="M2769">
        <f t="shared" si="331"/>
        <v>481781.41577916266</v>
      </c>
      <c r="N2769">
        <f t="shared" si="332"/>
        <v>8.6702204260911159E-2</v>
      </c>
      <c r="O2769">
        <f t="shared" si="334"/>
        <v>6.0333171335624457E-2</v>
      </c>
      <c r="P2769">
        <f t="shared" si="335"/>
        <v>3.6393459884703237E-2</v>
      </c>
      <c r="Q2769">
        <f t="shared" si="333"/>
        <v>2263.2617582926005</v>
      </c>
    </row>
    <row r="2770" spans="1:17">
      <c r="A2770" s="842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336"/>
        <v>0.4958262679416171</v>
      </c>
      <c r="G2770">
        <f>LN(F2770/参数实验室!$E$58)/参数实验室!$E$59</f>
        <v>-0.55873071347045467</v>
      </c>
      <c r="H2770" s="905">
        <f>INDEX(神经网络!$F$10:$BN$70,MATCH(ROUND(G2770*2,1)/2,神经网络!$D$10:$D$70,0),MATCH(ROUND(E2770*2,1)/2,神经网络!$F$8:$BN$8,0))</f>
        <v>-0.86305106313726965</v>
      </c>
      <c r="I2770">
        <f t="shared" si="328"/>
        <v>2068009.4915991833</v>
      </c>
      <c r="J2770">
        <f t="shared" si="329"/>
        <v>3752.767247915087</v>
      </c>
      <c r="K2770">
        <f t="shared" si="330"/>
        <v>551.06255064129027</v>
      </c>
      <c r="L2770">
        <f>MIN(MAX(L2769*(1+MAX(MIN(((B2770-B2769)/B2769)/($K$7*卓尔金历!$O$8),0),-卓尔金历!$N$11))+MIN(MAX(((B2770-B2769)/B2769)/($K$7*卓尔金历!$O$8),0),卓尔金历!$N$11),0),1)</f>
        <v>0.22604397801526899</v>
      </c>
      <c r="M2770">
        <f t="shared" si="331"/>
        <v>492718.37287063757</v>
      </c>
      <c r="N2770">
        <f t="shared" si="332"/>
        <v>-2.6303283924517185E-2</v>
      </c>
      <c r="O2770">
        <f t="shared" si="334"/>
        <v>5.7000591357289687E-2</v>
      </c>
      <c r="P2770">
        <f t="shared" si="335"/>
        <v>0.88036075318710527</v>
      </c>
      <c r="Q2770">
        <f t="shared" si="333"/>
        <v>2265.1315989360332</v>
      </c>
    </row>
    <row r="2771" spans="1:17">
      <c r="A2771" s="842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336"/>
        <v>0.51444245550548895</v>
      </c>
      <c r="G2771">
        <f>LN(F2771/参数实验室!$E$58)/参数实验室!$E$59</f>
        <v>-0.53938558834113959</v>
      </c>
      <c r="H2771" s="905">
        <f>INDEX(神经网络!$F$10:$BN$70,MATCH(ROUND(G2771*2,1)/2,神经网络!$D$10:$D$70,0),MATCH(ROUND(E2771*2,1)/2,神经网络!$F$8:$BN$8,0))</f>
        <v>-0.96202160408341664</v>
      </c>
      <c r="I2771">
        <f t="shared" si="328"/>
        <v>2107514.9527416523</v>
      </c>
      <c r="J2771">
        <f t="shared" si="329"/>
        <v>3669.7019272973939</v>
      </c>
      <c r="K2771">
        <f t="shared" si="330"/>
        <v>574.30139954003369</v>
      </c>
      <c r="L2771">
        <f>MIN(MAX(L2770*(1+MAX(MIN(((B2771-B2770)/B2770)/($K$7*卓尔金历!$O$8),0),-卓尔金历!$N$11))+MIN(MAX(((B2771-B2770)/B2770)/($K$7*卓尔金历!$O$8),0),卓尔金历!$N$11),0),1)</f>
        <v>7.8823789844001652E-2</v>
      </c>
      <c r="M2771">
        <f t="shared" si="331"/>
        <v>494846.00385563332</v>
      </c>
      <c r="N2771">
        <f t="shared" si="332"/>
        <v>-2.213441845183476E-2</v>
      </c>
      <c r="O2771">
        <f t="shared" si="334"/>
        <v>5.6278526290463426E-2</v>
      </c>
      <c r="P2771">
        <f t="shared" si="335"/>
        <v>1</v>
      </c>
      <c r="Q2771">
        <f t="shared" si="333"/>
        <v>2303.2257868516385</v>
      </c>
    </row>
    <row r="2772" spans="1:17">
      <c r="A2772" s="842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336"/>
        <v>0.60686854060020556</v>
      </c>
      <c r="G2772">
        <f>LN(F2772/参数实验室!$E$58)/参数实验室!$E$59</f>
        <v>-0.45266474642268634</v>
      </c>
      <c r="H2772" s="905">
        <f>INDEX(神经网络!$F$10:$BN$70,MATCH(ROUND(G2772*2,1)/2,神经网络!$D$10:$D$70,0),MATCH(ROUND(E2772*2,1)/2,神经网络!$F$8:$BN$8,0))</f>
        <v>-0.82178098085310902</v>
      </c>
      <c r="I2772">
        <f t="shared" si="328"/>
        <v>2393378.7218341525</v>
      </c>
      <c r="J2772">
        <f t="shared" si="329"/>
        <v>3152.2924065280713</v>
      </c>
      <c r="K2772">
        <f t="shared" si="330"/>
        <v>759.25022592374773</v>
      </c>
      <c r="L2772">
        <f>MIN(MAX(L2771*(1+MAX(MIN(((B2772-B2771)/B2771)/($K$7*卓尔金历!$O$8),0),-卓尔金历!$N$11))+MIN(MAX(((B2772-B2771)/B2771)/($K$7*卓尔金历!$O$8),0),卓尔金历!$N$11),0),1)</f>
        <v>0</v>
      </c>
      <c r="M2772">
        <f t="shared" si="331"/>
        <v>500136.73667451437</v>
      </c>
      <c r="N2772">
        <f t="shared" si="332"/>
        <v>-0.1409949720767584</v>
      </c>
      <c r="O2772">
        <f t="shared" si="334"/>
        <v>6.3116113375021918E-2</v>
      </c>
      <c r="P2772">
        <f t="shared" si="335"/>
        <v>1.1044765955313385E-2</v>
      </c>
      <c r="Q2772">
        <f t="shared" si="333"/>
        <v>2615.6358144264982</v>
      </c>
    </row>
    <row r="2773" spans="1:17">
      <c r="A2773" s="842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336"/>
        <v>0.59073058920607957</v>
      </c>
      <c r="G2773">
        <f>LN(F2773/参数实验室!$E$58)/参数实验室!$E$59</f>
        <v>-0.46681068483105204</v>
      </c>
      <c r="H2773" s="905">
        <f>INDEX(神经网络!$F$10:$BN$70,MATCH(ROUND(G2773*2,1)/2,神经网络!$D$10:$D$70,0),MATCH(ROUND(E2773*2,1)/2,神经网络!$F$8:$BN$8,0))</f>
        <v>-0.78821770277604519</v>
      </c>
      <c r="I2773">
        <f t="shared" si="328"/>
        <v>2308533.0951755932</v>
      </c>
      <c r="J2773">
        <f t="shared" si="329"/>
        <v>3288.2766050835958</v>
      </c>
      <c r="K2773">
        <f t="shared" si="330"/>
        <v>702.04954522580522</v>
      </c>
      <c r="L2773">
        <f>MIN(MAX(L2772*(1+MAX(MIN(((B2773-B2772)/B2772)/($K$7*卓尔金历!$O$8),0),-卓尔金历!$N$11))+MIN(MAX(((B2773-B2772)/B2772)/($K$7*卓尔金历!$O$8),0),卓尔金历!$N$11),0),1)</f>
        <v>1</v>
      </c>
      <c r="M2773">
        <f t="shared" si="331"/>
        <v>500136.73667451437</v>
      </c>
      <c r="N2773">
        <f t="shared" si="332"/>
        <v>4.3138193104775208E-2</v>
      </c>
      <c r="O2773">
        <f t="shared" si="334"/>
        <v>6.2223924624663286E-2</v>
      </c>
      <c r="P2773">
        <f t="shared" si="335"/>
        <v>0.45256830076388477</v>
      </c>
      <c r="Q2773">
        <f t="shared" si="333"/>
        <v>2614.6116921129073</v>
      </c>
    </row>
    <row r="2774" spans="1:17">
      <c r="A2774" s="842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336"/>
        <v>0.58474962794319707</v>
      </c>
      <c r="G2774">
        <f>LN(F2774/参数实验室!$E$58)/参数实验室!$E$59</f>
        <v>-0.47215175096619505</v>
      </c>
      <c r="H2774" s="905">
        <f>INDEX(神经网络!$F$10:$BN$70,MATCH(ROUND(G2774*2,1)/2,神经网络!$D$10:$D$70,0),MATCH(ROUND(E2774*2,1)/2,神经网络!$F$8:$BN$8,0))</f>
        <v>-0.86116032703564993</v>
      </c>
      <c r="I2774">
        <f t="shared" si="328"/>
        <v>2310626.3586129048</v>
      </c>
      <c r="J2774">
        <f t="shared" si="329"/>
        <v>3284.4938350424959</v>
      </c>
      <c r="K2774">
        <f t="shared" si="330"/>
        <v>703.49541654201619</v>
      </c>
      <c r="L2774">
        <f>MIN(MAX(L2773*(1+MAX(MIN(((B2774-B2773)/B2773)/($K$7*卓尔金历!$O$8),0),-卓尔金历!$N$11))+MIN(MAX(((B2774-B2773)/B2773)/($K$7*卓尔金历!$O$8),0),卓尔金历!$N$11),0),1)</f>
        <v>0.96615083895822762</v>
      </c>
      <c r="M2774">
        <f t="shared" si="331"/>
        <v>500590.23588867986</v>
      </c>
      <c r="N2774">
        <f t="shared" si="332"/>
        <v>-1.1503807299092393E-3</v>
      </c>
      <c r="O2774">
        <f t="shared" si="334"/>
        <v>6.0844481675970008E-2</v>
      </c>
      <c r="P2774">
        <f t="shared" si="335"/>
        <v>1</v>
      </c>
      <c r="Q2774">
        <f t="shared" si="333"/>
        <v>2615.6846411963729</v>
      </c>
    </row>
    <row r="2775" spans="1:17">
      <c r="A2775" s="842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336"/>
        <v>0.62217617794779778</v>
      </c>
      <c r="G2775">
        <f>LN(F2775/参数实验室!$E$58)/参数实验室!$E$59</f>
        <v>-0.43959005400911211</v>
      </c>
      <c r="H2775" s="905">
        <f>INDEX(神经网络!$F$10:$BN$70,MATCH(ROUND(G2775*2,1)/2,神经网络!$D$10:$D$70,0),MATCH(ROUND(E2775*2,1)/2,神经网络!$F$8:$BN$8,0))</f>
        <v>-0.82178098085310902</v>
      </c>
      <c r="I2775">
        <f t="shared" si="328"/>
        <v>2422370.2547229184</v>
      </c>
      <c r="J2775">
        <f t="shared" si="329"/>
        <v>3100.0438929013203</v>
      </c>
      <c r="K2775">
        <f t="shared" si="330"/>
        <v>781.39869576357205</v>
      </c>
      <c r="L2775">
        <f>MIN(MAX(L2774*(1+MAX(MIN(((B2775-B2774)/B2774)/($K$7*卓尔金历!$O$8),0),-卓尔金历!$N$11))+MIN(MAX(((B2775-B2774)/B2774)/($K$7*卓尔金历!$O$8),0),卓尔金历!$N$11),0),1)</f>
        <v>0</v>
      </c>
      <c r="M2775">
        <f t="shared" si="331"/>
        <v>523979.76055752346</v>
      </c>
      <c r="N2775">
        <f t="shared" si="332"/>
        <v>-5.6157798249844799E-2</v>
      </c>
      <c r="O2775">
        <f t="shared" si="334"/>
        <v>6.0150923661262796E-2</v>
      </c>
      <c r="P2775">
        <f t="shared" si="335"/>
        <v>0.13371520910046453</v>
      </c>
      <c r="Q2775">
        <f t="shared" si="333"/>
        <v>2742.1814206141707</v>
      </c>
    </row>
    <row r="2776" spans="1:17">
      <c r="A2776" s="842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336"/>
        <v>0.57881076904774498</v>
      </c>
      <c r="G2776">
        <f>LN(F2776/参数实验室!$E$58)/参数实验室!$E$59</f>
        <v>-0.47750954963066028</v>
      </c>
      <c r="H2776" s="905">
        <f>INDEX(神经网络!$F$10:$BN$70,MATCH(ROUND(G2776*2,1)/2,神经网络!$D$10:$D$70,0),MATCH(ROUND(E2776*2,1)/2,神经网络!$F$8:$BN$8,0))</f>
        <v>-0.86253485174015088</v>
      </c>
      <c r="I2776">
        <f t="shared" ref="I2776:I2839" si="337">I2775*(1+(B2776-B2775)/B2775*H2775)</f>
        <v>2280751.8050054316</v>
      </c>
      <c r="J2776">
        <f t="shared" ref="J2776:J2839" si="338">J2775*B2776/B2775</f>
        <v>3320.5857707194436</v>
      </c>
      <c r="K2776">
        <f t="shared" ref="K2776:K2839" si="339">I2776/J2776</f>
        <v>686.85224911726345</v>
      </c>
      <c r="L2776">
        <f>MIN(MAX(L2775*(1+MAX(MIN(((B2776-B2775)/B2775)/($K$7*卓尔金历!$O$8),0),-卓尔金历!$N$11))+MIN(MAX(((B2776-B2775)/B2775)/($K$7*卓尔金历!$O$8),0),卓尔金历!$N$11),0),1)</f>
        <v>1</v>
      </c>
      <c r="M2776">
        <f t="shared" ref="M2776:M2839" si="340">M2775*(1+(B2776-B2775)/B2775*H2775*L2775)</f>
        <v>523979.76055752346</v>
      </c>
      <c r="N2776">
        <f t="shared" ref="N2776:N2839" si="341">(B2776-B2775)/B2775</f>
        <v>7.1141533938643337E-2</v>
      </c>
      <c r="O2776">
        <f t="shared" si="334"/>
        <v>6.2524962769870795E-2</v>
      </c>
      <c r="P2776">
        <f t="shared" si="335"/>
        <v>5.2385111761234976E-2</v>
      </c>
      <c r="Q2776">
        <f t="shared" ref="Q2776:Q2839" si="342">Q2775*(1+(B2776-B2775)/B2775*H2775*P2775)</f>
        <v>2720.7448009446912</v>
      </c>
    </row>
    <row r="2777" spans="1:17">
      <c r="A2777" s="842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336"/>
        <v>0.57548861926161521</v>
      </c>
      <c r="G2777">
        <f>LN(F2777/参数实验室!$E$58)/参数实验室!$E$59</f>
        <v>-0.48053068709120123</v>
      </c>
      <c r="H2777" s="905">
        <f>INDEX(神经网络!$F$10:$BN$70,MATCH(ROUND(G2777*2,1)/2,神经网络!$D$10:$D$70,0),MATCH(ROUND(E2777*2,1)/2,神经网络!$F$8:$BN$8,0))</f>
        <v>-0.82270727787122822</v>
      </c>
      <c r="I2777">
        <f t="shared" si="337"/>
        <v>2223262.468923287</v>
      </c>
      <c r="J2777">
        <f t="shared" si="338"/>
        <v>3417.6249950121692</v>
      </c>
      <c r="K2777">
        <f t="shared" si="339"/>
        <v>650.52850215222941</v>
      </c>
      <c r="L2777">
        <f>MIN(MAX(L2776*(1+MAX(MIN(((B2777-B2776)/B2776)/($K$7*卓尔金历!$O$8),0),-卓尔金历!$N$11))+MIN(MAX(((B2777-B2776)/B2776)/($K$7*卓尔金历!$O$8),0),卓尔金历!$N$11),0),1)</f>
        <v>1</v>
      </c>
      <c r="M2777">
        <f t="shared" si="340"/>
        <v>510772.16449695104</v>
      </c>
      <c r="N2777">
        <f t="shared" si="341"/>
        <v>2.922352590570225E-2</v>
      </c>
      <c r="O2777">
        <f t="shared" si="334"/>
        <v>6.062238336031988E-2</v>
      </c>
      <c r="P2777">
        <f t="shared" si="335"/>
        <v>0.83783893106852192</v>
      </c>
      <c r="Q2777">
        <f t="shared" si="342"/>
        <v>2717.1522333457046</v>
      </c>
    </row>
    <row r="2778" spans="1:17">
      <c r="A2778" s="842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336"/>
        <v>0.54491895655763711</v>
      </c>
      <c r="G2778">
        <f>LN(F2778/参数实验室!$E$58)/参数实验室!$E$59</f>
        <v>-0.50917846599565819</v>
      </c>
      <c r="H2778" s="905">
        <f>INDEX(神经网络!$F$10:$BN$70,MATCH(ROUND(G2778*2,1)/2,神经网络!$D$10:$D$70,0),MATCH(ROUND(E2778*2,1)/2,神经网络!$F$8:$BN$8,0))</f>
        <v>-0.82270727787122822</v>
      </c>
      <c r="I2778">
        <f t="shared" si="337"/>
        <v>2107296.8907703003</v>
      </c>
      <c r="J2778">
        <f t="shared" si="338"/>
        <v>3634.3042975140647</v>
      </c>
      <c r="K2778">
        <f t="shared" si="339"/>
        <v>579.83501607494247</v>
      </c>
      <c r="L2778">
        <f>MIN(MAX(L2777*(1+MAX(MIN(((B2778-B2777)/B2777)/($K$7*卓尔金历!$O$8),0),-卓尔金历!$N$11))+MIN(MAX(((B2778-B2777)/B2777)/($K$7*卓尔金历!$O$8),0),卓尔金历!$N$11),0),1)</f>
        <v>1</v>
      </c>
      <c r="M2778">
        <f t="shared" si="340"/>
        <v>484130.24066281773</v>
      </c>
      <c r="N2778">
        <f t="shared" si="341"/>
        <v>6.3400549451191016E-2</v>
      </c>
      <c r="O2778">
        <f t="shared" si="334"/>
        <v>6.0920515264409295E-2</v>
      </c>
      <c r="P2778">
        <f t="shared" si="335"/>
        <v>5.8203396175060075E-2</v>
      </c>
      <c r="Q2778">
        <f t="shared" si="342"/>
        <v>2598.4079068631586</v>
      </c>
    </row>
    <row r="2779" spans="1:17">
      <c r="A2779" s="842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336"/>
        <v>0.54791540688647666</v>
      </c>
      <c r="G2779">
        <f>LN(F2779/参数实验室!$E$58)/参数实验室!$E$59</f>
        <v>-0.50630025670096046</v>
      </c>
      <c r="H2779" s="905">
        <f>INDEX(神经网络!$F$10:$BN$70,MATCH(ROUND(G2779*2,1)/2,神经网络!$D$10:$D$70,0),MATCH(ROUND(E2779*2,1)/2,神经网络!$F$8:$BN$8,0))</f>
        <v>-0.82270727787122822</v>
      </c>
      <c r="I2779">
        <f t="shared" si="337"/>
        <v>2118451.3622513269</v>
      </c>
      <c r="J2779">
        <f t="shared" si="338"/>
        <v>3610.9213519013597</v>
      </c>
      <c r="K2779">
        <f t="shared" si="339"/>
        <v>586.67889876245556</v>
      </c>
      <c r="L2779">
        <f>MIN(MAX(L2778*(1+MAX(MIN(((B2779-B2778)/B2778)/($K$7*卓尔金历!$O$8),0),-卓尔金历!$N$11))+MIN(MAX(((B2779-B2778)/B2778)/($K$7*卓尔金历!$O$8),0),卓尔金历!$N$11),0),1)</f>
        <v>0.81068534133864634</v>
      </c>
      <c r="M2779">
        <f t="shared" si="340"/>
        <v>486692.86816263909</v>
      </c>
      <c r="N2779">
        <f t="shared" si="341"/>
        <v>-6.4339537084716686E-3</v>
      </c>
      <c r="O2779">
        <f t="shared" si="334"/>
        <v>6.0324189489966012E-2</v>
      </c>
      <c r="P2779">
        <f t="shared" si="335"/>
        <v>1</v>
      </c>
      <c r="Q2779">
        <f t="shared" si="342"/>
        <v>2599.2084392868801</v>
      </c>
    </row>
    <row r="2780" spans="1:17">
      <c r="A2780" s="842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336"/>
        <v>0.60346293303103005</v>
      </c>
      <c r="G2780">
        <f>LN(F2780/参数实验室!$E$58)/参数实验室!$E$59</f>
        <v>-0.45561840276904142</v>
      </c>
      <c r="H2780" s="905">
        <f>INDEX(神经网络!$F$10:$BN$70,MATCH(ROUND(G2780*2,1)/2,神经网络!$D$10:$D$70,0),MATCH(ROUND(E2780*2,1)/2,神经网络!$F$8:$BN$8,0))</f>
        <v>-0.74844180780265279</v>
      </c>
      <c r="I2780">
        <f t="shared" si="337"/>
        <v>2240545.7120234529</v>
      </c>
      <c r="J2780">
        <f t="shared" si="338"/>
        <v>3357.9625713259634</v>
      </c>
      <c r="K2780">
        <f t="shared" si="339"/>
        <v>667.23367650245291</v>
      </c>
      <c r="L2780">
        <f>MIN(MAX(L2779*(1+MAX(MIN(((B2780-B2779)/B2779)/($K$7*卓尔金历!$O$8),0),-卓尔金历!$N$11))+MIN(MAX(((B2780-B2779)/B2779)/($K$7*卓尔金历!$O$8),0),卓尔金历!$N$11),0),1)</f>
        <v>0</v>
      </c>
      <c r="M2780">
        <f t="shared" si="340"/>
        <v>509432.54934377695</v>
      </c>
      <c r="N2780">
        <f t="shared" si="341"/>
        <v>-7.005380508833256E-2</v>
      </c>
      <c r="O2780">
        <f t="shared" si="334"/>
        <v>6.0349176586443135E-2</v>
      </c>
      <c r="P2780">
        <f t="shared" si="335"/>
        <v>5.1328870310890402E-2</v>
      </c>
      <c r="Q2780">
        <f t="shared" si="342"/>
        <v>2749.0106344053465</v>
      </c>
    </row>
    <row r="2781" spans="1:17">
      <c r="A2781" s="842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336"/>
        <v>0.56642837302454052</v>
      </c>
      <c r="G2781">
        <f>LN(F2781/参数实验室!$E$58)/参数实验室!$E$59</f>
        <v>-0.48885950028938829</v>
      </c>
      <c r="H2781" s="905">
        <f>INDEX(神经网络!$F$10:$BN$70,MATCH(ROUND(G2781*2,1)/2,神经网络!$D$10:$D$70,0),MATCH(ROUND(E2781*2,1)/2,神经网络!$F$8:$BN$8,0))</f>
        <v>-0.86253485174015088</v>
      </c>
      <c r="I2781">
        <f t="shared" si="337"/>
        <v>2138464.6919344254</v>
      </c>
      <c r="J2781">
        <f t="shared" si="338"/>
        <v>3562.3758030405797</v>
      </c>
      <c r="K2781">
        <f t="shared" si="339"/>
        <v>600.29171827104551</v>
      </c>
      <c r="L2781">
        <f>MIN(MAX(L2780*(1+MAX(MIN(((B2781-B2780)/B2780)/($K$7*卓尔金历!$O$8),0),-卓尔金历!$N$11))+MIN(MAX(((B2781-B2780)/B2780)/($K$7*卓尔金历!$O$8),0),卓尔金历!$N$11),0),1)</f>
        <v>1</v>
      </c>
      <c r="M2781">
        <f t="shared" si="340"/>
        <v>509432.54934377695</v>
      </c>
      <c r="N2781">
        <f t="shared" si="341"/>
        <v>6.0874184084160177E-2</v>
      </c>
      <c r="O2781">
        <f t="shared" si="334"/>
        <v>6.1658906055036211E-2</v>
      </c>
      <c r="P2781">
        <f t="shared" si="335"/>
        <v>7.393066172560428E-2</v>
      </c>
      <c r="Q2781">
        <f t="shared" si="342"/>
        <v>2742.5818432389297</v>
      </c>
    </row>
    <row r="2782" spans="1:17">
      <c r="A2782" s="842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336"/>
        <v>0.59545758509090008</v>
      </c>
      <c r="G2782">
        <f>LN(F2782/参数实验室!$E$58)/参数实验室!$E$59</f>
        <v>-0.46262754409719781</v>
      </c>
      <c r="H2782" s="905">
        <f>INDEX(神经网络!$F$10:$BN$70,MATCH(ROUND(G2782*2,1)/2,神经网络!$D$10:$D$70,0),MATCH(ROUND(E2782*2,1)/2,神经网络!$F$8:$BN$8,0))</f>
        <v>-0.78821770277604519</v>
      </c>
      <c r="I2782">
        <f t="shared" si="337"/>
        <v>2212735.019712422</v>
      </c>
      <c r="J2782">
        <f t="shared" si="338"/>
        <v>3418.9338015242797</v>
      </c>
      <c r="K2782">
        <f t="shared" si="339"/>
        <v>647.20031102266671</v>
      </c>
      <c r="L2782">
        <f>MIN(MAX(L2781*(1+MAX(MIN(((B2782-B2781)/B2781)/($K$7*卓尔金历!$O$8),0),-卓尔金历!$N$11))+MIN(MAX(((B2782-B2781)/B2781)/($K$7*卓尔金历!$O$8),0),卓尔金历!$N$11),0),1)</f>
        <v>0</v>
      </c>
      <c r="M2782">
        <f t="shared" si="340"/>
        <v>527125.48697480094</v>
      </c>
      <c r="N2782">
        <f t="shared" si="341"/>
        <v>-4.0265825237715949E-2</v>
      </c>
      <c r="O2782">
        <f t="shared" si="334"/>
        <v>6.2003310404400235E-2</v>
      </c>
      <c r="P2782">
        <f t="shared" si="335"/>
        <v>0.51996078804111945</v>
      </c>
      <c r="Q2782">
        <f t="shared" si="342"/>
        <v>2749.6238663573527</v>
      </c>
    </row>
    <row r="2783" spans="1:17">
      <c r="A2783" s="842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336"/>
        <v>0.59913154492840326</v>
      </c>
      <c r="G2783">
        <f>LN(F2783/参数实验室!$E$58)/参数实验室!$E$59</f>
        <v>-0.45939915584867308</v>
      </c>
      <c r="H2783" s="905">
        <f>INDEX(神经网络!$F$10:$BN$70,MATCH(ROUND(G2783*2,1)/2,神经网络!$D$10:$D$70,0),MATCH(ROUND(E2783*2,1)/2,神经网络!$F$8:$BN$8,0))</f>
        <v>-0.82178098085310902</v>
      </c>
      <c r="I2783">
        <f t="shared" si="337"/>
        <v>2228524.9530619332</v>
      </c>
      <c r="J2783">
        <f t="shared" si="338"/>
        <v>3387.981325565619</v>
      </c>
      <c r="K2783">
        <f t="shared" si="339"/>
        <v>657.77368258955323</v>
      </c>
      <c r="L2783">
        <f>MIN(MAX(L2782*(1+MAX(MIN(((B2783-B2782)/B2782)/($K$7*卓尔金历!$O$8),0),-卓尔金历!$N$11))+MIN(MAX(((B2783-B2782)/B2782)/($K$7*卓尔金历!$O$8),0),卓尔金历!$N$11),0),1)</f>
        <v>0</v>
      </c>
      <c r="M2783">
        <f t="shared" si="340"/>
        <v>527125.48697480094</v>
      </c>
      <c r="N2783">
        <f t="shared" si="341"/>
        <v>-9.0532539544524223E-3</v>
      </c>
      <c r="O2783">
        <f t="shared" si="334"/>
        <v>6.1435118629239165E-2</v>
      </c>
      <c r="P2783">
        <f t="shared" si="335"/>
        <v>1</v>
      </c>
      <c r="Q2783">
        <f t="shared" si="342"/>
        <v>2759.8260883597168</v>
      </c>
    </row>
    <row r="2784" spans="1:17">
      <c r="A2784" s="842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336"/>
        <v>0.64283328172930454</v>
      </c>
      <c r="G2784">
        <f>LN(F2784/参数实验室!$E$58)/参数实验室!$E$59</f>
        <v>-0.42244721258468826</v>
      </c>
      <c r="H2784" s="905">
        <f>INDEX(神经网络!$F$10:$BN$70,MATCH(ROUND(G2784*2,1)/2,神经网络!$D$10:$D$70,0),MATCH(ROUND(E2784*2,1)/2,神经网络!$F$8:$BN$8,0))</f>
        <v>-0.78669196140639597</v>
      </c>
      <c r="I2784">
        <f t="shared" si="337"/>
        <v>2330860.0567015824</v>
      </c>
      <c r="J2784">
        <f t="shared" si="338"/>
        <v>3198.6632616415932</v>
      </c>
      <c r="K2784">
        <f t="shared" si="339"/>
        <v>728.69816734174026</v>
      </c>
      <c r="L2784">
        <f>MIN(MAX(L2783*(1+MAX(MIN(((B2784-B2783)/B2783)/($K$7*卓尔金历!$O$8),0),-卓尔金历!$N$11))+MIN(MAX(((B2784-B2783)/B2783)/($K$7*卓尔金历!$O$8),0),卓尔金历!$N$11),0),1)</f>
        <v>0</v>
      </c>
      <c r="M2784">
        <f t="shared" si="340"/>
        <v>527125.48697480094</v>
      </c>
      <c r="N2784">
        <f t="shared" si="341"/>
        <v>-5.5879311522597959E-2</v>
      </c>
      <c r="O2784">
        <f t="shared" si="334"/>
        <v>6.2121339376347111E-2</v>
      </c>
      <c r="P2784">
        <f t="shared" si="335"/>
        <v>0.17383615723064455</v>
      </c>
      <c r="Q2784">
        <f t="shared" si="342"/>
        <v>2886.5588352341247</v>
      </c>
    </row>
    <row r="2785" spans="1:17">
      <c r="A2785" s="842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336"/>
        <v>0.65322436620944968</v>
      </c>
      <c r="G2785">
        <f>LN(F2785/参数实验室!$E$58)/参数实验室!$E$59</f>
        <v>-0.41403104441399158</v>
      </c>
      <c r="H2785" s="905">
        <f>INDEX(神经网络!$F$10:$BN$70,MATCH(ROUND(G2785*2,1)/2,神经网络!$D$10:$D$70,0),MATCH(ROUND(E2785*2,1)/2,神经网络!$F$8:$BN$8,0))</f>
        <v>-0.74742775007852091</v>
      </c>
      <c r="I2785">
        <f t="shared" si="337"/>
        <v>2352270.7062025922</v>
      </c>
      <c r="J2785">
        <f t="shared" si="338"/>
        <v>3161.3143928813679</v>
      </c>
      <c r="K2785">
        <f t="shared" si="339"/>
        <v>744.07996607342307</v>
      </c>
      <c r="L2785">
        <f>MIN(MAX(L2784*(1+MAX(MIN(((B2785-B2784)/B2784)/($K$7*卓尔金历!$O$8),0),-卓尔金历!$N$11))+MIN(MAX(((B2785-B2784)/B2784)/($K$7*卓尔金历!$O$8),0),卓尔金历!$N$11),0),1)</f>
        <v>0</v>
      </c>
      <c r="M2785">
        <f t="shared" si="340"/>
        <v>527125.48697480094</v>
      </c>
      <c r="N2785">
        <f t="shared" si="341"/>
        <v>-1.1676399078362905E-2</v>
      </c>
      <c r="O2785">
        <f t="shared" si="334"/>
        <v>6.1058888613044378E-2</v>
      </c>
      <c r="P2785">
        <f t="shared" si="335"/>
        <v>1</v>
      </c>
      <c r="Q2785">
        <f t="shared" si="342"/>
        <v>2891.1681266793867</v>
      </c>
    </row>
    <row r="2786" spans="1:17">
      <c r="A2786" s="842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336"/>
        <v>0.68184217027046512</v>
      </c>
      <c r="G2786">
        <f>LN(F2786/参数实验室!$E$58)/参数实验室!$E$59</f>
        <v>-0.39152659107073889</v>
      </c>
      <c r="H2786" s="905">
        <f>INDEX(神经网络!$F$10:$BN$70,MATCH(ROUND(G2786*2,1)/2,神经网络!$D$10:$D$70,0),MATCH(ROUND(E2786*2,1)/2,神经网络!$F$8:$BN$8,0))</f>
        <v>-0.8580300894926165</v>
      </c>
      <c r="I2786">
        <f t="shared" si="337"/>
        <v>2416497.9036960546</v>
      </c>
      <c r="J2786">
        <f t="shared" si="338"/>
        <v>3045.8281792426465</v>
      </c>
      <c r="K2786">
        <f t="shared" si="339"/>
        <v>793.37958725463079</v>
      </c>
      <c r="L2786">
        <f>MIN(MAX(L2785*(1+MAX(MIN(((B2786-B2785)/B2785)/($K$7*卓尔金历!$O$8),0),-卓尔金历!$N$11))+MIN(MAX(((B2786-B2785)/B2785)/($K$7*卓尔金历!$O$8),0),卓尔金历!$N$11),0),1)</f>
        <v>0</v>
      </c>
      <c r="M2786">
        <f t="shared" si="340"/>
        <v>527125.48697480094</v>
      </c>
      <c r="N2786">
        <f t="shared" si="341"/>
        <v>-3.6531075143545602E-2</v>
      </c>
      <c r="O2786">
        <f t="shared" si="334"/>
        <v>5.9779847190996285E-2</v>
      </c>
      <c r="P2786">
        <f t="shared" si="335"/>
        <v>0.58363604509875211</v>
      </c>
      <c r="Q2786">
        <f t="shared" si="342"/>
        <v>2970.1095621907839</v>
      </c>
    </row>
    <row r="2787" spans="1:17">
      <c r="A2787" s="842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336"/>
        <v>0.72392411263804579</v>
      </c>
      <c r="G2787">
        <f>LN(F2787/参数实验室!$E$58)/参数实验室!$E$59</f>
        <v>-0.36009394270661321</v>
      </c>
      <c r="H2787" s="905">
        <f>INDEX(神经网络!$F$10:$BN$70,MATCH(ROUND(G2787*2,1)/2,神经网络!$D$10:$D$70,0),MATCH(ROUND(E2787*2,1)/2,神经网络!$F$8:$BN$8,0))</f>
        <v>-0.81463740894210168</v>
      </c>
      <c r="I2787">
        <f t="shared" si="337"/>
        <v>2545331.4946318315</v>
      </c>
      <c r="J2787">
        <f t="shared" si="338"/>
        <v>2856.573959538724</v>
      </c>
      <c r="K2787">
        <f t="shared" si="339"/>
        <v>891.04344248900475</v>
      </c>
      <c r="L2787">
        <f>MIN(MAX(L2786*(1+MAX(MIN(((B2787-B2786)/B2786)/($K$7*卓尔金历!$O$8),0),-卓尔金历!$N$11))+MIN(MAX(((B2787-B2786)/B2786)/($K$7*卓尔金历!$O$8),0),卓尔金历!$N$11),0),1)</f>
        <v>0</v>
      </c>
      <c r="M2787">
        <f t="shared" si="340"/>
        <v>527125.48697480094</v>
      </c>
      <c r="N2787">
        <f t="shared" si="341"/>
        <v>-6.2135553473991731E-2</v>
      </c>
      <c r="O2787">
        <f t="shared" si="334"/>
        <v>5.7721846938409094E-2</v>
      </c>
      <c r="P2787">
        <f t="shared" si="335"/>
        <v>5.5375111833931213E-2</v>
      </c>
      <c r="Q2787">
        <f t="shared" si="342"/>
        <v>3062.5277109898848</v>
      </c>
    </row>
    <row r="2788" spans="1:17">
      <c r="A2788" s="842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336"/>
        <v>0.76561642259248419</v>
      </c>
      <c r="G2788">
        <f>LN(F2788/参数实验室!$E$58)/参数实验室!$E$59</f>
        <v>-0.33070488729662573</v>
      </c>
      <c r="H2788" s="905">
        <f>INDEX(神经网络!$F$10:$BN$70,MATCH(ROUND(G2788*2,1)/2,神经网络!$D$10:$D$70,0),MATCH(ROUND(E2788*2,1)/2,神经网络!$F$8:$BN$8,0))</f>
        <v>-0.78319026392857838</v>
      </c>
      <c r="I2788">
        <f t="shared" si="337"/>
        <v>2608772.2630257877</v>
      </c>
      <c r="J2788">
        <f t="shared" si="338"/>
        <v>2769.1752124815439</v>
      </c>
      <c r="K2788">
        <f t="shared" si="339"/>
        <v>942.07555060699315</v>
      </c>
      <c r="L2788">
        <f>MIN(MAX(L2787*(1+MAX(MIN(((B2788-B2787)/B2787)/($K$7*卓尔金历!$O$8),0),-卓尔金历!$N$11))+MIN(MAX(((B2788-B2787)/B2787)/($K$7*卓尔金历!$O$8),0),卓尔金历!$N$11),0),1)</f>
        <v>0</v>
      </c>
      <c r="M2788">
        <f t="shared" si="340"/>
        <v>527125.48697480094</v>
      </c>
      <c r="N2788">
        <f t="shared" si="341"/>
        <v>-3.0595653497903264E-2</v>
      </c>
      <c r="O2788">
        <f t="shared" si="334"/>
        <v>5.5037132223333944E-2</v>
      </c>
      <c r="P2788">
        <f t="shared" si="335"/>
        <v>0.67876336946358096</v>
      </c>
      <c r="Q2788">
        <f t="shared" si="342"/>
        <v>3066.7545793896297</v>
      </c>
    </row>
    <row r="2789" spans="1:17">
      <c r="A2789" s="842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336"/>
        <v>0.76528837818459361</v>
      </c>
      <c r="G2789">
        <f>LN(F2789/参数实验室!$E$58)/参数实验室!$E$59</f>
        <v>-0.33092982020733247</v>
      </c>
      <c r="H2789" s="905">
        <f>INDEX(神经网络!$F$10:$BN$70,MATCH(ROUND(G2789*2,1)/2,神经网络!$D$10:$D$70,0),MATCH(ROUND(E2789*2,1)/2,神经网络!$F$8:$BN$8,0))</f>
        <v>-0.81463740894210168</v>
      </c>
      <c r="I2789">
        <f t="shared" si="337"/>
        <v>2615293.4754436957</v>
      </c>
      <c r="J2789">
        <f t="shared" si="338"/>
        <v>2760.3367782610421</v>
      </c>
      <c r="K2789">
        <f t="shared" si="339"/>
        <v>947.45449035073148</v>
      </c>
      <c r="L2789">
        <f>MIN(MAX(L2788*(1+MAX(MIN(((B2789-B2788)/B2788)/($K$7*卓尔金历!$O$8),0),-卓尔金历!$N$11))+MIN(MAX(((B2789-B2788)/B2788)/($K$7*卓尔金历!$O$8),0),卓尔金历!$N$11),0),1)</f>
        <v>0</v>
      </c>
      <c r="M2789">
        <f t="shared" si="340"/>
        <v>527125.48697480094</v>
      </c>
      <c r="N2789">
        <f t="shared" si="341"/>
        <v>-3.1917208346601625E-3</v>
      </c>
      <c r="O2789">
        <f t="shared" si="334"/>
        <v>5.3906022723555526E-2</v>
      </c>
      <c r="P2789">
        <f t="shared" si="335"/>
        <v>1</v>
      </c>
      <c r="Q2789">
        <f t="shared" si="342"/>
        <v>3071.9580079683969</v>
      </c>
    </row>
    <row r="2790" spans="1:17">
      <c r="A2790" s="842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336"/>
        <v>0.77280771531675907</v>
      </c>
      <c r="G2790">
        <f>LN(F2790/参数实验室!$E$58)/参数实验室!$E$59</f>
        <v>-0.32579803949128222</v>
      </c>
      <c r="H2790" s="905">
        <f>INDEX(神经网络!$F$10:$BN$70,MATCH(ROUND(G2790*2,1)/2,神经网络!$D$10:$D$70,0),MATCH(ROUND(E2790*2,1)/2,神经网络!$F$8:$BN$8,0))</f>
        <v>-0.78319026392857838</v>
      </c>
      <c r="I2790">
        <f t="shared" si="337"/>
        <v>2601086.2992678452</v>
      </c>
      <c r="J2790">
        <f t="shared" si="338"/>
        <v>2778.7438649694732</v>
      </c>
      <c r="K2790">
        <f t="shared" si="339"/>
        <v>936.06551221172754</v>
      </c>
      <c r="L2790">
        <f>MIN(MAX(L2789*(1+MAX(MIN(((B2790-B2789)/B2789)/($K$7*卓尔金历!$O$8),0),-卓尔金历!$N$11))+MIN(MAX(((B2790-B2789)/B2789)/($K$7*卓尔金历!$O$8),0),卓尔金历!$N$11),0),1)</f>
        <v>0.19621368631653047</v>
      </c>
      <c r="M2790">
        <f t="shared" si="340"/>
        <v>527125.48697480094</v>
      </c>
      <c r="N2790">
        <f t="shared" si="341"/>
        <v>6.6684206265684607E-3</v>
      </c>
      <c r="O2790">
        <f t="shared" si="334"/>
        <v>4.9561399589264143E-2</v>
      </c>
      <c r="P2790">
        <f t="shared" si="335"/>
        <v>1</v>
      </c>
      <c r="Q2790">
        <f t="shared" si="342"/>
        <v>3055.2700725478348</v>
      </c>
    </row>
    <row r="2791" spans="1:17">
      <c r="A2791" s="842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336"/>
        <v>0.72356937865946613</v>
      </c>
      <c r="G2791">
        <f>LN(F2791/参数实验室!$E$58)/参数实验室!$E$59</f>
        <v>-0.36035119231460472</v>
      </c>
      <c r="H2791" s="905">
        <f>INDEX(神经网络!$F$10:$BN$70,MATCH(ROUND(G2791*2,1)/2,神经网络!$D$10:$D$70,0),MATCH(ROUND(E2791*2,1)/2,神经网络!$F$8:$BN$8,0))</f>
        <v>-0.74501997041896928</v>
      </c>
      <c r="I2791">
        <f t="shared" si="337"/>
        <v>2483382.6500603328</v>
      </c>
      <c r="J2791">
        <f t="shared" si="338"/>
        <v>2939.2961174733632</v>
      </c>
      <c r="K2791">
        <f t="shared" si="339"/>
        <v>844.89025630907292</v>
      </c>
      <c r="L2791">
        <f>MIN(MAX(L2790*(1+MAX(MIN(((B2791-B2790)/B2790)/($K$7*卓尔金历!$O$8),0),-卓尔金历!$N$11))+MIN(MAX(((B2791-B2790)/B2790)/($K$7*卓尔金历!$O$8),0),卓尔金历!$N$11),0),1)</f>
        <v>1</v>
      </c>
      <c r="M2791">
        <f t="shared" si="340"/>
        <v>522445.13538790133</v>
      </c>
      <c r="N2791">
        <f t="shared" si="341"/>
        <v>5.7778715961521017E-2</v>
      </c>
      <c r="O2791">
        <f t="shared" si="334"/>
        <v>5.1768742155882161E-2</v>
      </c>
      <c r="P2791">
        <f t="shared" si="335"/>
        <v>4.4117875896569882E-2</v>
      </c>
      <c r="Q2791">
        <f t="shared" si="342"/>
        <v>2917.0138228591545</v>
      </c>
    </row>
    <row r="2792" spans="1:17">
      <c r="A2792" s="842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336"/>
        <v>0.72358970910919351</v>
      </c>
      <c r="G2792">
        <f>LN(F2792/参数实验室!$E$58)/参数实验室!$E$59</f>
        <v>-0.36033644546496252</v>
      </c>
      <c r="H2792" s="905">
        <f>INDEX(神经网络!$F$10:$BN$70,MATCH(ROUND(G2792*2,1)/2,神经网络!$D$10:$D$70,0),MATCH(ROUND(E2792*2,1)/2,神经网络!$F$8:$BN$8,0))</f>
        <v>-0.81463740894210168</v>
      </c>
      <c r="I2792">
        <f t="shared" si="337"/>
        <v>2480318.3615690898</v>
      </c>
      <c r="J2792">
        <f t="shared" si="338"/>
        <v>2944.1642392562126</v>
      </c>
      <c r="K2792">
        <f t="shared" si="339"/>
        <v>842.45244490697826</v>
      </c>
      <c r="L2792">
        <f>MIN(MAX(L2791*(1+MAX(MIN(((B2792-B2791)/B2791)/($K$7*卓尔金历!$O$8),0),-卓尔金历!$N$11))+MIN(MAX(((B2792-B2791)/B2791)/($K$7*卓尔金历!$O$8),0),卓尔金历!$N$11),0),1)</f>
        <v>1</v>
      </c>
      <c r="M2792">
        <f t="shared" si="340"/>
        <v>521800.4813650361</v>
      </c>
      <c r="N2792">
        <f t="shared" si="341"/>
        <v>1.6562202610039976E-3</v>
      </c>
      <c r="O2792">
        <f t="shared" si="334"/>
        <v>5.1755310745128222E-2</v>
      </c>
      <c r="P2792">
        <f t="shared" si="335"/>
        <v>1</v>
      </c>
      <c r="Q2792">
        <f t="shared" si="342"/>
        <v>2916.8550270307478</v>
      </c>
    </row>
    <row r="2793" spans="1:17">
      <c r="A2793" s="842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336"/>
        <v>0.77950697515908685</v>
      </c>
      <c r="G2793">
        <f>LN(F2793/参数实验室!$E$58)/参数实验室!$E$59</f>
        <v>-0.32126782990821567</v>
      </c>
      <c r="H2793" s="905">
        <f>INDEX(神经网络!$F$10:$BN$70,MATCH(ROUND(G2793*2,1)/2,神经网络!$D$10:$D$70,0),MATCH(ROUND(E2793*2,1)/2,神经网络!$F$8:$BN$8,0))</f>
        <v>-0.73956494854249266</v>
      </c>
      <c r="I2793">
        <f t="shared" si="337"/>
        <v>2624573.8619321832</v>
      </c>
      <c r="J2793">
        <f t="shared" si="338"/>
        <v>2733.9691153585236</v>
      </c>
      <c r="K2793">
        <f t="shared" si="339"/>
        <v>959.98665353906358</v>
      </c>
      <c r="L2793">
        <f>MIN(MAX(L2792*(1+MAX(MIN(((B2793-B2792)/B2792)/($K$7*卓尔金历!$O$8),0),-卓尔金历!$N$11))+MIN(MAX(((B2793-B2792)/B2792)/($K$7*卓尔金历!$O$8),0),卓尔金历!$N$11),0),1)</f>
        <v>0</v>
      </c>
      <c r="M2793">
        <f t="shared" si="340"/>
        <v>552148.436166047</v>
      </c>
      <c r="N2793">
        <f t="shared" si="341"/>
        <v>-7.1393817333638671E-2</v>
      </c>
      <c r="O2793">
        <f t="shared" si="334"/>
        <v>4.4986081727829912E-2</v>
      </c>
      <c r="P2793">
        <f t="shared" si="335"/>
        <v>2.7851699880777948E-2</v>
      </c>
      <c r="Q2793">
        <f t="shared" si="342"/>
        <v>3086.4995323210837</v>
      </c>
    </row>
    <row r="2794" spans="1:17">
      <c r="A2794" s="842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336"/>
        <v>0.80821988032967595</v>
      </c>
      <c r="G2794">
        <f>LN(F2794/参数实验室!$E$58)/参数实验室!$E$59</f>
        <v>-0.30228253973094243</v>
      </c>
      <c r="H2794" s="905">
        <f>INDEX(神经网络!$F$10:$BN$70,MATCH(ROUND(G2794*2,1)/2,神经网络!$D$10:$D$70,0),MATCH(ROUND(E2794*2,1)/2,神经网络!$F$8:$BN$8,0))</f>
        <v>-0.73956494854249266</v>
      </c>
      <c r="I2794">
        <f t="shared" si="337"/>
        <v>2668921.2910145363</v>
      </c>
      <c r="J2794">
        <f t="shared" si="338"/>
        <v>2671.505526515301</v>
      </c>
      <c r="K2794">
        <f t="shared" si="339"/>
        <v>999.03266698304924</v>
      </c>
      <c r="L2794">
        <f>MIN(MAX(L2793*(1+MAX(MIN(((B2794-B2793)/B2793)/($K$7*卓尔金历!$O$8),0),-卓尔金历!$N$11))+MIN(MAX(((B2794-B2793)/B2793)/($K$7*卓尔金历!$O$8),0),卓尔金历!$N$11),0),1)</f>
        <v>0</v>
      </c>
      <c r="M2794">
        <f t="shared" si="340"/>
        <v>552148.436166047</v>
      </c>
      <c r="N2794">
        <f t="shared" si="341"/>
        <v>-2.2847218168019143E-2</v>
      </c>
      <c r="O2794">
        <f t="shared" si="334"/>
        <v>4.3749465270293005E-2</v>
      </c>
      <c r="P2794">
        <f t="shared" si="335"/>
        <v>0.72386131438464196</v>
      </c>
      <c r="Q2794">
        <f t="shared" si="342"/>
        <v>3087.9520705482132</v>
      </c>
    </row>
    <row r="2795" spans="1:17">
      <c r="A2795" s="842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336"/>
        <v>0.77843134312066009</v>
      </c>
      <c r="G2795">
        <f>LN(F2795/参数实验室!$E$58)/参数实验室!$E$59</f>
        <v>-0.32199256965858397</v>
      </c>
      <c r="H2795" s="905">
        <f>INDEX(神经网络!$F$10:$BN$70,MATCH(ROUND(G2795*2,1)/2,神经网络!$D$10:$D$70,0),MATCH(ROUND(E2795*2,1)/2,神经网络!$F$8:$BN$8,0))</f>
        <v>-0.70001779811384324</v>
      </c>
      <c r="I2795">
        <f t="shared" si="337"/>
        <v>2617112.4924101187</v>
      </c>
      <c r="J2795">
        <f t="shared" si="338"/>
        <v>2741.6264315071207</v>
      </c>
      <c r="K2795">
        <f t="shared" si="339"/>
        <v>954.5839149834303</v>
      </c>
      <c r="L2795">
        <f>MIN(MAX(L2794*(1+MAX(MIN(((B2795-B2794)/B2794)/($K$7*卓尔金历!$O$8),0),-卓尔金历!$N$11))+MIN(MAX(((B2795-B2794)/B2794)/($K$7*卓尔金历!$O$8),0),卓尔金历!$N$11),0),1)</f>
        <v>0.77232082690420945</v>
      </c>
      <c r="M2795">
        <f t="shared" si="340"/>
        <v>552148.436166047</v>
      </c>
      <c r="N2795">
        <f t="shared" si="341"/>
        <v>2.6247710998855808E-2</v>
      </c>
      <c r="O2795">
        <f t="shared" si="334"/>
        <v>4.4364918381440549E-2</v>
      </c>
      <c r="P2795">
        <f t="shared" si="335"/>
        <v>0.59158250322993711</v>
      </c>
      <c r="Q2795">
        <f t="shared" si="342"/>
        <v>3044.5616686021649</v>
      </c>
    </row>
    <row r="2796" spans="1:17">
      <c r="A2796" s="842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336"/>
        <v>0.76099451341011581</v>
      </c>
      <c r="G2796">
        <f>LN(F2796/参数实验室!$E$58)/参数实验室!$E$59</f>
        <v>-0.33388295326716483</v>
      </c>
      <c r="H2796" s="905">
        <f>INDEX(神经网络!$F$10:$BN$70,MATCH(ROUND(G2796*2,1)/2,神经网络!$D$10:$D$70,0),MATCH(ROUND(E2796*2,1)/2,神经网络!$F$8:$BN$8,0))</f>
        <v>-0.78319026392857838</v>
      </c>
      <c r="I2796">
        <f t="shared" si="337"/>
        <v>2593114.9201961835</v>
      </c>
      <c r="J2796">
        <f t="shared" si="338"/>
        <v>2777.5388053150295</v>
      </c>
      <c r="K2796">
        <f t="shared" si="339"/>
        <v>933.60168910477967</v>
      </c>
      <c r="L2796">
        <f>MIN(MAX(L2795*(1+MAX(MIN(((B2796-B2795)/B2795)/($K$7*卓尔金历!$O$8),0),-卓尔金历!$N$11))+MIN(MAX(((B2796-B2795)/B2795)/($K$7*卓尔金历!$O$8),0),卓尔金历!$N$11),0),1)</f>
        <v>1</v>
      </c>
      <c r="M2796">
        <f t="shared" si="340"/>
        <v>548238.24032311491</v>
      </c>
      <c r="N2796">
        <f t="shared" si="341"/>
        <v>1.309893039956104E-2</v>
      </c>
      <c r="O2796">
        <f t="shared" ref="O2796:O2859" si="343">STDEVP(N2776:N2796)</f>
        <v>4.3189984784605055E-2</v>
      </c>
      <c r="P2796">
        <f t="shared" ref="P2796:P2859" si="344">MIN(O2795*MAX(1-LN(MAX(ABS(N2796),0.0001)/O2796),0)+MAX(-LN(MAX(ABS(N2796),0.0001)/O2796),0),1)</f>
        <v>1</v>
      </c>
      <c r="Q2796">
        <f t="shared" si="342"/>
        <v>3028.0464239068738</v>
      </c>
    </row>
    <row r="2797" spans="1:17">
      <c r="A2797" s="842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336"/>
        <v>0.74121419808172018</v>
      </c>
      <c r="G2797">
        <f>LN(F2797/参数实验室!$E$58)/参数实验室!$E$59</f>
        <v>-0.34770577091376026</v>
      </c>
      <c r="H2797" s="905">
        <f>INDEX(神经网络!$F$10:$BN$70,MATCH(ROUND(G2797*2,1)/2,神经网络!$D$10:$D$70,0),MATCH(ROUND(E2797*2,1)/2,神经网络!$F$8:$BN$8,0))</f>
        <v>-0.81463740894210168</v>
      </c>
      <c r="I2797">
        <f t="shared" si="337"/>
        <v>2547903.2948618154</v>
      </c>
      <c r="J2797">
        <f t="shared" si="338"/>
        <v>2839.3719324847352</v>
      </c>
      <c r="K2797">
        <f t="shared" si="339"/>
        <v>897.34749636414995</v>
      </c>
      <c r="L2797">
        <f>MIN(MAX(L2796*(1+MAX(MIN(((B2797-B2796)/B2796)/($K$7*卓尔金历!$O$8),0),-卓尔金历!$N$11))+MIN(MAX(((B2797-B2796)/B2796)/($K$7*卓尔金历!$O$8),0),卓尔金历!$N$11),0),1)</f>
        <v>1</v>
      </c>
      <c r="M2797">
        <f t="shared" si="340"/>
        <v>538679.56564872502</v>
      </c>
      <c r="N2797">
        <f t="shared" si="341"/>
        <v>2.226184096920034E-2</v>
      </c>
      <c r="O2797">
        <f t="shared" si="343"/>
        <v>4.0281598507209505E-2</v>
      </c>
      <c r="P2797">
        <f t="shared" si="344"/>
        <v>0.66182324657779623</v>
      </c>
      <c r="Q2797">
        <f t="shared" si="342"/>
        <v>2975.2516559825917</v>
      </c>
    </row>
    <row r="2798" spans="1:17">
      <c r="A2798" s="842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336"/>
        <v>0.77529546726820864</v>
      </c>
      <c r="G2798">
        <f>LN(F2798/参数实验室!$E$58)/参数实验室!$E$59</f>
        <v>-0.32411119095493013</v>
      </c>
      <c r="H2798" s="905">
        <f>INDEX(神经网络!$F$10:$BN$70,MATCH(ROUND(G2798*2,1)/2,神经网络!$D$10:$D$70,0),MATCH(ROUND(E2798*2,1)/2,神经网络!$F$8:$BN$8,0))</f>
        <v>-0.70001779811384324</v>
      </c>
      <c r="I2798">
        <f t="shared" si="337"/>
        <v>2652848.7476947028</v>
      </c>
      <c r="J2798">
        <f t="shared" si="338"/>
        <v>2695.810223055742</v>
      </c>
      <c r="K2798">
        <f t="shared" si="339"/>
        <v>984.06361286354138</v>
      </c>
      <c r="L2798">
        <f>MIN(MAX(L2797*(1+MAX(MIN(((B2798-B2797)/B2797)/($K$7*卓尔金历!$O$8),0),-卓尔金历!$N$11))+MIN(MAX(((B2798-B2797)/B2797)/($K$7*卓尔金历!$O$8),0),卓尔金历!$N$11),0),1)</f>
        <v>0</v>
      </c>
      <c r="M2798">
        <f t="shared" si="340"/>
        <v>560867.20952941419</v>
      </c>
      <c r="N2798">
        <f t="shared" si="341"/>
        <v>-5.0561079295928013E-2</v>
      </c>
      <c r="O2798">
        <f t="shared" si="343"/>
        <v>4.0484564177266404E-2</v>
      </c>
      <c r="P2798">
        <f t="shared" si="344"/>
        <v>3.1328556993208946E-2</v>
      </c>
      <c r="Q2798">
        <f t="shared" si="342"/>
        <v>3056.3564281626318</v>
      </c>
    </row>
    <row r="2799" spans="1:17">
      <c r="A2799" s="842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336"/>
        <v>0.76632595694707084</v>
      </c>
      <c r="G2799">
        <f>LN(F2799/参数实验室!$E$58)/参数实验室!$E$59</f>
        <v>-0.33021870451806601</v>
      </c>
      <c r="H2799" s="905">
        <f>INDEX(神经网络!$F$10:$BN$70,MATCH(ROUND(G2799*2,1)/2,神经网络!$D$10:$D$70,0),MATCH(ROUND(E2799*2,1)/2,神经网络!$F$8:$BN$8,0))</f>
        <v>-0.78319026392857838</v>
      </c>
      <c r="I2799">
        <f t="shared" si="337"/>
        <v>2630402.5266857115</v>
      </c>
      <c r="J2799">
        <f t="shared" si="338"/>
        <v>2728.3947168907844</v>
      </c>
      <c r="K2799">
        <f t="shared" si="339"/>
        <v>964.08430583799748</v>
      </c>
      <c r="L2799">
        <f>MIN(MAX(L2798*(1+MAX(MIN(((B2799-B2798)/B2798)/($K$7*卓尔金历!$O$8),0),-卓尔金历!$N$11))+MIN(MAX(((B2799-B2798)/B2798)/($K$7*卓尔金历!$O$8),0),卓尔金历!$N$11),0),1)</f>
        <v>0.35565422645195482</v>
      </c>
      <c r="M2799">
        <f t="shared" si="340"/>
        <v>560867.20952941419</v>
      </c>
      <c r="N2799">
        <f t="shared" si="341"/>
        <v>1.2087087420459216E-2</v>
      </c>
      <c r="O2799">
        <f t="shared" si="343"/>
        <v>3.7385780387122564E-2</v>
      </c>
      <c r="P2799">
        <f t="shared" si="344"/>
        <v>1</v>
      </c>
      <c r="Q2799">
        <f t="shared" si="342"/>
        <v>3055.5462600671526</v>
      </c>
    </row>
    <row r="2800" spans="1:17">
      <c r="A2800" s="842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336"/>
        <v>0.75692566782074699</v>
      </c>
      <c r="G2800">
        <f>LN(F2800/参数实验室!$E$58)/参数实验室!$E$59</f>
        <v>-0.33669674439997271</v>
      </c>
      <c r="H2800" s="905">
        <f>INDEX(神经网络!$F$10:$BN$70,MATCH(ROUND(G2800*2,1)/2,神经网络!$D$10:$D$70,0),MATCH(ROUND(E2800*2,1)/2,神经网络!$F$8:$BN$8,0))</f>
        <v>-0.66455812379605261</v>
      </c>
      <c r="I2800">
        <f t="shared" si="337"/>
        <v>2598511.0404604184</v>
      </c>
      <c r="J2800">
        <f t="shared" si="338"/>
        <v>2770.6316587526412</v>
      </c>
      <c r="K2800">
        <f t="shared" si="339"/>
        <v>937.87675898798011</v>
      </c>
      <c r="L2800">
        <f>MIN(MAX(L2799*(1+MAX(MIN(((B2800-B2799)/B2799)/($K$7*卓尔金历!$O$8),0),-卓尔金历!$N$11))+MIN(MAX(((B2800-B2799)/B2799)/($K$7*卓尔金历!$O$8),0),卓尔金历!$N$11),0),1)</f>
        <v>0.81115757799309685</v>
      </c>
      <c r="M2800">
        <f t="shared" si="340"/>
        <v>558448.74027758942</v>
      </c>
      <c r="N2800">
        <f t="shared" si="341"/>
        <v>1.5480510059772093E-2</v>
      </c>
      <c r="O2800">
        <f t="shared" si="343"/>
        <v>3.7853357977188376E-2</v>
      </c>
      <c r="P2800">
        <f t="shared" si="344"/>
        <v>0.96495169943858583</v>
      </c>
      <c r="Q2800">
        <f t="shared" si="342"/>
        <v>3018.5002526690159</v>
      </c>
    </row>
    <row r="2801" spans="1:17">
      <c r="A2801" s="842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336"/>
        <v>0.66383412481067661</v>
      </c>
      <c r="G2801">
        <f>LN(F2801/参数实验室!$E$58)/参数实验室!$E$59</f>
        <v>-0.40557478344257475</v>
      </c>
      <c r="H2801" s="905">
        <f>INDEX(神经网络!$F$10:$BN$70,MATCH(ROUND(G2801*2,1)/2,神经网络!$D$10:$D$70,0),MATCH(ROUND(E2801*2,1)/2,神经网络!$F$8:$BN$8,0))</f>
        <v>-0.74742775007852091</v>
      </c>
      <c r="I2801">
        <f t="shared" si="337"/>
        <v>2382828.673088864</v>
      </c>
      <c r="J2801">
        <f t="shared" si="338"/>
        <v>3116.6793025018933</v>
      </c>
      <c r="K2801">
        <f t="shared" si="339"/>
        <v>764.54085961814042</v>
      </c>
      <c r="L2801">
        <f>MIN(MAX(L2800*(1+MAX(MIN(((B2801-B2800)/B2800)/($K$7*卓尔金历!$O$8),0),-卓尔金历!$N$11))+MIN(MAX(((B2801-B2800)/B2800)/($K$7*卓尔金历!$O$8),0),卓尔金历!$N$11),0),1)</f>
        <v>1</v>
      </c>
      <c r="M2801">
        <f t="shared" si="340"/>
        <v>520849.53886636515</v>
      </c>
      <c r="N2801">
        <f t="shared" si="341"/>
        <v>0.12489846589894413</v>
      </c>
      <c r="O2801">
        <f t="shared" si="343"/>
        <v>4.5553651435913556E-2</v>
      </c>
      <c r="P2801">
        <f t="shared" si="344"/>
        <v>0</v>
      </c>
      <c r="Q2801">
        <f t="shared" si="342"/>
        <v>2776.7389053646853</v>
      </c>
    </row>
    <row r="2802" spans="1:17">
      <c r="A2802" s="842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336"/>
        <v>0.65158623996038556</v>
      </c>
      <c r="G2802">
        <f>LN(F2802/参数实验室!$E$58)/参数实验室!$E$59</f>
        <v>-0.41534890254995288</v>
      </c>
      <c r="H2802" s="905">
        <f>INDEX(神经网络!$F$10:$BN$70,MATCH(ROUND(G2802*2,1)/2,神经网络!$D$10:$D$70,0),MATCH(ROUND(E2802*2,1)/2,神经网络!$F$8:$BN$8,0))</f>
        <v>-0.74742775007852091</v>
      </c>
      <c r="I2802">
        <f t="shared" si="337"/>
        <v>2340335.0047574053</v>
      </c>
      <c r="J2802">
        <f t="shared" si="338"/>
        <v>3191.0418578668027</v>
      </c>
      <c r="K2802">
        <f t="shared" si="339"/>
        <v>733.40780503641179</v>
      </c>
      <c r="L2802">
        <f>MIN(MAX(L2801*(1+MAX(MIN(((B2802-B2801)/B2801)/($K$7*卓尔金历!$O$8),0),-卓尔金历!$N$11))+MIN(MAX(((B2802-B2801)/B2801)/($K$7*卓尔金历!$O$8),0),卓尔金历!$N$11),0),1)</f>
        <v>1</v>
      </c>
      <c r="M2802">
        <f t="shared" si="340"/>
        <v>511561.07939584443</v>
      </c>
      <c r="N2802">
        <f t="shared" si="341"/>
        <v>2.385954669933971E-2</v>
      </c>
      <c r="O2802">
        <f t="shared" si="343"/>
        <v>4.3746615819475386E-2</v>
      </c>
      <c r="P2802">
        <f t="shared" si="344"/>
        <v>0.67939947318664728</v>
      </c>
      <c r="Q2802">
        <f t="shared" si="342"/>
        <v>2776.7389053646853</v>
      </c>
    </row>
    <row r="2803" spans="1:17">
      <c r="A2803" s="842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336"/>
        <v>0.6412864459778298</v>
      </c>
      <c r="G2803">
        <f>LN(F2803/参数实验室!$E$58)/参数实验室!$E$59</f>
        <v>-0.42371167939928156</v>
      </c>
      <c r="H2803" s="905">
        <f>INDEX(神经网络!$F$10:$BN$70,MATCH(ROUND(G2803*2,1)/2,神经网络!$D$10:$D$70,0),MATCH(ROUND(E2803*2,1)/2,神经网络!$F$8:$BN$8,0))</f>
        <v>-0.7053497721306704</v>
      </c>
      <c r="I2803">
        <f t="shared" si="337"/>
        <v>2319782.755560101</v>
      </c>
      <c r="J2803">
        <f t="shared" si="338"/>
        <v>3228.5343761222593</v>
      </c>
      <c r="K2803">
        <f t="shared" si="339"/>
        <v>718.52502879227654</v>
      </c>
      <c r="L2803">
        <f>MIN(MAX(L2802*(1+MAX(MIN(((B2803-B2802)/B2802)/($K$7*卓尔金历!$O$8),0),-卓尔金历!$N$11))+MIN(MAX(((B2803-B2802)/B2802)/($K$7*卓尔金历!$O$8),0),卓尔金历!$N$11),0),1)</f>
        <v>1</v>
      </c>
      <c r="M2803">
        <f t="shared" si="340"/>
        <v>507068.67520498578</v>
      </c>
      <c r="N2803">
        <f t="shared" si="341"/>
        <v>1.1749303182290519E-2</v>
      </c>
      <c r="O2803">
        <f t="shared" si="343"/>
        <v>4.3107437126547257E-2</v>
      </c>
      <c r="P2803">
        <f t="shared" si="344"/>
        <v>1</v>
      </c>
      <c r="Q2803">
        <f t="shared" si="342"/>
        <v>2760.1719928169641</v>
      </c>
    </row>
    <row r="2804" spans="1:17">
      <c r="A2804" s="842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336"/>
        <v>0.64765674043990884</v>
      </c>
      <c r="G2804">
        <f>LN(F2804/参数实验室!$E$58)/参数实验室!$E$59</f>
        <v>-0.41852370515466003</v>
      </c>
      <c r="H2804" s="905">
        <f>INDEX(神经网络!$F$10:$BN$70,MATCH(ROUND(G2804*2,1)/2,神经网络!$D$10:$D$70,0),MATCH(ROUND(E2804*2,1)/2,神经网络!$F$8:$BN$8,0))</f>
        <v>-0.74742775007852091</v>
      </c>
      <c r="I2804">
        <f t="shared" si="337"/>
        <v>2326731.4176041926</v>
      </c>
      <c r="J2804">
        <f t="shared" si="338"/>
        <v>3214.8238298551514</v>
      </c>
      <c r="K2804">
        <f t="shared" si="339"/>
        <v>723.75083075983889</v>
      </c>
      <c r="L2804">
        <f>MIN(MAX(L2803*(1+MAX(MIN(((B2804-B2803)/B2803)/($K$7*卓尔金历!$O$8),0),-卓尔金历!$N$11))+MIN(MAX(((B2804-B2803)/B2803)/($K$7*卓尔金历!$O$8),0),卓尔金历!$N$11),0),1)</f>
        <v>0.87504442003472716</v>
      </c>
      <c r="M2804">
        <f t="shared" si="340"/>
        <v>508587.5453874197</v>
      </c>
      <c r="N2804">
        <f t="shared" si="341"/>
        <v>-4.2466781114394178E-3</v>
      </c>
      <c r="O2804">
        <f t="shared" si="343"/>
        <v>4.3081140304492387E-2</v>
      </c>
      <c r="P2804">
        <f t="shared" si="344"/>
        <v>1</v>
      </c>
      <c r="Q2804">
        <f t="shared" si="342"/>
        <v>2768.4397938925958</v>
      </c>
    </row>
    <row r="2805" spans="1:17">
      <c r="A2805" s="842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336"/>
        <v>0.64585124320443887</v>
      </c>
      <c r="G2805">
        <f>LN(F2805/参数实验室!$E$58)/参数实验室!$E$59</f>
        <v>-0.4199889039028844</v>
      </c>
      <c r="H2805" s="905">
        <f>INDEX(神经网络!$F$10:$BN$70,MATCH(ROUND(G2805*2,1)/2,神经网络!$D$10:$D$70,0),MATCH(ROUND(E2805*2,1)/2,神经网络!$F$8:$BN$8,0))</f>
        <v>-0.74742775007852091</v>
      </c>
      <c r="I2805">
        <f t="shared" si="337"/>
        <v>2333865.3889499004</v>
      </c>
      <c r="J2805">
        <f t="shared" si="338"/>
        <v>3201.6360081401363</v>
      </c>
      <c r="K2805">
        <f t="shared" si="339"/>
        <v>728.96025126406141</v>
      </c>
      <c r="L2805">
        <f>MIN(MAX(L2804*(1+MAX(MIN(((B2805-B2804)/B2804)/($K$7*卓尔金历!$O$8),0),-卓尔金历!$N$11))+MIN(MAX(((B2805-B2804)/B2804)/($K$7*卓尔金历!$O$8),0),卓尔金历!$N$11),0),1)</f>
        <v>0.76942292777497878</v>
      </c>
      <c r="M2805">
        <f t="shared" si="340"/>
        <v>509952.06859648228</v>
      </c>
      <c r="N2805">
        <f t="shared" si="341"/>
        <v>-4.1021911037687009E-3</v>
      </c>
      <c r="O2805">
        <f t="shared" si="343"/>
        <v>4.1350082531250672E-2</v>
      </c>
      <c r="P2805">
        <f t="shared" si="344"/>
        <v>1</v>
      </c>
      <c r="Q2805">
        <f t="shared" si="342"/>
        <v>2776.9280835217801</v>
      </c>
    </row>
    <row r="2806" spans="1:17">
      <c r="A2806" s="842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336"/>
        <v>0.65010638919750019</v>
      </c>
      <c r="G2806">
        <f>LN(F2806/参数实验室!$E$58)/参数实验室!$E$59</f>
        <v>-0.41654228103774887</v>
      </c>
      <c r="H2806" s="905">
        <f>INDEX(神经网络!$F$10:$BN$70,MATCH(ROUND(G2806*2,1)/2,神经网络!$D$10:$D$70,0),MATCH(ROUND(E2806*2,1)/2,神经网络!$F$8:$BN$8,0))</f>
        <v>-0.7053497721306704</v>
      </c>
      <c r="I2806">
        <f t="shared" si="337"/>
        <v>2350351.4052650658</v>
      </c>
      <c r="J2806">
        <f t="shared" si="338"/>
        <v>3171.377838075095</v>
      </c>
      <c r="K2806">
        <f t="shared" si="339"/>
        <v>741.11365005049015</v>
      </c>
      <c r="L2806">
        <f>MIN(MAX(L2805*(1+MAX(MIN(((B2806-B2805)/B2805)/($K$7*卓尔金历!$O$8),0),-卓尔金历!$N$11))+MIN(MAX(((B2806-B2805)/B2805)/($K$7*卓尔金历!$O$8),0),卓尔金历!$N$11),0),1)</f>
        <v>0.55545822332551964</v>
      </c>
      <c r="M2806">
        <f t="shared" si="340"/>
        <v>512723.69317000336</v>
      </c>
      <c r="N2806">
        <f t="shared" si="341"/>
        <v>-9.4508463760746304E-3</v>
      </c>
      <c r="O2806">
        <f t="shared" si="343"/>
        <v>4.1320603544784687E-2</v>
      </c>
      <c r="P2806">
        <f t="shared" si="344"/>
        <v>1</v>
      </c>
      <c r="Q2806">
        <f t="shared" si="342"/>
        <v>2796.5438171059609</v>
      </c>
    </row>
    <row r="2807" spans="1:17">
      <c r="A2807" s="842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336"/>
        <v>0.60937571033948046</v>
      </c>
      <c r="G2807">
        <f>LN(F2807/参数实验室!$E$58)/参数实验室!$E$59</f>
        <v>-0.45050087179428538</v>
      </c>
      <c r="H2807" s="905">
        <f>INDEX(神经网络!$F$10:$BN$70,MATCH(ROUND(G2807*2,1)/2,神经网络!$D$10:$D$70,0),MATCH(ROUND(E2807*2,1)/2,神经网络!$F$8:$BN$8,0))</f>
        <v>-0.78821770277604519</v>
      </c>
      <c r="I2807">
        <f t="shared" si="337"/>
        <v>2297092.4317999119</v>
      </c>
      <c r="J2807">
        <f t="shared" si="338"/>
        <v>3273.2612425681323</v>
      </c>
      <c r="K2807">
        <f t="shared" si="339"/>
        <v>701.77485436440793</v>
      </c>
      <c r="L2807">
        <f>MIN(MAX(L2806*(1+MAX(MIN(((B2807-B2806)/B2806)/($K$7*卓尔金历!$O$8),0),-卓尔金历!$N$11))+MIN(MAX(((B2807-B2806)/B2806)/($K$7*卓尔金历!$O$8),0),卓尔金历!$N$11),0),1)</f>
        <v>1</v>
      </c>
      <c r="M2807">
        <f t="shared" si="340"/>
        <v>506270.20111580228</v>
      </c>
      <c r="N2807">
        <f t="shared" si="341"/>
        <v>3.2125911731437397E-2</v>
      </c>
      <c r="O2807">
        <f t="shared" si="343"/>
        <v>4.0937101728323391E-2</v>
      </c>
      <c r="P2807">
        <f t="shared" si="344"/>
        <v>0.29370949878204433</v>
      </c>
      <c r="Q2807">
        <f t="shared" si="342"/>
        <v>2733.1741215720326</v>
      </c>
    </row>
    <row r="2808" spans="1:17">
      <c r="A2808" s="842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336"/>
        <v>0.60878213402196091</v>
      </c>
      <c r="G2808">
        <f>LN(F2808/参数实验室!$E$58)/参数实验室!$E$59</f>
        <v>-0.45101236701015851</v>
      </c>
      <c r="H2808" s="905">
        <f>INDEX(神经网络!$F$10:$BN$70,MATCH(ROUND(G2808*2,1)/2,神经网络!$D$10:$D$70,0),MATCH(ROUND(E2808*2,1)/2,神经网络!$F$8:$BN$8,0))</f>
        <v>-0.70598975335908087</v>
      </c>
      <c r="I2808">
        <f t="shared" si="337"/>
        <v>2276865.4692055066</v>
      </c>
      <c r="J2808">
        <f t="shared" si="338"/>
        <v>3309.8280196320961</v>
      </c>
      <c r="K2808">
        <f t="shared" si="339"/>
        <v>687.91050643730773</v>
      </c>
      <c r="L2808">
        <f>MIN(MAX(L2807*(1+MAX(MIN(((B2808-B2807)/B2807)/($K$7*卓尔金历!$O$8),0),-卓尔金历!$N$11))+MIN(MAX(((B2808-B2807)/B2807)/($K$7*卓尔金历!$O$8),0),卓尔金历!$N$11),0),1)</f>
        <v>1</v>
      </c>
      <c r="M2808">
        <f t="shared" si="340"/>
        <v>501812.25755250931</v>
      </c>
      <c r="N2808">
        <f t="shared" si="341"/>
        <v>1.117135919016172E-2</v>
      </c>
      <c r="O2808">
        <f t="shared" si="343"/>
        <v>3.8158050257846819E-2</v>
      </c>
      <c r="P2808">
        <f t="shared" si="344"/>
        <v>1</v>
      </c>
      <c r="Q2808">
        <f t="shared" si="342"/>
        <v>2726.1054550643844</v>
      </c>
    </row>
    <row r="2809" spans="1:17">
      <c r="A2809" s="842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336"/>
        <v>0.56102148361878279</v>
      </c>
      <c r="G2809">
        <f>LN(F2809/参数实验室!$E$58)/参数实验室!$E$59</f>
        <v>-0.49389360358719064</v>
      </c>
      <c r="H2809" s="905">
        <f>INDEX(神经网络!$F$10:$BN$70,MATCH(ROUND(G2809*2,1)/2,神经网络!$D$10:$D$70,0),MATCH(ROUND(E2809*2,1)/2,神经网络!$F$8:$BN$8,0))</f>
        <v>-0.78880968021516173</v>
      </c>
      <c r="I2809">
        <f t="shared" si="337"/>
        <v>2157539.1170560122</v>
      </c>
      <c r="J2809">
        <f t="shared" si="338"/>
        <v>3555.528510434538</v>
      </c>
      <c r="K2809">
        <f t="shared" si="339"/>
        <v>606.81249235499138</v>
      </c>
      <c r="L2809">
        <f>MIN(MAX(L2808*(1+MAX(MIN(((B2809-B2808)/B2808)/($K$7*卓尔金历!$O$8),0),-卓尔金历!$N$11))+MIN(MAX(((B2809-B2808)/B2808)/($K$7*卓尔金历!$O$8),0),卓尔金历!$N$11),0),1)</f>
        <v>1</v>
      </c>
      <c r="M2809">
        <f t="shared" si="340"/>
        <v>475513.19554488966</v>
      </c>
      <c r="N2809">
        <f t="shared" si="341"/>
        <v>7.4233612545751768E-2</v>
      </c>
      <c r="O2809">
        <f t="shared" si="343"/>
        <v>3.9643477366251449E-2</v>
      </c>
      <c r="P2809">
        <f t="shared" si="344"/>
        <v>1.422186334574612E-2</v>
      </c>
      <c r="Q2809">
        <f t="shared" si="342"/>
        <v>2583.2352574495994</v>
      </c>
    </row>
    <row r="2810" spans="1:17">
      <c r="A2810" s="842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336"/>
        <v>0.55402770851091654</v>
      </c>
      <c r="G2810">
        <f>LN(F2810/参数实验室!$E$58)/参数实验室!$E$59</f>
        <v>-0.50047763468496242</v>
      </c>
      <c r="H2810" s="905">
        <f>INDEX(神经网络!$F$10:$BN$70,MATCH(ROUND(G2810*2,1)/2,神经网络!$D$10:$D$70,0),MATCH(ROUND(E2810*2,1)/2,神经网络!$F$8:$BN$8,0))</f>
        <v>-0.82270727787122822</v>
      </c>
      <c r="I2810">
        <f t="shared" si="337"/>
        <v>2165452.1556035993</v>
      </c>
      <c r="J2810">
        <f t="shared" si="338"/>
        <v>3538.9968476916306</v>
      </c>
      <c r="K2810">
        <f t="shared" si="339"/>
        <v>611.88304166364298</v>
      </c>
      <c r="L2810">
        <f>MIN(MAX(L2809*(1+MAX(MIN(((B2810-B2809)/B2809)/($K$7*卓尔金历!$O$8),0),-卓尔金历!$N$11))+MIN(MAX(((B2810-B2809)/B2809)/($K$7*卓尔金历!$O$8),0),卓尔金历!$N$11),0),1)</f>
        <v>0.86318973559379142</v>
      </c>
      <c r="M2810">
        <f t="shared" si="340"/>
        <v>477257.19833792705</v>
      </c>
      <c r="N2810">
        <f t="shared" si="341"/>
        <v>-4.6495655130851425E-3</v>
      </c>
      <c r="O2810">
        <f t="shared" si="343"/>
        <v>3.9672579649181208E-2</v>
      </c>
      <c r="P2810">
        <f t="shared" si="344"/>
        <v>1</v>
      </c>
      <c r="Q2810">
        <f t="shared" si="342"/>
        <v>2583.3700000932031</v>
      </c>
    </row>
    <row r="2811" spans="1:17">
      <c r="A2811" s="842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336"/>
        <v>0.55559798509550518</v>
      </c>
      <c r="G2811">
        <f>LN(F2811/参数实验室!$E$58)/参数实验室!$E$59</f>
        <v>-0.49899214895929489</v>
      </c>
      <c r="H2811" s="905">
        <f>INDEX(神经网络!$F$10:$BN$70,MATCH(ROUND(G2811*2,1)/2,神经网络!$D$10:$D$70,0),MATCH(ROUND(E2811*2,1)/2,神经网络!$F$8:$BN$8,0))</f>
        <v>-0.78880968021516173</v>
      </c>
      <c r="I2811">
        <f t="shared" si="337"/>
        <v>2166384.1930045583</v>
      </c>
      <c r="J2811">
        <f t="shared" si="338"/>
        <v>3537.1453653086451</v>
      </c>
      <c r="K2811">
        <f t="shared" si="339"/>
        <v>612.46682543834993</v>
      </c>
      <c r="L2811">
        <f>MIN(MAX(L2810*(1+MAX(MIN(((B2811-B2810)/B2810)/($K$7*卓尔金历!$O$8),0),-卓尔金历!$N$11))+MIN(MAX(((B2811-B2810)/B2810)/($K$7*卓尔金历!$O$8),0),卓尔金历!$N$11),0),1)</f>
        <v>0.84990196913409122</v>
      </c>
      <c r="M2811">
        <f t="shared" si="340"/>
        <v>477434.51253194938</v>
      </c>
      <c r="N2811">
        <f t="shared" si="341"/>
        <v>-5.2316587515271237E-4</v>
      </c>
      <c r="O2811">
        <f t="shared" si="343"/>
        <v>3.9753861978596886E-2</v>
      </c>
      <c r="P2811">
        <f t="shared" si="344"/>
        <v>1</v>
      </c>
      <c r="Q2811">
        <f t="shared" si="342"/>
        <v>2584.4819145053375</v>
      </c>
    </row>
    <row r="2812" spans="1:17">
      <c r="A2812" s="842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336"/>
        <v>0.52476798704003191</v>
      </c>
      <c r="G2812">
        <f>LN(F2812/参数实验室!$E$58)/参数实验室!$E$59</f>
        <v>-0.52895540961880305</v>
      </c>
      <c r="H2812" s="905">
        <f>INDEX(神经网络!$F$10:$BN$70,MATCH(ROUND(G2812*2,1)/2,神经网络!$D$10:$D$70,0),MATCH(ROUND(E2812*2,1)/2,神经网络!$F$8:$BN$8,0))</f>
        <v>-0.82297999260102905</v>
      </c>
      <c r="I2812">
        <f t="shared" si="337"/>
        <v>2093242.4714398095</v>
      </c>
      <c r="J2812">
        <f t="shared" si="338"/>
        <v>3688.5399624915185</v>
      </c>
      <c r="K2812">
        <f t="shared" si="339"/>
        <v>567.49892714348562</v>
      </c>
      <c r="L2812">
        <f>MIN(MAX(L2811*(1+MAX(MIN(((B2812-B2811)/B2811)/($K$7*卓尔金历!$O$8),0),-卓尔金历!$N$11))+MIN(MAX(((B2812-B2811)/B2811)/($K$7*卓尔金历!$O$8),0),卓尔金历!$N$11),0),1)</f>
        <v>1</v>
      </c>
      <c r="M2812">
        <f t="shared" si="340"/>
        <v>463734.77188834886</v>
      </c>
      <c r="N2812">
        <f t="shared" si="341"/>
        <v>4.2801350113487124E-2</v>
      </c>
      <c r="O2812">
        <f t="shared" si="343"/>
        <v>3.9060342121119938E-2</v>
      </c>
      <c r="P2812">
        <f t="shared" si="344"/>
        <v>3.6117895744028447E-2</v>
      </c>
      <c r="Q2812">
        <f t="shared" si="342"/>
        <v>2497.2243277899784</v>
      </c>
    </row>
    <row r="2813" spans="1:17">
      <c r="A2813" s="842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336"/>
        <v>0.52208573487275456</v>
      </c>
      <c r="G2813">
        <f>LN(F2813/参数实验室!$E$58)/参数实验室!$E$59</f>
        <v>-0.53164498113345959</v>
      </c>
      <c r="H2813" s="905">
        <f>INDEX(神经网络!$F$10:$BN$70,MATCH(ROUND(G2813*2,1)/2,神经网络!$D$10:$D$70,0),MATCH(ROUND(E2813*2,1)/2,神经网络!$F$8:$BN$8,0))</f>
        <v>-0.89698001827091334</v>
      </c>
      <c r="I2813">
        <f t="shared" si="337"/>
        <v>2053314.5450529512</v>
      </c>
      <c r="J2813">
        <f t="shared" si="338"/>
        <v>3774.0313634731233</v>
      </c>
      <c r="K2813">
        <f t="shared" si="339"/>
        <v>544.06398551053633</v>
      </c>
      <c r="L2813">
        <f>MIN(MAX(L2812*(1+MAX(MIN(((B2813-B2812)/B2812)/($K$7*卓尔金历!$O$8),0),-卓尔金历!$N$11))+MIN(MAX(((B2813-B2812)/B2812)/($K$7*卓尔金历!$O$8),0),卓尔金历!$N$11),0),1)</f>
        <v>1</v>
      </c>
      <c r="M2813">
        <f t="shared" si="340"/>
        <v>454889.18037775403</v>
      </c>
      <c r="N2813">
        <f t="shared" si="341"/>
        <v>2.317757211551464E-2</v>
      </c>
      <c r="O2813">
        <f t="shared" si="343"/>
        <v>3.9067958675312126E-2</v>
      </c>
      <c r="P2813">
        <f t="shared" si="344"/>
        <v>0.58157200083257254</v>
      </c>
      <c r="Q2813">
        <f t="shared" si="342"/>
        <v>2495.5038969639613</v>
      </c>
    </row>
    <row r="2814" spans="1:17">
      <c r="A2814" s="842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336"/>
        <v>0.55773227554214277</v>
      </c>
      <c r="G2814">
        <f>LN(F2814/参数实验室!$E$58)/参数实验室!$E$59</f>
        <v>-0.4969798218325196</v>
      </c>
      <c r="H2814" s="905">
        <f>INDEX(神经网络!$F$10:$BN$70,MATCH(ROUND(G2814*2,1)/2,神经网络!$D$10:$D$70,0),MATCH(ROUND(E2814*2,1)/2,神经网络!$F$8:$BN$8,0))</f>
        <v>-0.78880968021516173</v>
      </c>
      <c r="I2814">
        <f t="shared" si="337"/>
        <v>2158067.9598646895</v>
      </c>
      <c r="J2814">
        <f t="shared" si="338"/>
        <v>3559.3791149594967</v>
      </c>
      <c r="K2814">
        <f t="shared" si="339"/>
        <v>606.30460823762144</v>
      </c>
      <c r="L2814">
        <f>MIN(MAX(L2813*(1+MAX(MIN(((B2814-B2813)/B2813)/($K$7*卓尔金历!$O$8),0),-卓尔金历!$N$11))+MIN(MAX(((B2814-B2813)/B2813)/($K$7*卓尔金历!$O$8),0),卓尔金历!$N$11),0),1)</f>
        <v>0</v>
      </c>
      <c r="M2814">
        <f t="shared" si="340"/>
        <v>478096.14353899425</v>
      </c>
      <c r="N2814">
        <f t="shared" si="341"/>
        <v>-5.6876116767638374E-2</v>
      </c>
      <c r="O2814">
        <f t="shared" si="343"/>
        <v>3.7678599775202999E-2</v>
      </c>
      <c r="P2814">
        <f t="shared" si="344"/>
        <v>2.2980428677712567E-2</v>
      </c>
      <c r="Q2814">
        <f t="shared" si="342"/>
        <v>2569.5452672704901</v>
      </c>
    </row>
    <row r="2815" spans="1:17">
      <c r="A2815" s="842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336"/>
        <v>0.53572568854265457</v>
      </c>
      <c r="G2815">
        <f>LN(F2815/参数实验室!$E$58)/参数实验室!$E$59</f>
        <v>-0.51810876573099562</v>
      </c>
      <c r="H2815" s="905">
        <f>INDEX(神经网络!$F$10:$BN$70,MATCH(ROUND(G2815*2,1)/2,神经网络!$D$10:$D$70,0),MATCH(ROUND(E2815*2,1)/2,神经网络!$F$8:$BN$8,0))</f>
        <v>-0.78880968021516173</v>
      </c>
      <c r="I2815">
        <f t="shared" si="337"/>
        <v>2095612.429499707</v>
      </c>
      <c r="J2815">
        <f t="shared" si="338"/>
        <v>3689.9684769163223</v>
      </c>
      <c r="K2815">
        <f t="shared" si="339"/>
        <v>567.92149922402427</v>
      </c>
      <c r="L2815">
        <f>MIN(MAX(L2814*(1+MAX(MIN(((B2815-B2814)/B2814)/($K$7*卓尔金历!$O$8),0),-卓尔金历!$N$11))+MIN(MAX(((B2815-B2814)/B2814)/($K$7*卓尔金历!$O$8),0),卓尔金历!$N$11),0),1)</f>
        <v>1</v>
      </c>
      <c r="M2815">
        <f t="shared" si="340"/>
        <v>478096.14353899425</v>
      </c>
      <c r="N2815">
        <f t="shared" si="341"/>
        <v>3.6688803788272904E-2</v>
      </c>
      <c r="O2815">
        <f t="shared" si="343"/>
        <v>3.7084994804636069E-2</v>
      </c>
      <c r="P2815">
        <f t="shared" si="344"/>
        <v>4.8824098565415155E-2</v>
      </c>
      <c r="Q2815">
        <f t="shared" si="342"/>
        <v>2567.8363533696279</v>
      </c>
    </row>
    <row r="2816" spans="1:17">
      <c r="A2816" s="842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336"/>
        <v>0.54857645130530031</v>
      </c>
      <c r="G2816">
        <f>LN(F2816/参数实验室!$E$58)/参数实验室!$E$59</f>
        <v>-0.50566741683932748</v>
      </c>
      <c r="H2816" s="905">
        <f>INDEX(神经网络!$F$10:$BN$70,MATCH(ROUND(G2816*2,1)/2,神经网络!$D$10:$D$70,0),MATCH(ROUND(E2816*2,1)/2,神经网络!$F$8:$BN$8,0))</f>
        <v>-0.74877323144932084</v>
      </c>
      <c r="I2816">
        <f t="shared" si="337"/>
        <v>2108372.0773431519</v>
      </c>
      <c r="J2816">
        <f t="shared" si="338"/>
        <v>3661.4859742228941</v>
      </c>
      <c r="K2816">
        <f t="shared" si="339"/>
        <v>575.82415778354255</v>
      </c>
      <c r="L2816">
        <f>MIN(MAX(L2815*(1+MAX(MIN(((B2816-B2815)/B2815)/($K$7*卓尔金历!$O$8),0),-卓尔金历!$N$11))+MIN(MAX(((B2816-B2815)/B2815)/($K$7*卓尔金历!$O$8),0),卓尔金历!$N$11),0),1)</f>
        <v>0.77287664127685374</v>
      </c>
      <c r="M2816">
        <f t="shared" si="340"/>
        <v>481007.14861846075</v>
      </c>
      <c r="N2816">
        <f t="shared" si="341"/>
        <v>-7.7189013596211074E-3</v>
      </c>
      <c r="O2816">
        <f t="shared" si="343"/>
        <v>3.7349760993583468E-2</v>
      </c>
      <c r="P2816">
        <f t="shared" si="344"/>
        <v>1</v>
      </c>
      <c r="Q2816">
        <f t="shared" si="342"/>
        <v>2568.599713194074</v>
      </c>
    </row>
    <row r="2817" spans="1:17">
      <c r="A2817" s="842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336"/>
        <v>0.53412254743688481</v>
      </c>
      <c r="G2817">
        <f>LN(F2817/参数实验室!$E$58)/参数实验室!$E$59</f>
        <v>-0.51968172849800542</v>
      </c>
      <c r="H2817" s="905">
        <f>INDEX(神经网络!$F$10:$BN$70,MATCH(ROUND(G2817*2,1)/2,神经网络!$D$10:$D$70,0),MATCH(ROUND(E2817*2,1)/2,神经网络!$F$8:$BN$8,0))</f>
        <v>-0.74877323144932084</v>
      </c>
      <c r="I2817">
        <f t="shared" si="337"/>
        <v>2060799.9429841859</v>
      </c>
      <c r="J2817">
        <f t="shared" si="338"/>
        <v>3771.820757352059</v>
      </c>
      <c r="K2817">
        <f t="shared" si="339"/>
        <v>546.36741127405389</v>
      </c>
      <c r="L2817">
        <f>MIN(MAX(L2816*(1+MAX(MIN(((B2817-B2816)/B2816)/($K$7*卓尔金历!$O$8),0),-卓尔金历!$N$11))+MIN(MAX(((B2817-B2816)/B2816)/($K$7*卓尔金历!$O$8),0),卓尔金历!$N$11),0),1)</f>
        <v>1</v>
      </c>
      <c r="M2817">
        <f t="shared" si="340"/>
        <v>472618.9811313487</v>
      </c>
      <c r="N2817">
        <f t="shared" si="341"/>
        <v>3.013388113621877E-2</v>
      </c>
      <c r="O2817">
        <f t="shared" si="343"/>
        <v>3.7494191652330804E-2</v>
      </c>
      <c r="P2817">
        <f t="shared" si="344"/>
        <v>0.26404789749473001</v>
      </c>
      <c r="Q2817">
        <f t="shared" si="342"/>
        <v>2510.6432585513758</v>
      </c>
    </row>
    <row r="2818" spans="1:17">
      <c r="A2818" s="842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336"/>
        <v>0.53339329995528573</v>
      </c>
      <c r="G2818">
        <f>LN(F2818/参数实验室!$E$58)/参数实验室!$E$59</f>
        <v>-0.5203988111522766</v>
      </c>
      <c r="H2818" s="905">
        <f>INDEX(神经网络!$F$10:$BN$70,MATCH(ROUND(G2818*2,1)/2,神经网络!$D$10:$D$70,0),MATCH(ROUND(E2818*2,1)/2,神经网络!$F$8:$BN$8,0))</f>
        <v>-0.78880968021516173</v>
      </c>
      <c r="I2818">
        <f t="shared" si="337"/>
        <v>2085129.7992286796</v>
      </c>
      <c r="J2818">
        <f t="shared" si="338"/>
        <v>3712.3498663261626</v>
      </c>
      <c r="K2818">
        <f t="shared" si="339"/>
        <v>561.67383848769032</v>
      </c>
      <c r="L2818">
        <f>MIN(MAX(L2817*(1+MAX(MIN(((B2818-B2817)/B2817)/($K$7*卓尔金历!$O$8),0),-卓尔金历!$N$11))+MIN(MAX(((B2818-B2817)/B2817)/($K$7*卓尔金历!$O$8),0),卓尔金历!$N$11),0),1)</f>
        <v>0.53606225201559954</v>
      </c>
      <c r="M2818">
        <f t="shared" si="340"/>
        <v>478198.73277511756</v>
      </c>
      <c r="N2818">
        <f t="shared" si="341"/>
        <v>-1.5767157256869998E-2</v>
      </c>
      <c r="O2818">
        <f t="shared" si="343"/>
        <v>3.8031584794097163E-2</v>
      </c>
      <c r="P2818">
        <f t="shared" si="344"/>
        <v>0.9509952439227527</v>
      </c>
      <c r="Q2818">
        <f t="shared" si="342"/>
        <v>2518.469827767919</v>
      </c>
    </row>
    <row r="2819" spans="1:17">
      <c r="A2819" s="842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336"/>
        <v>0.55397076715542781</v>
      </c>
      <c r="G2819">
        <f>LN(F2819/参数实验室!$E$58)/参数实验室!$E$59</f>
        <v>-0.50053158042826351</v>
      </c>
      <c r="H2819" s="905">
        <f>INDEX(神经网络!$F$10:$BN$70,MATCH(ROUND(G2819*2,1)/2,神经网络!$D$10:$D$70,0),MATCH(ROUND(E2819*2,1)/2,神经网络!$F$8:$BN$8,0))</f>
        <v>-0.78880968021516173</v>
      </c>
      <c r="I2819">
        <f t="shared" si="337"/>
        <v>2141508.1737381755</v>
      </c>
      <c r="J2819">
        <f t="shared" si="338"/>
        <v>3585.1003551334729</v>
      </c>
      <c r="K2819">
        <f t="shared" si="339"/>
        <v>597.33562846344569</v>
      </c>
      <c r="L2819">
        <f>MIN(MAX(L2818*(1+MAX(MIN(((B2819-B2818)/B2818)/($K$7*卓尔金历!$O$8),0),-卓尔金历!$N$11))+MIN(MAX(((B2819-B2818)/B2818)/($K$7*卓尔金历!$O$8),0),卓尔金历!$N$11),0),1)</f>
        <v>0</v>
      </c>
      <c r="M2819">
        <f t="shared" si="340"/>
        <v>485129.84774355876</v>
      </c>
      <c r="N2819">
        <f t="shared" si="341"/>
        <v>-3.4277348788415526E-2</v>
      </c>
      <c r="O2819">
        <f t="shared" si="343"/>
        <v>3.6864673900171611E-2</v>
      </c>
      <c r="P2819">
        <f t="shared" si="344"/>
        <v>0.11356809976352764</v>
      </c>
      <c r="Q2819">
        <f t="shared" si="342"/>
        <v>2583.2279955167846</v>
      </c>
    </row>
    <row r="2820" spans="1:17">
      <c r="A2820" s="842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336"/>
        <v>0.55212761418757272</v>
      </c>
      <c r="G2820">
        <f>LN(F2820/参数实验室!$E$58)/参数实验室!$E$59</f>
        <v>-0.5022807687444365</v>
      </c>
      <c r="H2820" s="905">
        <f>INDEX(神经网络!$F$10:$BN$70,MATCH(ROUND(G2820*2,1)/2,神经网络!$D$10:$D$70,0),MATCH(ROUND(E2820*2,1)/2,神经网络!$F$8:$BN$8,0))</f>
        <v>-0.78880968021516173</v>
      </c>
      <c r="I2820">
        <f t="shared" si="337"/>
        <v>2117521.2335506608</v>
      </c>
      <c r="J2820">
        <f t="shared" si="338"/>
        <v>3636.0081401380617</v>
      </c>
      <c r="K2820">
        <f t="shared" si="339"/>
        <v>582.37527308458039</v>
      </c>
      <c r="L2820">
        <f>MIN(MAX(L2819*(1+MAX(MIN(((B2820-B2819)/B2819)/($K$7*卓尔金历!$O$8),0),-卓尔金历!$N$11))+MIN(MAX(((B2820-B2819)/B2819)/($K$7*卓尔金历!$O$8),0),卓尔金历!$N$11),0),1)</f>
        <v>0.41781997150767108</v>
      </c>
      <c r="M2820">
        <f t="shared" si="340"/>
        <v>485129.84774355876</v>
      </c>
      <c r="N2820">
        <f t="shared" si="341"/>
        <v>1.4199821472694439E-2</v>
      </c>
      <c r="O2820">
        <f t="shared" si="343"/>
        <v>3.686131578460259E-2</v>
      </c>
      <c r="P2820">
        <f t="shared" si="344"/>
        <v>1</v>
      </c>
      <c r="Q2820">
        <f t="shared" si="342"/>
        <v>2579.9419451658669</v>
      </c>
    </row>
    <row r="2821" spans="1:17">
      <c r="A2821" s="842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345">C2821/B2821</f>
        <v>0.55056842025287334</v>
      </c>
      <c r="G2821">
        <f>LN(F2821/参数实验室!$E$58)/参数实验室!$E$59</f>
        <v>-0.50376503958681751</v>
      </c>
      <c r="H2821" s="905">
        <f>INDEX(神经网络!$F$10:$BN$70,MATCH(ROUND(G2821*2,1)/2,神经网络!$D$10:$D$70,0),MATCH(ROUND(E2821*2,1)/2,神经网络!$F$8:$BN$8,0))</f>
        <v>-0.70611479716625947</v>
      </c>
      <c r="I2821">
        <f t="shared" si="337"/>
        <v>2098987.1604077476</v>
      </c>
      <c r="J2821">
        <f t="shared" si="338"/>
        <v>3676.3536969793686</v>
      </c>
      <c r="K2821">
        <f t="shared" si="339"/>
        <v>570.94266042256891</v>
      </c>
      <c r="L2821">
        <f>MIN(MAX(L2820*(1+MAX(MIN(((B2821-B2820)/B2820)/($K$7*卓尔金历!$O$8),0),-卓尔金历!$N$11))+MIN(MAX(((B2821-B2820)/B2820)/($K$7*卓尔金历!$O$8),0),卓尔金历!$N$11),0),1)</f>
        <v>0.74431545499911533</v>
      </c>
      <c r="M2821">
        <f t="shared" si="340"/>
        <v>483355.69793257018</v>
      </c>
      <c r="N2821">
        <f t="shared" si="341"/>
        <v>1.109611290357968E-2</v>
      </c>
      <c r="O2821">
        <f t="shared" si="343"/>
        <v>3.6867157671128109E-2</v>
      </c>
      <c r="P2821">
        <f t="shared" si="344"/>
        <v>1</v>
      </c>
      <c r="Q2821">
        <f t="shared" si="342"/>
        <v>2557.3604324242001</v>
      </c>
    </row>
    <row r="2822" spans="1:17">
      <c r="A2822" s="842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345"/>
        <v>0.53034496538997844</v>
      </c>
      <c r="G2822">
        <f>LN(F2822/参数实验室!$E$58)/参数实验室!$E$59</f>
        <v>-0.52340694793370757</v>
      </c>
      <c r="H2822" s="905">
        <f>INDEX(神经网络!$F$10:$BN$70,MATCH(ROUND(G2822*2,1)/2,神经网络!$D$10:$D$70,0),MATCH(ROUND(E2822*2,1)/2,神经网络!$F$8:$BN$8,0))</f>
        <v>-0.74877323144932084</v>
      </c>
      <c r="I2822">
        <f t="shared" si="337"/>
        <v>2032859.190020758</v>
      </c>
      <c r="J2822">
        <f t="shared" si="338"/>
        <v>3840.3814692151132</v>
      </c>
      <c r="K2822">
        <f t="shared" si="339"/>
        <v>529.33782914962046</v>
      </c>
      <c r="L2822">
        <f>MIN(MAX(L2821*(1+MAX(MIN(((B2822-B2821)/B2821)/($K$7*卓尔金历!$O$8),0),-卓尔金历!$N$11))+MIN(MAX(((B2822-B2821)/B2821)/($K$7*卓尔金历!$O$8),0),卓尔金历!$N$11),0),1)</f>
        <v>1</v>
      </c>
      <c r="M2822">
        <f t="shared" si="340"/>
        <v>472021.27821187308</v>
      </c>
      <c r="N2822">
        <f t="shared" si="341"/>
        <v>4.4616972618961019E-2</v>
      </c>
      <c r="O2822">
        <f t="shared" si="343"/>
        <v>2.8376332012367056E-2</v>
      </c>
      <c r="P2822">
        <f t="shared" si="344"/>
        <v>2.0182596583911649E-2</v>
      </c>
      <c r="Q2822">
        <f t="shared" si="342"/>
        <v>2476.7915475190848</v>
      </c>
    </row>
    <row r="2823" spans="1:17">
      <c r="A2823" s="842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345"/>
        <v>0.51869590562159151</v>
      </c>
      <c r="G2823">
        <f>LN(F2823/参数实验室!$E$58)/参数实验室!$E$59</f>
        <v>-0.53506389593713655</v>
      </c>
      <c r="H2823" s="905">
        <f>INDEX(神经网络!$F$10:$BN$70,MATCH(ROUND(G2823*2,1)/2,神经网络!$D$10:$D$70,0),MATCH(ROUND(E2823*2,1)/2,神经网络!$F$8:$BN$8,0))</f>
        <v>-0.78887821046616569</v>
      </c>
      <c r="I2823">
        <f t="shared" si="337"/>
        <v>2003187.5993615498</v>
      </c>
      <c r="J2823">
        <f t="shared" si="338"/>
        <v>3915.2428075495773</v>
      </c>
      <c r="K2823">
        <f t="shared" si="339"/>
        <v>511.6381531942024</v>
      </c>
      <c r="L2823">
        <f>MIN(MAX(L2822*(1+MAX(MIN(((B2823-B2822)/B2822)/($K$7*卓尔金历!$O$8),0),-卓尔金历!$N$11))+MIN(MAX(((B2823-B2822)/B2822)/($K$7*卓尔金历!$O$8),0),卓尔金历!$N$11),0),1)</f>
        <v>1</v>
      </c>
      <c r="M2823">
        <f t="shared" si="340"/>
        <v>465131.66076158825</v>
      </c>
      <c r="N2823">
        <f t="shared" si="341"/>
        <v>1.9493203718057746E-2</v>
      </c>
      <c r="O2823">
        <f t="shared" si="343"/>
        <v>2.8292767123455385E-2</v>
      </c>
      <c r="P2823">
        <f t="shared" si="344"/>
        <v>0.41148797546658095</v>
      </c>
      <c r="Q2823">
        <f t="shared" si="342"/>
        <v>2476.0619219787905</v>
      </c>
    </row>
    <row r="2824" spans="1:17">
      <c r="A2824" s="842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345"/>
        <v>0.52740844644504326</v>
      </c>
      <c r="G2824">
        <f>LN(F2824/参数实验室!$E$58)/参数实验室!$E$59</f>
        <v>-0.5263211390545639</v>
      </c>
      <c r="H2824" s="905">
        <f>INDEX(神经网络!$F$10:$BN$70,MATCH(ROUND(G2824*2,1)/2,神经网络!$D$10:$D$70,0),MATCH(ROUND(E2824*2,1)/2,神经网络!$F$8:$BN$8,0))</f>
        <v>-0.82297999260102905</v>
      </c>
      <c r="I2824">
        <f t="shared" si="337"/>
        <v>2027774.271207033</v>
      </c>
      <c r="J2824">
        <f t="shared" si="338"/>
        <v>3854.3274410438512</v>
      </c>
      <c r="K2824">
        <f t="shared" si="339"/>
        <v>526.10327021356011</v>
      </c>
      <c r="L2824">
        <f>MIN(MAX(L2823*(1+MAX(MIN(((B2824-B2823)/B2823)/($K$7*卓尔金历!$O$8),0),-卓尔金历!$N$11))+MIN(MAX(((B2824-B2823)/B2823)/($K$7*卓尔金历!$O$8),0),卓尔金历!$N$11),0),1)</f>
        <v>0.54220138758434344</v>
      </c>
      <c r="M2824">
        <f t="shared" si="340"/>
        <v>470840.58163936058</v>
      </c>
      <c r="N2824">
        <f t="shared" si="341"/>
        <v>-1.5558515652788055E-2</v>
      </c>
      <c r="O2824">
        <f t="shared" si="343"/>
        <v>2.8813721717410926E-2</v>
      </c>
      <c r="P2824">
        <f t="shared" si="344"/>
        <v>0.66197160693897195</v>
      </c>
      <c r="Q2824">
        <f t="shared" si="342"/>
        <v>2488.5672984883358</v>
      </c>
    </row>
    <row r="2825" spans="1:17">
      <c r="A2825" s="842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345"/>
        <v>0.55436174564644247</v>
      </c>
      <c r="G2825">
        <f>LN(F2825/参数实验室!$E$58)/参数实验室!$E$59</f>
        <v>-0.50016128243933178</v>
      </c>
      <c r="H2825" s="905">
        <f>INDEX(神经网络!$F$10:$BN$70,MATCH(ROUND(G2825*2,1)/2,神经网络!$D$10:$D$70,0),MATCH(ROUND(E2825*2,1)/2,神经网络!$F$8:$BN$8,0))</f>
        <v>-0.78880968021516173</v>
      </c>
      <c r="I2825">
        <f t="shared" si="337"/>
        <v>2076683.0039942069</v>
      </c>
      <c r="J2825">
        <f t="shared" si="338"/>
        <v>3741.3670643629525</v>
      </c>
      <c r="K2825">
        <f t="shared" si="339"/>
        <v>555.05994687741406</v>
      </c>
      <c r="L2825">
        <f>MIN(MAX(L2824*(1+MAX(MIN(((B2825-B2824)/B2824)/($K$7*卓尔金历!$O$8),0),-卓尔金历!$N$11))+MIN(MAX(((B2825-B2824)/B2824)/($K$7*卓尔金历!$O$8),0),卓尔金历!$N$11),0),1)</f>
        <v>7.4633732369884589E-2</v>
      </c>
      <c r="M2825">
        <f t="shared" si="340"/>
        <v>476998.03760011349</v>
      </c>
      <c r="N2825">
        <f t="shared" si="341"/>
        <v>-2.9307415731732962E-2</v>
      </c>
      <c r="O2825">
        <f t="shared" si="343"/>
        <v>2.9833757164685674E-2</v>
      </c>
      <c r="P2825">
        <f t="shared" si="344"/>
        <v>4.7126567387221853E-2</v>
      </c>
      <c r="Q2825">
        <f t="shared" si="342"/>
        <v>2528.3006824704771</v>
      </c>
    </row>
    <row r="2826" spans="1:17">
      <c r="A2826" s="842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345"/>
        <v>0.56288240582876881</v>
      </c>
      <c r="G2826">
        <f>LN(F2826/参数实验室!$E$58)/参数实验室!$E$59</f>
        <v>-0.49215553070121493</v>
      </c>
      <c r="H2826" s="905">
        <f>INDEX(神经网络!$F$10:$BN$70,MATCH(ROUND(G2826*2,1)/2,神经网络!$D$10:$D$70,0),MATCH(ROUND(E2826*2,1)/2,神经网络!$F$8:$BN$8,0))</f>
        <v>-0.78880968021516173</v>
      </c>
      <c r="I2826">
        <f t="shared" si="337"/>
        <v>2077280.5066375383</v>
      </c>
      <c r="J2826">
        <f t="shared" si="338"/>
        <v>3740.0023941582517</v>
      </c>
      <c r="K2826">
        <f t="shared" si="339"/>
        <v>555.42223980449194</v>
      </c>
      <c r="L2826">
        <f>MIN(MAX(L2825*(1+MAX(MIN(((B2826-B2825)/B2825)/($K$7*卓尔金历!$O$8),0),-卓尔金历!$N$11))+MIN(MAX(((B2826-B2825)/B2825)/($K$7*卓尔金历!$O$8),0),卓尔金历!$N$11),0),1)</f>
        <v>7.3832720664647036E-2</v>
      </c>
      <c r="M2826">
        <f t="shared" si="340"/>
        <v>477008.28046338627</v>
      </c>
      <c r="N2826">
        <f t="shared" si="341"/>
        <v>-3.647517555011468E-4</v>
      </c>
      <c r="O2826">
        <f t="shared" si="343"/>
        <v>2.9773962980565956E-2</v>
      </c>
      <c r="P2826">
        <f t="shared" si="344"/>
        <v>1</v>
      </c>
      <c r="Q2826">
        <f t="shared" si="342"/>
        <v>2528.3349643127117</v>
      </c>
    </row>
    <row r="2827" spans="1:17">
      <c r="A2827" s="842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345"/>
        <v>0.57571593937080034</v>
      </c>
      <c r="G2827">
        <f>LN(F2827/参数实验室!$E$58)/参数实验室!$E$59</f>
        <v>-0.48032340875993407</v>
      </c>
      <c r="H2827" s="905">
        <f>INDEX(神经网络!$F$10:$BN$70,MATCH(ROUND(G2827*2,1)/2,神经网络!$D$10:$D$70,0),MATCH(ROUND(E2827*2,1)/2,神经网络!$F$8:$BN$8,0))</f>
        <v>-0.78880968021516173</v>
      </c>
      <c r="I2827">
        <f t="shared" si="337"/>
        <v>2126952.7977259443</v>
      </c>
      <c r="J2827">
        <f t="shared" si="338"/>
        <v>3626.6270300466845</v>
      </c>
      <c r="K2827">
        <f t="shared" si="339"/>
        <v>586.48236504721706</v>
      </c>
      <c r="L2827">
        <f>MIN(MAX(L2826*(1+MAX(MIN(((B2827-B2826)/B2826)/($K$7*卓尔金历!$O$8),0),-卓尔金历!$N$11))+MIN(MAX(((B2827-B2826)/B2826)/($K$7*卓尔金历!$O$8),0),卓尔金历!$N$11),0),1)</f>
        <v>7.975712440320951E-3</v>
      </c>
      <c r="M2827">
        <f t="shared" si="340"/>
        <v>477850.43896332674</v>
      </c>
      <c r="N2827">
        <f t="shared" si="341"/>
        <v>-3.0314249073384446E-2</v>
      </c>
      <c r="O2827">
        <f t="shared" si="343"/>
        <v>3.0669912142398711E-2</v>
      </c>
      <c r="P2827">
        <f t="shared" si="344"/>
        <v>4.1785498870633875E-2</v>
      </c>
      <c r="Q2827">
        <f t="shared" si="342"/>
        <v>2588.7929476784843</v>
      </c>
    </row>
    <row r="2828" spans="1:17">
      <c r="A2828" s="842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345"/>
        <v>0.56519195553701085</v>
      </c>
      <c r="G2828">
        <f>LN(F2828/参数实验室!$E$58)/参数实验室!$E$59</f>
        <v>-0.49000642025736824</v>
      </c>
      <c r="H2828" s="905">
        <f>INDEX(神经网络!$F$10:$BN$70,MATCH(ROUND(G2828*2,1)/2,神经网络!$D$10:$D$70,0),MATCH(ROUND(E2828*2,1)/2,神经网络!$F$8:$BN$8,0))</f>
        <v>-0.78880968021516173</v>
      </c>
      <c r="I2828">
        <f t="shared" si="337"/>
        <v>2083734.5346905489</v>
      </c>
      <c r="J2828">
        <f t="shared" si="338"/>
        <v>3720.0470851123241</v>
      </c>
      <c r="K2828">
        <f t="shared" si="339"/>
        <v>560.13660231067536</v>
      </c>
      <c r="L2828">
        <f>MIN(MAX(L2827*(1+MAX(MIN(((B2828-B2827)/B2827)/($K$7*卓尔金历!$O$8),0),-卓尔金历!$N$11))+MIN(MAX(((B2828-B2827)/B2827)/($K$7*卓尔金历!$O$8),0),卓尔金历!$N$11),0),1)</f>
        <v>0.76593091049430606</v>
      </c>
      <c r="M2828">
        <f t="shared" si="340"/>
        <v>477772.99796677497</v>
      </c>
      <c r="N2828">
        <f t="shared" si="341"/>
        <v>2.5759487890994078E-2</v>
      </c>
      <c r="O2828">
        <f t="shared" si="343"/>
        <v>3.0449492052383093E-2</v>
      </c>
      <c r="P2828">
        <f t="shared" si="344"/>
        <v>0.2030662462302455</v>
      </c>
      <c r="Q2828">
        <f t="shared" si="342"/>
        <v>2586.5949240092846</v>
      </c>
    </row>
    <row r="2829" spans="1:17">
      <c r="A2829" s="842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345"/>
        <v>0.59883822058673264</v>
      </c>
      <c r="G2829">
        <f>LN(F2829/参数实验室!$E$58)/参数实验室!$E$59</f>
        <v>-0.45965617814450788</v>
      </c>
      <c r="H2829" s="905">
        <f>INDEX(神经网络!$F$10:$BN$70,MATCH(ROUND(G2829*2,1)/2,神经网络!$D$10:$D$70,0),MATCH(ROUND(E2829*2,1)/2,神经网络!$F$8:$BN$8,0))</f>
        <v>-0.78821770277604519</v>
      </c>
      <c r="I2829">
        <f t="shared" si="337"/>
        <v>2140104.9423397002</v>
      </c>
      <c r="J2829">
        <f t="shared" si="338"/>
        <v>3592.4663820278502</v>
      </c>
      <c r="K2829">
        <f t="shared" si="339"/>
        <v>595.72024196136499</v>
      </c>
      <c r="L2829">
        <f>MIN(MAX(L2828*(1+MAX(MIN(((B2829-B2828)/B2828)/($K$7*卓尔金历!$O$8),0),-卓尔金历!$N$11))+MIN(MAX(((B2829-B2828)/B2828)/($K$7*卓尔金历!$O$8),0),卓尔金历!$N$11),0),1)</f>
        <v>0</v>
      </c>
      <c r="M2829">
        <f t="shared" si="340"/>
        <v>487672.65123500186</v>
      </c>
      <c r="N2829">
        <f t="shared" si="341"/>
        <v>-3.4295453838488567E-2</v>
      </c>
      <c r="O2829">
        <f t="shared" si="343"/>
        <v>3.1638712679189877E-2</v>
      </c>
      <c r="P2829">
        <f t="shared" si="344"/>
        <v>2.7994308442117723E-2</v>
      </c>
      <c r="Q2829">
        <f t="shared" si="342"/>
        <v>2600.8042980860382</v>
      </c>
    </row>
    <row r="2830" spans="1:17">
      <c r="A2830" s="842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345"/>
        <v>0.64875232575610708</v>
      </c>
      <c r="G2830">
        <f>LN(F2830/参数实验室!$E$58)/参数实验室!$E$59</f>
        <v>-0.41763660472527964</v>
      </c>
      <c r="H2830" s="905">
        <f>INDEX(神经网络!$F$10:$BN$70,MATCH(ROUND(G2830*2,1)/2,神经网络!$D$10:$D$70,0),MATCH(ROUND(E2830*2,1)/2,神经网络!$F$8:$BN$8,0))</f>
        <v>-0.7053497721306704</v>
      </c>
      <c r="I2830">
        <f t="shared" si="337"/>
        <v>2280681.6976524787</v>
      </c>
      <c r="J2830">
        <f t="shared" si="338"/>
        <v>3293.0848729100976</v>
      </c>
      <c r="K2830">
        <f t="shared" si="339"/>
        <v>692.56693515980999</v>
      </c>
      <c r="L2830">
        <f>MIN(MAX(L2829*(1+MAX(MIN(((B2830-B2829)/B2829)/($K$7*卓尔金历!$O$8),0),-卓尔金历!$N$11))+MIN(MAX(((B2830-B2829)/B2829)/($K$7*卓尔金历!$O$8),0),卓尔金历!$N$11),0),1)</f>
        <v>0</v>
      </c>
      <c r="M2830">
        <f t="shared" si="340"/>
        <v>487672.65123500186</v>
      </c>
      <c r="N2830">
        <f t="shared" si="341"/>
        <v>-8.3335925038986736E-2</v>
      </c>
      <c r="O2830">
        <f t="shared" si="343"/>
        <v>3.285028113152836E-2</v>
      </c>
      <c r="P2830">
        <f t="shared" si="344"/>
        <v>2.1856204246855334E-3</v>
      </c>
      <c r="Q2830">
        <f t="shared" si="342"/>
        <v>2605.5868078200533</v>
      </c>
    </row>
    <row r="2831" spans="1:17">
      <c r="A2831" s="842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345"/>
        <v>0.64128583968756259</v>
      </c>
      <c r="G2831">
        <f>LN(F2831/参数实验室!$E$58)/参数实验室!$E$59</f>
        <v>-0.42371217561131047</v>
      </c>
      <c r="H2831" s="905">
        <f>INDEX(神经网络!$F$10:$BN$70,MATCH(ROUND(G2831*2,1)/2,神经网络!$D$10:$D$70,0),MATCH(ROUND(E2831*2,1)/2,神经网络!$F$8:$BN$8,0))</f>
        <v>-0.66561173694937392</v>
      </c>
      <c r="I2831">
        <f t="shared" si="337"/>
        <v>2242801.8923623837</v>
      </c>
      <c r="J2831">
        <f t="shared" si="338"/>
        <v>3370.6276684888853</v>
      </c>
      <c r="K2831">
        <f t="shared" si="339"/>
        <v>665.3959181934423</v>
      </c>
      <c r="L2831">
        <f>MIN(MAX(L2830*(1+MAX(MIN(((B2831-B2830)/B2830)/($K$7*卓尔金历!$O$8),0),-卓尔金历!$N$11))+MIN(MAX(((B2831-B2830)/B2830)/($K$7*卓尔金历!$O$8),0),卓尔金历!$N$11),0),1)</f>
        <v>0.69285896555249082</v>
      </c>
      <c r="M2831">
        <f t="shared" si="340"/>
        <v>487672.65123500186</v>
      </c>
      <c r="N2831">
        <f t="shared" si="341"/>
        <v>2.3547159751841792E-2</v>
      </c>
      <c r="O2831">
        <f t="shared" si="343"/>
        <v>3.3332066209589055E-2</v>
      </c>
      <c r="P2831">
        <f t="shared" si="344"/>
        <v>0.3917809106065856</v>
      </c>
      <c r="Q2831">
        <f t="shared" si="342"/>
        <v>2605.4922225849191</v>
      </c>
    </row>
    <row r="2832" spans="1:17">
      <c r="A2832" s="842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345"/>
        <v>0.64550678825972418</v>
      </c>
      <c r="G2832">
        <f>LN(F2832/参数实验室!$E$58)/参数实验室!$E$59</f>
        <v>-0.42026890150273771</v>
      </c>
      <c r="H2832" s="905">
        <f>INDEX(神经网络!$F$10:$BN$70,MATCH(ROUND(G2832*2,1)/2,神经网络!$D$10:$D$70,0),MATCH(ROUND(E2832*2,1)/2,神经网络!$F$8:$BN$8,0))</f>
        <v>-0.66561173694937392</v>
      </c>
      <c r="I2832">
        <f t="shared" si="337"/>
        <v>2247131.701889242</v>
      </c>
      <c r="J2832">
        <f t="shared" si="338"/>
        <v>3360.8515222856213</v>
      </c>
      <c r="K2832">
        <f t="shared" si="339"/>
        <v>668.61974918815531</v>
      </c>
      <c r="L2832">
        <f>MIN(MAX(L2831*(1+MAX(MIN(((B2832-B2831)/B2831)/($K$7*卓尔金历!$O$8),0),-卓尔金历!$N$11))+MIN(MAX(((B2832-B2831)/B2831)/($K$7*卓尔金历!$O$8),0),卓尔金历!$N$11),0),1)</f>
        <v>0.6337289411322703</v>
      </c>
      <c r="M2832">
        <f t="shared" si="340"/>
        <v>488324.95685442974</v>
      </c>
      <c r="N2832">
        <f t="shared" si="341"/>
        <v>-2.9003933880501426E-3</v>
      </c>
      <c r="O2832">
        <f t="shared" si="343"/>
        <v>3.3331732109504665E-2</v>
      </c>
      <c r="P2832">
        <f t="shared" si="344"/>
        <v>1</v>
      </c>
      <c r="Q2832">
        <f t="shared" si="342"/>
        <v>2607.4628790855108</v>
      </c>
    </row>
    <row r="2833" spans="1:17">
      <c r="A2833" s="842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345"/>
        <v>0.6271372451492282</v>
      </c>
      <c r="G2833">
        <f>LN(F2833/参数实验室!$E$58)/参数实验室!$E$59</f>
        <v>-0.43542160465542096</v>
      </c>
      <c r="H2833" s="905">
        <f>INDEX(神经网络!$F$10:$BN$70,MATCH(ROUND(G2833*2,1)/2,神经网络!$D$10:$D$70,0),MATCH(ROUND(E2833*2,1)/2,神经网络!$F$8:$BN$8,0))</f>
        <v>-0.78821770277604519</v>
      </c>
      <c r="I2833">
        <f t="shared" si="337"/>
        <v>2185124.9905613409</v>
      </c>
      <c r="J2833">
        <f t="shared" si="338"/>
        <v>3500.1795618690376</v>
      </c>
      <c r="K2833">
        <f t="shared" si="339"/>
        <v>624.28939771150499</v>
      </c>
      <c r="L2833">
        <f>MIN(MAX(L2832*(1+MAX(MIN(((B2833-B2832)/B2832)/($K$7*卓尔金历!$O$8),0),-卓尔金历!$N$11))+MIN(MAX(((B2833-B2832)/B2832)/($K$7*卓尔金历!$O$8),0),卓尔金历!$N$11),0),1)</f>
        <v>1</v>
      </c>
      <c r="M2833">
        <f t="shared" si="340"/>
        <v>479785.64974786725</v>
      </c>
      <c r="N2833">
        <f t="shared" si="341"/>
        <v>4.1456172240737173E-2</v>
      </c>
      <c r="O2833">
        <f t="shared" si="343"/>
        <v>3.3247013411314953E-2</v>
      </c>
      <c r="P2833">
        <f t="shared" si="344"/>
        <v>2.5976357529713247E-2</v>
      </c>
      <c r="Q2833">
        <f t="shared" si="342"/>
        <v>2535.513292016029</v>
      </c>
    </row>
    <row r="2834" spans="1:17">
      <c r="A2834" s="842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345"/>
        <v>0.65052980054320153</v>
      </c>
      <c r="G2834">
        <f>LN(F2834/参数实验室!$E$58)/参数实验室!$E$59</f>
        <v>-0.41620055724706656</v>
      </c>
      <c r="H2834" s="905">
        <f>INDEX(神经网络!$F$10:$BN$70,MATCH(ROUND(G2834*2,1)/2,神经网络!$D$10:$D$70,0),MATCH(ROUND(E2834*2,1)/2,神经网络!$F$8:$BN$8,0))</f>
        <v>-0.7053497721306704</v>
      </c>
      <c r="I2834">
        <f t="shared" si="337"/>
        <v>2288091.6043301979</v>
      </c>
      <c r="J2834">
        <f t="shared" si="338"/>
        <v>3290.9301304816231</v>
      </c>
      <c r="K2834">
        <f t="shared" si="339"/>
        <v>695.27200931346999</v>
      </c>
      <c r="L2834">
        <f>MIN(MAX(L2833*(1+MAX(MIN(((B2834-B2833)/B2833)/($K$7*卓尔金历!$O$8),0),-卓尔金历!$N$11))+MIN(MAX(((B2834-B2833)/B2833)/($K$7*卓尔金历!$O$8),0),卓尔金历!$N$11),0),1)</f>
        <v>0</v>
      </c>
      <c r="M2834">
        <f t="shared" si="340"/>
        <v>502393.92337194853</v>
      </c>
      <c r="N2834">
        <f t="shared" si="341"/>
        <v>-5.978248478077472E-2</v>
      </c>
      <c r="O2834">
        <f t="shared" si="343"/>
        <v>3.4915745622143647E-2</v>
      </c>
      <c r="P2834">
        <f t="shared" si="344"/>
        <v>1.5367606426415381E-2</v>
      </c>
      <c r="Q2834">
        <f t="shared" si="342"/>
        <v>2538.616881640176</v>
      </c>
    </row>
    <row r="2835" spans="1:17">
      <c r="A2835" s="842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345"/>
        <v>0.65364609886069536</v>
      </c>
      <c r="G2835">
        <f>LN(F2835/参数实验室!$E$58)/参数实验室!$E$59</f>
        <v>-0.41369229914320066</v>
      </c>
      <c r="H2835" s="905">
        <f>INDEX(神经网络!$F$10:$BN$70,MATCH(ROUND(G2835*2,1)/2,神经网络!$D$10:$D$70,0),MATCH(ROUND(E2835*2,1)/2,神经网络!$F$8:$BN$8,0))</f>
        <v>-0.74742775007852091</v>
      </c>
      <c r="I2835">
        <f t="shared" si="337"/>
        <v>2262722.8056586562</v>
      </c>
      <c r="J2835">
        <f t="shared" si="338"/>
        <v>3342.6599098200381</v>
      </c>
      <c r="K2835">
        <f t="shared" si="339"/>
        <v>676.92282993290712</v>
      </c>
      <c r="L2835">
        <f>MIN(MAX(L2834*(1+MAX(MIN(((B2835-B2834)/B2834)/($K$7*卓尔金历!$O$8),0),-卓尔金历!$N$11))+MIN(MAX(((B2835-B2834)/B2834)/($K$7*卓尔金历!$O$8),0),卓尔金历!$N$11),0),1)</f>
        <v>0.46251761212973003</v>
      </c>
      <c r="M2835">
        <f t="shared" si="340"/>
        <v>502393.92337194853</v>
      </c>
      <c r="N2835">
        <f t="shared" si="341"/>
        <v>1.5718893226956524E-2</v>
      </c>
      <c r="O2835">
        <f t="shared" si="343"/>
        <v>3.3249730884793473E-2</v>
      </c>
      <c r="P2835">
        <f t="shared" si="344"/>
        <v>0.81025733321519233</v>
      </c>
      <c r="Q2835">
        <f t="shared" si="342"/>
        <v>2538.184338043126</v>
      </c>
    </row>
    <row r="2836" spans="1:17">
      <c r="A2836" s="842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345"/>
        <v>0.685622506891157</v>
      </c>
      <c r="G2836">
        <f>LN(F2836/参数实验室!$E$58)/参数实验室!$E$59</f>
        <v>-0.3886246806269516</v>
      </c>
      <c r="H2836" s="905">
        <f>INDEX(神经网络!$F$10:$BN$70,MATCH(ROUND(G2836*2,1)/2,神经网络!$D$10:$D$70,0),MATCH(ROUND(E2836*2,1)/2,神经网络!$F$8:$BN$8,0))</f>
        <v>-0.74742775007852091</v>
      </c>
      <c r="I2836">
        <f t="shared" si="337"/>
        <v>2327981.0042230608</v>
      </c>
      <c r="J2836">
        <f t="shared" si="338"/>
        <v>3213.6786241570553</v>
      </c>
      <c r="K2836">
        <f t="shared" si="339"/>
        <v>724.39757563925298</v>
      </c>
      <c r="L2836">
        <f>MIN(MAX(L2835*(1+MAX(MIN(((B2836-B2835)/B2835)/($K$7*卓尔金历!$O$8),0),-卓尔金历!$N$11))+MIN(MAX(((B2836-B2835)/B2835)/($K$7*卓尔金历!$O$8),0),卓尔金历!$N$11),0),1)</f>
        <v>0</v>
      </c>
      <c r="M2836">
        <f t="shared" si="340"/>
        <v>509095.49061455211</v>
      </c>
      <c r="N2836">
        <f t="shared" si="341"/>
        <v>-3.8586421934239383E-2</v>
      </c>
      <c r="O2836">
        <f t="shared" si="343"/>
        <v>3.2895549989462876E-2</v>
      </c>
      <c r="P2836">
        <f t="shared" si="344"/>
        <v>2.7944302038021111E-2</v>
      </c>
      <c r="Q2836">
        <f t="shared" si="342"/>
        <v>2597.4973334521546</v>
      </c>
    </row>
    <row r="2837" spans="1:17">
      <c r="A2837" s="842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345"/>
        <v>0.68015724646021392</v>
      </c>
      <c r="G2837">
        <f>LN(F2837/参数实验室!$E$58)/参数实验室!$E$59</f>
        <v>-0.39282518123805427</v>
      </c>
      <c r="H2837" s="905">
        <f>INDEX(神经网络!$F$10:$BN$70,MATCH(ROUND(G2837*2,1)/2,神经网络!$D$10:$D$70,0),MATCH(ROUND(E2837*2,1)/2,神经网络!$F$8:$BN$8,0))</f>
        <v>-0.74742775007852091</v>
      </c>
      <c r="I2837">
        <f t="shared" si="337"/>
        <v>2284721.9562840303</v>
      </c>
      <c r="J2837">
        <f t="shared" si="338"/>
        <v>3293.5756753521396</v>
      </c>
      <c r="K2837">
        <f t="shared" si="339"/>
        <v>693.69043905139802</v>
      </c>
      <c r="L2837">
        <f>MIN(MAX(L2836*(1+MAX(MIN(((B2837-B2836)/B2836)/($K$7*卓尔金历!$O$8),0),-卓尔金历!$N$11))+MIN(MAX(((B2837-B2836)/B2836)/($K$7*卓尔金历!$O$8),0),卓尔金历!$N$11),0),1)</f>
        <v>0.73153417135777943</v>
      </c>
      <c r="M2837">
        <f t="shared" si="340"/>
        <v>509095.49061455211</v>
      </c>
      <c r="N2837">
        <f t="shared" si="341"/>
        <v>2.4861556035660242E-2</v>
      </c>
      <c r="O2837">
        <f t="shared" si="343"/>
        <v>3.3540293226331896E-2</v>
      </c>
      <c r="P2837">
        <f t="shared" si="344"/>
        <v>0.34217011709624157</v>
      </c>
      <c r="Q2837">
        <f t="shared" si="342"/>
        <v>2596.1485385930159</v>
      </c>
    </row>
    <row r="2838" spans="1:17">
      <c r="A2838" s="842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345"/>
        <v>0.67525634704807158</v>
      </c>
      <c r="G2838">
        <f>LN(F2838/参数实验室!$E$58)/参数实验室!$E$59</f>
        <v>-0.39662072835885559</v>
      </c>
      <c r="H2838" s="905">
        <f>INDEX(神经网络!$F$10:$BN$70,MATCH(ROUND(G2838*2,1)/2,神经网络!$D$10:$D$70,0),MATCH(ROUND(E2838*2,1)/2,神经网络!$F$8:$BN$8,0))</f>
        <v>-0.7053497721306704</v>
      </c>
      <c r="I2838">
        <f t="shared" si="337"/>
        <v>2279872.4878400075</v>
      </c>
      <c r="J2838">
        <f t="shared" si="338"/>
        <v>3302.928853597221</v>
      </c>
      <c r="K2838">
        <f t="shared" si="339"/>
        <v>690.25782537126031</v>
      </c>
      <c r="L2838">
        <f>MIN(MAX(L2837*(1+MAX(MIN(((B2838-B2837)/B2837)/($K$7*卓尔金历!$O$8),0),-卓尔金历!$N$11))+MIN(MAX(((B2838-B2837)/B2837)/($K$7*卓尔金历!$O$8),0),卓尔金历!$N$11),0),1)</f>
        <v>0.81509406435847831</v>
      </c>
      <c r="M2838">
        <f t="shared" si="340"/>
        <v>508305.00376352802</v>
      </c>
      <c r="N2838">
        <f t="shared" si="341"/>
        <v>2.8398249097711893E-3</v>
      </c>
      <c r="O2838">
        <f t="shared" si="343"/>
        <v>3.2692791612171132E-2</v>
      </c>
      <c r="P2838">
        <f t="shared" si="344"/>
        <v>1</v>
      </c>
      <c r="Q2838">
        <f t="shared" si="342"/>
        <v>2594.2630131469932</v>
      </c>
    </row>
    <row r="2839" spans="1:17">
      <c r="A2839" s="842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345"/>
        <v>0.6586656060306616</v>
      </c>
      <c r="G2839">
        <f>LN(F2839/参数实验室!$E$58)/参数实验室!$E$59</f>
        <v>-0.40967721420497949</v>
      </c>
      <c r="H2839" s="905">
        <f>INDEX(神经网络!$F$10:$BN$70,MATCH(ROUND(G2839*2,1)/2,神经网络!$D$10:$D$70,0),MATCH(ROUND(E2839*2,1)/2,神经网络!$F$8:$BN$8,0))</f>
        <v>-0.7053497721306704</v>
      </c>
      <c r="I2839">
        <f t="shared" si="337"/>
        <v>2236531.6226903154</v>
      </c>
      <c r="J2839">
        <f t="shared" si="338"/>
        <v>3391.9476477395137</v>
      </c>
      <c r="K2839">
        <f t="shared" si="339"/>
        <v>659.36501826046788</v>
      </c>
      <c r="L2839">
        <f>MIN(MAX(L2838*(1+MAX(MIN(((B2839-B2838)/B2838)/($K$7*卓尔金历!$O$8),0),-卓尔金历!$N$11))+MIN(MAX(((B2839-B2838)/B2838)/($K$7*卓尔金历!$O$8),0),卓尔金历!$N$11),0),1)</f>
        <v>1</v>
      </c>
      <c r="M2839">
        <f t="shared" si="340"/>
        <v>500428.7602687818</v>
      </c>
      <c r="N2839">
        <f t="shared" si="341"/>
        <v>2.695147188694132E-2</v>
      </c>
      <c r="O2839">
        <f t="shared" si="343"/>
        <v>3.3329487005810746E-2</v>
      </c>
      <c r="P2839">
        <f t="shared" si="344"/>
        <v>0.25204148009605248</v>
      </c>
      <c r="Q2839">
        <f t="shared" si="342"/>
        <v>2544.945516657458</v>
      </c>
    </row>
    <row r="2840" spans="1:17">
      <c r="A2840" s="842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345"/>
        <v>0.6742390292753665</v>
      </c>
      <c r="G2840">
        <f>LN(F2840/参数实验室!$E$58)/参数实验室!$E$59</f>
        <v>-0.39741205148098846</v>
      </c>
      <c r="H2840" s="905">
        <f>INDEX(神经网络!$F$10:$BN$70,MATCH(ROUND(G2840*2,1)/2,神经网络!$D$10:$D$70,0),MATCH(ROUND(E2840*2,1)/2,神经网络!$F$8:$BN$8,0))</f>
        <v>-0.74742775007852091</v>
      </c>
      <c r="I2840">
        <f t="shared" ref="I2840:I2903" si="346">I2839*(1+(B2840-B2839)/B2839*H2839)</f>
        <v>2263010.2298889728</v>
      </c>
      <c r="J2840">
        <f t="shared" ref="J2840:J2903" si="347">J2839*B2840/B2839</f>
        <v>3335.0145644627091</v>
      </c>
      <c r="K2840">
        <f t="shared" ref="K2840:K2903" si="348">I2840/J2840</f>
        <v>678.56082369270177</v>
      </c>
      <c r="L2840">
        <f>MIN(MAX(L2839*(1+MAX(MIN(((B2840-B2839)/B2839)/($K$7*卓尔金历!$O$8),0),-卓尔金历!$N$11))+MIN(MAX(((B2840-B2839)/B2839)/($K$7*卓尔金历!$O$8),0),卓尔金历!$N$11),0),1)</f>
        <v>0.50611950537526096</v>
      </c>
      <c r="M2840">
        <f t="shared" ref="M2840:M2903" si="349">M2839*(1+(B2840-B2839)/B2839*H2839*L2839)</f>
        <v>506353.40557208809</v>
      </c>
      <c r="N2840">
        <f t="shared" ref="N2840:N2903" si="350">(B2840-B2839)/B2839</f>
        <v>-1.6784776532369667E-2</v>
      </c>
      <c r="O2840">
        <f t="shared" si="343"/>
        <v>3.2769337011356744E-2</v>
      </c>
      <c r="P2840">
        <f t="shared" si="344"/>
        <v>0.72464852499119581</v>
      </c>
      <c r="Q2840">
        <f t="shared" ref="Q2840:Q2903" si="351">Q2839*(1+(B2840-B2839)/B2839*H2839*P2839)</f>
        <v>2552.5395168609875</v>
      </c>
    </row>
    <row r="2841" spans="1:17">
      <c r="A2841" s="842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345"/>
        <v>0.70263704231781121</v>
      </c>
      <c r="G2841">
        <f>LN(F2841/参数实验室!$E$58)/参数实验室!$E$59</f>
        <v>-0.37575879414667823</v>
      </c>
      <c r="H2841" s="905">
        <f>INDEX(神经网络!$F$10:$BN$70,MATCH(ROUND(G2841*2,1)/2,神经网络!$D$10:$D$70,0),MATCH(ROUND(E2841*2,1)/2,神经网络!$F$8:$BN$8,0))</f>
        <v>-0.81957436096135405</v>
      </c>
      <c r="I2841">
        <f t="shared" si="346"/>
        <v>2340613.4373664311</v>
      </c>
      <c r="J2841">
        <f t="shared" si="347"/>
        <v>3182.0039104584798</v>
      </c>
      <c r="K2841">
        <f t="shared" si="348"/>
        <v>735.57842894956821</v>
      </c>
      <c r="L2841">
        <f>MIN(MAX(L2840*(1+MAX(MIN(((B2841-B2840)/B2840)/($K$7*卓尔金历!$O$8),0),-卓尔金历!$N$11))+MIN(MAX(((B2841-B2840)/B2840)/($K$7*卓尔金历!$O$8),0),卓尔金历!$N$11),0),1)</f>
        <v>0</v>
      </c>
      <c r="M2841">
        <f t="shared" si="349"/>
        <v>515141.60623690725</v>
      </c>
      <c r="N2841">
        <f t="shared" si="350"/>
        <v>-4.5880055707906688E-2</v>
      </c>
      <c r="O2841">
        <f t="shared" si="343"/>
        <v>3.3760090301292678E-2</v>
      </c>
      <c r="P2841">
        <f t="shared" si="344"/>
        <v>2.2717304806992418E-2</v>
      </c>
      <c r="Q2841">
        <f t="shared" si="351"/>
        <v>2615.9692729601206</v>
      </c>
    </row>
    <row r="2842" spans="1:17">
      <c r="A2842" s="842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345"/>
        <v>0.73540274235918945</v>
      </c>
      <c r="G2842">
        <f>LN(F2842/参数实验室!$E$58)/参数实验室!$E$59</f>
        <v>-0.35183708174620165</v>
      </c>
      <c r="H2842" s="905">
        <f>INDEX(神经网络!$F$10:$BN$70,MATCH(ROUND(G2842*2,1)/2,神经网络!$D$10:$D$70,0),MATCH(ROUND(E2842*2,1)/2,神经网络!$F$8:$BN$8,0))</f>
        <v>-0.74501997041896928</v>
      </c>
      <c r="I2842">
        <f t="shared" si="346"/>
        <v>2405501.4249608093</v>
      </c>
      <c r="J2842">
        <f t="shared" si="347"/>
        <v>3074.3705358924212</v>
      </c>
      <c r="K2842">
        <f t="shared" si="348"/>
        <v>782.43705398462839</v>
      </c>
      <c r="L2842">
        <f>MIN(MAX(L2841*(1+MAX(MIN(((B2842-B2841)/B2841)/($K$7*卓尔金历!$O$8),0),-卓尔金历!$N$11))+MIN(MAX(((B2842-B2841)/B2841)/($K$7*卓尔金历!$O$8),0),卓尔金历!$N$11),0),1)</f>
        <v>0</v>
      </c>
      <c r="M2842">
        <f t="shared" si="349"/>
        <v>515141.60623690725</v>
      </c>
      <c r="N2842">
        <f t="shared" si="350"/>
        <v>-3.3825657539984073E-2</v>
      </c>
      <c r="O2842">
        <f t="shared" si="343"/>
        <v>3.4046810401965028E-2</v>
      </c>
      <c r="P2842">
        <f t="shared" si="344"/>
        <v>4.0496836984727301E-2</v>
      </c>
      <c r="Q2842">
        <f t="shared" si="351"/>
        <v>2617.6167677697645</v>
      </c>
    </row>
    <row r="2843" spans="1:17">
      <c r="A2843" s="842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345"/>
        <v>0.71621512455935421</v>
      </c>
      <c r="G2843">
        <f>LN(F2843/参数实验室!$E$58)/参数实验室!$E$59</f>
        <v>-0.36571302744920053</v>
      </c>
      <c r="H2843" s="905">
        <f>INDEX(神经网络!$F$10:$BN$70,MATCH(ROUND(G2843*2,1)/2,神经网络!$D$10:$D$70,0),MATCH(ROUND(E2843*2,1)/2,神经网络!$F$8:$BN$8,0))</f>
        <v>-0.74501997041896928</v>
      </c>
      <c r="I2843">
        <f t="shared" si="346"/>
        <v>2421355.7774177361</v>
      </c>
      <c r="J2843">
        <f t="shared" si="347"/>
        <v>3047.1728981285651</v>
      </c>
      <c r="K2843">
        <f t="shared" si="348"/>
        <v>794.62369165360542</v>
      </c>
      <c r="L2843">
        <f>MIN(MAX(L2842*(1+MAX(MIN(((B2843-B2842)/B2842)/($K$7*卓尔金历!$O$8),0),-卓尔金历!$N$11))+MIN(MAX(((B2843-B2842)/B2842)/($K$7*卓尔金历!$O$8),0),卓尔金历!$N$11),0),1)</f>
        <v>0</v>
      </c>
      <c r="M2843">
        <f t="shared" si="349"/>
        <v>515141.60623690725</v>
      </c>
      <c r="N2843">
        <f t="shared" si="350"/>
        <v>-8.8465711749222357E-3</v>
      </c>
      <c r="O2843">
        <f t="shared" si="343"/>
        <v>3.196032158850929E-2</v>
      </c>
      <c r="P2843">
        <f t="shared" si="344"/>
        <v>1</v>
      </c>
      <c r="Q2843">
        <f t="shared" si="351"/>
        <v>2618.3154344918962</v>
      </c>
    </row>
    <row r="2844" spans="1:17">
      <c r="A2844" s="842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345"/>
        <v>0.72341634736319882</v>
      </c>
      <c r="G2844">
        <f>LN(F2844/参数实验室!$E$58)/参数实验室!$E$59</f>
        <v>-0.36046220805362539</v>
      </c>
      <c r="H2844" s="905">
        <f>INDEX(神经网络!$F$10:$BN$70,MATCH(ROUND(G2844*2,1)/2,神经网络!$D$10:$D$70,0),MATCH(ROUND(E2844*2,1)/2,神经网络!$F$8:$BN$8,0))</f>
        <v>-0.74501997041896928</v>
      </c>
      <c r="I2844">
        <f t="shared" si="346"/>
        <v>2463550.7891684375</v>
      </c>
      <c r="J2844">
        <f t="shared" si="347"/>
        <v>2975.8988069111351</v>
      </c>
      <c r="K2844">
        <f t="shared" si="348"/>
        <v>827.83419363829296</v>
      </c>
      <c r="L2844">
        <f>MIN(MAX(L2843*(1+MAX(MIN(((B2844-B2843)/B2843)/($K$7*卓尔金历!$O$8),0),-卓尔金历!$N$11))+MIN(MAX(((B2844-B2843)/B2843)/($K$7*卓尔金历!$O$8),0),卓尔金历!$N$11),0),1)</f>
        <v>0</v>
      </c>
      <c r="M2844">
        <f t="shared" si="349"/>
        <v>515141.60623690725</v>
      </c>
      <c r="N2844">
        <f t="shared" si="350"/>
        <v>-2.3390235342800228E-2</v>
      </c>
      <c r="O2844">
        <f t="shared" si="343"/>
        <v>3.134690219079514E-2</v>
      </c>
      <c r="P2844">
        <f t="shared" si="344"/>
        <v>0.33411500795300386</v>
      </c>
      <c r="Q2844">
        <f t="shared" si="351"/>
        <v>2663.9427031303157</v>
      </c>
    </row>
    <row r="2845" spans="1:17">
      <c r="A2845" s="842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345"/>
        <v>0.72601159507728596</v>
      </c>
      <c r="G2845">
        <f>LN(F2845/参数实验室!$E$58)/参数实验室!$E$59</f>
        <v>-0.35858266969049968</v>
      </c>
      <c r="H2845" s="905">
        <f>INDEX(神经网络!$F$10:$BN$70,MATCH(ROUND(G2845*2,1)/2,神经网络!$D$10:$D$70,0),MATCH(ROUND(E2845*2,1)/2,神经网络!$F$8:$BN$8,0))</f>
        <v>-0.74501997041896928</v>
      </c>
      <c r="I2845">
        <f t="shared" si="346"/>
        <v>2496001.6296900907</v>
      </c>
      <c r="J2845">
        <f t="shared" si="347"/>
        <v>2923.2831890187922</v>
      </c>
      <c r="K2845">
        <f t="shared" si="348"/>
        <v>853.83504378441023</v>
      </c>
      <c r="L2845">
        <f>MIN(MAX(L2844*(1+MAX(MIN(((B2845-B2844)/B2844)/($K$7*卓尔金历!$O$8),0),-卓尔金历!$N$11))+MIN(MAX(((B2845-B2844)/B2844)/($K$7*卓尔金历!$O$8),0),卓尔金历!$N$11),0),1)</f>
        <v>0</v>
      </c>
      <c r="M2845">
        <f t="shared" si="349"/>
        <v>515141.60623690725</v>
      </c>
      <c r="N2845">
        <f t="shared" si="350"/>
        <v>-1.7680580324219913E-2</v>
      </c>
      <c r="O2845">
        <f t="shared" si="343"/>
        <v>3.1360087293627409E-2</v>
      </c>
      <c r="P2845">
        <f t="shared" si="344"/>
        <v>0.62237994181158562</v>
      </c>
      <c r="Q2845">
        <f t="shared" si="351"/>
        <v>2675.6669591511104</v>
      </c>
    </row>
    <row r="2846" spans="1:17">
      <c r="A2846" s="842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345"/>
        <v>0.72214423616142287</v>
      </c>
      <c r="G2846">
        <f>LN(F2846/参数实验室!$E$58)/参数实验室!$E$59</f>
        <v>-0.36138596439765491</v>
      </c>
      <c r="H2846" s="905">
        <f>INDEX(神经网络!$F$10:$BN$70,MATCH(ROUND(G2846*2,1)/2,神经网络!$D$10:$D$70,0),MATCH(ROUND(E2846*2,1)/2,神经网络!$F$8:$BN$8,0))</f>
        <v>-0.78319026392857838</v>
      </c>
      <c r="I2846">
        <f t="shared" si="346"/>
        <v>2519699.2281459048</v>
      </c>
      <c r="J2846">
        <f t="shared" si="347"/>
        <v>2886.0300865887216</v>
      </c>
      <c r="K2846">
        <f t="shared" si="348"/>
        <v>873.06755388824843</v>
      </c>
      <c r="L2846">
        <f>MIN(MAX(L2845*(1+MAX(MIN(((B2846-B2845)/B2845)/($K$7*卓尔金历!$O$8),0),-卓尔金历!$N$11))+MIN(MAX(((B2846-B2845)/B2845)/($K$7*卓尔金历!$O$8),0),卓尔金历!$N$11),0),1)</f>
        <v>0</v>
      </c>
      <c r="M2846">
        <f t="shared" si="349"/>
        <v>515141.60623690725</v>
      </c>
      <c r="N2846">
        <f t="shared" si="350"/>
        <v>-1.2743583163619046E-2</v>
      </c>
      <c r="O2846">
        <f t="shared" si="343"/>
        <v>3.1136933513668166E-2</v>
      </c>
      <c r="P2846">
        <f t="shared" si="344"/>
        <v>0.95274297260521479</v>
      </c>
      <c r="Q2846">
        <f t="shared" si="351"/>
        <v>2691.4775141451264</v>
      </c>
    </row>
    <row r="2847" spans="1:17">
      <c r="A2847" s="842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345"/>
        <v>0.74182230789075931</v>
      </c>
      <c r="G2847">
        <f>LN(F2847/参数实验室!$E$58)/参数实验室!$E$59</f>
        <v>-0.34727534467878318</v>
      </c>
      <c r="H2847" s="905">
        <f>INDEX(神经网络!$F$10:$BN$70,MATCH(ROUND(G2847*2,1)/2,神经网络!$D$10:$D$70,0),MATCH(ROUND(E2847*2,1)/2,神经网络!$F$8:$BN$8,0))</f>
        <v>-0.74501997041896928</v>
      </c>
      <c r="I2847">
        <f t="shared" si="346"/>
        <v>2547131.1107204305</v>
      </c>
      <c r="J2847">
        <f t="shared" si="347"/>
        <v>2845.9119747815312</v>
      </c>
      <c r="K2847">
        <f t="shared" si="348"/>
        <v>895.014017752943</v>
      </c>
      <c r="L2847">
        <f>MIN(MAX(L2846*(1+MAX(MIN(((B2847-B2846)/B2846)/($K$7*卓尔金历!$O$8),0),-卓尔金历!$N$11))+MIN(MAX(((B2847-B2846)/B2846)/($K$7*卓尔金历!$O$8),0),卓尔金历!$N$11),0),1)</f>
        <v>0</v>
      </c>
      <c r="M2847">
        <f t="shared" si="349"/>
        <v>515141.60623690725</v>
      </c>
      <c r="N2847">
        <f t="shared" si="350"/>
        <v>-1.3900794726159592E-2</v>
      </c>
      <c r="O2847">
        <f t="shared" si="343"/>
        <v>3.1033673653904192E-2</v>
      </c>
      <c r="P2847">
        <f t="shared" si="344"/>
        <v>0.85927068960769515</v>
      </c>
      <c r="Q2847">
        <f t="shared" si="351"/>
        <v>2719.3948145677882</v>
      </c>
    </row>
    <row r="2848" spans="1:17">
      <c r="A2848" s="842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345"/>
        <v>0.69257035301257186</v>
      </c>
      <c r="G2848">
        <f>LN(F2848/参数实验室!$E$58)/参数实验室!$E$59</f>
        <v>-0.38333277101657853</v>
      </c>
      <c r="H2848" s="905">
        <f>INDEX(神经网络!$F$10:$BN$70,MATCH(ROUND(G2848*2,1)/2,神经网络!$D$10:$D$70,0),MATCH(ROUND(E2848*2,1)/2,神经网络!$F$8:$BN$8,0))</f>
        <v>-0.81957436096135405</v>
      </c>
      <c r="I2848">
        <f t="shared" si="346"/>
        <v>2436737.7919238526</v>
      </c>
      <c r="J2848">
        <f t="shared" si="347"/>
        <v>3011.4680180359901</v>
      </c>
      <c r="K2848">
        <f t="shared" si="348"/>
        <v>809.15280432333361</v>
      </c>
      <c r="L2848">
        <f>MIN(MAX(L2847*(1+MAX(MIN(((B2848-B2847)/B2847)/($K$7*卓尔金历!$O$8),0),-卓尔金历!$N$11))+MIN(MAX(((B2848-B2847)/B2847)/($K$7*卓尔金历!$O$8),0),卓尔金历!$N$11),0),1)</f>
        <v>1</v>
      </c>
      <c r="M2848">
        <f t="shared" si="349"/>
        <v>515141.60623690725</v>
      </c>
      <c r="N2848">
        <f t="shared" si="350"/>
        <v>5.8173283194104378E-2</v>
      </c>
      <c r="O2848">
        <f t="shared" si="343"/>
        <v>3.4168942821426851E-2</v>
      </c>
      <c r="P2848">
        <f t="shared" si="344"/>
        <v>1.45203744012315E-2</v>
      </c>
      <c r="Q2848">
        <f t="shared" si="351"/>
        <v>2618.121796538388</v>
      </c>
    </row>
    <row r="2849" spans="1:17">
      <c r="A2849" s="842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345"/>
        <v>0.6871199964503264</v>
      </c>
      <c r="G2849">
        <f>LN(F2849/参数实验室!$E$58)/参数实验室!$E$59</f>
        <v>-0.38747958056709791</v>
      </c>
      <c r="H2849" s="905">
        <f>INDEX(神经网络!$F$10:$BN$70,MATCH(ROUND(G2849*2,1)/2,神经网络!$D$10:$D$70,0),MATCH(ROUND(E2849*2,1)/2,神经网络!$F$8:$BN$8,0))</f>
        <v>-0.81957436096135405</v>
      </c>
      <c r="I2849">
        <f t="shared" si="346"/>
        <v>2435957.1667959872</v>
      </c>
      <c r="J2849">
        <f t="shared" si="347"/>
        <v>3012.6451458441384</v>
      </c>
      <c r="K2849">
        <f t="shared" si="348"/>
        <v>808.57752867320721</v>
      </c>
      <c r="L2849">
        <f>MIN(MAX(L2848*(1+MAX(MIN(((B2849-B2848)/B2848)/($K$7*卓尔金历!$O$8),0),-卓尔金历!$N$11))+MIN(MAX(((B2849-B2848)/B2848)/($K$7*卓尔金历!$O$8),0),卓尔金历!$N$11),0),1)</f>
        <v>1</v>
      </c>
      <c r="M2849">
        <f t="shared" si="349"/>
        <v>514976.57720359461</v>
      </c>
      <c r="N2849">
        <f t="shared" si="350"/>
        <v>3.9088172316561435E-4</v>
      </c>
      <c r="O2849">
        <f t="shared" si="343"/>
        <v>3.3385686123845695E-2</v>
      </c>
      <c r="P2849">
        <f t="shared" si="344"/>
        <v>1</v>
      </c>
      <c r="Q2849">
        <f t="shared" si="351"/>
        <v>2618.1096178255925</v>
      </c>
    </row>
    <row r="2850" spans="1:17">
      <c r="A2850" s="842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345"/>
        <v>0.67518270545747128</v>
      </c>
      <c r="G2850">
        <f>LN(F2850/参数实验室!$E$58)/参数实验室!$E$59</f>
        <v>-0.39667797061133958</v>
      </c>
      <c r="H2850" s="905">
        <f>INDEX(神经网络!$F$10:$BN$70,MATCH(ROUND(G2850*2,1)/2,神经网络!$D$10:$D$70,0),MATCH(ROUND(E2850*2,1)/2,神经网络!$F$8:$BN$8,0))</f>
        <v>-0.81957436096135405</v>
      </c>
      <c r="I2850">
        <f t="shared" si="346"/>
        <v>2434254.2340283021</v>
      </c>
      <c r="J2850">
        <f t="shared" si="347"/>
        <v>3015.2148757032824</v>
      </c>
      <c r="K2850">
        <f t="shared" si="348"/>
        <v>807.3236350893651</v>
      </c>
      <c r="L2850">
        <f>MIN(MAX(L2849*(1+MAX(MIN(((B2850-B2849)/B2849)/($K$7*卓尔金历!$O$8),0),-卓尔金历!$N$11))+MIN(MAX(((B2850-B2849)/B2849)/($K$7*卓尔金历!$O$8),0),卓尔金历!$N$11),0),1)</f>
        <v>1</v>
      </c>
      <c r="M2850">
        <f t="shared" si="349"/>
        <v>514616.56656799559</v>
      </c>
      <c r="N2850">
        <f t="shared" si="350"/>
        <v>8.5298126222690485E-4</v>
      </c>
      <c r="O2850">
        <f t="shared" si="343"/>
        <v>3.2975640319807979E-2</v>
      </c>
      <c r="P2850">
        <f t="shared" si="344"/>
        <v>1</v>
      </c>
      <c r="Q2850">
        <f t="shared" si="351"/>
        <v>2616.2793456359341</v>
      </c>
    </row>
    <row r="2851" spans="1:17">
      <c r="A2851" s="842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345"/>
        <v>0.67990855983875575</v>
      </c>
      <c r="G2851">
        <f>LN(F2851/参数实验室!$E$58)/参数实验室!$E$59</f>
        <v>-0.39301711927455629</v>
      </c>
      <c r="H2851" s="905">
        <f>INDEX(神经网络!$F$10:$BN$70,MATCH(ROUND(G2851*2,1)/2,神经网络!$D$10:$D$70,0),MATCH(ROUND(E2851*2,1)/2,神经网络!$F$8:$BN$8,0))</f>
        <v>-0.78669196140639597</v>
      </c>
      <c r="I2851">
        <f t="shared" si="346"/>
        <v>2448714.636316488</v>
      </c>
      <c r="J2851">
        <f t="shared" si="347"/>
        <v>2993.3602011092917</v>
      </c>
      <c r="K2851">
        <f t="shared" si="348"/>
        <v>818.04877188152409</v>
      </c>
      <c r="L2851">
        <f>MIN(MAX(L2850*(1+MAX(MIN(((B2851-B2850)/B2850)/($K$7*卓尔金历!$O$8),0),-卓尔金历!$N$11))+MIN(MAX(((B2851-B2850)/B2850)/($K$7*卓尔金历!$O$8),0),卓尔金历!$N$11),0),1)</f>
        <v>0.78672871373397779</v>
      </c>
      <c r="M2851">
        <f t="shared" si="349"/>
        <v>517673.58603322355</v>
      </c>
      <c r="N2851">
        <f t="shared" si="350"/>
        <v>-7.2481317235785197E-3</v>
      </c>
      <c r="O2851">
        <f t="shared" si="343"/>
        <v>2.8324162243943112E-2</v>
      </c>
      <c r="P2851">
        <f t="shared" si="344"/>
        <v>1</v>
      </c>
      <c r="Q2851">
        <f t="shared" si="351"/>
        <v>2631.821046789129</v>
      </c>
    </row>
    <row r="2852" spans="1:17">
      <c r="A2852" s="842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345"/>
        <v>0.65566536630921746</v>
      </c>
      <c r="G2852">
        <f>LN(F2852/参数实验室!$E$58)/参数实验室!$E$59</f>
        <v>-0.41207340012203919</v>
      </c>
      <c r="H2852" s="905">
        <f>INDEX(神经网络!$F$10:$BN$70,MATCH(ROUND(G2852*2,1)/2,神经网络!$D$10:$D$70,0),MATCH(ROUND(E2852*2,1)/2,神经网络!$F$8:$BN$8,0))</f>
        <v>-0.78669196140639597</v>
      </c>
      <c r="I2852">
        <f t="shared" si="346"/>
        <v>2409055.3124443311</v>
      </c>
      <c r="J2852">
        <f t="shared" si="347"/>
        <v>3054.985834563663</v>
      </c>
      <c r="K2852">
        <f t="shared" si="348"/>
        <v>788.56513349051625</v>
      </c>
      <c r="L2852">
        <f>MIN(MAX(L2851*(1+MAX(MIN(((B2852-B2851)/B2851)/($K$7*卓尔金历!$O$8),0),-卓尔金历!$N$11))+MIN(MAX(((B2852-B2851)/B2851)/($K$7*卓尔金历!$O$8),0),卓尔金历!$N$11),0),1)</f>
        <v>1</v>
      </c>
      <c r="M2852">
        <f t="shared" si="349"/>
        <v>511077.47229077283</v>
      </c>
      <c r="N2852">
        <f t="shared" si="350"/>
        <v>2.0587443312546892E-2</v>
      </c>
      <c r="O2852">
        <f t="shared" si="343"/>
        <v>2.8193141531398531E-2</v>
      </c>
      <c r="P2852">
        <f t="shared" si="344"/>
        <v>0.35162660340765184</v>
      </c>
      <c r="Q2852">
        <f t="shared" si="351"/>
        <v>2589.1961358582339</v>
      </c>
    </row>
    <row r="2853" spans="1:17">
      <c r="A2853" s="842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345"/>
        <v>0.64951445630441285</v>
      </c>
      <c r="G2853">
        <f>LN(F2853/参数实验室!$E$58)/参数实验室!$E$59</f>
        <v>-0.41702038724038254</v>
      </c>
      <c r="H2853" s="905">
        <f>INDEX(神经网络!$F$10:$BN$70,MATCH(ROUND(G2853*2,1)/2,神经网络!$D$10:$D$70,0),MATCH(ROUND(E2853*2,1)/2,神经网络!$F$8:$BN$8,0))</f>
        <v>-0.81957436096135405</v>
      </c>
      <c r="I2853">
        <f t="shared" si="346"/>
        <v>2417427.0863319808</v>
      </c>
      <c r="J2853">
        <f t="shared" si="347"/>
        <v>3041.4907625394017</v>
      </c>
      <c r="K2853">
        <f t="shared" si="348"/>
        <v>794.81651435746016</v>
      </c>
      <c r="L2853">
        <f>MIN(MAX(L2852*(1+MAX(MIN(((B2853-B2852)/B2852)/($K$7*卓尔金历!$O$8),0),-卓尔金历!$N$11))+MIN(MAX(((B2853-B2852)/B2852)/($K$7*卓尔金历!$O$8),0),卓尔金历!$N$11),0),1)</f>
        <v>0.87002126175090633</v>
      </c>
      <c r="M2853">
        <f t="shared" si="349"/>
        <v>512853.53156802896</v>
      </c>
      <c r="N2853">
        <f t="shared" si="350"/>
        <v>-4.4173926672849903E-3</v>
      </c>
      <c r="O2853">
        <f t="shared" si="343"/>
        <v>2.8191474926485185E-2</v>
      </c>
      <c r="P2853">
        <f t="shared" si="344"/>
        <v>1</v>
      </c>
      <c r="Q2853">
        <f t="shared" si="351"/>
        <v>2592.3599968513358</v>
      </c>
    </row>
    <row r="2854" spans="1:17">
      <c r="A2854" s="842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345"/>
        <v>0.64989591470638464</v>
      </c>
      <c r="G2854">
        <f>LN(F2854/参数实验室!$E$58)/参数实验室!$E$59</f>
        <v>-0.41671223210362168</v>
      </c>
      <c r="H2854" s="905">
        <f>INDEX(神经网络!$F$10:$BN$70,MATCH(ROUND(G2854*2,1)/2,神经网络!$D$10:$D$70,0),MATCH(ROUND(E2854*2,1)/2,神经网络!$F$8:$BN$8,0))</f>
        <v>-0.78669196140639597</v>
      </c>
      <c r="I2854">
        <f t="shared" si="346"/>
        <v>2465735.1260614325</v>
      </c>
      <c r="J2854">
        <f t="shared" si="347"/>
        <v>2967.3317106260706</v>
      </c>
      <c r="K2854">
        <f t="shared" si="348"/>
        <v>830.96039355208882</v>
      </c>
      <c r="L2854">
        <f>MIN(MAX(L2853*(1+MAX(MIN(((B2854-B2853)/B2853)/($K$7*卓尔金历!$O$8),0),-卓尔金历!$N$11))+MIN(MAX(((B2854-B2853)/B2853)/($K$7*卓尔金历!$O$8),0),卓尔金历!$N$11),0),1)</f>
        <v>0.24583551961307551</v>
      </c>
      <c r="M2854">
        <f t="shared" si="349"/>
        <v>521769.92549686675</v>
      </c>
      <c r="N2854">
        <f t="shared" si="350"/>
        <v>-2.4382468237850022E-2</v>
      </c>
      <c r="O2854">
        <f t="shared" si="343"/>
        <v>2.6535891313930457E-2</v>
      </c>
      <c r="P2854">
        <f t="shared" si="344"/>
        <v>0.11521127452981965</v>
      </c>
      <c r="Q2854">
        <f t="shared" si="351"/>
        <v>2644.1637639345254</v>
      </c>
    </row>
    <row r="2855" spans="1:17">
      <c r="A2855" s="842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345"/>
        <v>0.63417388071132785</v>
      </c>
      <c r="G2855">
        <f>LN(F2855/参数实验室!$E$58)/参数实验室!$E$59</f>
        <v>-0.42956540492106321</v>
      </c>
      <c r="H2855" s="905">
        <f>INDEX(神经网络!$F$10:$BN$70,MATCH(ROUND(G2855*2,1)/2,神经网络!$D$10:$D$70,0),MATCH(ROUND(E2855*2,1)/2,神经网络!$F$8:$BN$8,0))</f>
        <v>-0.86116032703564993</v>
      </c>
      <c r="I2855">
        <f t="shared" si="346"/>
        <v>2413127.4069206081</v>
      </c>
      <c r="J2855">
        <f t="shared" si="347"/>
        <v>3047.8073500658375</v>
      </c>
      <c r="K2855">
        <f t="shared" si="348"/>
        <v>791.75851021833148</v>
      </c>
      <c r="L2855">
        <f>MIN(MAX(L2854*(1+MAX(MIN(((B2855-B2854)/B2854)/($K$7*卓尔金历!$O$8),0),-卓尔金历!$N$11))+MIN(MAX(((B2855-B2854)/B2854)/($K$7*卓尔金历!$O$8),0),卓尔金历!$N$11),0),1)</f>
        <v>1</v>
      </c>
      <c r="M2855">
        <f t="shared" si="349"/>
        <v>519033.22843348689</v>
      </c>
      <c r="N2855">
        <f t="shared" si="350"/>
        <v>2.7120540366815712E-2</v>
      </c>
      <c r="O2855">
        <f t="shared" si="343"/>
        <v>2.4774556976337059E-2</v>
      </c>
      <c r="P2855">
        <f t="shared" si="344"/>
        <v>2.4135078048510814E-2</v>
      </c>
      <c r="Q2855">
        <f t="shared" si="351"/>
        <v>2637.664167657284</v>
      </c>
    </row>
    <row r="2856" spans="1:17">
      <c r="A2856" s="842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345"/>
        <v>0.62676228108056242</v>
      </c>
      <c r="G2856">
        <f>LN(F2856/参数实验室!$E$58)/参数实验室!$E$59</f>
        <v>-0.43573550765833152</v>
      </c>
      <c r="H2856" s="905">
        <f>INDEX(神经网络!$F$10:$BN$70,MATCH(ROUND(G2856*2,1)/2,神经网络!$D$10:$D$70,0),MATCH(ROUND(E2856*2,1)/2,神经网络!$F$8:$BN$8,0))</f>
        <v>-0.86116032703564993</v>
      </c>
      <c r="I2856">
        <f t="shared" si="346"/>
        <v>2393250.0779451742</v>
      </c>
      <c r="J2856">
        <f t="shared" si="347"/>
        <v>3076.960217070347</v>
      </c>
      <c r="K2856">
        <f t="shared" si="348"/>
        <v>777.79688689763077</v>
      </c>
      <c r="L2856">
        <f>MIN(MAX(L2855*(1+MAX(MIN(((B2856-B2855)/B2855)/($K$7*卓尔金历!$O$8),0),-卓尔金历!$N$11))+MIN(MAX(((B2856-B2855)/B2855)/($K$7*卓尔金历!$O$8),0),卓尔金历!$N$11),0),1)</f>
        <v>1</v>
      </c>
      <c r="M2856">
        <f t="shared" si="349"/>
        <v>514757.86601326574</v>
      </c>
      <c r="N2856">
        <f t="shared" si="350"/>
        <v>9.5651934837283573E-3</v>
      </c>
      <c r="O2856">
        <f t="shared" si="343"/>
        <v>2.458302000848021E-2</v>
      </c>
      <c r="P2856">
        <f t="shared" si="344"/>
        <v>0.99208501395358595</v>
      </c>
      <c r="Q2856">
        <f t="shared" si="351"/>
        <v>2637.1397878248272</v>
      </c>
    </row>
    <row r="2857" spans="1:17">
      <c r="A2857" s="842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345"/>
        <v>0.63809953506180228</v>
      </c>
      <c r="G2857">
        <f>LN(F2857/参数实验室!$E$58)/参数实验室!$E$59</f>
        <v>-0.42632647518976796</v>
      </c>
      <c r="H2857" s="905">
        <f>INDEX(神经网络!$F$10:$BN$70,MATCH(ROUND(G2857*2,1)/2,神经网络!$D$10:$D$70,0),MATCH(ROUND(E2857*2,1)/2,神经网络!$F$8:$BN$8,0))</f>
        <v>-0.86116032703564993</v>
      </c>
      <c r="I2857">
        <f t="shared" si="346"/>
        <v>2408896.1215467509</v>
      </c>
      <c r="J2857">
        <f t="shared" si="347"/>
        <v>3053.6012130401809</v>
      </c>
      <c r="K2857">
        <f t="shared" si="348"/>
        <v>788.87056740079095</v>
      </c>
      <c r="L2857">
        <f>MIN(MAX(L2856*(1+MAX(MIN(((B2857-B2856)/B2856)/($K$7*卓尔金历!$O$8),0),-卓尔金历!$N$11))+MIN(MAX(((B2857-B2856)/B2856)/($K$7*卓尔金历!$O$8),0),卓尔金历!$N$11),0),1)</f>
        <v>0.77662284706909512</v>
      </c>
      <c r="M2857">
        <f t="shared" si="349"/>
        <v>518123.13238894392</v>
      </c>
      <c r="N2857">
        <f t="shared" si="350"/>
        <v>-7.5915846752178931E-3</v>
      </c>
      <c r="O2857">
        <f t="shared" si="343"/>
        <v>2.3339271422298673E-2</v>
      </c>
      <c r="P2857">
        <f t="shared" si="344"/>
        <v>1</v>
      </c>
      <c r="Q2857">
        <f t="shared" si="351"/>
        <v>2654.2438196150033</v>
      </c>
    </row>
    <row r="2858" spans="1:17">
      <c r="A2858" s="842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345"/>
        <v>0.6409194011805982</v>
      </c>
      <c r="G2858">
        <f>LN(F2858/参数实验室!$E$58)/参数实验室!$E$59</f>
        <v>-0.42401216929567076</v>
      </c>
      <c r="H2858" s="905">
        <f>INDEX(神经网络!$F$10:$BN$70,MATCH(ROUND(G2858*2,1)/2,神经网络!$D$10:$D$70,0),MATCH(ROUND(E2858*2,1)/2,神经网络!$F$8:$BN$8,0))</f>
        <v>-0.78669196140639597</v>
      </c>
      <c r="I2858">
        <f t="shared" si="346"/>
        <v>2402623.4185465984</v>
      </c>
      <c r="J2858">
        <f t="shared" si="347"/>
        <v>3062.83468337257</v>
      </c>
      <c r="K2858">
        <f t="shared" si="348"/>
        <v>784.44436834605938</v>
      </c>
      <c r="L2858">
        <f>MIN(MAX(L2857*(1+MAX(MIN(((B2858-B2857)/B2857)/($K$7*卓尔金历!$O$8),0),-卓尔金历!$N$11))+MIN(MAX(((B2858-B2857)/B2857)/($K$7*卓尔金历!$O$8),0),卓尔金历!$N$11),0),1)</f>
        <v>0.86559599357535277</v>
      </c>
      <c r="M2858">
        <f t="shared" si="349"/>
        <v>517075.32900232333</v>
      </c>
      <c r="N2858">
        <f t="shared" si="350"/>
        <v>3.0237970475510156E-3</v>
      </c>
      <c r="O2858">
        <f t="shared" si="343"/>
        <v>2.2586527080953257E-2</v>
      </c>
      <c r="P2858">
        <f t="shared" si="344"/>
        <v>1</v>
      </c>
      <c r="Q2858">
        <f t="shared" si="351"/>
        <v>2647.3322375747848</v>
      </c>
    </row>
    <row r="2859" spans="1:17">
      <c r="A2859" s="842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345"/>
        <v>0.67063148870176226</v>
      </c>
      <c r="G2859">
        <f>LN(F2859/参数实验室!$E$58)/参数实验室!$E$59</f>
        <v>-0.40022784195560979</v>
      </c>
      <c r="H2859" s="905">
        <f>INDEX(神经网络!$F$10:$BN$70,MATCH(ROUND(G2859*2,1)/2,神经网络!$D$10:$D$70,0),MATCH(ROUND(E2859*2,1)/2,神经网络!$F$8:$BN$8,0))</f>
        <v>-0.88992286610696758</v>
      </c>
      <c r="I2859">
        <f t="shared" si="346"/>
        <v>2485829.8041693079</v>
      </c>
      <c r="J2859">
        <f t="shared" si="347"/>
        <v>2928.0036710426548</v>
      </c>
      <c r="K2859">
        <f t="shared" si="348"/>
        <v>848.9845244231235</v>
      </c>
      <c r="L2859">
        <f>MIN(MAX(L2858*(1+MAX(MIN(((B2859-B2858)/B2858)/($K$7*卓尔金历!$O$8),0),-卓尔金历!$N$11))+MIN(MAX(((B2859-B2858)/B2858)/($K$7*卓尔金历!$O$8),0),卓尔金历!$N$11),0),1)</f>
        <v>0</v>
      </c>
      <c r="M2859">
        <f t="shared" si="349"/>
        <v>532575.6255106699</v>
      </c>
      <c r="N2859">
        <f t="shared" si="350"/>
        <v>-4.4021642128411941E-2</v>
      </c>
      <c r="O2859">
        <f t="shared" si="343"/>
        <v>2.4141045505032613E-2</v>
      </c>
      <c r="P2859">
        <f t="shared" si="344"/>
        <v>9.017267660339133E-3</v>
      </c>
      <c r="Q2859">
        <f t="shared" si="351"/>
        <v>2739.0132498094558</v>
      </c>
    </row>
    <row r="2860" spans="1:17">
      <c r="A2860" s="842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345"/>
        <v>0.73805170647583052</v>
      </c>
      <c r="G2860">
        <f>LN(F2860/参数实验室!$E$58)/参数实验室!$E$59</f>
        <v>-0.34994992327236851</v>
      </c>
      <c r="H2860" s="905">
        <f>INDEX(神经网络!$F$10:$BN$70,MATCH(ROUND(G2860*2,1)/2,神经网络!$D$10:$D$70,0),MATCH(ROUND(E2860*2,1)/2,神经网络!$F$8:$BN$8,0))</f>
        <v>-0.81463740894210168</v>
      </c>
      <c r="I2860">
        <f t="shared" si="346"/>
        <v>2654439.6892373995</v>
      </c>
      <c r="J2860">
        <f t="shared" si="347"/>
        <v>2704.8361996727976</v>
      </c>
      <c r="K2860">
        <f t="shared" si="348"/>
        <v>981.36799912634467</v>
      </c>
      <c r="L2860">
        <f>MIN(MAX(L2859*(1+MAX(MIN(((B2860-B2859)/B2859)/($K$7*卓尔金历!$O$8),0),-卓尔金历!$N$11))+MIN(MAX(((B2860-B2859)/B2859)/($K$7*卓尔金历!$O$8),0),卓尔金历!$N$11),0),1)</f>
        <v>0</v>
      </c>
      <c r="M2860">
        <f t="shared" si="349"/>
        <v>532575.6255106699</v>
      </c>
      <c r="N2860">
        <f t="shared" si="350"/>
        <v>-7.6218303131562665E-2</v>
      </c>
      <c r="O2860">
        <f t="shared" ref="O2860:O2923" si="352">STDEVP(N2840:N2860)</f>
        <v>2.7337383106794885E-2</v>
      </c>
      <c r="P2860">
        <f t="shared" ref="P2860:P2923" si="353">MIN(O2859*MAX(1-LN(MAX(ABS(N2860),0.0001)/O2860),0)+MAX(-LN(MAX(ABS(N2860),0.0001)/O2860),0),1)</f>
        <v>0</v>
      </c>
      <c r="Q2860">
        <f t="shared" si="351"/>
        <v>2740.6885040881211</v>
      </c>
    </row>
    <row r="2861" spans="1:17">
      <c r="A2861" s="842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345"/>
        <v>0.72907910557568489</v>
      </c>
      <c r="G2861">
        <f>LN(F2861/参数实验室!$E$58)/参数实验室!$E$59</f>
        <v>-0.35636975241791735</v>
      </c>
      <c r="H2861" s="905">
        <f>INDEX(神经网络!$F$10:$BN$70,MATCH(ROUND(G2861*2,1)/2,神经网络!$D$10:$D$70,0),MATCH(ROUND(E2861*2,1)/2,神经网络!$F$8:$BN$8,0))</f>
        <v>-0.85119946159671145</v>
      </c>
      <c r="I2861">
        <f t="shared" si="346"/>
        <v>2622816.697736823</v>
      </c>
      <c r="J2861">
        <f t="shared" si="347"/>
        <v>2744.3916842903309</v>
      </c>
      <c r="K2861">
        <f t="shared" si="348"/>
        <v>955.70057027594225</v>
      </c>
      <c r="L2861">
        <f>MIN(MAX(L2860*(1+MAX(MIN(((B2861-B2860)/B2860)/($K$7*卓尔金历!$O$8),0),-卓尔金历!$N$11))+MIN(MAX(((B2861-B2860)/B2860)/($K$7*卓尔金历!$O$8),0),卓尔金历!$N$11),0),1)</f>
        <v>0.43030069789239056</v>
      </c>
      <c r="M2861">
        <f t="shared" si="349"/>
        <v>532575.6255106699</v>
      </c>
      <c r="N2861">
        <f t="shared" si="350"/>
        <v>1.4623985224065788E-2</v>
      </c>
      <c r="O2861">
        <f t="shared" si="352"/>
        <v>2.7799369507236132E-2</v>
      </c>
      <c r="P2861">
        <f t="shared" si="353"/>
        <v>0.68724789686674026</v>
      </c>
      <c r="Q2861">
        <f t="shared" si="351"/>
        <v>2740.6885040881211</v>
      </c>
    </row>
    <row r="2862" spans="1:17">
      <c r="A2862" s="842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345"/>
        <v>0.75451498805446016</v>
      </c>
      <c r="G2862">
        <f>LN(F2862/参数实验室!$E$58)/参数实验室!$E$59</f>
        <v>-0.33837098293508194</v>
      </c>
      <c r="H2862" s="905">
        <f>INDEX(神经网络!$F$10:$BN$70,MATCH(ROUND(G2862*2,1)/2,神经网络!$D$10:$D$70,0),MATCH(ROUND(E2862*2,1)/2,神经网络!$F$8:$BN$8,0))</f>
        <v>-0.88082055726528463</v>
      </c>
      <c r="I2862">
        <f t="shared" si="346"/>
        <v>2712709.474235476</v>
      </c>
      <c r="J2862">
        <f t="shared" si="347"/>
        <v>2633.8893100833957</v>
      </c>
      <c r="K2862">
        <f t="shared" si="348"/>
        <v>1029.9253897460044</v>
      </c>
      <c r="L2862">
        <f>MIN(MAX(L2861*(1+MAX(MIN(((B2862-B2861)/B2861)/($K$7*卓尔金历!$O$8),0),-卓尔金历!$N$11))+MIN(MAX(((B2862-B2861)/B2861)/($K$7*卓尔金历!$O$8),0),卓尔金历!$N$11),0),1)</f>
        <v>0</v>
      </c>
      <c r="M2862">
        <f t="shared" si="349"/>
        <v>540429.9744474109</v>
      </c>
      <c r="N2862">
        <f t="shared" si="350"/>
        <v>-4.0264797054837979E-2</v>
      </c>
      <c r="O2862">
        <f t="shared" si="352"/>
        <v>2.7466902011638317E-2</v>
      </c>
      <c r="P2862">
        <f t="shared" si="353"/>
        <v>1.7166226082529861E-2</v>
      </c>
      <c r="Q2862">
        <f t="shared" si="351"/>
        <v>2805.2435140292596</v>
      </c>
    </row>
    <row r="2863" spans="1:17">
      <c r="A2863" s="842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345"/>
        <v>0.76070464355447021</v>
      </c>
      <c r="G2863">
        <f>LN(F2863/参数实验室!$E$58)/参数实验室!$E$59</f>
        <v>-0.33408291311710886</v>
      </c>
      <c r="H2863" s="905">
        <f>INDEX(神经网络!$F$10:$BN$70,MATCH(ROUND(G2863*2,1)/2,神经网络!$D$10:$D$70,0),MATCH(ROUND(E2863*2,1)/2,神经网络!$F$8:$BN$8,0))</f>
        <v>-0.81463740894210168</v>
      </c>
      <c r="I2863">
        <f t="shared" si="346"/>
        <v>2742030.5451882537</v>
      </c>
      <c r="J2863">
        <f t="shared" si="347"/>
        <v>2601.5681736562778</v>
      </c>
      <c r="K2863">
        <f t="shared" si="348"/>
        <v>1053.9914244624881</v>
      </c>
      <c r="L2863">
        <f>MIN(MAX(L2862*(1+MAX(MIN(((B2863-B2862)/B2862)/($K$7*卓尔金历!$O$8),0),-卓尔金历!$N$11))+MIN(MAX(((B2863-B2862)/B2862)/($K$7*卓尔金历!$O$8),0),卓尔金历!$N$11),0),1)</f>
        <v>0</v>
      </c>
      <c r="M2863">
        <f t="shared" si="349"/>
        <v>540429.9744474109</v>
      </c>
      <c r="N2863">
        <f t="shared" si="350"/>
        <v>-1.2271258440277603E-2</v>
      </c>
      <c r="O2863">
        <f t="shared" si="352"/>
        <v>2.6901258202949887E-2</v>
      </c>
      <c r="P2863">
        <f t="shared" si="353"/>
        <v>0.83393928016976926</v>
      </c>
      <c r="Q2863">
        <f t="shared" si="351"/>
        <v>2805.7640154743244</v>
      </c>
    </row>
    <row r="2864" spans="1:17">
      <c r="A2864" s="842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345"/>
        <v>0.76272299173916003</v>
      </c>
      <c r="G2864">
        <f>LN(F2864/参数实验室!$E$58)/参数实验室!$E$59</f>
        <v>-0.3326921823723667</v>
      </c>
      <c r="H2864" s="905">
        <f>INDEX(神经网络!$F$10:$BN$70,MATCH(ROUND(G2864*2,1)/2,神经网络!$D$10:$D$70,0),MATCH(ROUND(E2864*2,1)/2,神经网络!$F$8:$BN$8,0))</f>
        <v>-0.85119946159671145</v>
      </c>
      <c r="I2864">
        <f t="shared" si="346"/>
        <v>2709221.985301374</v>
      </c>
      <c r="J2864">
        <f t="shared" si="347"/>
        <v>2639.7789393878925</v>
      </c>
      <c r="K2864">
        <f t="shared" si="348"/>
        <v>1026.3063868255513</v>
      </c>
      <c r="L2864">
        <f>MIN(MAX(L2863*(1+MAX(MIN(((B2864-B2863)/B2863)/($K$7*卓尔金历!$O$8),0),-卓尔金历!$N$11))+MIN(MAX(((B2864-B2863)/B2863)/($K$7*卓尔金历!$O$8),0),卓尔金历!$N$11),0),1)</f>
        <v>0.43217221377905624</v>
      </c>
      <c r="M2864">
        <f t="shared" si="349"/>
        <v>540429.9744474109</v>
      </c>
      <c r="N2864">
        <f t="shared" si="350"/>
        <v>1.4687589630954404E-2</v>
      </c>
      <c r="O2864">
        <f t="shared" si="352"/>
        <v>2.731115830623369E-2</v>
      </c>
      <c r="P2864">
        <f t="shared" si="353"/>
        <v>0.66388035908519072</v>
      </c>
      <c r="Q2864">
        <f t="shared" si="351"/>
        <v>2777.7677275845131</v>
      </c>
    </row>
    <row r="2865" spans="1:17">
      <c r="A2865" s="842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345"/>
        <v>0.75786079308338949</v>
      </c>
      <c r="G2865">
        <f>LN(F2865/参数实验室!$E$58)/参数实验室!$E$59</f>
        <v>-0.33604872654412127</v>
      </c>
      <c r="H2865" s="905">
        <f>INDEX(神经网络!$F$10:$BN$70,MATCH(ROUND(G2865*2,1)/2,神经网络!$D$10:$D$70,0),MATCH(ROUND(E2865*2,1)/2,神经网络!$F$8:$BN$8,0))</f>
        <v>-0.85119946159671145</v>
      </c>
      <c r="I2865">
        <f t="shared" si="346"/>
        <v>2744157.2769926772</v>
      </c>
      <c r="J2865">
        <f t="shared" si="347"/>
        <v>2599.7885160209075</v>
      </c>
      <c r="K2865">
        <f t="shared" si="348"/>
        <v>1055.5309634157213</v>
      </c>
      <c r="L2865">
        <f>MIN(MAX(L2864*(1+MAX(MIN(((B2865-B2864)/B2864)/($K$7*卓尔金历!$O$8),0),-卓尔金历!$N$11))+MIN(MAX(((B2865-B2864)/B2864)/($K$7*卓尔金历!$O$8),0),卓尔金历!$N$11),0),1)</f>
        <v>0.23952994077565046</v>
      </c>
      <c r="M2865">
        <f t="shared" si="349"/>
        <v>543441.7045654587</v>
      </c>
      <c r="N2865">
        <f t="shared" si="350"/>
        <v>-1.5149156154817097E-2</v>
      </c>
      <c r="O2865">
        <f t="shared" si="352"/>
        <v>2.7123251041744616E-2</v>
      </c>
      <c r="P2865">
        <f t="shared" si="353"/>
        <v>0.62566494790616178</v>
      </c>
      <c r="Q2865">
        <f t="shared" si="351"/>
        <v>2801.5473815520431</v>
      </c>
    </row>
    <row r="2866" spans="1:17">
      <c r="A2866" s="842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345"/>
        <v>0.74830391179267142</v>
      </c>
      <c r="G2866">
        <f>LN(F2866/参数实验室!$E$58)/参数实验室!$E$59</f>
        <v>-0.34270939929322997</v>
      </c>
      <c r="H2866" s="905">
        <f>INDEX(神经网络!$F$10:$BN$70,MATCH(ROUND(G2866*2,1)/2,神经网络!$D$10:$D$70,0),MATCH(ROUND(E2866*2,1)/2,神经网络!$F$8:$BN$8,0))</f>
        <v>-0.85119946159671145</v>
      </c>
      <c r="I2866">
        <f t="shared" si="346"/>
        <v>2727167.3845279482</v>
      </c>
      <c r="J2866">
        <f t="shared" si="347"/>
        <v>2618.6983759626496</v>
      </c>
      <c r="K2866">
        <f t="shared" si="348"/>
        <v>1041.4209630100775</v>
      </c>
      <c r="L2866">
        <f>MIN(MAX(L2865*(1+MAX(MIN(((B2866-B2865)/B2865)/($K$7*卓尔金历!$O$8),0),-卓尔金历!$N$11))+MIN(MAX(((B2866-B2865)/B2865)/($K$7*卓尔金历!$O$8),0),卓尔金历!$N$11),0),1)</f>
        <v>0.45355104579398775</v>
      </c>
      <c r="M2866">
        <f t="shared" si="349"/>
        <v>542635.77998406335</v>
      </c>
      <c r="N2866">
        <f t="shared" si="350"/>
        <v>7.2736146902766747E-3</v>
      </c>
      <c r="O2866">
        <f t="shared" si="352"/>
        <v>2.7133917450711437E-2</v>
      </c>
      <c r="P2866">
        <f t="shared" si="353"/>
        <v>1</v>
      </c>
      <c r="Q2866">
        <f t="shared" si="351"/>
        <v>2790.6950906138486</v>
      </c>
    </row>
    <row r="2867" spans="1:17">
      <c r="A2867" s="842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345"/>
        <v>0.75230644815261771</v>
      </c>
      <c r="G2867">
        <f>LN(F2867/参数实验室!$E$58)/参数实验室!$E$59</f>
        <v>-0.33990953541249802</v>
      </c>
      <c r="H2867" s="905">
        <f>INDEX(神经网络!$F$10:$BN$70,MATCH(ROUND(G2867*2,1)/2,神经网络!$D$10:$D$70,0),MATCH(ROUND(E2867*2,1)/2,神经网络!$F$8:$BN$8,0))</f>
        <v>-0.81463740894210168</v>
      </c>
      <c r="I2867">
        <f t="shared" si="346"/>
        <v>2753466.4449005481</v>
      </c>
      <c r="J2867">
        <f t="shared" si="347"/>
        <v>2589.0307649335605</v>
      </c>
      <c r="K2867">
        <f t="shared" si="348"/>
        <v>1063.5124472810996</v>
      </c>
      <c r="L2867">
        <f>MIN(MAX(L2866*(1+MAX(MIN(((B2867-B2866)/B2866)/($K$7*卓尔金历!$O$8),0),-卓尔金历!$N$11))+MIN(MAX(((B2867-B2866)/B2866)/($K$7*卓尔金历!$O$8),0),卓尔金历!$N$11),0),1)</f>
        <v>0.30235877807564954</v>
      </c>
      <c r="M2867">
        <f t="shared" si="349"/>
        <v>545009.13680577872</v>
      </c>
      <c r="N2867">
        <f t="shared" si="350"/>
        <v>-1.132914401345789E-2</v>
      </c>
      <c r="O2867">
        <f t="shared" si="352"/>
        <v>2.7115996368359884E-2</v>
      </c>
      <c r="P2867">
        <f t="shared" si="353"/>
        <v>0.92356022038028818</v>
      </c>
      <c r="Q2867">
        <f t="shared" si="351"/>
        <v>2817.6067716078169</v>
      </c>
    </row>
    <row r="2868" spans="1:17">
      <c r="A2868" s="842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345"/>
        <v>0.7222981106104055</v>
      </c>
      <c r="G2868">
        <f>LN(F2868/参数实验室!$E$58)/参数实验室!$E$59</f>
        <v>-0.36127414044405576</v>
      </c>
      <c r="H2868" s="905">
        <f>INDEX(神经网络!$F$10:$BN$70,MATCH(ROUND(G2868*2,1)/2,神经网络!$D$10:$D$70,0),MATCH(ROUND(E2868*2,1)/2,神经网络!$F$8:$BN$8,0))</f>
        <v>-0.81463740894210168</v>
      </c>
      <c r="I2868">
        <f t="shared" si="346"/>
        <v>2675896.6445167759</v>
      </c>
      <c r="J2868">
        <f t="shared" si="347"/>
        <v>2678.5643031004333</v>
      </c>
      <c r="K2868">
        <f t="shared" si="348"/>
        <v>999.00407147942292</v>
      </c>
      <c r="L2868">
        <f>MIN(MAX(L2867*(1+MAX(MIN(((B2868-B2867)/B2867)/($K$7*卓尔金历!$O$8),0),-卓尔金历!$N$11))+MIN(MAX(((B2868-B2867)/B2867)/($K$7*卓尔金历!$O$8),0),卓尔金历!$N$11),0),1)</f>
        <v>1</v>
      </c>
      <c r="M2868">
        <f t="shared" si="349"/>
        <v>540366.77216030366</v>
      </c>
      <c r="N2868">
        <f t="shared" si="350"/>
        <v>3.4581874954726706E-2</v>
      </c>
      <c r="O2868">
        <f t="shared" si="352"/>
        <v>2.8280559998929065E-2</v>
      </c>
      <c r="P2868">
        <f t="shared" si="353"/>
        <v>2.1661476578827592E-2</v>
      </c>
      <c r="Q2868">
        <f t="shared" si="351"/>
        <v>2744.2975705311451</v>
      </c>
    </row>
    <row r="2869" spans="1:17">
      <c r="A2869" s="842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345"/>
        <v>0.7294300942016142</v>
      </c>
      <c r="G2869">
        <f>LN(F2869/参数实验室!$E$58)/参数实验室!$E$59</f>
        <v>-0.35611714132300082</v>
      </c>
      <c r="H2869" s="905">
        <f>INDEX(神经网络!$F$10:$BN$70,MATCH(ROUND(G2869*2,1)/2,神经网络!$D$10:$D$70,0),MATCH(ROUND(E2869*2,1)/2,神经网络!$F$8:$BN$8,0))</f>
        <v>-0.81463740894210168</v>
      </c>
      <c r="I2869">
        <f t="shared" si="346"/>
        <v>2693656.5698069939</v>
      </c>
      <c r="J2869">
        <f t="shared" si="347"/>
        <v>2656.7415506164939</v>
      </c>
      <c r="K2869">
        <f t="shared" si="348"/>
        <v>1013.8948476873612</v>
      </c>
      <c r="L2869">
        <f>MIN(MAX(L2868*(1+MAX(MIN(((B2869-B2868)/B2868)/($K$7*卓尔金历!$O$8),0),-卓尔金历!$N$11))+MIN(MAX(((B2869-B2868)/B2868)/($K$7*卓尔金历!$O$8),0),卓尔金历!$N$11),0),1)</f>
        <v>0.76027476060450838</v>
      </c>
      <c r="M2869">
        <f t="shared" si="349"/>
        <v>543953.18627781025</v>
      </c>
      <c r="N2869">
        <f t="shared" si="350"/>
        <v>-8.1471826002755352E-3</v>
      </c>
      <c r="O2869">
        <f t="shared" si="352"/>
        <v>2.4823054811583218E-2</v>
      </c>
      <c r="P2869">
        <f t="shared" si="353"/>
        <v>1</v>
      </c>
      <c r="Q2869">
        <f t="shared" si="351"/>
        <v>2744.6921105474335</v>
      </c>
    </row>
    <row r="2870" spans="1:17">
      <c r="A2870" s="842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345"/>
        <v>0.70860207839680878</v>
      </c>
      <c r="G2870">
        <f>LN(F2870/参数实验室!$E$58)/参数实验室!$E$59</f>
        <v>-0.37132185372725468</v>
      </c>
      <c r="H2870" s="905">
        <f>INDEX(神经网络!$F$10:$BN$70,MATCH(ROUND(G2870*2,1)/2,神经网络!$D$10:$D$70,0),MATCH(ROUND(E2870*2,1)/2,神经网络!$F$8:$BN$8,0))</f>
        <v>-0.81463740894210168</v>
      </c>
      <c r="I2870">
        <f t="shared" si="346"/>
        <v>2655613.3238831731</v>
      </c>
      <c r="J2870">
        <f t="shared" si="347"/>
        <v>2702.8011651570146</v>
      </c>
      <c r="K2870">
        <f t="shared" si="348"/>
        <v>982.54113477448493</v>
      </c>
      <c r="L2870">
        <f>MIN(MAX(L2869*(1+MAX(MIN(((B2870-B2869)/B2869)/($K$7*卓尔金历!$O$8),0),-卓尔金历!$N$11))+MIN(MAX(((B2870-B2869)/B2869)/($K$7*卓尔金历!$O$8),0),卓尔金历!$N$11),0),1)</f>
        <v>1</v>
      </c>
      <c r="M2870">
        <f t="shared" si="349"/>
        <v>538112.45213299908</v>
      </c>
      <c r="N2870">
        <f t="shared" si="350"/>
        <v>1.7336881914551593E-2</v>
      </c>
      <c r="O2870">
        <f t="shared" si="352"/>
        <v>2.5277115168023251E-2</v>
      </c>
      <c r="P2870">
        <f t="shared" si="353"/>
        <v>0.41124623087083806</v>
      </c>
      <c r="Q2870">
        <f t="shared" si="351"/>
        <v>2705.9280757713859</v>
      </c>
    </row>
    <row r="2871" spans="1:17">
      <c r="A2871" s="842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345"/>
        <v>0.72611362821359926</v>
      </c>
      <c r="G2871">
        <f>LN(F2871/参数实验室!$E$58)/参数实验室!$E$59</f>
        <v>-0.35850891227157805</v>
      </c>
      <c r="H2871" s="905">
        <f>INDEX(神经网络!$F$10:$BN$70,MATCH(ROUND(G2871*2,1)/2,神经网络!$D$10:$D$70,0),MATCH(ROUND(E2871*2,1)/2,神经网络!$F$8:$BN$8,0))</f>
        <v>-0.88082055726528463</v>
      </c>
      <c r="I2871">
        <f t="shared" si="346"/>
        <v>2692116.0186685994</v>
      </c>
      <c r="J2871">
        <f t="shared" si="347"/>
        <v>2657.1964406847269</v>
      </c>
      <c r="K2871">
        <f t="shared" si="348"/>
        <v>1013.1415116508564</v>
      </c>
      <c r="L2871">
        <f>MIN(MAX(L2870*(1+MAX(MIN(((B2871-B2870)/B2870)/($K$7*卓尔金历!$O$8),0),-卓尔金历!$N$11))+MIN(MAX(((B2871-B2870)/B2870)/($K$7*卓尔金历!$O$8),0),卓尔金历!$N$11),0),1)</f>
        <v>0.50351966690706429</v>
      </c>
      <c r="M2871">
        <f t="shared" si="349"/>
        <v>545509.0691117564</v>
      </c>
      <c r="N2871">
        <f t="shared" si="350"/>
        <v>-1.6873133347801498E-2</v>
      </c>
      <c r="O2871">
        <f t="shared" si="352"/>
        <v>2.5369117013592263E-2</v>
      </c>
      <c r="P2871">
        <f t="shared" si="353"/>
        <v>0.4433953287931065</v>
      </c>
      <c r="Q2871">
        <f t="shared" si="351"/>
        <v>2721.2240895993</v>
      </c>
    </row>
    <row r="2872" spans="1:17">
      <c r="A2872" s="842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345"/>
        <v>0.78712122634836135</v>
      </c>
      <c r="G2872">
        <f>LN(F2872/参数实验室!$E$58)/参数实验室!$E$59</f>
        <v>-0.31616591487033247</v>
      </c>
      <c r="H2872" s="905">
        <f>INDEX(神经网络!$F$10:$BN$70,MATCH(ROUND(G2872*2,1)/2,神经网络!$D$10:$D$70,0),MATCH(ROUND(E2872*2,1)/2,神经网络!$F$8:$BN$8,0))</f>
        <v>-0.80391344428749345</v>
      </c>
      <c r="I2872">
        <f t="shared" si="346"/>
        <v>2898768.9932933236</v>
      </c>
      <c r="J2872">
        <f t="shared" si="347"/>
        <v>2425.6254738438188</v>
      </c>
      <c r="K2872">
        <f t="shared" si="348"/>
        <v>1195.0604182515151</v>
      </c>
      <c r="L2872">
        <f>MIN(MAX(L2871*(1+MAX(MIN(((B2872-B2871)/B2871)/($K$7*卓尔金历!$O$8),0),-卓尔金历!$N$11))+MIN(MAX(((B2872-B2871)/B2871)/($K$7*卓尔金历!$O$8),0),卓尔金历!$N$11),0),1)</f>
        <v>0</v>
      </c>
      <c r="M2872">
        <f t="shared" si="349"/>
        <v>566593.71454962192</v>
      </c>
      <c r="N2872">
        <f t="shared" si="350"/>
        <v>-8.7148606439211948E-2</v>
      </c>
      <c r="O2872">
        <f t="shared" si="352"/>
        <v>3.0742690563656395E-2</v>
      </c>
      <c r="P2872">
        <f t="shared" si="353"/>
        <v>0</v>
      </c>
      <c r="Q2872">
        <f t="shared" si="351"/>
        <v>2813.8437766430075</v>
      </c>
    </row>
    <row r="2873" spans="1:17">
      <c r="A2873" s="842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345"/>
        <v>0.81479745534078107</v>
      </c>
      <c r="G2873">
        <f>LN(F2873/参数实验室!$E$58)/参数实验室!$E$59</f>
        <v>-0.29802838216546151</v>
      </c>
      <c r="H2873" s="905">
        <f>INDEX(神经网络!$F$10:$BN$70,MATCH(ROUND(G2873*2,1)/2,神经网络!$D$10:$D$70,0),MATCH(ROUND(E2873*2,1)/2,神经网络!$F$8:$BN$8,0))</f>
        <v>-0.80391344428749345</v>
      </c>
      <c r="I2873">
        <f t="shared" si="346"/>
        <v>2969819.9477188019</v>
      </c>
      <c r="J2873">
        <f t="shared" si="347"/>
        <v>2351.6699253820657</v>
      </c>
      <c r="K2873">
        <f t="shared" si="348"/>
        <v>1262.8557756617599</v>
      </c>
      <c r="L2873">
        <f>MIN(MAX(L2872*(1+MAX(MIN(((B2873-B2872)/B2872)/($K$7*卓尔金历!$O$8),0),-卓尔金历!$N$11))+MIN(MAX(((B2873-B2872)/B2872)/($K$7*卓尔金历!$O$8),0),卓尔金历!$N$11),0),1)</f>
        <v>0</v>
      </c>
      <c r="M2873">
        <f t="shared" si="349"/>
        <v>566593.71454962192</v>
      </c>
      <c r="N2873">
        <f t="shared" si="350"/>
        <v>-3.0489269369585622E-2</v>
      </c>
      <c r="O2873">
        <f t="shared" si="352"/>
        <v>3.0284998634138471E-2</v>
      </c>
      <c r="P2873">
        <f t="shared" si="353"/>
        <v>3.0536028900232652E-2</v>
      </c>
      <c r="Q2873">
        <f t="shared" si="351"/>
        <v>2813.8437766430075</v>
      </c>
    </row>
    <row r="2874" spans="1:17">
      <c r="A2874" s="842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345"/>
        <v>0.78092334000959318</v>
      </c>
      <c r="G2874">
        <f>LN(F2874/参数实验室!$E$58)/参数实验室!$E$59</f>
        <v>-0.32031503500902303</v>
      </c>
      <c r="H2874" s="905">
        <f>INDEX(神经网络!$F$10:$BN$70,MATCH(ROUND(G2874*2,1)/2,神经网络!$D$10:$D$70,0),MATCH(ROUND(E2874*2,1)/2,神经网络!$F$8:$BN$8,0))</f>
        <v>-0.80391344428749345</v>
      </c>
      <c r="I2874">
        <f t="shared" si="346"/>
        <v>2857363.564500588</v>
      </c>
      <c r="J2874">
        <f t="shared" si="347"/>
        <v>2462.4396472606818</v>
      </c>
      <c r="K2874">
        <f t="shared" si="348"/>
        <v>1160.3791255063798</v>
      </c>
      <c r="L2874">
        <f>MIN(MAX(L2873*(1+MAX(MIN(((B2874-B2873)/B2873)/($K$7*卓尔金历!$O$8),0),-卓尔金历!$N$11))+MIN(MAX(((B2874-B2873)/B2873)/($K$7*卓尔金历!$O$8),0),卓尔金历!$N$11),0),1)</f>
        <v>1</v>
      </c>
      <c r="M2874">
        <f t="shared" si="349"/>
        <v>566593.71454962192</v>
      </c>
      <c r="N2874">
        <f t="shared" si="350"/>
        <v>4.7102580461252264E-2</v>
      </c>
      <c r="O2874">
        <f t="shared" si="352"/>
        <v>3.2776776042590688E-2</v>
      </c>
      <c r="P2874">
        <f t="shared" si="353"/>
        <v>1.9303428894352066E-2</v>
      </c>
      <c r="Q2874">
        <f t="shared" si="351"/>
        <v>2810.5901588705406</v>
      </c>
    </row>
    <row r="2875" spans="1:17">
      <c r="A2875" s="842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345"/>
        <v>0.78139723254356996</v>
      </c>
      <c r="G2875">
        <f>LN(F2875/参数实验室!$E$58)/参数实验室!$E$59</f>
        <v>-0.31999663118788463</v>
      </c>
      <c r="H2875" s="905">
        <f>INDEX(神经网络!$F$10:$BN$70,MATCH(ROUND(G2875*2,1)/2,神经网络!$D$10:$D$70,0),MATCH(ROUND(E2875*2,1)/2,神经网络!$F$8:$BN$8,0))</f>
        <v>-0.80391344428749345</v>
      </c>
      <c r="I2875">
        <f t="shared" si="346"/>
        <v>2831311.2209712933</v>
      </c>
      <c r="J2875">
        <f t="shared" si="347"/>
        <v>2490.367503291965</v>
      </c>
      <c r="K2875">
        <f t="shared" si="348"/>
        <v>1136.9049817862792</v>
      </c>
      <c r="L2875">
        <f>MIN(MAX(L2874*(1+MAX(MIN(((B2875-B2874)/B2874)/($K$7*卓尔金历!$O$8),0),-卓尔金历!$N$11))+MIN(MAX(((B2875-B2874)/B2874)/($K$7*卓尔金历!$O$8),0),卓尔金历!$N$11),0),1)</f>
        <v>1</v>
      </c>
      <c r="M2875">
        <f t="shared" si="349"/>
        <v>561427.73067680467</v>
      </c>
      <c r="N2875">
        <f t="shared" si="350"/>
        <v>1.1341539299187147E-2</v>
      </c>
      <c r="O2875">
        <f t="shared" si="352"/>
        <v>3.2884795866222581E-2</v>
      </c>
      <c r="P2875">
        <f t="shared" si="353"/>
        <v>1</v>
      </c>
      <c r="Q2875">
        <f t="shared" si="351"/>
        <v>2810.0954914875783</v>
      </c>
    </row>
    <row r="2876" spans="1:17">
      <c r="A2876" s="842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345"/>
        <v>0.81928039900495075</v>
      </c>
      <c r="G2876">
        <f>LN(F2876/参数实验室!$E$58)/参数实验室!$E$59</f>
        <v>-0.29514859647634706</v>
      </c>
      <c r="H2876" s="905">
        <f>INDEX(神经网络!$F$10:$BN$70,MATCH(ROUND(G2876*2,1)/2,神经网络!$D$10:$D$70,0),MATCH(ROUND(E2876*2,1)/2,神经网络!$F$8:$BN$8,0))</f>
        <v>-0.80391344428749345</v>
      </c>
      <c r="I2876">
        <f t="shared" si="346"/>
        <v>2886366.2444069334</v>
      </c>
      <c r="J2876">
        <f t="shared" si="347"/>
        <v>2430.130481624833</v>
      </c>
      <c r="K2876">
        <f t="shared" si="348"/>
        <v>1187.7412617272519</v>
      </c>
      <c r="L2876">
        <f>MIN(MAX(L2875*(1+MAX(MIN(((B2876-B2875)/B2875)/($K$7*卓尔金历!$O$8),0),-卓尔金历!$N$11))+MIN(MAX(((B2876-B2875)/B2875)/($K$7*卓尔金历!$O$8),0),卓尔金历!$N$11),0),1)</f>
        <v>0.28828460364637587</v>
      </c>
      <c r="M2876">
        <f t="shared" si="349"/>
        <v>572344.72794679261</v>
      </c>
      <c r="N2876">
        <f t="shared" si="350"/>
        <v>-2.418800501833809E-2</v>
      </c>
      <c r="O2876">
        <f t="shared" si="352"/>
        <v>3.2099567885464808E-2</v>
      </c>
      <c r="P2876">
        <f t="shared" si="353"/>
        <v>0.3251764421072878</v>
      </c>
      <c r="Q2876">
        <f t="shared" si="351"/>
        <v>2864.7379737390215</v>
      </c>
    </row>
    <row r="2877" spans="1:17">
      <c r="A2877" s="842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345"/>
        <v>0.80642730675558616</v>
      </c>
      <c r="G2877">
        <f>LN(F2877/参数实验室!$E$58)/参数实验室!$E$59</f>
        <v>-0.30344792109963592</v>
      </c>
      <c r="H2877" s="905">
        <f>INDEX(神经网络!$F$10:$BN$70,MATCH(ROUND(G2877*2,1)/2,神经网络!$D$10:$D$70,0),MATCH(ROUND(E2877*2,1)/2,神经网络!$F$8:$BN$8,0))</f>
        <v>-0.83681099260044001</v>
      </c>
      <c r="I2877">
        <f t="shared" si="346"/>
        <v>2875793.3054062189</v>
      </c>
      <c r="J2877">
        <f t="shared" si="347"/>
        <v>2441.2034635489381</v>
      </c>
      <c r="K2877">
        <f t="shared" si="348"/>
        <v>1178.0227860341838</v>
      </c>
      <c r="L2877">
        <f>MIN(MAX(L2876*(1+MAX(MIN(((B2877-B2876)/B2876)/($K$7*卓尔金历!$O$8),0),-卓尔金历!$N$11))+MIN(MAX(((B2877-B2876)/B2876)/($K$7*卓尔金历!$O$8),0),卓尔金历!$N$11),0),1)</f>
        <v>0.42235759800106693</v>
      </c>
      <c r="M2877">
        <f t="shared" si="349"/>
        <v>571740.32938087359</v>
      </c>
      <c r="N2877">
        <f t="shared" si="350"/>
        <v>4.556538016305017E-3</v>
      </c>
      <c r="O2877">
        <f t="shared" si="352"/>
        <v>3.1970184636772397E-2</v>
      </c>
      <c r="P2877">
        <f t="shared" si="353"/>
        <v>1</v>
      </c>
      <c r="Q2877">
        <f t="shared" si="351"/>
        <v>2861.3256653834342</v>
      </c>
    </row>
    <row r="2878" spans="1:17">
      <c r="A2878" s="842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345"/>
        <v>0.84817833090923245</v>
      </c>
      <c r="G2878">
        <f>LN(F2878/参数实验室!$E$58)/参数实验室!$E$59</f>
        <v>-0.27695478469275797</v>
      </c>
      <c r="H2878" s="905">
        <f>INDEX(神经网络!$F$10:$BN$70,MATCH(ROUND(G2878*2,1)/2,神经网络!$D$10:$D$70,0),MATCH(ROUND(E2878*2,1)/2,神经网络!$F$8:$BN$8,0))</f>
        <v>-0.77540536707295737</v>
      </c>
      <c r="I2878">
        <f t="shared" si="346"/>
        <v>2959156.6458997759</v>
      </c>
      <c r="J2878">
        <f t="shared" si="347"/>
        <v>2356.6378037588261</v>
      </c>
      <c r="K2878">
        <f t="shared" si="348"/>
        <v>1255.6688351429884</v>
      </c>
      <c r="L2878">
        <f>MIN(MAX(L2877*(1+MAX(MIN(((B2878-B2877)/B2877)/($K$7*卓尔金历!$O$8),0),-卓尔金历!$N$11))+MIN(MAX(((B2878-B2877)/B2877)/($K$7*卓尔金历!$O$8),0),卓尔金历!$N$11),0),1)</f>
        <v>0</v>
      </c>
      <c r="M2878">
        <f t="shared" si="349"/>
        <v>578740.30584203615</v>
      </c>
      <c r="N2878">
        <f t="shared" si="350"/>
        <v>-3.4640971575213619E-2</v>
      </c>
      <c r="O2878">
        <f t="shared" si="352"/>
        <v>3.2372001119389301E-2</v>
      </c>
      <c r="P2878">
        <f t="shared" si="353"/>
        <v>2.9804420590326373E-2</v>
      </c>
      <c r="Q2878">
        <f t="shared" si="351"/>
        <v>2944.2696187120337</v>
      </c>
    </row>
    <row r="2879" spans="1:17">
      <c r="A2879" s="842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345"/>
        <v>0.79412832575441827</v>
      </c>
      <c r="G2879">
        <f>LN(F2879/参数实验室!$E$58)/参数实验室!$E$59</f>
        <v>-0.31151424110764703</v>
      </c>
      <c r="H2879" s="905">
        <f>INDEX(神经网络!$F$10:$BN$70,MATCH(ROUND(G2879*2,1)/2,神经网络!$D$10:$D$70,0),MATCH(ROUND(E2879*2,1)/2,神经网络!$F$8:$BN$8,0))</f>
        <v>-0.77540536707295737</v>
      </c>
      <c r="I2879">
        <f t="shared" si="346"/>
        <v>2755517.5726911919</v>
      </c>
      <c r="J2879">
        <f t="shared" si="347"/>
        <v>2565.7874785523295</v>
      </c>
      <c r="K2879">
        <f t="shared" si="348"/>
        <v>1073.9461454718426</v>
      </c>
      <c r="L2879">
        <f>MIN(MAX(L2878*(1+MAX(MIN(((B2879-B2878)/B2878)/($K$7*卓尔金历!$O$8),0),-卓尔金历!$N$11))+MIN(MAX(((B2879-B2878)/B2878)/($K$7*卓尔金历!$O$8),0),卓尔金历!$N$11),0),1)</f>
        <v>1</v>
      </c>
      <c r="M2879">
        <f t="shared" si="349"/>
        <v>578740.30584203615</v>
      </c>
      <c r="N2879">
        <f t="shared" si="350"/>
        <v>8.8749180913550121E-2</v>
      </c>
      <c r="O2879">
        <f t="shared" si="352"/>
        <v>3.8750955352285933E-2</v>
      </c>
      <c r="P2879">
        <f t="shared" si="353"/>
        <v>5.5466578606332565E-3</v>
      </c>
      <c r="Q2879">
        <f t="shared" si="351"/>
        <v>2938.2308079933164</v>
      </c>
    </row>
    <row r="2880" spans="1:17">
      <c r="A2880" s="842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345"/>
        <v>0.81098321431819531</v>
      </c>
      <c r="G2880">
        <f>LN(F2880/参数实验室!$E$58)/参数实验室!$E$59</f>
        <v>-0.30049110488364628</v>
      </c>
      <c r="H2880" s="905">
        <f>INDEX(神经网络!$F$10:$BN$70,MATCH(ROUND(G2880*2,1)/2,神经网络!$D$10:$D$70,0),MATCH(ROUND(E2880*2,1)/2,神经网络!$F$8:$BN$8,0))</f>
        <v>-0.77540536707295737</v>
      </c>
      <c r="I2880">
        <f t="shared" si="346"/>
        <v>2773055.6627433109</v>
      </c>
      <c r="J2880">
        <f t="shared" si="347"/>
        <v>2544.7268664458693</v>
      </c>
      <c r="K2880">
        <f t="shared" si="348"/>
        <v>1089.7262489378047</v>
      </c>
      <c r="L2880">
        <f>MIN(MAX(L2879*(1+MAX(MIN(((B2880-B2879)/B2879)/($K$7*卓尔金历!$O$8),0),-卓尔金历!$N$11))+MIN(MAX(((B2880-B2879)/B2879)/($K$7*卓尔金历!$O$8),0),卓尔金历!$N$11),0),1)</f>
        <v>0.75847804308179967</v>
      </c>
      <c r="M2880">
        <f t="shared" si="349"/>
        <v>582423.824213046</v>
      </c>
      <c r="N2880">
        <f t="shared" si="350"/>
        <v>-8.2082449472171189E-3</v>
      </c>
      <c r="O2880">
        <f t="shared" si="352"/>
        <v>3.78909166472697E-2</v>
      </c>
      <c r="P2880">
        <f t="shared" si="353"/>
        <v>1</v>
      </c>
      <c r="Q2880">
        <f t="shared" si="351"/>
        <v>2938.3345360870126</v>
      </c>
    </row>
    <row r="2881" spans="1:17">
      <c r="A2881" s="842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345"/>
        <v>0.82176984011089249</v>
      </c>
      <c r="G2881">
        <f>LN(F2881/参数实验室!$E$58)/参数实验室!$E$59</f>
        <v>-0.29355620862546755</v>
      </c>
      <c r="H2881" s="905">
        <f>INDEX(神经网络!$F$10:$BN$70,MATCH(ROUND(G2881*2,1)/2,神经网络!$D$10:$D$70,0),MATCH(ROUND(E2881*2,1)/2,神经网络!$F$8:$BN$8,0))</f>
        <v>-0.73956494854249266</v>
      </c>
      <c r="I2881">
        <f t="shared" si="346"/>
        <v>2785217.353627611</v>
      </c>
      <c r="J2881">
        <f t="shared" si="347"/>
        <v>2530.333985076411</v>
      </c>
      <c r="K2881">
        <f t="shared" si="348"/>
        <v>1100.7311169412694</v>
      </c>
      <c r="L2881">
        <f>MIN(MAX(L2880*(1+MAX(MIN(((B2881-B2880)/B2880)/($K$7*卓尔金历!$O$8),0),-卓尔金历!$N$11))+MIN(MAX(((B2881-B2880)/B2880)/($K$7*卓尔金历!$O$8),0),卓尔金历!$N$11),0),1)</f>
        <v>0.63224998680694566</v>
      </c>
      <c r="M2881">
        <f t="shared" si="349"/>
        <v>584361.21628501837</v>
      </c>
      <c r="N2881">
        <f t="shared" si="350"/>
        <v>-5.6559631445084798E-3</v>
      </c>
      <c r="O2881">
        <f t="shared" si="352"/>
        <v>3.4485093195397221E-2</v>
      </c>
      <c r="P2881">
        <f t="shared" si="353"/>
        <v>1</v>
      </c>
      <c r="Q2881">
        <f t="shared" si="351"/>
        <v>2951.2210846055523</v>
      </c>
    </row>
    <row r="2882" spans="1:17">
      <c r="A2882" s="842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345"/>
        <v>0.80752458209551492</v>
      </c>
      <c r="G2882">
        <f>LN(F2882/参数实验室!$E$58)/参数实验室!$E$59</f>
        <v>-0.30273425733896719</v>
      </c>
      <c r="H2882" s="905">
        <f>INDEX(神经网络!$F$10:$BN$70,MATCH(ROUND(G2882*2,1)/2,神经网络!$D$10:$D$70,0),MATCH(ROUND(E2882*2,1)/2,神经网络!$F$8:$BN$8,0))</f>
        <v>-0.73956494854249266</v>
      </c>
      <c r="I2882">
        <f t="shared" si="346"/>
        <v>2682261.7656494938</v>
      </c>
      <c r="J2882">
        <f t="shared" si="347"/>
        <v>2656.805394836596</v>
      </c>
      <c r="K2882">
        <f t="shared" si="348"/>
        <v>1009.5815714852023</v>
      </c>
      <c r="L2882">
        <f>MIN(MAX(L2881*(1+MAX(MIN(((B2882-B2881)/B2881)/($K$7*卓尔金历!$O$8),0),-卓尔金历!$N$11))+MIN(MAX(((B2882-B2881)/B2881)/($K$7*卓尔金历!$O$8),0),卓尔金历!$N$11),0),1)</f>
        <v>1</v>
      </c>
      <c r="M2882">
        <f t="shared" si="349"/>
        <v>570704.03594967828</v>
      </c>
      <c r="N2882">
        <f t="shared" si="350"/>
        <v>4.9982101377168894E-2</v>
      </c>
      <c r="O2882">
        <f t="shared" si="352"/>
        <v>3.6108757528290535E-2</v>
      </c>
      <c r="P2882">
        <f t="shared" si="353"/>
        <v>2.3272970633630225E-2</v>
      </c>
      <c r="Q2882">
        <f t="shared" si="351"/>
        <v>2842.1291670131104</v>
      </c>
    </row>
    <row r="2883" spans="1:17">
      <c r="A2883" s="842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345"/>
        <v>0.8552708162816145</v>
      </c>
      <c r="G2883">
        <f>LN(F2883/参数实验室!$E$58)/参数实验室!$E$59</f>
        <v>-0.27258419207454915</v>
      </c>
      <c r="H2883" s="905">
        <f>INDEX(神经网络!$F$10:$BN$70,MATCH(ROUND(G2883*2,1)/2,神经网络!$D$10:$D$70,0),MATCH(ROUND(E2883*2,1)/2,神经网络!$F$8:$BN$8,0))</f>
        <v>-0.65636663276725316</v>
      </c>
      <c r="I2883">
        <f t="shared" si="346"/>
        <v>2730178.4103656048</v>
      </c>
      <c r="J2883">
        <f t="shared" si="347"/>
        <v>2592.6299828418632</v>
      </c>
      <c r="K2883">
        <f t="shared" si="348"/>
        <v>1053.0536283364934</v>
      </c>
      <c r="L2883">
        <f>MIN(MAX(L2882*(1+MAX(MIN(((B2883-B2882)/B2882)/($K$7*卓尔金历!$O$8),0),-卓尔金历!$N$11))+MIN(MAX(((B2883-B2882)/B2882)/($K$7*卓尔金历!$O$8),0),卓尔金历!$N$11),0),1)</f>
        <v>0.28925267823668876</v>
      </c>
      <c r="M2883">
        <f t="shared" si="349"/>
        <v>580899.24615580437</v>
      </c>
      <c r="N2883">
        <f t="shared" si="350"/>
        <v>-2.4155104517423562E-2</v>
      </c>
      <c r="O2883">
        <f t="shared" si="352"/>
        <v>3.5428882455704226E-2</v>
      </c>
      <c r="P2883">
        <f t="shared" si="353"/>
        <v>0.43297120566217023</v>
      </c>
      <c r="Q2883">
        <f t="shared" si="351"/>
        <v>2843.3107952858309</v>
      </c>
    </row>
    <row r="2884" spans="1:17">
      <c r="A2884" s="842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345"/>
        <v>0.85305781916580403</v>
      </c>
      <c r="G2884">
        <f>LN(F2884/参数实验室!$E$58)/参数实验室!$E$59</f>
        <v>-0.27394400201880342</v>
      </c>
      <c r="H2884" s="905">
        <f>INDEX(神经网络!$F$10:$BN$70,MATCH(ROUND(G2884*2,1)/2,神经网络!$D$10:$D$70,0),MATCH(ROUND(E2884*2,1)/2,神经网络!$F$8:$BN$8,0))</f>
        <v>-0.65636663276725316</v>
      </c>
      <c r="I2884">
        <f t="shared" si="346"/>
        <v>2678368.8643493108</v>
      </c>
      <c r="J2884">
        <f t="shared" si="347"/>
        <v>2667.5870875064811</v>
      </c>
      <c r="K2884">
        <f t="shared" si="348"/>
        <v>1004.0417712671222</v>
      </c>
      <c r="L2884">
        <f>MIN(MAX(L2883*(1+MAX(MIN(((B2884-B2883)/B2883)/($K$7*卓尔金历!$O$8),0),-卓尔金历!$N$11))+MIN(MAX(((B2884-B2883)/B2883)/($K$7*卓尔金历!$O$8),0),卓尔金历!$N$11),0),1)</f>
        <v>1</v>
      </c>
      <c r="M2884">
        <f t="shared" si="349"/>
        <v>577710.6687786096</v>
      </c>
      <c r="N2884">
        <f t="shared" si="350"/>
        <v>2.8911609123047785E-2</v>
      </c>
      <c r="O2884">
        <f t="shared" si="352"/>
        <v>3.5839739068615858E-2</v>
      </c>
      <c r="P2884">
        <f t="shared" si="353"/>
        <v>0.2578535991315602</v>
      </c>
      <c r="Q2884">
        <f t="shared" si="351"/>
        <v>2819.9492208885931</v>
      </c>
    </row>
    <row r="2885" spans="1:17">
      <c r="A2885" s="842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354">C2885/B2885</f>
        <v>0.86218741910057384</v>
      </c>
      <c r="G2885">
        <f>LN(F2885/参数实验室!$E$58)/参数实验室!$E$59</f>
        <v>-0.26835675119133506</v>
      </c>
      <c r="H2885" s="905">
        <f>INDEX(神经网络!$F$10:$BN$70,MATCH(ROUND(G2885*2,1)/2,神经网络!$D$10:$D$70,0),MATCH(ROUND(E2885*2,1)/2,神经网络!$F$8:$BN$8,0))</f>
        <v>-0.65636663276725316</v>
      </c>
      <c r="I2885">
        <f t="shared" si="346"/>
        <v>2711547.305913859</v>
      </c>
      <c r="J2885">
        <f t="shared" si="347"/>
        <v>2617.2419296915496</v>
      </c>
      <c r="K2885">
        <f t="shared" si="348"/>
        <v>1036.032349609126</v>
      </c>
      <c r="L2885">
        <f>MIN(MAX(L2884*(1+MAX(MIN(((B2885-B2884)/B2884)/($K$7*卓尔金历!$O$8),0),-卓尔金历!$N$11))+MIN(MAX(((B2885-B2884)/B2884)/($K$7*卓尔金历!$O$8),0),卓尔金历!$N$11),0),1)</f>
        <v>0.44467732002619753</v>
      </c>
      <c r="M2885">
        <f t="shared" si="349"/>
        <v>584867.09145078831</v>
      </c>
      <c r="N2885">
        <f t="shared" si="350"/>
        <v>-1.8872920044755322E-2</v>
      </c>
      <c r="O2885">
        <f t="shared" si="352"/>
        <v>3.5978983239131047E-2</v>
      </c>
      <c r="P2885">
        <f t="shared" si="353"/>
        <v>0.70417066146822194</v>
      </c>
      <c r="Q2885">
        <f t="shared" si="351"/>
        <v>2828.9566339849962</v>
      </c>
    </row>
    <row r="2886" spans="1:17">
      <c r="A2886" s="842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354"/>
        <v>0.84459101309232087</v>
      </c>
      <c r="G2886">
        <f>LN(F2886/参数实验室!$E$58)/参数实验室!$E$59</f>
        <v>-0.27917933003355139</v>
      </c>
      <c r="H2886" s="905">
        <f>INDEX(神经网络!$F$10:$BN$70,MATCH(ROUND(G2886*2,1)/2,神经网络!$D$10:$D$70,0),MATCH(ROUND(E2886*2,1)/2,神经网络!$F$8:$BN$8,0))</f>
        <v>-0.70001779811384324</v>
      </c>
      <c r="I2886">
        <f t="shared" si="346"/>
        <v>2689649.7850146941</v>
      </c>
      <c r="J2886">
        <f t="shared" si="347"/>
        <v>2649.4433582059742</v>
      </c>
      <c r="K2886">
        <f t="shared" si="348"/>
        <v>1015.175424182665</v>
      </c>
      <c r="L2886">
        <f>MIN(MAX(L2885*(1+MAX(MIN(((B2886-B2885)/B2885)/($K$7*卓尔金历!$O$8),0),-卓尔金历!$N$11))+MIN(MAX(((B2886-B2885)/B2885)/($K$7*卓尔金历!$O$8),0),卓尔金历!$N$11),0),1)</f>
        <v>0.80670150106986416</v>
      </c>
      <c r="M2886">
        <f t="shared" si="349"/>
        <v>582766.79823642317</v>
      </c>
      <c r="N2886">
        <f t="shared" si="350"/>
        <v>1.2303573524905319E-2</v>
      </c>
      <c r="O2886">
        <f t="shared" si="352"/>
        <v>3.5894825819050576E-2</v>
      </c>
      <c r="P2886">
        <f t="shared" si="353"/>
        <v>1</v>
      </c>
      <c r="Q2886">
        <f t="shared" si="351"/>
        <v>2812.8693776966247</v>
      </c>
    </row>
    <row r="2887" spans="1:17">
      <c r="A2887" s="842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354"/>
        <v>0.81307434485522312</v>
      </c>
      <c r="G2887">
        <f>LN(F2887/参数实验室!$E$58)/参数实验室!$E$59</f>
        <v>-0.29913950386764843</v>
      </c>
      <c r="H2887" s="905">
        <f>INDEX(神经网络!$F$10:$BN$70,MATCH(ROUND(G2887*2,1)/2,神经网络!$D$10:$D$70,0),MATCH(ROUND(E2887*2,1)/2,神经网络!$F$8:$BN$8,0))</f>
        <v>-0.73956494854249266</v>
      </c>
      <c r="I2887">
        <f t="shared" si="346"/>
        <v>2633603.2717095357</v>
      </c>
      <c r="J2887">
        <f t="shared" si="347"/>
        <v>2728.3109213518974</v>
      </c>
      <c r="K2887">
        <f t="shared" si="348"/>
        <v>965.28707600692621</v>
      </c>
      <c r="L2887">
        <f>MIN(MAX(L2886*(1+MAX(MIN(((B2887-B2886)/B2886)/($K$7*卓尔金历!$O$8),0),-卓尔金历!$N$11))+MIN(MAX(((B2887-B2886)/B2886)/($K$7*卓尔金历!$O$8),0),卓尔金历!$N$11),0),1)</f>
        <v>1</v>
      </c>
      <c r="M2887">
        <f t="shared" si="349"/>
        <v>572970.53309462313</v>
      </c>
      <c r="N2887">
        <f t="shared" si="350"/>
        <v>2.9767597371595646E-2</v>
      </c>
      <c r="O2887">
        <f t="shared" si="352"/>
        <v>3.6382127191576165E-2</v>
      </c>
      <c r="P2887">
        <f t="shared" si="353"/>
        <v>0.24375455768046192</v>
      </c>
      <c r="Q2887">
        <f t="shared" si="351"/>
        <v>2754.2552332525793</v>
      </c>
    </row>
    <row r="2888" spans="1:17">
      <c r="A2888" s="842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354"/>
        <v>0.8255100052302955</v>
      </c>
      <c r="G2888">
        <f>LN(F2888/参数实验室!$E$58)/参数实验室!$E$59</f>
        <v>-0.29117283197750715</v>
      </c>
      <c r="H2888" s="905">
        <f>INDEX(神经网络!$F$10:$BN$70,MATCH(ROUND(G2888*2,1)/2,神经网络!$D$10:$D$70,0),MATCH(ROUND(E2888*2,1)/2,神经网络!$F$8:$BN$8,0))</f>
        <v>-0.73956494854249266</v>
      </c>
      <c r="I2888">
        <f t="shared" si="346"/>
        <v>2653304.3228965919</v>
      </c>
      <c r="J2888">
        <f t="shared" si="347"/>
        <v>2700.7142572123976</v>
      </c>
      <c r="K2888">
        <f t="shared" si="348"/>
        <v>982.44540895461455</v>
      </c>
      <c r="L2888">
        <f>MIN(MAX(L2887*(1+MAX(MIN(((B2888-B2887)/B2887)/($K$7*卓尔金历!$O$8),0),-卓尔金历!$N$11))+MIN(MAX(((B2888-B2887)/B2887)/($K$7*卓尔金历!$O$8),0),卓尔金历!$N$11),0),1)</f>
        <v>0.70237525419944769</v>
      </c>
      <c r="M2888">
        <f t="shared" si="349"/>
        <v>577256.72225698875</v>
      </c>
      <c r="N2888">
        <f t="shared" si="350"/>
        <v>-1.0114926390363595E-2</v>
      </c>
      <c r="O2888">
        <f t="shared" si="352"/>
        <v>3.6360878556785846E-2</v>
      </c>
      <c r="P2888">
        <f t="shared" si="353"/>
        <v>1</v>
      </c>
      <c r="Q2888">
        <f t="shared" si="351"/>
        <v>2759.2774560421617</v>
      </c>
    </row>
    <row r="2889" spans="1:17">
      <c r="A2889" s="842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354"/>
        <v>0.82374151489180947</v>
      </c>
      <c r="G2889">
        <f>LN(F2889/参数实验室!$E$58)/参数实验室!$E$59</f>
        <v>-0.29229843307441228</v>
      </c>
      <c r="H2889" s="905">
        <f>INDEX(神经网络!$F$10:$BN$70,MATCH(ROUND(G2889*2,1)/2,神经网络!$D$10:$D$70,0),MATCH(ROUND(E2889*2,1)/2,神经网络!$F$8:$BN$8,0))</f>
        <v>-0.77540536707295737</v>
      </c>
      <c r="I2889">
        <f t="shared" si="346"/>
        <v>2677185.4828071552</v>
      </c>
      <c r="J2889">
        <f t="shared" si="347"/>
        <v>2667.8464546506484</v>
      </c>
      <c r="K2889">
        <f t="shared" si="348"/>
        <v>1003.5005868273366</v>
      </c>
      <c r="L2889">
        <f>MIN(MAX(L2888*(1+MAX(MIN(((B2889-B2888)/B2888)/($K$7*卓尔金历!$O$8),0),-卓尔金历!$N$11))+MIN(MAX(((B2889-B2888)/B2888)/($K$7*卓尔金历!$O$8),0),卓尔金历!$N$11),0),1)</f>
        <v>0.45085813765088889</v>
      </c>
      <c r="M2889">
        <f t="shared" si="349"/>
        <v>580905.99693366827</v>
      </c>
      <c r="N2889">
        <f t="shared" si="350"/>
        <v>-1.2170040749025583E-2</v>
      </c>
      <c r="O2889">
        <f t="shared" si="352"/>
        <v>3.5765417776035903E-2</v>
      </c>
      <c r="P2889">
        <f t="shared" si="353"/>
        <v>1</v>
      </c>
      <c r="Q2889">
        <f t="shared" si="351"/>
        <v>2784.1124309060397</v>
      </c>
    </row>
    <row r="2890" spans="1:17">
      <c r="A2890" s="842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354"/>
        <v>0.86793376241028408</v>
      </c>
      <c r="G2890">
        <f>LN(F2890/参数实验室!$E$58)/参数实验室!$E$59</f>
        <v>-0.26487028718924122</v>
      </c>
      <c r="H2890" s="905">
        <f>INDEX(神经网络!$F$10:$BN$70,MATCH(ROUND(G2890*2,1)/2,神经网络!$D$10:$D$70,0),MATCH(ROUND(E2890*2,1)/2,神经网络!$F$8:$BN$8,0))</f>
        <v>-0.69162993456217592</v>
      </c>
      <c r="I2890">
        <f t="shared" si="346"/>
        <v>2775666.7961683413</v>
      </c>
      <c r="J2890">
        <f t="shared" si="347"/>
        <v>2541.2832688240651</v>
      </c>
      <c r="K2890">
        <f t="shared" si="348"/>
        <v>1092.2303822716833</v>
      </c>
      <c r="L2890">
        <f>MIN(MAX(L2889*(1+MAX(MIN(((B2890-B2889)/B2889)/($K$7*卓尔金历!$O$8),0),-卓尔金历!$N$11))+MIN(MAX(((B2890-B2889)/B2889)/($K$7*卓尔金历!$O$8),0),卓尔金历!$N$11),0),1)</f>
        <v>0</v>
      </c>
      <c r="M2890">
        <f t="shared" si="349"/>
        <v>590540.31861890003</v>
      </c>
      <c r="N2890">
        <f t="shared" si="350"/>
        <v>-4.7440206165521762E-2</v>
      </c>
      <c r="O2890">
        <f t="shared" si="352"/>
        <v>3.7166467006159866E-2</v>
      </c>
      <c r="P2890">
        <f t="shared" si="353"/>
        <v>2.7036396526148091E-2</v>
      </c>
      <c r="Q2890">
        <f t="shared" si="351"/>
        <v>2886.5270938054277</v>
      </c>
    </row>
    <row r="2891" spans="1:17">
      <c r="A2891" s="842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354"/>
        <v>0.88995489766140534</v>
      </c>
      <c r="G2891">
        <f>LN(F2891/参数实验室!$E$58)/参数实验室!$E$59</f>
        <v>-0.25171986786050127</v>
      </c>
      <c r="H2891" s="905">
        <f>INDEX(神经网络!$F$10:$BN$70,MATCH(ROUND(G2891*2,1)/2,神经网络!$D$10:$D$70,0),MATCH(ROUND(E2891*2,1)/2,神经网络!$F$8:$BN$8,0))</f>
        <v>-0.69162993456217592</v>
      </c>
      <c r="I2891">
        <f t="shared" si="346"/>
        <v>2817535.728271543</v>
      </c>
      <c r="J2891">
        <f t="shared" si="347"/>
        <v>2485.8585052471926</v>
      </c>
      <c r="K2891">
        <f t="shared" si="348"/>
        <v>1133.4256243162033</v>
      </c>
      <c r="L2891">
        <f>MIN(MAX(L2890*(1+MAX(MIN(((B2891-B2890)/B2890)/($K$7*卓尔金历!$O$8),0),-卓尔金历!$N$11))+MIN(MAX(((B2891-B2890)/B2890)/($K$7*卓尔金历!$O$8),0),卓尔金历!$N$11),0),1)</f>
        <v>0</v>
      </c>
      <c r="M2891">
        <f t="shared" si="349"/>
        <v>590540.31861890003</v>
      </c>
      <c r="N2891">
        <f t="shared" si="350"/>
        <v>-2.1809754251645882E-2</v>
      </c>
      <c r="O2891">
        <f t="shared" si="352"/>
        <v>3.7160462241396325E-2</v>
      </c>
      <c r="P2891">
        <f t="shared" si="353"/>
        <v>0.58986007341550806</v>
      </c>
      <c r="Q2891">
        <f t="shared" si="351"/>
        <v>2887.7042904064288</v>
      </c>
    </row>
    <row r="2892" spans="1:17">
      <c r="A2892" s="842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354"/>
        <v>0.88642298124733288</v>
      </c>
      <c r="G2892">
        <f>LN(F2892/参数实验室!$E$58)/参数实验室!$E$59</f>
        <v>-0.25380697227056087</v>
      </c>
      <c r="H2892" s="905">
        <f>INDEX(神经网络!$F$10:$BN$70,MATCH(ROUND(G2892*2,1)/2,神经网络!$D$10:$D$70,0),MATCH(ROUND(E2892*2,1)/2,神经网络!$F$8:$BN$8,0))</f>
        <v>-0.69162993456217592</v>
      </c>
      <c r="I2892">
        <f t="shared" si="346"/>
        <v>2809121.3759587309</v>
      </c>
      <c r="J2892">
        <f t="shared" si="347"/>
        <v>2496.5923147520007</v>
      </c>
      <c r="K2892">
        <f t="shared" si="348"/>
        <v>1125.1822571751268</v>
      </c>
      <c r="L2892">
        <f>MIN(MAX(L2891*(1+MAX(MIN(((B2892-B2891)/B2891)/($K$7*卓尔金历!$O$8),0),-卓尔金历!$N$11))+MIN(MAX(((B2892-B2891)/B2891)/($K$7*卓尔金历!$O$8),0),卓尔金历!$N$11),0),1)</f>
        <v>0.12705266801384679</v>
      </c>
      <c r="M2892">
        <f t="shared" si="349"/>
        <v>590540.31861890003</v>
      </c>
      <c r="N2892">
        <f t="shared" si="350"/>
        <v>4.3179487014852191E-3</v>
      </c>
      <c r="O2892">
        <f t="shared" si="352"/>
        <v>3.7065462470350259E-2</v>
      </c>
      <c r="P2892">
        <f t="shared" si="353"/>
        <v>1</v>
      </c>
      <c r="Q2892">
        <f t="shared" si="351"/>
        <v>2882.6173929983352</v>
      </c>
    </row>
    <row r="2893" spans="1:17">
      <c r="A2893" s="842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354"/>
        <v>0.90264080295638482</v>
      </c>
      <c r="G2893">
        <f>LN(F2893/参数实验室!$E$58)/参数实验室!$E$59</f>
        <v>-0.2442911321593165</v>
      </c>
      <c r="H2893" s="905">
        <f>INDEX(神经网络!$F$10:$BN$70,MATCH(ROUND(G2893*2,1)/2,神经网络!$D$10:$D$70,0),MATCH(ROUND(E2893*2,1)/2,神经网络!$F$8:$BN$8,0))</f>
        <v>-0.69162993456217592</v>
      </c>
      <c r="I2893">
        <f t="shared" si="346"/>
        <v>2817654.6361658843</v>
      </c>
      <c r="J2893">
        <f t="shared" si="347"/>
        <v>2485.6270699493193</v>
      </c>
      <c r="K2893">
        <f t="shared" si="348"/>
        <v>1133.5789951077959</v>
      </c>
      <c r="L2893">
        <f>MIN(MAX(L2892*(1+MAX(MIN(((B2893-B2892)/B2892)/($K$7*卓尔金历!$O$8),0),-卓尔金历!$N$11))+MIN(MAX(((B2893-B2892)/B2892)/($K$7*卓尔金历!$O$8),0),卓尔金历!$N$11),0),1)</f>
        <v>0.11063313494024807</v>
      </c>
      <c r="M2893">
        <f t="shared" si="349"/>
        <v>590768.23620036815</v>
      </c>
      <c r="N2893">
        <f t="shared" si="350"/>
        <v>-4.3920846579113418E-3</v>
      </c>
      <c r="O2893">
        <f t="shared" si="352"/>
        <v>3.1867528158040059E-2</v>
      </c>
      <c r="P2893">
        <f t="shared" si="353"/>
        <v>1</v>
      </c>
      <c r="Q2893">
        <f t="shared" si="351"/>
        <v>2891.373911852465</v>
      </c>
    </row>
    <row r="2894" spans="1:17">
      <c r="A2894" s="842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354"/>
        <v>0.9057355182757294</v>
      </c>
      <c r="G2894">
        <f>LN(F2894/参数实验室!$E$58)/参数实验室!$E$59</f>
        <v>-0.24249474120450629</v>
      </c>
      <c r="H2894" s="905">
        <f>INDEX(神经网络!$F$10:$BN$70,MATCH(ROUND(G2894*2,1)/2,神经网络!$D$10:$D$70,0),MATCH(ROUND(E2894*2,1)/2,神经网络!$F$8:$BN$8,0))</f>
        <v>-0.69162993456217592</v>
      </c>
      <c r="I2894">
        <f t="shared" si="346"/>
        <v>2797347.962745619</v>
      </c>
      <c r="J2894">
        <f t="shared" si="347"/>
        <v>2511.5278719923349</v>
      </c>
      <c r="K2894">
        <f t="shared" si="348"/>
        <v>1113.8032724783379</v>
      </c>
      <c r="L2894">
        <f>MIN(MAX(L2893*(1+MAX(MIN(((B2894-B2893)/B2893)/($K$7*卓尔金历!$O$8),0),-卓尔金历!$N$11))+MIN(MAX(((B2894-B2893)/B2893)/($K$7*卓尔金历!$O$8),0),卓尔金历!$N$11),0),1)</f>
        <v>0.41724118524217935</v>
      </c>
      <c r="M2894">
        <f t="shared" si="349"/>
        <v>590297.20098176447</v>
      </c>
      <c r="N2894">
        <f t="shared" si="350"/>
        <v>1.0420228503362498E-2</v>
      </c>
      <c r="O2894">
        <f t="shared" si="352"/>
        <v>3.1083344777156619E-2</v>
      </c>
      <c r="P2894">
        <f t="shared" si="353"/>
        <v>1</v>
      </c>
      <c r="Q2894">
        <f t="shared" si="351"/>
        <v>2870.5359478911478</v>
      </c>
    </row>
    <row r="2895" spans="1:17">
      <c r="A2895" s="842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354"/>
        <v>0.92167944398578161</v>
      </c>
      <c r="G2895">
        <f>LN(F2895/参数实验室!$E$58)/参数实验室!$E$59</f>
        <v>-0.23333596074957688</v>
      </c>
      <c r="H2895" s="905">
        <f>INDEX(神经网络!$F$10:$BN$70,MATCH(ROUND(G2895*2,1)/2,神经网络!$D$10:$D$70,0),MATCH(ROUND(E2895*2,1)/2,神经网络!$F$8:$BN$8,0))</f>
        <v>-0.61290635485448841</v>
      </c>
      <c r="I2895">
        <f t="shared" si="346"/>
        <v>2769944.5140127079</v>
      </c>
      <c r="J2895">
        <f t="shared" si="347"/>
        <v>2547.1010733809467</v>
      </c>
      <c r="K2895">
        <f t="shared" si="348"/>
        <v>1087.489045079772</v>
      </c>
      <c r="L2895">
        <f>MIN(MAX(L2894*(1+MAX(MIN(((B2895-B2894)/B2894)/($K$7*卓尔金历!$O$8),0),-卓尔金历!$N$11))+MIN(MAX(((B2895-B2894)/B2894)/($K$7*卓尔金历!$O$8),0),卓尔金历!$N$11),0),1)</f>
        <v>0.83400620446280782</v>
      </c>
      <c r="M2895">
        <f t="shared" si="349"/>
        <v>587884.42708888336</v>
      </c>
      <c r="N2895">
        <f t="shared" si="350"/>
        <v>1.4163968389644913E-2</v>
      </c>
      <c r="O2895">
        <f t="shared" si="352"/>
        <v>2.9646939435744663E-2</v>
      </c>
      <c r="P2895">
        <f t="shared" si="353"/>
        <v>0.79270088799042671</v>
      </c>
      <c r="Q2895">
        <f t="shared" si="351"/>
        <v>2842.4155332228183</v>
      </c>
    </row>
    <row r="2896" spans="1:17">
      <c r="A2896" s="842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354"/>
        <v>0.87882732465295432</v>
      </c>
      <c r="G2896">
        <f>LN(F2896/参数实验室!$E$58)/参数实验室!$E$59</f>
        <v>-0.25832376591062539</v>
      </c>
      <c r="H2896" s="905">
        <f>INDEX(神经网络!$F$10:$BN$70,MATCH(ROUND(G2896*2,1)/2,神经网络!$D$10:$D$70,0),MATCH(ROUND(E2896*2,1)/2,神经网络!$F$8:$BN$8,0))</f>
        <v>-0.52573451718377562</v>
      </c>
      <c r="I2896">
        <f t="shared" si="346"/>
        <v>2688934.9565992216</v>
      </c>
      <c r="J2896">
        <f t="shared" si="347"/>
        <v>2668.6405171381793</v>
      </c>
      <c r="K2896">
        <f t="shared" si="348"/>
        <v>1007.6047857816405</v>
      </c>
      <c r="L2896">
        <f>MIN(MAX(L2895*(1+MAX(MIN(((B2896-B2895)/B2895)/($K$7*卓尔金历!$O$8),0),-卓尔金历!$N$11))+MIN(MAX(((B2896-B2895)/B2895)/($K$7*卓尔金历!$O$8),0),卓尔金历!$N$11),0),1)</f>
        <v>1</v>
      </c>
      <c r="M2896">
        <f t="shared" si="349"/>
        <v>573545.17739364225</v>
      </c>
      <c r="N2896">
        <f t="shared" si="350"/>
        <v>4.7716773012036133E-2</v>
      </c>
      <c r="O2896">
        <f t="shared" si="352"/>
        <v>3.1163556659093136E-2</v>
      </c>
      <c r="P2896">
        <f t="shared" si="353"/>
        <v>1.7016346646860237E-2</v>
      </c>
      <c r="Q2896">
        <f t="shared" si="351"/>
        <v>2776.5190705336004</v>
      </c>
    </row>
    <row r="2897" spans="1:17">
      <c r="A2897" s="842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354"/>
        <v>0.78513422688229428</v>
      </c>
      <c r="G2897">
        <f>LN(F2897/参数实验室!$E$58)/参数实验室!$E$59</f>
        <v>-0.31749252532214295</v>
      </c>
      <c r="H2897" s="905">
        <f>INDEX(神经网络!$F$10:$BN$70,MATCH(ROUND(G2897*2,1)/2,神经网络!$D$10:$D$70,0),MATCH(ROUND(E2897*2,1)/2,神经网络!$F$8:$BN$8,0))</f>
        <v>-0.61665781966410194</v>
      </c>
      <c r="I2897">
        <f t="shared" si="346"/>
        <v>2530349.1480410555</v>
      </c>
      <c r="J2897">
        <f t="shared" si="347"/>
        <v>2968.0100554646624</v>
      </c>
      <c r="K2897">
        <f t="shared" si="348"/>
        <v>852.54062511756285</v>
      </c>
      <c r="L2897">
        <f>MIN(MAX(L2896*(1+MAX(MIN(((B2897-B2896)/B2896)/($K$7*卓尔金历!$O$8),0),-卓尔金历!$N$11))+MIN(MAX(((B2897-B2896)/B2896)/($K$7*卓尔金历!$O$8),0),卓尔金历!$N$11),0),1)</f>
        <v>1</v>
      </c>
      <c r="M2897">
        <f t="shared" si="349"/>
        <v>539719.09860420111</v>
      </c>
      <c r="N2897">
        <f t="shared" si="350"/>
        <v>0.11218054151689325</v>
      </c>
      <c r="O2897">
        <f t="shared" si="352"/>
        <v>3.8097144063423523E-2</v>
      </c>
      <c r="P2897">
        <f t="shared" si="353"/>
        <v>0</v>
      </c>
      <c r="Q2897">
        <f t="shared" si="351"/>
        <v>2773.7326221107696</v>
      </c>
    </row>
    <row r="2898" spans="1:17">
      <c r="A2898" s="842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354"/>
        <v>0.78678901668314005</v>
      </c>
      <c r="G2898">
        <f>LN(F2898/参数实验室!$E$58)/参数实验室!$E$59</f>
        <v>-0.31638747971407571</v>
      </c>
      <c r="H2898" s="905">
        <f>INDEX(神经网络!$F$10:$BN$70,MATCH(ROUND(G2898*2,1)/2,神经网络!$D$10:$D$70,0),MATCH(ROUND(E2898*2,1)/2,神经网络!$F$8:$BN$8,0))</f>
        <v>-0.61665781966410194</v>
      </c>
      <c r="I2898">
        <f t="shared" si="346"/>
        <v>2549856.4486859441</v>
      </c>
      <c r="J2898">
        <f t="shared" si="347"/>
        <v>2930.9045927935804</v>
      </c>
      <c r="K2898">
        <f t="shared" si="348"/>
        <v>869.989577605308</v>
      </c>
      <c r="L2898">
        <f>MIN(MAX(L2897*(1+MAX(MIN(((B2898-B2897)/B2897)/($K$7*卓尔金历!$O$8),0),-卓尔金历!$N$11))+MIN(MAX(((B2898-B2897)/B2897)/($K$7*卓尔金历!$O$8),0),卓尔金历!$N$11),0),1)</f>
        <v>0.6321431953225396</v>
      </c>
      <c r="M2898">
        <f t="shared" si="349"/>
        <v>543879.9721059514</v>
      </c>
      <c r="N2898">
        <f t="shared" si="350"/>
        <v>-1.2501798167012378E-2</v>
      </c>
      <c r="O2898">
        <f t="shared" si="352"/>
        <v>3.8390969300199591E-2</v>
      </c>
      <c r="P2898">
        <f t="shared" si="353"/>
        <v>1</v>
      </c>
      <c r="Q2898">
        <f t="shared" si="351"/>
        <v>2773.7326221107696</v>
      </c>
    </row>
    <row r="2899" spans="1:17">
      <c r="A2899" s="842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354"/>
        <v>0.78411351845526611</v>
      </c>
      <c r="G2899">
        <f>LN(F2899/参数实验室!$E$58)/参数实验室!$E$59</f>
        <v>-0.31817530217732815</v>
      </c>
      <c r="H2899" s="905">
        <f>INDEX(神经网络!$F$10:$BN$70,MATCH(ROUND(G2899*2,1)/2,神经网络!$D$10:$D$70,0),MATCH(ROUND(E2899*2,1)/2,神经网络!$F$8:$BN$8,0))</f>
        <v>-0.61665781966410194</v>
      </c>
      <c r="I2899">
        <f t="shared" si="346"/>
        <v>2542856.2938050334</v>
      </c>
      <c r="J2899">
        <f t="shared" si="347"/>
        <v>2943.9527552771206</v>
      </c>
      <c r="K2899">
        <f t="shared" si="348"/>
        <v>863.75580900437001</v>
      </c>
      <c r="L2899">
        <f>MIN(MAX(L2898*(1+MAX(MIN(((B2899-B2898)/B2898)/($K$7*卓尔金历!$O$8),0),-卓尔金历!$N$11))+MIN(MAX(((B2899-B2898)/B2898)/($K$7*卓尔金历!$O$8),0),卓尔金历!$N$11),0),1)</f>
        <v>0.76313797403747397</v>
      </c>
      <c r="M2899">
        <f t="shared" si="349"/>
        <v>542936.10586794303</v>
      </c>
      <c r="N2899">
        <f t="shared" si="350"/>
        <v>4.4519233125576664E-3</v>
      </c>
      <c r="O2899">
        <f t="shared" si="352"/>
        <v>3.7134896980303818E-2</v>
      </c>
      <c r="P2899">
        <f t="shared" si="353"/>
        <v>1</v>
      </c>
      <c r="Q2899">
        <f t="shared" si="351"/>
        <v>2766.1178569882013</v>
      </c>
    </row>
    <row r="2900" spans="1:17">
      <c r="A2900" s="842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354"/>
        <v>0.80583664799494581</v>
      </c>
      <c r="G2900">
        <f>LN(F2900/参数实验室!$E$58)/参数实验室!$E$59</f>
        <v>-0.30383248549005043</v>
      </c>
      <c r="H2900" s="905">
        <f>INDEX(神经网络!$F$10:$BN$70,MATCH(ROUND(G2900*2,1)/2,神经网络!$D$10:$D$70,0),MATCH(ROUND(E2900*2,1)/2,神经网络!$F$8:$BN$8,0))</f>
        <v>-0.61665781966410194</v>
      </c>
      <c r="I2900">
        <f t="shared" si="346"/>
        <v>2549955.0668980284</v>
      </c>
      <c r="J2900">
        <f t="shared" si="347"/>
        <v>2930.62527433063</v>
      </c>
      <c r="K2900">
        <f t="shared" si="348"/>
        <v>870.10614739219818</v>
      </c>
      <c r="L2900">
        <f>MIN(MAX(L2899*(1+MAX(MIN(((B2900-B2899)/B2899)/($K$7*卓尔金历!$O$8),0),-卓尔金历!$N$11))+MIN(MAX(((B2900-B2899)/B2899)/($K$7*卓尔金历!$O$8),0),卓尔金历!$N$11),0),1)</f>
        <v>0.66148347375084671</v>
      </c>
      <c r="M2900">
        <f t="shared" si="349"/>
        <v>544092.78597270907</v>
      </c>
      <c r="N2900">
        <f t="shared" si="350"/>
        <v>-4.5270702536244411E-3</v>
      </c>
      <c r="O2900">
        <f t="shared" si="352"/>
        <v>3.2950095374747308E-2</v>
      </c>
      <c r="P2900">
        <f t="shared" si="353"/>
        <v>1</v>
      </c>
      <c r="Q2900">
        <f t="shared" si="351"/>
        <v>2773.8398989545831</v>
      </c>
    </row>
    <row r="2901" spans="1:17">
      <c r="A2901" s="842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354"/>
        <v>0.78360368606163167</v>
      </c>
      <c r="G2901">
        <f>LN(F2901/参数实验室!$E$58)/参数实验室!$E$59</f>
        <v>-0.31851667446278287</v>
      </c>
      <c r="H2901" s="905">
        <f>INDEX(神经网络!$F$10:$BN$70,MATCH(ROUND(G2901*2,1)/2,神经网络!$D$10:$D$70,0),MATCH(ROUND(E2901*2,1)/2,神经网络!$F$8:$BN$8,0))</f>
        <v>-0.61665781966410194</v>
      </c>
      <c r="I2901">
        <f t="shared" si="346"/>
        <v>2538457.85940537</v>
      </c>
      <c r="J2901">
        <f t="shared" si="347"/>
        <v>2952.0529907026826</v>
      </c>
      <c r="K2901">
        <f t="shared" si="348"/>
        <v>859.89576318585534</v>
      </c>
      <c r="L2901">
        <f>MIN(MAX(L2900*(1+MAX(MIN(((B2901-B2900)/B2900)/($K$7*卓尔金历!$O$8),0),-卓尔金历!$N$11))+MIN(MAX(((B2901-B2900)/B2900)/($K$7*卓尔金历!$O$8),0),卓尔金历!$N$11),0),1)</f>
        <v>0.87662384283003059</v>
      </c>
      <c r="M2901">
        <f t="shared" si="349"/>
        <v>542470.03526343277</v>
      </c>
      <c r="N2901">
        <f t="shared" si="350"/>
        <v>7.3116534412427268E-3</v>
      </c>
      <c r="O2901">
        <f t="shared" si="352"/>
        <v>3.2777105200009031E-2</v>
      </c>
      <c r="P2901">
        <f t="shared" si="353"/>
        <v>1</v>
      </c>
      <c r="Q2901">
        <f t="shared" si="351"/>
        <v>2761.3332421574924</v>
      </c>
    </row>
    <row r="2902" spans="1:17">
      <c r="A2902" s="842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354"/>
        <v>0.75258332818658591</v>
      </c>
      <c r="G2902">
        <f>LN(F2902/参数实验室!$E$58)/参数实验室!$E$59</f>
        <v>-0.33971640285328825</v>
      </c>
      <c r="H2902" s="905">
        <f>INDEX(神经网络!$F$10:$BN$70,MATCH(ROUND(G2902*2,1)/2,神经网络!$D$10:$D$70,0),MATCH(ROUND(E2902*2,1)/2,神经网络!$F$8:$BN$8,0))</f>
        <v>-0.66455812379605261</v>
      </c>
      <c r="I2902">
        <f t="shared" si="346"/>
        <v>2479930.41887763</v>
      </c>
      <c r="J2902">
        <f t="shared" si="347"/>
        <v>3062.4276764694118</v>
      </c>
      <c r="K2902">
        <f t="shared" si="348"/>
        <v>809.79232193221071</v>
      </c>
      <c r="L2902">
        <f>MIN(MAX(L2901*(1+MAX(MIN(((B2902-B2901)/B2901)/($K$7*卓尔金历!$O$8),0),-卓尔金历!$N$11))+MIN(MAX(((B2902-B2901)/B2901)/($K$7*卓尔金历!$O$8),0),卓尔金历!$N$11),0),1)</f>
        <v>1</v>
      </c>
      <c r="M2902">
        <f t="shared" si="349"/>
        <v>531505.79341460008</v>
      </c>
      <c r="N2902">
        <f t="shared" si="350"/>
        <v>3.7389127537462076E-2</v>
      </c>
      <c r="O2902">
        <f t="shared" si="352"/>
        <v>3.3226043606605901E-2</v>
      </c>
      <c r="P2902">
        <f t="shared" si="353"/>
        <v>2.8907900999156019E-2</v>
      </c>
      <c r="Q2902">
        <f t="shared" si="351"/>
        <v>2697.6671204179324</v>
      </c>
    </row>
    <row r="2903" spans="1:17">
      <c r="A2903" s="842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354"/>
        <v>0.72867002673124515</v>
      </c>
      <c r="G2903">
        <f>LN(F2903/参数实验室!$E$58)/参数实验室!$E$59</f>
        <v>-0.35666432531296627</v>
      </c>
      <c r="H2903" s="905">
        <f>INDEX(神经网络!$F$10:$BN$70,MATCH(ROUND(G2903*2,1)/2,神经网络!$D$10:$D$70,0),MATCH(ROUND(E2903*2,1)/2,神经网络!$F$8:$BN$8,0))</f>
        <v>-0.57457815466802487</v>
      </c>
      <c r="I2903">
        <f t="shared" si="346"/>
        <v>2411291.6711432762</v>
      </c>
      <c r="J2903">
        <f t="shared" si="347"/>
        <v>3189.9724671800777</v>
      </c>
      <c r="K2903">
        <f t="shared" si="348"/>
        <v>755.89733013427792</v>
      </c>
      <c r="L2903">
        <f>MIN(MAX(L2902*(1+MAX(MIN(((B2903-B2902)/B2902)/($K$7*卓尔金历!$O$8),0),-卓尔金历!$N$11))+MIN(MAX(((B2903-B2902)/B2902)/($K$7*卓尔金历!$O$8),0),卓尔金历!$N$11),0),1)</f>
        <v>1</v>
      </c>
      <c r="M2903">
        <f t="shared" si="349"/>
        <v>516794.94032137364</v>
      </c>
      <c r="N2903">
        <f t="shared" si="350"/>
        <v>4.1648262158376539E-2</v>
      </c>
      <c r="O2903">
        <f t="shared" si="352"/>
        <v>3.2789006053108721E-2</v>
      </c>
      <c r="P2903">
        <f t="shared" si="353"/>
        <v>2.5279491535317899E-2</v>
      </c>
      <c r="Q2903">
        <f t="shared" si="351"/>
        <v>2695.5087062987295</v>
      </c>
    </row>
    <row r="2904" spans="1:17">
      <c r="A2904" s="842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354"/>
        <v>0.69330894680036426</v>
      </c>
      <c r="G2904">
        <f>LN(F2904/参数实验室!$E$58)/参数实验室!$E$59</f>
        <v>-0.38277333705653377</v>
      </c>
      <c r="H2904" s="905">
        <f>INDEX(神经网络!$F$10:$BN$70,MATCH(ROUND(G2904*2,1)/2,神经网络!$D$10:$D$70,0),MATCH(ROUND(E2904*2,1)/2,神经网络!$F$8:$BN$8,0))</f>
        <v>-0.7053497721306704</v>
      </c>
      <c r="I2904">
        <f t="shared" ref="I2904:I2967" si="355">I2903*(1+(B2904-B2903)/B2903*H2903)</f>
        <v>2359653.4241258968</v>
      </c>
      <c r="J2904">
        <f t="shared" ref="J2904:J2967" si="356">J2903*B2904/B2903</f>
        <v>3308.8663660667939</v>
      </c>
      <c r="K2904">
        <f t="shared" ref="K2904:K2967" si="357">I2904/J2904</f>
        <v>713.13046919171472</v>
      </c>
      <c r="L2904">
        <f>MIN(MAX(L2903*(1+MAX(MIN(((B2904-B2903)/B2903)/($K$7*卓尔金历!$O$8),0),-卓尔金历!$N$11))+MIN(MAX(((B2904-B2903)/B2903)/($K$7*卓尔金历!$O$8),0),卓尔金历!$N$11),0),1)</f>
        <v>1</v>
      </c>
      <c r="M2904">
        <f t="shared" ref="M2904:M2967" si="358">M2903*(1+(B2904-B2903)/B2903*H2903*L2903)</f>
        <v>505727.68325537379</v>
      </c>
      <c r="N2904">
        <f t="shared" ref="N2904:N2967" si="359">(B2904-B2903)/B2903</f>
        <v>3.7271136384389558E-2</v>
      </c>
      <c r="O2904">
        <f t="shared" si="352"/>
        <v>3.2414768470285828E-2</v>
      </c>
      <c r="P2904">
        <f t="shared" si="353"/>
        <v>2.8211494643589172E-2</v>
      </c>
      <c r="Q2904">
        <f t="shared" ref="Q2904:Q2967" si="360">Q2903*(1+(B2904-B2903)/B2903*H2903*P2903)</f>
        <v>2694.0494525489671</v>
      </c>
    </row>
    <row r="2905" spans="1:17">
      <c r="A2905" s="842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354"/>
        <v>0.68689774213879851</v>
      </c>
      <c r="G2905">
        <f>LN(F2905/参数实验室!$E$58)/参数实验室!$E$59</f>
        <v>-0.38764937615523182</v>
      </c>
      <c r="H2905" s="905">
        <f>INDEX(神经网络!$F$10:$BN$70,MATCH(ROUND(G2905*2,1)/2,神经网络!$D$10:$D$70,0),MATCH(ROUND(E2905*2,1)/2,神经网络!$F$8:$BN$8,0))</f>
        <v>-0.74742775007852091</v>
      </c>
      <c r="I2905">
        <f t="shared" si="355"/>
        <v>2364896.0431483672</v>
      </c>
      <c r="J2905">
        <f t="shared" si="356"/>
        <v>3298.4437971349871</v>
      </c>
      <c r="K2905">
        <f t="shared" si="357"/>
        <v>716.97327242698657</v>
      </c>
      <c r="L2905">
        <f>MIN(MAX(L2904*(1+MAX(MIN(((B2905-B2904)/B2904)/($K$7*卓尔金历!$O$8),0),-卓尔金历!$N$11))+MIN(MAX(((B2905-B2904)/B2904)/($K$7*卓尔金历!$O$8),0),卓尔金历!$N$11),0),1)</f>
        <v>0.90731662089990472</v>
      </c>
      <c r="M2905">
        <f t="shared" si="358"/>
        <v>506851.29638657195</v>
      </c>
      <c r="N2905">
        <f t="shared" si="359"/>
        <v>-3.149891164748328E-3</v>
      </c>
      <c r="O2905">
        <f t="shared" si="352"/>
        <v>3.2346281582976345E-2</v>
      </c>
      <c r="P2905">
        <f t="shared" si="353"/>
        <v>1</v>
      </c>
      <c r="Q2905">
        <f t="shared" si="360"/>
        <v>2694.2183144747155</v>
      </c>
    </row>
    <row r="2906" spans="1:17">
      <c r="A2906" s="842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354"/>
        <v>0.69567208114454182</v>
      </c>
      <c r="G2906">
        <f>LN(F2906/参数实验室!$E$58)/参数实验室!$E$59</f>
        <v>-0.38098742092571874</v>
      </c>
      <c r="H2906" s="905">
        <f>INDEX(神经网络!$F$10:$BN$70,MATCH(ROUND(G2906*2,1)/2,神经网络!$D$10:$D$70,0),MATCH(ROUND(E2906*2,1)/2,神经网络!$F$8:$BN$8,0))</f>
        <v>-0.7053497721306704</v>
      </c>
      <c r="I2906">
        <f t="shared" si="355"/>
        <v>2439523.5984082972</v>
      </c>
      <c r="J2906">
        <f t="shared" si="356"/>
        <v>3159.1835920354301</v>
      </c>
      <c r="K2906">
        <f t="shared" si="357"/>
        <v>772.20064214012223</v>
      </c>
      <c r="L2906">
        <f>MIN(MAX(L2905*(1+MAX(MIN(((B2906-B2905)/B2905)/($K$7*卓尔金历!$O$8),0),-卓尔金历!$N$11))+MIN(MAX(((B2906-B2905)/B2905)/($K$7*卓尔金历!$O$8),0),卓尔金历!$N$11),0),1)</f>
        <v>0</v>
      </c>
      <c r="M2906">
        <f t="shared" si="358"/>
        <v>521363.27361987234</v>
      </c>
      <c r="N2906">
        <f t="shared" si="359"/>
        <v>-4.2219972103365137E-2</v>
      </c>
      <c r="O2906">
        <f t="shared" si="352"/>
        <v>3.3714694817858819E-2</v>
      </c>
      <c r="P2906">
        <f t="shared" si="353"/>
        <v>2.5069675296354791E-2</v>
      </c>
      <c r="Q2906">
        <f t="shared" si="360"/>
        <v>2779.2380880619316</v>
      </c>
    </row>
    <row r="2907" spans="1:17">
      <c r="A2907" s="842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354"/>
        <v>0.67870485935191538</v>
      </c>
      <c r="G2907">
        <f>LN(F2907/参数实验室!$E$58)/参数实验室!$E$59</f>
        <v>-0.39394713692866851</v>
      </c>
      <c r="H2907" s="905">
        <f>INDEX(神经网络!$F$10:$BN$70,MATCH(ROUND(G2907*2,1)/2,神经网络!$D$10:$D$70,0),MATCH(ROUND(E2907*2,1)/2,神经网络!$F$8:$BN$8,0))</f>
        <v>-0.7053497721306704</v>
      </c>
      <c r="I2907">
        <f t="shared" si="355"/>
        <v>2381720.3006018023</v>
      </c>
      <c r="J2907">
        <f t="shared" si="356"/>
        <v>3265.3086469015566</v>
      </c>
      <c r="K2907">
        <f t="shared" si="357"/>
        <v>729.40127814925268</v>
      </c>
      <c r="L2907">
        <f>MIN(MAX(L2906*(1+MAX(MIN(((B2907-B2906)/B2906)/($K$7*卓尔金历!$O$8),0),-卓尔金历!$N$11))+MIN(MAX(((B2907-B2906)/B2906)/($K$7*卓尔金历!$O$8),0),卓尔金历!$N$11),0),1)</f>
        <v>0.98843786399609146</v>
      </c>
      <c r="M2907">
        <f t="shared" si="358"/>
        <v>521363.27361987234</v>
      </c>
      <c r="N2907">
        <f t="shared" si="359"/>
        <v>3.3592556992786626E-2</v>
      </c>
      <c r="O2907">
        <f t="shared" si="352"/>
        <v>3.410001968453346E-2</v>
      </c>
      <c r="P2907">
        <f t="shared" si="353"/>
        <v>4.9213631166752946E-2</v>
      </c>
      <c r="Q2907">
        <f t="shared" si="360"/>
        <v>2777.5871831679856</v>
      </c>
    </row>
    <row r="2908" spans="1:17">
      <c r="A2908" s="842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354"/>
        <v>0.66817992819056282</v>
      </c>
      <c r="G2908">
        <f>LN(F2908/参数实验室!$E$58)/参数实验室!$E$59</f>
        <v>-0.40215001391812411</v>
      </c>
      <c r="H2908" s="905">
        <f>INDEX(神经网络!$F$10:$BN$70,MATCH(ROUND(G2908*2,1)/2,神经网络!$D$10:$D$70,0),MATCH(ROUND(E2908*2,1)/2,神经网络!$F$8:$BN$8,0))</f>
        <v>-0.7053497721306704</v>
      </c>
      <c r="I2908">
        <f t="shared" si="355"/>
        <v>2376089.1328970329</v>
      </c>
      <c r="J2908">
        <f t="shared" si="356"/>
        <v>3276.2539403854566</v>
      </c>
      <c r="K2908">
        <f t="shared" si="357"/>
        <v>725.24571542140052</v>
      </c>
      <c r="L2908">
        <f>MIN(MAX(L2907*(1+MAX(MIN(((B2908-B2907)/B2907)/($K$7*卓尔金历!$O$8),0),-卓尔金历!$N$11))+MIN(MAX(((B2908-B2907)/B2907)/($K$7*卓尔金历!$O$8),0),卓尔金历!$N$11),0),1)</f>
        <v>1</v>
      </c>
      <c r="M2908">
        <f t="shared" si="358"/>
        <v>520144.85223861504</v>
      </c>
      <c r="N2908">
        <f t="shared" si="359"/>
        <v>3.3519935379725022E-3</v>
      </c>
      <c r="O2908">
        <f t="shared" si="352"/>
        <v>3.3854873161815291E-2</v>
      </c>
      <c r="P2908">
        <f t="shared" si="353"/>
        <v>1</v>
      </c>
      <c r="Q2908">
        <f t="shared" si="360"/>
        <v>2777.2639910112703</v>
      </c>
    </row>
    <row r="2909" spans="1:17">
      <c r="A2909" s="842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354"/>
        <v>0.6773912504177233</v>
      </c>
      <c r="G2909">
        <f>LN(F2909/参数实验室!$E$58)/参数实验室!$E$59</f>
        <v>-0.39496395744871071</v>
      </c>
      <c r="H2909" s="905">
        <f>INDEX(神经网络!$F$10:$BN$70,MATCH(ROUND(G2909*2,1)/2,神经网络!$D$10:$D$70,0),MATCH(ROUND(E2909*2,1)/2,神经网络!$F$8:$BN$8,0))</f>
        <v>-0.7053497721306704</v>
      </c>
      <c r="I2909">
        <f t="shared" si="355"/>
        <v>2390634.9165457007</v>
      </c>
      <c r="J2909">
        <f t="shared" si="356"/>
        <v>3247.8193208571051</v>
      </c>
      <c r="K2909">
        <f t="shared" si="357"/>
        <v>736.0738638363689</v>
      </c>
      <c r="L2909">
        <f>MIN(MAX(L2908*(1+MAX(MIN(((B2909-B2908)/B2908)/($K$7*卓尔金历!$O$8),0),-卓尔金历!$N$11))+MIN(MAX(((B2909-B2908)/B2908)/($K$7*卓尔金历!$O$8),0),卓尔金历!$N$11),0),1)</f>
        <v>0.74462629572838368</v>
      </c>
      <c r="M2909">
        <f t="shared" si="358"/>
        <v>523329.04023134679</v>
      </c>
      <c r="N2909">
        <f t="shared" si="359"/>
        <v>-8.6790035344469878E-3</v>
      </c>
      <c r="O2909">
        <f t="shared" si="352"/>
        <v>3.3817002032506219E-2</v>
      </c>
      <c r="P2909">
        <f t="shared" si="353"/>
        <v>1</v>
      </c>
      <c r="Q2909">
        <f t="shared" si="360"/>
        <v>2794.2656600939576</v>
      </c>
    </row>
    <row r="2910" spans="1:17">
      <c r="A2910" s="842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354"/>
        <v>0.67823701386378232</v>
      </c>
      <c r="G2910">
        <f>LN(F2910/参数实验室!$E$58)/参数实验室!$E$59</f>
        <v>-0.39430905457681653</v>
      </c>
      <c r="H2910" s="905">
        <f>INDEX(神经网络!$F$10:$BN$70,MATCH(ROUND(G2910*2,1)/2,神经网络!$D$10:$D$70,0),MATCH(ROUND(E2910*2,1)/2,神经网络!$F$8:$BN$8,0))</f>
        <v>-0.74742775007852091</v>
      </c>
      <c r="I2910">
        <f t="shared" si="355"/>
        <v>2392163.8334872066</v>
      </c>
      <c r="J2910">
        <f t="shared" si="356"/>
        <v>3244.8745062048565</v>
      </c>
      <c r="K2910">
        <f t="shared" si="357"/>
        <v>737.21305058574853</v>
      </c>
      <c r="L2910">
        <f>MIN(MAX(L2909*(1+MAX(MIN(((B2910-B2909)/B2909)/($K$7*卓尔金历!$O$8),0),-卓尔金历!$N$11))+MIN(MAX(((B2910-B2909)/B2909)/($K$7*卓尔金历!$O$8),0),卓尔金历!$N$11),0),1)</f>
        <v>0.7247602795883723</v>
      </c>
      <c r="M2910">
        <f t="shared" si="358"/>
        <v>523578.26077466377</v>
      </c>
      <c r="N2910">
        <f t="shared" si="359"/>
        <v>-9.0670519549449955E-4</v>
      </c>
      <c r="O2910">
        <f t="shared" si="352"/>
        <v>3.3559336741445518E-2</v>
      </c>
      <c r="P2910">
        <f t="shared" si="353"/>
        <v>1</v>
      </c>
      <c r="Q2910">
        <f t="shared" si="360"/>
        <v>2796.0527167780283</v>
      </c>
    </row>
    <row r="2911" spans="1:17">
      <c r="A2911" s="842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354"/>
        <v>0.7246759920718816</v>
      </c>
      <c r="G2911">
        <f>LN(F2911/参数实验室!$E$58)/参数实验室!$E$59</f>
        <v>-0.35954910359620146</v>
      </c>
      <c r="H2911" s="905">
        <f>INDEX(神经网络!$F$10:$BN$70,MATCH(ROUND(G2911*2,1)/2,神经网络!$D$10:$D$70,0),MATCH(ROUND(E2911*2,1)/2,神经网络!$F$8:$BN$8,0))</f>
        <v>-0.70373813036403976</v>
      </c>
      <c r="I2911">
        <f t="shared" si="355"/>
        <v>2516165.5050344956</v>
      </c>
      <c r="J2911">
        <f t="shared" si="356"/>
        <v>3019.8316108694753</v>
      </c>
      <c r="K2911">
        <f t="shared" si="357"/>
        <v>833.21384410239909</v>
      </c>
      <c r="L2911">
        <f>MIN(MAX(L2910*(1+MAX(MIN(((B2911-B2910)/B2910)/($K$7*卓尔金历!$O$8),0),-卓尔金历!$N$11))+MIN(MAX(((B2911-B2910)/B2910)/($K$7*卓尔金历!$O$8),0),卓尔金历!$N$11),0),1)</f>
        <v>0</v>
      </c>
      <c r="M2911">
        <f t="shared" si="358"/>
        <v>543248.63441200822</v>
      </c>
      <c r="N2911">
        <f t="shared" si="359"/>
        <v>-6.9353343220224295E-2</v>
      </c>
      <c r="O2911">
        <f t="shared" si="352"/>
        <v>3.5604803291090469E-2</v>
      </c>
      <c r="P2911">
        <f t="shared" si="353"/>
        <v>1.1184192601169238E-2</v>
      </c>
      <c r="Q2911">
        <f t="shared" si="360"/>
        <v>2940.9906201779745</v>
      </c>
    </row>
    <row r="2912" spans="1:17">
      <c r="A2912" s="842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354"/>
        <v>0.69460787809115532</v>
      </c>
      <c r="G2912">
        <f>LN(F2912/参数实验室!$E$58)/参数实验室!$E$59</f>
        <v>-0.38179093014788595</v>
      </c>
      <c r="H2912" s="905">
        <f>INDEX(神经网络!$F$10:$BN$70,MATCH(ROUND(G2912*2,1)/2,神经网络!$D$10:$D$70,0),MATCH(ROUND(E2912*2,1)/2,神经网络!$F$8:$BN$8,0))</f>
        <v>-0.78669196140639597</v>
      </c>
      <c r="I2912">
        <f t="shared" si="355"/>
        <v>2483626.6236850903</v>
      </c>
      <c r="J2912">
        <f t="shared" si="356"/>
        <v>3075.3242089302071</v>
      </c>
      <c r="K2912">
        <f t="shared" si="357"/>
        <v>807.59830669984979</v>
      </c>
      <c r="L2912">
        <f>MIN(MAX(L2911*(1+MAX(MIN(((B2912-B2911)/B2911)/($K$7*卓尔金历!$O$8),0),-卓尔金历!$N$11))+MIN(MAX(((B2912-B2911)/B2911)/($K$7*卓尔金历!$O$8),0),卓尔金历!$N$11),0),1)</f>
        <v>0.54070282935442471</v>
      </c>
      <c r="M2912">
        <f t="shared" si="358"/>
        <v>543248.63441200822</v>
      </c>
      <c r="N2912">
        <f t="shared" si="359"/>
        <v>1.8376057082452393E-2</v>
      </c>
      <c r="O2912">
        <f t="shared" si="352"/>
        <v>3.4978861201765875E-2</v>
      </c>
      <c r="P2912">
        <f t="shared" si="353"/>
        <v>0.70221879093291029</v>
      </c>
      <c r="Q2912">
        <f t="shared" si="360"/>
        <v>2940.5652552381039</v>
      </c>
    </row>
    <row r="2913" spans="1:17">
      <c r="A2913" s="842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354"/>
        <v>0.7140638717276595</v>
      </c>
      <c r="G2913">
        <f>LN(F2913/参数实验室!$E$58)/参数实验室!$E$59</f>
        <v>-0.36729187269655489</v>
      </c>
      <c r="H2913" s="905">
        <f>INDEX(神经网络!$F$10:$BN$70,MATCH(ROUND(G2913*2,1)/2,神经网络!$D$10:$D$70,0),MATCH(ROUND(E2913*2,1)/2,神经网络!$F$8:$BN$8,0))</f>
        <v>-0.70373813036403976</v>
      </c>
      <c r="I2913">
        <f t="shared" si="355"/>
        <v>2575733.2809501244</v>
      </c>
      <c r="J2913">
        <f t="shared" si="356"/>
        <v>2930.3499461314364</v>
      </c>
      <c r="K2913">
        <f t="shared" si="357"/>
        <v>878.98487494660264</v>
      </c>
      <c r="L2913">
        <f>MIN(MAX(L2912*(1+MAX(MIN(((B2913-B2912)/B2912)/($K$7*卓尔金历!$O$8),0),-卓尔金历!$N$11))+MIN(MAX(((B2913-B2912)/B2912)/($K$7*卓尔金历!$O$8),0),卓尔金历!$N$11),0),1)</f>
        <v>0</v>
      </c>
      <c r="M2913">
        <f t="shared" si="358"/>
        <v>554141.99801418697</v>
      </c>
      <c r="N2913">
        <f t="shared" si="359"/>
        <v>-4.7141131454625396E-2</v>
      </c>
      <c r="O2913">
        <f t="shared" si="352"/>
        <v>3.7085063780734201E-2</v>
      </c>
      <c r="P2913">
        <f t="shared" si="353"/>
        <v>2.6586326920970373E-2</v>
      </c>
      <c r="Q2913">
        <f t="shared" si="360"/>
        <v>3017.1439540323063</v>
      </c>
    </row>
    <row r="2914" spans="1:17">
      <c r="A2914" s="842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354"/>
        <v>0.6842749301903025</v>
      </c>
      <c r="G2914">
        <f>LN(F2914/参数实验室!$E$58)/参数实验室!$E$59</f>
        <v>-0.38965728538815642</v>
      </c>
      <c r="H2914" s="905">
        <f>INDEX(神经网络!$F$10:$BN$70,MATCH(ROUND(G2914*2,1)/2,神经网络!$D$10:$D$70,0),MATCH(ROUND(E2914*2,1)/2,神经网络!$F$8:$BN$8,0))</f>
        <v>-0.8580300894926165</v>
      </c>
      <c r="I2914">
        <f t="shared" si="355"/>
        <v>2543611.1098672198</v>
      </c>
      <c r="J2914">
        <f t="shared" si="356"/>
        <v>2982.2792386576725</v>
      </c>
      <c r="K2914">
        <f t="shared" si="357"/>
        <v>852.90843221377963</v>
      </c>
      <c r="L2914">
        <f>MIN(MAX(L2913*(1+MAX(MIN(((B2914-B2913)/B2913)/($K$7*卓尔金历!$O$8),0),-卓尔金历!$N$11))+MIN(MAX(((B2914-B2913)/B2913)/($K$7*卓尔金历!$O$8),0),卓尔金历!$N$11),0),1)</f>
        <v>0.52143386009501258</v>
      </c>
      <c r="M2914">
        <f t="shared" si="358"/>
        <v>554141.99801418697</v>
      </c>
      <c r="N2914">
        <f t="shared" si="359"/>
        <v>1.7721191489361746E-2</v>
      </c>
      <c r="O2914">
        <f t="shared" si="352"/>
        <v>3.7022672801891955E-2</v>
      </c>
      <c r="P2914">
        <f t="shared" si="353"/>
        <v>0.80117752170910439</v>
      </c>
      <c r="Q2914">
        <f t="shared" si="360"/>
        <v>3016.1435892965656</v>
      </c>
    </row>
    <row r="2915" spans="1:17">
      <c r="A2915" s="842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354"/>
        <v>0.7312503966348215</v>
      </c>
      <c r="G2915">
        <f>LN(F2915/参数实验室!$E$58)/参数实验室!$E$59</f>
        <v>-0.35480899270011534</v>
      </c>
      <c r="H2915" s="905">
        <f>INDEX(神经网络!$F$10:$BN$70,MATCH(ROUND(G2915*2,1)/2,神经网络!$D$10:$D$70,0),MATCH(ROUND(E2915*2,1)/2,神经网络!$F$8:$BN$8,0))</f>
        <v>-0.74501997041896928</v>
      </c>
      <c r="I2915">
        <f t="shared" si="355"/>
        <v>2683057.4723943216</v>
      </c>
      <c r="J2915">
        <f t="shared" si="356"/>
        <v>2791.7321734966654</v>
      </c>
      <c r="K2915">
        <f t="shared" si="357"/>
        <v>961.07266229402376</v>
      </c>
      <c r="L2915">
        <f>MIN(MAX(L2914*(1+MAX(MIN(((B2915-B2914)/B2914)/($K$7*卓尔金历!$O$8),0),-卓尔金历!$N$11))+MIN(MAX(((B2915-B2914)/B2914)/($K$7*卓尔金历!$O$8),0),卓尔金历!$N$11),0),1)</f>
        <v>0</v>
      </c>
      <c r="M2915">
        <f t="shared" si="358"/>
        <v>569982.78567637072</v>
      </c>
      <c r="N2915">
        <f t="shared" si="359"/>
        <v>-6.3893099844926887E-2</v>
      </c>
      <c r="O2915">
        <f t="shared" si="352"/>
        <v>4.0172307849626547E-2</v>
      </c>
      <c r="P2915">
        <f t="shared" si="353"/>
        <v>1.9842913357625485E-2</v>
      </c>
      <c r="Q2915">
        <f t="shared" si="360"/>
        <v>3148.619601354827</v>
      </c>
    </row>
    <row r="2916" spans="1:17">
      <c r="A2916" s="842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354"/>
        <v>0.74090309168807933</v>
      </c>
      <c r="G2916">
        <f>LN(F2916/参数实验室!$E$58)/参数实验室!$E$59</f>
        <v>-0.34792611170872467</v>
      </c>
      <c r="H2916" s="905">
        <f>INDEX(神经网络!$F$10:$BN$70,MATCH(ROUND(G2916*2,1)/2,神经网络!$D$10:$D$70,0),MATCH(ROUND(E2916*2,1)/2,神经网络!$F$8:$BN$8,0))</f>
        <v>-0.78319026392857838</v>
      </c>
      <c r="I2916">
        <f t="shared" si="355"/>
        <v>2676086.1435706671</v>
      </c>
      <c r="J2916">
        <f t="shared" si="356"/>
        <v>2801.4684170623655</v>
      </c>
      <c r="K2916">
        <f t="shared" si="357"/>
        <v>955.24408816174525</v>
      </c>
      <c r="L2916">
        <f>MIN(MAX(L2915*(1+MAX(MIN(((B2916-B2915)/B2915)/($K$7*卓尔金历!$O$8),0),-卓尔金历!$N$11))+MIN(MAX(((B2916-B2915)/B2915)/($K$7*卓尔金历!$O$8),0),卓尔金历!$N$11),0),1)</f>
        <v>0.10261810466430681</v>
      </c>
      <c r="M2916">
        <f t="shared" si="358"/>
        <v>569982.78567637072</v>
      </c>
      <c r="N2916">
        <f t="shared" si="359"/>
        <v>3.4875278001704523E-3</v>
      </c>
      <c r="O2916">
        <f t="shared" si="352"/>
        <v>4.0131382056902316E-2</v>
      </c>
      <c r="P2916">
        <f t="shared" si="353"/>
        <v>1</v>
      </c>
      <c r="Q2916">
        <f t="shared" si="360"/>
        <v>3148.4572667069547</v>
      </c>
    </row>
    <row r="2917" spans="1:17">
      <c r="A2917" s="842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354"/>
        <v>0.74181347821274402</v>
      </c>
      <c r="G2917">
        <f>LN(F2917/参数实验室!$E$58)/参数实验室!$E$59</f>
        <v>-0.34728159188884494</v>
      </c>
      <c r="H2917" s="905">
        <f>INDEX(神经网络!$F$10:$BN$70,MATCH(ROUND(G2917*2,1)/2,神经网络!$D$10:$D$70,0),MATCH(ROUND(E2917*2,1)/2,神经网络!$F$8:$BN$8,0))</f>
        <v>-0.78319026392857838</v>
      </c>
      <c r="I2917">
        <f t="shared" si="355"/>
        <v>2668318.4777293187</v>
      </c>
      <c r="J2917">
        <f t="shared" si="356"/>
        <v>2811.851083356607</v>
      </c>
      <c r="K2917">
        <f t="shared" si="357"/>
        <v>948.95440712459481</v>
      </c>
      <c r="L2917">
        <f>MIN(MAX(L2916*(1+MAX(MIN(((B2917-B2916)/B2916)/($K$7*卓尔金历!$O$8),0),-卓尔金历!$N$11))+MIN(MAX(((B2917-B2916)/B2916)/($K$7*卓尔金历!$O$8),0),卓尔金历!$N$11),0),1)</f>
        <v>0.21166906033318444</v>
      </c>
      <c r="M2917">
        <f t="shared" si="358"/>
        <v>569813.00972469081</v>
      </c>
      <c r="N2917">
        <f t="shared" si="359"/>
        <v>3.7061514707808735E-3</v>
      </c>
      <c r="O2917">
        <f t="shared" si="352"/>
        <v>3.8996747298485145E-2</v>
      </c>
      <c r="P2917">
        <f t="shared" si="353"/>
        <v>1</v>
      </c>
      <c r="Q2917">
        <f t="shared" si="360"/>
        <v>3139.3184861701989</v>
      </c>
    </row>
    <row r="2918" spans="1:17">
      <c r="A2918" s="842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354"/>
        <v>0.79294717392139835</v>
      </c>
      <c r="G2918">
        <f>LN(F2918/参数实验室!$E$58)/参数实验室!$E$59</f>
        <v>-0.31229546724293383</v>
      </c>
      <c r="H2918" s="905">
        <f>INDEX(神经网络!$F$10:$BN$70,MATCH(ROUND(G2918*2,1)/2,神经网络!$D$10:$D$70,0),MATCH(ROUND(E2918*2,1)/2,神经网络!$F$8:$BN$8,0))</f>
        <v>-0.77540536707295737</v>
      </c>
      <c r="I2918">
        <f t="shared" si="355"/>
        <v>2829004.1958088605</v>
      </c>
      <c r="J2918">
        <f t="shared" si="356"/>
        <v>2595.6466222417271</v>
      </c>
      <c r="K2918">
        <f t="shared" si="357"/>
        <v>1089.9034450866791</v>
      </c>
      <c r="L2918">
        <f>MIN(MAX(L2917*(1+MAX(MIN(((B2918-B2917)/B2917)/($K$7*卓尔金历!$O$8),0),-卓尔金历!$N$11))+MIN(MAX(((B2918-B2917)/B2917)/($K$7*卓尔金历!$O$8),0),卓尔金历!$N$11),0),1)</f>
        <v>0</v>
      </c>
      <c r="M2918">
        <f t="shared" si="358"/>
        <v>577076.23236334079</v>
      </c>
      <c r="N2918">
        <f t="shared" si="359"/>
        <v>-7.6890437902134012E-2</v>
      </c>
      <c r="O2918">
        <f t="shared" si="352"/>
        <v>3.4356402588077303E-2</v>
      </c>
      <c r="P2918">
        <f t="shared" si="353"/>
        <v>7.5812355731541374E-3</v>
      </c>
      <c r="Q2918">
        <f t="shared" si="360"/>
        <v>3328.3677505068567</v>
      </c>
    </row>
    <row r="2919" spans="1:17">
      <c r="A2919" s="842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354"/>
        <v>0.81235780285938741</v>
      </c>
      <c r="G2919">
        <f>LN(F2919/参数实验室!$E$58)/参数实验室!$E$59</f>
        <v>-0.29960224848414002</v>
      </c>
      <c r="H2919" s="905">
        <f>INDEX(神经网络!$F$10:$BN$70,MATCH(ROUND(G2919*2,1)/2,神经网络!$D$10:$D$70,0),MATCH(ROUND(E2919*2,1)/2,神经网络!$F$8:$BN$8,0))</f>
        <v>-0.73956494854249266</v>
      </c>
      <c r="I2919">
        <f t="shared" si="355"/>
        <v>2880680.3963415134</v>
      </c>
      <c r="J2919">
        <f t="shared" si="356"/>
        <v>2534.4998204381282</v>
      </c>
      <c r="K2919">
        <f t="shared" si="357"/>
        <v>1136.5873349494034</v>
      </c>
      <c r="L2919">
        <f>MIN(MAX(L2918*(1+MAX(MIN(((B2919-B2918)/B2918)/($K$7*卓尔金历!$O$8),0),-卓尔金历!$N$11))+MIN(MAX(((B2919-B2918)/B2918)/($K$7*卓尔金历!$O$8),0),卓尔金历!$N$11),0),1)</f>
        <v>0</v>
      </c>
      <c r="M2919">
        <f t="shared" si="358"/>
        <v>577076.23236334079</v>
      </c>
      <c r="N2919">
        <f t="shared" si="359"/>
        <v>-2.355744471517841E-2</v>
      </c>
      <c r="O2919">
        <f t="shared" si="352"/>
        <v>3.4539895925680533E-2</v>
      </c>
      <c r="P2919">
        <f t="shared" si="353"/>
        <v>0.43017684118164101</v>
      </c>
      <c r="Q2919">
        <f t="shared" si="360"/>
        <v>3328.8286734012654</v>
      </c>
    </row>
    <row r="2920" spans="1:17">
      <c r="A2920" s="842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354"/>
        <v>0.77482254003976991</v>
      </c>
      <c r="G2920">
        <f>LN(F2920/参数实验室!$E$58)/参数实验室!$E$59</f>
        <v>-0.32443144757340775</v>
      </c>
      <c r="H2920" s="905">
        <f>INDEX(神经网络!$F$10:$BN$70,MATCH(ROUND(G2920*2,1)/2,神经网络!$D$10:$D$70,0),MATCH(ROUND(E2920*2,1)/2,神经网络!$F$8:$BN$8,0))</f>
        <v>-0.80391344428749345</v>
      </c>
      <c r="I2920">
        <f t="shared" si="355"/>
        <v>2835201.6592338998</v>
      </c>
      <c r="J2920">
        <f t="shared" si="356"/>
        <v>2588.603806711621</v>
      </c>
      <c r="K2920">
        <f t="shared" si="357"/>
        <v>1095.2628795039668</v>
      </c>
      <c r="L2920">
        <f>MIN(MAX(L2919*(1+MAX(MIN(((B2920-B2919)/B2919)/($K$7*卓尔金历!$O$8),0),-卓尔金历!$N$11))+MIN(MAX(((B2920-B2919)/B2919)/($K$7*卓尔金历!$O$8),0),卓尔金历!$N$11),0),1)</f>
        <v>0.62812099548433098</v>
      </c>
      <c r="M2920">
        <f t="shared" si="358"/>
        <v>577076.23236334079</v>
      </c>
      <c r="N2920">
        <f t="shared" si="359"/>
        <v>2.1347007341330153E-2</v>
      </c>
      <c r="O2920">
        <f t="shared" si="352"/>
        <v>3.4974676161331146E-2</v>
      </c>
      <c r="P2920">
        <f t="shared" si="353"/>
        <v>0.54530538417844487</v>
      </c>
      <c r="Q2920">
        <f t="shared" si="360"/>
        <v>3306.2212124689117</v>
      </c>
    </row>
    <row r="2921" spans="1:17">
      <c r="A2921" s="842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354"/>
        <v>0.80214491472258431</v>
      </c>
      <c r="G2921">
        <f>LN(F2921/参数实验室!$E$58)/参数实验室!$E$59</f>
        <v>-0.30624249389233249</v>
      </c>
      <c r="H2921" s="905">
        <f>INDEX(神经网络!$F$10:$BN$70,MATCH(ROUND(G2921*2,1)/2,神经网络!$D$10:$D$70,0),MATCH(ROUND(E2921*2,1)/2,神经网络!$F$8:$BN$8,0))</f>
        <v>-0.77540536707295737</v>
      </c>
      <c r="I2921">
        <f t="shared" si="355"/>
        <v>2952704.2598778079</v>
      </c>
      <c r="J2921">
        <f t="shared" si="356"/>
        <v>2455.153425641432</v>
      </c>
      <c r="K2921">
        <f t="shared" si="357"/>
        <v>1202.6556992487695</v>
      </c>
      <c r="L2921">
        <f>MIN(MAX(L2920*(1+MAX(MIN(((B2921-B2920)/B2920)/($K$7*卓尔金历!$O$8),0),-卓尔金历!$N$11))+MIN(MAX(((B2921-B2920)/B2920)/($K$7*卓尔金历!$O$8),0),卓尔金历!$N$11),0),1)</f>
        <v>0</v>
      </c>
      <c r="M2921">
        <f t="shared" si="358"/>
        <v>592098.65660167707</v>
      </c>
      <c r="N2921">
        <f t="shared" si="359"/>
        <v>-5.15530343902703E-2</v>
      </c>
      <c r="O2921">
        <f t="shared" si="352"/>
        <v>3.6321408104696008E-2</v>
      </c>
      <c r="P2921">
        <f t="shared" si="353"/>
        <v>2.2726413435671857E-2</v>
      </c>
      <c r="Q2921">
        <f t="shared" si="360"/>
        <v>3380.9409294434504</v>
      </c>
    </row>
    <row r="2922" spans="1:17">
      <c r="A2922" s="842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354"/>
        <v>0.77231432368143538</v>
      </c>
      <c r="G2922">
        <f>LN(F2922/参数实验室!$E$58)/参数实验室!$E$59</f>
        <v>-0.32613323450745307</v>
      </c>
      <c r="H2922" s="905">
        <f>INDEX(神经网络!$F$10:$BN$70,MATCH(ROUND(G2922*2,1)/2,神经网络!$D$10:$D$70,0),MATCH(ROUND(E2922*2,1)/2,神经网络!$F$8:$BN$8,0))</f>
        <v>-0.85119946159671145</v>
      </c>
      <c r="I2922">
        <f t="shared" si="355"/>
        <v>2881642.3512302232</v>
      </c>
      <c r="J2922">
        <f t="shared" si="356"/>
        <v>2531.3554925980579</v>
      </c>
      <c r="K2922">
        <f t="shared" si="357"/>
        <v>1138.3791647030375</v>
      </c>
      <c r="L2922">
        <f>MIN(MAX(L2921*(1+MAX(MIN(((B2922-B2921)/B2921)/($K$7*卓尔金历!$O$8),0),-卓尔金历!$N$11))+MIN(MAX(((B2922-B2921)/B2921)/($K$7*卓尔金历!$O$8),0),卓尔金历!$N$11),0),1)</f>
        <v>0.91325997730740782</v>
      </c>
      <c r="M2922">
        <f t="shared" si="358"/>
        <v>592098.65660167707</v>
      </c>
      <c r="N2922">
        <f t="shared" si="359"/>
        <v>3.1037598775203769E-2</v>
      </c>
      <c r="O2922">
        <f t="shared" si="352"/>
        <v>3.7131415202109261E-2</v>
      </c>
      <c r="P2922">
        <f t="shared" si="353"/>
        <v>0.22209657976110669</v>
      </c>
      <c r="Q2922">
        <f t="shared" si="360"/>
        <v>3379.0917229770812</v>
      </c>
    </row>
    <row r="2923" spans="1:17">
      <c r="A2923" s="842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354"/>
        <v>0.74827616767040062</v>
      </c>
      <c r="G2923">
        <f>LN(F2923/参数实验室!$E$58)/参数实验室!$E$59</f>
        <v>-0.34272885914699536</v>
      </c>
      <c r="H2923" s="905">
        <f>INDEX(神经网络!$F$10:$BN$70,MATCH(ROUND(G2923*2,1)/2,神经网络!$D$10:$D$70,0),MATCH(ROUND(E2923*2,1)/2,神经网络!$F$8:$BN$8,0))</f>
        <v>-0.85119946159671145</v>
      </c>
      <c r="I2923">
        <f t="shared" si="355"/>
        <v>2829324.5147397215</v>
      </c>
      <c r="J2923">
        <f t="shared" si="356"/>
        <v>2585.3477514863707</v>
      </c>
      <c r="K2923">
        <f t="shared" si="357"/>
        <v>1094.3690314438679</v>
      </c>
      <c r="L2923">
        <f>MIN(MAX(L2922*(1+MAX(MIN(((B2923-B2922)/B2922)/($K$7*卓尔金历!$O$8),0),-卓尔金历!$N$11))+MIN(MAX(((B2923-B2922)/B2922)/($K$7*卓尔金历!$O$8),0),卓尔金历!$N$11),0),1)</f>
        <v>1</v>
      </c>
      <c r="M2923">
        <f t="shared" si="358"/>
        <v>582281.21787976951</v>
      </c>
      <c r="N2923">
        <f t="shared" si="359"/>
        <v>2.132938619099194E-2</v>
      </c>
      <c r="O2923">
        <f t="shared" si="352"/>
        <v>3.6375416704282862E-2</v>
      </c>
      <c r="P2923">
        <f t="shared" si="353"/>
        <v>0.59075986631090605</v>
      </c>
      <c r="Q2923">
        <f t="shared" si="360"/>
        <v>3365.4662511837523</v>
      </c>
    </row>
    <row r="2924" spans="1:17">
      <c r="A2924" s="842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354"/>
        <v>0.79883235402845165</v>
      </c>
      <c r="G2924">
        <f>LN(F2924/参数实验室!$E$58)/参数实验室!$E$59</f>
        <v>-0.30841443397952489</v>
      </c>
      <c r="H2924" s="905">
        <f>INDEX(神经网络!$F$10:$BN$70,MATCH(ROUND(G2924*2,1)/2,神经网络!$D$10:$D$70,0),MATCH(ROUND(E2924*2,1)/2,神经网络!$F$8:$BN$8,0))</f>
        <v>-0.77540536707295737</v>
      </c>
      <c r="I2924">
        <f t="shared" si="355"/>
        <v>2985343.3734853524</v>
      </c>
      <c r="J2924">
        <f t="shared" si="356"/>
        <v>2417.860420573797</v>
      </c>
      <c r="K2924">
        <f t="shared" si="357"/>
        <v>1234.704595882703</v>
      </c>
      <c r="L2924">
        <f>MIN(MAX(L2923*(1+MAX(MIN(((B2924-B2923)/B2923)/($K$7*卓尔金历!$O$8),0),-卓尔金历!$N$11))+MIN(MAX(((B2924-B2923)/B2923)/($K$7*卓尔金历!$O$8),0),卓尔金历!$N$11),0),1)</f>
        <v>0</v>
      </c>
      <c r="M2924">
        <f t="shared" si="358"/>
        <v>614390.24270507309</v>
      </c>
      <c r="N2924">
        <f t="shared" si="359"/>
        <v>-6.4783289140225506E-2</v>
      </c>
      <c r="O2924">
        <f t="shared" ref="O2924:O2987" si="361">STDEVP(N2904:N2924)</f>
        <v>3.6608391337812622E-2</v>
      </c>
      <c r="P2924">
        <f t="shared" ref="P2924:P2987" si="362">MIN(O2923*MAX(1-LN(MAX(ABS(N2924),0.0001)/O2924),0)+MAX(-LN(MAX(ABS(N2924),0.0001)/O2924),0),1)</f>
        <v>1.5613412807487403E-2</v>
      </c>
      <c r="Q2924">
        <f t="shared" si="360"/>
        <v>3475.1015886147302</v>
      </c>
    </row>
    <row r="2925" spans="1:17">
      <c r="A2925" s="842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354"/>
        <v>0.73193867701768922</v>
      </c>
      <c r="G2925">
        <f>LN(F2925/参数实验室!$E$58)/参数实验室!$E$59</f>
        <v>-0.35431521267554894</v>
      </c>
      <c r="H2925" s="905">
        <f>INDEX(神经网络!$F$10:$BN$70,MATCH(ROUND(G2925*2,1)/2,神经网络!$D$10:$D$70,0),MATCH(ROUND(E2925*2,1)/2,神经网络!$F$8:$BN$8,0))</f>
        <v>-0.85119946159671145</v>
      </c>
      <c r="I2925">
        <f t="shared" si="355"/>
        <v>2837751.2618348943</v>
      </c>
      <c r="J2925">
        <f t="shared" si="356"/>
        <v>2572.0202705398797</v>
      </c>
      <c r="K2925">
        <f t="shared" si="357"/>
        <v>1103.3160563852152</v>
      </c>
      <c r="L2925">
        <f>MIN(MAX(L2924*(1+MAX(MIN(((B2925-B2924)/B2924)/($K$7*卓尔金历!$O$8),0),-卓尔金历!$N$11))+MIN(MAX(((B2925-B2924)/B2924)/($K$7*卓尔金历!$O$8),0),卓尔金历!$N$11),0),1)</f>
        <v>1</v>
      </c>
      <c r="M2925">
        <f t="shared" si="358"/>
        <v>614390.24270507309</v>
      </c>
      <c r="N2925">
        <f t="shared" si="359"/>
        <v>6.3758787998811794E-2</v>
      </c>
      <c r="O2925">
        <f t="shared" si="361"/>
        <v>3.8695680119340332E-2</v>
      </c>
      <c r="P2925">
        <f t="shared" si="362"/>
        <v>1.8326927410903408E-2</v>
      </c>
      <c r="Q2925">
        <f t="shared" si="360"/>
        <v>3472.4191227578381</v>
      </c>
    </row>
    <row r="2926" spans="1:17">
      <c r="A2926" s="842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354"/>
        <v>0.736369324144168</v>
      </c>
      <c r="G2926">
        <f>LN(F2926/参数实验室!$E$58)/参数实验室!$E$59</f>
        <v>-0.35114768908507044</v>
      </c>
      <c r="H2926" s="905">
        <f>INDEX(神经网络!$F$10:$BN$70,MATCH(ROUND(G2926*2,1)/2,神经网络!$D$10:$D$70,0),MATCH(ROUND(E2926*2,1)/2,神经网络!$F$8:$BN$8,0))</f>
        <v>-0.85119946159671145</v>
      </c>
      <c r="I2926">
        <f t="shared" si="355"/>
        <v>2849889.169521838</v>
      </c>
      <c r="J2926">
        <f t="shared" si="356"/>
        <v>2559.0958062327891</v>
      </c>
      <c r="K2926">
        <f t="shared" si="357"/>
        <v>1113.6312921856263</v>
      </c>
      <c r="L2926">
        <f>MIN(MAX(L2925*(1+MAX(MIN(((B2926-B2925)/B2925)/($K$7*卓尔金历!$O$8),0),-卓尔金历!$N$11))+MIN(MAX(((B2926-B2925)/B2925)/($K$7*卓尔金历!$O$8),0),卓尔金历!$N$11),0),1)</f>
        <v>0.85214211985933408</v>
      </c>
      <c r="M2926">
        <f t="shared" si="358"/>
        <v>617018.1728376426</v>
      </c>
      <c r="N2926">
        <f t="shared" si="359"/>
        <v>-5.0250242796016312E-3</v>
      </c>
      <c r="O2926">
        <f t="shared" si="361"/>
        <v>3.8679246898704361E-2</v>
      </c>
      <c r="P2926">
        <f t="shared" si="362"/>
        <v>1</v>
      </c>
      <c r="Q2926">
        <f t="shared" si="360"/>
        <v>3472.6913247527195</v>
      </c>
    </row>
    <row r="2927" spans="1:17">
      <c r="A2927" s="842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354"/>
        <v>0.73746068124895126</v>
      </c>
      <c r="G2927">
        <f>LN(F2927/参数实验室!$E$58)/参数实验室!$E$59</f>
        <v>-0.35037039008655679</v>
      </c>
      <c r="H2927" s="905">
        <f>INDEX(神经网络!$F$10:$BN$70,MATCH(ROUND(G2927*2,1)/2,神经网络!$D$10:$D$70,0),MATCH(ROUND(E2927*2,1)/2,神经网络!$F$8:$BN$8,0))</f>
        <v>-0.81463740894210168</v>
      </c>
      <c r="I2927">
        <f t="shared" si="355"/>
        <v>2818623.3533238098</v>
      </c>
      <c r="J2927">
        <f t="shared" si="356"/>
        <v>2592.0793264434751</v>
      </c>
      <c r="K2927">
        <f t="shared" si="357"/>
        <v>1087.3985701630397</v>
      </c>
      <c r="L2927">
        <f>MIN(MAX(L2926*(1+MAX(MIN(((B2927-B2926)/B2926)/($K$7*卓尔金历!$O$8),0),-卓尔金历!$N$11))+MIN(MAX(((B2927-B2926)/B2926)/($K$7*卓尔金历!$O$8),0),卓尔金历!$N$11),0),1)</f>
        <v>1</v>
      </c>
      <c r="M2927">
        <f t="shared" si="358"/>
        <v>611249.82040102151</v>
      </c>
      <c r="N2927">
        <f t="shared" si="359"/>
        <v>1.2888739894127071E-2</v>
      </c>
      <c r="O2927">
        <f t="shared" si="361"/>
        <v>3.8357293367018576E-2</v>
      </c>
      <c r="P2927">
        <f t="shared" si="362"/>
        <v>1</v>
      </c>
      <c r="Q2927">
        <f t="shared" si="360"/>
        <v>3434.5928155779143</v>
      </c>
    </row>
    <row r="2928" spans="1:17">
      <c r="A2928" s="842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354"/>
        <v>0.74188908354407024</v>
      </c>
      <c r="G2928">
        <f>LN(F2928/参数实验室!$E$58)/参数实验室!$E$59</f>
        <v>-0.3472281017016845</v>
      </c>
      <c r="H2928" s="905">
        <f>INDEX(神经网络!$F$10:$BN$70,MATCH(ROUND(G2928*2,1)/2,神经网络!$D$10:$D$70,0),MATCH(ROUND(E2928*2,1)/2,神经网络!$F$8:$BN$8,0))</f>
        <v>-0.81463740894210168</v>
      </c>
      <c r="I2928">
        <f t="shared" si="355"/>
        <v>2815463.3158752071</v>
      </c>
      <c r="J2928">
        <f t="shared" si="356"/>
        <v>2595.6466222417271</v>
      </c>
      <c r="K2928">
        <f t="shared" si="357"/>
        <v>1084.6866795155788</v>
      </c>
      <c r="L2928">
        <f>MIN(MAX(L2927*(1+MAX(MIN(((B2928-B2927)/B2927)/($K$7*卓尔金历!$O$8),0),-卓尔金历!$N$11))+MIN(MAX(((B2928-B2927)/B2927)/($K$7*卓尔金历!$O$8),0),卓尔金历!$N$11),0),1)</f>
        <v>1</v>
      </c>
      <c r="M2928">
        <f t="shared" si="358"/>
        <v>610564.53113715409</v>
      </c>
      <c r="N2928">
        <f t="shared" si="359"/>
        <v>1.37622940851378E-3</v>
      </c>
      <c r="O2928">
        <f t="shared" si="361"/>
        <v>3.7266744030620129E-2</v>
      </c>
      <c r="P2928">
        <f t="shared" si="362"/>
        <v>1</v>
      </c>
      <c r="Q2928">
        <f t="shared" si="360"/>
        <v>3430.7421975430038</v>
      </c>
    </row>
    <row r="2929" spans="1:17">
      <c r="A2929" s="842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354"/>
        <v>0.75962270689137268</v>
      </c>
      <c r="G2929">
        <f>LN(F2929/参数实验室!$E$58)/参数实验室!$E$59</f>
        <v>-0.3348299350366723</v>
      </c>
      <c r="H2929" s="905">
        <f>INDEX(神经网络!$F$10:$BN$70,MATCH(ROUND(G2929*2,1)/2,神经网络!$D$10:$D$70,0),MATCH(ROUND(E2929*2,1)/2,神经网络!$F$8:$BN$8,0))</f>
        <v>-0.81463740894210168</v>
      </c>
      <c r="I2929">
        <f t="shared" si="355"/>
        <v>2855373.0026860721</v>
      </c>
      <c r="J2929">
        <f t="shared" si="356"/>
        <v>2550.4808267826475</v>
      </c>
      <c r="K2929">
        <f t="shared" si="357"/>
        <v>1119.5430182033701</v>
      </c>
      <c r="L2929">
        <f>MIN(MAX(L2928*(1+MAX(MIN(((B2929-B2928)/B2928)/($K$7*卓尔金历!$O$8),0),-卓尔金历!$N$11))+MIN(MAX(((B2929-B2928)/B2928)/($K$7*卓尔金历!$O$8),0),卓尔金历!$N$11),0),1)</f>
        <v>0.4879994729160454</v>
      </c>
      <c r="M2929">
        <f t="shared" si="358"/>
        <v>619219.39056228276</v>
      </c>
      <c r="N2929">
        <f t="shared" si="359"/>
        <v>-1.7400594931552063E-2</v>
      </c>
      <c r="O2929">
        <f t="shared" si="361"/>
        <v>3.717031321713464E-2</v>
      </c>
      <c r="P2929">
        <f t="shared" si="362"/>
        <v>0.82455844064415196</v>
      </c>
      <c r="Q2929">
        <f t="shared" si="360"/>
        <v>3479.3735705254639</v>
      </c>
    </row>
    <row r="2930" spans="1:17">
      <c r="A2930" s="842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354"/>
        <v>0.74223499542360194</v>
      </c>
      <c r="G2930">
        <f>LN(F2930/参数实验室!$E$58)/参数实验室!$E$59</f>
        <v>-0.34698344122567365</v>
      </c>
      <c r="H2930" s="905">
        <f>INDEX(神经网络!$F$10:$BN$70,MATCH(ROUND(G2930*2,1)/2,神经网络!$D$10:$D$70,0),MATCH(ROUND(E2930*2,1)/2,神经网络!$F$8:$BN$8,0))</f>
        <v>-0.85119946159671145</v>
      </c>
      <c r="I2930">
        <f t="shared" si="355"/>
        <v>2819686.9405157054</v>
      </c>
      <c r="J2930">
        <f t="shared" si="356"/>
        <v>2589.6093531782421</v>
      </c>
      <c r="K2930">
        <f t="shared" si="357"/>
        <v>1088.8464459147431</v>
      </c>
      <c r="L2930">
        <f>MIN(MAX(L2929*(1+MAX(MIN(((B2930-B2929)/B2929)/($K$7*卓尔金历!$O$8),0),-卓尔金历!$N$11))+MIN(MAX(((B2930-B2929)/B2929)/($K$7*卓尔金历!$O$8),0),卓尔金历!$N$11),0),1)</f>
        <v>0.93941629618962197</v>
      </c>
      <c r="M2930">
        <f t="shared" si="358"/>
        <v>615442.8019495362</v>
      </c>
      <c r="N2930">
        <f t="shared" si="359"/>
        <v>1.5341627345206874E-2</v>
      </c>
      <c r="O2930">
        <f t="shared" si="361"/>
        <v>3.7595915914716047E-2</v>
      </c>
      <c r="P2930">
        <f t="shared" si="362"/>
        <v>0.9668125644572636</v>
      </c>
      <c r="Q2930">
        <f t="shared" si="360"/>
        <v>3443.5178643168801</v>
      </c>
    </row>
    <row r="2931" spans="1:17">
      <c r="A2931" s="842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354"/>
        <v>0.75876005562446547</v>
      </c>
      <c r="G2931">
        <f>LN(F2931/参数实验室!$E$58)/参数实验室!$E$59</f>
        <v>-0.33542631437539749</v>
      </c>
      <c r="H2931" s="905">
        <f>INDEX(神经网络!$F$10:$BN$70,MATCH(ROUND(G2931*2,1)/2,神经网络!$D$10:$D$70,0),MATCH(ROUND(E2931*2,1)/2,神经网络!$F$8:$BN$8,0))</f>
        <v>-0.81463740894210168</v>
      </c>
      <c r="I2931">
        <f t="shared" si="355"/>
        <v>2819638.8628986478</v>
      </c>
      <c r="J2931">
        <f t="shared" si="356"/>
        <v>2589.6612266070756</v>
      </c>
      <c r="K2931">
        <f t="shared" si="357"/>
        <v>1088.8060700483531</v>
      </c>
      <c r="L2931">
        <f>MIN(MAX(L2930*(1+MAX(MIN(((B2931-B2930)/B2930)/($K$7*卓尔金历!$O$8),0),-卓尔金历!$N$11))+MIN(MAX(((B2931-B2930)/B2930)/($K$7*卓尔金历!$O$8),0),卓尔金历!$N$11),0),1)</f>
        <v>0.94000570552708484</v>
      </c>
      <c r="M2931">
        <f t="shared" si="358"/>
        <v>615432.94397192646</v>
      </c>
      <c r="N2931">
        <f t="shared" si="359"/>
        <v>2.0031372210648237E-5</v>
      </c>
      <c r="O2931">
        <f t="shared" si="361"/>
        <v>3.7607113494539345E-2</v>
      </c>
      <c r="P2931">
        <f t="shared" si="362"/>
        <v>1</v>
      </c>
      <c r="Q2931">
        <f t="shared" si="360"/>
        <v>3443.4610985293693</v>
      </c>
    </row>
    <row r="2932" spans="1:17">
      <c r="A2932" s="842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354"/>
        <v>0.7414955457324891</v>
      </c>
      <c r="G2932">
        <f>LN(F2932/参数实验室!$E$58)/参数实验室!$E$59</f>
        <v>-0.3475065863405073</v>
      </c>
      <c r="H2932" s="905">
        <f>INDEX(神经网络!$F$10:$BN$70,MATCH(ROUND(G2932*2,1)/2,神经网络!$D$10:$D$70,0),MATCH(ROUND(E2932*2,1)/2,神经网络!$F$8:$BN$8,0))</f>
        <v>-0.85119946159671145</v>
      </c>
      <c r="I2932">
        <f t="shared" si="355"/>
        <v>2756228.8940134454</v>
      </c>
      <c r="J2932">
        <f t="shared" si="356"/>
        <v>2661.1507920673525</v>
      </c>
      <c r="K2932">
        <f t="shared" si="357"/>
        <v>1035.7281903113164</v>
      </c>
      <c r="L2932">
        <f>MIN(MAX(L2931*(1+MAX(MIN(((B2932-B2931)/B2931)/($K$7*卓尔金历!$O$8),0),-卓尔金历!$N$11))+MIN(MAX(((B2932-B2931)/B2931)/($K$7*卓尔金历!$O$8),0),卓尔金历!$N$11),0),1)</f>
        <v>1</v>
      </c>
      <c r="M2932">
        <f t="shared" si="358"/>
        <v>602423.00431724102</v>
      </c>
      <c r="N2932">
        <f t="shared" si="359"/>
        <v>2.7605759674573741E-2</v>
      </c>
      <c r="O2932">
        <f t="shared" si="361"/>
        <v>3.5947432839425877E-2</v>
      </c>
      <c r="P2932">
        <f t="shared" si="362"/>
        <v>0.31156987903651573</v>
      </c>
      <c r="Q2932">
        <f t="shared" si="360"/>
        <v>3366.0221881822886</v>
      </c>
    </row>
    <row r="2933" spans="1:17">
      <c r="A2933" s="842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354"/>
        <v>0.77147788989731036</v>
      </c>
      <c r="G2933">
        <f>LN(F2933/参数实验室!$E$58)/参数实验室!$E$59</f>
        <v>-0.32670197127456957</v>
      </c>
      <c r="H2933" s="905">
        <f>INDEX(神经网络!$F$10:$BN$70,MATCH(ROUND(G2933*2,1)/2,神经网络!$D$10:$D$70,0),MATCH(ROUND(E2933*2,1)/2,神经网络!$F$8:$BN$8,0))</f>
        <v>-0.81463740894210168</v>
      </c>
      <c r="I2933">
        <f t="shared" si="355"/>
        <v>2832102.1314856196</v>
      </c>
      <c r="J2933">
        <f t="shared" si="356"/>
        <v>2575.0887833685774</v>
      </c>
      <c r="K2933">
        <f t="shared" si="357"/>
        <v>1099.8075677145519</v>
      </c>
      <c r="L2933">
        <f>MIN(MAX(L2932*(1+MAX(MIN(((B2933-B2932)/B2932)/($K$7*卓尔金历!$O$8),0),-卓尔金历!$N$11))+MIN(MAX(((B2933-B2932)/B2932)/($K$7*卓尔金历!$O$8),0),卓尔金历!$N$11),0),1)</f>
        <v>4.8413427981081503E-2</v>
      </c>
      <c r="M2933">
        <f t="shared" si="358"/>
        <v>619006.45417677204</v>
      </c>
      <c r="N2933">
        <f t="shared" si="359"/>
        <v>-3.2340147336001261E-2</v>
      </c>
      <c r="O2933">
        <f t="shared" si="361"/>
        <v>3.597626801745836E-2</v>
      </c>
      <c r="P2933">
        <f t="shared" si="362"/>
        <v>0.14632772437438352</v>
      </c>
      <c r="Q2933">
        <f t="shared" si="360"/>
        <v>3394.8921210842723</v>
      </c>
    </row>
    <row r="2934" spans="1:17">
      <c r="A2934" s="842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354"/>
        <v>0.77716914122966418</v>
      </c>
      <c r="G2934">
        <f>LN(F2934/参数实验室!$E$58)/参数实验室!$E$59</f>
        <v>-0.32284429465831249</v>
      </c>
      <c r="H2934" s="905">
        <f>INDEX(神经网络!$F$10:$BN$70,MATCH(ROUND(G2934*2,1)/2,神经网络!$D$10:$D$70,0),MATCH(ROUND(E2934*2,1)/2,神经网络!$F$8:$BN$8,0))</f>
        <v>-0.70001779811384324</v>
      </c>
      <c r="I2934">
        <f t="shared" si="355"/>
        <v>2801967.9978096532</v>
      </c>
      <c r="J2934">
        <f t="shared" si="356"/>
        <v>2608.7227165715622</v>
      </c>
      <c r="K2934">
        <f t="shared" si="357"/>
        <v>1074.0765892865984</v>
      </c>
      <c r="L2934">
        <f>MIN(MAX(L2933*(1+MAX(MIN(((B2934-B2933)/B2933)/($K$7*卓尔金历!$O$8),0),-卓尔金历!$N$11))+MIN(MAX(((B2934-B2933)/B2933)/($K$7*卓尔金历!$O$8),0),卓尔金历!$N$11),0),1)</f>
        <v>0.43273234424100332</v>
      </c>
      <c r="M2934">
        <f t="shared" si="358"/>
        <v>618687.58626952628</v>
      </c>
      <c r="N2934">
        <f t="shared" si="359"/>
        <v>1.3061271292940338E-2</v>
      </c>
      <c r="O2934">
        <f t="shared" si="361"/>
        <v>3.5112213087277765E-2</v>
      </c>
      <c r="P2934">
        <f t="shared" si="362"/>
        <v>1</v>
      </c>
      <c r="Q2934">
        <f t="shared" si="360"/>
        <v>3389.6064224673414</v>
      </c>
    </row>
    <row r="2935" spans="1:17">
      <c r="A2935" s="842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354"/>
        <v>0.7712314751126913</v>
      </c>
      <c r="G2935">
        <f>LN(F2935/参数实验室!$E$58)/参数实验室!$E$59</f>
        <v>-0.32686963966372384</v>
      </c>
      <c r="H2935" s="905">
        <f>INDEX(神经网络!$F$10:$BN$70,MATCH(ROUND(G2935*2,1)/2,神经网络!$D$10:$D$70,0),MATCH(ROUND(E2935*2,1)/2,神经网络!$F$8:$BN$8,0))</f>
        <v>-0.78319026392857838</v>
      </c>
      <c r="I2935">
        <f t="shared" si="355"/>
        <v>2747373.8952187551</v>
      </c>
      <c r="J2935">
        <f t="shared" si="356"/>
        <v>2681.3335461473966</v>
      </c>
      <c r="K2935">
        <f t="shared" si="357"/>
        <v>1024.6296657744228</v>
      </c>
      <c r="L2935">
        <f>MIN(MAX(L2934*(1+MAX(MIN(((B2935-B2934)/B2934)/($K$7*卓尔金历!$O$8),0),-卓尔金历!$N$11))+MIN(MAX(((B2935-B2934)/B2934)/($K$7*卓尔金历!$O$8),0),卓尔金历!$N$11),0),1)</f>
        <v>1</v>
      </c>
      <c r="M2935">
        <f t="shared" si="358"/>
        <v>613471.15703305893</v>
      </c>
      <c r="N2935">
        <f t="shared" si="359"/>
        <v>2.7833862569825465E-2</v>
      </c>
      <c r="O2935">
        <f t="shared" si="361"/>
        <v>3.548641736586141E-2</v>
      </c>
      <c r="P2935">
        <f t="shared" si="362"/>
        <v>0.28653750860635613</v>
      </c>
      <c r="Q2935">
        <f t="shared" si="360"/>
        <v>3323.5626557592245</v>
      </c>
    </row>
    <row r="2936" spans="1:17">
      <c r="A2936" s="842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354"/>
        <v>0.7746650321758044</v>
      </c>
      <c r="G2936">
        <f>LN(F2936/参数实验室!$E$58)/参数实验室!$E$59</f>
        <v>-0.32453815206202258</v>
      </c>
      <c r="H2936" s="905">
        <f>INDEX(神经网络!$F$10:$BN$70,MATCH(ROUND(G2936*2,1)/2,神经网络!$D$10:$D$70,0),MATCH(ROUND(E2936*2,1)/2,神经网络!$F$8:$BN$8,0))</f>
        <v>-0.70001779811384324</v>
      </c>
      <c r="I2936">
        <f t="shared" si="355"/>
        <v>2764405.9011440319</v>
      </c>
      <c r="J2936">
        <f t="shared" si="356"/>
        <v>2660.1093332269224</v>
      </c>
      <c r="K2936">
        <f t="shared" si="357"/>
        <v>1039.2076245191734</v>
      </c>
      <c r="L2936">
        <f>MIN(MAX(L2935*(1+MAX(MIN(((B2936-B2935)/B2935)/($K$7*卓尔金历!$O$8),0),-卓尔金历!$N$11))+MIN(MAX(((B2936-B2935)/B2935)/($K$7*卓尔金历!$O$8),0),卓尔金历!$N$11),0),1)</f>
        <v>0.76709057510540413</v>
      </c>
      <c r="M2936">
        <f t="shared" si="358"/>
        <v>617274.29587766877</v>
      </c>
      <c r="N2936">
        <f t="shared" si="359"/>
        <v>-7.9155437229990674E-3</v>
      </c>
      <c r="O2936">
        <f t="shared" si="361"/>
        <v>3.2928527640270606E-2</v>
      </c>
      <c r="P2936">
        <f t="shared" si="362"/>
        <v>1</v>
      </c>
      <c r="Q2936">
        <f t="shared" si="360"/>
        <v>3329.466479499768</v>
      </c>
    </row>
    <row r="2937" spans="1:17">
      <c r="A2937" s="842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354"/>
        <v>0.74810954125931894</v>
      </c>
      <c r="G2937">
        <f>LN(F2937/参数实验室!$E$58)/参数实验室!$E$59</f>
        <v>-0.34284574685232427</v>
      </c>
      <c r="H2937" s="905">
        <f>INDEX(神经网络!$F$10:$BN$70,MATCH(ROUND(G2937*2,1)/2,神经网络!$D$10:$D$70,0),MATCH(ROUND(E2937*2,1)/2,神经网络!$F$8:$BN$8,0))</f>
        <v>-0.78319026392857838</v>
      </c>
      <c r="I2937">
        <f t="shared" si="355"/>
        <v>2746115.5311972741</v>
      </c>
      <c r="J2937">
        <f t="shared" si="356"/>
        <v>2685.2519851562151</v>
      </c>
      <c r="K2937">
        <f t="shared" si="357"/>
        <v>1022.6658601790469</v>
      </c>
      <c r="L2937">
        <f>MIN(MAX(L2936*(1+MAX(MIN(((B2937-B2936)/B2936)/($K$7*卓尔金历!$O$8),0),-卓尔金历!$N$11))+MIN(MAX(((B2937-B2936)/B2936)/($K$7*卓尔金历!$O$8),0),卓尔金历!$N$11),0),1)</f>
        <v>1</v>
      </c>
      <c r="M2937">
        <f t="shared" si="358"/>
        <v>614141.40319833707</v>
      </c>
      <c r="N2937">
        <f t="shared" si="359"/>
        <v>9.4517362934073684E-3</v>
      </c>
      <c r="O2937">
        <f t="shared" si="361"/>
        <v>3.2998091805049153E-2</v>
      </c>
      <c r="P2937">
        <f t="shared" si="362"/>
        <v>1</v>
      </c>
      <c r="Q2937">
        <f t="shared" si="360"/>
        <v>3307.4374519932871</v>
      </c>
    </row>
    <row r="2938" spans="1:17">
      <c r="A2938" s="842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354"/>
        <v>0.73412821417449081</v>
      </c>
      <c r="G2938">
        <f>LN(F2938/参数实验室!$E$58)/参数实验室!$E$59</f>
        <v>-0.35274749664493582</v>
      </c>
      <c r="H2938" s="905">
        <f>INDEX(神经网络!$F$10:$BN$70,MATCH(ROUND(G2938*2,1)/2,神经网络!$D$10:$D$70,0),MATCH(ROUND(E2938*2,1)/2,神经网络!$F$8:$BN$8,0))</f>
        <v>-0.74501997041896928</v>
      </c>
      <c r="I2938">
        <f t="shared" si="355"/>
        <v>2680173.0901532727</v>
      </c>
      <c r="J2938">
        <f t="shared" si="356"/>
        <v>2767.5830972427239</v>
      </c>
      <c r="K2938">
        <f t="shared" si="357"/>
        <v>968.41648325698486</v>
      </c>
      <c r="L2938">
        <f>MIN(MAX(L2937*(1+MAX(MIN(((B2938-B2937)/B2937)/($K$7*卓尔金历!$O$8),0),-卓尔金历!$N$11))+MIN(MAX(((B2938-B2937)/B2937)/($K$7*卓尔金历!$O$8),0),卓尔金历!$N$11),0),1)</f>
        <v>1</v>
      </c>
      <c r="M2938">
        <f t="shared" si="358"/>
        <v>599394.03266238945</v>
      </c>
      <c r="N2938">
        <f t="shared" si="359"/>
        <v>3.0660478994755921E-2</v>
      </c>
      <c r="O2938">
        <f t="shared" si="361"/>
        <v>3.3691115063145489E-2</v>
      </c>
      <c r="P2938">
        <f t="shared" si="362"/>
        <v>0.13036813917707085</v>
      </c>
      <c r="Q2938">
        <f t="shared" si="360"/>
        <v>3228.0159940440285</v>
      </c>
    </row>
    <row r="2939" spans="1:17">
      <c r="A2939" s="842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354"/>
        <v>0.71880116251576853</v>
      </c>
      <c r="G2939">
        <f>LN(F2939/参数实验室!$E$58)/参数实验室!$E$59</f>
        <v>-0.36382135003967297</v>
      </c>
      <c r="H2939" s="905">
        <f>INDEX(神经网络!$F$10:$BN$70,MATCH(ROUND(G2939*2,1)/2,神经网络!$D$10:$D$70,0),MATCH(ROUND(E2939*2,1)/2,神经网络!$F$8:$BN$8,0))</f>
        <v>-0.74501997041896928</v>
      </c>
      <c r="I2939">
        <f t="shared" si="355"/>
        <v>2643527.140792591</v>
      </c>
      <c r="J2939">
        <f t="shared" si="356"/>
        <v>2818.3751645983757</v>
      </c>
      <c r="K2939">
        <f t="shared" si="357"/>
        <v>937.96140911187001</v>
      </c>
      <c r="L2939">
        <f>MIN(MAX(L2938*(1+MAX(MIN(((B2939-B2938)/B2938)/($K$7*卓尔金历!$O$8),0),-卓尔金历!$N$11))+MIN(MAX(((B2939-B2938)/B2938)/($K$7*卓尔金历!$O$8),0),卓尔金历!$N$11),0),1)</f>
        <v>1</v>
      </c>
      <c r="M2939">
        <f t="shared" si="358"/>
        <v>591198.53086859128</v>
      </c>
      <c r="N2939">
        <f t="shared" si="359"/>
        <v>1.835249948095688E-2</v>
      </c>
      <c r="O2939">
        <f t="shared" si="361"/>
        <v>2.9165921515571729E-2</v>
      </c>
      <c r="P2939">
        <f t="shared" si="362"/>
        <v>0.51253320441134254</v>
      </c>
      <c r="Q2939">
        <f t="shared" si="360"/>
        <v>3222.2619884572746</v>
      </c>
    </row>
    <row r="2940" spans="1:17">
      <c r="A2940" s="842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354"/>
        <v>0.72278587932220062</v>
      </c>
      <c r="G2940">
        <f>LN(F2940/参数实验室!$E$58)/参数实验室!$E$59</f>
        <v>-0.36091982555027763</v>
      </c>
      <c r="H2940" s="905">
        <f>INDEX(神经网络!$F$10:$BN$70,MATCH(ROUND(G2940*2,1)/2,神经网络!$D$10:$D$70,0),MATCH(ROUND(E2940*2,1)/2,神经网络!$F$8:$BN$8,0))</f>
        <v>-0.78319026392857838</v>
      </c>
      <c r="I2940">
        <f t="shared" si="355"/>
        <v>2662527.2727601035</v>
      </c>
      <c r="J2940">
        <f t="shared" si="356"/>
        <v>2791.1855073620322</v>
      </c>
      <c r="K2940">
        <f t="shared" si="357"/>
        <v>953.90552356245053</v>
      </c>
      <c r="L2940">
        <f>MIN(MAX(L2939*(1+MAX(MIN(((B2940-B2939)/B2939)/($K$7*卓尔金历!$O$8),0),-卓尔金历!$N$11))+MIN(MAX(((B2940-B2939)/B2939)/($K$7*卓尔金历!$O$8),0),卓尔金历!$N$11),0),1)</f>
        <v>0.71613539725139064</v>
      </c>
      <c r="M2940">
        <f t="shared" si="358"/>
        <v>595447.7212522144</v>
      </c>
      <c r="N2940">
        <f t="shared" si="359"/>
        <v>-9.6472810213036331E-3</v>
      </c>
      <c r="O2940">
        <f t="shared" si="361"/>
        <v>2.8678322340508683E-2</v>
      </c>
      <c r="P2940">
        <f t="shared" si="362"/>
        <v>1</v>
      </c>
      <c r="Q2940">
        <f t="shared" si="360"/>
        <v>3234.1321245522745</v>
      </c>
    </row>
    <row r="2941" spans="1:17">
      <c r="A2941" s="842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354"/>
        <v>0.72310104132003805</v>
      </c>
      <c r="G2941">
        <f>LN(F2941/参数实验室!$E$58)/参数实验室!$E$59</f>
        <v>-0.36069101920443031</v>
      </c>
      <c r="H2941" s="905">
        <f>INDEX(神经网络!$F$10:$BN$70,MATCH(ROUND(G2941*2,1)/2,神经网络!$D$10:$D$70,0),MATCH(ROUND(E2941*2,1)/2,神经网络!$F$8:$BN$8,0))</f>
        <v>-0.74501997041896928</v>
      </c>
      <c r="I2941">
        <f t="shared" si="355"/>
        <v>2669404.6340776226</v>
      </c>
      <c r="J2941">
        <f t="shared" si="356"/>
        <v>2781.9799688759385</v>
      </c>
      <c r="K2941">
        <f t="shared" si="357"/>
        <v>959.53409583901419</v>
      </c>
      <c r="L2941">
        <f>MIN(MAX(L2940*(1+MAX(MIN(((B2941-B2940)/B2940)/($K$7*卓尔金历!$O$8),0),-卓尔金历!$N$11))+MIN(MAX(((B2941-B2940)/B2940)/($K$7*卓尔金历!$O$8),0),卓尔金历!$N$11),0),1)</f>
        <v>0.64663905487802686</v>
      </c>
      <c r="M2941">
        <f t="shared" si="358"/>
        <v>596549.17573489342</v>
      </c>
      <c r="N2941">
        <f t="shared" si="359"/>
        <v>-3.2980747649388647E-3</v>
      </c>
      <c r="O2941">
        <f t="shared" si="361"/>
        <v>2.8489780333137642E-2</v>
      </c>
      <c r="P2941">
        <f t="shared" si="362"/>
        <v>1</v>
      </c>
      <c r="Q2941">
        <f t="shared" si="360"/>
        <v>3242.4859526601404</v>
      </c>
    </row>
    <row r="2942" spans="1:17">
      <c r="A2942" s="842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354"/>
        <v>0.71560432239166383</v>
      </c>
      <c r="G2942">
        <f>LN(F2942/参数实验室!$E$58)/参数实验室!$E$59</f>
        <v>-0.36616082414223267</v>
      </c>
      <c r="H2942" s="905">
        <f>INDEX(神经网络!$F$10:$BN$70,MATCH(ROUND(G2942*2,1)/2,神经网络!$D$10:$D$70,0),MATCH(ROUND(E2942*2,1)/2,神经网络!$F$8:$BN$8,0))</f>
        <v>-0.74501997041896928</v>
      </c>
      <c r="I2942">
        <f t="shared" si="355"/>
        <v>2645275.098995937</v>
      </c>
      <c r="J2942">
        <f t="shared" si="356"/>
        <v>2815.733609991616</v>
      </c>
      <c r="K2942">
        <f t="shared" si="357"/>
        <v>939.46213150604592</v>
      </c>
      <c r="L2942">
        <f>MIN(MAX(L2941*(1+MAX(MIN(((B2942-B2941)/B2941)/($K$7*卓尔金历!$O$8),0),-卓尔金历!$N$11))+MIN(MAX(((B2942-B2941)/B2941)/($K$7*卓尔金历!$O$8),0),卓尔金历!$N$11),0),1)</f>
        <v>1</v>
      </c>
      <c r="M2942">
        <f t="shared" si="358"/>
        <v>593062.24978075665</v>
      </c>
      <c r="N2942">
        <f t="shared" si="359"/>
        <v>1.2132956201448115E-2</v>
      </c>
      <c r="O2942">
        <f t="shared" si="361"/>
        <v>2.5682649442971838E-2</v>
      </c>
      <c r="P2942">
        <f t="shared" si="362"/>
        <v>0.79974423035685238</v>
      </c>
      <c r="Q2942">
        <f t="shared" si="360"/>
        <v>3213.1761666697448</v>
      </c>
    </row>
    <row r="2943" spans="1:17">
      <c r="A2943" s="842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354"/>
        <v>0.70602560051370244</v>
      </c>
      <c r="G2943">
        <f>LN(F2943/参数实验室!$E$58)/参数实验室!$E$59</f>
        <v>-0.37323370141589557</v>
      </c>
      <c r="H2943" s="905">
        <f>INDEX(神经网络!$F$10:$BN$70,MATCH(ROUND(G2943*2,1)/2,神经网络!$D$10:$D$70,0),MATCH(ROUND(E2943*2,1)/2,神经网络!$F$8:$BN$8,0))</f>
        <v>-0.74501997041896928</v>
      </c>
      <c r="I2943">
        <f t="shared" si="355"/>
        <v>2589247.582178961</v>
      </c>
      <c r="J2943">
        <f t="shared" si="356"/>
        <v>2895.7822912094443</v>
      </c>
      <c r="K2943">
        <f t="shared" si="357"/>
        <v>894.14442171256701</v>
      </c>
      <c r="L2943">
        <f>MIN(MAX(L2942*(1+MAX(MIN(((B2943-B2942)/B2942)/($K$7*卓尔金历!$O$8),0),-卓尔金历!$N$11))+MIN(MAX(((B2943-B2942)/B2942)/($K$7*卓尔金历!$O$8),0),卓尔金历!$N$11),0),1)</f>
        <v>1</v>
      </c>
      <c r="M2943">
        <f t="shared" si="358"/>
        <v>580501.05900490226</v>
      </c>
      <c r="N2943">
        <f t="shared" si="359"/>
        <v>2.8429067626914675E-2</v>
      </c>
      <c r="O2943">
        <f t="shared" si="361"/>
        <v>2.5571568252421555E-2</v>
      </c>
      <c r="P2943">
        <f t="shared" si="362"/>
        <v>2.2962060433254616E-2</v>
      </c>
      <c r="Q2943">
        <f t="shared" si="360"/>
        <v>3158.7489427609671</v>
      </c>
    </row>
    <row r="2944" spans="1:17">
      <c r="A2944" s="842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354"/>
        <v>0.72089065067809099</v>
      </c>
      <c r="G2944">
        <f>LN(F2944/参数实验室!$E$58)/参数实验室!$E$59</f>
        <v>-0.36229786137365488</v>
      </c>
      <c r="H2944" s="905">
        <f>INDEX(神经网络!$F$10:$BN$70,MATCH(ROUND(G2944*2,1)/2,神经网络!$D$10:$D$70,0),MATCH(ROUND(E2944*2,1)/2,神经网络!$F$8:$BN$8,0))</f>
        <v>-0.74501997041896928</v>
      </c>
      <c r="I2944">
        <f t="shared" si="355"/>
        <v>2588654.8178619463</v>
      </c>
      <c r="J2944">
        <f t="shared" si="356"/>
        <v>2896.6721200271295</v>
      </c>
      <c r="K2944">
        <f t="shared" si="357"/>
        <v>893.66511313600165</v>
      </c>
      <c r="L2944">
        <f>MIN(MAX(L2943*(1+MAX(MIN(((B2944-B2943)/B2943)/($K$7*卓尔金历!$O$8),0),-卓尔金历!$N$11))+MIN(MAX(((B2944-B2943)/B2943)/($K$7*卓尔金历!$O$8),0),卓尔金历!$N$11),0),1)</f>
        <v>1</v>
      </c>
      <c r="M2944">
        <f t="shared" si="358"/>
        <v>580368.16313347779</v>
      </c>
      <c r="N2944">
        <f t="shared" si="359"/>
        <v>3.0728443239197824E-4</v>
      </c>
      <c r="O2944">
        <f t="shared" si="361"/>
        <v>2.5392235547376747E-2</v>
      </c>
      <c r="P2944">
        <f t="shared" si="362"/>
        <v>1</v>
      </c>
      <c r="Q2944">
        <f t="shared" si="360"/>
        <v>3158.7323379307977</v>
      </c>
    </row>
    <row r="2945" spans="1:17">
      <c r="A2945" s="842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354"/>
        <v>0.73258482276667114</v>
      </c>
      <c r="G2945">
        <f>LN(F2945/参数实验室!$E$58)/参数实验室!$E$59</f>
        <v>-0.35385208288510472</v>
      </c>
      <c r="H2945" s="905">
        <f>INDEX(神经网络!$F$10:$BN$70,MATCH(ROUND(G2945*2,1)/2,神经网络!$D$10:$D$70,0),MATCH(ROUND(E2945*2,1)/2,神经网络!$F$8:$BN$8,0))</f>
        <v>-0.70373813036403976</v>
      </c>
      <c r="I2945">
        <f t="shared" si="355"/>
        <v>2576136.3953959905</v>
      </c>
      <c r="J2945">
        <f t="shared" si="356"/>
        <v>2915.4742428474478</v>
      </c>
      <c r="K2945">
        <f t="shared" si="357"/>
        <v>883.60801050328018</v>
      </c>
      <c r="L2945">
        <f>MIN(MAX(L2944*(1+MAX(MIN(((B2945-B2944)/B2944)/($K$7*卓尔金历!$O$8),0),-卓尔金历!$N$11))+MIN(MAX(((B2945-B2944)/B2944)/($K$7*卓尔金历!$O$8),0),卓尔金历!$N$11),0),1)</f>
        <v>1</v>
      </c>
      <c r="M2945">
        <f t="shared" si="358"/>
        <v>577561.57269825856</v>
      </c>
      <c r="N2945">
        <f t="shared" si="359"/>
        <v>6.4909392714223571E-3</v>
      </c>
      <c r="O2945">
        <f t="shared" si="361"/>
        <v>1.9908561107191296E-2</v>
      </c>
      <c r="P2945">
        <f t="shared" si="362"/>
        <v>1</v>
      </c>
      <c r="Q2945">
        <f t="shared" si="360"/>
        <v>3143.457089338267</v>
      </c>
    </row>
    <row r="2946" spans="1:17">
      <c r="A2946" s="842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354"/>
        <v>0.72545067491716064</v>
      </c>
      <c r="G2946">
        <f>LN(F2946/参数实验室!$E$58)/参数实验室!$E$59</f>
        <v>-0.35898833125625945</v>
      </c>
      <c r="H2946" s="905">
        <f>INDEX(神经网络!$F$10:$BN$70,MATCH(ROUND(G2946*2,1)/2,神经网络!$D$10:$D$70,0),MATCH(ROUND(E2946*2,1)/2,神经网络!$F$8:$BN$8,0))</f>
        <v>-0.78319026392857838</v>
      </c>
      <c r="I2946">
        <f t="shared" si="355"/>
        <v>2558953.6676664208</v>
      </c>
      <c r="J2946">
        <f t="shared" si="356"/>
        <v>2943.1068193607553</v>
      </c>
      <c r="K2946">
        <f t="shared" si="357"/>
        <v>869.47359532883934</v>
      </c>
      <c r="L2946">
        <f>MIN(MAX(L2945*(1+MAX(MIN(((B2946-B2945)/B2945)/($K$7*卓尔金历!$O$8),0),-卓尔金历!$N$11))+MIN(MAX(((B2946-B2945)/B2945)/($K$7*卓尔金历!$O$8),0),卓尔金历!$N$11),0),1)</f>
        <v>1</v>
      </c>
      <c r="M2946">
        <f t="shared" si="358"/>
        <v>573709.25988265139</v>
      </c>
      <c r="N2946">
        <f t="shared" si="359"/>
        <v>9.4779010931407368E-3</v>
      </c>
      <c r="O2946">
        <f t="shared" si="361"/>
        <v>1.5736991879103164E-2</v>
      </c>
      <c r="P2946">
        <f t="shared" si="362"/>
        <v>0.53705444487857212</v>
      </c>
      <c r="Q2946">
        <f t="shared" si="360"/>
        <v>3122.4903550488034</v>
      </c>
    </row>
    <row r="2947" spans="1:17">
      <c r="A2947" s="842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354"/>
        <v>0.8321502036060251</v>
      </c>
      <c r="G2947">
        <f>LN(F2947/参数实验室!$E$58)/参数实验室!$E$59</f>
        <v>-0.28696792485965911</v>
      </c>
      <c r="H2947" s="905">
        <f>INDEX(神经网络!$F$10:$BN$70,MATCH(ROUND(G2947*2,1)/2,神经网络!$D$10:$D$70,0),MATCH(ROUND(E2947*2,1)/2,神经网络!$F$8:$BN$8,0))</f>
        <v>-0.73956494854249266</v>
      </c>
      <c r="I2947">
        <f t="shared" si="355"/>
        <v>2814174.2718531615</v>
      </c>
      <c r="J2947">
        <f t="shared" si="356"/>
        <v>2568.3133155101514</v>
      </c>
      <c r="K2947">
        <f t="shared" si="357"/>
        <v>1095.7285681845146</v>
      </c>
      <c r="L2947">
        <f>MIN(MAX(L2946*(1+MAX(MIN(((B2947-B2946)/B2946)/($K$7*卓尔金历!$O$8),0),-卓尔金历!$N$11))+MIN(MAX(((B2947-B2946)/B2946)/($K$7*卓尔金历!$O$8),0),卓尔金历!$N$11),0),1)</f>
        <v>0</v>
      </c>
      <c r="M2947">
        <f t="shared" si="358"/>
        <v>630928.90625018592</v>
      </c>
      <c r="N2947">
        <f t="shared" si="359"/>
        <v>-0.12734621162408558</v>
      </c>
      <c r="O2947">
        <f t="shared" si="361"/>
        <v>3.2576198224806216E-2</v>
      </c>
      <c r="P2947">
        <f t="shared" si="362"/>
        <v>0</v>
      </c>
      <c r="Q2947">
        <f t="shared" si="360"/>
        <v>3289.7428984212202</v>
      </c>
    </row>
    <row r="2948" spans="1:17">
      <c r="A2948" s="842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354"/>
        <v>0.82427231333740181</v>
      </c>
      <c r="G2948">
        <f>LN(F2948/参数实验室!$E$58)/参数实验室!$E$59</f>
        <v>-0.29196033916392183</v>
      </c>
      <c r="H2948" s="905">
        <f>INDEX(神经网络!$F$10:$BN$70,MATCH(ROUND(G2948*2,1)/2,神经网络!$D$10:$D$70,0),MATCH(ROUND(E2948*2,1)/2,神经网络!$F$8:$BN$8,0))</f>
        <v>-0.73956494854249266</v>
      </c>
      <c r="I2948">
        <f t="shared" si="355"/>
        <v>2786621.1080946308</v>
      </c>
      <c r="J2948">
        <f t="shared" si="356"/>
        <v>2602.314352978728</v>
      </c>
      <c r="K2948">
        <f t="shared" si="357"/>
        <v>1070.8241703793151</v>
      </c>
      <c r="L2948">
        <f>MIN(MAX(L2947*(1+MAX(MIN(((B2948-B2947)/B2947)/($K$7*卓尔金历!$O$8),0),-卓尔金历!$N$11))+MIN(MAX(((B2948-B2947)/B2947)/($K$7*卓尔金历!$O$8),0),卓尔金历!$N$11),0),1)</f>
        <v>0.38953857956176202</v>
      </c>
      <c r="M2948">
        <f t="shared" si="358"/>
        <v>630928.90625018592</v>
      </c>
      <c r="N2948">
        <f t="shared" si="359"/>
        <v>1.3238664170466645E-2</v>
      </c>
      <c r="O2948">
        <f t="shared" si="361"/>
        <v>3.2582498454173957E-2</v>
      </c>
      <c r="P2948">
        <f t="shared" si="362"/>
        <v>0.96254905307726968</v>
      </c>
      <c r="Q2948">
        <f t="shared" si="360"/>
        <v>3289.7428984212202</v>
      </c>
    </row>
    <row r="2949" spans="1:17">
      <c r="A2949" s="842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363">C2949/B2949</f>
        <v>0.82553030712676034</v>
      </c>
      <c r="G2949">
        <f>LN(F2949/参数实验室!$E$58)/参数实验室!$E$59</f>
        <v>-0.29115992431878729</v>
      </c>
      <c r="H2949" s="905">
        <f>INDEX(神经网络!$F$10:$BN$70,MATCH(ROUND(G2949*2,1)/2,神经网络!$D$10:$D$70,0),MATCH(ROUND(E2949*2,1)/2,神经网络!$F$8:$BN$8,0))</f>
        <v>-0.77540536707295737</v>
      </c>
      <c r="I2949">
        <f t="shared" si="355"/>
        <v>2790403.7065339992</v>
      </c>
      <c r="J2949">
        <f t="shared" si="356"/>
        <v>2597.5380072622761</v>
      </c>
      <c r="K2949">
        <f t="shared" si="357"/>
        <v>1074.2494233895725</v>
      </c>
      <c r="L2949">
        <f>MIN(MAX(L2948*(1+MAX(MIN(((B2949-B2948)/B2948)/($K$7*卓尔金历!$O$8),0),-卓尔金历!$N$11))+MIN(MAX(((B2949-B2948)/B2948)/($K$7*卓尔金历!$O$8),0),卓尔金历!$N$11),0),1)</f>
        <v>0.36850114471372863</v>
      </c>
      <c r="M2949">
        <f t="shared" si="358"/>
        <v>631262.51944414468</v>
      </c>
      <c r="N2949">
        <f t="shared" si="359"/>
        <v>-1.8354222697902459E-3</v>
      </c>
      <c r="O2949">
        <f t="shared" si="361"/>
        <v>3.2586755712564155E-2</v>
      </c>
      <c r="P2949">
        <f t="shared" si="362"/>
        <v>1</v>
      </c>
      <c r="Q2949">
        <f t="shared" si="360"/>
        <v>3294.0412025971868</v>
      </c>
    </row>
    <row r="2950" spans="1:17">
      <c r="A2950" s="842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363"/>
        <v>0.87144384863012703</v>
      </c>
      <c r="G2950">
        <f>LN(F2950/参数实验室!$E$58)/参数实验室!$E$59</f>
        <v>-0.26275195999773915</v>
      </c>
      <c r="H2950" s="905">
        <f>INDEX(神经网络!$F$10:$BN$70,MATCH(ROUND(G2950*2,1)/2,神经网络!$D$10:$D$70,0),MATCH(ROUND(E2950*2,1)/2,神经网络!$F$8:$BN$8,0))</f>
        <v>-0.69162993456217592</v>
      </c>
      <c r="I2950">
        <f t="shared" si="355"/>
        <v>2885989.6904280884</v>
      </c>
      <c r="J2950">
        <f t="shared" si="356"/>
        <v>2482.7860021547385</v>
      </c>
      <c r="K2950">
        <f t="shared" si="357"/>
        <v>1162.399694505858</v>
      </c>
      <c r="L2950">
        <f>MIN(MAX(L2949*(1+MAX(MIN(((B2950-B2949)/B2949)/($K$7*卓尔金历!$O$8),0),-卓尔金历!$N$11))+MIN(MAX(((B2950-B2949)/B2949)/($K$7*卓尔金历!$O$8),0),卓尔金历!$N$11),0),1)</f>
        <v>0</v>
      </c>
      <c r="M2950">
        <f t="shared" si="358"/>
        <v>639231.00923018495</v>
      </c>
      <c r="N2950">
        <f t="shared" si="359"/>
        <v>-4.4177218884463E-2</v>
      </c>
      <c r="O2950">
        <f t="shared" si="361"/>
        <v>3.3768623296392082E-2</v>
      </c>
      <c r="P2950">
        <f t="shared" si="362"/>
        <v>2.3831438087126528E-2</v>
      </c>
      <c r="Q2950">
        <f t="shared" si="360"/>
        <v>3406.8794161505293</v>
      </c>
    </row>
    <row r="2951" spans="1:17">
      <c r="A2951" s="842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363"/>
        <v>0.87495437426806566</v>
      </c>
      <c r="G2951">
        <f>LN(F2951/参数实验室!$E$58)/参数实验室!$E$59</f>
        <v>-0.26064188449268044</v>
      </c>
      <c r="H2951" s="905">
        <f>INDEX(神经网络!$F$10:$BN$70,MATCH(ROUND(G2951*2,1)/2,神经网络!$D$10:$D$70,0),MATCH(ROUND(E2951*2,1)/2,神经网络!$F$8:$BN$8,0))</f>
        <v>-0.69162993456217592</v>
      </c>
      <c r="I2951">
        <f t="shared" si="355"/>
        <v>2846730.5016613994</v>
      </c>
      <c r="J2951">
        <f t="shared" si="356"/>
        <v>2531.6188500059811</v>
      </c>
      <c r="K2951">
        <f t="shared" si="357"/>
        <v>1124.4704160954852</v>
      </c>
      <c r="L2951">
        <f>MIN(MAX(L2950*(1+MAX(MIN(((B2951-B2950)/B2950)/($K$7*卓尔金历!$O$8),0),-卓尔金历!$N$11))+MIN(MAX(((B2951-B2950)/B2950)/($K$7*卓尔金历!$O$8),0),卓尔金历!$N$11),0),1)</f>
        <v>0.57873410340692166</v>
      </c>
      <c r="M2951">
        <f t="shared" si="358"/>
        <v>639231.00923018495</v>
      </c>
      <c r="N2951">
        <f t="shared" si="359"/>
        <v>1.9668569022405602E-2</v>
      </c>
      <c r="O2951">
        <f t="shared" si="361"/>
        <v>3.3878738456221504E-2</v>
      </c>
      <c r="P2951">
        <f t="shared" si="362"/>
        <v>0.59589659709802356</v>
      </c>
      <c r="Q2951">
        <f t="shared" si="360"/>
        <v>3405.7749470797062</v>
      </c>
    </row>
    <row r="2952" spans="1:17">
      <c r="A2952" s="842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363"/>
        <v>0.88294886523493188</v>
      </c>
      <c r="G2952">
        <f>LN(F2952/参数实验室!$E$58)/参数实验室!$E$59</f>
        <v>-0.25586804968861526</v>
      </c>
      <c r="H2952" s="905">
        <f>INDEX(神经网络!$F$10:$BN$70,MATCH(ROUND(G2952*2,1)/2,神经网络!$D$10:$D$70,0),MATCH(ROUND(E2952*2,1)/2,神经网络!$F$8:$BN$8,0))</f>
        <v>-0.69162993456217592</v>
      </c>
      <c r="I2952">
        <f t="shared" si="355"/>
        <v>2845638.1409219792</v>
      </c>
      <c r="J2952">
        <f t="shared" si="356"/>
        <v>2533.0234228482464</v>
      </c>
      <c r="K2952">
        <f t="shared" si="357"/>
        <v>1123.4156444247226</v>
      </c>
      <c r="L2952">
        <f>MIN(MAX(L2951*(1+MAX(MIN(((B2952-B2951)/B2951)/($K$7*卓尔金历!$O$8),0),-卓尔金历!$N$11))+MIN(MAX(((B2952-B2951)/B2951)/($K$7*卓尔金历!$O$8),0),卓尔金历!$N$11),0),1)</f>
        <v>0.59505906834343425</v>
      </c>
      <c r="M2952">
        <f t="shared" si="358"/>
        <v>639089.05228742282</v>
      </c>
      <c r="N2952">
        <f t="shared" si="359"/>
        <v>5.548121283192875E-4</v>
      </c>
      <c r="O2952">
        <f t="shared" si="361"/>
        <v>3.3879296742607666E-2</v>
      </c>
      <c r="P2952">
        <f t="shared" si="362"/>
        <v>1</v>
      </c>
      <c r="Q2952">
        <f t="shared" si="360"/>
        <v>3404.9961818015654</v>
      </c>
    </row>
    <row r="2953" spans="1:17">
      <c r="A2953" s="842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363"/>
        <v>0.88411402031420794</v>
      </c>
      <c r="G2953">
        <f>LN(F2953/参数实验室!$E$58)/参数实验室!$E$59</f>
        <v>-0.25517589951353908</v>
      </c>
      <c r="H2953" s="905">
        <f>INDEX(神经网络!$F$10:$BN$70,MATCH(ROUND(G2953*2,1)/2,神经网络!$D$10:$D$70,0),MATCH(ROUND(E2953*2,1)/2,神经网络!$F$8:$BN$8,0))</f>
        <v>-0.69162993456217592</v>
      </c>
      <c r="I2953">
        <f t="shared" si="355"/>
        <v>2870893.8902570345</v>
      </c>
      <c r="J2953">
        <f t="shared" si="356"/>
        <v>2500.5187342883328</v>
      </c>
      <c r="K2953">
        <f t="shared" si="357"/>
        <v>1148.1193285576855</v>
      </c>
      <c r="L2953">
        <f>MIN(MAX(L2952*(1+MAX(MIN(((B2953-B2952)/B2952)/($K$7*卓尔金历!$O$8),0),-卓尔金历!$N$11))+MIN(MAX(((B2953-B2952)/B2952)/($K$7*卓尔金历!$O$8),0),卓尔金历!$N$11),0),1)</f>
        <v>0.37037452748058869</v>
      </c>
      <c r="M2953">
        <f t="shared" si="358"/>
        <v>642464.27194186964</v>
      </c>
      <c r="N2953">
        <f t="shared" si="359"/>
        <v>-1.2832367938928897E-2</v>
      </c>
      <c r="O2953">
        <f t="shared" si="361"/>
        <v>3.337583302589895E-2</v>
      </c>
      <c r="P2953">
        <f t="shared" si="362"/>
        <v>1</v>
      </c>
      <c r="Q2953">
        <f t="shared" si="360"/>
        <v>3435.2163734758792</v>
      </c>
    </row>
    <row r="2954" spans="1:17">
      <c r="A2954" s="842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363"/>
        <v>0.85778185597858314</v>
      </c>
      <c r="G2954">
        <f>LN(F2954/参数实验室!$E$58)/参数实验室!$E$59</f>
        <v>-0.27104550000447075</v>
      </c>
      <c r="H2954" s="905">
        <f>INDEX(神经网络!$F$10:$BN$70,MATCH(ROUND(G2954*2,1)/2,神经网络!$D$10:$D$70,0),MATCH(ROUND(E2954*2,1)/2,神经网络!$F$8:$BN$8,0))</f>
        <v>-0.65636663276725316</v>
      </c>
      <c r="I2954">
        <f t="shared" si="355"/>
        <v>2825478.869763385</v>
      </c>
      <c r="J2954">
        <f t="shared" si="356"/>
        <v>2557.7111847093056</v>
      </c>
      <c r="K2954">
        <f t="shared" si="357"/>
        <v>1104.6903523176768</v>
      </c>
      <c r="L2954">
        <f>MIN(MAX(L2953*(1+MAX(MIN(((B2954-B2953)/B2953)/($K$7*卓尔金历!$O$8),0),-卓尔金历!$N$11))+MIN(MAX(((B2954-B2953)/B2953)/($K$7*卓尔金历!$O$8),0),卓尔金历!$N$11),0),1)</f>
        <v>1</v>
      </c>
      <c r="M2954">
        <f t="shared" si="358"/>
        <v>638700.07389500854</v>
      </c>
      <c r="N2954">
        <f t="shared" si="359"/>
        <v>2.2872234323511331E-2</v>
      </c>
      <c r="O2954">
        <f t="shared" si="361"/>
        <v>3.3084646576131506E-2</v>
      </c>
      <c r="P2954">
        <f t="shared" si="362"/>
        <v>0.41484200091888634</v>
      </c>
      <c r="Q2954">
        <f t="shared" si="360"/>
        <v>3380.874266813219</v>
      </c>
    </row>
    <row r="2955" spans="1:17">
      <c r="A2955" s="842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363"/>
        <v>0.85632238220834822</v>
      </c>
      <c r="G2955">
        <f>LN(F2955/参数实验室!$E$58)/参数实验室!$E$59</f>
        <v>-0.27193927399688617</v>
      </c>
      <c r="H2955" s="905">
        <f>INDEX(神经网络!$F$10:$BN$70,MATCH(ROUND(G2955*2,1)/2,神经网络!$D$10:$D$70,0),MATCH(ROUND(E2955*2,1)/2,神经网络!$F$8:$BN$8,0))</f>
        <v>-0.65636663276725316</v>
      </c>
      <c r="I2955">
        <f t="shared" si="355"/>
        <v>2785577.8111429163</v>
      </c>
      <c r="J2955">
        <f t="shared" si="356"/>
        <v>2612.7409121742908</v>
      </c>
      <c r="K2955">
        <f t="shared" si="357"/>
        <v>1066.1515644981396</v>
      </c>
      <c r="L2955">
        <f>MIN(MAX(L2954*(1+MAX(MIN(((B2955-B2954)/B2954)/($K$7*卓尔金历!$O$8),0),-卓尔金历!$N$11))+MIN(MAX(((B2955-B2954)/B2954)/($K$7*卓尔金历!$O$8),0),卓尔金历!$N$11),0),1)</f>
        <v>1</v>
      </c>
      <c r="M2955">
        <f t="shared" si="358"/>
        <v>629680.43146833673</v>
      </c>
      <c r="N2955">
        <f t="shared" si="359"/>
        <v>2.1515223373916495E-2</v>
      </c>
      <c r="O2955">
        <f t="shared" si="361"/>
        <v>3.3288753331154136E-2</v>
      </c>
      <c r="P2955">
        <f t="shared" si="362"/>
        <v>0.48398358715370093</v>
      </c>
      <c r="Q2955">
        <f t="shared" si="360"/>
        <v>3361.0679329885929</v>
      </c>
    </row>
    <row r="2956" spans="1:17">
      <c r="A2956" s="842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363"/>
        <v>0.8695976288187599</v>
      </c>
      <c r="G2956">
        <f>LN(F2956/参数实验室!$E$58)/参数实验室!$E$59</f>
        <v>-0.26386508258346453</v>
      </c>
      <c r="H2956" s="905">
        <f>INDEX(神经网络!$F$10:$BN$70,MATCH(ROUND(G2956*2,1)/2,神经网络!$D$10:$D$70,0),MATCH(ROUND(E2956*2,1)/2,神经网络!$F$8:$BN$8,0))</f>
        <v>-0.65636663276725316</v>
      </c>
      <c r="I2956">
        <f t="shared" si="355"/>
        <v>2791112.2130869529</v>
      </c>
      <c r="J2956">
        <f t="shared" si="356"/>
        <v>2604.8322094090381</v>
      </c>
      <c r="K2956">
        <f t="shared" si="357"/>
        <v>1071.5132448858103</v>
      </c>
      <c r="L2956">
        <f>MIN(MAX(L2955*(1+MAX(MIN(((B2956-B2955)/B2955)/($K$7*卓尔金历!$O$8),0),-卓尔金历!$N$11))+MIN(MAX(((B2956-B2955)/B2955)/($K$7*卓尔金历!$O$8),0),卓尔金历!$N$11),0),1)</f>
        <v>0.91093332931023474</v>
      </c>
      <c r="M2956">
        <f t="shared" si="358"/>
        <v>630931.48415482056</v>
      </c>
      <c r="N2956">
        <f t="shared" si="359"/>
        <v>-3.0269755138756294E-3</v>
      </c>
      <c r="O2956">
        <f t="shared" si="361"/>
        <v>3.2733413752531644E-2</v>
      </c>
      <c r="P2956">
        <f t="shared" si="362"/>
        <v>1</v>
      </c>
      <c r="Q2956">
        <f t="shared" si="360"/>
        <v>3364.2998732694059</v>
      </c>
    </row>
    <row r="2957" spans="1:17">
      <c r="A2957" s="842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363"/>
        <v>0.88174506695153854</v>
      </c>
      <c r="G2957">
        <f>LN(F2957/参数实验室!$E$58)/参数实验室!$E$59</f>
        <v>-0.25658411549761823</v>
      </c>
      <c r="H2957" s="905">
        <f>INDEX(神经网络!$F$10:$BN$70,MATCH(ROUND(G2957*2,1)/2,神经网络!$D$10:$D$70,0),MATCH(ROUND(E2957*2,1)/2,神经网络!$F$8:$BN$8,0))</f>
        <v>-0.65636663276725316</v>
      </c>
      <c r="I2957">
        <f t="shared" si="355"/>
        <v>2799946.6803529416</v>
      </c>
      <c r="J2957">
        <f t="shared" si="356"/>
        <v>2592.2708591037826</v>
      </c>
      <c r="K2957">
        <f t="shared" si="357"/>
        <v>1080.1134729111441</v>
      </c>
      <c r="L2957">
        <f>MIN(MAX(L2956*(1+MAX(MIN(((B2957-B2956)/B2956)/($K$7*卓尔金历!$O$8),0),-卓尔金历!$N$11))+MIN(MAX(((B2957-B2956)/B2956)/($K$7*卓尔金历!$O$8),0),卓尔金历!$N$11),0),1)</f>
        <v>0.78167769685760513</v>
      </c>
      <c r="M2957">
        <f t="shared" si="358"/>
        <v>632750.64818770206</v>
      </c>
      <c r="N2957">
        <f t="shared" si="359"/>
        <v>-4.8223260829937135E-3</v>
      </c>
      <c r="O2957">
        <f t="shared" si="361"/>
        <v>3.2708040188967752E-2</v>
      </c>
      <c r="P2957">
        <f t="shared" si="362"/>
        <v>1</v>
      </c>
      <c r="Q2957">
        <f t="shared" si="360"/>
        <v>3374.9486021037424</v>
      </c>
    </row>
    <row r="2958" spans="1:17">
      <c r="A2958" s="842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363"/>
        <v>0.89906463679927928</v>
      </c>
      <c r="G2958">
        <f>LN(F2958/参数实验室!$E$58)/参数实验室!$E$59</f>
        <v>-0.24637467777093275</v>
      </c>
      <c r="H2958" s="905">
        <f>INDEX(神经网络!$F$10:$BN$70,MATCH(ROUND(G2958*2,1)/2,神经网络!$D$10:$D$70,0),MATCH(ROUND(E2958*2,1)/2,神经网络!$F$8:$BN$8,0))</f>
        <v>-0.69162993456217592</v>
      </c>
      <c r="I2958">
        <f t="shared" si="355"/>
        <v>2804175.8847446889</v>
      </c>
      <c r="J2958">
        <f t="shared" si="356"/>
        <v>2586.3054147879134</v>
      </c>
      <c r="K2958">
        <f t="shared" si="357"/>
        <v>1084.2400393669832</v>
      </c>
      <c r="L2958">
        <f>MIN(MAX(L2957*(1+MAX(MIN(((B2958-B2957)/B2957)/($K$7*卓尔金历!$O$8),0),-卓尔金历!$N$11))+MIN(MAX(((B2958-B2957)/B2957)/($K$7*卓尔金历!$O$8),0),卓尔金历!$N$11),0),1)</f>
        <v>0.72874836035417467</v>
      </c>
      <c r="M2958">
        <f t="shared" si="358"/>
        <v>633497.73183918954</v>
      </c>
      <c r="N2958">
        <f t="shared" si="359"/>
        <v>-2.3012426710423348E-3</v>
      </c>
      <c r="O2958">
        <f t="shared" si="361"/>
        <v>3.2630713059437509E-2</v>
      </c>
      <c r="P2958">
        <f t="shared" si="362"/>
        <v>1</v>
      </c>
      <c r="Q2958">
        <f t="shared" si="360"/>
        <v>3380.0463232675393</v>
      </c>
    </row>
    <row r="2959" spans="1:17">
      <c r="A2959" s="842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363"/>
        <v>0.93064257190063682</v>
      </c>
      <c r="G2959">
        <f>LN(F2959/参数实验室!$E$58)/参数实验室!$E$59</f>
        <v>-0.22825653006571922</v>
      </c>
      <c r="H2959" s="905">
        <f>INDEX(神经网络!$F$10:$BN$70,MATCH(ROUND(G2959*2,1)/2,神经网络!$D$10:$D$70,0),MATCH(ROUND(E2959*2,1)/2,神经网络!$F$8:$BN$8,0))</f>
        <v>-0.69162993456217592</v>
      </c>
      <c r="I2959">
        <f t="shared" si="355"/>
        <v>2865568.295111503</v>
      </c>
      <c r="J2959">
        <f t="shared" si="356"/>
        <v>2504.4371732971508</v>
      </c>
      <c r="K2959">
        <f t="shared" si="357"/>
        <v>1144.1965187487274</v>
      </c>
      <c r="L2959">
        <f>MIN(MAX(L2958*(1+MAX(MIN(((B2959-B2958)/B2958)/($K$7*卓尔金历!$O$8),0),-卓尔金历!$N$11))+MIN(MAX(((B2959-B2958)/B2958)/($K$7*卓尔金历!$O$8),0),卓尔金历!$N$11),0),1)</f>
        <v>4.99831818326043E-2</v>
      </c>
      <c r="M2959">
        <f t="shared" si="358"/>
        <v>643604.96046543564</v>
      </c>
      <c r="N2959">
        <f t="shared" si="359"/>
        <v>-3.1654514204957476E-2</v>
      </c>
      <c r="O2959">
        <f t="shared" si="361"/>
        <v>3.242956720440323E-2</v>
      </c>
      <c r="P2959">
        <f t="shared" si="362"/>
        <v>5.7609851092794706E-2</v>
      </c>
      <c r="Q2959">
        <f t="shared" si="360"/>
        <v>3454.0463858405669</v>
      </c>
    </row>
    <row r="2960" spans="1:17">
      <c r="A2960" s="842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363"/>
        <v>0.91834101656935463</v>
      </c>
      <c r="G2960">
        <f>LN(F2960/参数实验室!$E$58)/参数实验室!$E$59</f>
        <v>-0.23524049288631263</v>
      </c>
      <c r="H2960" s="905">
        <f>INDEX(神经网络!$F$10:$BN$70,MATCH(ROUND(G2960*2,1)/2,神经网络!$D$10:$D$70,0),MATCH(ROUND(E2960*2,1)/2,神经网络!$F$8:$BN$8,0))</f>
        <v>-0.65636663276725316</v>
      </c>
      <c r="I2960">
        <f t="shared" si="355"/>
        <v>2846422.9334107558</v>
      </c>
      <c r="J2960">
        <f t="shared" si="356"/>
        <v>2528.6301424524122</v>
      </c>
      <c r="K2960">
        <f t="shared" si="357"/>
        <v>1125.677846523703</v>
      </c>
      <c r="L2960">
        <f>MIN(MAX(L2959*(1+MAX(MIN(((B2960-B2959)/B2959)/($K$7*卓尔金历!$O$8),0),-卓尔金历!$N$11))+MIN(MAX(((B2960-B2959)/B2959)/($K$7*卓尔金历!$O$8),0),卓尔金历!$N$11),0),1)</f>
        <v>0.33422327787303813</v>
      </c>
      <c r="M2960">
        <f t="shared" si="358"/>
        <v>643390.03093303519</v>
      </c>
      <c r="N2960">
        <f t="shared" si="359"/>
        <v>9.6600423493197682E-3</v>
      </c>
      <c r="O2960">
        <f t="shared" si="361"/>
        <v>3.2193868123883543E-2</v>
      </c>
      <c r="P2960">
        <f t="shared" si="362"/>
        <v>1</v>
      </c>
      <c r="Q2960">
        <f t="shared" si="360"/>
        <v>3452.7169183242472</v>
      </c>
    </row>
    <row r="2961" spans="1:17">
      <c r="A2961" s="842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363"/>
        <v>0.90522739109866968</v>
      </c>
      <c r="G2961">
        <f>LN(F2961/参数实验室!$E$58)/参数实验室!$E$59</f>
        <v>-0.24278927248275342</v>
      </c>
      <c r="H2961" s="905">
        <f>INDEX(神经网络!$F$10:$BN$70,MATCH(ROUND(G2961*2,1)/2,神经网络!$D$10:$D$70,0),MATCH(ROUND(E2961*2,1)/2,神经网络!$F$8:$BN$8,0))</f>
        <v>-0.65636663276725316</v>
      </c>
      <c r="I2961">
        <f t="shared" si="355"/>
        <v>2826342.4992719018</v>
      </c>
      <c r="J2961">
        <f t="shared" si="356"/>
        <v>2555.8078288974862</v>
      </c>
      <c r="K2961">
        <f t="shared" si="357"/>
        <v>1105.8509436099184</v>
      </c>
      <c r="L2961">
        <f>MIN(MAX(L2960*(1+MAX(MIN(((B2961-B2960)/B2960)/($K$7*卓尔金历!$O$8),0),-卓尔金历!$N$11))+MIN(MAX(((B2961-B2960)/B2960)/($K$7*卓尔金历!$O$8),0),卓尔金历!$N$11),0),1)</f>
        <v>0.65047542593428531</v>
      </c>
      <c r="M2961">
        <f t="shared" si="358"/>
        <v>641873.03404527169</v>
      </c>
      <c r="N2961">
        <f t="shared" si="359"/>
        <v>1.0747988006943297E-2</v>
      </c>
      <c r="O2961">
        <f t="shared" si="361"/>
        <v>3.2334276379789188E-2</v>
      </c>
      <c r="P2961">
        <f t="shared" si="362"/>
        <v>1</v>
      </c>
      <c r="Q2961">
        <f t="shared" si="360"/>
        <v>3428.3593100908706</v>
      </c>
    </row>
    <row r="2962" spans="1:17">
      <c r="A2962" s="842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363"/>
        <v>0.87470195424042874</v>
      </c>
      <c r="G2962">
        <f>LN(F2962/参数实验室!$E$58)/参数实验室!$E$59</f>
        <v>-0.26079332414493728</v>
      </c>
      <c r="H2962" s="905">
        <f>INDEX(神经网络!$F$10:$BN$70,MATCH(ROUND(G2962*2,1)/2,神经网络!$D$10:$D$70,0),MATCH(ROUND(E2962*2,1)/2,神经网络!$F$8:$BN$8,0))</f>
        <v>-0.61290635485448841</v>
      </c>
      <c r="I2962">
        <f t="shared" si="355"/>
        <v>2740104.9389892034</v>
      </c>
      <c r="J2962">
        <f t="shared" si="356"/>
        <v>2674.6179322453172</v>
      </c>
      <c r="K2962">
        <f t="shared" si="357"/>
        <v>1024.4846211320023</v>
      </c>
      <c r="L2962">
        <f>MIN(MAX(L2961*(1+MAX(MIN(((B2962-B2961)/B2961)/($K$7*卓尔金历!$O$8),0),-卓尔金历!$N$11))+MIN(MAX(((B2962-B2961)/B2961)/($K$7*卓尔金历!$O$8),0),卓尔金历!$N$11),0),1)</f>
        <v>1</v>
      </c>
      <c r="M2962">
        <f t="shared" si="358"/>
        <v>629133.55415805534</v>
      </c>
      <c r="N2962">
        <f t="shared" si="359"/>
        <v>4.6486321078014273E-2</v>
      </c>
      <c r="O2962">
        <f t="shared" si="361"/>
        <v>3.4051066544431643E-2</v>
      </c>
      <c r="P2962">
        <f t="shared" si="362"/>
        <v>2.2268721424598095E-2</v>
      </c>
      <c r="Q2962">
        <f t="shared" si="360"/>
        <v>3323.7529707137869</v>
      </c>
    </row>
    <row r="2963" spans="1:17">
      <c r="A2963" s="842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363"/>
        <v>0.87355380842215136</v>
      </c>
      <c r="G2963">
        <f>LN(F2963/参数实验室!$E$58)/参数实验室!$E$59</f>
        <v>-0.26148270732819467</v>
      </c>
      <c r="H2963" s="905">
        <f>INDEX(神经网络!$F$10:$BN$70,MATCH(ROUND(G2963*2,1)/2,神经网络!$D$10:$D$70,0),MATCH(ROUND(E2963*2,1)/2,神经网络!$F$8:$BN$8,0))</f>
        <v>-0.61290635485448841</v>
      </c>
      <c r="I2963">
        <f t="shared" si="355"/>
        <v>2744106.2848101351</v>
      </c>
      <c r="J2963">
        <f t="shared" si="356"/>
        <v>2668.2454810262916</v>
      </c>
      <c r="K2963">
        <f t="shared" si="357"/>
        <v>1028.4309687108193</v>
      </c>
      <c r="L2963">
        <f>MIN(MAX(L2962*(1+MAX(MIN(((B2963-B2962)/B2962)/($K$7*卓尔金历!$O$8),0),-卓尔金历!$N$11))+MIN(MAX(((B2963-B2962)/B2962)/($K$7*卓尔金历!$O$8),0),卓尔金历!$N$11),0),1)</f>
        <v>0.92989466346281746</v>
      </c>
      <c r="M2963">
        <f t="shared" si="358"/>
        <v>630052.27113196324</v>
      </c>
      <c r="N2963">
        <f t="shared" si="359"/>
        <v>-2.3825650543199987E-3</v>
      </c>
      <c r="O2963">
        <f t="shared" si="361"/>
        <v>3.3919299552881164E-2</v>
      </c>
      <c r="P2963">
        <f t="shared" si="362"/>
        <v>1</v>
      </c>
      <c r="Q2963">
        <f t="shared" si="360"/>
        <v>3323.8610550880962</v>
      </c>
    </row>
    <row r="2964" spans="1:17">
      <c r="A2964" s="842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363"/>
        <v>0.86250071677532514</v>
      </c>
      <c r="G2964">
        <f>LN(F2964/参数实验室!$E$58)/参数实验室!$E$59</f>
        <v>-0.26816606680072613</v>
      </c>
      <c r="H2964" s="905">
        <f>INDEX(神经网络!$F$10:$BN$70,MATCH(ROUND(G2964*2,1)/2,神经网络!$D$10:$D$70,0),MATCH(ROUND(E2964*2,1)/2,神经网络!$F$8:$BN$8,0))</f>
        <v>-0.61290635485448841</v>
      </c>
      <c r="I2964">
        <f t="shared" si="355"/>
        <v>2726560.3162983675</v>
      </c>
      <c r="J2964">
        <f t="shared" si="356"/>
        <v>2696.081560991177</v>
      </c>
      <c r="K2964">
        <f t="shared" si="357"/>
        <v>1011.3048343003338</v>
      </c>
      <c r="L2964">
        <f>MIN(MAX(L2963*(1+MAX(MIN(((B2964-B2963)/B2963)/($K$7*卓尔金历!$O$8),0),-卓尔金历!$N$11))+MIN(MAX(((B2964-B2963)/B2963)/($K$7*卓尔金历!$O$8),0),卓尔金历!$N$11),0),1)</f>
        <v>1</v>
      </c>
      <c r="M2964">
        <f t="shared" si="358"/>
        <v>626306.10740909493</v>
      </c>
      <c r="N2964">
        <f t="shared" si="359"/>
        <v>1.0432353455791752E-2</v>
      </c>
      <c r="O2964">
        <f t="shared" si="361"/>
        <v>3.3363755027483052E-2</v>
      </c>
      <c r="P2964">
        <f t="shared" si="362"/>
        <v>1</v>
      </c>
      <c r="Q2964">
        <f t="shared" si="360"/>
        <v>3302.608102265935</v>
      </c>
    </row>
    <row r="2965" spans="1:17">
      <c r="A2965" s="842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363"/>
        <v>0.87328327286025798</v>
      </c>
      <c r="G2965">
        <f>LN(F2965/参数实验室!$E$58)/参数实验室!$E$59</f>
        <v>-0.26164527736533638</v>
      </c>
      <c r="H2965" s="905">
        <f>INDEX(神经网络!$F$10:$BN$70,MATCH(ROUND(G2965*2,1)/2,神经网络!$D$10:$D$70,0),MATCH(ROUND(E2965*2,1)/2,神经网络!$F$8:$BN$8,0))</f>
        <v>-0.65636663276725316</v>
      </c>
      <c r="I2965">
        <f t="shared" si="355"/>
        <v>2761033.2521550003</v>
      </c>
      <c r="J2965">
        <f t="shared" si="356"/>
        <v>2640.4652647539965</v>
      </c>
      <c r="K2965">
        <f t="shared" si="357"/>
        <v>1045.6616449420465</v>
      </c>
      <c r="L2965">
        <f>MIN(MAX(L2964*(1+MAX(MIN(((B2965-B2964)/B2964)/($K$7*卓尔金历!$O$8),0),-卓尔金历!$N$11))+MIN(MAX(((B2965-B2964)/B2964)/($K$7*卓尔金历!$O$8),0),卓尔金历!$N$11),0),1)</f>
        <v>0.3930186484209518</v>
      </c>
      <c r="M2965">
        <f t="shared" si="358"/>
        <v>634224.73298956361</v>
      </c>
      <c r="N2965">
        <f t="shared" si="359"/>
        <v>-2.0628565931341599E-2</v>
      </c>
      <c r="O2965">
        <f t="shared" si="361"/>
        <v>3.3567998890660693E-2</v>
      </c>
      <c r="P2965">
        <f t="shared" si="362"/>
        <v>0.53650483509799052</v>
      </c>
      <c r="Q2965">
        <f t="shared" si="360"/>
        <v>3344.3642286895656</v>
      </c>
    </row>
    <row r="2966" spans="1:17">
      <c r="A2966" s="842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363"/>
        <v>0.90077829338828208</v>
      </c>
      <c r="G2966">
        <f>LN(F2966/参数实验室!$E$58)/参数实验室!$E$59</f>
        <v>-0.24537523515748283</v>
      </c>
      <c r="H2966" s="905">
        <f>INDEX(神经网络!$F$10:$BN$70,MATCH(ROUND(G2966*2,1)/2,神经网络!$D$10:$D$70,0),MATCH(ROUND(E2966*2,1)/2,神经网络!$F$8:$BN$8,0))</f>
        <v>-0.65636663276725316</v>
      </c>
      <c r="I2966">
        <f t="shared" si="355"/>
        <v>2810926.2930882983</v>
      </c>
      <c r="J2966">
        <f t="shared" si="356"/>
        <v>2567.7706396392764</v>
      </c>
      <c r="K2966">
        <f t="shared" si="357"/>
        <v>1094.6952386227069</v>
      </c>
      <c r="L2966">
        <f>MIN(MAX(L2965*(1+MAX(MIN(((B2966-B2965)/B2965)/($K$7*卓尔金历!$O$8),0),-卓尔金历!$N$11))+MIN(MAX(((B2966-B2965)/B2965)/($K$7*卓尔金历!$O$8),0),卓尔金历!$N$11),0),1)</f>
        <v>7.4641923320649894E-2</v>
      </c>
      <c r="M2966">
        <f t="shared" si="358"/>
        <v>638729.00562423142</v>
      </c>
      <c r="N2966">
        <f t="shared" si="359"/>
        <v>-2.7530990876902452E-2</v>
      </c>
      <c r="O2966">
        <f t="shared" si="361"/>
        <v>3.3851888404114495E-2</v>
      </c>
      <c r="P2966">
        <f t="shared" si="362"/>
        <v>0.24718839004286602</v>
      </c>
      <c r="Q2966">
        <f t="shared" si="360"/>
        <v>3376.7874042147059</v>
      </c>
    </row>
    <row r="2967" spans="1:17">
      <c r="A2967" s="842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363"/>
        <v>0.92567315120725324</v>
      </c>
      <c r="G2967">
        <f>LN(F2967/参数实验室!$E$58)/参数实验室!$E$59</f>
        <v>-0.2310666412347078</v>
      </c>
      <c r="H2967" s="905">
        <f>INDEX(神经网络!$F$10:$BN$70,MATCH(ROUND(G2967*2,1)/2,神经网络!$D$10:$D$70,0),MATCH(ROUND(E2967*2,1)/2,神经网络!$F$8:$BN$8,0))</f>
        <v>-0.65636663276725316</v>
      </c>
      <c r="I2967">
        <f t="shared" si="355"/>
        <v>2803156.4791582245</v>
      </c>
      <c r="J2967">
        <f t="shared" si="356"/>
        <v>2578.5842544192133</v>
      </c>
      <c r="K2967">
        <f t="shared" si="357"/>
        <v>1087.0912883122342</v>
      </c>
      <c r="L2967">
        <f>MIN(MAX(L2966*(1+MAX(MIN(((B2967-B2966)/B2966)/($K$7*卓尔金历!$O$8),0),-卓尔金历!$N$11))+MIN(MAX(((B2967-B2966)/B2966)/($K$7*卓尔金历!$O$8),0),卓尔金历!$N$11),0),1)</f>
        <v>0.1985560945345651</v>
      </c>
      <c r="M2967">
        <f t="shared" si="358"/>
        <v>638597.22225075902</v>
      </c>
      <c r="N2967">
        <f t="shared" si="359"/>
        <v>4.2112853122488504E-3</v>
      </c>
      <c r="O2967">
        <f t="shared" si="361"/>
        <v>3.3759949820827029E-2</v>
      </c>
      <c r="P2967">
        <f t="shared" si="362"/>
        <v>1</v>
      </c>
      <c r="Q2967">
        <f t="shared" si="360"/>
        <v>3374.4801632774552</v>
      </c>
    </row>
    <row r="2968" spans="1:17">
      <c r="A2968" s="842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363"/>
        <v>0.92765470551734441</v>
      </c>
      <c r="G2968">
        <f>LN(F2968/参数实验室!$E$58)/参数实验室!$E$59</f>
        <v>-0.22994430642085403</v>
      </c>
      <c r="H2968" s="905">
        <f>INDEX(神经网络!$F$10:$BN$70,MATCH(ROUND(G2968*2,1)/2,神经网络!$D$10:$D$70,0),MATCH(ROUND(E2968*2,1)/2,神经网络!$F$8:$BN$8,0))</f>
        <v>-0.61290635485448841</v>
      </c>
      <c r="I2968">
        <f t="shared" ref="I2968:I3031" si="364">I2967*(1+(B2968-B2967)/B2967*H2967)</f>
        <v>2793925.9388215342</v>
      </c>
      <c r="J2968">
        <f t="shared" ref="J2968:J3031" si="365">J2967*B2968/B2967</f>
        <v>2591.5206895175734</v>
      </c>
      <c r="K2968">
        <f t="shared" ref="K2968:K3031" si="366">I2968/J2968</f>
        <v>1078.1028876684907</v>
      </c>
      <c r="L2968">
        <f>MIN(MAX(L2967*(1+MAX(MIN(((B2968-B2967)/B2967)/($K$7*卓尔金历!$O$8),0),-卓尔金历!$N$11))+MIN(MAX(((B2968-B2967)/B2967)/($K$7*卓尔金历!$O$8),0),卓尔金历!$N$11),0),1)</f>
        <v>0.3461741902088733</v>
      </c>
      <c r="M2968">
        <f t="shared" ref="M2968:M3031" si="367">M2967*(1+(B2968-B2967)/B2967*H2967*L2967)</f>
        <v>638179.68999701249</v>
      </c>
      <c r="N2968">
        <f t="shared" ref="N2968:N3031" si="368">(B2968-B2967)/B2967</f>
        <v>5.0168750841433126E-3</v>
      </c>
      <c r="O2968">
        <f t="shared" si="361"/>
        <v>2.0012213076525977E-2</v>
      </c>
      <c r="P2968">
        <f t="shared" si="362"/>
        <v>1</v>
      </c>
      <c r="Q2968">
        <f t="shared" ref="Q2968:Q3031" si="369">Q2967*(1+(B2968-B2967)/B2967*H2967*P2967)</f>
        <v>3363.3683058074621</v>
      </c>
    </row>
    <row r="2969" spans="1:17">
      <c r="A2969" s="842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363"/>
        <v>0.89658896269900556</v>
      </c>
      <c r="G2969">
        <f>LN(F2969/参数实验室!$E$58)/参数实验室!$E$59</f>
        <v>-0.24782191501594997</v>
      </c>
      <c r="H2969" s="905">
        <f>INDEX(神经网络!$F$10:$BN$70,MATCH(ROUND(G2969*2,1)/2,神经网络!$D$10:$D$70,0),MATCH(ROUND(E2969*2,1)/2,神经网络!$F$8:$BN$8,0))</f>
        <v>-0.61290635485448841</v>
      </c>
      <c r="I2969">
        <f t="shared" si="364"/>
        <v>2751976.5037366198</v>
      </c>
      <c r="J2969">
        <f t="shared" si="365"/>
        <v>2655.005785882443</v>
      </c>
      <c r="K2969">
        <f t="shared" si="366"/>
        <v>1036.5237312738836</v>
      </c>
      <c r="L2969">
        <f>MIN(MAX(L2968*(1+MAX(MIN(((B2969-B2968)/B2968)/($K$7*卓尔金历!$O$8),0),-卓尔金历!$N$11))+MIN(MAX(((B2969-B2968)/B2968)/($K$7*卓尔金历!$O$8),0),卓尔金历!$N$11),0),1)</f>
        <v>1</v>
      </c>
      <c r="M2969">
        <f t="shared" si="367"/>
        <v>634862.66388223774</v>
      </c>
      <c r="N2969">
        <f t="shared" si="368"/>
        <v>2.4497236939554551E-2</v>
      </c>
      <c r="O2969">
        <f t="shared" si="361"/>
        <v>2.0487989324617498E-2</v>
      </c>
      <c r="P2969">
        <f t="shared" si="362"/>
        <v>1.6435600229670288E-2</v>
      </c>
      <c r="Q2969">
        <f t="shared" si="369"/>
        <v>3312.8689713581603</v>
      </c>
    </row>
    <row r="2970" spans="1:17">
      <c r="A2970" s="842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363"/>
        <v>0.9090931845219079</v>
      </c>
      <c r="G2970">
        <f>LN(F2970/参数实验室!$E$58)/参数实验室!$E$59</f>
        <v>-0.24055264417610328</v>
      </c>
      <c r="H2970" s="905">
        <f>INDEX(神经网络!$F$10:$BN$70,MATCH(ROUND(G2970*2,1)/2,神经网络!$D$10:$D$70,0),MATCH(ROUND(E2970*2,1)/2,神经网络!$F$8:$BN$8,0))</f>
        <v>-0.65636663276725316</v>
      </c>
      <c r="I2970">
        <f t="shared" si="364"/>
        <v>2772329.8787907511</v>
      </c>
      <c r="J2970">
        <f t="shared" si="365"/>
        <v>2622.9679581820324</v>
      </c>
      <c r="K2970">
        <f t="shared" si="366"/>
        <v>1056.9438601576517</v>
      </c>
      <c r="L2970">
        <f>MIN(MAX(L2969*(1+MAX(MIN(((B2970-B2969)/B2969)/($K$7*卓尔金历!$O$8),0),-卓尔金历!$N$11))+MIN(MAX(((B2970-B2969)/B2969)/($K$7*卓尔金历!$O$8),0),卓尔金历!$N$11),0),1)</f>
        <v>0.64493824086006946</v>
      </c>
      <c r="M2970">
        <f t="shared" si="367"/>
        <v>639558.05204718572</v>
      </c>
      <c r="N2970">
        <f t="shared" si="368"/>
        <v>-1.2066952121448029E-2</v>
      </c>
      <c r="O2970">
        <f t="shared" si="361"/>
        <v>2.0674362434526264E-2</v>
      </c>
      <c r="P2970">
        <f t="shared" si="362"/>
        <v>0.5699431293484748</v>
      </c>
      <c r="Q2970">
        <f t="shared" si="369"/>
        <v>3313.2716712772276</v>
      </c>
    </row>
    <row r="2971" spans="1:17">
      <c r="A2971" s="842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363"/>
        <v>0.90110837820675072</v>
      </c>
      <c r="G2971">
        <f>LN(F2971/参数实验室!$E$58)/参数实验室!$E$59</f>
        <v>-0.24518294076272196</v>
      </c>
      <c r="H2971" s="905">
        <f>INDEX(神经网络!$F$10:$BN$70,MATCH(ROUND(G2971*2,1)/2,神经网络!$D$10:$D$70,0),MATCH(ROUND(E2971*2,1)/2,神经网络!$F$8:$BN$8,0))</f>
        <v>-0.65636663276725316</v>
      </c>
      <c r="I2971">
        <f t="shared" si="364"/>
        <v>2765473.0070594102</v>
      </c>
      <c r="J2971">
        <f t="shared" si="365"/>
        <v>2632.8518415067197</v>
      </c>
      <c r="K2971">
        <f t="shared" si="366"/>
        <v>1050.3716781407627</v>
      </c>
      <c r="L2971">
        <f>MIN(MAX(L2970*(1+MAX(MIN(((B2971-B2970)/B2970)/($K$7*卓尔金历!$O$8),0),-卓尔金历!$N$11))+MIN(MAX(((B2971-B2970)/B2970)/($K$7*卓尔金历!$O$8),0),卓尔金历!$N$11),0),1)</f>
        <v>0.75581510526805329</v>
      </c>
      <c r="M2971">
        <f t="shared" si="367"/>
        <v>638537.8663757639</v>
      </c>
      <c r="N2971">
        <f t="shared" si="368"/>
        <v>3.7682058958653985E-3</v>
      </c>
      <c r="O2971">
        <f t="shared" si="361"/>
        <v>1.8079326123981512E-2</v>
      </c>
      <c r="P2971">
        <f t="shared" si="362"/>
        <v>1</v>
      </c>
      <c r="Q2971">
        <f t="shared" si="369"/>
        <v>3308.6011033827717</v>
      </c>
    </row>
    <row r="2972" spans="1:17">
      <c r="A2972" s="842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363"/>
        <v>0.8942640040183697</v>
      </c>
      <c r="G2972">
        <f>LN(F2972/参数实验室!$E$58)/参数实验室!$E$59</f>
        <v>-0.24918468981853259</v>
      </c>
      <c r="H2972" s="905">
        <f>INDEX(神经网络!$F$10:$BN$70,MATCH(ROUND(G2972*2,1)/2,神经网络!$D$10:$D$70,0),MATCH(ROUND(E2972*2,1)/2,神经网络!$F$8:$BN$8,0))</f>
        <v>-0.65636663276725316</v>
      </c>
      <c r="I2972">
        <f t="shared" si="364"/>
        <v>2759583.1091263383</v>
      </c>
      <c r="J2972">
        <f t="shared" si="365"/>
        <v>2641.3949962092461</v>
      </c>
      <c r="K2972">
        <f t="shared" si="366"/>
        <v>1044.7445812105755</v>
      </c>
      <c r="L2972">
        <f>MIN(MAX(L2971*(1+MAX(MIN(((B2972-B2971)/B2971)/($K$7*卓尔金历!$O$8),0),-卓尔金历!$N$11))+MIN(MAX(((B2972-B2971)/B2971)/($K$7*卓尔金历!$O$8),0),卓尔金历!$N$11),0),1)</f>
        <v>0.85129197257572653</v>
      </c>
      <c r="M2972">
        <f t="shared" si="367"/>
        <v>637509.99074667902</v>
      </c>
      <c r="N2972">
        <f t="shared" si="368"/>
        <v>3.2448292637830625E-3</v>
      </c>
      <c r="O2972">
        <f t="shared" si="361"/>
        <v>1.7690731189194463E-2</v>
      </c>
      <c r="P2972">
        <f t="shared" si="362"/>
        <v>1</v>
      </c>
      <c r="Q2972">
        <f t="shared" si="369"/>
        <v>3301.5544525022792</v>
      </c>
    </row>
    <row r="2973" spans="1:17">
      <c r="A2973" s="842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363"/>
        <v>0.90321772636532693</v>
      </c>
      <c r="G2973">
        <f>LN(F2973/参数实验室!$E$58)/参数实验室!$E$59</f>
        <v>-0.24395577854316469</v>
      </c>
      <c r="H2973" s="905">
        <f>INDEX(神经网络!$F$10:$BN$70,MATCH(ROUND(G2973*2,1)/2,神经网络!$D$10:$D$70,0),MATCH(ROUND(E2973*2,1)/2,神经网络!$F$8:$BN$8,0))</f>
        <v>-0.65636663276725316</v>
      </c>
      <c r="I2973">
        <f t="shared" si="364"/>
        <v>2768434.9278370352</v>
      </c>
      <c r="J2973">
        <f t="shared" si="365"/>
        <v>2628.4864929571813</v>
      </c>
      <c r="K2973">
        <f t="shared" si="366"/>
        <v>1053.2429728114771</v>
      </c>
      <c r="L2973">
        <f>MIN(MAX(L2972*(1+MAX(MIN(((B2973-B2972)/B2972)/($K$7*卓尔金历!$O$8),0),-卓尔金历!$N$11))+MIN(MAX(((B2973-B2972)/B2972)/($K$7*卓尔金历!$O$8),0),卓尔金历!$N$11),0),1)</f>
        <v>0.72887901617341855</v>
      </c>
      <c r="M2973">
        <f t="shared" si="367"/>
        <v>639250.81354661228</v>
      </c>
      <c r="N2973">
        <f t="shared" si="368"/>
        <v>-4.8870022357846944E-3</v>
      </c>
      <c r="O2973">
        <f t="shared" si="361"/>
        <v>1.7752374221565389E-2</v>
      </c>
      <c r="P2973">
        <f t="shared" si="362"/>
        <v>1</v>
      </c>
      <c r="Q2973">
        <f t="shared" si="369"/>
        <v>3312.1447338315111</v>
      </c>
    </row>
    <row r="2974" spans="1:17">
      <c r="A2974" s="842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363"/>
        <v>0.92000789846553643</v>
      </c>
      <c r="G2974">
        <f>LN(F2974/参数实验室!$E$58)/参数实验室!$E$59</f>
        <v>-0.23428869321960616</v>
      </c>
      <c r="H2974" s="905">
        <f>INDEX(神经网络!$F$10:$BN$70,MATCH(ROUND(G2974*2,1)/2,神经网络!$D$10:$D$70,0),MATCH(ROUND(E2974*2,1)/2,神经网络!$F$8:$BN$8,0))</f>
        <v>-0.65636663276725316</v>
      </c>
      <c r="I2974">
        <f t="shared" si="364"/>
        <v>2802213.046590358</v>
      </c>
      <c r="J2974">
        <f t="shared" si="365"/>
        <v>2579.6257132596434</v>
      </c>
      <c r="K2974">
        <f t="shared" si="366"/>
        <v>1086.2866780194445</v>
      </c>
      <c r="L2974">
        <f>MIN(MAX(L2973*(1+MAX(MIN(((B2974-B2973)/B2973)/($K$7*卓尔金历!$O$8),0),-卓尔金历!$N$11))+MIN(MAX(((B2974-B2973)/B2973)/($K$7*卓尔金历!$O$8),0),卓尔金历!$N$11),0),1)</f>
        <v>0.33020640410181956</v>
      </c>
      <c r="M2974">
        <f t="shared" si="367"/>
        <v>644935.77959280461</v>
      </c>
      <c r="N2974">
        <f t="shared" si="368"/>
        <v>-1.8588940756764934E-2</v>
      </c>
      <c r="O2974">
        <f t="shared" si="361"/>
        <v>1.8020475639741834E-2</v>
      </c>
      <c r="P2974">
        <f t="shared" si="362"/>
        <v>1.720101789441765E-2</v>
      </c>
      <c r="Q2974">
        <f t="shared" si="369"/>
        <v>3352.5567431666786</v>
      </c>
    </row>
    <row r="2975" spans="1:17">
      <c r="A2975" s="842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363"/>
        <v>0.88729424562062986</v>
      </c>
      <c r="G2975">
        <f>LN(F2975/参数实验室!$E$58)/参数实验室!$E$59</f>
        <v>-0.2532913470527754</v>
      </c>
      <c r="H2975" s="905">
        <f>INDEX(神经网络!$F$10:$BN$70,MATCH(ROUND(G2975*2,1)/2,神经网络!$D$10:$D$70,0),MATCH(ROUND(E2975*2,1)/2,神经网络!$F$8:$BN$8,0))</f>
        <v>-0.65636663276725316</v>
      </c>
      <c r="I2975">
        <f t="shared" si="364"/>
        <v>2764484.6084361831</v>
      </c>
      <c r="J2975">
        <f t="shared" si="365"/>
        <v>2632.540600933718</v>
      </c>
      <c r="K2975">
        <f t="shared" si="366"/>
        <v>1050.1204074329059</v>
      </c>
      <c r="L2975">
        <f>MIN(MAX(L2974*(1+MAX(MIN(((B2975-B2974)/B2974)/($K$7*卓尔金历!$O$8),0),-卓尔金历!$N$11))+MIN(MAX(((B2975-B2974)/B2974)/($K$7*卓尔金历!$O$8),0),卓尔金历!$N$11),0),1)</f>
        <v>0.93377619120974054</v>
      </c>
      <c r="M2975">
        <f t="shared" si="367"/>
        <v>642068.50266917737</v>
      </c>
      <c r="N2975">
        <f t="shared" si="368"/>
        <v>2.0512622200222694E-2</v>
      </c>
      <c r="O2975">
        <f t="shared" si="361"/>
        <v>1.7894690465027882E-2</v>
      </c>
      <c r="P2975">
        <f t="shared" si="362"/>
        <v>1.5560025364780405E-2</v>
      </c>
      <c r="Q2975">
        <f t="shared" si="369"/>
        <v>3351.7803209369836</v>
      </c>
    </row>
    <row r="2976" spans="1:17">
      <c r="A2976" s="842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363"/>
        <v>0.89187363595295066</v>
      </c>
      <c r="G2976">
        <f>LN(F2976/参数实验室!$E$58)/参数实验室!$E$59</f>
        <v>-0.25058950327132928</v>
      </c>
      <c r="H2976" s="905">
        <f>INDEX(神经网络!$F$10:$BN$70,MATCH(ROUND(G2976*2,1)/2,神经网络!$D$10:$D$70,0),MATCH(ROUND(E2976*2,1)/2,神经网络!$F$8:$BN$8,0))</f>
        <v>-0.65636663276725316</v>
      </c>
      <c r="I2976">
        <f t="shared" si="364"/>
        <v>2770821.4036414227</v>
      </c>
      <c r="J2976">
        <f t="shared" si="365"/>
        <v>2623.3470332388933</v>
      </c>
      <c r="K2976">
        <f t="shared" si="366"/>
        <v>1056.2161119112218</v>
      </c>
      <c r="L2976">
        <f>MIN(MAX(L2975*(1+MAX(MIN(((B2976-B2975)/B2975)/($K$7*卓尔金历!$O$8),0),-卓尔金历!$N$11))+MIN(MAX(((B2976-B2975)/B2975)/($K$7*卓尔金历!$O$8),0),卓尔金历!$N$11),0),1)</f>
        <v>0.83782329063983119</v>
      </c>
      <c r="M2976">
        <f t="shared" si="367"/>
        <v>643442.79669137532</v>
      </c>
      <c r="N2976">
        <f t="shared" si="368"/>
        <v>-3.4922795460642832E-3</v>
      </c>
      <c r="O2976">
        <f t="shared" si="361"/>
        <v>1.7349114005133566E-2</v>
      </c>
      <c r="P2976">
        <f t="shared" si="362"/>
        <v>1</v>
      </c>
      <c r="Q2976">
        <f t="shared" si="369"/>
        <v>3351.8998686693858</v>
      </c>
    </row>
    <row r="2977" spans="1:17">
      <c r="A2977" s="842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363"/>
        <v>0.90178968436933582</v>
      </c>
      <c r="G2977">
        <f>LN(F2977/参数实验室!$E$58)/参数实验室!$E$59</f>
        <v>-0.24478626130706826</v>
      </c>
      <c r="H2977" s="905">
        <f>INDEX(神经网络!$F$10:$BN$70,MATCH(ROUND(G2977*2,1)/2,神经网络!$D$10:$D$70,0),MATCH(ROUND(E2977*2,1)/2,神经网络!$F$8:$BN$8,0))</f>
        <v>-0.65636663276725316</v>
      </c>
      <c r="I2977">
        <f t="shared" si="364"/>
        <v>2759579.1187676303</v>
      </c>
      <c r="J2977">
        <f t="shared" si="365"/>
        <v>2639.5634651450423</v>
      </c>
      <c r="K2977">
        <f t="shared" si="366"/>
        <v>1045.4679931766645</v>
      </c>
      <c r="L2977">
        <f>MIN(MAX(L2976*(1+MAX(MIN(((B2977-B2976)/B2976)/($K$7*卓尔金历!$O$8),0),-卓尔金历!$N$11))+MIN(MAX(((B2977-B2976)/B2976)/($K$7*卓尔金历!$O$8),0),卓尔金历!$N$11),0),1)</f>
        <v>1</v>
      </c>
      <c r="M2977">
        <f t="shared" si="367"/>
        <v>641255.49633042526</v>
      </c>
      <c r="N2977">
        <f t="shared" si="368"/>
        <v>6.1815808967247551E-3</v>
      </c>
      <c r="O2977">
        <f t="shared" si="361"/>
        <v>1.7374759838616773E-2</v>
      </c>
      <c r="P2977">
        <f t="shared" si="362"/>
        <v>1</v>
      </c>
      <c r="Q2977">
        <f t="shared" si="369"/>
        <v>3338.2999256552002</v>
      </c>
    </row>
    <row r="2978" spans="1:17">
      <c r="A2978" s="842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363"/>
        <v>0.91626854815587522</v>
      </c>
      <c r="G2978">
        <f>LN(F2978/参数实验室!$E$58)/参数实验室!$E$59</f>
        <v>-0.23642629711363408</v>
      </c>
      <c r="H2978" s="905">
        <f>INDEX(神经网络!$F$10:$BN$70,MATCH(ROUND(G2978*2,1)/2,神经网络!$D$10:$D$70,0),MATCH(ROUND(E2978*2,1)/2,神经网络!$F$8:$BN$8,0))</f>
        <v>-0.65636663276725316</v>
      </c>
      <c r="I2978">
        <f t="shared" si="364"/>
        <v>2775452.2329526003</v>
      </c>
      <c r="J2978">
        <f t="shared" si="365"/>
        <v>2616.4319061489928</v>
      </c>
      <c r="K2978">
        <f t="shared" si="366"/>
        <v>1060.7775522190686</v>
      </c>
      <c r="L2978">
        <f>MIN(MAX(L2977*(1+MAX(MIN(((B2978-B2977)/B2977)/($K$7*卓尔金历!$O$8),0),-卓尔金历!$N$11))+MIN(MAX(((B2978-B2977)/B2977)/($K$7*卓尔金历!$O$8),0),卓尔金历!$N$11),0),1)</f>
        <v>0.74214289279063694</v>
      </c>
      <c r="M2978">
        <f t="shared" si="367"/>
        <v>644944.00145273469</v>
      </c>
      <c r="N2978">
        <f t="shared" si="368"/>
        <v>-8.7634032299271289E-3</v>
      </c>
      <c r="O2978">
        <f t="shared" si="361"/>
        <v>1.7455368564754211E-2</v>
      </c>
      <c r="P2978">
        <f t="shared" si="362"/>
        <v>0.71840999215386636</v>
      </c>
      <c r="Q2978">
        <f t="shared" si="369"/>
        <v>3357.5018450867642</v>
      </c>
    </row>
    <row r="2979" spans="1:17">
      <c r="A2979" s="842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363"/>
        <v>0.92259911245031179</v>
      </c>
      <c r="G2979">
        <f>LN(F2979/参数实验室!$E$58)/参数实验室!$E$59</f>
        <v>-0.23281251297621544</v>
      </c>
      <c r="H2979" s="905">
        <f>INDEX(神经网络!$F$10:$BN$70,MATCH(ROUND(G2979*2,1)/2,神经网络!$D$10:$D$70,0),MATCH(ROUND(E2979*2,1)/2,神经网络!$F$8:$BN$8,0))</f>
        <v>-0.61290635485448841</v>
      </c>
      <c r="I2979">
        <f t="shared" si="364"/>
        <v>2768784.4161210442</v>
      </c>
      <c r="J2979">
        <f t="shared" si="365"/>
        <v>2626.0085391644352</v>
      </c>
      <c r="K2979">
        <f t="shared" si="366"/>
        <v>1054.3699210521374</v>
      </c>
      <c r="L2979">
        <f>MIN(MAX(L2978*(1+MAX(MIN(((B2979-B2978)/B2978)/($K$7*卓尔金历!$O$8),0),-卓尔金历!$N$11))+MIN(MAX(((B2979-B2978)/B2978)/($K$7*卓尔金历!$O$8),0),卓尔金历!$N$11),0),1)</f>
        <v>0.84984140890673832</v>
      </c>
      <c r="M2979">
        <f t="shared" si="367"/>
        <v>643794.10312004643</v>
      </c>
      <c r="N2979">
        <f t="shared" si="368"/>
        <v>3.6601881336700707E-3</v>
      </c>
      <c r="O2979">
        <f t="shared" si="361"/>
        <v>1.7454458838368044E-2</v>
      </c>
      <c r="P2979">
        <f t="shared" si="362"/>
        <v>1</v>
      </c>
      <c r="Q2979">
        <f t="shared" si="369"/>
        <v>3351.7070440664797</v>
      </c>
    </row>
    <row r="2980" spans="1:17">
      <c r="A2980" s="842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363"/>
        <v>0.93623777028615518</v>
      </c>
      <c r="G2980">
        <f>LN(F2980/参数实验室!$E$58)/参数实验室!$E$59</f>
        <v>-0.22511045667146679</v>
      </c>
      <c r="H2980" s="905">
        <f>INDEX(神经网络!$F$10:$BN$70,MATCH(ROUND(G2980*2,1)/2,神经网络!$D$10:$D$70,0),MATCH(ROUND(E2980*2,1)/2,神经网络!$F$8:$BN$8,0))</f>
        <v>-0.65636663276725316</v>
      </c>
      <c r="I2980">
        <f t="shared" si="364"/>
        <v>2754725.7349184086</v>
      </c>
      <c r="J2980">
        <f t="shared" si="365"/>
        <v>2647.7634571645153</v>
      </c>
      <c r="K2980">
        <f t="shared" si="366"/>
        <v>1040.3972180613289</v>
      </c>
      <c r="L2980">
        <f>MIN(MAX(L2979*(1+MAX(MIN(((B2980-B2979)/B2979)/($K$7*卓尔金历!$O$8),0),-卓尔金历!$N$11))+MIN(MAX(((B2980-B2979)/B2979)/($K$7*卓尔金历!$O$8),0),卓尔金历!$N$11),0),1)</f>
        <v>1</v>
      </c>
      <c r="M2980">
        <f t="shared" si="367"/>
        <v>641016.05141936848</v>
      </c>
      <c r="N2980">
        <f t="shared" si="368"/>
        <v>8.2844048964905905E-3</v>
      </c>
      <c r="O2980">
        <f t="shared" si="361"/>
        <v>1.5914062729083901E-2</v>
      </c>
      <c r="P2980">
        <f t="shared" si="362"/>
        <v>0.68167757179020982</v>
      </c>
      <c r="Q2980">
        <f t="shared" si="369"/>
        <v>3334.6885356760099</v>
      </c>
    </row>
    <row r="2981" spans="1:17">
      <c r="A2981" s="842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363"/>
        <v>0.93961505530115164</v>
      </c>
      <c r="G2981">
        <f>LN(F2981/参数实验室!$E$58)/参数实验室!$E$59</f>
        <v>-0.22322056042179994</v>
      </c>
      <c r="H2981" s="905">
        <f>INDEX(神经网络!$F$10:$BN$70,MATCH(ROUND(G2981*2,1)/2,神经网络!$D$10:$D$70,0),MATCH(ROUND(E2981*2,1)/2,神经网络!$F$8:$BN$8,0))</f>
        <v>-0.56552955144251094</v>
      </c>
      <c r="I2981">
        <f t="shared" si="364"/>
        <v>2771745.3314595311</v>
      </c>
      <c r="J2981">
        <f t="shared" si="365"/>
        <v>2622.8402697418269</v>
      </c>
      <c r="K2981">
        <f t="shared" si="366"/>
        <v>1056.7724475773591</v>
      </c>
      <c r="L2981">
        <f>MIN(MAX(L2980*(1+MAX(MIN(((B2981-B2980)/B2980)/($K$7*卓尔金历!$O$8),0),-卓尔金历!$N$11))+MIN(MAX(((B2981-B2980)/B2980)/($K$7*卓尔金历!$O$8),0),卓尔金历!$N$11),0),1)</f>
        <v>0.72303128872446609</v>
      </c>
      <c r="M2981">
        <f t="shared" si="367"/>
        <v>644976.45823346626</v>
      </c>
      <c r="N2981">
        <f t="shared" si="368"/>
        <v>-9.4129206879298849E-3</v>
      </c>
      <c r="O2981">
        <f t="shared" si="361"/>
        <v>1.6039214388429895E-2</v>
      </c>
      <c r="P2981">
        <f t="shared" si="362"/>
        <v>0.5573488517870101</v>
      </c>
      <c r="Q2981">
        <f t="shared" si="369"/>
        <v>3348.7329999013036</v>
      </c>
    </row>
    <row r="2982" spans="1:17">
      <c r="A2982" s="842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363"/>
        <v>0.9711279401093551</v>
      </c>
      <c r="G2982">
        <f>LN(F2982/参数实验室!$E$58)/参数实验室!$E$59</f>
        <v>-0.20590670409317682</v>
      </c>
      <c r="H2982" s="905">
        <f>INDEX(神经网络!$F$10:$BN$70,MATCH(ROUND(G2982*2,1)/2,神经网络!$D$10:$D$70,0),MATCH(ROUND(E2982*2,1)/2,神经网络!$F$8:$BN$8,0))</f>
        <v>-0.60437884992240587</v>
      </c>
      <c r="I2982">
        <f t="shared" si="364"/>
        <v>2840659.1278861687</v>
      </c>
      <c r="J2982">
        <f t="shared" si="365"/>
        <v>2507.5296277083885</v>
      </c>
      <c r="K2982">
        <f t="shared" si="366"/>
        <v>1132.8516706230205</v>
      </c>
      <c r="L2982">
        <f>MIN(MAX(L2981*(1+MAX(MIN(((B2982-B2981)/B2981)/($K$7*卓尔金历!$O$8),0),-卓尔金历!$N$11))+MIN(MAX(((B2982-B2981)/B2981)/($K$7*卓尔金历!$O$8),0),卓尔金历!$N$11),0),1)</f>
        <v>0</v>
      </c>
      <c r="M2982">
        <f t="shared" si="367"/>
        <v>656571.00577187899</v>
      </c>
      <c r="N2982">
        <f t="shared" si="368"/>
        <v>-4.3964035234516509E-2</v>
      </c>
      <c r="O2982">
        <f t="shared" si="361"/>
        <v>1.8621399597767332E-2</v>
      </c>
      <c r="P2982">
        <f t="shared" si="362"/>
        <v>2.2605591248793981E-3</v>
      </c>
      <c r="Q2982">
        <f t="shared" si="369"/>
        <v>3395.1375411454146</v>
      </c>
    </row>
    <row r="2983" spans="1:17">
      <c r="A2983" s="842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363"/>
        <v>0.99665432692613998</v>
      </c>
      <c r="G2983">
        <f>LN(F2983/参数实验室!$E$58)/参数实验室!$E$59</f>
        <v>-0.19228895874573362</v>
      </c>
      <c r="H2983" s="905">
        <f>INDEX(神经网络!$F$10:$BN$70,MATCH(ROUND(G2983*2,1)/2,神经网络!$D$10:$D$70,0),MATCH(ROUND(E2983*2,1)/2,神经网络!$F$8:$BN$8,0))</f>
        <v>-0.60437884992240587</v>
      </c>
      <c r="I2983">
        <f t="shared" si="364"/>
        <v>2842232.771538611</v>
      </c>
      <c r="J2983">
        <f t="shared" si="365"/>
        <v>2505.2312357846822</v>
      </c>
      <c r="K2983">
        <f t="shared" si="366"/>
        <v>1134.5191337790318</v>
      </c>
      <c r="L2983">
        <f>MIN(MAX(L2982*(1+MAX(MIN(((B2983-B2982)/B2982)/($K$7*卓尔金历!$O$8),0),-卓尔金历!$N$11))+MIN(MAX(((B2983-B2982)/B2982)/($K$7*卓尔金历!$O$8),0),卓尔金历!$N$11),0),1)</f>
        <v>0</v>
      </c>
      <c r="M2983">
        <f t="shared" si="367"/>
        <v>656571.00577187899</v>
      </c>
      <c r="N2983">
        <f t="shared" si="368"/>
        <v>-9.1659611847008302E-4</v>
      </c>
      <c r="O2983">
        <f t="shared" si="361"/>
        <v>1.5345427209489376E-2</v>
      </c>
      <c r="P2983">
        <f t="shared" si="362"/>
        <v>1</v>
      </c>
      <c r="Q2983">
        <f t="shared" si="369"/>
        <v>3395.1417928248743</v>
      </c>
    </row>
    <row r="2984" spans="1:17">
      <c r="A2984" s="842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363"/>
        <v>0.99751126448958738</v>
      </c>
      <c r="G2984">
        <f>LN(F2984/参数实验室!$E$58)/参数实验室!$E$59</f>
        <v>-0.19183787567172533</v>
      </c>
      <c r="H2984" s="905">
        <f>INDEX(神经网络!$F$10:$BN$70,MATCH(ROUND(G2984*2,1)/2,神经网络!$D$10:$D$70,0),MATCH(ROUND(E2984*2,1)/2,神经网络!$F$8:$BN$8,0))</f>
        <v>-0.60437884992240587</v>
      </c>
      <c r="I2984">
        <f t="shared" si="364"/>
        <v>2834837.2512673275</v>
      </c>
      <c r="J2984">
        <f t="shared" si="365"/>
        <v>2516.0169187183242</v>
      </c>
      <c r="K2984">
        <f t="shared" si="366"/>
        <v>1126.7162912049941</v>
      </c>
      <c r="L2984">
        <f>MIN(MAX(L2983*(1+MAX(MIN(((B2984-B2983)/B2983)/($K$7*卓尔金历!$O$8),0),-卓尔金历!$N$11))+MIN(MAX(((B2984-B2983)/B2983)/($K$7*卓尔金历!$O$8),0),卓尔金历!$N$11),0),1)</f>
        <v>0.12667944211956997</v>
      </c>
      <c r="M2984">
        <f t="shared" si="367"/>
        <v>656571.00577187899</v>
      </c>
      <c r="N2984">
        <f t="shared" si="368"/>
        <v>4.3052644321129492E-3</v>
      </c>
      <c r="O2984">
        <f t="shared" si="361"/>
        <v>1.5423959391059205E-2</v>
      </c>
      <c r="P2984">
        <f t="shared" si="362"/>
        <v>1</v>
      </c>
      <c r="Q2984">
        <f t="shared" si="369"/>
        <v>3386.3075973275345</v>
      </c>
    </row>
    <row r="2985" spans="1:17">
      <c r="A2985" s="842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363"/>
        <v>1.0096001324954633</v>
      </c>
      <c r="G2985">
        <f>LN(F2985/参数实验室!$E$58)/参数实验室!$E$59</f>
        <v>-0.18551538855480049</v>
      </c>
      <c r="H2985" s="905">
        <f>INDEX(神经网络!$F$10:$BN$70,MATCH(ROUND(G2985*2,1)/2,神经网络!$D$10:$D$70,0),MATCH(ROUND(E2985*2,1)/2,神经网络!$F$8:$BN$8,0))</f>
        <v>-0.60437884992240587</v>
      </c>
      <c r="I2985">
        <f t="shared" si="364"/>
        <v>2833679.7138609597</v>
      </c>
      <c r="J2985">
        <f t="shared" si="365"/>
        <v>2517.7167710785648</v>
      </c>
      <c r="K2985">
        <f t="shared" si="366"/>
        <v>1125.4958247932866</v>
      </c>
      <c r="L2985">
        <f>MIN(MAX(L2984*(1+MAX(MIN(((B2985-B2984)/B2984)/($K$7*卓尔金历!$O$8),0),-卓尔金历!$N$11))+MIN(MAX(((B2985-B2984)/B2984)/($K$7*卓尔金历!$O$8),0),卓尔金历!$N$11),0),1)</f>
        <v>0.14655887342599205</v>
      </c>
      <c r="M2985">
        <f t="shared" si="367"/>
        <v>656537.04365550249</v>
      </c>
      <c r="N2985">
        <f t="shared" si="368"/>
        <v>6.7561245220348128E-4</v>
      </c>
      <c r="O2985">
        <f t="shared" si="361"/>
        <v>1.5166999404437441E-2</v>
      </c>
      <c r="P2985">
        <f t="shared" si="362"/>
        <v>1</v>
      </c>
      <c r="Q2985">
        <f t="shared" si="369"/>
        <v>3384.9248803085516</v>
      </c>
    </row>
    <row r="2986" spans="1:17">
      <c r="A2986" s="842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363"/>
        <v>0.95056866180704591</v>
      </c>
      <c r="G2986">
        <f>LN(F2986/参数实验室!$E$58)/参数实验室!$E$59</f>
        <v>-0.2171374384850665</v>
      </c>
      <c r="H2986" s="905">
        <f>INDEX(神经网络!$F$10:$BN$70,MATCH(ROUND(G2986*2,1)/2,神经网络!$D$10:$D$70,0),MATCH(ROUND(E2986*2,1)/2,神经网络!$F$8:$BN$8,0))</f>
        <v>-0.56552955144251094</v>
      </c>
      <c r="I2986">
        <f t="shared" si="364"/>
        <v>2754135.0053092763</v>
      </c>
      <c r="J2986">
        <f t="shared" si="365"/>
        <v>2634.6554407246285</v>
      </c>
      <c r="K2986">
        <f t="shared" si="366"/>
        <v>1045.3492182460816</v>
      </c>
      <c r="L2986">
        <f>MIN(MAX(L2985*(1+MAX(MIN(((B2986-B2985)/B2985)/($K$7*卓尔金历!$O$8),0),-卓尔金历!$N$11))+MIN(MAX(((B2986-B2985)/B2985)/($K$7*卓尔金历!$O$8),0),卓尔金历!$N$11),0),1)</f>
        <v>1</v>
      </c>
      <c r="M2986">
        <f t="shared" si="367"/>
        <v>653835.99823651975</v>
      </c>
      <c r="N2986">
        <f t="shared" si="368"/>
        <v>4.6446316356691802E-2</v>
      </c>
      <c r="O2986">
        <f t="shared" si="361"/>
        <v>1.7953924630016705E-2</v>
      </c>
      <c r="P2986">
        <f t="shared" si="362"/>
        <v>7.5094202352164242E-4</v>
      </c>
      <c r="Q2986">
        <f t="shared" si="369"/>
        <v>3289.9060742817328</v>
      </c>
    </row>
    <row r="2987" spans="1:17">
      <c r="A2987" s="842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363"/>
        <v>0.95370842510929787</v>
      </c>
      <c r="G2987">
        <f>LN(F2987/参数实验室!$E$58)/参数实验室!$E$59</f>
        <v>-0.21540668305232696</v>
      </c>
      <c r="H2987" s="905">
        <f>INDEX(神经网络!$F$10:$BN$70,MATCH(ROUND(G2987*2,1)/2,神经网络!$D$10:$D$70,0),MATCH(ROUND(E2987*2,1)/2,神经网络!$F$8:$BN$8,0))</f>
        <v>-0.56552955144251094</v>
      </c>
      <c r="I2987">
        <f t="shared" si="364"/>
        <v>2754486.4885114622</v>
      </c>
      <c r="J2987">
        <f t="shared" si="365"/>
        <v>2634.0608914249196</v>
      </c>
      <c r="K2987">
        <f t="shared" si="366"/>
        <v>1045.7186079025673</v>
      </c>
      <c r="L2987">
        <f>MIN(MAX(L2986*(1+MAX(MIN(((B2987-B2986)/B2986)/($K$7*卓尔金历!$O$8),0),-卓尔金历!$N$11))+MIN(MAX(((B2987-B2986)/B2986)/($K$7*卓尔金历!$O$8),0),卓尔金历!$N$11),0),1)</f>
        <v>0.99335996518607772</v>
      </c>
      <c r="M2987">
        <f t="shared" si="367"/>
        <v>653919.44090360822</v>
      </c>
      <c r="N2987">
        <f t="shared" si="368"/>
        <v>-2.2566491637521287E-4</v>
      </c>
      <c r="O2987">
        <f t="shared" si="361"/>
        <v>1.6864630835013703E-2</v>
      </c>
      <c r="P2987">
        <f t="shared" si="362"/>
        <v>1</v>
      </c>
      <c r="Q2987">
        <f t="shared" si="369"/>
        <v>3289.9063895710506</v>
      </c>
    </row>
    <row r="2988" spans="1:17">
      <c r="A2988" s="842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363"/>
        <v>0.96111002920980593</v>
      </c>
      <c r="G2988">
        <f>LN(F2988/参数实验室!$E$58)/参数实验室!$E$59</f>
        <v>-0.21134908565763866</v>
      </c>
      <c r="H2988" s="905">
        <f>INDEX(神经网络!$F$10:$BN$70,MATCH(ROUND(G2988*2,1)/2,神经网络!$D$10:$D$70,0),MATCH(ROUND(E2988*2,1)/2,神经网络!$F$8:$BN$8,0))</f>
        <v>-0.56552955144251094</v>
      </c>
      <c r="I2988">
        <f t="shared" si="364"/>
        <v>2769192.6451669596</v>
      </c>
      <c r="J2988">
        <f t="shared" si="365"/>
        <v>2609.193567694821</v>
      </c>
      <c r="K2988">
        <f t="shared" si="366"/>
        <v>1061.3212754519761</v>
      </c>
      <c r="L2988">
        <f>MIN(MAX(L2987*(1+MAX(MIN(((B2988-B2987)/B2987)/($K$7*卓尔金历!$O$8),0),-卓尔金历!$N$11))+MIN(MAX(((B2988-B2987)/B2987)/($K$7*卓尔金历!$O$8),0),卓尔金历!$N$11),0),1)</f>
        <v>0.7174189856462001</v>
      </c>
      <c r="M2988">
        <f t="shared" si="367"/>
        <v>657387.52359049511</v>
      </c>
      <c r="N2988">
        <f t="shared" si="368"/>
        <v>-9.4406791471880382E-3</v>
      </c>
      <c r="O2988">
        <f t="shared" ref="O2988:O3051" si="370">STDEVP(N2968:N2988)</f>
        <v>1.7004601095486065E-2</v>
      </c>
      <c r="P2988">
        <f t="shared" ref="P2988:P3051" si="371">MIN(O2987*MAX(1-LN(MAX(ABS(N2988),0.0001)/O2988),0)+MAX(-LN(MAX(ABS(N2988),0.0001)/O2988),0),1)</f>
        <v>0.6152447636795082</v>
      </c>
      <c r="Q2988">
        <f t="shared" si="369"/>
        <v>3307.4711439994157</v>
      </c>
    </row>
    <row r="2989" spans="1:17">
      <c r="A2989" s="842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363"/>
        <v>0.96456984059465634</v>
      </c>
      <c r="G2989">
        <f>LN(F2989/参数实验室!$E$58)/参数实验室!$E$59</f>
        <v>-0.20946310452854797</v>
      </c>
      <c r="H2989" s="905">
        <f>INDEX(神经网络!$F$10:$BN$70,MATCH(ROUND(G2989*2,1)/2,神经网络!$D$10:$D$70,0),MATCH(ROUND(E2989*2,1)/2,神经网络!$F$8:$BN$8,0))</f>
        <v>-0.56552955144251094</v>
      </c>
      <c r="I2989">
        <f t="shared" si="364"/>
        <v>2769997.3619422968</v>
      </c>
      <c r="J2989">
        <f t="shared" si="365"/>
        <v>2607.8528390726597</v>
      </c>
      <c r="K2989">
        <f t="shared" si="366"/>
        <v>1062.1754879877712</v>
      </c>
      <c r="L2989">
        <f>MIN(MAX(L2988*(1+MAX(MIN(((B2989-B2988)/B2988)/($K$7*卓尔金历!$O$8),0),-卓尔金历!$N$11))+MIN(MAX(((B2989-B2988)/B2988)/($K$7*卓尔金历!$O$8),0),卓尔金历!$N$11),0),1)</f>
        <v>0.70657188279452843</v>
      </c>
      <c r="M2989">
        <f t="shared" si="367"/>
        <v>657524.57522152935</v>
      </c>
      <c r="N2989">
        <f t="shared" si="368"/>
        <v>-5.13847894905821E-4</v>
      </c>
      <c r="O2989">
        <f t="shared" si="370"/>
        <v>1.6978611138995455E-2</v>
      </c>
      <c r="P2989">
        <f t="shared" si="371"/>
        <v>1</v>
      </c>
      <c r="Q2989">
        <f t="shared" si="369"/>
        <v>3308.0624793950146</v>
      </c>
    </row>
    <row r="2990" spans="1:17">
      <c r="A2990" s="842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363"/>
        <v>0.9837673713402858</v>
      </c>
      <c r="G2990">
        <f>LN(F2990/参数实验室!$E$58)/参数实验室!$E$59</f>
        <v>-0.19911969203604277</v>
      </c>
      <c r="H2990" s="905">
        <f>INDEX(神经网络!$F$10:$BN$70,MATCH(ROUND(G2990*2,1)/2,神经网络!$D$10:$D$70,0),MATCH(ROUND(E2990*2,1)/2,神经网络!$F$8:$BN$8,0))</f>
        <v>-0.56552955144251094</v>
      </c>
      <c r="I2990">
        <f t="shared" si="364"/>
        <v>2785107.5331977988</v>
      </c>
      <c r="J2990">
        <f t="shared" si="365"/>
        <v>2582.6982163520979</v>
      </c>
      <c r="K2990">
        <f t="shared" si="366"/>
        <v>1078.3712613282366</v>
      </c>
      <c r="L2990">
        <f>MIN(MAX(L2989*(1+MAX(MIN(((B2990-B2989)/B2989)/($K$7*卓尔金历!$O$8),0),-卓尔金历!$N$11))+MIN(MAX(((B2990-B2989)/B2989)/($K$7*卓尔金历!$O$8),0),卓尔金历!$N$11),0),1)</f>
        <v>0.50603355486920443</v>
      </c>
      <c r="M2990">
        <f t="shared" si="367"/>
        <v>660058.87725290144</v>
      </c>
      <c r="N2990">
        <f t="shared" si="368"/>
        <v>-9.6457217001196475E-3</v>
      </c>
      <c r="O2990">
        <f t="shared" si="370"/>
        <v>1.621493359381803E-2</v>
      </c>
      <c r="P2990">
        <f t="shared" si="371"/>
        <v>0.54521578483241284</v>
      </c>
      <c r="Q2990">
        <f t="shared" si="369"/>
        <v>3326.107763940885</v>
      </c>
    </row>
    <row r="2991" spans="1:17">
      <c r="A2991" s="842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363"/>
        <v>0.98862927715891169</v>
      </c>
      <c r="G2991">
        <f>LN(F2991/参数实验室!$E$58)/参数实验室!$E$59</f>
        <v>-0.19653218399474037</v>
      </c>
      <c r="H2991" s="905">
        <f>INDEX(神经网络!$F$10:$BN$70,MATCH(ROUND(G2991*2,1)/2,神经网络!$D$10:$D$70,0),MATCH(ROUND(E2991*2,1)/2,神经网络!$F$8:$BN$8,0))</f>
        <v>-0.56552955144251094</v>
      </c>
      <c r="I2991">
        <f t="shared" si="364"/>
        <v>2780323.3398149298</v>
      </c>
      <c r="J2991">
        <f t="shared" si="365"/>
        <v>2590.5430748972476</v>
      </c>
      <c r="K2991">
        <f t="shared" si="366"/>
        <v>1073.2588725339801</v>
      </c>
      <c r="L2991">
        <f>MIN(MAX(L2990*(1+MAX(MIN(((B2991-B2990)/B2990)/($K$7*卓尔金历!$O$8),0),-卓尔金历!$N$11))+MIN(MAX(((B2991-B2990)/B2990)/($K$7*卓尔金历!$O$8),0),卓尔金历!$N$11),0),1)</f>
        <v>0.59540890686945935</v>
      </c>
      <c r="M2991">
        <f t="shared" si="367"/>
        <v>659485.11925810983</v>
      </c>
      <c r="N2991">
        <f t="shared" si="368"/>
        <v>3.0374662031672234E-3</v>
      </c>
      <c r="O2991">
        <f t="shared" si="370"/>
        <v>1.6050348937147862E-2</v>
      </c>
      <c r="P2991">
        <f t="shared" si="371"/>
        <v>1</v>
      </c>
      <c r="Q2991">
        <f t="shared" si="369"/>
        <v>3322.9926675122674</v>
      </c>
    </row>
    <row r="2992" spans="1:17">
      <c r="A2992" s="842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363"/>
        <v>0.98806121956377813</v>
      </c>
      <c r="G2992">
        <f>LN(F2992/参数实验室!$E$58)/参数实验室!$E$59</f>
        <v>-0.19683384713746402</v>
      </c>
      <c r="H2992" s="905">
        <f>INDEX(神经网络!$F$10:$BN$70,MATCH(ROUND(G2992*2,1)/2,神经网络!$D$10:$D$70,0),MATCH(ROUND(E2992*2,1)/2,神经网络!$F$8:$BN$8,0))</f>
        <v>-0.56552955144251094</v>
      </c>
      <c r="I2992">
        <f t="shared" si="364"/>
        <v>2772340.6620666669</v>
      </c>
      <c r="J2992">
        <f t="shared" si="365"/>
        <v>2603.6949842384552</v>
      </c>
      <c r="K2992">
        <f t="shared" si="366"/>
        <v>1064.7716721233146</v>
      </c>
      <c r="L2992">
        <f>MIN(MAX(L2991*(1+MAX(MIN(((B2992-B2991)/B2991)/($K$7*卓尔金历!$O$8),0),-卓尔金历!$N$11))+MIN(MAX(((B2992-B2991)/B2991)/($K$7*卓尔金历!$O$8),0),卓尔金历!$N$11),0),1)</f>
        <v>0.74479298088228707</v>
      </c>
      <c r="M2992">
        <f t="shared" si="367"/>
        <v>658357.73070801783</v>
      </c>
      <c r="N2992">
        <f t="shared" si="368"/>
        <v>5.076892744479501E-3</v>
      </c>
      <c r="O2992">
        <f t="shared" si="370"/>
        <v>1.6069188085034023E-2</v>
      </c>
      <c r="P2992">
        <f t="shared" si="371"/>
        <v>1</v>
      </c>
      <c r="Q2992">
        <f t="shared" si="369"/>
        <v>3313.4519140161806</v>
      </c>
    </row>
    <row r="2993" spans="1:17">
      <c r="A2993" s="842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363"/>
        <v>0.99533968078818347</v>
      </c>
      <c r="G2993">
        <f>LN(F2993/参数实验室!$E$58)/参数实验室!$E$59</f>
        <v>-0.19298172934467411</v>
      </c>
      <c r="H2993" s="905">
        <f>INDEX(神经网络!$F$10:$BN$70,MATCH(ROUND(G2993*2,1)/2,神经网络!$D$10:$D$70,0),MATCH(ROUND(E2993*2,1)/2,神经网络!$F$8:$BN$8,0))</f>
        <v>-0.56552955144251094</v>
      </c>
      <c r="I2993">
        <f t="shared" si="364"/>
        <v>2783251.670650729</v>
      </c>
      <c r="J2993">
        <f t="shared" si="365"/>
        <v>2585.5751965204868</v>
      </c>
      <c r="K2993">
        <f t="shared" si="366"/>
        <v>1076.4535776782911</v>
      </c>
      <c r="L2993">
        <f>MIN(MAX(L2992*(1+MAX(MIN(((B2993-B2992)/B2992)/($K$7*卓尔金历!$O$8),0),-卓尔金历!$N$11))+MIN(MAX(((B2993-B2992)/B2992)/($K$7*卓尔金历!$O$8),0),卓尔金历!$N$11),0),1)</f>
        <v>0.59228067586461575</v>
      </c>
      <c r="M2993">
        <f t="shared" si="367"/>
        <v>660287.54632814531</v>
      </c>
      <c r="N2993">
        <f t="shared" si="368"/>
        <v>-6.9592589868078831E-3</v>
      </c>
      <c r="O2993">
        <f t="shared" si="370"/>
        <v>1.6105826476797622E-2</v>
      </c>
      <c r="P2993">
        <f t="shared" si="371"/>
        <v>0.86866107216524224</v>
      </c>
      <c r="Q2993">
        <f t="shared" si="369"/>
        <v>3326.4925560885572</v>
      </c>
    </row>
    <row r="2994" spans="1:17">
      <c r="A2994" s="842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363"/>
        <v>0.99464588266213183</v>
      </c>
      <c r="G2994">
        <f>LN(F2994/参数实验室!$E$58)/参数实验室!$E$59</f>
        <v>-0.19334770462910134</v>
      </c>
      <c r="H2994" s="905">
        <f>INDEX(神经网络!$F$10:$BN$70,MATCH(ROUND(G2994*2,1)/2,神经网络!$D$10:$D$70,0),MATCH(ROUND(E2994*2,1)/2,神经网络!$F$8:$BN$8,0))</f>
        <v>-0.56552955144251094</v>
      </c>
      <c r="I2994">
        <f t="shared" si="364"/>
        <v>2785974.7345041824</v>
      </c>
      <c r="J2994">
        <f t="shared" si="365"/>
        <v>2581.1021108495238</v>
      </c>
      <c r="K2994">
        <f t="shared" si="366"/>
        <v>1079.3740870589688</v>
      </c>
      <c r="L2994">
        <f>MIN(MAX(L2993*(1+MAX(MIN(((B2994-B2993)/B2993)/($K$7*卓尔金历!$O$8),0),-卓尔金历!$N$11))+MIN(MAX(((B2994-B2993)/B2993)/($K$7*卓尔金历!$O$8),0),卓尔金历!$N$11),0),1)</f>
        <v>0.56213091184137687</v>
      </c>
      <c r="M2994">
        <f t="shared" si="367"/>
        <v>660670.16487351526</v>
      </c>
      <c r="N2994">
        <f t="shared" si="368"/>
        <v>-1.7300156951468562E-3</v>
      </c>
      <c r="O2994">
        <f t="shared" si="370"/>
        <v>1.6082506820772016E-2</v>
      </c>
      <c r="P2994">
        <f t="shared" si="371"/>
        <v>1</v>
      </c>
      <c r="Q2994">
        <f t="shared" si="369"/>
        <v>3329.3196631960509</v>
      </c>
    </row>
    <row r="2995" spans="1:17">
      <c r="A2995" s="842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363"/>
        <v>1.0156100395019518</v>
      </c>
      <c r="G2995">
        <f>LN(F2995/参数实验室!$E$58)/参数实验室!$E$59</f>
        <v>-0.18240032099893824</v>
      </c>
      <c r="H2995" s="905">
        <f>INDEX(神经网络!$F$10:$BN$70,MATCH(ROUND(G2995*2,1)/2,神经网络!$D$10:$D$70,0),MATCH(ROUND(E2995*2,1)/2,神经网络!$F$8:$BN$8,0))</f>
        <v>-0.56552955144251094</v>
      </c>
      <c r="I2995">
        <f t="shared" si="364"/>
        <v>2779921.9489446138</v>
      </c>
      <c r="J2995">
        <f t="shared" si="365"/>
        <v>2591.0179162842633</v>
      </c>
      <c r="K2995">
        <f t="shared" si="366"/>
        <v>1072.9072660876288</v>
      </c>
      <c r="L2995">
        <f>MIN(MAX(L2994*(1+MAX(MIN(((B2995-B2994)/B2994)/($K$7*卓尔金历!$O$8),0),-卓尔金历!$N$11))+MIN(MAX(((B2995-B2994)/B2994)/($K$7*卓尔金历!$O$8),0),卓尔金历!$N$11),0),1)</f>
        <v>0.67517012386329855</v>
      </c>
      <c r="M2995">
        <f t="shared" si="367"/>
        <v>659863.3009880248</v>
      </c>
      <c r="N2995">
        <f t="shared" si="368"/>
        <v>3.8416943649996699E-3</v>
      </c>
      <c r="O2995">
        <f t="shared" si="370"/>
        <v>1.5598981876294712E-2</v>
      </c>
      <c r="P2995">
        <f t="shared" si="371"/>
        <v>1</v>
      </c>
      <c r="Q2995">
        <f t="shared" si="369"/>
        <v>3322.0864109590502</v>
      </c>
    </row>
    <row r="2996" spans="1:17">
      <c r="A2996" s="842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363"/>
        <v>1.0427906199720871</v>
      </c>
      <c r="G2996">
        <f>LN(F2996/参数实验室!$E$58)/参数实验室!$E$59</f>
        <v>-0.16853842610963529</v>
      </c>
      <c r="H2996" s="905">
        <f>INDEX(神经网络!$F$10:$BN$70,MATCH(ROUND(G2996*2,1)/2,神经网络!$D$10:$D$70,0),MATCH(ROUND(E2996*2,1)/2,神经网络!$F$8:$BN$8,0))</f>
        <v>-0.46789075911576716</v>
      </c>
      <c r="I2996">
        <f t="shared" si="364"/>
        <v>2785543.8255503653</v>
      </c>
      <c r="J2996">
        <f t="shared" si="365"/>
        <v>2581.7525238418229</v>
      </c>
      <c r="K2996">
        <f t="shared" si="366"/>
        <v>1078.9352580569137</v>
      </c>
      <c r="L2996">
        <f>MIN(MAX(L2995*(1+MAX(MIN(((B2996-B2995)/B2995)/($K$7*卓尔金历!$O$8),0),-卓尔金历!$N$11))+MIN(MAX(((B2996-B2995)/B2995)/($K$7*卓尔金历!$O$8),0),卓尔金历!$N$11),0),1)</f>
        <v>0.60412849175802563</v>
      </c>
      <c r="M2996">
        <f t="shared" si="367"/>
        <v>660764.28253945091</v>
      </c>
      <c r="N2996">
        <f t="shared" si="368"/>
        <v>-3.5759661807849958E-3</v>
      </c>
      <c r="O2996">
        <f t="shared" si="370"/>
        <v>1.4944728662233307E-2</v>
      </c>
      <c r="P2996">
        <f t="shared" si="371"/>
        <v>1</v>
      </c>
      <c r="Q2996">
        <f t="shared" si="369"/>
        <v>3328.8047146449312</v>
      </c>
    </row>
    <row r="2997" spans="1:17">
      <c r="A2997" s="842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363"/>
        <v>1.0372435395128627</v>
      </c>
      <c r="G2997">
        <f>LN(F2997/参数实验室!$E$58)/参数实验室!$E$59</f>
        <v>-0.17133781716289626</v>
      </c>
      <c r="H2997" s="905">
        <f>INDEX(神经网络!$F$10:$BN$70,MATCH(ROUND(G2997*2,1)/2,神经网络!$D$10:$D$70,0),MATCH(ROUND(E2997*2,1)/2,神经网络!$F$8:$BN$8,0))</f>
        <v>-0.46789075911576716</v>
      </c>
      <c r="I2997">
        <f t="shared" si="364"/>
        <v>2781839.3802524423</v>
      </c>
      <c r="J2997">
        <f t="shared" si="365"/>
        <v>2589.0906188899057</v>
      </c>
      <c r="K2997">
        <f t="shared" si="366"/>
        <v>1074.4465102751712</v>
      </c>
      <c r="L2997">
        <f>MIN(MAX(L2996*(1+MAX(MIN(((B2997-B2996)/B2996)/($K$7*卓尔金历!$O$8),0),-卓尔金历!$N$11))+MIN(MAX(((B2997-B2996)/B2996)/($K$7*卓尔金历!$O$8),0),卓尔金历!$N$11),0),1)</f>
        <v>0.68776098292973342</v>
      </c>
      <c r="M2997">
        <f t="shared" si="367"/>
        <v>660233.41145843139</v>
      </c>
      <c r="N2997">
        <f t="shared" si="368"/>
        <v>2.8422921950564096E-3</v>
      </c>
      <c r="O2997">
        <f t="shared" si="370"/>
        <v>1.4951588552183053E-2</v>
      </c>
      <c r="P2997">
        <f t="shared" si="371"/>
        <v>1</v>
      </c>
      <c r="Q2997">
        <f t="shared" si="369"/>
        <v>3324.3777963319753</v>
      </c>
    </row>
    <row r="2998" spans="1:17">
      <c r="A2998" s="842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363"/>
        <v>1.042038868943381</v>
      </c>
      <c r="G2998">
        <f>LN(F2998/参数实验室!$E$58)/参数实验室!$E$59</f>
        <v>-0.16891693148477988</v>
      </c>
      <c r="H2998" s="905">
        <f>INDEX(神经网络!$F$10:$BN$70,MATCH(ROUND(G2998*2,1)/2,神经网络!$D$10:$D$70,0),MATCH(ROUND(E2998*2,1)/2,神经网络!$F$8:$BN$8,0))</f>
        <v>-0.46789075911576716</v>
      </c>
      <c r="I2998">
        <f t="shared" si="364"/>
        <v>2781002.8783633905</v>
      </c>
      <c r="J2998">
        <f t="shared" si="365"/>
        <v>2590.7545588763387</v>
      </c>
      <c r="K2998">
        <f t="shared" si="366"/>
        <v>1073.4335558091486</v>
      </c>
      <c r="L2998">
        <f>MIN(MAX(L2997*(1+MAX(MIN(((B2998-B2997)/B2997)/($K$7*卓尔金历!$O$8),0),-卓尔金历!$N$11))+MIN(MAX(((B2998-B2997)/B2997)/($K$7*卓尔金历!$O$8),0),卓尔金历!$N$11),0),1)</f>
        <v>0.70667120888607926</v>
      </c>
      <c r="M2998">
        <f t="shared" si="367"/>
        <v>660096.86831148504</v>
      </c>
      <c r="N2998">
        <f t="shared" si="368"/>
        <v>6.4267352185077078E-4</v>
      </c>
      <c r="O2998">
        <f t="shared" si="370"/>
        <v>1.4879827991448397E-2</v>
      </c>
      <c r="P2998">
        <f t="shared" si="371"/>
        <v>1</v>
      </c>
      <c r="Q2998">
        <f t="shared" si="369"/>
        <v>3323.3781525975837</v>
      </c>
    </row>
    <row r="2999" spans="1:17">
      <c r="A2999" s="842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363"/>
        <v>1.0543352812604119</v>
      </c>
      <c r="G2999">
        <f>LN(F2999/参数实验室!$E$58)/参数实验室!$E$59</f>
        <v>-0.16275973312867914</v>
      </c>
      <c r="H2999" s="905">
        <f>INDEX(神经网络!$F$10:$BN$70,MATCH(ROUND(G2999*2,1)/2,神经网络!$D$10:$D$70,0),MATCH(ROUND(E2999*2,1)/2,神经网络!$F$8:$BN$8,0))</f>
        <v>-0.46789075911576716</v>
      </c>
      <c r="I2999">
        <f t="shared" si="364"/>
        <v>2782952.8759731152</v>
      </c>
      <c r="J2999">
        <f t="shared" si="365"/>
        <v>2586.8720322413283</v>
      </c>
      <c r="K2999">
        <f t="shared" si="366"/>
        <v>1075.7984319625962</v>
      </c>
      <c r="L2999">
        <f>MIN(MAX(L2998*(1+MAX(MIN(((B2999-B2998)/B2998)/($K$7*卓尔金历!$O$8),0),-卓尔金历!$N$11))+MIN(MAX(((B2999-B2998)/B2998)/($K$7*卓尔金历!$O$8),0),卓尔金历!$N$11),0),1)</f>
        <v>0.67551017337245944</v>
      </c>
      <c r="M2999">
        <f t="shared" si="367"/>
        <v>660423.95111435058</v>
      </c>
      <c r="N2999">
        <f t="shared" si="368"/>
        <v>-1.4986084350245529E-3</v>
      </c>
      <c r="O2999">
        <f t="shared" si="370"/>
        <v>1.4774225379547945E-2</v>
      </c>
      <c r="P2999">
        <f t="shared" si="371"/>
        <v>1</v>
      </c>
      <c r="Q2999">
        <f t="shared" si="369"/>
        <v>3325.7084556347349</v>
      </c>
    </row>
    <row r="3000" spans="1:17">
      <c r="A3000" s="842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363"/>
        <v>1.0617578356864641</v>
      </c>
      <c r="G3000">
        <f>LN(F3000/参数实验室!$E$58)/参数实验室!$E$59</f>
        <v>-0.15907768941624348</v>
      </c>
      <c r="H3000" s="905">
        <f>INDEX(神经网络!$F$10:$BN$70,MATCH(ROUND(G3000*2,1)/2,神经网络!$D$10:$D$70,0),MATCH(ROUND(E3000*2,1)/2,神经网络!$F$8:$BN$8,0))</f>
        <v>-0.46789075911576716</v>
      </c>
      <c r="I3000">
        <f t="shared" si="364"/>
        <v>2786104.2497869451</v>
      </c>
      <c r="J3000">
        <f t="shared" si="365"/>
        <v>2580.6113084074832</v>
      </c>
      <c r="K3000">
        <f t="shared" si="366"/>
        <v>1079.6295593644722</v>
      </c>
      <c r="L3000">
        <f>MIN(MAX(L2999*(1+MAX(MIN(((B3000-B2999)/B2999)/($K$7*卓尔金历!$O$8),0),-卓尔金历!$N$11))+MIN(MAX(((B3000-B2999)/B2999)/($K$7*卓尔金历!$O$8),0),卓尔金历!$N$11),0),1)</f>
        <v>0.62740544059749725</v>
      </c>
      <c r="M3000">
        <f t="shared" si="367"/>
        <v>660929.13417369255</v>
      </c>
      <c r="N3000">
        <f t="shared" si="368"/>
        <v>-2.420190777052396E-3</v>
      </c>
      <c r="O3000">
        <f t="shared" si="370"/>
        <v>1.4750754112374196E-2</v>
      </c>
      <c r="P3000">
        <f t="shared" si="371"/>
        <v>1</v>
      </c>
      <c r="Q3000">
        <f t="shared" si="369"/>
        <v>3329.4744376712993</v>
      </c>
    </row>
    <row r="3001" spans="1:17">
      <c r="A3001" s="842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363"/>
        <v>1.0917337101842932</v>
      </c>
      <c r="G3001">
        <f>LN(F3001/参数实验室!$E$58)/参数实验室!$E$59</f>
        <v>-0.14446516382077479</v>
      </c>
      <c r="H3001" s="905">
        <f>INDEX(神经网络!$F$10:$BN$70,MATCH(ROUND(G3001*2,1)/2,神经网络!$D$10:$D$70,0),MATCH(ROUND(E3001*2,1)/2,神经网络!$F$8:$BN$8,0))</f>
        <v>-0.46789075911576716</v>
      </c>
      <c r="I3001">
        <f t="shared" si="364"/>
        <v>2813309.8358537359</v>
      </c>
      <c r="J3001">
        <f t="shared" si="365"/>
        <v>2526.7547184868895</v>
      </c>
      <c r="K3001">
        <f t="shared" si="366"/>
        <v>1113.4083634118811</v>
      </c>
      <c r="L3001">
        <f>MIN(MAX(L3000*(1+MAX(MIN(((B3001-B3000)/B3000)/($K$7*卓尔金历!$O$8),0),-卓尔金历!$N$11))+MIN(MAX(((B3001-B3000)/B3000)/($K$7*卓尔金历!$O$8),0),卓尔金历!$N$11),0),1)</f>
        <v>0.2421304250822382</v>
      </c>
      <c r="M3001">
        <f t="shared" si="367"/>
        <v>664978.28449536499</v>
      </c>
      <c r="N3001">
        <f t="shared" si="368"/>
        <v>-2.0869702362820826E-2</v>
      </c>
      <c r="O3001">
        <f t="shared" si="370"/>
        <v>1.5202836104554111E-2</v>
      </c>
      <c r="P3001">
        <f t="shared" si="371"/>
        <v>1.0077472364518832E-2</v>
      </c>
      <c r="Q3001">
        <f t="shared" si="369"/>
        <v>3361.9858928252738</v>
      </c>
    </row>
    <row r="3002" spans="1:17">
      <c r="A3002" s="842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363"/>
        <v>1.0894594037335426</v>
      </c>
      <c r="G3002">
        <f>LN(F3002/参数实验室!$E$58)/参数实验室!$E$59</f>
        <v>-0.14555968347688059</v>
      </c>
      <c r="H3002" s="905">
        <f>INDEX(神经网络!$F$10:$BN$70,MATCH(ROUND(G3002*2,1)/2,神经网络!$D$10:$D$70,0),MATCH(ROUND(E3002*2,1)/2,神经网络!$F$8:$BN$8,0))</f>
        <v>-0.46789075911576716</v>
      </c>
      <c r="I3002">
        <f t="shared" si="364"/>
        <v>2814752.4826680995</v>
      </c>
      <c r="J3002">
        <f t="shared" si="365"/>
        <v>2523.9854754399239</v>
      </c>
      <c r="K3002">
        <f t="shared" si="366"/>
        <v>1115.2015374325781</v>
      </c>
      <c r="L3002">
        <f>MIN(MAX(L3001*(1+MAX(MIN(((B3002-B3001)/B3001)/($K$7*卓尔金历!$O$8),0),-卓尔金历!$N$11))+MIN(MAX(((B3002-B3001)/B3001)/($K$7*卓尔金历!$O$8),0),卓尔金历!$N$11),0),1)</f>
        <v>0.23432217590837284</v>
      </c>
      <c r="M3002">
        <f t="shared" si="367"/>
        <v>665060.85012254363</v>
      </c>
      <c r="N3002">
        <f t="shared" si="368"/>
        <v>-1.0959682895631143E-3</v>
      </c>
      <c r="O3002">
        <f t="shared" si="370"/>
        <v>1.5115505274427139E-2</v>
      </c>
      <c r="P3002">
        <f t="shared" si="371"/>
        <v>1</v>
      </c>
      <c r="Q3002">
        <f t="shared" si="369"/>
        <v>3362.003266430906</v>
      </c>
    </row>
    <row r="3003" spans="1:17">
      <c r="A3003" s="842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363"/>
        <v>1.0653855465804893</v>
      </c>
      <c r="G3003">
        <f>LN(F3003/参数实验室!$E$58)/参数实验室!$E$59</f>
        <v>-0.15728747575063512</v>
      </c>
      <c r="H3003" s="905">
        <f>INDEX(神经网络!$F$10:$BN$70,MATCH(ROUND(G3003*2,1)/2,神经网络!$D$10:$D$70,0),MATCH(ROUND(E3003*2,1)/2,神经网络!$F$8:$BN$8,0))</f>
        <v>-0.46789075911576716</v>
      </c>
      <c r="I3003">
        <f t="shared" si="364"/>
        <v>2800665.0639145048</v>
      </c>
      <c r="J3003">
        <f t="shared" si="365"/>
        <v>2550.9836000159585</v>
      </c>
      <c r="K3003">
        <f t="shared" si="366"/>
        <v>1097.8765460887262</v>
      </c>
      <c r="L3003">
        <f>MIN(MAX(L3002*(1+MAX(MIN(((B3003-B3002)/B3002)/($K$7*卓尔金历!$O$8),0),-卓尔金历!$N$11))+MIN(MAX(((B3003-B3002)/B3002)/($K$7*卓尔金历!$O$8),0),卓尔金历!$N$11),0),1)</f>
        <v>0.54906298466068404</v>
      </c>
      <c r="M3003">
        <f t="shared" si="367"/>
        <v>664280.90151299362</v>
      </c>
      <c r="N3003">
        <f t="shared" si="368"/>
        <v>1.0696624381853486E-2</v>
      </c>
      <c r="O3003">
        <f t="shared" si="370"/>
        <v>1.2001388809227045E-2</v>
      </c>
      <c r="P3003">
        <f t="shared" si="371"/>
        <v>0.13194937554579556</v>
      </c>
      <c r="Q3003">
        <f t="shared" si="369"/>
        <v>3345.1769386607743</v>
      </c>
    </row>
    <row r="3004" spans="1:17">
      <c r="A3004" s="842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363"/>
        <v>1.0734392951371352</v>
      </c>
      <c r="G3004">
        <f>LN(F3004/参数实验室!$E$58)/参数实验室!$E$59</f>
        <v>-0.1533347794960791</v>
      </c>
      <c r="H3004" s="905">
        <f>INDEX(神经网络!$F$10:$BN$70,MATCH(ROUND(G3004*2,1)/2,神经网络!$D$10:$D$70,0),MATCH(ROUND(E3004*2,1)/2,神经网络!$F$8:$BN$8,0))</f>
        <v>-0.46789075911576716</v>
      </c>
      <c r="I3004">
        <f t="shared" si="364"/>
        <v>2808226.5687462906</v>
      </c>
      <c r="J3004">
        <f t="shared" si="365"/>
        <v>2536.2635170184722</v>
      </c>
      <c r="K3004">
        <f t="shared" si="366"/>
        <v>1107.2298086941405</v>
      </c>
      <c r="L3004">
        <f>MIN(MAX(L3003*(1+MAX(MIN(((B3004-B3003)/B3003)/($K$7*卓尔金历!$O$8),0),-卓尔金历!$N$11))+MIN(MAX(((B3004-B3003)/B3003)/($K$7*卓尔金历!$O$8),0),卓尔金历!$N$11),0),1)</f>
        <v>0.45583826854506948</v>
      </c>
      <c r="M3004">
        <f t="shared" si="367"/>
        <v>665265.64018363063</v>
      </c>
      <c r="N3004">
        <f t="shared" si="368"/>
        <v>-5.7703557942881964E-3</v>
      </c>
      <c r="O3004">
        <f t="shared" si="370"/>
        <v>1.208041835030265E-2</v>
      </c>
      <c r="P3004">
        <f t="shared" si="371"/>
        <v>0.75972072206697694</v>
      </c>
      <c r="Q3004">
        <f t="shared" si="369"/>
        <v>3346.368656645308</v>
      </c>
    </row>
    <row r="3005" spans="1:17">
      <c r="A3005" s="842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363"/>
        <v>1.0629479244193256</v>
      </c>
      <c r="G3005">
        <f>LN(F3005/参数实验室!$E$58)/参数实验室!$E$59</f>
        <v>-0.15848972758160446</v>
      </c>
      <c r="H3005" s="905">
        <f>INDEX(神经网络!$F$10:$BN$70,MATCH(ROUND(G3005*2,1)/2,神经网络!$D$10:$D$70,0),MATCH(ROUND(E3005*2,1)/2,神经网络!$F$8:$BN$8,0))</f>
        <v>-0.46789075911576716</v>
      </c>
      <c r="I3005">
        <f t="shared" si="364"/>
        <v>2805055.4741299055</v>
      </c>
      <c r="J3005">
        <f t="shared" si="365"/>
        <v>2542.3845816208427</v>
      </c>
      <c r="K3005">
        <f t="shared" si="366"/>
        <v>1103.3167422458182</v>
      </c>
      <c r="L3005">
        <f>MIN(MAX(L3004*(1+MAX(MIN(((B3005-B3004)/B3004)/($K$7*卓尔金历!$O$8),0),-卓尔金历!$N$11))+MIN(MAX(((B3005-B3004)/B3004)/($K$7*卓尔金历!$O$8),0),卓尔金历!$N$11),0),1)</f>
        <v>0.52685143847097604</v>
      </c>
      <c r="M3005">
        <f t="shared" si="367"/>
        <v>664923.20141070278</v>
      </c>
      <c r="N3005">
        <f t="shared" si="368"/>
        <v>2.4134182277581085E-3</v>
      </c>
      <c r="O3005">
        <f t="shared" si="370"/>
        <v>1.2059920506407083E-2</v>
      </c>
      <c r="P3005">
        <f t="shared" si="371"/>
        <v>1</v>
      </c>
      <c r="Q3005">
        <f t="shared" si="369"/>
        <v>3343.4978442509127</v>
      </c>
    </row>
    <row r="3006" spans="1:17">
      <c r="A3006" s="842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363"/>
        <v>1.0691164563680819</v>
      </c>
      <c r="G3006">
        <f>LN(F3006/参数实验室!$E$58)/参数实验室!$E$59</f>
        <v>-0.15545268236286786</v>
      </c>
      <c r="H3006" s="905">
        <f>INDEX(神经网络!$F$10:$BN$70,MATCH(ROUND(G3006*2,1)/2,神经网络!$D$10:$D$70,0),MATCH(ROUND(E3006*2,1)/2,神经网络!$F$8:$BN$8,0))</f>
        <v>-0.46789075911576716</v>
      </c>
      <c r="I3006">
        <f t="shared" si="364"/>
        <v>2805784.6789687322</v>
      </c>
      <c r="J3006">
        <f t="shared" si="365"/>
        <v>2540.9720282510648</v>
      </c>
      <c r="K3006">
        <f t="shared" si="366"/>
        <v>1104.2170664507221</v>
      </c>
      <c r="L3006">
        <f>MIN(MAX(L3005*(1+MAX(MIN(((B3006-B3005)/B3005)/($K$7*卓尔金历!$O$8),0),-卓尔金历!$N$11))+MIN(MAX(((B3006-B3005)/B3005)/($K$7*卓尔金历!$O$8),0),卓尔金历!$N$11),0),1)</f>
        <v>0.51823836601875684</v>
      </c>
      <c r="M3006">
        <f t="shared" si="367"/>
        <v>665014.26981873473</v>
      </c>
      <c r="N3006">
        <f t="shared" si="368"/>
        <v>-5.5560176850867442E-4</v>
      </c>
      <c r="O3006">
        <f t="shared" si="370"/>
        <v>1.2062247153655401E-2</v>
      </c>
      <c r="P3006">
        <f t="shared" si="371"/>
        <v>1</v>
      </c>
      <c r="Q3006">
        <f t="shared" si="369"/>
        <v>3344.3670230707689</v>
      </c>
    </row>
    <row r="3007" spans="1:17">
      <c r="A3007" s="842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363"/>
        <v>1.0445983608698084</v>
      </c>
      <c r="G3007">
        <f>LN(F3007/参数实验室!$E$58)/参数实验室!$E$59</f>
        <v>-0.16762934748085684</v>
      </c>
      <c r="H3007" s="905">
        <f>INDEX(神经网络!$F$10:$BN$70,MATCH(ROUND(G3007*2,1)/2,神经网络!$D$10:$D$70,0),MATCH(ROUND(E3007*2,1)/2,神经网络!$F$8:$BN$8,0))</f>
        <v>-0.46789075911576716</v>
      </c>
      <c r="I3007">
        <f t="shared" si="364"/>
        <v>2792435.9381946605</v>
      </c>
      <c r="J3007">
        <f t="shared" si="365"/>
        <v>2566.8089860739769</v>
      </c>
      <c r="K3007">
        <f t="shared" si="366"/>
        <v>1087.9017306487569</v>
      </c>
      <c r="L3007">
        <f>MIN(MAX(L3006*(1+MAX(MIN(((B3007-B3006)/B3006)/($K$7*卓尔金历!$O$8),0),-卓尔金历!$N$11))+MIN(MAX(((B3007-B3006)/B3006)/($K$7*卓尔金历!$O$8),0),卓尔金历!$N$11),0),1)</f>
        <v>0.81742886832141781</v>
      </c>
      <c r="M3007">
        <f t="shared" si="367"/>
        <v>663374.63744087575</v>
      </c>
      <c r="N3007">
        <f t="shared" si="368"/>
        <v>1.0168139411080209E-2</v>
      </c>
      <c r="O3007">
        <f t="shared" si="370"/>
        <v>6.8168825268547237E-3</v>
      </c>
      <c r="P3007">
        <f t="shared" si="371"/>
        <v>7.2390733779714462E-3</v>
      </c>
      <c r="Q3007">
        <f t="shared" si="369"/>
        <v>3328.4559345332354</v>
      </c>
    </row>
    <row r="3008" spans="1:17">
      <c r="A3008" s="842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363"/>
        <v>1.0562805533900665</v>
      </c>
      <c r="G3008">
        <f>LN(F3008/参数实验室!$E$58)/参数实验室!$E$59</f>
        <v>-0.16179225793544283</v>
      </c>
      <c r="H3008" s="905">
        <f>INDEX(神经网络!$F$10:$BN$70,MATCH(ROUND(G3008*2,1)/2,神经网络!$D$10:$D$70,0),MATCH(ROUND(E3008*2,1)/2,神经网络!$F$8:$BN$8,0))</f>
        <v>-0.46789075911576716</v>
      </c>
      <c r="I3008">
        <f t="shared" si="364"/>
        <v>2793676.9529617908</v>
      </c>
      <c r="J3008">
        <f t="shared" si="365"/>
        <v>2564.3709349187952</v>
      </c>
      <c r="K3008">
        <f t="shared" si="366"/>
        <v>1089.4199879278608</v>
      </c>
      <c r="L3008">
        <f>MIN(MAX(L3007*(1+MAX(MIN(((B3008-B3007)/B3007)/($K$7*卓尔金历!$O$8),0),-卓尔金历!$N$11))+MIN(MAX(((B3008-B3007)/B3007)/($K$7*卓尔金历!$O$8),0),卓尔金历!$N$11),0),1)</f>
        <v>0.79458311175883667</v>
      </c>
      <c r="M3008">
        <f t="shared" si="367"/>
        <v>663615.62940712855</v>
      </c>
      <c r="N3008">
        <f t="shared" si="368"/>
        <v>-9.4983739281303929E-4</v>
      </c>
      <c r="O3008">
        <f t="shared" si="370"/>
        <v>6.8136052359828361E-3</v>
      </c>
      <c r="P3008">
        <f t="shared" si="371"/>
        <v>1</v>
      </c>
      <c r="Q3008">
        <f t="shared" si="369"/>
        <v>3328.4666428083669</v>
      </c>
    </row>
    <row r="3009" spans="1:17">
      <c r="A3009" s="842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363"/>
        <v>1.0423838234979181</v>
      </c>
      <c r="G3009">
        <f>LN(F3009/参数实验室!$E$58)/参数实验室!$E$59</f>
        <v>-0.16874321355804878</v>
      </c>
      <c r="H3009" s="905">
        <f>INDEX(神经网络!$F$10:$BN$70,MATCH(ROUND(G3009*2,1)/2,神经网络!$D$10:$D$70,0),MATCH(ROUND(E3009*2,1)/2,神经网络!$F$8:$BN$8,0))</f>
        <v>-0.42438257751774672</v>
      </c>
      <c r="I3009">
        <f t="shared" si="364"/>
        <v>2771163.1014186074</v>
      </c>
      <c r="J3009">
        <f t="shared" si="365"/>
        <v>2608.5391644387669</v>
      </c>
      <c r="K3009">
        <f t="shared" si="366"/>
        <v>1062.3429156045772</v>
      </c>
      <c r="L3009">
        <f>MIN(MAX(L3008*(1+MAX(MIN(((B3009-B3008)/B3008)/($K$7*卓尔金历!$O$8),0),-卓尔金历!$N$11))+MIN(MAX(((B3009-B3008)/B3008)/($K$7*卓尔金历!$O$8),0),卓尔金历!$N$11),0),1)</f>
        <v>1</v>
      </c>
      <c r="M3009">
        <f t="shared" si="367"/>
        <v>659366.21046792064</v>
      </c>
      <c r="N3009">
        <f t="shared" si="368"/>
        <v>1.7223806789625026E-2</v>
      </c>
      <c r="O3009">
        <f t="shared" si="370"/>
        <v>7.6076733665735438E-3</v>
      </c>
      <c r="P3009">
        <f t="shared" si="371"/>
        <v>1.2459688922242373E-3</v>
      </c>
      <c r="Q3009">
        <f t="shared" si="369"/>
        <v>3301.6429960072651</v>
      </c>
    </row>
    <row r="3010" spans="1:17">
      <c r="A3010" s="842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363"/>
        <v>1.0584156026420992</v>
      </c>
      <c r="G3010">
        <f>LN(F3010/参数实验室!$E$58)/参数实验室!$E$59</f>
        <v>-0.16073244647301027</v>
      </c>
      <c r="H3010" s="905">
        <f>INDEX(神经网络!$F$10:$BN$70,MATCH(ROUND(G3010*2,1)/2,神经网络!$D$10:$D$70,0),MATCH(ROUND(E3010*2,1)/2,神经网络!$F$8:$BN$8,0))</f>
        <v>-0.46789075911576716</v>
      </c>
      <c r="I3010">
        <f t="shared" si="364"/>
        <v>2781246.3272181479</v>
      </c>
      <c r="J3010">
        <f t="shared" si="365"/>
        <v>2586.1737360839525</v>
      </c>
      <c r="K3010">
        <f t="shared" si="366"/>
        <v>1075.4290357265709</v>
      </c>
      <c r="L3010">
        <f>MIN(MAX(L3009*(1+MAX(MIN(((B3010-B3009)/B3009)/($K$7*卓尔金历!$O$8),0),-卓尔金历!$N$11))+MIN(MAX(((B3010-B3009)/B3009)/($K$7*卓尔金历!$O$8),0),卓尔金历!$N$11),0),1)</f>
        <v>0.74771805549849746</v>
      </c>
      <c r="M3010">
        <f t="shared" si="367"/>
        <v>661765.39743072772</v>
      </c>
      <c r="N3010">
        <f t="shared" si="368"/>
        <v>-8.5739285266304508E-3</v>
      </c>
      <c r="O3010">
        <f t="shared" si="370"/>
        <v>7.8249904237487362E-3</v>
      </c>
      <c r="P3010">
        <f t="shared" si="371"/>
        <v>6.912305245976599E-3</v>
      </c>
      <c r="Q3010">
        <f t="shared" si="369"/>
        <v>3301.6579643843747</v>
      </c>
    </row>
    <row r="3011" spans="1:17">
      <c r="A3011" s="842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363"/>
        <v>1.0847945155732852</v>
      </c>
      <c r="G3011">
        <f>LN(F3011/参数实验室!$E$58)/参数实验室!$E$59</f>
        <v>-0.14781184836574174</v>
      </c>
      <c r="H3011" s="905">
        <f>INDEX(神经网络!$F$10:$BN$70,MATCH(ROUND(G3011*2,1)/2,神经网络!$D$10:$D$70,0),MATCH(ROUND(E3011*2,1)/2,神经网络!$F$8:$BN$8,0))</f>
        <v>-0.46789075911576716</v>
      </c>
      <c r="I3011">
        <f t="shared" si="364"/>
        <v>2797088.1383962366</v>
      </c>
      <c r="J3011">
        <f t="shared" si="365"/>
        <v>2554.6905550456859</v>
      </c>
      <c r="K3011">
        <f t="shared" si="366"/>
        <v>1094.8833442358798</v>
      </c>
      <c r="L3011">
        <f>MIN(MAX(L3010*(1+MAX(MIN(((B3011-B3010)/B3010)/($K$7*卓尔金历!$O$8),0),-卓尔金历!$N$11))+MIN(MAX(((B3011-B3010)/B3010)/($K$7*卓尔金历!$O$8),0),卓尔金历!$N$11),0),1)</f>
        <v>0.47988443713832096</v>
      </c>
      <c r="M3011">
        <f t="shared" si="367"/>
        <v>664583.82773956808</v>
      </c>
      <c r="N3011">
        <f t="shared" si="368"/>
        <v>-1.2173652759284091E-2</v>
      </c>
      <c r="O3011">
        <f t="shared" si="370"/>
        <v>7.98462574020967E-3</v>
      </c>
      <c r="P3011">
        <f t="shared" si="371"/>
        <v>4.5247530089548692E-3</v>
      </c>
      <c r="Q3011">
        <f t="shared" si="369"/>
        <v>3301.7879575040588</v>
      </c>
    </row>
    <row r="3012" spans="1:17">
      <c r="A3012" s="842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363"/>
        <v>1.1067696832232958</v>
      </c>
      <c r="G3012">
        <f>LN(F3012/参数实验室!$E$58)/参数实验室!$E$59</f>
        <v>-0.13728590331882889</v>
      </c>
      <c r="H3012" s="905">
        <f>INDEX(神经网络!$F$10:$BN$70,MATCH(ROUND(G3012*2,1)/2,神经网络!$D$10:$D$70,0),MATCH(ROUND(E3012*2,1)/2,神经网络!$F$8:$BN$8,0))</f>
        <v>-0.46789075911576716</v>
      </c>
      <c r="I3012">
        <f t="shared" si="364"/>
        <v>2796767.2059894884</v>
      </c>
      <c r="J3012">
        <f t="shared" si="365"/>
        <v>2555.317026455446</v>
      </c>
      <c r="K3012">
        <f t="shared" si="366"/>
        <v>1094.489324429918</v>
      </c>
      <c r="L3012">
        <f>MIN(MAX(L3011*(1+MAX(MIN(((B3012-B3011)/B3011)/($K$7*卓尔金历!$O$8),0),-卓尔金历!$N$11))+MIN(MAX(((B3012-B3011)/B3011)/($K$7*卓尔金历!$O$8),0),卓尔金历!$N$11),0),1)</f>
        <v>0.48709998421324818</v>
      </c>
      <c r="M3012">
        <f t="shared" si="367"/>
        <v>664547.23509005061</v>
      </c>
      <c r="N3012">
        <f t="shared" si="368"/>
        <v>2.4522398946625652E-4</v>
      </c>
      <c r="O3012">
        <f t="shared" si="370"/>
        <v>7.9479899109230721E-3</v>
      </c>
      <c r="P3012">
        <f t="shared" si="371"/>
        <v>1</v>
      </c>
      <c r="Q3012">
        <f t="shared" si="369"/>
        <v>3301.7862433435789</v>
      </c>
    </row>
    <row r="3013" spans="1:17">
      <c r="A3013" s="842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372">C3013/B3013</f>
        <v>1.0941081155688428</v>
      </c>
      <c r="G3013">
        <f>LN(F3013/参数实验室!$E$58)/参数实验室!$E$59</f>
        <v>-0.1433249012990491</v>
      </c>
      <c r="H3013" s="905">
        <f>INDEX(神经网络!$F$10:$BN$70,MATCH(ROUND(G3013*2,1)/2,神经网络!$D$10:$D$70,0),MATCH(ROUND(E3013*2,1)/2,神经网络!$F$8:$BN$8,0))</f>
        <v>-0.46789075911576716</v>
      </c>
      <c r="I3013">
        <f t="shared" si="364"/>
        <v>2794378.4482210213</v>
      </c>
      <c r="J3013">
        <f t="shared" si="365"/>
        <v>2559.9816447867179</v>
      </c>
      <c r="K3013">
        <f t="shared" si="366"/>
        <v>1091.561907840879</v>
      </c>
      <c r="L3013">
        <f>MIN(MAX(L3012*(1+MAX(MIN(((B3013-B3012)/B3012)/($K$7*卓尔金历!$O$8),0),-卓尔金历!$N$11))+MIN(MAX(((B3013-B3012)/B3012)/($K$7*卓尔金历!$O$8),0),卓尔金历!$N$11),0),1)</f>
        <v>0.54081276497501196</v>
      </c>
      <c r="M3013">
        <f t="shared" si="367"/>
        <v>664270.75760852359</v>
      </c>
      <c r="N3013">
        <f t="shared" si="368"/>
        <v>1.8254558174106322E-3</v>
      </c>
      <c r="O3013">
        <f t="shared" si="370"/>
        <v>7.8667562851207767E-3</v>
      </c>
      <c r="P3013">
        <f t="shared" si="371"/>
        <v>1</v>
      </c>
      <c r="Q3013">
        <f t="shared" si="369"/>
        <v>3298.9661417914317</v>
      </c>
    </row>
    <row r="3014" spans="1:17">
      <c r="A3014" s="842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372"/>
        <v>1.0979691346218452</v>
      </c>
      <c r="G3014">
        <f>LN(F3014/参数实验室!$E$58)/参数实验室!$E$59</f>
        <v>-0.1414759942353718</v>
      </c>
      <c r="H3014" s="905">
        <f>INDEX(神经网络!$F$10:$BN$70,MATCH(ROUND(G3014*2,1)/2,神经网络!$D$10:$D$70,0),MATCH(ROUND(E3014*2,1)/2,神经网络!$F$8:$BN$8,0))</f>
        <v>-0.46789075911576716</v>
      </c>
      <c r="I3014">
        <f t="shared" si="364"/>
        <v>2797626.9473914946</v>
      </c>
      <c r="J3014">
        <f t="shared" si="365"/>
        <v>2553.6211643589618</v>
      </c>
      <c r="K3014">
        <f t="shared" si="366"/>
        <v>1095.5528511582438</v>
      </c>
      <c r="L3014">
        <f>MIN(MAX(L3013*(1+MAX(MIN(((B3014-B3013)/B3013)/($K$7*卓尔金历!$O$8),0),-卓尔金历!$N$11))+MIN(MAX(((B3014-B3013)/B3013)/($K$7*卓尔金历!$O$8),0),卓尔金历!$N$11),0),1)</f>
        <v>0.50127552817134191</v>
      </c>
      <c r="M3014">
        <f t="shared" si="367"/>
        <v>664688.38560561987</v>
      </c>
      <c r="N3014">
        <f t="shared" si="368"/>
        <v>-2.4845804815471738E-3</v>
      </c>
      <c r="O3014">
        <f t="shared" si="370"/>
        <v>7.7561851088361472E-3</v>
      </c>
      <c r="P3014">
        <f t="shared" si="371"/>
        <v>1</v>
      </c>
      <c r="Q3014">
        <f t="shared" si="369"/>
        <v>3302.8012303356668</v>
      </c>
    </row>
    <row r="3015" spans="1:17">
      <c r="A3015" s="842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372"/>
        <v>1.1022050523424569</v>
      </c>
      <c r="G3015">
        <f>LN(F3015/参数实验室!$E$58)/参数实验室!$E$59</f>
        <v>-0.13945502580303529</v>
      </c>
      <c r="H3015" s="905">
        <f>INDEX(神经网络!$F$10:$BN$70,MATCH(ROUND(G3015*2,1)/2,神经网络!$D$10:$D$70,0),MATCH(ROUND(E3015*2,1)/2,神经网络!$F$8:$BN$8,0))</f>
        <v>-0.46789075911576716</v>
      </c>
      <c r="I3015">
        <f t="shared" si="364"/>
        <v>2807874.428603143</v>
      </c>
      <c r="J3015">
        <f t="shared" si="365"/>
        <v>2533.6299429392257</v>
      </c>
      <c r="K3015">
        <f t="shared" si="366"/>
        <v>1108.2417289976336</v>
      </c>
      <c r="L3015">
        <f>MIN(MAX(L3014*(1+MAX(MIN(((B3015-B3014)/B3014)/($K$7*卓尔金历!$O$8),0),-卓尔金历!$N$11))+MIN(MAX(((B3015-B3014)/B3014)/($K$7*卓尔金历!$O$8),0),卓尔金历!$N$11),0),1)</f>
        <v>0.38580645646674439</v>
      </c>
      <c r="M3015">
        <f t="shared" si="367"/>
        <v>665908.84102911013</v>
      </c>
      <c r="N3015">
        <f t="shared" si="368"/>
        <v>-7.8285775896419583E-3</v>
      </c>
      <c r="O3015">
        <f t="shared" si="370"/>
        <v>7.9071880265262837E-3</v>
      </c>
      <c r="P3015">
        <f t="shared" si="371"/>
        <v>1.7825070849420605E-2</v>
      </c>
      <c r="Q3015">
        <f t="shared" si="369"/>
        <v>3314.8991240828054</v>
      </c>
    </row>
    <row r="3016" spans="1:17">
      <c r="A3016" s="842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372"/>
        <v>1.1244067241479812</v>
      </c>
      <c r="G3016">
        <f>LN(F3016/参数实验室!$E$58)/参数实验室!$E$59</f>
        <v>-0.12898798028354602</v>
      </c>
      <c r="H3016" s="905">
        <f>INDEX(神经网络!$F$10:$BN$70,MATCH(ROUND(G3016*2,1)/2,神经网络!$D$10:$D$70,0),MATCH(ROUND(E3016*2,1)/2,神经网络!$F$8:$BN$8,0))</f>
        <v>-0.58531585350700877</v>
      </c>
      <c r="I3016">
        <f t="shared" si="364"/>
        <v>2808279.9713529036</v>
      </c>
      <c r="J3016">
        <f t="shared" si="365"/>
        <v>2532.8478512429647</v>
      </c>
      <c r="K3016">
        <f t="shared" si="366"/>
        <v>1108.7440447616204</v>
      </c>
      <c r="L3016">
        <f>MIN(MAX(L3015*(1+MAX(MIN(((B3016-B3015)/B3015)/($K$7*卓尔金历!$O$8),0),-卓尔金历!$N$11))+MIN(MAX(((B3016-B3015)/B3015)/($K$7*卓尔金历!$O$8),0),卓尔金历!$N$11),0),1)</f>
        <v>0.38230224509991395</v>
      </c>
      <c r="M3016">
        <f t="shared" si="367"/>
        <v>665945.94695150957</v>
      </c>
      <c r="N3016">
        <f t="shared" si="368"/>
        <v>-3.0868426481960655E-4</v>
      </c>
      <c r="O3016">
        <f t="shared" si="370"/>
        <v>7.8389685871426817E-3</v>
      </c>
      <c r="P3016">
        <f t="shared" si="371"/>
        <v>1</v>
      </c>
      <c r="Q3016">
        <f t="shared" si="369"/>
        <v>3314.9076582381008</v>
      </c>
    </row>
    <row r="3017" spans="1:17">
      <c r="A3017" s="842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372"/>
        <v>1.2688471330094875</v>
      </c>
      <c r="G3017">
        <f>LN(F3017/参数实验室!$E$58)/参数实验室!$E$59</f>
        <v>-6.5557700838100724E-2</v>
      </c>
      <c r="H3017" s="905">
        <f>INDEX(神经网络!$F$10:$BN$70,MATCH(ROUND(G3017*2,1)/2,神经网络!$D$10:$D$70,0),MATCH(ROUND(E3017*2,1)/2,神经网络!$F$8:$BN$8,0))</f>
        <v>-0.40139588355012412</v>
      </c>
      <c r="I3017">
        <f t="shared" si="364"/>
        <v>2986570.0331809223</v>
      </c>
      <c r="J3017">
        <f t="shared" si="365"/>
        <v>2258.1181916124633</v>
      </c>
      <c r="K3017">
        <f t="shared" si="366"/>
        <v>1322.5924330596224</v>
      </c>
      <c r="L3017">
        <f>MIN(MAX(L3016*(1+MAX(MIN(((B3017-B3016)/B3016)/($K$7*卓尔金历!$O$8),0),-卓尔金历!$N$11))+MIN(MAX(((B3017-B3016)/B3016)/($K$7*卓尔金历!$O$8),0),卓尔金历!$N$11),0),1)</f>
        <v>0</v>
      </c>
      <c r="M3017">
        <f t="shared" si="367"/>
        <v>682109.34102897393</v>
      </c>
      <c r="N3017">
        <f t="shared" si="368"/>
        <v>-0.10846670458143826</v>
      </c>
      <c r="O3017">
        <f t="shared" si="370"/>
        <v>2.4200076486232111E-2</v>
      </c>
      <c r="P3017">
        <f t="shared" si="371"/>
        <v>0</v>
      </c>
      <c r="Q3017">
        <f t="shared" si="369"/>
        <v>3525.3621347754665</v>
      </c>
    </row>
    <row r="3018" spans="1:17">
      <c r="A3018" s="842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372"/>
        <v>1.3040023740442626</v>
      </c>
      <c r="G3018">
        <f>LN(F3018/参数实验室!$E$58)/参数实验室!$E$59</f>
        <v>-5.1213668060698131E-2</v>
      </c>
      <c r="H3018" s="905">
        <f>INDEX(神经网络!$F$10:$BN$70,MATCH(ROUND(G3018*2,1)/2,神经网络!$D$10:$D$70,0),MATCH(ROUND(E3018*2,1)/2,神经网络!$F$8:$BN$8,0))</f>
        <v>-0.40139588355012412</v>
      </c>
      <c r="I3018">
        <f t="shared" si="364"/>
        <v>3008420.9560383251</v>
      </c>
      <c r="J3018">
        <f t="shared" si="365"/>
        <v>2216.9586209648437</v>
      </c>
      <c r="K3018">
        <f t="shared" si="366"/>
        <v>1357.0036569870792</v>
      </c>
      <c r="L3018">
        <f>MIN(MAX(L3017*(1+MAX(MIN(((B3018-B3017)/B3017)/($K$7*卓尔金历!$O$8),0),-卓尔金历!$N$11))+MIN(MAX(((B3018-B3017)/B3017)/($K$7*卓尔金历!$O$8),0),卓尔金历!$N$11),0),1)</f>
        <v>0</v>
      </c>
      <c r="M3018">
        <f t="shared" si="367"/>
        <v>682109.34102897393</v>
      </c>
      <c r="N3018">
        <f t="shared" si="368"/>
        <v>-1.8227376583078075E-2</v>
      </c>
      <c r="O3018">
        <f t="shared" si="370"/>
        <v>2.4247549736522035E-2</v>
      </c>
      <c r="P3018">
        <f t="shared" si="371"/>
        <v>0.3164974567927103</v>
      </c>
      <c r="Q3018">
        <f t="shared" si="369"/>
        <v>3525.3621347754665</v>
      </c>
    </row>
    <row r="3019" spans="1:17">
      <c r="A3019" s="842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372"/>
        <v>1.2992186542706055</v>
      </c>
      <c r="G3019">
        <f>LN(F3019/参数实验室!$E$58)/参数实验室!$E$59</f>
        <v>-5.3142630267903529E-2</v>
      </c>
      <c r="H3019" s="905">
        <f>INDEX(神经网络!$F$10:$BN$70,MATCH(ROUND(G3019*2,1)/2,神经网络!$D$10:$D$70,0),MATCH(ROUND(E3019*2,1)/2,神经网络!$F$8:$BN$8,0))</f>
        <v>-0.40139588355012412</v>
      </c>
      <c r="I3019">
        <f t="shared" si="364"/>
        <v>3009675.0536738671</v>
      </c>
      <c r="J3019">
        <f t="shared" si="365"/>
        <v>2214.6562387773811</v>
      </c>
      <c r="K3019">
        <f t="shared" si="366"/>
        <v>1358.9806855692343</v>
      </c>
      <c r="L3019">
        <f>MIN(MAX(L3018*(1+MAX(MIN(((B3019-B3018)/B3018)/($K$7*卓尔金历!$O$8),0),-卓尔金历!$N$11))+MIN(MAX(((B3019-B3018)/B3018)/($K$7*卓尔金历!$O$8),0),卓尔金历!$N$11),0),1)</f>
        <v>0</v>
      </c>
      <c r="M3019">
        <f t="shared" si="367"/>
        <v>682109.34102897393</v>
      </c>
      <c r="N3019">
        <f t="shared" si="368"/>
        <v>-1.0385318723092551E-3</v>
      </c>
      <c r="O3019">
        <f t="shared" si="370"/>
        <v>2.4224790155176649E-2</v>
      </c>
      <c r="P3019">
        <f t="shared" si="371"/>
        <v>1</v>
      </c>
      <c r="Q3019">
        <f t="shared" si="369"/>
        <v>3525.8272565849102</v>
      </c>
    </row>
    <row r="3020" spans="1:17">
      <c r="A3020" s="842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372"/>
        <v>1.3062109092825269</v>
      </c>
      <c r="G3020">
        <f>LN(F3020/参数实验室!$E$58)/参数实验室!$E$59</f>
        <v>-5.0325496252583979E-2</v>
      </c>
      <c r="H3020" s="905">
        <f>INDEX(神经网络!$F$10:$BN$70,MATCH(ROUND(G3020*2,1)/2,神经网络!$D$10:$D$70,0),MATCH(ROUND(E3020*2,1)/2,神经网络!$F$8:$BN$8,0))</f>
        <v>-0.40139588355012412</v>
      </c>
      <c r="I3020">
        <f t="shared" si="364"/>
        <v>2999203.2097879932</v>
      </c>
      <c r="J3020">
        <f t="shared" si="365"/>
        <v>2233.8533977095867</v>
      </c>
      <c r="K3020">
        <f t="shared" si="366"/>
        <v>1342.6141629809433</v>
      </c>
      <c r="L3020">
        <f>MIN(MAX(L3019*(1+MAX(MIN(((B3020-B3019)/B3019)/($K$7*卓尔金历!$O$8),0),-卓尔金历!$N$11))+MIN(MAX(((B3020-B3019)/B3019)/($K$7*卓尔金历!$O$8),0),卓尔金历!$N$11),0),1)</f>
        <v>0.25505682377999678</v>
      </c>
      <c r="M3020">
        <f t="shared" si="367"/>
        <v>682109.34102897393</v>
      </c>
      <c r="N3020">
        <f t="shared" si="368"/>
        <v>8.6682341918687938E-3</v>
      </c>
      <c r="O3020">
        <f t="shared" si="370"/>
        <v>2.4433154716653294E-2</v>
      </c>
      <c r="P3020">
        <f t="shared" si="371"/>
        <v>1</v>
      </c>
      <c r="Q3020">
        <f t="shared" si="369"/>
        <v>3513.5595160677249</v>
      </c>
    </row>
    <row r="3021" spans="1:17">
      <c r="A3021" s="842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372"/>
        <v>1.3997186801472048</v>
      </c>
      <c r="G3021">
        <f>LN(F3021/参数实验室!$E$58)/参数实验室!$E$59</f>
        <v>-1.4036687091552473E-2</v>
      </c>
      <c r="H3021" s="905">
        <f>INDEX(神经网络!$F$10:$BN$70,MATCH(ROUND(G3021*2,1)/2,神经网络!$D$10:$D$70,0),MATCH(ROUND(E3021*2,1)/2,神经网络!$F$8:$BN$8,0))</f>
        <v>-0.35385176516398764</v>
      </c>
      <c r="I3021">
        <f t="shared" si="364"/>
        <v>3065365.5553916465</v>
      </c>
      <c r="J3021">
        <f t="shared" si="365"/>
        <v>2111.0849527153728</v>
      </c>
      <c r="K3021">
        <f t="shared" si="366"/>
        <v>1452.0332549615471</v>
      </c>
      <c r="L3021">
        <f>MIN(MAX(L3020*(1+MAX(MIN(((B3021-B3020)/B3020)/($K$7*卓尔金历!$O$8),0),-卓尔金历!$N$11))+MIN(MAX(((B3021-B3020)/B3020)/($K$7*卓尔金历!$O$8),0),卓尔金历!$N$11),0),1)</f>
        <v>0</v>
      </c>
      <c r="M3021">
        <f t="shared" si="367"/>
        <v>685947.26127291482</v>
      </c>
      <c r="N3021">
        <f t="shared" si="368"/>
        <v>-5.4958147710181392E-2</v>
      </c>
      <c r="O3021">
        <f t="shared" si="370"/>
        <v>2.6476892478881624E-2</v>
      </c>
      <c r="P3021">
        <f t="shared" si="371"/>
        <v>6.5896322313845884E-3</v>
      </c>
      <c r="Q3021">
        <f t="shared" si="369"/>
        <v>3591.0685485475578</v>
      </c>
    </row>
    <row r="3022" spans="1:17">
      <c r="A3022" s="842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372"/>
        <v>1.6577270482726352</v>
      </c>
      <c r="G3022">
        <f>LN(F3022/参数实验室!$E$58)/参数实验室!$E$59</f>
        <v>7.4756095232549863E-2</v>
      </c>
      <c r="H3022" s="905">
        <f>INDEX(神经网络!$F$10:$BN$70,MATCH(ROUND(G3022*2,1)/2,神经网络!$D$10:$D$70,0),MATCH(ROUND(E3022*2,1)/2,神经网络!$F$8:$BN$8,0))</f>
        <v>-0.18122163345940698</v>
      </c>
      <c r="I3022">
        <f t="shared" si="364"/>
        <v>3229903.5577790365</v>
      </c>
      <c r="J3022">
        <f t="shared" si="365"/>
        <v>1790.8503252064945</v>
      </c>
      <c r="K3022">
        <f t="shared" si="366"/>
        <v>1803.5586292822163</v>
      </c>
      <c r="L3022">
        <f>MIN(MAX(L3021*(1+MAX(MIN(((B3022-B3021)/B3021)/($K$7*卓尔金历!$O$8),0),-卓尔金历!$N$11))+MIN(MAX(((B3022-B3021)/B3021)/($K$7*卓尔金历!$O$8),0),卓尔金历!$N$11),0),1)</f>
        <v>0</v>
      </c>
      <c r="M3022">
        <f t="shared" si="367"/>
        <v>685947.26127291482</v>
      </c>
      <c r="N3022">
        <f t="shared" si="368"/>
        <v>-0.15169196630243506</v>
      </c>
      <c r="O3022">
        <f t="shared" si="370"/>
        <v>4.0289748660107469E-2</v>
      </c>
      <c r="P3022">
        <f t="shared" si="371"/>
        <v>0</v>
      </c>
      <c r="Q3022">
        <f t="shared" si="369"/>
        <v>3592.338738929257</v>
      </c>
    </row>
    <row r="3023" spans="1:17">
      <c r="A3023" s="842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372"/>
        <v>1.6599841573193179</v>
      </c>
      <c r="G3023">
        <f>LN(F3023/参数实验室!$E$58)/参数实验室!$E$59</f>
        <v>7.5470233937327921E-2</v>
      </c>
      <c r="H3023" s="905">
        <f>INDEX(神经网络!$F$10:$BN$70,MATCH(ROUND(G3023*2,1)/2,神经网络!$D$10:$D$70,0),MATCH(ROUND(E3023*2,1)/2,神经网络!$F$8:$BN$8,0))</f>
        <v>-0.17609291120476139</v>
      </c>
      <c r="I3023">
        <f t="shared" si="364"/>
        <v>3208761.2829143852</v>
      </c>
      <c r="J3023">
        <f t="shared" si="365"/>
        <v>1855.5364909620507</v>
      </c>
      <c r="K3023">
        <f t="shared" si="366"/>
        <v>1729.2903149809358</v>
      </c>
      <c r="L3023">
        <f>MIN(MAX(L3022*(1+MAX(MIN(((B3023-B3022)/B3022)/($K$7*卓尔金历!$O$8),0),-卓尔金历!$N$11))+MIN(MAX(((B3023-B3022)/B3022)/($K$7*卓尔金历!$O$8),0),卓尔金历!$N$11),0),1)</f>
        <v>1</v>
      </c>
      <c r="M3023">
        <f t="shared" si="367"/>
        <v>685947.26127291482</v>
      </c>
      <c r="N3023">
        <f t="shared" si="368"/>
        <v>3.6120364077940233E-2</v>
      </c>
      <c r="O3023">
        <f t="shared" si="370"/>
        <v>4.1673616147952897E-2</v>
      </c>
      <c r="P3023">
        <f t="shared" si="371"/>
        <v>0.18906305669220419</v>
      </c>
      <c r="Q3023">
        <f t="shared" si="369"/>
        <v>3592.338738929257</v>
      </c>
    </row>
    <row r="3024" spans="1:17">
      <c r="A3024" s="842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372"/>
        <v>1.7471069986056267</v>
      </c>
      <c r="G3024">
        <f>LN(F3024/参数实验室!$E$58)/参数实验室!$E$59</f>
        <v>0.10231820711227124</v>
      </c>
      <c r="H3024" s="905">
        <f>INDEX(神经网络!$F$10:$BN$70,MATCH(ROUND(G3024*2,1)/2,神经网络!$D$10:$D$70,0),MATCH(ROUND(E3024*2,1)/2,神经网络!$F$8:$BN$8,0))</f>
        <v>-0.12697389629421324</v>
      </c>
      <c r="I3024">
        <f t="shared" si="364"/>
        <v>3223929.3540429114</v>
      </c>
      <c r="J3024">
        <f t="shared" si="365"/>
        <v>1805.7260284904814</v>
      </c>
      <c r="K3024">
        <f t="shared" si="366"/>
        <v>1785.3923038025841</v>
      </c>
      <c r="L3024">
        <f>MIN(MAX(L3023*(1+MAX(MIN(((B3024-B3023)/B3023)/($K$7*卓尔金历!$O$8),0),-卓尔金历!$N$11))+MIN(MAX(((B3024-B3023)/B3023)/($K$7*卓尔金历!$O$8),0),卓尔金历!$N$11),0),1)</f>
        <v>0.21012678799438467</v>
      </c>
      <c r="M3024">
        <f t="shared" si="367"/>
        <v>689189.78881923179</v>
      </c>
      <c r="N3024">
        <f t="shared" si="368"/>
        <v>-2.6844237617630346E-2</v>
      </c>
      <c r="O3024">
        <f t="shared" si="370"/>
        <v>4.1397165255332241E-2</v>
      </c>
      <c r="P3024">
        <f t="shared" si="371"/>
        <v>0.49288623299794682</v>
      </c>
      <c r="Q3024">
        <f t="shared" si="369"/>
        <v>3595.5492702015035</v>
      </c>
    </row>
    <row r="3025" spans="1:17">
      <c r="A3025" s="842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372"/>
        <v>1.7853511617313109</v>
      </c>
      <c r="G3025">
        <f>LN(F3025/参数实验室!$E$58)/参数实验室!$E$59</f>
        <v>0.11368331720977522</v>
      </c>
      <c r="H3025" s="905">
        <f>INDEX(神经网络!$F$10:$BN$70,MATCH(ROUND(G3025*2,1)/2,神经网络!$D$10:$D$70,0),MATCH(ROUND(E3025*2,1)/2,神经网络!$F$8:$BN$8,0))</f>
        <v>-0.12697389629421324</v>
      </c>
      <c r="I3025">
        <f t="shared" si="364"/>
        <v>3236132.214864105</v>
      </c>
      <c r="J3025">
        <f t="shared" si="365"/>
        <v>1751.8973704161829</v>
      </c>
      <c r="K3025">
        <f t="shared" si="366"/>
        <v>1847.2156357511544</v>
      </c>
      <c r="L3025">
        <f>MIN(MAX(L3024*(1+MAX(MIN(((B3025-B3024)/B3024)/($K$7*卓尔金历!$O$8),0),-卓尔金历!$N$11))+MIN(MAX(((B3025-B3024)/B3024)/($K$7*卓尔金历!$O$8),0),卓尔金历!$N$11),0),1)</f>
        <v>2.5816563637299794E-2</v>
      </c>
      <c r="M3025">
        <f t="shared" si="367"/>
        <v>689737.93500644562</v>
      </c>
      <c r="N3025">
        <f t="shared" si="368"/>
        <v>-2.9809980708589128E-2</v>
      </c>
      <c r="O3025">
        <f t="shared" si="370"/>
        <v>4.144765489774338E-2</v>
      </c>
      <c r="P3025">
        <f t="shared" si="371"/>
        <v>0.38462921871251682</v>
      </c>
      <c r="Q3025">
        <f t="shared" si="369"/>
        <v>3602.2571932774558</v>
      </c>
    </row>
    <row r="3026" spans="1:17">
      <c r="A3026" s="842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372"/>
        <v>1.8032329771359139</v>
      </c>
      <c r="G3026">
        <f>LN(F3026/参数实验室!$E$58)/参数实验室!$E$59</f>
        <v>0.11891402683235196</v>
      </c>
      <c r="H3026" s="905">
        <f>INDEX(神经网络!$F$10:$BN$70,MATCH(ROUND(G3026*2,1)/2,神经网络!$D$10:$D$70,0),MATCH(ROUND(E3026*2,1)/2,神经网络!$F$8:$BN$8,0))</f>
        <v>-1.9336419178296357E-2</v>
      </c>
      <c r="I3026">
        <f t="shared" si="364"/>
        <v>3241875.8886928475</v>
      </c>
      <c r="J3026">
        <f t="shared" si="365"/>
        <v>1727.4091217429457</v>
      </c>
      <c r="K3026">
        <f t="shared" si="366"/>
        <v>1876.7273183215646</v>
      </c>
      <c r="L3026">
        <f>MIN(MAX(L3025*(1+MAX(MIN(((B3026-B3025)/B3025)/($K$7*卓尔金历!$O$8),0),-卓尔金历!$N$11))+MIN(MAX(((B3026-B3025)/B3025)/($K$7*卓尔金历!$O$8),0),卓尔金历!$N$11),0),1)</f>
        <v>1.5198292494130955E-2</v>
      </c>
      <c r="M3026">
        <f t="shared" si="367"/>
        <v>689769.53929796955</v>
      </c>
      <c r="N3026">
        <f t="shared" si="368"/>
        <v>-1.3978129704835264E-2</v>
      </c>
      <c r="O3026">
        <f t="shared" si="370"/>
        <v>4.1237264496602935E-2</v>
      </c>
      <c r="P3026">
        <f t="shared" si="371"/>
        <v>1</v>
      </c>
      <c r="Q3026">
        <f t="shared" si="369"/>
        <v>3604.7163176972535</v>
      </c>
    </row>
    <row r="3027" spans="1:17">
      <c r="A3027" s="842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372"/>
        <v>2.1314897361819214</v>
      </c>
      <c r="G3027">
        <f>LN(F3027/参数实验室!$E$58)/参数实验室!$E$59</f>
        <v>0.20669061156700089</v>
      </c>
      <c r="H3027" s="905">
        <f>INDEX(神经网络!$F$10:$BN$70,MATCH(ROUND(G3027*2,1)/2,神经网络!$D$10:$D$70,0),MATCH(ROUND(E3027*2,1)/2,神经网络!$F$8:$BN$8,0))</f>
        <v>-3.5300720121909546E-2</v>
      </c>
      <c r="I3027">
        <f t="shared" si="364"/>
        <v>3250882.0824573585</v>
      </c>
      <c r="J3027">
        <f t="shared" si="365"/>
        <v>1479.2306771477579</v>
      </c>
      <c r="K3027">
        <f t="shared" si="366"/>
        <v>2197.6843319161594</v>
      </c>
      <c r="L3027">
        <f>MIN(MAX(L3026*(1+MAX(MIN(((B3027-B3026)/B3026)/($K$7*卓尔金历!$O$8),0),-卓尔金历!$N$11))+MIN(MAX(((B3027-B3026)/B3026)/($K$7*卓尔金历!$O$8),0),卓尔金历!$N$11),0),1)</f>
        <v>0</v>
      </c>
      <c r="M3027">
        <f t="shared" si="367"/>
        <v>689798.66280773934</v>
      </c>
      <c r="N3027">
        <f t="shared" si="368"/>
        <v>-0.14367091239206675</v>
      </c>
      <c r="O3027">
        <f t="shared" si="370"/>
        <v>4.8999530920048863E-2</v>
      </c>
      <c r="P3027">
        <f t="shared" si="371"/>
        <v>0</v>
      </c>
      <c r="Q3027">
        <f t="shared" si="369"/>
        <v>3614.73051155844</v>
      </c>
    </row>
    <row r="3028" spans="1:17">
      <c r="A3028" s="842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372"/>
        <v>2.0454300947764965</v>
      </c>
      <c r="G3028">
        <f>LN(F3028/参数实验室!$E$58)/参数实验室!$E$59</f>
        <v>0.18505977080083844</v>
      </c>
      <c r="H3028" s="905">
        <f>INDEX(神经网络!$F$10:$BN$70,MATCH(ROUND(G3028*2,1)/2,神经网络!$D$10:$D$70,0),MATCH(ROUND(E3028*2,1)/2,神经网络!$F$8:$BN$8,0))</f>
        <v>-4.2034671000868919E-2</v>
      </c>
      <c r="I3028">
        <f t="shared" si="364"/>
        <v>3243776.6594637027</v>
      </c>
      <c r="J3028">
        <f t="shared" si="365"/>
        <v>1570.8192011491942</v>
      </c>
      <c r="K3028">
        <f t="shared" si="366"/>
        <v>2065.0222871547476</v>
      </c>
      <c r="L3028">
        <f>MIN(MAX(L3027*(1+MAX(MIN(((B3028-B3027)/B3027)/($K$7*卓尔金历!$O$8),0),-卓尔金历!$N$11))+MIN(MAX(((B3028-B3027)/B3027)/($K$7*卓尔金历!$O$8),0),卓尔金历!$N$11),0),1)</f>
        <v>1</v>
      </c>
      <c r="M3028">
        <f t="shared" si="367"/>
        <v>689798.66280773934</v>
      </c>
      <c r="N3028">
        <f t="shared" si="368"/>
        <v>6.191632273205476E-2</v>
      </c>
      <c r="O3028">
        <f t="shared" si="370"/>
        <v>5.1879091345425565E-2</v>
      </c>
      <c r="P3028">
        <f t="shared" si="371"/>
        <v>4.0333082112369828E-2</v>
      </c>
      <c r="Q3028">
        <f t="shared" si="369"/>
        <v>3614.73051155844</v>
      </c>
    </row>
    <row r="3029" spans="1:17">
      <c r="A3029" s="842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372"/>
        <v>2.1787118177152882</v>
      </c>
      <c r="G3029">
        <f>LN(F3029/参数实验室!$E$58)/参数实验室!$E$59</f>
        <v>0.21819155500314713</v>
      </c>
      <c r="H3029" s="905">
        <f>INDEX(神经网络!$F$10:$BN$70,MATCH(ROUND(G3029*2,1)/2,神经网络!$D$10:$D$70,0),MATCH(ROUND(E3029*2,1)/2,神经网络!$F$8:$BN$8,0))</f>
        <v>-3.7248197875735377E-2</v>
      </c>
      <c r="I3029">
        <f t="shared" si="364"/>
        <v>3251215.1941865645</v>
      </c>
      <c r="J3029">
        <f t="shared" si="365"/>
        <v>1485.124296716011</v>
      </c>
      <c r="K3029">
        <f t="shared" si="366"/>
        <v>2189.1872628949855</v>
      </c>
      <c r="L3029">
        <f>MIN(MAX(L3028*(1+MAX(MIN(((B3029-B3028)/B3028)/($K$7*卓尔金历!$O$8),0),-卓尔金历!$N$11))+MIN(MAX(((B3029-B3028)/B3028)/($K$7*卓尔金历!$O$8),0),卓尔金历!$N$11),0),1)</f>
        <v>0</v>
      </c>
      <c r="M3029">
        <f t="shared" si="367"/>
        <v>691380.48913049465</v>
      </c>
      <c r="N3029">
        <f t="shared" si="368"/>
        <v>-5.4554276119421999E-2</v>
      </c>
      <c r="O3029">
        <f t="shared" si="370"/>
        <v>5.2115161050758932E-2</v>
      </c>
      <c r="P3029">
        <f t="shared" si="371"/>
        <v>4.9506131709408686E-2</v>
      </c>
      <c r="Q3029">
        <f t="shared" si="369"/>
        <v>3615.0648403554101</v>
      </c>
    </row>
    <row r="3030" spans="1:17">
      <c r="A3030" s="842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372"/>
        <v>2.0568893875584782</v>
      </c>
      <c r="G3030">
        <f>LN(F3030/参数实验室!$E$58)/参数实验室!$E$59</f>
        <v>0.18799200063660521</v>
      </c>
      <c r="H3030" s="905">
        <f>INDEX(神经网络!$F$10:$BN$70,MATCH(ROUND(G3030*2,1)/2,神经网络!$D$10:$D$70,0),MATCH(ROUND(E3030*2,1)/2,神经网络!$F$8:$BN$8,0))</f>
        <v>-3.6233139727466446E-2</v>
      </c>
      <c r="I3030">
        <f t="shared" si="364"/>
        <v>3241281.6927063023</v>
      </c>
      <c r="J3030">
        <f t="shared" si="365"/>
        <v>1606.9430589361937</v>
      </c>
      <c r="K3030">
        <f t="shared" si="366"/>
        <v>2017.0482548722362</v>
      </c>
      <c r="L3030">
        <f>MIN(MAX(L3029*(1+MAX(MIN(((B3030-B3029)/B3029)/($K$7*卓尔金历!$O$8),0),-卓尔金历!$N$11))+MIN(MAX(((B3030-B3029)/B3029)/($K$7*卓尔金历!$O$8),0),卓尔金历!$N$11),0),1)</f>
        <v>1</v>
      </c>
      <c r="M3030">
        <f t="shared" si="367"/>
        <v>691380.48913049465</v>
      </c>
      <c r="N3030">
        <f t="shared" si="368"/>
        <v>8.2025970815745836E-2</v>
      </c>
      <c r="O3030">
        <f t="shared" si="370"/>
        <v>5.6233518135543406E-2</v>
      </c>
      <c r="P3030">
        <f t="shared" si="371"/>
        <v>3.2440492901443255E-2</v>
      </c>
      <c r="Q3030">
        <f t="shared" si="369"/>
        <v>3614.5180362971664</v>
      </c>
    </row>
    <row r="3031" spans="1:17">
      <c r="A3031" s="842">
        <v>43433</v>
      </c>
      <c r="B3031">
        <v>4342.0737300000001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372"/>
        <v>1.9803999668609955</v>
      </c>
      <c r="G3031">
        <f>LN(F3031/参数实验室!$E$58)/参数实验室!$E$59</f>
        <v>0.16810212773547037</v>
      </c>
      <c r="H3031" s="905">
        <f>INDEX(神经网络!$F$10:$BN$70,MATCH(ROUND(G3031*2,1)/2,神经网络!$D$10:$D$70,0),MATCH(ROUND(E3031*2,1)/2,神经网络!$F$8:$BN$8,0))</f>
        <v>-8.0255647679539785E-2</v>
      </c>
      <c r="I3031">
        <f t="shared" si="364"/>
        <v>3232098.0399032775</v>
      </c>
      <c r="J3031">
        <f t="shared" si="365"/>
        <v>1732.6019432584474</v>
      </c>
      <c r="K3031">
        <f t="shared" si="366"/>
        <v>1865.4590874028327</v>
      </c>
      <c r="L3031">
        <f>MIN(MAX(L3030*(1+MAX(MIN(((B3031-B3030)/B3030)/($K$7*卓尔金历!$O$8),0),-卓尔金历!$N$11))+MIN(MAX(((B3031-B3030)/B3030)/($K$7*卓尔金历!$O$8),0),卓尔金历!$N$11),0),1)</f>
        <v>1</v>
      </c>
      <c r="M3031">
        <f t="shared" si="367"/>
        <v>689421.57319262729</v>
      </c>
      <c r="N3031">
        <f t="shared" si="368"/>
        <v>7.819747166737856E-2</v>
      </c>
      <c r="O3031">
        <f t="shared" si="370"/>
        <v>6.0062182100619706E-2</v>
      </c>
      <c r="P3031">
        <f t="shared" si="371"/>
        <v>4.1395915155041416E-2</v>
      </c>
      <c r="Q3031">
        <f t="shared" si="369"/>
        <v>3614.1858080761776</v>
      </c>
    </row>
    <row r="3032" spans="1:17">
      <c r="A3032" s="842">
        <v>43434</v>
      </c>
      <c r="B3032">
        <v>4215.9802890000001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372"/>
        <v>2.1397323914291193</v>
      </c>
      <c r="G3032">
        <f>LN(F3032/参数实验室!$E$58)/参数实验室!$E$59</f>
        <v>0.20871635322757201</v>
      </c>
      <c r="H3032" s="905">
        <f>INDEX(神经网络!$F$10:$BN$70,MATCH(ROUND(G3032*2,1)/2,神经网络!$D$10:$D$70,0),MATCH(ROUND(E3032*2,1)/2,神经网络!$F$8:$BN$8,0))</f>
        <v>-3.5300720121909546E-2</v>
      </c>
      <c r="I3032">
        <f t="shared" ref="I3032:I3095" si="373">I3031*(1+(B3032-B3031)/B3031*H3031)</f>
        <v>3239630.8224850679</v>
      </c>
      <c r="J3032">
        <f t="shared" ref="J3032:J3095" si="374">J3031*B3032/B3031</f>
        <v>1682.2873345038086</v>
      </c>
      <c r="K3032">
        <f t="shared" ref="K3032:K3095" si="375">I3032/J3032</f>
        <v>1925.7297823267502</v>
      </c>
      <c r="L3032">
        <f>MIN(MAX(L3031*(1+MAX(MIN(((B3032-B3031)/B3031)/($K$7*卓尔金历!$O$8),0),-卓尔金历!$N$11))+MIN(MAX(((B3032-B3031)/B3031)/($K$7*卓尔金历!$O$8),0),卓尔金历!$N$11),0),1)</f>
        <v>0.14552056738170838</v>
      </c>
      <c r="M3032">
        <f t="shared" ref="M3032:M3095" si="376">M3031*(1+(B3032-B3031)/B3031*H3031*L3031)</f>
        <v>691028.35081940109</v>
      </c>
      <c r="N3032">
        <f t="shared" ref="N3032:N3095" si="377">(B3032-B3031)/B3031</f>
        <v>-2.9039912456760606E-2</v>
      </c>
      <c r="O3032">
        <f t="shared" si="370"/>
        <v>6.0105003656625869E-2</v>
      </c>
      <c r="P3032">
        <f t="shared" si="371"/>
        <v>0.83117464803230334</v>
      </c>
      <c r="Q3032">
        <f t="shared" ref="Q3032:Q3095" si="378">Q3031*(1+(B3032-B3031)/B3031*H3031*P3031)</f>
        <v>3614.5344975772541</v>
      </c>
    </row>
    <row r="3033" spans="1:17">
      <c r="A3033" s="842">
        <v>43435</v>
      </c>
      <c r="B3033">
        <v>4012.9425289999999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372"/>
        <v>2.3017462294187769</v>
      </c>
      <c r="G3033">
        <f>LN(F3033/参数实验室!$E$58)/参数实验室!$E$59</f>
        <v>0.24702402987493149</v>
      </c>
      <c r="H3033" s="905">
        <f>INDEX(神经网络!$F$10:$BN$70,MATCH(ROUND(G3033*2,1)/2,神经网络!$D$10:$D$70,0),MATCH(ROUND(E3033*2,1)/2,神经网络!$F$8:$BN$8,0))</f>
        <v>1.7732791562255434E-2</v>
      </c>
      <c r="I3033">
        <f t="shared" si="373"/>
        <v>3245138.3582861167</v>
      </c>
      <c r="J3033">
        <f t="shared" si="374"/>
        <v>1601.269913012248</v>
      </c>
      <c r="K3033">
        <f t="shared" si="375"/>
        <v>2026.6029680039926</v>
      </c>
      <c r="L3033">
        <f>MIN(MAX(L3032*(1+MAX(MIN(((B3033-B3032)/B3032)/($K$7*卓尔金历!$O$8),0),-卓尔金历!$N$11))+MIN(MAX(((B3033-B3032)/B3032)/($K$7*卓尔金历!$O$8),0),卓尔金历!$N$11),0),1)</f>
        <v>0</v>
      </c>
      <c r="M3033">
        <f t="shared" si="376"/>
        <v>691199.30591552972</v>
      </c>
      <c r="N3033">
        <f t="shared" si="377"/>
        <v>-4.815908663751349E-2</v>
      </c>
      <c r="O3033">
        <f t="shared" si="370"/>
        <v>6.0296426385865007E-2</v>
      </c>
      <c r="P3033">
        <f t="shared" si="371"/>
        <v>0.29837738714638778</v>
      </c>
      <c r="Q3033">
        <f t="shared" si="378"/>
        <v>3619.6419751567714</v>
      </c>
    </row>
    <row r="3034" spans="1:17">
      <c r="A3034" s="842">
        <v>43436</v>
      </c>
      <c r="B3034">
        <v>4220.511974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372"/>
        <v>2.2394700382859289</v>
      </c>
      <c r="G3034">
        <f>LN(F3034/参数实验室!$E$58)/参数实验室!$E$59</f>
        <v>0.2326279042581986</v>
      </c>
      <c r="H3034" s="905">
        <f>INDEX(神经网络!$F$10:$BN$70,MATCH(ROUND(G3034*2,1)/2,神经网络!$D$10:$D$70,0),MATCH(ROUND(E3034*2,1)/2,神经网络!$F$8:$BN$8,0))</f>
        <v>1.7732791562255434E-2</v>
      </c>
      <c r="I3034">
        <f t="shared" si="373"/>
        <v>3248114.8920357837</v>
      </c>
      <c r="J3034">
        <f t="shared" si="374"/>
        <v>1684.0955963449162</v>
      </c>
      <c r="K3034">
        <f t="shared" si="375"/>
        <v>1928.6998309866394</v>
      </c>
      <c r="L3034">
        <f>MIN(MAX(L3033*(1+MAX(MIN(((B3034-B3033)/B3033)/($K$7*卓尔金历!$O$8),0),-卓尔金历!$N$11))+MIN(MAX(((B3034-B3033)/B3033)/($K$7*卓尔金历!$O$8),0),卓尔金历!$N$11),0),1)</f>
        <v>1</v>
      </c>
      <c r="M3034">
        <f t="shared" si="376"/>
        <v>691199.30591552972</v>
      </c>
      <c r="N3034">
        <f t="shared" si="377"/>
        <v>5.1724998177764853E-2</v>
      </c>
      <c r="O3034">
        <f t="shared" si="370"/>
        <v>6.2071141920357294E-2</v>
      </c>
      <c r="P3034">
        <f t="shared" si="371"/>
        <v>0.25363086527219181</v>
      </c>
      <c r="Q3034">
        <f t="shared" si="378"/>
        <v>3620.6325997731424</v>
      </c>
    </row>
    <row r="3035" spans="1:17">
      <c r="A3035" s="842">
        <v>43437</v>
      </c>
      <c r="B3035">
        <v>4031.0967970000002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372"/>
        <v>2.4342677442781335</v>
      </c>
      <c r="G3035">
        <f>LN(F3035/参数实验室!$E$58)/参数实验室!$E$59</f>
        <v>0.27640427025285352</v>
      </c>
      <c r="H3035" s="905">
        <f>INDEX(神经网络!$F$10:$BN$70,MATCH(ROUND(G3035*2,1)/2,神经网络!$D$10:$D$70,0),MATCH(ROUND(E3035*2,1)/2,神经网络!$F$8:$BN$8,0))</f>
        <v>6.5137204066830059E-2</v>
      </c>
      <c r="I3035">
        <f t="shared" si="373"/>
        <v>3245529.906428759</v>
      </c>
      <c r="J3035">
        <f t="shared" si="374"/>
        <v>1608.5139447747476</v>
      </c>
      <c r="K3035">
        <f t="shared" si="375"/>
        <v>2017.7194714238271</v>
      </c>
      <c r="L3035">
        <f>MIN(MAX(L3034*(1+MAX(MIN(((B3035-B3034)/B3034)/($K$7*卓尔金历!$O$8),0),-卓尔金历!$N$11))+MIN(MAX(((B3035-B3034)/B3034)/($K$7*卓尔金历!$O$8),0),卓尔金历!$N$11),0),1)</f>
        <v>0</v>
      </c>
      <c r="M3035">
        <f t="shared" si="376"/>
        <v>690649.22061474249</v>
      </c>
      <c r="N3035">
        <f t="shared" si="377"/>
        <v>-4.4879668193544109E-2</v>
      </c>
      <c r="O3035">
        <f t="shared" si="370"/>
        <v>6.2231572078019798E-2</v>
      </c>
      <c r="P3035">
        <f t="shared" si="371"/>
        <v>0.40923840001294925</v>
      </c>
      <c r="Q3035">
        <f t="shared" si="378"/>
        <v>3619.9017749209493</v>
      </c>
    </row>
    <row r="3036" spans="1:17">
      <c r="A3036" s="842">
        <v>43438</v>
      </c>
      <c r="B3036">
        <v>4010.2661629999998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372"/>
        <v>2.4186528105017455</v>
      </c>
      <c r="G3036">
        <f>LN(F3036/参数实验室!$E$58)/参数实验室!$E$59</f>
        <v>0.27302667965929794</v>
      </c>
      <c r="H3036" s="905">
        <f>INDEX(神经网络!$F$10:$BN$70,MATCH(ROUND(G3036*2,1)/2,神经网络!$D$10:$D$70,0),MATCH(ROUND(E3036*2,1)/2,神经网络!$F$8:$BN$8,0))</f>
        <v>1.2238443799619968E-4</v>
      </c>
      <c r="I3036">
        <f t="shared" si="373"/>
        <v>3244437.4754934227</v>
      </c>
      <c r="J3036">
        <f t="shared" si="374"/>
        <v>1600.2019723873727</v>
      </c>
      <c r="K3036">
        <f t="shared" si="375"/>
        <v>2027.5174830918268</v>
      </c>
      <c r="L3036">
        <f>MIN(MAX(L3035*(1+MAX(MIN(((B3036-B3035)/B3035)/($K$7*卓尔金历!$O$8),0),-卓尔金历!$N$11))+MIN(MAX(((B3036-B3035)/B3035)/($K$7*卓尔金历!$O$8),0),卓尔金历!$N$11),0),1)</f>
        <v>0</v>
      </c>
      <c r="M3036">
        <f t="shared" si="376"/>
        <v>690649.22061474249</v>
      </c>
      <c r="N3036">
        <f t="shared" si="377"/>
        <v>-5.1674854385791056E-3</v>
      </c>
      <c r="O3036">
        <f t="shared" si="370"/>
        <v>6.2258426634580907E-2</v>
      </c>
      <c r="P3036">
        <f t="shared" si="371"/>
        <v>1</v>
      </c>
      <c r="Q3036">
        <f t="shared" si="378"/>
        <v>3619.4031413219309</v>
      </c>
    </row>
    <row r="3037" spans="1:17">
      <c r="A3037" s="842">
        <v>43439</v>
      </c>
      <c r="B3037">
        <v>3868.122871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372"/>
        <v>2.536361995776943</v>
      </c>
      <c r="G3037">
        <f>LN(F3037/参数实验室!$E$58)/参数实验室!$E$59</f>
        <v>0.29796778258296042</v>
      </c>
      <c r="H3037" s="905">
        <f>INDEX(神经网络!$F$10:$BN$70,MATCH(ROUND(G3037*2,1)/2,神经网络!$D$10:$D$70,0),MATCH(ROUND(E3037*2,1)/2,神经网络!$F$8:$BN$8,0))</f>
        <v>5.7771024570768825E-2</v>
      </c>
      <c r="I3037">
        <f t="shared" si="373"/>
        <v>3244423.4014535039</v>
      </c>
      <c r="J3037">
        <f t="shared" si="374"/>
        <v>1543.483049758587</v>
      </c>
      <c r="K3037">
        <f t="shared" si="375"/>
        <v>2102.0142734712622</v>
      </c>
      <c r="L3037">
        <f>MIN(MAX(L3036*(1+MAX(MIN(((B3037-B3036)/B3036)/($K$7*卓尔金历!$O$8),0),-卓尔金历!$N$11))+MIN(MAX(((B3037-B3036)/B3036)/($K$7*卓尔金历!$O$8),0),卓尔金历!$N$11),0),1)</f>
        <v>0</v>
      </c>
      <c r="M3037">
        <f t="shared" si="376"/>
        <v>690649.22061474249</v>
      </c>
      <c r="N3037">
        <f t="shared" si="377"/>
        <v>-3.544485234208624E-2</v>
      </c>
      <c r="O3037">
        <f t="shared" si="370"/>
        <v>6.2188901543329594E-2</v>
      </c>
      <c r="P3037">
        <f t="shared" si="371"/>
        <v>0.65945854043625896</v>
      </c>
      <c r="Q3037">
        <f t="shared" si="378"/>
        <v>3619.3874407190751</v>
      </c>
    </row>
    <row r="3038" spans="1:17">
      <c r="A3038" s="842">
        <v>43440</v>
      </c>
      <c r="B3038">
        <v>3869.7186360000001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372"/>
        <v>2.5220052298396611</v>
      </c>
      <c r="G3038">
        <f>LN(F3038/参数实验室!$E$58)/参数实验室!$E$59</f>
        <v>0.2949884706646862</v>
      </c>
      <c r="H3038" s="905">
        <f>INDEX(神经网络!$F$10:$BN$70,MATCH(ROUND(G3038*2,1)/2,神经网络!$D$10:$D$70,0),MATCH(ROUND(E3038*2,1)/2,神经网络!$F$8:$BN$8,0))</f>
        <v>5.2568576541913471E-2</v>
      </c>
      <c r="I3038">
        <f t="shared" si="373"/>
        <v>3244500.7258020001</v>
      </c>
      <c r="J3038">
        <f t="shared" si="374"/>
        <v>1544.1198020829156</v>
      </c>
      <c r="K3038">
        <f t="shared" si="375"/>
        <v>2101.1975375391098</v>
      </c>
      <c r="L3038">
        <f>MIN(MAX(L3037*(1+MAX(MIN(((B3038-B3037)/B3037)/($K$7*卓尔金历!$O$8),0),-卓尔金历!$N$11))+MIN(MAX(((B3038-B3037)/B3037)/($K$7*卓尔金历!$O$8),0),卓尔金历!$N$11),0),1)</f>
        <v>1.2138778458507095E-2</v>
      </c>
      <c r="M3038">
        <f t="shared" si="376"/>
        <v>690649.22061474249</v>
      </c>
      <c r="N3038">
        <f t="shared" si="377"/>
        <v>4.1254247944494225E-4</v>
      </c>
      <c r="O3038">
        <f t="shared" si="370"/>
        <v>5.9170983449858675E-2</v>
      </c>
      <c r="P3038">
        <f t="shared" si="371"/>
        <v>1</v>
      </c>
      <c r="Q3038">
        <f t="shared" si="378"/>
        <v>3619.4443261845813</v>
      </c>
    </row>
    <row r="3039" spans="1:17">
      <c r="A3039" s="842">
        <v>43441</v>
      </c>
      <c r="B3039">
        <v>3411.2805600000002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372"/>
        <v>2.8984069697861492</v>
      </c>
      <c r="G3039">
        <f>LN(F3039/参数实验室!$E$58)/参数实验室!$E$59</f>
        <v>0.36799931792862756</v>
      </c>
      <c r="H3039" s="905">
        <f>INDEX(神经网络!$F$10:$BN$70,MATCH(ROUND(G3039*2,1)/2,神经网络!$D$10:$D$70,0),MATCH(ROUND(E3039*2,1)/2,神经网络!$F$8:$BN$8,0))</f>
        <v>0.12769848667398487</v>
      </c>
      <c r="I3039">
        <f t="shared" si="373"/>
        <v>3224294.9567324319</v>
      </c>
      <c r="J3039">
        <f t="shared" si="374"/>
        <v>1361.1909181596884</v>
      </c>
      <c r="K3039">
        <f t="shared" si="375"/>
        <v>2368.7308765559756</v>
      </c>
      <c r="L3039">
        <f>MIN(MAX(L3038*(1+MAX(MIN(((B3039-B3038)/B3038)/($K$7*卓尔金历!$O$8),0),-卓尔金历!$N$11))+MIN(MAX(((B3039-B3038)/B3038)/($K$7*卓尔金历!$O$8),0),卓尔金历!$N$11),0),1)</f>
        <v>0</v>
      </c>
      <c r="M3039">
        <f t="shared" si="376"/>
        <v>690597.00985403871</v>
      </c>
      <c r="N3039">
        <f t="shared" si="377"/>
        <v>-0.11846806425024022</v>
      </c>
      <c r="O3039">
        <f t="shared" si="370"/>
        <v>6.3064090247408514E-2</v>
      </c>
      <c r="P3039">
        <f t="shared" si="371"/>
        <v>2.186415711027492E-2</v>
      </c>
      <c r="Q3039">
        <f t="shared" si="378"/>
        <v>3596.9035217910282</v>
      </c>
    </row>
    <row r="3040" spans="1:17">
      <c r="A3040" s="842">
        <v>43442</v>
      </c>
      <c r="B3040">
        <v>3430.6274549999998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372"/>
        <v>2.8691261502773693</v>
      </c>
      <c r="G3040">
        <f>LN(F3040/参数实验室!$E$58)/参数实验室!$E$59</f>
        <v>0.36267007638970672</v>
      </c>
      <c r="H3040" s="905">
        <f>INDEX(神经网络!$F$10:$BN$70,MATCH(ROUND(G3040*2,1)/2,神经网络!$D$10:$D$70,0),MATCH(ROUND(E3040*2,1)/2,神经网络!$F$8:$BN$8,0))</f>
        <v>0.13083184878197801</v>
      </c>
      <c r="I3040">
        <f t="shared" si="373"/>
        <v>3226630.1044034376</v>
      </c>
      <c r="J3040">
        <f t="shared" si="374"/>
        <v>1368.9108395514922</v>
      </c>
      <c r="K3040">
        <f t="shared" si="375"/>
        <v>2357.0783510346118</v>
      </c>
      <c r="L3040">
        <f>MIN(MAX(L3039*(1+MAX(MIN(((B3040-B3039)/B3039)/($K$7*卓尔金历!$O$8),0),-卓尔金历!$N$11))+MIN(MAX(((B3040-B3039)/B3039)/($K$7*卓尔金历!$O$8),0),卓尔金历!$N$11),0),1)</f>
        <v>0.16687840731043788</v>
      </c>
      <c r="M3040">
        <f t="shared" si="376"/>
        <v>690597.00985403871</v>
      </c>
      <c r="N3040">
        <f t="shared" si="377"/>
        <v>5.671446443560677E-3</v>
      </c>
      <c r="O3040">
        <f t="shared" si="370"/>
        <v>6.3180739358512927E-2</v>
      </c>
      <c r="P3040">
        <f t="shared" si="371"/>
        <v>1</v>
      </c>
      <c r="Q3040">
        <f t="shared" si="378"/>
        <v>3596.9604780051955</v>
      </c>
    </row>
    <row r="3041" spans="1:17">
      <c r="A3041" s="842">
        <v>43443</v>
      </c>
      <c r="B3041">
        <v>3505.2029649999999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372"/>
        <v>2.8066661178349195</v>
      </c>
      <c r="G3041">
        <f>LN(F3041/参数实验室!$E$58)/参数实验室!$E$59</f>
        <v>0.35111795381566285</v>
      </c>
      <c r="H3041" s="905">
        <f>INDEX(神经网络!$F$10:$BN$70,MATCH(ROUND(G3041*2,1)/2,神经网络!$D$10:$D$70,0),MATCH(ROUND(E3041*2,1)/2,神经网络!$F$8:$BN$8,0))</f>
        <v>0.13695632773045538</v>
      </c>
      <c r="I3041">
        <f t="shared" si="373"/>
        <v>3235806.7790226433</v>
      </c>
      <c r="J3041">
        <f t="shared" si="374"/>
        <v>1398.6684350185526</v>
      </c>
      <c r="K3041">
        <f t="shared" si="375"/>
        <v>2313.4909589775093</v>
      </c>
      <c r="L3041">
        <f>MIN(MAX(L3040*(1+MAX(MIN(((B3041-B3040)/B3040)/($K$7*卓尔金历!$O$8),0),-卓尔金历!$N$11))+MIN(MAX(((B3041-B3040)/B3040)/($K$7*卓尔金历!$O$8),0),卓尔金历!$N$11),0),1)</f>
        <v>0.80650864168107272</v>
      </c>
      <c r="M3041">
        <f t="shared" si="376"/>
        <v>690924.77365805826</v>
      </c>
      <c r="N3041">
        <f t="shared" si="377"/>
        <v>2.1738154602391861E-2</v>
      </c>
      <c r="O3041">
        <f t="shared" si="370"/>
        <v>6.3529087059777375E-2</v>
      </c>
      <c r="P3041">
        <f t="shared" si="371"/>
        <v>1</v>
      </c>
      <c r="Q3041">
        <f t="shared" si="378"/>
        <v>3607.1903881147396</v>
      </c>
    </row>
    <row r="3042" spans="1:17">
      <c r="A3042" s="842">
        <v>43444</v>
      </c>
      <c r="B3042">
        <v>3550.4666040000002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372"/>
        <v>2.7871953877417739</v>
      </c>
      <c r="G3042">
        <f>LN(F3042/参数实验室!$E$58)/参数实验室!$E$59</f>
        <v>0.3474641870315438</v>
      </c>
      <c r="H3042" s="905">
        <f>INDEX(神经网络!$F$10:$BN$70,MATCH(ROUND(G3042*2,1)/2,神经网络!$D$10:$D$70,0),MATCH(ROUND(E3042*2,1)/2,神经网络!$F$8:$BN$8,0))</f>
        <v>0.13083184878197801</v>
      </c>
      <c r="I3042">
        <f t="shared" si="373"/>
        <v>3241529.4790166067</v>
      </c>
      <c r="J3042">
        <f t="shared" si="374"/>
        <v>1416.7298208371551</v>
      </c>
      <c r="K3042">
        <f t="shared" si="375"/>
        <v>2288.0364564509309</v>
      </c>
      <c r="L3042">
        <f>MIN(MAX(L3041*(1+MAX(MIN(((B3042-B3041)/B3041)/($K$7*卓尔金历!$O$8),0),-卓尔金历!$N$11))+MIN(MAX(((B3042-B3041)/B3041)/($K$7*卓尔金历!$O$8),0),卓尔金历!$N$11),0),1)</f>
        <v>1</v>
      </c>
      <c r="M3042">
        <f t="shared" si="376"/>
        <v>691910.27719823085</v>
      </c>
      <c r="N3042">
        <f t="shared" si="377"/>
        <v>1.2913271913770688E-2</v>
      </c>
      <c r="O3042">
        <f t="shared" si="370"/>
        <v>6.3391949060883065E-2</v>
      </c>
      <c r="P3042">
        <f t="shared" si="371"/>
        <v>1</v>
      </c>
      <c r="Q3042">
        <f t="shared" si="378"/>
        <v>3613.5699001876219</v>
      </c>
    </row>
    <row r="3043" spans="1:17">
      <c r="A3043" s="842">
        <v>43445</v>
      </c>
      <c r="B3043">
        <v>3482.870602</v>
      </c>
      <c r="C3043">
        <v>10066.576069999999</v>
      </c>
      <c r="D3043">
        <v>0.72229699999999997</v>
      </c>
      <c r="E3043">
        <f>LN(D3043/参数实验室!$E$53)/参数实验室!$E$55</f>
        <v>-1.0767642829860304</v>
      </c>
      <c r="F3043">
        <f t="shared" si="372"/>
        <v>2.8903100977163434</v>
      </c>
      <c r="G3043">
        <f>LN(F3043/参数实验室!$E$58)/参数实验室!$E$59</f>
        <v>0.36653105518092938</v>
      </c>
      <c r="H3043" s="905">
        <f>INDEX(神经网络!$F$10:$BN$70,MATCH(ROUND(G3043*2,1)/2,神经网络!$D$10:$D$70,0),MATCH(ROUND(E3043*2,1)/2,神经网络!$F$8:$BN$8,0))</f>
        <v>0.12769848667398487</v>
      </c>
      <c r="I3043">
        <f t="shared" si="373"/>
        <v>3233455.2877677451</v>
      </c>
      <c r="J3043">
        <f t="shared" si="374"/>
        <v>1389.7572331511089</v>
      </c>
      <c r="K3043">
        <f t="shared" si="375"/>
        <v>2326.6331778221943</v>
      </c>
      <c r="L3043">
        <f>MIN(MAX(L3042*(1+MAX(MIN(((B3043-B3042)/B3042)/($K$7*卓尔金历!$O$8),0),-卓尔金历!$N$11))+MIN(MAX(((B3043-B3042)/B3042)/($K$7*卓尔金历!$O$8),0),卓尔金历!$N$11),0),1)</f>
        <v>0.43980156785147739</v>
      </c>
      <c r="M3043">
        <f t="shared" si="376"/>
        <v>690186.82660451718</v>
      </c>
      <c r="N3043">
        <f t="shared" si="377"/>
        <v>-1.9038624929986869E-2</v>
      </c>
      <c r="O3043">
        <f t="shared" si="370"/>
        <v>5.5779178712878269E-2</v>
      </c>
      <c r="P3043">
        <f t="shared" si="371"/>
        <v>1</v>
      </c>
      <c r="Q3043">
        <f t="shared" si="378"/>
        <v>3604.5690088941401</v>
      </c>
    </row>
    <row r="3044" spans="1:17">
      <c r="A3044" s="842">
        <v>43446</v>
      </c>
      <c r="B3044">
        <v>3456.4430889999999</v>
      </c>
      <c r="C3044">
        <v>10232.839760000001</v>
      </c>
      <c r="D3044">
        <v>0.73845400000000005</v>
      </c>
      <c r="E3044">
        <f>LN(D3044/参数实验室!$E$53)/参数实验室!$E$55</f>
        <v>-1.0506653098691927</v>
      </c>
      <c r="F3044">
        <f t="shared" si="372"/>
        <v>2.9605115711482792</v>
      </c>
      <c r="G3044">
        <f>LN(F3044/参数实验室!$E$58)/参数实验室!$E$59</f>
        <v>0.37912665202596169</v>
      </c>
      <c r="H3044" s="905">
        <f>INDEX(神经网络!$F$10:$BN$70,MATCH(ROUND(G3044*2,1)/2,神经网络!$D$10:$D$70,0),MATCH(ROUND(E3044*2,1)/2,神经网络!$F$8:$BN$8,0))</f>
        <v>0.2143369279336943</v>
      </c>
      <c r="I3044">
        <f t="shared" si="373"/>
        <v>3230322.2071779193</v>
      </c>
      <c r="J3044">
        <f t="shared" si="374"/>
        <v>1379.2119584214493</v>
      </c>
      <c r="K3044">
        <f t="shared" si="375"/>
        <v>2342.1506661493299</v>
      </c>
      <c r="L3044">
        <f>MIN(MAX(L3043*(1+MAX(MIN(((B3044-B3043)/B3043)/($K$7*卓尔金历!$O$8),0),-卓尔金历!$N$11))+MIN(MAX(((B3044-B3043)/B3043)/($K$7*卓尔金历!$O$8),0),卓尔金历!$N$11),0),1)</f>
        <v>0.3416082262464879</v>
      </c>
      <c r="M3044">
        <f t="shared" si="376"/>
        <v>689892.70417466515</v>
      </c>
      <c r="N3044">
        <f t="shared" si="377"/>
        <v>-7.5878538194397412E-3</v>
      </c>
      <c r="O3044">
        <f t="shared" si="370"/>
        <v>5.4811675970809631E-2</v>
      </c>
      <c r="P3044">
        <f t="shared" si="371"/>
        <v>1</v>
      </c>
      <c r="Q3044">
        <f t="shared" si="378"/>
        <v>3601.0763348994888</v>
      </c>
    </row>
    <row r="3045" spans="1:17">
      <c r="A3045" s="842">
        <v>43447</v>
      </c>
      <c r="B3045">
        <v>3437.1882839999998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372"/>
        <v>2.9516895734886082</v>
      </c>
      <c r="G3045">
        <f>LN(F3045/参数实验室!$E$58)/参数实验室!$E$59</f>
        <v>0.3775603099942918</v>
      </c>
      <c r="H3045" s="905">
        <f>INDEX(神经网络!$F$10:$BN$70,MATCH(ROUND(G3045*2,1)/2,神经网络!$D$10:$D$70,0),MATCH(ROUND(E3045*2,1)/2,神经网络!$F$8:$BN$8,0))</f>
        <v>0.21004439262617802</v>
      </c>
      <c r="I3045">
        <f t="shared" si="373"/>
        <v>3226465.1812444115</v>
      </c>
      <c r="J3045">
        <f t="shared" si="374"/>
        <v>1371.5287833685784</v>
      </c>
      <c r="K3045">
        <f t="shared" si="375"/>
        <v>2352.4589643098625</v>
      </c>
      <c r="L3045">
        <f>MIN(MAX(L3044*(1+MAX(MIN(((B3045-B3044)/B3044)/($K$7*卓尔金历!$O$8),0),-卓尔金历!$N$11))+MIN(MAX(((B3045-B3044)/B3044)/($K$7*卓尔金历!$O$8),0),卓尔金历!$N$11),0),1)</f>
        <v>0.28561385847404874</v>
      </c>
      <c r="M3045">
        <f t="shared" si="376"/>
        <v>689611.30903723359</v>
      </c>
      <c r="N3045">
        <f t="shared" si="377"/>
        <v>-5.570699272115235E-3</v>
      </c>
      <c r="O3045">
        <f t="shared" si="370"/>
        <v>5.4733335188080413E-2</v>
      </c>
      <c r="P3045">
        <f t="shared" si="371"/>
        <v>1</v>
      </c>
      <c r="Q3045">
        <f t="shared" si="378"/>
        <v>3596.7766261022098</v>
      </c>
    </row>
    <row r="3046" spans="1:17">
      <c r="A3046" s="842">
        <v>43448</v>
      </c>
      <c r="B3046">
        <v>3318.6234250000002</v>
      </c>
      <c r="C3046">
        <v>10059.53839</v>
      </c>
      <c r="D3046">
        <v>0.692774</v>
      </c>
      <c r="E3046">
        <f>LN(D3046/参数实验室!$E$53)/参数实验室!$E$55</f>
        <v>-1.1259984343083125</v>
      </c>
      <c r="F3046">
        <f t="shared" si="372"/>
        <v>3.0312382882068034</v>
      </c>
      <c r="G3046">
        <f>LN(F3046/参数实验室!$E$58)/参数实验室!$E$59</f>
        <v>0.39151799963212702</v>
      </c>
      <c r="H3046" s="905">
        <f>INDEX(神经网络!$F$10:$BN$70,MATCH(ROUND(G3046*2,1)/2,神经网络!$D$10:$D$70,0),MATCH(ROUND(E3046*2,1)/2,神经网络!$F$8:$BN$8,0))</f>
        <v>0.20854070811786266</v>
      </c>
      <c r="I3046">
        <f t="shared" si="373"/>
        <v>3203088.0755100958</v>
      </c>
      <c r="J3046">
        <f t="shared" si="374"/>
        <v>1324.2182774031344</v>
      </c>
      <c r="K3046">
        <f t="shared" si="375"/>
        <v>2418.8520353242138</v>
      </c>
      <c r="L3046">
        <f>MIN(MAX(L3045*(1+MAX(MIN(((B3046-B3045)/B3045)/($K$7*卓尔金历!$O$8),0),-卓尔金历!$N$11))+MIN(MAX(((B3046-B3045)/B3045)/($K$7*卓尔金历!$O$8),0),卓尔金历!$N$11),0),1)</f>
        <v>0</v>
      </c>
      <c r="M3046">
        <f t="shared" si="376"/>
        <v>688184.23202753544</v>
      </c>
      <c r="N3046">
        <f t="shared" si="377"/>
        <v>-3.4494723362090807E-2</v>
      </c>
      <c r="O3046">
        <f t="shared" si="370"/>
        <v>5.4817133402142414E-2</v>
      </c>
      <c r="P3046">
        <f t="shared" si="371"/>
        <v>0.54328205286238884</v>
      </c>
      <c r="Q3046">
        <f t="shared" si="378"/>
        <v>3570.7164572276529</v>
      </c>
    </row>
    <row r="3047" spans="1:17">
      <c r="A3047" s="842">
        <v>43449</v>
      </c>
      <c r="B3047">
        <v>3209.7573280000001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372"/>
        <v>3.080391513323776</v>
      </c>
      <c r="G3047">
        <f>LN(F3047/参数实验室!$E$58)/参数实验室!$E$59</f>
        <v>0.39996053493899242</v>
      </c>
      <c r="H3047" s="905">
        <f>INDEX(神经网络!$F$10:$BN$70,MATCH(ROUND(G3047*2,1)/2,神经网络!$D$10:$D$70,0),MATCH(ROUND(E3047*2,1)/2,神经网络!$F$8:$BN$8,0))</f>
        <v>0.20854070811786266</v>
      </c>
      <c r="I3047">
        <f t="shared" si="373"/>
        <v>3181175.4506737217</v>
      </c>
      <c r="J3047">
        <f t="shared" si="374"/>
        <v>1280.7778332867783</v>
      </c>
      <c r="K3047">
        <f t="shared" si="375"/>
        <v>2483.7839693946562</v>
      </c>
      <c r="L3047">
        <f>MIN(MAX(L3046*(1+MAX(MIN(((B3047-B3046)/B3046)/($K$7*卓尔金历!$O$8),0),-卓尔金历!$N$11))+MIN(MAX(((B3047-B3046)/B3046)/($K$7*卓尔金历!$O$8),0),卓尔金历!$N$11),0),1)</f>
        <v>0</v>
      </c>
      <c r="M3047">
        <f t="shared" si="376"/>
        <v>688184.23202753544</v>
      </c>
      <c r="N3047">
        <f t="shared" si="377"/>
        <v>-3.280459487505729E-2</v>
      </c>
      <c r="O3047">
        <f t="shared" si="370"/>
        <v>5.5000890658537756E-2</v>
      </c>
      <c r="P3047">
        <f t="shared" si="371"/>
        <v>0.59992636032935576</v>
      </c>
      <c r="Q3047">
        <f t="shared" si="378"/>
        <v>3557.4453778646384</v>
      </c>
    </row>
    <row r="3048" spans="1:17">
      <c r="A3048" s="842">
        <v>43450</v>
      </c>
      <c r="B3048">
        <v>3285.240644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372"/>
        <v>3.0369887512569078</v>
      </c>
      <c r="G3048">
        <f>LN(F3048/参数实验室!$E$58)/参数实验室!$E$59</f>
        <v>0.3925127398306254</v>
      </c>
      <c r="H3048" s="905">
        <f>INDEX(神经网络!$F$10:$BN$70,MATCH(ROUND(G3048*2,1)/2,神经网络!$D$10:$D$70,0),MATCH(ROUND(E3048*2,1)/2,神经网络!$F$8:$BN$8,0))</f>
        <v>0.21004439262617802</v>
      </c>
      <c r="I3048">
        <f t="shared" si="373"/>
        <v>3196776.6231351099</v>
      </c>
      <c r="J3048">
        <f t="shared" si="374"/>
        <v>1310.8976672918061</v>
      </c>
      <c r="K3048">
        <f t="shared" si="375"/>
        <v>2438.6164556531376</v>
      </c>
      <c r="L3048">
        <f>MIN(MAX(L3047*(1+MAX(MIN(((B3048-B3047)/B3047)/($K$7*卓尔金历!$O$8),0),-卓尔金历!$N$11))+MIN(MAX(((B3048-B3047)/B3047)/($K$7*卓尔金历!$O$8),0),卓尔金历!$N$11),0),1)</f>
        <v>0.69196652043144868</v>
      </c>
      <c r="M3048">
        <f t="shared" si="376"/>
        <v>688184.23202753544</v>
      </c>
      <c r="N3048">
        <f t="shared" si="377"/>
        <v>2.3516829556405588E-2</v>
      </c>
      <c r="O3048">
        <f t="shared" si="370"/>
        <v>4.6962891817684128E-2</v>
      </c>
      <c r="P3048">
        <f t="shared" si="371"/>
        <v>0.78468322365521825</v>
      </c>
      <c r="Q3048">
        <f t="shared" si="378"/>
        <v>3567.911982051769</v>
      </c>
    </row>
    <row r="3049" spans="1:17">
      <c r="A3049" s="842">
        <v>43451</v>
      </c>
      <c r="B3049">
        <v>3288.446739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372"/>
        <v>2.9989848623788213</v>
      </c>
      <c r="G3049">
        <f>LN(F3049/参数实验室!$E$58)/参数实验室!$E$59</f>
        <v>0.38590344708347624</v>
      </c>
      <c r="H3049" s="905">
        <f>INDEX(神经网络!$F$10:$BN$70,MATCH(ROUND(G3049*2,1)/2,神经网络!$D$10:$D$70,0),MATCH(ROUND(E3049*2,1)/2,神经网络!$F$8:$BN$8,0))</f>
        <v>0.22143604884495768</v>
      </c>
      <c r="I3049">
        <f t="shared" si="373"/>
        <v>3197431.9116895325</v>
      </c>
      <c r="J3049">
        <f t="shared" si="374"/>
        <v>1312.1769837596246</v>
      </c>
      <c r="K3049">
        <f t="shared" si="375"/>
        <v>2436.7382992256967</v>
      </c>
      <c r="L3049">
        <f>MIN(MAX(L3048*(1+MAX(MIN(((B3049-B3048)/B3048)/($K$7*卓尔金历!$O$8),0),-卓尔金历!$N$11))+MIN(MAX(((B3049-B3048)/B3048)/($K$7*卓尔金历!$O$8),0),卓尔金历!$N$11),0),1)</f>
        <v>0.7206819627638934</v>
      </c>
      <c r="M3049">
        <f t="shared" si="376"/>
        <v>688281.84557401319</v>
      </c>
      <c r="N3049">
        <f t="shared" si="377"/>
        <v>9.7590872250270528E-4</v>
      </c>
      <c r="O3049">
        <f t="shared" si="370"/>
        <v>4.4584185817205101E-2</v>
      </c>
      <c r="P3049">
        <f t="shared" si="371"/>
        <v>1</v>
      </c>
      <c r="Q3049">
        <f t="shared" si="378"/>
        <v>3568.485872229021</v>
      </c>
    </row>
    <row r="3050" spans="1:17">
      <c r="A3050" s="842">
        <v>43452</v>
      </c>
      <c r="B3050">
        <v>3511.1819350000001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372"/>
        <v>2.798392383788566</v>
      </c>
      <c r="G3050">
        <f>LN(F3050/参数实验室!$E$58)/参数实验室!$E$59</f>
        <v>0.34956845850946522</v>
      </c>
      <c r="H3050" s="905">
        <f>INDEX(神经网络!$F$10:$BN$70,MATCH(ROUND(G3050*2,1)/2,神经网络!$D$10:$D$70,0),MATCH(ROUND(E3050*2,1)/2,神经网络!$F$8:$BN$8,0))</f>
        <v>0.14550892164179893</v>
      </c>
      <c r="I3050">
        <f t="shared" si="373"/>
        <v>3245388.4321561232</v>
      </c>
      <c r="J3050">
        <f t="shared" si="374"/>
        <v>1401.0542017477335</v>
      </c>
      <c r="K3050">
        <f t="shared" si="375"/>
        <v>2316.3903495722652</v>
      </c>
      <c r="L3050">
        <f>MIN(MAX(L3049*(1+MAX(MIN(((B3050-B3049)/B3049)/($K$7*卓尔金历!$O$8),0),-卓尔金历!$N$11))+MIN(MAX(((B3050-B3049)/B3049)/($K$7*卓尔金历!$O$8),0),卓尔金历!$N$11),0),1)</f>
        <v>1</v>
      </c>
      <c r="M3050">
        <f t="shared" si="376"/>
        <v>695721.5610553415</v>
      </c>
      <c r="N3050">
        <f t="shared" si="377"/>
        <v>6.7732645129515684E-2</v>
      </c>
      <c r="O3050">
        <f t="shared" si="370"/>
        <v>4.6024164945485495E-2</v>
      </c>
      <c r="P3050">
        <f t="shared" si="371"/>
        <v>2.735678138051207E-2</v>
      </c>
      <c r="Q3050">
        <f t="shared" si="378"/>
        <v>3622.0076267160039</v>
      </c>
    </row>
    <row r="3051" spans="1:17">
      <c r="A3051" s="842">
        <v>43453</v>
      </c>
      <c r="B3051">
        <v>3819.7421829999998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372"/>
        <v>2.5266606018472215</v>
      </c>
      <c r="G3051">
        <f>LN(F3051/参数实验室!$E$58)/参数实验室!$E$59</f>
        <v>0.29595640619228397</v>
      </c>
      <c r="H3051" s="905">
        <f>INDEX(神经网络!$F$10:$BN$70,MATCH(ROUND(G3051*2,1)/2,神经网络!$D$10:$D$70,0),MATCH(ROUND(E3051*2,1)/2,神经网络!$F$8:$BN$8,0))</f>
        <v>6.5137204066830059E-2</v>
      </c>
      <c r="I3051">
        <f t="shared" si="373"/>
        <v>3286887.9401181606</v>
      </c>
      <c r="J3051">
        <f t="shared" si="374"/>
        <v>1524.1778791748111</v>
      </c>
      <c r="K3051">
        <f t="shared" si="375"/>
        <v>2156.4989133011691</v>
      </c>
      <c r="L3051">
        <f>MIN(MAX(L3050*(1+MAX(MIN(((B3051-B3050)/B3050)/($K$7*卓尔金历!$O$8),0),-卓尔金历!$N$11))+MIN(MAX(((B3051-B3050)/B3050)/($K$7*卓尔金历!$O$8),0),卓尔金历!$N$11),0),1)</f>
        <v>1</v>
      </c>
      <c r="M3051">
        <f t="shared" si="376"/>
        <v>704617.90830804792</v>
      </c>
      <c r="N3051">
        <f t="shared" si="377"/>
        <v>8.7879310645860839E-2</v>
      </c>
      <c r="O3051">
        <f t="shared" si="370"/>
        <v>4.6545169032265674E-2</v>
      </c>
      <c r="P3051">
        <f t="shared" si="371"/>
        <v>1.6773912614209185E-2</v>
      </c>
      <c r="Q3051">
        <f t="shared" si="378"/>
        <v>3623.2746675864464</v>
      </c>
    </row>
    <row r="3052" spans="1:17">
      <c r="A3052" s="842">
        <v>43454</v>
      </c>
      <c r="B3052">
        <v>4110.5991240000003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372"/>
        <v>2.3430362245170371</v>
      </c>
      <c r="G3052">
        <f>LN(F3052/参数实验室!$E$58)/参数实验室!$E$59</f>
        <v>0.2563557012532387</v>
      </c>
      <c r="H3052" s="905">
        <f>INDEX(神经网络!$F$10:$BN$70,MATCH(ROUND(G3052*2,1)/2,神经网络!$D$10:$D$70,0),MATCH(ROUND(E3052*2,1)/2,神经网络!$F$8:$BN$8,0))</f>
        <v>1.7732791562255434E-2</v>
      </c>
      <c r="I3052">
        <f t="shared" si="373"/>
        <v>3303190.6347000524</v>
      </c>
      <c r="J3052">
        <f t="shared" si="374"/>
        <v>1640.2374701727761</v>
      </c>
      <c r="K3052">
        <f t="shared" si="375"/>
        <v>2013.8490278191898</v>
      </c>
      <c r="L3052">
        <f>MIN(MAX(L3051*(1+MAX(MIN(((B3052-B3051)/B3051)/($K$7*卓尔金历!$O$8),0),-卓尔金历!$N$11))+MIN(MAX(((B3052-B3051)/B3051)/($K$7*卓尔金历!$O$8),0),卓尔金历!$N$11),0),1)</f>
        <v>1</v>
      </c>
      <c r="M3052">
        <f t="shared" si="376"/>
        <v>708112.75533823436</v>
      </c>
      <c r="N3052">
        <f t="shared" si="377"/>
        <v>7.6145699648127396E-2</v>
      </c>
      <c r="O3052">
        <f t="shared" ref="O3052:O3115" si="379">STDEVP(N3032:N3052)</f>
        <v>4.6379793016391183E-2</v>
      </c>
      <c r="P3052">
        <f t="shared" ref="P3052:P3115" si="380">MIN(O3051*MAX(1-LN(MAX(ABS(N3052),0.0001)/O3052),0)+MAX(-LN(MAX(ABS(N3052),0.0001)/O3052),0),1)</f>
        <v>2.3468784664195219E-2</v>
      </c>
      <c r="Q3052">
        <f t="shared" si="378"/>
        <v>3623.576114004914</v>
      </c>
    </row>
    <row r="3053" spans="1:17">
      <c r="A3053" s="842">
        <v>43455</v>
      </c>
      <c r="B3053">
        <v>4055.043287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372"/>
        <v>2.3113368898051911</v>
      </c>
      <c r="G3053">
        <f>LN(F3053/参数实验室!$E$58)/参数实验室!$E$59</f>
        <v>0.24920638991568142</v>
      </c>
      <c r="H3053" s="905">
        <f>INDEX(神经网络!$F$10:$BN$70,MATCH(ROUND(G3053*2,1)/2,神经网络!$D$10:$D$70,0),MATCH(ROUND(E3053*2,1)/2,神经网络!$F$8:$BN$8,0))</f>
        <v>7.4452222914731863E-3</v>
      </c>
      <c r="I3053">
        <f t="shared" si="373"/>
        <v>3302398.9808696005</v>
      </c>
      <c r="J3053">
        <f t="shared" si="374"/>
        <v>1618.0692258888287</v>
      </c>
      <c r="K3053">
        <f t="shared" si="375"/>
        <v>2040.9503672845303</v>
      </c>
      <c r="L3053">
        <f>MIN(MAX(L3052*(1+MAX(MIN(((B3053-B3052)/B3052)/($K$7*卓尔金历!$O$8),0),-卓尔金历!$N$11))+MIN(MAX(((B3053-B3052)/B3052)/($K$7*卓尔金历!$O$8),0),卓尔金历!$N$11),0),1)</f>
        <v>0.60232262764803801</v>
      </c>
      <c r="M3053">
        <f t="shared" si="376"/>
        <v>707943.04664226435</v>
      </c>
      <c r="N3053">
        <f t="shared" si="377"/>
        <v>-1.3515265129025589E-2</v>
      </c>
      <c r="O3053">
        <f t="shared" si="379"/>
        <v>4.6057877525766816E-2</v>
      </c>
      <c r="P3053">
        <f t="shared" si="380"/>
        <v>1</v>
      </c>
      <c r="Q3053">
        <f t="shared" si="378"/>
        <v>3623.5557328088303</v>
      </c>
    </row>
    <row r="3054" spans="1:17">
      <c r="A3054" s="842">
        <v>43456</v>
      </c>
      <c r="B3054">
        <v>3961.4607660000001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372"/>
        <v>2.2712570691656824</v>
      </c>
      <c r="G3054">
        <f>LN(F3054/参数实验室!$E$58)/参数实验室!$E$59</f>
        <v>0.24002530492290527</v>
      </c>
      <c r="H3054" s="905">
        <f>INDEX(神经网络!$F$10:$BN$70,MATCH(ROUND(G3054*2,1)/2,神经网络!$D$10:$D$70,0),MATCH(ROUND(E3054*2,1)/2,神经网络!$F$8:$BN$8,0))</f>
        <v>1.7732791562255434E-2</v>
      </c>
      <c r="I3054">
        <f t="shared" si="373"/>
        <v>3301831.5584957204</v>
      </c>
      <c r="J3054">
        <f t="shared" si="374"/>
        <v>1580.7273317106235</v>
      </c>
      <c r="K3054">
        <f t="shared" si="375"/>
        <v>2088.8052558201553</v>
      </c>
      <c r="L3054">
        <f>MIN(MAX(L3053*(1+MAX(MIN(((B3054-B3053)/B3053)/($K$7*卓尔金历!$O$8),0),-卓尔金历!$N$11))+MIN(MAX(((B3054-B3053)/B3053)/($K$7*卓尔金历!$O$8),0),卓尔金历!$N$11),0),1)</f>
        <v>0.19331186566929873</v>
      </c>
      <c r="M3054">
        <f t="shared" si="376"/>
        <v>707869.78031626507</v>
      </c>
      <c r="N3054">
        <f t="shared" si="377"/>
        <v>-2.3078057218282863E-2</v>
      </c>
      <c r="O3054">
        <f t="shared" si="379"/>
        <v>4.512968397956451E-2</v>
      </c>
      <c r="P3054">
        <f t="shared" si="380"/>
        <v>0.74760490846893846</v>
      </c>
      <c r="Q3054">
        <f t="shared" si="378"/>
        <v>3622.9331288752328</v>
      </c>
    </row>
    <row r="3055" spans="1:17">
      <c r="A3055" s="842">
        <v>43457</v>
      </c>
      <c r="B3055">
        <v>4080.1488800000002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372"/>
        <v>2.1213618879024829</v>
      </c>
      <c r="G3055">
        <f>LN(F3055/参数实验室!$E$58)/参数实验室!$E$59</f>
        <v>0.20419080549063698</v>
      </c>
      <c r="H3055" s="905">
        <f>INDEX(神经网络!$F$10:$BN$70,MATCH(ROUND(G3055*2,1)/2,神经网络!$D$10:$D$70,0),MATCH(ROUND(E3055*2,1)/2,神经网络!$F$8:$BN$8,0))</f>
        <v>-3.6233139727466446E-2</v>
      </c>
      <c r="I3055">
        <f t="shared" si="373"/>
        <v>3303585.7778291916</v>
      </c>
      <c r="J3055">
        <f t="shared" si="374"/>
        <v>1628.0870196719977</v>
      </c>
      <c r="K3055">
        <f t="shared" si="375"/>
        <v>2029.1211329077164</v>
      </c>
      <c r="L3055">
        <f>MIN(MAX(L3054*(1+MAX(MIN(((B3055-B3054)/B3054)/($K$7*卓尔金历!$O$8),0),-卓尔金历!$N$11))+MIN(MAX(((B3055-B3054)/B3054)/($K$7*卓尔金历!$O$8),0),卓尔金历!$N$11),0),1)</f>
        <v>1</v>
      </c>
      <c r="M3055">
        <f t="shared" si="376"/>
        <v>707942.48139642808</v>
      </c>
      <c r="N3055">
        <f t="shared" si="377"/>
        <v>2.9960694049695921E-2</v>
      </c>
      <c r="O3055">
        <f t="shared" si="379"/>
        <v>4.4179298910548316E-2</v>
      </c>
      <c r="P3055">
        <f t="shared" si="380"/>
        <v>0.45102670423253283</v>
      </c>
      <c r="Q3055">
        <f t="shared" si="378"/>
        <v>3624.3721310195579</v>
      </c>
    </row>
    <row r="3056" spans="1:17">
      <c r="A3056" s="842">
        <v>43458</v>
      </c>
      <c r="B3056">
        <v>4176.8095020000001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372"/>
        <v>2.0588213101129837</v>
      </c>
      <c r="G3056">
        <f>LN(F3056/参数实验室!$E$58)/参数实验室!$E$59</f>
        <v>0.18848473567684948</v>
      </c>
      <c r="H3056" s="905">
        <f>INDEX(神经网络!$F$10:$BN$70,MATCH(ROUND(G3056*2,1)/2,神经网络!$D$10:$D$70,0),MATCH(ROUND(E3056*2,1)/2,神经网络!$F$8:$BN$8,0))</f>
        <v>-3.6233139727466446E-2</v>
      </c>
      <c r="I3056">
        <f t="shared" si="373"/>
        <v>3300750.0461708577</v>
      </c>
      <c r="J3056">
        <f t="shared" si="374"/>
        <v>1666.6571573360973</v>
      </c>
      <c r="K3056">
        <f t="shared" si="375"/>
        <v>1980.46132741938</v>
      </c>
      <c r="L3056">
        <f>MIN(MAX(L3055*(1+MAX(MIN(((B3056-B3055)/B3055)/($K$7*卓尔金历!$O$8),0),-卓尔金历!$N$11))+MIN(MAX(((B3056-B3055)/B3055)/($K$7*卓尔金历!$O$8),0),卓尔金历!$N$11),0),1)</f>
        <v>1</v>
      </c>
      <c r="M3056">
        <f t="shared" si="376"/>
        <v>707334.79779388686</v>
      </c>
      <c r="N3056">
        <f t="shared" si="377"/>
        <v>2.3690464451875559E-2</v>
      </c>
      <c r="O3056">
        <f t="shared" si="379"/>
        <v>4.3313225878806039E-2</v>
      </c>
      <c r="P3056">
        <f t="shared" si="380"/>
        <v>0.67422185594935591</v>
      </c>
      <c r="Q3056">
        <f t="shared" si="378"/>
        <v>3622.9689471536126</v>
      </c>
    </row>
    <row r="3057" spans="1:17">
      <c r="A3057" s="842">
        <v>43459</v>
      </c>
      <c r="B3057">
        <v>3810.1325489999999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372"/>
        <v>2.2036722200658536</v>
      </c>
      <c r="G3057">
        <f>LN(F3057/参数实验室!$E$58)/参数实验室!$E$59</f>
        <v>0.22417035998314683</v>
      </c>
      <c r="H3057" s="905">
        <f>INDEX(神经网络!$F$10:$BN$70,MATCH(ROUND(G3057*2,1)/2,神经网络!$D$10:$D$70,0),MATCH(ROUND(E3057*2,1)/2,神经网络!$F$8:$BN$8,0))</f>
        <v>-3.5300720121909546E-2</v>
      </c>
      <c r="I3057">
        <f t="shared" si="373"/>
        <v>3311249.2786558243</v>
      </c>
      <c r="J3057">
        <f t="shared" si="374"/>
        <v>1520.3433817485311</v>
      </c>
      <c r="K3057">
        <f t="shared" si="375"/>
        <v>2177.9614516081169</v>
      </c>
      <c r="L3057">
        <f>MIN(MAX(L3056*(1+MAX(MIN(((B3057-B3056)/B3056)/($K$7*卓尔金历!$O$8),0),-卓尔金历!$N$11))+MIN(MAX(((B3057-B3056)/B3056)/($K$7*卓尔金历!$O$8),0),卓尔金历!$N$11),0),1)</f>
        <v>0</v>
      </c>
      <c r="M3057">
        <f t="shared" si="376"/>
        <v>709584.73262168758</v>
      </c>
      <c r="N3057">
        <f t="shared" si="377"/>
        <v>-8.7788766239978763E-2</v>
      </c>
      <c r="O3057">
        <f t="shared" si="379"/>
        <v>4.7403184990206799E-2</v>
      </c>
      <c r="P3057">
        <f t="shared" si="380"/>
        <v>1.6621704897387912E-2</v>
      </c>
      <c r="Q3057">
        <f t="shared" si="378"/>
        <v>3630.7387921111776</v>
      </c>
    </row>
    <row r="3058" spans="1:17">
      <c r="A3058" s="842">
        <v>43460</v>
      </c>
      <c r="B3058">
        <v>3798.3160170000001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372"/>
        <v>2.1362737433334527</v>
      </c>
      <c r="G3058">
        <f>LN(F3058/参数实验室!$E$58)/参数实验室!$E$59</f>
        <v>0.20786729652593344</v>
      </c>
      <c r="H3058" s="905">
        <f>INDEX(神经网络!$F$10:$BN$70,MATCH(ROUND(G3058*2,1)/2,神经网络!$D$10:$D$70,0),MATCH(ROUND(E3058*2,1)/2,神经网络!$F$8:$BN$8,0))</f>
        <v>-3.5300720121909546E-2</v>
      </c>
      <c r="I3058">
        <f t="shared" si="373"/>
        <v>3311611.7931644022</v>
      </c>
      <c r="J3058">
        <f t="shared" si="374"/>
        <v>1515.6282738118966</v>
      </c>
      <c r="K3058">
        <f t="shared" si="375"/>
        <v>2184.9762572952659</v>
      </c>
      <c r="L3058">
        <f>MIN(MAX(L3057*(1+MAX(MIN(((B3058-B3057)/B3057)/($K$7*卓尔金历!$O$8),0),-卓尔金历!$N$11))+MIN(MAX(((B3058-B3057)/B3057)/($K$7*卓尔金历!$O$8),0),卓尔金历!$N$11),0),1)</f>
        <v>0</v>
      </c>
      <c r="M3058">
        <f t="shared" si="376"/>
        <v>709584.73262168758</v>
      </c>
      <c r="N3058">
        <f t="shared" si="377"/>
        <v>-3.1013440734761759E-3</v>
      </c>
      <c r="O3058">
        <f t="shared" si="379"/>
        <v>4.6790013332095752E-2</v>
      </c>
      <c r="P3058">
        <f t="shared" si="380"/>
        <v>1</v>
      </c>
      <c r="Q3058">
        <f t="shared" si="378"/>
        <v>3630.7453991078619</v>
      </c>
    </row>
    <row r="3059" spans="1:17">
      <c r="A3059" s="842">
        <v>43461</v>
      </c>
      <c r="B3059">
        <v>3793.066906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372"/>
        <v>2.0728481494916187</v>
      </c>
      <c r="G3059">
        <f>LN(F3059/参数实验室!$E$58)/参数实验室!$E$59</f>
        <v>0.19204846298660641</v>
      </c>
      <c r="H3059" s="905">
        <f>INDEX(神经网络!$F$10:$BN$70,MATCH(ROUND(G3059*2,1)/2,神经网络!$D$10:$D$70,0),MATCH(ROUND(E3059*2,1)/2,神经网络!$F$8:$BN$8,0))</f>
        <v>-4.2034671000868919E-2</v>
      </c>
      <c r="I3059">
        <f t="shared" si="373"/>
        <v>3311773.347139034</v>
      </c>
      <c r="J3059">
        <f t="shared" si="374"/>
        <v>1513.5337400742164</v>
      </c>
      <c r="K3059">
        <f t="shared" si="375"/>
        <v>2188.1067196933718</v>
      </c>
      <c r="L3059">
        <f>MIN(MAX(L3058*(1+MAX(MIN(((B3059-B3058)/B3058)/($K$7*卓尔金历!$O$8),0),-卓尔金历!$N$11))+MIN(MAX(((B3059-B3058)/B3058)/($K$7*卓尔金历!$O$8),0),卓尔金历!$N$11),0),1)</f>
        <v>0</v>
      </c>
      <c r="M3059">
        <f t="shared" si="376"/>
        <v>709584.73262168758</v>
      </c>
      <c r="N3059">
        <f t="shared" si="377"/>
        <v>-1.3819574191580712E-3</v>
      </c>
      <c r="O3059">
        <f t="shared" si="379"/>
        <v>4.6791271770084075E-2</v>
      </c>
      <c r="P3059">
        <f t="shared" si="380"/>
        <v>1</v>
      </c>
      <c r="Q3059">
        <f t="shared" si="378"/>
        <v>3630.9225217257099</v>
      </c>
    </row>
    <row r="3060" spans="1:17">
      <c r="A3060" s="842">
        <v>43462</v>
      </c>
      <c r="B3060">
        <v>3673.8816379999998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372"/>
        <v>2.0652818505417514</v>
      </c>
      <c r="G3060">
        <f>LN(F3060/参数实验室!$E$58)/参数实验室!$E$59</f>
        <v>0.19012913854757227</v>
      </c>
      <c r="H3060" s="905">
        <f>INDEX(神经网络!$F$10:$BN$70,MATCH(ROUND(G3060*2,1)/2,神经网络!$D$10:$D$70,0),MATCH(ROUND(E3060*2,1)/2,神经网络!$F$8:$BN$8,0))</f>
        <v>-3.5300720121909546E-2</v>
      </c>
      <c r="I3060">
        <f t="shared" si="373"/>
        <v>3316147.5642320714</v>
      </c>
      <c r="J3060">
        <f t="shared" si="374"/>
        <v>1465.9756745540856</v>
      </c>
      <c r="K3060">
        <f t="shared" si="375"/>
        <v>2262.0754367160721</v>
      </c>
      <c r="L3060">
        <f>MIN(MAX(L3059*(1+MAX(MIN(((B3060-B3059)/B3059)/($K$7*卓尔金历!$O$8),0),-卓尔金历!$N$11))+MIN(MAX(((B3060-B3059)/B3059)/($K$7*卓尔金历!$O$8),0),卓尔金历!$N$11),0),1)</f>
        <v>0</v>
      </c>
      <c r="M3060">
        <f t="shared" si="376"/>
        <v>709584.73262168758</v>
      </c>
      <c r="N3060">
        <f t="shared" si="377"/>
        <v>-3.1421873368874392E-2</v>
      </c>
      <c r="O3060">
        <f t="shared" si="379"/>
        <v>3.9364950141935293E-2</v>
      </c>
      <c r="P3060">
        <f t="shared" si="380"/>
        <v>0.28270826998699444</v>
      </c>
      <c r="Q3060">
        <f t="shared" si="378"/>
        <v>3635.7182736366149</v>
      </c>
    </row>
    <row r="3061" spans="1:17">
      <c r="A3061" s="842">
        <v>43463</v>
      </c>
      <c r="B3061">
        <v>3901.3525549999999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372"/>
        <v>1.8993789634579692</v>
      </c>
      <c r="G3061">
        <f>LN(F3061/参数实验室!$E$58)/参数实验室!$E$59</f>
        <v>0.14617800003371867</v>
      </c>
      <c r="H3061" s="905">
        <f>INDEX(神经网络!$F$10:$BN$70,MATCH(ROUND(G3061*2,1)/2,神经网络!$D$10:$D$70,0),MATCH(ROUND(E3061*2,1)/2,神经网络!$F$8:$BN$8,0))</f>
        <v>-5.4596378672302194E-2</v>
      </c>
      <c r="I3061">
        <f t="shared" si="373"/>
        <v>3308899.565132895</v>
      </c>
      <c r="J3061">
        <f t="shared" si="374"/>
        <v>1556.742570128883</v>
      </c>
      <c r="K3061">
        <f t="shared" si="375"/>
        <v>2125.5277710167265</v>
      </c>
      <c r="L3061">
        <f>MIN(MAX(L3060*(1+MAX(MIN(((B3061-B3060)/B3060)/($K$7*卓尔金历!$O$8),0),-卓尔金历!$N$11))+MIN(MAX(((B3061-B3060)/B3060)/($K$7*卓尔金历!$O$8),0),卓尔金历!$N$11),0),1)</f>
        <v>1</v>
      </c>
      <c r="M3061">
        <f t="shared" si="376"/>
        <v>709584.73262168758</v>
      </c>
      <c r="N3061">
        <f t="shared" si="377"/>
        <v>6.1915690110210378E-2</v>
      </c>
      <c r="O3061">
        <f t="shared" si="379"/>
        <v>4.1235606366102538E-2</v>
      </c>
      <c r="P3061">
        <f t="shared" si="380"/>
        <v>2.3364219519532829E-2</v>
      </c>
      <c r="Q3061">
        <f t="shared" si="378"/>
        <v>3633.4717395172884</v>
      </c>
    </row>
    <row r="3062" spans="1:17">
      <c r="A3062" s="842">
        <v>43464</v>
      </c>
      <c r="B3062">
        <v>3892.3904050000001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372"/>
        <v>1.8047659923773756</v>
      </c>
      <c r="G3062">
        <f>LN(F3062/参数实验室!$E$58)/参数实验室!$E$59</f>
        <v>0.11936004098191544</v>
      </c>
      <c r="H3062" s="905">
        <f>INDEX(神经网络!$F$10:$BN$70,MATCH(ROUND(G3062*2,1)/2,神经网络!$D$10:$D$70,0),MATCH(ROUND(E3062*2,1)/2,神经网络!$F$8:$BN$8,0))</f>
        <v>-7.8584219924753118E-2</v>
      </c>
      <c r="I3062">
        <f t="shared" si="373"/>
        <v>3309314.5616318285</v>
      </c>
      <c r="J3062">
        <f t="shared" si="374"/>
        <v>1553.1664358964101</v>
      </c>
      <c r="K3062">
        <f t="shared" si="375"/>
        <v>2130.6889494568927</v>
      </c>
      <c r="L3062">
        <f>MIN(MAX(L3061*(1+MAX(MIN(((B3062-B3061)/B3061)/($K$7*卓尔金历!$O$8),0),-卓尔金历!$N$11))+MIN(MAX(((B3062-B3061)/B3061)/($K$7*卓尔金历!$O$8),0),卓尔金历!$N$11),0),1)</f>
        <v>0.93240675115066418</v>
      </c>
      <c r="M3062">
        <f t="shared" si="376"/>
        <v>709673.72751982161</v>
      </c>
      <c r="N3062">
        <f t="shared" si="377"/>
        <v>-2.2971904932082812E-3</v>
      </c>
      <c r="O3062">
        <f t="shared" si="379"/>
        <v>4.1143693459850195E-2</v>
      </c>
      <c r="P3062">
        <f t="shared" si="380"/>
        <v>1</v>
      </c>
      <c r="Q3062">
        <f t="shared" si="378"/>
        <v>3633.4823866805204</v>
      </c>
    </row>
    <row r="3063" spans="1:17">
      <c r="A3063" s="842">
        <v>43465</v>
      </c>
      <c r="B3063">
        <v>3829.3407860000002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372"/>
        <v>1.7952739309945551</v>
      </c>
      <c r="G3063">
        <f>LN(F3063/参数实验室!$E$58)/参数实验室!$E$59</f>
        <v>0.11659231704285591</v>
      </c>
      <c r="H3063" s="905">
        <f>INDEX(神经网络!$F$10:$BN$70,MATCH(ROUND(G3063*2,1)/2,神经网络!$D$10:$D$70,0),MATCH(ROUND(E3063*2,1)/2,神经网络!$F$8:$BN$8,0))</f>
        <v>-1.9336419178296357E-2</v>
      </c>
      <c r="I3063">
        <f t="shared" si="373"/>
        <v>3313527.0573259662</v>
      </c>
      <c r="J3063">
        <f t="shared" si="374"/>
        <v>1528.0079749411409</v>
      </c>
      <c r="K3063">
        <f t="shared" si="375"/>
        <v>2168.5273320995616</v>
      </c>
      <c r="L3063">
        <f>MIN(MAX(L3062*(1+MAX(MIN(((B3063-B3062)/B3062)/($K$7*卓尔金历!$O$8),0),-卓尔金历!$N$11))+MIN(MAX(((B3063-B3062)/B3062)/($K$7*卓尔金历!$O$8),0),卓尔金历!$N$11),0),1)</f>
        <v>0.48800292082103802</v>
      </c>
      <c r="M3063">
        <f t="shared" si="376"/>
        <v>710516.02510731516</v>
      </c>
      <c r="N3063">
        <f t="shared" si="377"/>
        <v>-1.6198174499405048E-2</v>
      </c>
      <c r="O3063">
        <f t="shared" si="379"/>
        <v>4.1371829732178213E-2</v>
      </c>
      <c r="P3063">
        <f t="shared" si="380"/>
        <v>1</v>
      </c>
      <c r="Q3063">
        <f t="shared" si="378"/>
        <v>3638.1075223766175</v>
      </c>
    </row>
    <row r="3064" spans="1:17">
      <c r="A3064" s="842">
        <v>43466</v>
      </c>
      <c r="B3064">
        <v>3768.843292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372"/>
        <v>1.7803727284822326</v>
      </c>
      <c r="G3064">
        <f>LN(F3064/参数实验室!$E$58)/参数实验室!$E$59</f>
        <v>0.11221772279063549</v>
      </c>
      <c r="H3064" s="905">
        <f>INDEX(神经网络!$F$10:$BN$70,MATCH(ROUND(G3064*2,1)/2,神经网络!$D$10:$D$70,0),MATCH(ROUND(E3064*2,1)/2,神经网络!$F$8:$BN$8,0))</f>
        <v>-7.8584219924753118E-2</v>
      </c>
      <c r="I3064">
        <f t="shared" si="373"/>
        <v>3314539.2890429199</v>
      </c>
      <c r="J3064">
        <f t="shared" si="374"/>
        <v>1503.8678791748107</v>
      </c>
      <c r="K3064">
        <f t="shared" si="375"/>
        <v>2204.0096307274312</v>
      </c>
      <c r="L3064">
        <f>MIN(MAX(L3063*(1+MAX(MIN(((B3064-B3063)/B3063)/($K$7*卓尔金历!$O$8),0),-卓尔金历!$N$11))+MIN(MAX(((B3064-B3063)/B3063)/($K$7*卓尔金历!$O$8),0),卓尔金历!$N$11),0),1)</f>
        <v>0.2611511885247168</v>
      </c>
      <c r="M3064">
        <f t="shared" si="376"/>
        <v>710621.94699669129</v>
      </c>
      <c r="N3064">
        <f t="shared" si="377"/>
        <v>-1.5798409538575912E-2</v>
      </c>
      <c r="O3064">
        <f t="shared" si="379"/>
        <v>4.1289886716523228E-2</v>
      </c>
      <c r="P3064">
        <f t="shared" si="380"/>
        <v>1</v>
      </c>
      <c r="Q3064">
        <f t="shared" si="378"/>
        <v>3639.2189084495622</v>
      </c>
    </row>
    <row r="3065" spans="1:17">
      <c r="A3065" s="842">
        <v>43467</v>
      </c>
      <c r="B3065">
        <v>3849.0572350000002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372"/>
        <v>1.6994752965786957</v>
      </c>
      <c r="G3065">
        <f>LN(F3065/参数实验室!$E$58)/参数实验室!$E$59</f>
        <v>8.781033757185118E-2</v>
      </c>
      <c r="H3065" s="905">
        <f>INDEX(神经网络!$F$10:$BN$70,MATCH(ROUND(G3065*2,1)/2,神经网络!$D$10:$D$70,0),MATCH(ROUND(E3065*2,1)/2,神经网络!$F$8:$BN$8,0))</f>
        <v>-0.12697389629421324</v>
      </c>
      <c r="I3065">
        <f t="shared" si="373"/>
        <v>3308995.5816045254</v>
      </c>
      <c r="J3065">
        <f t="shared" si="374"/>
        <v>1535.8753581261692</v>
      </c>
      <c r="K3065">
        <f t="shared" si="375"/>
        <v>2154.46882723715</v>
      </c>
      <c r="L3065">
        <f>MIN(MAX(L3064*(1+MAX(MIN(((B3065-B3064)/B3064)/($K$7*卓尔金历!$O$8),0),-卓尔金历!$N$11))+MIN(MAX(((B3065-B3064)/B3064)/($K$7*卓尔金历!$O$8),0),卓尔金历!$N$11),0),1)</f>
        <v>0.88740170351707626</v>
      </c>
      <c r="M3065">
        <f t="shared" si="376"/>
        <v>710311.55697269377</v>
      </c>
      <c r="N3065">
        <f t="shared" si="377"/>
        <v>2.1283438122849975E-2</v>
      </c>
      <c r="O3065">
        <f t="shared" si="379"/>
        <v>4.134152742813816E-2</v>
      </c>
      <c r="P3065">
        <f t="shared" si="380"/>
        <v>0.73264210742854918</v>
      </c>
      <c r="Q3065">
        <f t="shared" si="378"/>
        <v>3633.132160587073</v>
      </c>
    </row>
    <row r="3066" spans="1:17">
      <c r="A3066" s="842">
        <v>43468</v>
      </c>
      <c r="B3066">
        <v>3884.2232709999998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372"/>
        <v>1.6649642630700361</v>
      </c>
      <c r="G3066">
        <f>LN(F3066/参数实验室!$E$58)/参数实验室!$E$59</f>
        <v>7.7042487255205724E-2</v>
      </c>
      <c r="H3066" s="905">
        <f>INDEX(神经网络!$F$10:$BN$70,MATCH(ROUND(G3066*2,1)/2,神经网络!$D$10:$D$70,0),MATCH(ROUND(E3066*2,1)/2,神经网络!$F$8:$BN$8,0))</f>
        <v>-7.8584219924753118E-2</v>
      </c>
      <c r="I3066">
        <f t="shared" si="373"/>
        <v>3305156.9213058138</v>
      </c>
      <c r="J3066">
        <f t="shared" si="374"/>
        <v>1549.9075340169954</v>
      </c>
      <c r="K3066">
        <f t="shared" si="375"/>
        <v>2132.4865185599979</v>
      </c>
      <c r="L3066">
        <f>MIN(MAX(L3065*(1+MAX(MIN(((B3066-B3065)/B3065)/($K$7*卓尔金历!$O$8),0),-卓尔金历!$N$11))+MIN(MAX(((B3066-B3065)/B3065)/($K$7*卓尔金历!$O$8),0),卓尔金历!$N$11),0),1)</f>
        <v>1</v>
      </c>
      <c r="M3066">
        <f t="shared" si="376"/>
        <v>709580.32927619526</v>
      </c>
      <c r="N3066">
        <f t="shared" si="377"/>
        <v>9.1362725605195171E-3</v>
      </c>
      <c r="O3066">
        <f t="shared" si="379"/>
        <v>4.1264365931720649E-2</v>
      </c>
      <c r="P3066">
        <f t="shared" si="380"/>
        <v>1</v>
      </c>
      <c r="Q3066">
        <f t="shared" si="378"/>
        <v>3630.0443079548227</v>
      </c>
    </row>
    <row r="3067" spans="1:17">
      <c r="A3067" s="842">
        <v>43469</v>
      </c>
      <c r="B3067">
        <v>3831.665015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372"/>
        <v>1.6663934704636489</v>
      </c>
      <c r="G3067">
        <f>LN(F3067/参数实验室!$E$58)/参数实验室!$E$59</f>
        <v>7.7492829358913468E-2</v>
      </c>
      <c r="H3067" s="905">
        <f>INDEX(神经网络!$F$10:$BN$70,MATCH(ROUND(G3067*2,1)/2,神经网络!$D$10:$D$70,0),MATCH(ROUND(E3067*2,1)/2,神经网络!$F$8:$BN$8,0))</f>
        <v>-7.8584219924753118E-2</v>
      </c>
      <c r="I3067">
        <f t="shared" si="373"/>
        <v>3308671.4265051987</v>
      </c>
      <c r="J3067">
        <f t="shared" si="374"/>
        <v>1528.935403615176</v>
      </c>
      <c r="K3067">
        <f t="shared" si="375"/>
        <v>2164.0361121090054</v>
      </c>
      <c r="L3067">
        <f>MIN(MAX(L3066*(1+MAX(MIN(((B3067-B3066)/B3066)/($K$7*卓尔金历!$O$8),0),-卓尔金历!$N$11))+MIN(MAX(((B3067-B3066)/B3066)/($K$7*卓尔金历!$O$8),0),卓尔金历!$N$11),0),1)</f>
        <v>0.60185334539949709</v>
      </c>
      <c r="M3067">
        <f t="shared" si="376"/>
        <v>710334.85434595717</v>
      </c>
      <c r="N3067">
        <f t="shared" si="377"/>
        <v>-1.3531213921816752E-2</v>
      </c>
      <c r="O3067">
        <f t="shared" si="379"/>
        <v>4.0502651956255957E-2</v>
      </c>
      <c r="P3067">
        <f t="shared" si="380"/>
        <v>1</v>
      </c>
      <c r="Q3067">
        <f t="shared" si="378"/>
        <v>3633.9042788724105</v>
      </c>
    </row>
    <row r="3068" spans="1:17">
      <c r="A3068" s="842">
        <v>43470</v>
      </c>
      <c r="B3068">
        <v>3864.8705709999999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372"/>
        <v>1.6212465858536507</v>
      </c>
      <c r="G3068">
        <f>LN(F3068/参数实验室!$E$58)/参数实验室!$E$59</f>
        <v>6.3077008798284692E-2</v>
      </c>
      <c r="H3068" s="905">
        <f>INDEX(神经网络!$F$10:$BN$70,MATCH(ROUND(G3068*2,1)/2,神经网络!$D$10:$D$70,0),MATCH(ROUND(E3068*2,1)/2,神经网络!$F$8:$BN$8,0))</f>
        <v>-0.12774707237168831</v>
      </c>
      <c r="I3068">
        <f t="shared" si="373"/>
        <v>3306418.1618197095</v>
      </c>
      <c r="J3068">
        <f t="shared" si="374"/>
        <v>1542.1852962770809</v>
      </c>
      <c r="K3068">
        <f t="shared" si="375"/>
        <v>2143.9824188452467</v>
      </c>
      <c r="L3068">
        <f>MIN(MAX(L3067*(1+MAX(MIN(((B3068-B3067)/B3067)/($K$7*卓尔金历!$O$8),0),-卓尔金历!$N$11))+MIN(MAX(((B3068-B3067)/B3067)/($K$7*卓尔金历!$O$8),0),卓尔金历!$N$11),0),1)</f>
        <v>0.85684709416786076</v>
      </c>
      <c r="M3068">
        <f t="shared" si="376"/>
        <v>710043.70730997249</v>
      </c>
      <c r="N3068">
        <f t="shared" si="377"/>
        <v>8.666090555935483E-3</v>
      </c>
      <c r="O3068">
        <f t="shared" si="379"/>
        <v>3.9478551495137161E-2</v>
      </c>
      <c r="P3068">
        <f t="shared" si="380"/>
        <v>1</v>
      </c>
      <c r="Q3068">
        <f t="shared" si="378"/>
        <v>3631.4295247712816</v>
      </c>
    </row>
    <row r="3069" spans="1:17">
      <c r="A3069" s="842">
        <v>43471</v>
      </c>
      <c r="B3069">
        <v>3857.2190089999999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372"/>
        <v>1.595346801320298</v>
      </c>
      <c r="G3069">
        <f>LN(F3069/参数实验室!$E$58)/参数实验室!$E$59</f>
        <v>5.4624650183766409E-2</v>
      </c>
      <c r="H3069" s="905">
        <f>INDEX(神经网络!$F$10:$BN$70,MATCH(ROUND(G3069*2,1)/2,神经网络!$D$10:$D$70,0),MATCH(ROUND(E3069*2,1)/2,神经网络!$F$8:$BN$8,0))</f>
        <v>-0.18122163345940698</v>
      </c>
      <c r="I3069">
        <f t="shared" si="373"/>
        <v>3307254.3882324626</v>
      </c>
      <c r="J3069">
        <f t="shared" si="374"/>
        <v>1539.1321212242099</v>
      </c>
      <c r="K3069">
        <f t="shared" si="375"/>
        <v>2148.7787452593129</v>
      </c>
      <c r="L3069">
        <f>MIN(MAX(L3068*(1+MAX(MIN(((B3069-B3068)/B3068)/($K$7*卓尔金历!$O$8),0),-卓尔金历!$N$11))+MIN(MAX(((B3069-B3068)/B3068)/($K$7*卓尔金历!$O$8),0),卓尔金历!$N$11),0),1)</f>
        <v>0.8069328170114396</v>
      </c>
      <c r="M3069">
        <f t="shared" si="376"/>
        <v>710197.57750853337</v>
      </c>
      <c r="N3069">
        <f t="shared" si="377"/>
        <v>-1.9797718602566918E-3</v>
      </c>
      <c r="O3069">
        <f t="shared" si="379"/>
        <v>3.9425653400548273E-2</v>
      </c>
      <c r="P3069">
        <f t="shared" si="380"/>
        <v>1</v>
      </c>
      <c r="Q3069">
        <f t="shared" si="378"/>
        <v>3632.3479498270508</v>
      </c>
    </row>
    <row r="3070" spans="1:17">
      <c r="A3070" s="842">
        <v>43472</v>
      </c>
      <c r="B3070">
        <v>4023.1307489999999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372"/>
        <v>1.5155799471631839</v>
      </c>
      <c r="G3070">
        <f>LN(F3070/参数实验室!$E$58)/参数实验室!$E$59</f>
        <v>2.770332551455618E-2</v>
      </c>
      <c r="H3070" s="905">
        <f>INDEX(神经网络!$F$10:$BN$70,MATCH(ROUND(G3070*2,1)/2,神经网络!$D$10:$D$70,0),MATCH(ROUND(E3070*2,1)/2,神经网络!$F$8:$BN$8,0))</f>
        <v>-0.18122163345940698</v>
      </c>
      <c r="I3070">
        <f t="shared" si="373"/>
        <v>3281474.5337462425</v>
      </c>
      <c r="J3070">
        <f t="shared" si="374"/>
        <v>1605.335281513105</v>
      </c>
      <c r="K3070">
        <f t="shared" si="375"/>
        <v>2044.1054099635164</v>
      </c>
      <c r="L3070">
        <f>MIN(MAX(L3069*(1+MAX(MIN(((B3070-B3069)/B3069)/($K$7*卓尔金历!$O$8),0),-卓尔金历!$N$11))+MIN(MAX(((B3070-B3069)/B3069)/($K$7*卓尔金历!$O$8),0),卓尔金历!$N$11),0),1)</f>
        <v>1</v>
      </c>
      <c r="M3070">
        <f t="shared" si="376"/>
        <v>705730.43893326516</v>
      </c>
      <c r="N3070">
        <f t="shared" si="377"/>
        <v>4.3013305599936186E-2</v>
      </c>
      <c r="O3070">
        <f t="shared" si="379"/>
        <v>4.0057850583470438E-2</v>
      </c>
      <c r="P3070">
        <f t="shared" si="380"/>
        <v>3.6619145102852288E-2</v>
      </c>
      <c r="Q3070">
        <f t="shared" si="378"/>
        <v>3604.0340100457488</v>
      </c>
    </row>
    <row r="3071" spans="1:17">
      <c r="A3071" s="842">
        <v>43473</v>
      </c>
      <c r="B3071">
        <v>4031.8023880000001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372"/>
        <v>1.4716436035306997</v>
      </c>
      <c r="G3071">
        <f>LN(F3071/参数实验室!$E$58)/参数实验室!$E$59</f>
        <v>1.2263014288986181E-2</v>
      </c>
      <c r="H3071" s="905">
        <f>INDEX(神经网络!$F$10:$BN$70,MATCH(ROUND(G3071*2,1)/2,神经网络!$D$10:$D$70,0),MATCH(ROUND(E3071*2,1)/2,神经网络!$F$8:$BN$8,0))</f>
        <v>-0.2640374413889503</v>
      </c>
      <c r="I3071">
        <f t="shared" si="373"/>
        <v>3280192.7459816015</v>
      </c>
      <c r="J3071">
        <f t="shared" si="374"/>
        <v>1608.7954941941632</v>
      </c>
      <c r="K3071">
        <f t="shared" si="375"/>
        <v>2038.912191026885</v>
      </c>
      <c r="L3071">
        <f>MIN(MAX(L3070*(1+MAX(MIN(((B3071-B3070)/B3070)/($K$7*卓尔金历!$O$8),0),-卓尔金历!$N$11))+MIN(MAX(((B3071-B3070)/B3070)/($K$7*卓尔金历!$O$8),0),卓尔金历!$N$11),0),1)</f>
        <v>1</v>
      </c>
      <c r="M3071">
        <f t="shared" si="376"/>
        <v>705454.77120144013</v>
      </c>
      <c r="N3071">
        <f t="shared" si="377"/>
        <v>2.1554454828880683E-3</v>
      </c>
      <c r="O3071">
        <f t="shared" si="379"/>
        <v>3.7971943551877475E-2</v>
      </c>
      <c r="P3071">
        <f t="shared" si="380"/>
        <v>1</v>
      </c>
      <c r="Q3071">
        <f t="shared" si="378"/>
        <v>3603.9824582064061</v>
      </c>
    </row>
    <row r="3072" spans="1:17">
      <c r="A3072" s="842">
        <v>43474</v>
      </c>
      <c r="B3072">
        <v>4055.341473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372"/>
        <v>1.4250397009662619</v>
      </c>
      <c r="G3072">
        <f>LN(F3072/参数实验室!$E$58)/参数实验室!$E$59</f>
        <v>-4.6268938749069342E-3</v>
      </c>
      <c r="H3072" s="905">
        <f>INDEX(神经网络!$F$10:$BN$70,MATCH(ROUND(G3072*2,1)/2,神经网络!$D$10:$D$70,0),MATCH(ROUND(E3072*2,1)/2,神经网络!$F$8:$BN$8,0))</f>
        <v>-0.2640374413889503</v>
      </c>
      <c r="I3072">
        <f t="shared" si="373"/>
        <v>3275136.185352325</v>
      </c>
      <c r="J3072">
        <f t="shared" si="374"/>
        <v>1618.1882099676757</v>
      </c>
      <c r="K3072">
        <f t="shared" si="375"/>
        <v>2023.9525694095546</v>
      </c>
      <c r="L3072">
        <f>MIN(MAX(L3071*(1+MAX(MIN(((B3072-B3071)/B3071)/($K$7*卓尔金历!$O$8),0),-卓尔金历!$N$11))+MIN(MAX(((B3072-B3071)/B3071)/($K$7*卓尔金历!$O$8),0),卓尔金历!$N$11),0),1)</f>
        <v>1</v>
      </c>
      <c r="M3072">
        <f t="shared" si="376"/>
        <v>704367.28180736036</v>
      </c>
      <c r="N3072">
        <f t="shared" si="377"/>
        <v>5.8383528592721012E-3</v>
      </c>
      <c r="O3072">
        <f t="shared" si="379"/>
        <v>3.3431799413665336E-2</v>
      </c>
      <c r="P3072">
        <f t="shared" si="380"/>
        <v>1</v>
      </c>
      <c r="Q3072">
        <f t="shared" si="378"/>
        <v>3598.4267615696476</v>
      </c>
    </row>
    <row r="3073" spans="1:17">
      <c r="A3073" s="842">
        <v>43475</v>
      </c>
      <c r="B3073">
        <v>3825.052322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372"/>
        <v>1.4806226253236596</v>
      </c>
      <c r="G3073">
        <f>LN(F3073/参数实验室!$E$58)/参数实验室!$E$59</f>
        <v>1.5455606051816239E-2</v>
      </c>
      <c r="H3073" s="905">
        <f>INDEX(神经网络!$F$10:$BN$70,MATCH(ROUND(G3073*2,1)/2,神经网络!$D$10:$D$70,0),MATCH(ROUND(E3073*2,1)/2,神经网络!$F$8:$BN$8,0))</f>
        <v>-0.22524347016639781</v>
      </c>
      <c r="I3073">
        <f t="shared" si="373"/>
        <v>3324242.9055156503</v>
      </c>
      <c r="J3073">
        <f t="shared" si="374"/>
        <v>1526.2967646941433</v>
      </c>
      <c r="K3073">
        <f t="shared" si="375"/>
        <v>2177.9793958888458</v>
      </c>
      <c r="L3073">
        <f>MIN(MAX(L3072*(1+MAX(MIN(((B3073-B3072)/B3072)/($K$7*卓尔金历!$O$8),0),-卓尔金历!$N$11))+MIN(MAX(((B3073-B3072)/B3072)/($K$7*卓尔金历!$O$8),0),卓尔金历!$N$11),0),1)</f>
        <v>0</v>
      </c>
      <c r="M3073">
        <f t="shared" si="376"/>
        <v>714928.42035012157</v>
      </c>
      <c r="N3073">
        <f t="shared" si="377"/>
        <v>-5.678662389671469E-2</v>
      </c>
      <c r="O3073">
        <f t="shared" si="379"/>
        <v>3.1595941650410506E-2</v>
      </c>
      <c r="P3073">
        <f t="shared" si="380"/>
        <v>1.3831667507468084E-2</v>
      </c>
      <c r="Q3073">
        <f t="shared" si="378"/>
        <v>3652.3808343190262</v>
      </c>
    </row>
    <row r="3074" spans="1:17">
      <c r="A3074" s="842">
        <v>43476</v>
      </c>
      <c r="B3074">
        <v>3687.719141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372"/>
        <v>1.5082019322360318</v>
      </c>
      <c r="G3074">
        <f>LN(F3074/参数实验室!$E$58)/参数实验室!$E$59</f>
        <v>2.5142037165231629E-2</v>
      </c>
      <c r="H3074" s="905">
        <f>INDEX(神经网络!$F$10:$BN$70,MATCH(ROUND(G3074*2,1)/2,神经网络!$D$10:$D$70,0),MATCH(ROUND(E3074*2,1)/2,神经网络!$F$8:$BN$8,0))</f>
        <v>-0.10196501319919181</v>
      </c>
      <c r="I3074">
        <f t="shared" si="373"/>
        <v>3351126.235295557</v>
      </c>
      <c r="J3074">
        <f t="shared" si="374"/>
        <v>1471.4972032241303</v>
      </c>
      <c r="K3074">
        <f t="shared" si="375"/>
        <v>2277.3582090085238</v>
      </c>
      <c r="L3074">
        <f>MIN(MAX(L3073*(1+MAX(MIN(((B3074-B3073)/B3073)/($K$7*卓尔金历!$O$8),0),-卓尔金历!$N$11))+MIN(MAX(((B3074-B3073)/B3073)/($K$7*卓尔金历!$O$8),0),卓尔金历!$N$11),0),1)</f>
        <v>0</v>
      </c>
      <c r="M3074">
        <f t="shared" si="376"/>
        <v>714928.42035012157</v>
      </c>
      <c r="N3074">
        <f t="shared" si="377"/>
        <v>-3.5903608484025323E-2</v>
      </c>
      <c r="O3074">
        <f t="shared" si="379"/>
        <v>3.2305373280263859E-2</v>
      </c>
      <c r="P3074">
        <f t="shared" si="380"/>
        <v>2.8259276450736559E-2</v>
      </c>
      <c r="Q3074">
        <f t="shared" si="378"/>
        <v>3652.7893802645131</v>
      </c>
    </row>
    <row r="3075" spans="1:17">
      <c r="A3075" s="842">
        <v>43477</v>
      </c>
      <c r="B3075">
        <v>3659.4587029999998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372"/>
        <v>1.5133586605199083</v>
      </c>
      <c r="G3075">
        <f>LN(F3075/参数实验室!$E$58)/参数实验室!$E$59</f>
        <v>2.6933516921135974E-2</v>
      </c>
      <c r="H3075" s="905">
        <f>INDEX(神经网络!$F$10:$BN$70,MATCH(ROUND(G3075*2,1)/2,神经网络!$D$10:$D$70,0),MATCH(ROUND(E3075*2,1)/2,神经网络!$F$8:$BN$8,0))</f>
        <v>-0.10196501319919181</v>
      </c>
      <c r="I3075">
        <f t="shared" si="373"/>
        <v>3353744.7982449443</v>
      </c>
      <c r="J3075">
        <f t="shared" si="374"/>
        <v>1460.2205430748945</v>
      </c>
      <c r="K3075">
        <f t="shared" si="375"/>
        <v>2296.7385400445851</v>
      </c>
      <c r="L3075">
        <f>MIN(MAX(L3074*(1+MAX(MIN(((B3075-B3074)/B3074)/($K$7*卓尔金历!$O$8),0),-卓尔金历!$N$11))+MIN(MAX(((B3075-B3074)/B3074)/($K$7*卓尔金历!$O$8),0),卓尔金历!$N$11),0),1)</f>
        <v>0</v>
      </c>
      <c r="M3075">
        <f t="shared" si="376"/>
        <v>714928.42035012157</v>
      </c>
      <c r="N3075">
        <f t="shared" si="377"/>
        <v>-7.6633921726308191E-3</v>
      </c>
      <c r="O3075">
        <f t="shared" si="379"/>
        <v>3.2037133752333025E-2</v>
      </c>
      <c r="P3075">
        <f t="shared" si="380"/>
        <v>1</v>
      </c>
      <c r="Q3075">
        <f t="shared" si="378"/>
        <v>3652.8700402055833</v>
      </c>
    </row>
    <row r="3076" spans="1:17">
      <c r="A3076" s="842">
        <v>43478</v>
      </c>
      <c r="B3076">
        <v>3666.1740709999999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372"/>
        <v>1.5200105518939502</v>
      </c>
      <c r="G3076">
        <f>LN(F3076/参数实验室!$E$58)/参数实验室!$E$59</f>
        <v>2.9235431019722726E-2</v>
      </c>
      <c r="H3076" s="905">
        <f>INDEX(神经网络!$F$10:$BN$70,MATCH(ROUND(G3076*2,1)/2,神经网络!$D$10:$D$70,0),MATCH(ROUND(E3076*2,1)/2,神经网络!$F$8:$BN$8,0))</f>
        <v>-0.11161496849861774</v>
      </c>
      <c r="I3076">
        <f t="shared" si="373"/>
        <v>3353117.2687283126</v>
      </c>
      <c r="J3076">
        <f t="shared" si="374"/>
        <v>1462.9001520290462</v>
      </c>
      <c r="K3076">
        <f t="shared" si="375"/>
        <v>2292.102618266551</v>
      </c>
      <c r="L3076">
        <f>MIN(MAX(L3075*(1+MAX(MIN(((B3076-B3075)/B3075)/($K$7*卓尔金历!$O$8),0),-卓尔金历!$N$11))+MIN(MAX(((B3076-B3075)/B3075)/($K$7*卓尔金历!$O$8),0),卓尔金历!$N$11),0),1)</f>
        <v>5.3995712616906597E-2</v>
      </c>
      <c r="M3076">
        <f t="shared" si="376"/>
        <v>714928.42035012157</v>
      </c>
      <c r="N3076">
        <f t="shared" si="377"/>
        <v>1.8350713985363224E-3</v>
      </c>
      <c r="O3076">
        <f t="shared" si="379"/>
        <v>3.119777863094669E-2</v>
      </c>
      <c r="P3076">
        <f t="shared" si="380"/>
        <v>1</v>
      </c>
      <c r="Q3076">
        <f t="shared" si="378"/>
        <v>3652.1865404438104</v>
      </c>
    </row>
    <row r="3077" spans="1:17">
      <c r="A3077" s="842">
        <v>43479</v>
      </c>
      <c r="B3077">
        <v>3584.714203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381">C3077/B3077</f>
        <v>1.5550787427725101</v>
      </c>
      <c r="G3077">
        <f>LN(F3077/参数实验室!$E$58)/参数实验室!$E$59</f>
        <v>4.1206777509286918E-2</v>
      </c>
      <c r="H3077" s="905">
        <f>INDEX(神经网络!$F$10:$BN$70,MATCH(ROUND(G3077*2,1)/2,神经网络!$D$10:$D$70,0),MATCH(ROUND(E3077*2,1)/2,神经网络!$F$8:$BN$8,0))</f>
        <v>-0.10196501319919181</v>
      </c>
      <c r="I3077">
        <f t="shared" si="373"/>
        <v>3361433.0259912154</v>
      </c>
      <c r="J3077">
        <f t="shared" si="374"/>
        <v>1430.3955161406141</v>
      </c>
      <c r="K3077">
        <f t="shared" si="375"/>
        <v>2350.0024909619278</v>
      </c>
      <c r="L3077">
        <f>MIN(MAX(L3076*(1+MAX(MIN(((B3077-B3076)/B3076)/($K$7*卓尔金历!$O$8),0),-卓尔金历!$N$11))+MIN(MAX(((B3077-B3076)/B3076)/($K$7*卓尔金历!$O$8),0),卓尔金历!$N$11),0),1)</f>
        <v>1.8693964769600422E-2</v>
      </c>
      <c r="M3077">
        <f t="shared" si="376"/>
        <v>715024.15626690025</v>
      </c>
      <c r="N3077">
        <f t="shared" si="377"/>
        <v>-2.2219312673765271E-2</v>
      </c>
      <c r="O3077">
        <f t="shared" si="379"/>
        <v>3.0744944721995748E-2</v>
      </c>
      <c r="P3077">
        <f t="shared" si="380"/>
        <v>0.36609341609582219</v>
      </c>
      <c r="Q3077">
        <f t="shared" si="378"/>
        <v>3661.2439918584723</v>
      </c>
    </row>
    <row r="3078" spans="1:17">
      <c r="A3078" s="842">
        <v>43480</v>
      </c>
      <c r="B3078">
        <v>3683.710881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381"/>
        <v>1.4969591816888304</v>
      </c>
      <c r="G3078">
        <f>LN(F3078/参数实验室!$E$58)/参数实验室!$E$59</f>
        <v>2.1214906215400144E-2</v>
      </c>
      <c r="H3078" s="905">
        <f>INDEX(神经网络!$F$10:$BN$70,MATCH(ROUND(G3078*2,1)/2,神经网络!$D$10:$D$70,0),MATCH(ROUND(E3078*2,1)/2,神经网络!$F$8:$BN$8,0))</f>
        <v>-0.22524347016639781</v>
      </c>
      <c r="I3078">
        <f t="shared" si="373"/>
        <v>3351967.5659318464</v>
      </c>
      <c r="J3078">
        <f t="shared" si="374"/>
        <v>1469.8978017636937</v>
      </c>
      <c r="K3078">
        <f t="shared" si="375"/>
        <v>2280.4085848076679</v>
      </c>
      <c r="L3078">
        <f>MIN(MAX(L3077*(1+MAX(MIN(((B3078-B3077)/B3077)/($K$7*卓尔金历!$O$8),0),-卓尔金历!$N$11))+MIN(MAX(((B3078-B3077)/B3077)/($K$7*卓尔金历!$O$8),0),卓尔金历!$N$11),0),1)</f>
        <v>0.8312856902742598</v>
      </c>
      <c r="M3078">
        <f t="shared" si="376"/>
        <v>714986.51715231198</v>
      </c>
      <c r="N3078">
        <f t="shared" si="377"/>
        <v>2.7616337703337959E-2</v>
      </c>
      <c r="O3078">
        <f t="shared" si="379"/>
        <v>2.5667372728135903E-2</v>
      </c>
      <c r="P3078">
        <f t="shared" si="380"/>
        <v>2.8494817475783463E-2</v>
      </c>
      <c r="Q3078">
        <f t="shared" si="378"/>
        <v>3657.4696793611038</v>
      </c>
    </row>
    <row r="3079" spans="1:17">
      <c r="A3079" s="842">
        <v>43481</v>
      </c>
      <c r="B3079">
        <v>3661.3517430000002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381"/>
        <v>1.5335003051084894</v>
      </c>
      <c r="G3079">
        <f>LN(F3079/参数实验室!$E$58)/参数实验室!$E$59</f>
        <v>3.387284539787002E-2</v>
      </c>
      <c r="H3079" s="905">
        <f>INDEX(神经网络!$F$10:$BN$70,MATCH(ROUND(G3079*2,1)/2,神经网络!$D$10:$D$70,0),MATCH(ROUND(E3079*2,1)/2,神经网络!$F$8:$BN$8,0))</f>
        <v>-0.10196501319919181</v>
      </c>
      <c r="I3079">
        <f t="shared" si="373"/>
        <v>3356550.2670828463</v>
      </c>
      <c r="J3079">
        <f t="shared" si="374"/>
        <v>1460.9759159650425</v>
      </c>
      <c r="K3079">
        <f t="shared" si="375"/>
        <v>2297.4713206450692</v>
      </c>
      <c r="L3079">
        <f>MIN(MAX(L3078*(1+MAX(MIN(((B3079-B3078)/B3078)/($K$7*卓尔金历!$O$8),0),-卓尔金历!$N$11))+MIN(MAX(((B3079-B3078)/B3078)/($K$7*卓尔金历!$O$8),0),卓尔金历!$N$11),0),1)</f>
        <v>0.68281998865814553</v>
      </c>
      <c r="M3079">
        <f t="shared" si="376"/>
        <v>715799.10418191319</v>
      </c>
      <c r="N3079">
        <f t="shared" si="377"/>
        <v>-6.0697320507221977E-3</v>
      </c>
      <c r="O3079">
        <f t="shared" si="379"/>
        <v>2.5685196108117741E-2</v>
      </c>
      <c r="P3079">
        <f t="shared" si="380"/>
        <v>1</v>
      </c>
      <c r="Q3079">
        <f t="shared" si="378"/>
        <v>3657.6121640974166</v>
      </c>
    </row>
    <row r="3080" spans="1:17">
      <c r="A3080" s="842">
        <v>43482</v>
      </c>
      <c r="B3080">
        <v>3638.1620929999999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381"/>
        <v>1.5447376673549438</v>
      </c>
      <c r="G3080">
        <f>LN(F3080/参数实验室!$E$58)/参数实验室!$E$59</f>
        <v>3.7704908585889881E-2</v>
      </c>
      <c r="H3080" s="905">
        <f>INDEX(神经网络!$F$10:$BN$70,MATCH(ROUND(G3080*2,1)/2,神经网络!$D$10:$D$70,0),MATCH(ROUND(E3080*2,1)/2,神经网络!$F$8:$BN$8,0))</f>
        <v>-0.10196501319919181</v>
      </c>
      <c r="I3080">
        <f t="shared" si="373"/>
        <v>3358717.9565930287</v>
      </c>
      <c r="J3080">
        <f t="shared" si="374"/>
        <v>1451.7226339731028</v>
      </c>
      <c r="K3080">
        <f t="shared" si="375"/>
        <v>2313.6085902310583</v>
      </c>
      <c r="L3080">
        <f>MIN(MAX(L3079*(1+MAX(MIN(((B3080-B3079)/B3079)/($K$7*卓尔金历!$O$8),0),-卓尔金历!$N$11))+MIN(MAX(((B3080-B3079)/B3079)/($K$7*卓尔金历!$O$8),0),卓尔金历!$N$11),0),1)</f>
        <v>0.55556779503475884</v>
      </c>
      <c r="M3080">
        <f t="shared" si="376"/>
        <v>716114.75091375725</v>
      </c>
      <c r="N3080">
        <f t="shared" si="377"/>
        <v>-6.3336307538153554E-3</v>
      </c>
      <c r="O3080">
        <f t="shared" si="379"/>
        <v>2.5706496845974192E-2</v>
      </c>
      <c r="P3080">
        <f t="shared" si="380"/>
        <v>1</v>
      </c>
      <c r="Q3080">
        <f t="shared" si="378"/>
        <v>3659.9742820129991</v>
      </c>
    </row>
    <row r="3081" spans="1:17">
      <c r="A3081" s="842">
        <v>43483</v>
      </c>
      <c r="B3081">
        <v>3660.363918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381"/>
        <v>1.5470309528933566</v>
      </c>
      <c r="G3081">
        <f>LN(F3081/参数实验室!$E$58)/参数实验室!$E$59</f>
        <v>3.8483518213810977E-2</v>
      </c>
      <c r="H3081" s="905">
        <f>INDEX(神经网络!$F$10:$BN$70,MATCH(ROUND(G3081*2,1)/2,神经网络!$D$10:$D$70,0),MATCH(ROUND(E3081*2,1)/2,神经网络!$F$8:$BN$8,0))</f>
        <v>-0.10196501319919181</v>
      </c>
      <c r="I3081">
        <f t="shared" si="373"/>
        <v>3356628.0284870891</v>
      </c>
      <c r="J3081">
        <f t="shared" si="374"/>
        <v>1460.5817477355226</v>
      </c>
      <c r="K3081">
        <f t="shared" si="375"/>
        <v>2298.1445808775752</v>
      </c>
      <c r="L3081">
        <f>MIN(MAX(L3080*(1+MAX(MIN(((B3081-B3080)/B3080)/($K$7*卓尔金历!$O$8),0),-卓尔金历!$N$11))+MIN(MAX(((B3081-B3080)/B3080)/($K$7*卓尔金历!$O$8),0),卓尔金历!$N$11),0),1)</f>
        <v>0.73512917793217247</v>
      </c>
      <c r="M3081">
        <f t="shared" si="376"/>
        <v>715867.19261312846</v>
      </c>
      <c r="N3081">
        <f t="shared" si="377"/>
        <v>6.1024837355975661E-3</v>
      </c>
      <c r="O3081">
        <f t="shared" si="379"/>
        <v>2.4865658997030086E-2</v>
      </c>
      <c r="P3081">
        <f t="shared" si="380"/>
        <v>1</v>
      </c>
      <c r="Q3081">
        <f t="shared" si="378"/>
        <v>3657.696900220943</v>
      </c>
    </row>
    <row r="3082" spans="1:17">
      <c r="A3082" s="842">
        <v>43484</v>
      </c>
      <c r="B3082">
        <v>3754.7836550000002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381"/>
        <v>1.5105784612775512</v>
      </c>
      <c r="G3082">
        <f>LN(F3082/参数实验室!$E$58)/参数实验室!$E$59</f>
        <v>2.5968418001879632E-2</v>
      </c>
      <c r="H3082" s="905">
        <f>INDEX(神经网络!$F$10:$BN$70,MATCH(ROUND(G3082*2,1)/2,神经网络!$D$10:$D$70,0),MATCH(ROUND(E3082*2,1)/2,神经网络!$F$8:$BN$8,0))</f>
        <v>-0.12774707237168831</v>
      </c>
      <c r="I3082">
        <f t="shared" si="373"/>
        <v>3347799.4065996441</v>
      </c>
      <c r="J3082">
        <f t="shared" si="374"/>
        <v>1498.2577131798384</v>
      </c>
      <c r="K3082">
        <f t="shared" si="375"/>
        <v>2234.4616531253605</v>
      </c>
      <c r="L3082">
        <f>MIN(MAX(L3081*(1+MAX(MIN(((B3082-B3081)/B3081)/($K$7*卓尔金历!$O$8),0),-卓尔金历!$N$11))+MIN(MAX(((B3082-B3081)/B3081)/($K$7*卓尔金历!$O$8),0),卓尔金历!$N$11),0),1)</f>
        <v>1</v>
      </c>
      <c r="M3082">
        <f t="shared" si="376"/>
        <v>714483.03412337962</v>
      </c>
      <c r="N3082">
        <f t="shared" si="377"/>
        <v>2.5795177505626415E-2</v>
      </c>
      <c r="O3082">
        <f t="shared" si="379"/>
        <v>2.1562312281258215E-2</v>
      </c>
      <c r="P3082">
        <f t="shared" si="380"/>
        <v>2.0408724176773453E-2</v>
      </c>
      <c r="Q3082">
        <f t="shared" si="378"/>
        <v>3648.076405296611</v>
      </c>
    </row>
    <row r="3083" spans="1:17">
      <c r="A3083" s="842">
        <v>43485</v>
      </c>
      <c r="B3083">
        <v>3733.1532259999999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381"/>
        <v>1.5029344879078905</v>
      </c>
      <c r="G3083">
        <f>LN(F3083/参数实验室!$E$58)/参数实验室!$E$59</f>
        <v>2.3305758839288496E-2</v>
      </c>
      <c r="H3083" s="905">
        <f>INDEX(神经网络!$F$10:$BN$70,MATCH(ROUND(G3083*2,1)/2,神经网络!$D$10:$D$70,0),MATCH(ROUND(E3083*2,1)/2,神经网络!$F$8:$BN$8,0))</f>
        <v>-0.22524347016639781</v>
      </c>
      <c r="I3083">
        <f t="shared" si="373"/>
        <v>3350263.1223411686</v>
      </c>
      <c r="J3083">
        <f t="shared" si="374"/>
        <v>1489.6266014923558</v>
      </c>
      <c r="K3083">
        <f t="shared" si="375"/>
        <v>2249.0623616581279</v>
      </c>
      <c r="L3083">
        <f>MIN(MAX(L3082*(1+MAX(MIN(((B3083-B3082)/B3082)/($K$7*卓尔金历!$O$8),0),-卓尔金历!$N$11))+MIN(MAX(((B3083-B3082)/B3082)/($K$7*卓尔金历!$O$8),0),卓尔金历!$N$11),0),1)</f>
        <v>0.83049343420031185</v>
      </c>
      <c r="M3083">
        <f t="shared" si="376"/>
        <v>715008.83716126531</v>
      </c>
      <c r="N3083">
        <f t="shared" si="377"/>
        <v>-5.7607657291243522E-3</v>
      </c>
      <c r="O3083">
        <f t="shared" si="379"/>
        <v>2.1580348465514806E-2</v>
      </c>
      <c r="P3083">
        <f t="shared" si="380"/>
        <v>1</v>
      </c>
      <c r="Q3083">
        <f t="shared" si="378"/>
        <v>3648.1311965142759</v>
      </c>
    </row>
    <row r="3084" spans="1:17">
      <c r="A3084" s="842">
        <v>43486</v>
      </c>
      <c r="B3084">
        <v>3578.2720410000002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381"/>
        <v>1.594611370410336</v>
      </c>
      <c r="G3084">
        <f>LN(F3084/参数实验室!$E$58)/参数实验室!$E$59</f>
        <v>5.4382644569548499E-2</v>
      </c>
      <c r="H3084" s="905">
        <f>INDEX(神经网络!$F$10:$BN$70,MATCH(ROUND(G3084*2,1)/2,神经网络!$D$10:$D$70,0),MATCH(ROUND(E3084*2,1)/2,神经网络!$F$8:$BN$8,0))</f>
        <v>-0.10196501319919181</v>
      </c>
      <c r="I3084">
        <f t="shared" si="373"/>
        <v>3381571.0249031959</v>
      </c>
      <c r="J3084">
        <f t="shared" si="374"/>
        <v>1427.8249235864466</v>
      </c>
      <c r="K3084">
        <f t="shared" si="375"/>
        <v>2368.3373003528195</v>
      </c>
      <c r="L3084">
        <f>MIN(MAX(L3083*(1+MAX(MIN(((B3084-B3083)/B3083)/($K$7*卓尔金历!$O$8),0),-卓尔金历!$N$11))+MIN(MAX(((B3084-B3083)/B3083)/($K$7*卓尔金历!$O$8),0),卓尔金历!$N$11),0),1)</f>
        <v>0</v>
      </c>
      <c r="M3084">
        <f t="shared" si="376"/>
        <v>720557.93867072917</v>
      </c>
      <c r="N3084">
        <f t="shared" si="377"/>
        <v>-4.1488033205096128E-2</v>
      </c>
      <c r="O3084">
        <f t="shared" si="379"/>
        <v>2.3011093488433255E-2</v>
      </c>
      <c r="P3084">
        <f t="shared" si="380"/>
        <v>8.8602737974093904E-3</v>
      </c>
      <c r="Q3084">
        <f t="shared" si="378"/>
        <v>3682.2226489952227</v>
      </c>
    </row>
    <row r="3085" spans="1:17">
      <c r="A3085" s="842">
        <v>43487</v>
      </c>
      <c r="B3085">
        <v>3564.1327419999998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381"/>
        <v>1.6511582449360973</v>
      </c>
      <c r="G3085">
        <f>LN(F3085/参数实验室!$E$58)/参数实验室!$E$59</f>
        <v>7.2672210653302441E-2</v>
      </c>
      <c r="H3085" s="905">
        <f>INDEX(神经网络!$F$10:$BN$70,MATCH(ROUND(G3085*2,1)/2,神经网络!$D$10:$D$70,0),MATCH(ROUND(E3085*2,1)/2,神经网络!$F$8:$BN$8,0))</f>
        <v>-0.10196501319919181</v>
      </c>
      <c r="I3085">
        <f t="shared" si="373"/>
        <v>3382933.4863335751</v>
      </c>
      <c r="J3085">
        <f t="shared" si="374"/>
        <v>1422.1829703523379</v>
      </c>
      <c r="K3085">
        <f t="shared" si="375"/>
        <v>2378.6907569955447</v>
      </c>
      <c r="L3085">
        <f>MIN(MAX(L3084*(1+MAX(MIN(((B3085-B3084)/B3084)/($K$7*卓尔金历!$O$8),0),-卓尔金历!$N$11))+MIN(MAX(((B3085-B3084)/B3084)/($K$7*卓尔金历!$O$8),0),卓尔金历!$N$11),0),1)</f>
        <v>0</v>
      </c>
      <c r="M3085">
        <f t="shared" si="376"/>
        <v>720557.93867072917</v>
      </c>
      <c r="N3085">
        <f t="shared" si="377"/>
        <v>-3.9514320985077926E-3</v>
      </c>
      <c r="O3085">
        <f t="shared" si="379"/>
        <v>2.2833890392281411E-2</v>
      </c>
      <c r="P3085">
        <f t="shared" si="380"/>
        <v>1</v>
      </c>
      <c r="Q3085">
        <f t="shared" si="378"/>
        <v>3682.2357940648462</v>
      </c>
    </row>
    <row r="3086" spans="1:17">
      <c r="A3086" s="842">
        <v>43488</v>
      </c>
      <c r="B3086">
        <v>3604.219576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381"/>
        <v>1.63990409778519</v>
      </c>
      <c r="G3086">
        <f>LN(F3086/参数实验室!$E$58)/参数实验室!$E$59</f>
        <v>6.9082605205126019E-2</v>
      </c>
      <c r="H3086" s="905">
        <f>INDEX(神经网络!$F$10:$BN$70,MATCH(ROUND(G3086*2,1)/2,神经网络!$D$10:$D$70,0),MATCH(ROUND(E3086*2,1)/2,神经网络!$F$8:$BN$8,0))</f>
        <v>-0.10196501319919181</v>
      </c>
      <c r="I3086">
        <f t="shared" si="373"/>
        <v>3379053.8365284707</v>
      </c>
      <c r="J3086">
        <f t="shared" si="374"/>
        <v>1438.1786744343776</v>
      </c>
      <c r="K3086">
        <f t="shared" si="375"/>
        <v>2349.5368806364909</v>
      </c>
      <c r="L3086">
        <f>MIN(MAX(L3085*(1+MAX(MIN(((B3086-B3085)/B3085)/($K$7*卓尔金历!$O$8),0),-卓尔金历!$N$11))+MIN(MAX(((B3086-B3085)/B3085)/($K$7*卓尔金历!$O$8),0),卓尔金历!$N$11),0),1)</f>
        <v>0.33094376095929573</v>
      </c>
      <c r="M3086">
        <f t="shared" si="376"/>
        <v>720557.93867072917</v>
      </c>
      <c r="N3086">
        <f t="shared" si="377"/>
        <v>1.124728984631072E-2</v>
      </c>
      <c r="O3086">
        <f t="shared" si="379"/>
        <v>2.243489212678762E-2</v>
      </c>
      <c r="P3086">
        <f t="shared" si="380"/>
        <v>0.72909070279654276</v>
      </c>
      <c r="Q3086">
        <f t="shared" si="378"/>
        <v>3678.0128953769163</v>
      </c>
    </row>
    <row r="3087" spans="1:17">
      <c r="A3087" s="842">
        <v>43489</v>
      </c>
      <c r="B3087">
        <v>3575.6947319999999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381"/>
        <v>1.6502790454092937</v>
      </c>
      <c r="G3087">
        <f>LN(F3087/参数实验室!$E$58)/参数实验室!$E$59</f>
        <v>7.2392664869666556E-2</v>
      </c>
      <c r="H3087" s="905">
        <f>INDEX(神经网络!$F$10:$BN$70,MATCH(ROUND(G3087*2,1)/2,神经网络!$D$10:$D$70,0),MATCH(ROUND(E3087*2,1)/2,神经网络!$F$8:$BN$8,0))</f>
        <v>-0.10196501319919181</v>
      </c>
      <c r="I3087">
        <f t="shared" si="373"/>
        <v>3381780.6681887321</v>
      </c>
      <c r="J3087">
        <f t="shared" si="374"/>
        <v>1426.7965093172634</v>
      </c>
      <c r="K3087">
        <f t="shared" si="375"/>
        <v>2370.1912964497988</v>
      </c>
      <c r="L3087">
        <f>MIN(MAX(L3086*(1+MAX(MIN(((B3087-B3086)/B3086)/($K$7*卓尔金历!$O$8),0),-卓尔金历!$N$11))+MIN(MAX(((B3087-B3086)/B3086)/($K$7*卓尔金历!$O$8),0),卓尔金历!$N$11),0),1)</f>
        <v>0.25387603476704002</v>
      </c>
      <c r="M3087">
        <f t="shared" si="376"/>
        <v>720750.37467116094</v>
      </c>
      <c r="N3087">
        <f t="shared" si="377"/>
        <v>-7.9142914016512821E-3</v>
      </c>
      <c r="O3087">
        <f t="shared" si="379"/>
        <v>2.2293756867079788E-2</v>
      </c>
      <c r="P3087">
        <f t="shared" si="380"/>
        <v>1</v>
      </c>
      <c r="Q3087">
        <f t="shared" si="378"/>
        <v>3680.1768992036004</v>
      </c>
    </row>
    <row r="3088" spans="1:17">
      <c r="A3088" s="842">
        <v>43490</v>
      </c>
      <c r="B3088">
        <v>3581.3797199999999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381"/>
        <v>1.6693017268216397</v>
      </c>
      <c r="G3088">
        <f>LN(F3088/参数实验室!$E$58)/参数实验室!$E$59</f>
        <v>7.8408027183830234E-2</v>
      </c>
      <c r="H3088" s="905">
        <f>INDEX(神经网络!$F$10:$BN$70,MATCH(ROUND(G3088*2,1)/2,神经网络!$D$10:$D$70,0),MATCH(ROUND(E3088*2,1)/2,神经网络!$F$8:$BN$8,0))</f>
        <v>-1.9336419178296357E-2</v>
      </c>
      <c r="I3088">
        <f t="shared" si="373"/>
        <v>3381232.4344805828</v>
      </c>
      <c r="J3088">
        <f t="shared" si="374"/>
        <v>1429.0649694744798</v>
      </c>
      <c r="K3088">
        <f t="shared" si="375"/>
        <v>2366.0452860474129</v>
      </c>
      <c r="L3088">
        <f>MIN(MAX(L3087*(1+MAX(MIN(((B3088-B3087)/B3087)/($K$7*卓尔金历!$O$8),0),-卓尔金历!$N$11))+MIN(MAX(((B3088-B3087)/B3087)/($K$7*卓尔金历!$O$8),0),卓尔金历!$N$11),0),1)</f>
        <v>0.30065767325241821</v>
      </c>
      <c r="M3088">
        <f t="shared" si="376"/>
        <v>720720.71086457348</v>
      </c>
      <c r="N3088">
        <f t="shared" si="377"/>
        <v>1.5898974677908762E-3</v>
      </c>
      <c r="O3088">
        <f t="shared" si="379"/>
        <v>2.2208059620223937E-2</v>
      </c>
      <c r="P3088">
        <f t="shared" si="380"/>
        <v>1</v>
      </c>
      <c r="Q3088">
        <f t="shared" si="378"/>
        <v>3679.5802913138355</v>
      </c>
    </row>
    <row r="3089" spans="1:17">
      <c r="A3089" s="842">
        <v>43491</v>
      </c>
      <c r="B3089">
        <v>3636.599757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381"/>
        <v>1.6713147102044423</v>
      </c>
      <c r="G3089">
        <f>LN(F3089/参数实验室!$E$58)/参数实验室!$E$59</f>
        <v>7.9040558703034142E-2</v>
      </c>
      <c r="H3089" s="905">
        <f>INDEX(神经网络!$F$10:$BN$70,MATCH(ROUND(G3089*2,1)/2,神经网络!$D$10:$D$70,0),MATCH(ROUND(E3089*2,1)/2,神经网络!$F$8:$BN$8,0))</f>
        <v>-1.9336419178296357E-2</v>
      </c>
      <c r="I3089">
        <f t="shared" si="373"/>
        <v>3380224.3489022497</v>
      </c>
      <c r="J3089">
        <f t="shared" si="374"/>
        <v>1451.0992207014858</v>
      </c>
      <c r="K3089">
        <f t="shared" si="375"/>
        <v>2329.4233093641883</v>
      </c>
      <c r="L3089">
        <f>MIN(MAX(L3088*(1+MAX(MIN(((B3089-B3088)/B3088)/($K$7*卓尔金历!$O$8),0),-卓尔金历!$N$11))+MIN(MAX(((B3089-B3088)/B3088)/($K$7*卓尔金历!$O$8),0),卓尔金历!$N$11),0),1)</f>
        <v>0.7543408070233637</v>
      </c>
      <c r="M3089">
        <f t="shared" si="376"/>
        <v>720656.10652816377</v>
      </c>
      <c r="N3089">
        <f t="shared" si="377"/>
        <v>1.5418649045122768E-2</v>
      </c>
      <c r="O3089">
        <f t="shared" si="379"/>
        <v>2.2421956198134699E-2</v>
      </c>
      <c r="P3089">
        <f t="shared" si="380"/>
        <v>0.40498706677928126</v>
      </c>
      <c r="Q3089">
        <f t="shared" si="378"/>
        <v>3678.4832558695502</v>
      </c>
    </row>
    <row r="3090" spans="1:17">
      <c r="A3090" s="842">
        <v>43492</v>
      </c>
      <c r="B3090">
        <v>3573.891948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381"/>
        <v>1.736107705906502</v>
      </c>
      <c r="G3090">
        <f>LN(F3090/参数实验室!$E$58)/参数实验室!$E$59</f>
        <v>9.9003428711873342E-2</v>
      </c>
      <c r="H3090" s="905">
        <f>INDEX(神经网络!$F$10:$BN$70,MATCH(ROUND(G3090*2,1)/2,神经网络!$D$10:$D$70,0),MATCH(ROUND(E3090*2,1)/2,神经网络!$F$8:$BN$8,0))</f>
        <v>-1.9336419178296357E-2</v>
      </c>
      <c r="I3090">
        <f t="shared" si="373"/>
        <v>3381351.4106223308</v>
      </c>
      <c r="J3090">
        <f t="shared" si="374"/>
        <v>1426.0771509516755</v>
      </c>
      <c r="K3090">
        <f t="shared" si="375"/>
        <v>2371.0858899645273</v>
      </c>
      <c r="L3090">
        <f>MIN(MAX(L3089*(1+MAX(MIN(((B3090-B3089)/B3089)/($K$7*卓尔金历!$O$8),0),-卓尔金历!$N$11))+MIN(MAX(((B3090-B3089)/B3089)/($K$7*卓尔金历!$O$8),0),卓尔金历!$N$11),0),1)</f>
        <v>0.37160417187527695</v>
      </c>
      <c r="M3090">
        <f t="shared" si="376"/>
        <v>720837.36480491515</v>
      </c>
      <c r="N3090">
        <f t="shared" si="377"/>
        <v>-1.7243527797991876E-2</v>
      </c>
      <c r="O3090">
        <f t="shared" si="379"/>
        <v>2.2635130965315008E-2</v>
      </c>
      <c r="P3090">
        <f t="shared" si="380"/>
        <v>0.30058850860278752</v>
      </c>
      <c r="Q3090">
        <f t="shared" si="378"/>
        <v>3678.979976401009</v>
      </c>
    </row>
    <row r="3091" spans="1:17">
      <c r="A3091" s="842">
        <v>43493</v>
      </c>
      <c r="B3091">
        <v>3478.9486339999999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381"/>
        <v>1.7756102457590928</v>
      </c>
      <c r="G3091">
        <f>LN(F3091/参数实验室!$E$58)/参数实验室!$E$59</f>
        <v>0.11081186127500833</v>
      </c>
      <c r="H3091" s="905">
        <f>INDEX(神经网络!$F$10:$BN$70,MATCH(ROUND(G3091*2,1)/2,神经网络!$D$10:$D$70,0),MATCH(ROUND(E3091*2,1)/2,神经网络!$F$8:$BN$8,0))</f>
        <v>-4.9404046806322661E-2</v>
      </c>
      <c r="I3091">
        <f t="shared" si="373"/>
        <v>3383088.3686674568</v>
      </c>
      <c r="J3091">
        <f t="shared" si="374"/>
        <v>1388.1922644746794</v>
      </c>
      <c r="K3091">
        <f t="shared" si="375"/>
        <v>2437.0459735616573</v>
      </c>
      <c r="L3091">
        <f>MIN(MAX(L3090*(1+MAX(MIN(((B3091-B3090)/B3090)/($K$7*卓尔金历!$O$8),0),-卓尔金历!$N$11))+MIN(MAX(((B3091-B3090)/B3090)/($K$7*卓尔金历!$O$8),0),卓尔金历!$N$11),0),1)</f>
        <v>8.1128436015777822E-2</v>
      </c>
      <c r="M3091">
        <f t="shared" si="376"/>
        <v>720974.96431646531</v>
      </c>
      <c r="N3091">
        <f t="shared" si="377"/>
        <v>-2.6565804277639594E-2</v>
      </c>
      <c r="O3091">
        <f t="shared" si="379"/>
        <v>2.0604838218767064E-2</v>
      </c>
      <c r="P3091">
        <f t="shared" si="380"/>
        <v>1.6883568586003005E-2</v>
      </c>
      <c r="Q3091">
        <f t="shared" si="378"/>
        <v>3679.5480424298548</v>
      </c>
    </row>
    <row r="3092" spans="1:17">
      <c r="A3092" s="842">
        <v>43494</v>
      </c>
      <c r="B3092">
        <v>3422.9898520000002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381"/>
        <v>1.8425078620420052</v>
      </c>
      <c r="G3092">
        <f>LN(F3092/参数实验室!$E$58)/参数实验室!$E$59</f>
        <v>0.13022277340845156</v>
      </c>
      <c r="H3092" s="905">
        <f>INDEX(神经网络!$F$10:$BN$70,MATCH(ROUND(G3092*2,1)/2,神经网络!$D$10:$D$70,0),MATCH(ROUND(E3092*2,1)/2,神经网络!$F$8:$BN$8,0))</f>
        <v>-4.4335129639254164E-2</v>
      </c>
      <c r="I3092">
        <f t="shared" si="373"/>
        <v>3385776.7823871723</v>
      </c>
      <c r="J3092">
        <f t="shared" si="374"/>
        <v>1365.8632345077988</v>
      </c>
      <c r="K3092">
        <f t="shared" si="375"/>
        <v>2478.8549079053787</v>
      </c>
      <c r="L3092">
        <f>MIN(MAX(L3091*(1+MAX(MIN(((B3092-B3091)/B3091)/($K$7*卓尔金历!$O$8),0),-卓尔金历!$N$11))+MIN(MAX(((B3092-B3091)/B3091)/($K$7*卓尔金历!$O$8),0),卓尔金历!$N$11),0),1)</f>
        <v>4.2731227591499166E-2</v>
      </c>
      <c r="M3092">
        <f t="shared" si="376"/>
        <v>721021.44537919003</v>
      </c>
      <c r="N3092">
        <f t="shared" si="377"/>
        <v>-1.6084969307425451E-2</v>
      </c>
      <c r="O3092">
        <f t="shared" si="379"/>
        <v>2.0598490633726183E-2</v>
      </c>
      <c r="P3092">
        <f t="shared" si="380"/>
        <v>0.2730336357686145</v>
      </c>
      <c r="Q3092">
        <f t="shared" si="378"/>
        <v>3679.5974099696764</v>
      </c>
    </row>
    <row r="3093" spans="1:17">
      <c r="A3093" s="842">
        <v>43495</v>
      </c>
      <c r="B3093">
        <v>3467.9778900000001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381"/>
        <v>1.8429995665283783</v>
      </c>
      <c r="G3093">
        <f>LN(F3093/参数实验室!$E$58)/参数实验室!$E$59</f>
        <v>0.13036282092929219</v>
      </c>
      <c r="H3093" s="905">
        <f>INDEX(神经网络!$F$10:$BN$70,MATCH(ROUND(G3093*2,1)/2,神经网络!$D$10:$D$70,0),MATCH(ROUND(E3093*2,1)/2,神经网络!$F$8:$BN$8,0))</f>
        <v>-4.4335129639254164E-2</v>
      </c>
      <c r="I3093">
        <f t="shared" si="373"/>
        <v>3383803.915666603</v>
      </c>
      <c r="J3093">
        <f t="shared" si="374"/>
        <v>1383.8146482582476</v>
      </c>
      <c r="K3093">
        <f t="shared" si="375"/>
        <v>2445.2725080816726</v>
      </c>
      <c r="L3093">
        <f>MIN(MAX(L3092*(1+MAX(MIN(((B3093-B3092)/B3092)/($K$7*卓尔金历!$O$8),0),-卓尔金历!$N$11))+MIN(MAX(((B3093-B3092)/B3092)/($K$7*卓尔金历!$O$8),0),卓尔金历!$N$11),0),1)</f>
        <v>0.42945222446355907</v>
      </c>
      <c r="M3093">
        <f t="shared" si="376"/>
        <v>721003.49254680867</v>
      </c>
      <c r="N3093">
        <f t="shared" si="377"/>
        <v>1.3142907208361761E-2</v>
      </c>
      <c r="O3093">
        <f t="shared" si="379"/>
        <v>2.0881361151598103E-2</v>
      </c>
      <c r="P3093">
        <f t="shared" si="380"/>
        <v>0.49310978374363557</v>
      </c>
      <c r="Q3093">
        <f t="shared" si="378"/>
        <v>3679.0120057060399</v>
      </c>
    </row>
    <row r="3094" spans="1:17">
      <c r="A3094" s="842">
        <v>43496</v>
      </c>
      <c r="B3094">
        <v>3458.3921310000001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381"/>
        <v>1.841164429540509</v>
      </c>
      <c r="G3094">
        <f>LN(F3094/参数实验室!$E$58)/参数实验室!$E$59</f>
        <v>0.12983994564557499</v>
      </c>
      <c r="H3094" s="905">
        <f>INDEX(神经网络!$F$10:$BN$70,MATCH(ROUND(G3094*2,1)/2,神经网络!$D$10:$D$70,0),MATCH(ROUND(E3094*2,1)/2,神经网络!$F$8:$BN$8,0))</f>
        <v>-4.4335129639254164E-2</v>
      </c>
      <c r="I3094">
        <f t="shared" si="373"/>
        <v>3384218.586373772</v>
      </c>
      <c r="J3094">
        <f t="shared" si="374"/>
        <v>1379.9896775866862</v>
      </c>
      <c r="K3094">
        <f t="shared" si="375"/>
        <v>2452.3506525730422</v>
      </c>
      <c r="L3094">
        <f>MIN(MAX(L3093*(1+MAX(MIN(((B3094-B3093)/B3093)/($K$7*卓尔金历!$O$8),0),-卓尔金历!$N$11))+MIN(MAX(((B3094-B3093)/B3093)/($K$7*卓尔金历!$O$8),0),卓尔金历!$N$11),0),1)</f>
        <v>0.39452441465555699</v>
      </c>
      <c r="M3094">
        <f t="shared" si="376"/>
        <v>721041.43718305125</v>
      </c>
      <c r="N3094">
        <f t="shared" si="377"/>
        <v>-2.7640773107697214E-3</v>
      </c>
      <c r="O3094">
        <f t="shared" si="379"/>
        <v>1.7699501060908895E-2</v>
      </c>
      <c r="P3094">
        <f t="shared" si="380"/>
        <v>1</v>
      </c>
      <c r="Q3094">
        <f t="shared" si="378"/>
        <v>3679.2343228697828</v>
      </c>
    </row>
    <row r="3095" spans="1:17">
      <c r="A3095" s="842">
        <v>43497</v>
      </c>
      <c r="B3095">
        <v>3454.7889190000001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381"/>
        <v>1.8349263922135441</v>
      </c>
      <c r="G3095">
        <f>LN(F3095/参数实验室!$E$58)/参数实验室!$E$59</f>
        <v>0.12805867177977201</v>
      </c>
      <c r="H3095" s="905">
        <f>INDEX(神经网络!$F$10:$BN$70,MATCH(ROUND(G3095*2,1)/2,神经网络!$D$10:$D$70,0),MATCH(ROUND(E3095*2,1)/2,神经网络!$F$8:$BN$8,0))</f>
        <v>-4.4335129639254164E-2</v>
      </c>
      <c r="I3095">
        <f t="shared" si="373"/>
        <v>3384374.9090458052</v>
      </c>
      <c r="J3095">
        <f t="shared" si="374"/>
        <v>1378.5519009616512</v>
      </c>
      <c r="K3095">
        <f t="shared" si="375"/>
        <v>2455.0217562972643</v>
      </c>
      <c r="L3095">
        <f>MIN(MAX(L3094*(1+MAX(MIN(((B3095-B3094)/B3094)/($K$7*卓尔金历!$O$8),0),-卓尔金历!$N$11))+MIN(MAX(((B3095-B3094)/B3094)/($K$7*卓尔金历!$O$8),0),卓尔金历!$N$11),0),1)</f>
        <v>0.38242969584692271</v>
      </c>
      <c r="M3095">
        <f t="shared" si="376"/>
        <v>721054.57725282689</v>
      </c>
      <c r="N3095">
        <f t="shared" si="377"/>
        <v>-1.0418749128249115E-3</v>
      </c>
      <c r="O3095">
        <f t="shared" si="379"/>
        <v>1.6265111953637622E-2</v>
      </c>
      <c r="P3095">
        <f t="shared" si="380"/>
        <v>1</v>
      </c>
      <c r="Q3095">
        <f t="shared" si="378"/>
        <v>3679.4042728082127</v>
      </c>
    </row>
    <row r="3096" spans="1:17">
      <c r="A3096" s="842">
        <v>43498</v>
      </c>
      <c r="B3096">
        <v>3483.411357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381"/>
        <v>1.8342197154408599</v>
      </c>
      <c r="G3096">
        <f>LN(F3096/参数实验室!$E$58)/参数实验室!$E$59</f>
        <v>0.12785649821949457</v>
      </c>
      <c r="H3096" s="905">
        <f>INDEX(神经网络!$F$10:$BN$70,MATCH(ROUND(G3096*2,1)/2,神经网络!$D$10:$D$70,0),MATCH(ROUND(E3096*2,1)/2,神经网络!$F$8:$BN$8,0))</f>
        <v>-4.4335129639254164E-2</v>
      </c>
      <c r="I3096">
        <f t="shared" ref="I3096:I3159" si="382">I3095*(1+(B3096-B3095)/B3095*H3095)</f>
        <v>3383131.7933364841</v>
      </c>
      <c r="J3096">
        <f t="shared" ref="J3096:J3159" si="383">J3095*B3096/B3095</f>
        <v>1389.9730086588697</v>
      </c>
      <c r="K3096">
        <f t="shared" ref="K3096:K3159" si="384">I3096/J3096</f>
        <v>2433.9550280913259</v>
      </c>
      <c r="L3096">
        <f>MIN(MAX(L3095*(1+MAX(MIN(((B3096-B3095)/B3095)/($K$7*卓尔金历!$O$8),0),-卓尔金历!$N$11))+MIN(MAX(((B3096-B3095)/B3095)/($K$7*卓尔金历!$O$8),0),卓尔金历!$N$11),0),1)</f>
        <v>0.62620595942434432</v>
      </c>
      <c r="M3096">
        <f t="shared" ref="M3096:M3159" si="385">M3095*(1+(B3096-B3095)/B3095*H3095*L3095)</f>
        <v>720953.29045661655</v>
      </c>
      <c r="N3096">
        <f t="shared" ref="N3096:N3159" si="386">(B3096-B3095)/B3095</f>
        <v>8.2848586906677738E-3</v>
      </c>
      <c r="O3096">
        <f t="shared" si="379"/>
        <v>1.6399967471778781E-2</v>
      </c>
      <c r="P3096">
        <f t="shared" si="380"/>
        <v>0.7102214964059913</v>
      </c>
      <c r="Q3096">
        <f t="shared" ref="Q3096:Q3159" si="387">Q3095*(1+(B3096-B3095)/B3095*H3095*P3095)</f>
        <v>3678.0527897794723</v>
      </c>
    </row>
    <row r="3097" spans="1:17">
      <c r="A3097" s="842">
        <v>43499</v>
      </c>
      <c r="B3097">
        <v>3480.100042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381"/>
        <v>1.8504726204075026</v>
      </c>
      <c r="G3097">
        <f>LN(F3097/参数实验室!$E$58)/参数实验室!$E$59</f>
        <v>0.13248671286427427</v>
      </c>
      <c r="H3097" s="905">
        <f>INDEX(神经网络!$F$10:$BN$70,MATCH(ROUND(G3097*2,1)/2,神经网络!$D$10:$D$70,0),MATCH(ROUND(E3097*2,1)/2,神经网络!$F$8:$BN$8,0))</f>
        <v>-4.4335129639254164E-2</v>
      </c>
      <c r="I3097">
        <f t="shared" si="382"/>
        <v>3383274.3746568705</v>
      </c>
      <c r="J3097">
        <f t="shared" si="383"/>
        <v>1388.651706635806</v>
      </c>
      <c r="K3097">
        <f t="shared" si="384"/>
        <v>2436.3736122524947</v>
      </c>
      <c r="L3097">
        <f>MIN(MAX(L3096*(1+MAX(MIN(((B3097-B3096)/B3096)/($K$7*卓尔金历!$O$8),0),-卓尔金历!$N$11))+MIN(MAX(((B3097-B3096)/B3096)/($K$7*卓尔金历!$O$8),0),卓尔金历!$N$11),0),1)</f>
        <v>0.60869059247691759</v>
      </c>
      <c r="M3097">
        <f t="shared" si="385"/>
        <v>720972.31735682336</v>
      </c>
      <c r="N3097">
        <f t="shared" si="386"/>
        <v>-9.5059545389198838E-4</v>
      </c>
      <c r="O3097">
        <f t="shared" si="379"/>
        <v>1.6377965679814657E-2</v>
      </c>
      <c r="P3097">
        <f t="shared" si="380"/>
        <v>1</v>
      </c>
      <c r="Q3097">
        <f t="shared" si="387"/>
        <v>3678.1628817098908</v>
      </c>
    </row>
    <row r="3098" spans="1:17">
      <c r="A3098" s="842">
        <v>43500</v>
      </c>
      <c r="B3098">
        <v>3454.3760470000002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381"/>
        <v>1.8855524909213799</v>
      </c>
      <c r="G3098">
        <f>LN(F3098/参数实验室!$E$58)/参数实验室!$E$59</f>
        <v>0.14234336663004635</v>
      </c>
      <c r="H3098" s="905">
        <f>INDEX(神经网络!$F$10:$BN$70,MATCH(ROUND(G3098*2,1)/2,神经网络!$D$10:$D$70,0),MATCH(ROUND(E3098*2,1)/2,神经网络!$F$8:$BN$8,0))</f>
        <v>-4.4335129639254164E-2</v>
      </c>
      <c r="I3098">
        <f t="shared" si="382"/>
        <v>3384383.1202069921</v>
      </c>
      <c r="J3098">
        <f t="shared" si="383"/>
        <v>1378.3871541438864</v>
      </c>
      <c r="K3098">
        <f t="shared" si="384"/>
        <v>2455.3211411122197</v>
      </c>
      <c r="L3098">
        <f>MIN(MAX(L3097*(1+MAX(MIN(((B3098-B3097)/B3097)/($K$7*卓尔金历!$O$8),0),-卓尔金历!$N$11))+MIN(MAX(((B3098-B3097)/B3097)/($K$7*卓尔金历!$O$8),0),卓尔金历!$N$11),0),1)</f>
        <v>0.47630229770669269</v>
      </c>
      <c r="M3098">
        <f t="shared" si="385"/>
        <v>721116.13423253084</v>
      </c>
      <c r="N3098">
        <f t="shared" si="386"/>
        <v>-7.391740090671747E-3</v>
      </c>
      <c r="O3098">
        <f t="shared" si="379"/>
        <v>1.5815796536755928E-2</v>
      </c>
      <c r="P3098">
        <f t="shared" si="380"/>
        <v>0.78948184912274044</v>
      </c>
      <c r="Q3098">
        <f t="shared" si="387"/>
        <v>3679.3682662800184</v>
      </c>
    </row>
    <row r="3099" spans="1:17">
      <c r="A3099" s="842">
        <v>43501</v>
      </c>
      <c r="B3099">
        <v>3471.87986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381"/>
        <v>1.8689193430212763</v>
      </c>
      <c r="G3099">
        <f>LN(F3099/参数实验室!$E$58)/参数实验室!$E$59</f>
        <v>0.13769289517872838</v>
      </c>
      <c r="H3099" s="905">
        <f>INDEX(神经网络!$F$10:$BN$70,MATCH(ROUND(G3099*2,1)/2,神经网络!$D$10:$D$70,0),MATCH(ROUND(E3099*2,1)/2,神经网络!$F$8:$BN$8,0))</f>
        <v>-4.4335129639254164E-2</v>
      </c>
      <c r="I3099">
        <f t="shared" si="382"/>
        <v>3383622.8104664111</v>
      </c>
      <c r="J3099">
        <f t="shared" si="383"/>
        <v>1385.3716372052165</v>
      </c>
      <c r="K3099">
        <f t="shared" si="384"/>
        <v>2442.393592879072</v>
      </c>
      <c r="L3099">
        <f>MIN(MAX(L3098*(1+MAX(MIN(((B3099-B3098)/B3098)/($K$7*卓尔金历!$O$8),0),-卓尔金历!$N$11))+MIN(MAX(((B3099-B3098)/B3098)/($K$7*卓尔金历!$O$8),0),卓尔金历!$N$11),0),1)</f>
        <v>0.62539945467047264</v>
      </c>
      <c r="M3099">
        <f t="shared" si="385"/>
        <v>721038.97304139228</v>
      </c>
      <c r="N3099">
        <f t="shared" si="386"/>
        <v>5.0671417245384256E-3</v>
      </c>
      <c r="O3099">
        <f t="shared" si="379"/>
        <v>1.450440529349825E-2</v>
      </c>
      <c r="P3099">
        <f t="shared" si="380"/>
        <v>1</v>
      </c>
      <c r="Q3099">
        <f t="shared" si="387"/>
        <v>3678.7156972753414</v>
      </c>
    </row>
    <row r="3100" spans="1:17">
      <c r="A3100" s="842">
        <v>43502</v>
      </c>
      <c r="B3100">
        <v>3409.2127399999999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381"/>
        <v>1.8741041088565216</v>
      </c>
      <c r="G3100">
        <f>LN(F3100/参数实验室!$E$58)/参数实验室!$E$59</f>
        <v>0.13914693204838197</v>
      </c>
      <c r="H3100" s="905">
        <f>INDEX(神经网络!$F$10:$BN$70,MATCH(ROUND(G3100*2,1)/2,神经网络!$D$10:$D$70,0),MATCH(ROUND(E3100*2,1)/2,神经网络!$F$8:$BN$8,0))</f>
        <v>-4.4335129639254164E-2</v>
      </c>
      <c r="I3100">
        <f t="shared" si="382"/>
        <v>3386330.5380831924</v>
      </c>
      <c r="J3100">
        <f t="shared" si="383"/>
        <v>1360.3658034396049</v>
      </c>
      <c r="K3100">
        <f t="shared" si="384"/>
        <v>2489.2793758274834</v>
      </c>
      <c r="L3100">
        <f>MIN(MAX(L3099*(1+MAX(MIN(((B3100-B3099)/B3099)/($K$7*卓尔金历!$O$8),0),-卓尔金历!$N$11))+MIN(MAX(((B3100-B3099)/B3099)/($K$7*卓尔金历!$O$8),0),卓尔金历!$N$11),0),1)</f>
        <v>0.29324593656238424</v>
      </c>
      <c r="M3100">
        <f t="shared" si="385"/>
        <v>721399.83347623155</v>
      </c>
      <c r="N3100">
        <f t="shared" si="386"/>
        <v>-1.804991028693028E-2</v>
      </c>
      <c r="O3100">
        <f t="shared" si="379"/>
        <v>1.4856650603846311E-2</v>
      </c>
      <c r="P3100">
        <f t="shared" si="380"/>
        <v>1.1680497700822565E-2</v>
      </c>
      <c r="Q3100">
        <f t="shared" si="387"/>
        <v>3681.6595715325393</v>
      </c>
    </row>
    <row r="3101" spans="1:17">
      <c r="A3101" s="842">
        <v>43503</v>
      </c>
      <c r="B3101">
        <v>3426.6181620000002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381"/>
        <v>1.8589388028814164</v>
      </c>
      <c r="G3101">
        <f>LN(F3101/参数实验室!$E$58)/参数实验室!$E$59</f>
        <v>0.13488252034393788</v>
      </c>
      <c r="H3101" s="905">
        <f>INDEX(神经网络!$F$10:$BN$70,MATCH(ROUND(G3101*2,1)/2,神经网络!$D$10:$D$70,0),MATCH(ROUND(E3101*2,1)/2,神经网络!$F$8:$BN$8,0))</f>
        <v>-4.4335129639254164E-2</v>
      </c>
      <c r="I3101">
        <f t="shared" si="382"/>
        <v>3385564.0458042156</v>
      </c>
      <c r="J3101">
        <f t="shared" si="383"/>
        <v>1367.3110258968093</v>
      </c>
      <c r="K3101">
        <f t="shared" si="384"/>
        <v>2476.0745592493477</v>
      </c>
      <c r="L3101">
        <f>MIN(MAX(L3100*(1+MAX(MIN(((B3101-B3100)/B3100)/($K$7*卓尔金历!$O$8),0),-卓尔金历!$N$11))+MIN(MAX(((B3101-B3100)/B3100)/($K$7*卓尔金历!$O$8),0),卓尔金历!$N$11),0),1)</f>
        <v>0.44346905236888912</v>
      </c>
      <c r="M3101">
        <f t="shared" si="385"/>
        <v>721351.94991109602</v>
      </c>
      <c r="N3101">
        <f t="shared" si="386"/>
        <v>5.1054080010273202E-3</v>
      </c>
      <c r="O3101">
        <f t="shared" si="379"/>
        <v>1.4944172507804446E-2</v>
      </c>
      <c r="P3101">
        <f t="shared" si="380"/>
        <v>1</v>
      </c>
      <c r="Q3101">
        <f t="shared" si="387"/>
        <v>3681.6498377102253</v>
      </c>
    </row>
    <row r="3102" spans="1:17">
      <c r="A3102" s="842">
        <v>43504</v>
      </c>
      <c r="B3102">
        <v>3441.984344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381"/>
        <v>1.8525933725165136</v>
      </c>
      <c r="G3102">
        <f>LN(F3102/参数实验室!$E$58)/参数实验室!$E$59</f>
        <v>0.13308788251267262</v>
      </c>
      <c r="H3102" s="905">
        <f>INDEX(神经网络!$F$10:$BN$70,MATCH(ROUND(G3102*2,1)/2,神经网络!$D$10:$D$70,0),MATCH(ROUND(E3102*2,1)/2,神经网络!$F$8:$BN$8,0))</f>
        <v>-5.4596378672302194E-2</v>
      </c>
      <c r="I3102">
        <f t="shared" si="382"/>
        <v>3384890.9462902974</v>
      </c>
      <c r="J3102">
        <f t="shared" si="383"/>
        <v>1373.4425378077465</v>
      </c>
      <c r="K3102">
        <f t="shared" si="384"/>
        <v>2464.5304431106183</v>
      </c>
      <c r="L3102">
        <f>MIN(MAX(L3101*(1+MAX(MIN(((B3102-B3101)/B3101)/($K$7*卓尔金历!$O$8),0),-卓尔金历!$N$11))+MIN(MAX(((B3102-B3101)/B3101)/($K$7*卓尔金历!$O$8),0),卓尔金历!$N$11),0),1)</f>
        <v>0.57541819455847043</v>
      </c>
      <c r="M3102">
        <f t="shared" si="385"/>
        <v>721288.34966868418</v>
      </c>
      <c r="N3102">
        <f t="shared" si="386"/>
        <v>4.4843578343234589E-3</v>
      </c>
      <c r="O3102">
        <f t="shared" si="379"/>
        <v>1.4902516008464057E-2</v>
      </c>
      <c r="P3102">
        <f t="shared" si="380"/>
        <v>1</v>
      </c>
      <c r="Q3102">
        <f t="shared" si="387"/>
        <v>3680.9178720221885</v>
      </c>
    </row>
    <row r="3103" spans="1:17">
      <c r="A3103" s="842">
        <v>43505</v>
      </c>
      <c r="B3103">
        <v>3674.3990709999998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381"/>
        <v>1.7431601345514276</v>
      </c>
      <c r="G3103">
        <f>LN(F3103/参数实验室!$E$58)/参数实验室!$E$59</f>
        <v>0.10113117565576595</v>
      </c>
      <c r="H3103" s="905">
        <f>INDEX(神经网络!$F$10:$BN$70,MATCH(ROUND(G3103*2,1)/2,神经网络!$D$10:$D$70,0),MATCH(ROUND(E3103*2,1)/2,神经网络!$F$8:$BN$8,0))</f>
        <v>-7.8584219924753118E-2</v>
      </c>
      <c r="I3103">
        <f t="shared" si="382"/>
        <v>3372412.4207658926</v>
      </c>
      <c r="J3103">
        <f t="shared" si="383"/>
        <v>1466.1821439687135</v>
      </c>
      <c r="K3103">
        <f t="shared" si="384"/>
        <v>2300.1319683496677</v>
      </c>
      <c r="L3103">
        <f>MIN(MAX(L3102*(1+MAX(MIN(((B3103-B3102)/B3102)/($K$7*卓尔金历!$O$8),0),-卓尔金历!$N$11))+MIN(MAX(((B3103-B3102)/B3102)/($K$7*卓尔金历!$O$8),0),卓尔金历!$N$11),0),1)</f>
        <v>1</v>
      </c>
      <c r="M3103">
        <f t="shared" si="385"/>
        <v>719758.28038064425</v>
      </c>
      <c r="N3103">
        <f t="shared" si="386"/>
        <v>6.7523470118375367E-2</v>
      </c>
      <c r="O3103">
        <f t="shared" si="379"/>
        <v>2.036529792952177E-2</v>
      </c>
      <c r="P3103">
        <f t="shared" si="380"/>
        <v>0</v>
      </c>
      <c r="Q3103">
        <f t="shared" si="387"/>
        <v>3667.3480322996984</v>
      </c>
    </row>
    <row r="3104" spans="1:17">
      <c r="A3104" s="842">
        <v>43506</v>
      </c>
      <c r="B3104">
        <v>3654.0535620000001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381"/>
        <v>1.7630834293172848</v>
      </c>
      <c r="G3104">
        <f>LN(F3104/参数实验室!$E$58)/参数实验室!$E$59</f>
        <v>0.10709592634326402</v>
      </c>
      <c r="H3104" s="905">
        <f>INDEX(神经网络!$F$10:$BN$70,MATCH(ROUND(G3104*2,1)/2,神经网络!$D$10:$D$70,0),MATCH(ROUND(E3104*2,1)/2,神经网络!$F$8:$BN$8,0))</f>
        <v>-7.8584219924753118E-2</v>
      </c>
      <c r="I3104">
        <f t="shared" si="382"/>
        <v>3373879.8537052558</v>
      </c>
      <c r="J3104">
        <f t="shared" si="383"/>
        <v>1458.0637492518229</v>
      </c>
      <c r="K3104">
        <f t="shared" si="384"/>
        <v>2313.9453644852611</v>
      </c>
      <c r="L3104">
        <f>MIN(MAX(L3103*(1+MAX(MIN(((B3104-B3103)/B3103)/($K$7*卓尔金历!$O$8),0),-卓尔金历!$N$11))+MIN(MAX(((B3104-B3103)/B3103)/($K$7*卓尔金历!$O$8),0),卓尔金历!$N$11),0),1)</f>
        <v>0.8370746931222266</v>
      </c>
      <c r="M3104">
        <f t="shared" si="385"/>
        <v>720071.46776025009</v>
      </c>
      <c r="N3104">
        <f t="shared" si="386"/>
        <v>-5.5370983409438615E-3</v>
      </c>
      <c r="O3104">
        <f t="shared" si="379"/>
        <v>2.0362772573455871E-2</v>
      </c>
      <c r="P3104">
        <f t="shared" si="380"/>
        <v>1</v>
      </c>
      <c r="Q3104">
        <f t="shared" si="387"/>
        <v>3667.3480322996984</v>
      </c>
    </row>
    <row r="3105" spans="1:17">
      <c r="A3105" s="842">
        <v>43507</v>
      </c>
      <c r="B3105">
        <v>3656.6783500000001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381"/>
        <v>1.7539437454213056</v>
      </c>
      <c r="G3105">
        <f>LN(F3105/参数实验室!$E$58)/参数实验室!$E$59</f>
        <v>0.10436804816353859</v>
      </c>
      <c r="H3105" s="905">
        <f>INDEX(神经网络!$F$10:$BN$70,MATCH(ROUND(G3105*2,1)/2,神经网络!$D$10:$D$70,0),MATCH(ROUND(E3105*2,1)/2,神经网络!$F$8:$BN$8,0))</f>
        <v>-1.9336419178296357E-2</v>
      </c>
      <c r="I3105">
        <f t="shared" si="382"/>
        <v>3373689.4022558024</v>
      </c>
      <c r="J3105">
        <f t="shared" si="383"/>
        <v>1459.1111088942953</v>
      </c>
      <c r="K3105">
        <f t="shared" si="384"/>
        <v>2312.1538734718852</v>
      </c>
      <c r="L3105">
        <f>MIN(MAX(L3104*(1+MAX(MIN(((B3105-B3104)/B3104)/($K$7*卓尔金历!$O$8),0),-卓尔金历!$N$11))+MIN(MAX(((B3105-B3104)/B3104)/($K$7*卓尔金历!$O$8),0),卓尔金历!$N$11),0),1)</f>
        <v>0.85821083101791296</v>
      </c>
      <c r="M3105">
        <f t="shared" si="385"/>
        <v>720037.44304617797</v>
      </c>
      <c r="N3105">
        <f t="shared" si="386"/>
        <v>7.1832225649244065E-4</v>
      </c>
      <c r="O3105">
        <f t="shared" si="379"/>
        <v>1.821921830174467E-2</v>
      </c>
      <c r="P3105">
        <f t="shared" si="380"/>
        <v>1</v>
      </c>
      <c r="Q3105">
        <f t="shared" si="387"/>
        <v>3667.1410149254325</v>
      </c>
    </row>
    <row r="3106" spans="1:17">
      <c r="A3106" s="842">
        <v>43508</v>
      </c>
      <c r="B3106">
        <v>3623.4570650000001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381"/>
        <v>1.7815204756676204</v>
      </c>
      <c r="G3106">
        <f>LN(F3106/参数实验室!$E$58)/参数实验室!$E$59</f>
        <v>0.1125559697492101</v>
      </c>
      <c r="H3106" s="905">
        <f>INDEX(神经网络!$F$10:$BN$70,MATCH(ROUND(G3106*2,1)/2,神经网络!$D$10:$D$70,0),MATCH(ROUND(E3106*2,1)/2,神经网络!$F$8:$BN$8,0))</f>
        <v>-1.9336419178296357E-2</v>
      </c>
      <c r="I3106">
        <f t="shared" si="382"/>
        <v>3374282.0693505635</v>
      </c>
      <c r="J3106">
        <f t="shared" si="383"/>
        <v>1445.8549399465278</v>
      </c>
      <c r="K3106">
        <f t="shared" si="384"/>
        <v>2333.7625207929605</v>
      </c>
      <c r="L3106">
        <f>MIN(MAX(L3105*(1+MAX(MIN(((B3106-B3105)/B3105)/($K$7*卓尔金历!$O$8),0),-卓尔金历!$N$11))+MIN(MAX(((B3106-B3105)/B3105)/($K$7*卓尔金历!$O$8),0),卓尔金历!$N$11),0),1)</f>
        <v>0.62879152135936645</v>
      </c>
      <c r="M3106">
        <f t="shared" si="385"/>
        <v>720145.99928578688</v>
      </c>
      <c r="N3106">
        <f t="shared" si="386"/>
        <v>-9.0850990489770803E-3</v>
      </c>
      <c r="O3106">
        <f t="shared" si="379"/>
        <v>1.8320784450548477E-2</v>
      </c>
      <c r="P3106">
        <f t="shared" si="380"/>
        <v>0.7323987618853991</v>
      </c>
      <c r="Q3106">
        <f t="shared" si="387"/>
        <v>3667.7852336285359</v>
      </c>
    </row>
    <row r="3107" spans="1:17">
      <c r="A3107" s="842">
        <v>43509</v>
      </c>
      <c r="B3107">
        <v>3638.519894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381"/>
        <v>1.7698875101986733</v>
      </c>
      <c r="G3107">
        <f>LN(F3107/参数实验室!$E$58)/参数实验室!$E$59</f>
        <v>0.1091175414860714</v>
      </c>
      <c r="H3107" s="905">
        <f>INDEX(神经网络!$F$10:$BN$70,MATCH(ROUND(G3107*2,1)/2,神经网络!$D$10:$D$70,0),MATCH(ROUND(E3107*2,1)/2,神经网络!$F$8:$BN$8,0))</f>
        <v>-1.9336419178296357E-2</v>
      </c>
      <c r="I3107">
        <f t="shared" si="382"/>
        <v>3374010.8373904373</v>
      </c>
      <c r="J3107">
        <f t="shared" si="383"/>
        <v>1451.8654060093345</v>
      </c>
      <c r="K3107">
        <f t="shared" si="384"/>
        <v>2323.9143404238839</v>
      </c>
      <c r="L3107">
        <f>MIN(MAX(L3106*(1+MAX(MIN(((B3107-B3106)/B3106)/($K$7*卓尔金历!$O$8),0),-卓尔金历!$N$11))+MIN(MAX(((B3107-B3106)/B3106)/($K$7*卓尔金历!$O$8),0),卓尔金历!$N$11),0),1)</f>
        <v>0.75110934269498852</v>
      </c>
      <c r="M3107">
        <f t="shared" si="385"/>
        <v>720109.60051581287</v>
      </c>
      <c r="N3107">
        <f t="shared" si="386"/>
        <v>4.1570325602850672E-3</v>
      </c>
      <c r="O3107">
        <f t="shared" si="379"/>
        <v>1.8192794525033414E-2</v>
      </c>
      <c r="P3107">
        <f t="shared" si="380"/>
        <v>1</v>
      </c>
      <c r="Q3107">
        <f t="shared" si="387"/>
        <v>3667.5693046265064</v>
      </c>
    </row>
    <row r="3108" spans="1:17">
      <c r="A3108" s="842">
        <v>43510</v>
      </c>
      <c r="B3108">
        <v>3622.4732509999999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381"/>
        <v>1.767344080796913</v>
      </c>
      <c r="G3108">
        <f>LN(F3108/参数实验室!$E$58)/参数实验室!$E$59</f>
        <v>0.10836275379375895</v>
      </c>
      <c r="H3108" s="905">
        <f>INDEX(神经网络!$F$10:$BN$70,MATCH(ROUND(G3108*2,1)/2,神经网络!$D$10:$D$70,0),MATCH(ROUND(E3108*2,1)/2,神经网络!$F$8:$BN$8,0))</f>
        <v>-1.9336419178296357E-2</v>
      </c>
      <c r="I3108">
        <f t="shared" si="382"/>
        <v>3374298.5652813683</v>
      </c>
      <c r="J3108">
        <f t="shared" si="383"/>
        <v>1445.4623722118006</v>
      </c>
      <c r="K3108">
        <f t="shared" si="384"/>
        <v>2334.4077508694495</v>
      </c>
      <c r="L3108">
        <f>MIN(MAX(L3107*(1+MAX(MIN(((B3108-B3107)/B3107)/($K$7*卓尔金历!$O$8),0),-卓尔金历!$N$11))+MIN(MAX(((B3108-B3107)/B3107)/($K$7*卓尔金历!$O$8),0),卓尔金历!$N$11),0),1)</f>
        <v>0.65363980375088904</v>
      </c>
      <c r="M3108">
        <f t="shared" si="385"/>
        <v>720155.72560873372</v>
      </c>
      <c r="N3108">
        <f t="shared" si="386"/>
        <v>-4.4102116980207808E-3</v>
      </c>
      <c r="O3108">
        <f t="shared" si="379"/>
        <v>1.8129783187083102E-2</v>
      </c>
      <c r="P3108">
        <f t="shared" si="380"/>
        <v>1</v>
      </c>
      <c r="Q3108">
        <f t="shared" si="387"/>
        <v>3667.8820665089429</v>
      </c>
    </row>
    <row r="3109" spans="1:17">
      <c r="A3109" s="842">
        <v>43511</v>
      </c>
      <c r="B3109">
        <v>3637.004754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381"/>
        <v>1.7680539908362187</v>
      </c>
      <c r="G3109">
        <f>LN(F3109/参数实验室!$E$58)/参数实验室!$E$59</f>
        <v>0.10857353580574867</v>
      </c>
      <c r="H3109" s="905">
        <f>INDEX(神经网络!$F$10:$BN$70,MATCH(ROUND(G3109*2,1)/2,神经网络!$D$10:$D$70,0),MATCH(ROUND(E3109*2,1)/2,神经网络!$F$8:$BN$8,0))</f>
        <v>-1.9336419178296357E-2</v>
      </c>
      <c r="I3109">
        <f t="shared" si="382"/>
        <v>3374036.8284092136</v>
      </c>
      <c r="J3109">
        <f t="shared" si="383"/>
        <v>1451.2608251865422</v>
      </c>
      <c r="K3109">
        <f t="shared" si="384"/>
        <v>2324.9003692878719</v>
      </c>
      <c r="L3109">
        <f>MIN(MAX(L3108*(1+MAX(MIN(((B3109-B3108)/B3108)/($K$7*卓尔金历!$O$8),0),-卓尔金历!$N$11))+MIN(MAX(((B3109-B3108)/B3108)/($K$7*卓尔金历!$O$8),0),卓尔金历!$N$11),0),1)</f>
        <v>0.77167503617036637</v>
      </c>
      <c r="M3109">
        <f t="shared" si="385"/>
        <v>720119.21271024877</v>
      </c>
      <c r="N3109">
        <f t="shared" si="386"/>
        <v>4.0114866261576039E-3</v>
      </c>
      <c r="O3109">
        <f t="shared" si="379"/>
        <v>1.8142268591621269E-2</v>
      </c>
      <c r="P3109">
        <f t="shared" si="380"/>
        <v>1</v>
      </c>
      <c r="Q3109">
        <f t="shared" si="387"/>
        <v>3667.5975570143182</v>
      </c>
    </row>
    <row r="3110" spans="1:17">
      <c r="A3110" s="842">
        <v>43512</v>
      </c>
      <c r="B3110">
        <v>3635.3968329999998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381"/>
        <v>1.7417843987542474</v>
      </c>
      <c r="G3110">
        <f>LN(F3110/参数实验室!$E$58)/参数实验室!$E$59</f>
        <v>0.10071678711903612</v>
      </c>
      <c r="H3110" s="905">
        <f>INDEX(神经网络!$F$10:$BN$70,MATCH(ROUND(G3110*2,1)/2,神经网络!$D$10:$D$70,0),MATCH(ROUND(E3110*2,1)/2,神经网络!$F$8:$BN$8,0))</f>
        <v>-1.9336419178296357E-2</v>
      </c>
      <c r="I3110">
        <f t="shared" si="382"/>
        <v>3374065.6718262606</v>
      </c>
      <c r="J3110">
        <f t="shared" si="383"/>
        <v>1450.6192222975913</v>
      </c>
      <c r="K3110">
        <f t="shared" si="384"/>
        <v>2325.9485466366436</v>
      </c>
      <c r="L3110">
        <f>MIN(MAX(L3109*(1+MAX(MIN(((B3110-B3109)/B3109)/($K$7*卓尔金历!$O$8),0),-卓尔金历!$N$11))+MIN(MAX(((B3110-B3109)/B3109)/($K$7*卓尔金历!$O$8),0),卓尔金历!$N$11),0),1)</f>
        <v>0.76163670312352982</v>
      </c>
      <c r="M3110">
        <f t="shared" si="385"/>
        <v>720123.96317105996</v>
      </c>
      <c r="N3110">
        <f t="shared" si="386"/>
        <v>-4.4210032946254992E-4</v>
      </c>
      <c r="O3110">
        <f t="shared" si="379"/>
        <v>1.7849693704675259E-2</v>
      </c>
      <c r="P3110">
        <f t="shared" si="380"/>
        <v>1</v>
      </c>
      <c r="Q3110">
        <f t="shared" si="387"/>
        <v>3667.6289099755568</v>
      </c>
    </row>
    <row r="3111" spans="1:17">
      <c r="A3111" s="842">
        <v>43513</v>
      </c>
      <c r="B3111">
        <v>3644.600441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381"/>
        <v>1.7133182531489466</v>
      </c>
      <c r="G3111">
        <f>LN(F3111/参数实验室!$E$58)/参数实验室!$E$59</f>
        <v>9.2068181748209119E-2</v>
      </c>
      <c r="H3111" s="905">
        <f>INDEX(神经网络!$F$10:$BN$70,MATCH(ROUND(G3111*2,1)/2,神经网络!$D$10:$D$70,0),MATCH(ROUND(E3111*2,1)/2,神经网络!$F$8:$BN$8,0))</f>
        <v>-7.8584219924753118E-2</v>
      </c>
      <c r="I3111">
        <f t="shared" si="382"/>
        <v>3373900.5000375677</v>
      </c>
      <c r="J3111">
        <f t="shared" si="383"/>
        <v>1454.2917046406742</v>
      </c>
      <c r="K3111">
        <f t="shared" si="384"/>
        <v>2319.961318125781</v>
      </c>
      <c r="L3111">
        <f>MIN(MAX(L3110*(1+MAX(MIN(((B3111-B3110)/B3110)/($K$7*卓尔金历!$O$8),0),-卓尔金历!$N$11))+MIN(MAX(((B3111-B3110)/B3110)/($K$7*卓尔金历!$O$8),0),卓尔金历!$N$11),0),1)</f>
        <v>0.83612921163547582</v>
      </c>
      <c r="M3111">
        <f t="shared" si="385"/>
        <v>720097.11359282595</v>
      </c>
      <c r="N3111">
        <f t="shared" si="386"/>
        <v>2.5316652961941606E-3</v>
      </c>
      <c r="O3111">
        <f t="shared" si="379"/>
        <v>1.7424362691994825E-2</v>
      </c>
      <c r="P3111">
        <f t="shared" si="380"/>
        <v>1</v>
      </c>
      <c r="Q3111">
        <f t="shared" si="387"/>
        <v>3667.4493672854483</v>
      </c>
    </row>
    <row r="3112" spans="1:17">
      <c r="A3112" s="842">
        <v>43514</v>
      </c>
      <c r="B3112">
        <v>3743.348375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381"/>
        <v>1.6439976965809386</v>
      </c>
      <c r="G3112">
        <f>LN(F3112/参数实验室!$E$58)/参数实验室!$E$59</f>
        <v>7.039113580447659E-2</v>
      </c>
      <c r="H3112" s="905">
        <f>INDEX(神经网络!$F$10:$BN$70,MATCH(ROUND(G3112*2,1)/2,神经网络!$D$10:$D$70,0),MATCH(ROUND(E3112*2,1)/2,神经网络!$F$8:$BN$8,0))</f>
        <v>-0.18122163345940698</v>
      </c>
      <c r="I3112">
        <f t="shared" si="382"/>
        <v>3366716.8409861792</v>
      </c>
      <c r="J3112">
        <f t="shared" si="383"/>
        <v>1493.6947348469707</v>
      </c>
      <c r="K3112">
        <f t="shared" si="384"/>
        <v>2253.952405697607</v>
      </c>
      <c r="L3112">
        <f>MIN(MAX(L3111*(1+MAX(MIN(((B3112-B3111)/B3111)/($K$7*卓尔金历!$O$8),0),-卓尔金历!$N$11))+MIN(MAX(((B3112-B3111)/B3111)/($K$7*卓尔金历!$O$8),0),卓尔金历!$N$11),0),1)</f>
        <v>1</v>
      </c>
      <c r="M3112">
        <f t="shared" si="385"/>
        <v>718815.14345806569</v>
      </c>
      <c r="N3112">
        <f t="shared" si="386"/>
        <v>2.7094309952096059E-2</v>
      </c>
      <c r="O3112">
        <f t="shared" si="379"/>
        <v>1.7114457104524358E-2</v>
      </c>
      <c r="P3112">
        <f t="shared" si="380"/>
        <v>9.4196071616728435E-3</v>
      </c>
      <c r="Q3112">
        <f t="shared" si="387"/>
        <v>3659.6406883269206</v>
      </c>
    </row>
    <row r="3113" spans="1:17">
      <c r="A3113" s="842">
        <v>43515</v>
      </c>
      <c r="B3113">
        <v>3925.6861570000001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381"/>
        <v>1.5692539254609597</v>
      </c>
      <c r="G3113">
        <f>LN(F3113/参数实验室!$E$58)/参数实验室!$E$59</f>
        <v>4.5969364458433776E-2</v>
      </c>
      <c r="H3113" s="905">
        <f>INDEX(神经网络!$F$10:$BN$70,MATCH(ROUND(G3113*2,1)/2,神经网络!$D$10:$D$70,0),MATCH(ROUND(E3113*2,1)/2,神经网络!$F$8:$BN$8,0))</f>
        <v>-0.18122163345940698</v>
      </c>
      <c r="I3113">
        <f t="shared" si="382"/>
        <v>3336997.9189229337</v>
      </c>
      <c r="J3113">
        <f t="shared" si="383"/>
        <v>1566.4523191412925</v>
      </c>
      <c r="K3113">
        <f t="shared" si="384"/>
        <v>2130.2901327709928</v>
      </c>
      <c r="L3113">
        <f>MIN(MAX(L3112*(1+MAX(MIN(((B3113-B3112)/B3112)/($K$7*卓尔金历!$O$8),0),-卓尔金历!$N$11))+MIN(MAX(((B3113-B3112)/B3112)/($K$7*卓尔金历!$O$8),0),卓尔金历!$N$11),0),1)</f>
        <v>1</v>
      </c>
      <c r="M3113">
        <f t="shared" si="385"/>
        <v>712469.9673606148</v>
      </c>
      <c r="N3113">
        <f t="shared" si="386"/>
        <v>4.8709808367755798E-2</v>
      </c>
      <c r="O3113">
        <f t="shared" si="379"/>
        <v>1.9015985816785524E-2</v>
      </c>
      <c r="P3113">
        <f t="shared" si="380"/>
        <v>1.0165914019632585E-3</v>
      </c>
      <c r="Q3113">
        <f t="shared" si="387"/>
        <v>3659.3363913061989</v>
      </c>
    </row>
    <row r="3114" spans="1:17">
      <c r="A3114" s="842">
        <v>43516</v>
      </c>
      <c r="B3114">
        <v>3982.2926739999998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381"/>
        <v>1.5685329407810371</v>
      </c>
      <c r="G3114">
        <f>LN(F3114/参数实验室!$E$58)/参数实验室!$E$59</f>
        <v>4.5728167878138215E-2</v>
      </c>
      <c r="H3114" s="905">
        <f>INDEX(神经网络!$F$10:$BN$70,MATCH(ROUND(G3114*2,1)/2,神经网络!$D$10:$D$70,0),MATCH(ROUND(E3114*2,1)/2,神经网络!$F$8:$BN$8,0))</f>
        <v>-0.22670508087951763</v>
      </c>
      <c r="I3114">
        <f t="shared" si="382"/>
        <v>3328277.9119245913</v>
      </c>
      <c r="J3114">
        <f t="shared" si="383"/>
        <v>1589.0398124576004</v>
      </c>
      <c r="K3114">
        <f t="shared" si="384"/>
        <v>2094.5214121332142</v>
      </c>
      <c r="L3114">
        <f>MIN(MAX(L3113*(1+MAX(MIN(((B3114-B3113)/B3113)/($K$7*卓尔金历!$O$8),0),-卓尔金历!$N$11))+MIN(MAX(((B3114-B3113)/B3113)/($K$7*卓尔金历!$O$8),0),卓尔金历!$N$11),0),1)</f>
        <v>1</v>
      </c>
      <c r="M3114">
        <f t="shared" si="385"/>
        <v>710608.1912215699</v>
      </c>
      <c r="N3114">
        <f t="shared" si="386"/>
        <v>1.4419521769223212E-2</v>
      </c>
      <c r="O3114">
        <f t="shared" si="379"/>
        <v>1.9038443204009128E-2</v>
      </c>
      <c r="P3114">
        <f t="shared" si="380"/>
        <v>0.30217739113730191</v>
      </c>
      <c r="Q3114">
        <f t="shared" si="387"/>
        <v>3659.3266703348177</v>
      </c>
    </row>
    <row r="3115" spans="1:17">
      <c r="A3115" s="842">
        <v>43517</v>
      </c>
      <c r="B3115">
        <v>3952.238926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381"/>
        <v>1.5927648368088565</v>
      </c>
      <c r="G3115">
        <f>LN(F3115/参数实验室!$E$58)/参数实验室!$E$59</f>
        <v>5.3774520098611764E-2</v>
      </c>
      <c r="H3115" s="905">
        <f>INDEX(神经网络!$F$10:$BN$70,MATCH(ROUND(G3115*2,1)/2,神经网络!$D$10:$D$70,0),MATCH(ROUND(E3115*2,1)/2,神经网络!$F$8:$BN$8,0))</f>
        <v>-0.18122163345940698</v>
      </c>
      <c r="I3115">
        <f t="shared" si="382"/>
        <v>3333972.2900466928</v>
      </c>
      <c r="J3115">
        <f t="shared" si="383"/>
        <v>1577.0475743186594</v>
      </c>
      <c r="K3115">
        <f t="shared" si="384"/>
        <v>2114.0594261952356</v>
      </c>
      <c r="L3115">
        <f>MIN(MAX(L3114*(1+MAX(MIN(((B3115-B3114)/B3114)/($K$7*卓尔金历!$O$8),0),-卓尔金历!$N$11))+MIN(MAX(((B3115-B3114)/B3114)/($K$7*卓尔金历!$O$8),0),卓尔金历!$N$11),0),1)</f>
        <v>0.77793926314979012</v>
      </c>
      <c r="M3115">
        <f t="shared" si="385"/>
        <v>711823.97663509578</v>
      </c>
      <c r="N3115">
        <f t="shared" si="386"/>
        <v>-7.5468456138891556E-3</v>
      </c>
      <c r="O3115">
        <f t="shared" si="379"/>
        <v>1.9179370652377008E-2</v>
      </c>
      <c r="P3115">
        <f t="shared" si="380"/>
        <v>0.96950128515146383</v>
      </c>
      <c r="Q3115">
        <f t="shared" si="387"/>
        <v>3661.2185341363952</v>
      </c>
    </row>
    <row r="3116" spans="1:17">
      <c r="A3116" s="842">
        <v>43518</v>
      </c>
      <c r="B3116">
        <v>3978.4327060000001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381"/>
        <v>1.5657278796259724</v>
      </c>
      <c r="G3116">
        <f>LN(F3116/参数实验室!$E$58)/参数实验室!$E$59</f>
        <v>4.4788713144942469E-2</v>
      </c>
      <c r="H3116" s="905">
        <f>INDEX(神经网络!$F$10:$BN$70,MATCH(ROUND(G3116*2,1)/2,神经网络!$D$10:$D$70,0),MATCH(ROUND(E3116*2,1)/2,神经网络!$F$8:$BN$8,0))</f>
        <v>-0.22670508087951763</v>
      </c>
      <c r="I3116">
        <f t="shared" si="382"/>
        <v>3329967.9863240453</v>
      </c>
      <c r="J3116">
        <f t="shared" si="383"/>
        <v>1587.4995834164606</v>
      </c>
      <c r="K3116">
        <f t="shared" si="384"/>
        <v>2097.6181796266146</v>
      </c>
      <c r="L3116">
        <f>MIN(MAX(L3115*(1+MAX(MIN(((B3116-B3115)/B3115)/($K$7*卓尔金历!$O$8),0),-卓尔金历!$N$11))+MIN(MAX(((B3116-B3115)/B3115)/($K$7*卓尔金历!$O$8),0),卓尔金历!$N$11),0),1)</f>
        <v>0.97295124466723082</v>
      </c>
      <c r="M3116">
        <f t="shared" si="385"/>
        <v>711158.88217777631</v>
      </c>
      <c r="N3116">
        <f t="shared" si="386"/>
        <v>6.6275800857288712E-3</v>
      </c>
      <c r="O3116">
        <f t="shared" ref="O3116:O3179" si="388">STDEVP(N3096:N3116)</f>
        <v>1.9104110092900091E-2</v>
      </c>
      <c r="P3116">
        <f t="shared" ref="P3116:P3179" si="389">MIN(O3115*MAX(1-LN(MAX(ABS(N3116),0.0001)/O3116),0)+MAX(-LN(MAX(ABS(N3116),0.0001)/O3116),0),1)</f>
        <v>1</v>
      </c>
      <c r="Q3116">
        <f t="shared" si="387"/>
        <v>3656.9553011624562</v>
      </c>
    </row>
    <row r="3117" spans="1:17">
      <c r="A3117" s="842">
        <v>43519</v>
      </c>
      <c r="B3117">
        <v>3990.0721370000001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381"/>
        <v>1.5819844742822002</v>
      </c>
      <c r="G3117">
        <f>LN(F3117/参数实验室!$E$58)/参数实验室!$E$59</f>
        <v>5.0210056860306551E-2</v>
      </c>
      <c r="H3117" s="905">
        <f>INDEX(神经网络!$F$10:$BN$70,MATCH(ROUND(G3117*2,1)/2,神经网络!$D$10:$D$70,0),MATCH(ROUND(E3117*2,1)/2,神经网络!$F$8:$BN$8,0))</f>
        <v>-0.2547938104040367</v>
      </c>
      <c r="I3117">
        <f t="shared" si="382"/>
        <v>3327759.3660956118</v>
      </c>
      <c r="J3117">
        <f t="shared" si="383"/>
        <v>1592.1440233829424</v>
      </c>
      <c r="K3117">
        <f t="shared" si="384"/>
        <v>2090.1120232985477</v>
      </c>
      <c r="L3117">
        <f>MIN(MAX(L3116*(1+MAX(MIN(((B3117-B3116)/B3116)/($K$7*卓尔金历!$O$8),0),-卓尔金历!$N$11))+MIN(MAX(((B3117-B3116)/B3116)/($K$7*卓尔金历!$O$8),0),卓尔金历!$N$11),0),1)</f>
        <v>1</v>
      </c>
      <c r="M3117">
        <f t="shared" si="385"/>
        <v>710699.9603614232</v>
      </c>
      <c r="N3117">
        <f t="shared" si="386"/>
        <v>2.925632242678446E-3</v>
      </c>
      <c r="O3117">
        <f t="shared" si="388"/>
        <v>1.911996291570096E-2</v>
      </c>
      <c r="P3117">
        <f t="shared" si="389"/>
        <v>1</v>
      </c>
      <c r="Q3117">
        <f t="shared" si="387"/>
        <v>3654.529804735525</v>
      </c>
    </row>
    <row r="3118" spans="1:17">
      <c r="A3118" s="842">
        <v>43520</v>
      </c>
      <c r="B3118">
        <v>4171.18462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381"/>
        <v>1.5147971038500807</v>
      </c>
      <c r="G3118">
        <f>LN(F3118/参数实验室!$E$58)/参数实验室!$E$59</f>
        <v>2.743215233695822E-2</v>
      </c>
      <c r="H3118" s="905">
        <f>INDEX(神经网络!$F$10:$BN$70,MATCH(ROUND(G3118*2,1)/2,神经网络!$D$10:$D$70,0),MATCH(ROUND(E3118*2,1)/2,神经网络!$F$8:$BN$8,0))</f>
        <v>-0.18122163345940698</v>
      </c>
      <c r="I3118">
        <f t="shared" si="382"/>
        <v>3289272.8654193524</v>
      </c>
      <c r="J3118">
        <f t="shared" si="383"/>
        <v>1664.4126810582145</v>
      </c>
      <c r="K3118">
        <f t="shared" si="384"/>
        <v>1976.2363642459575</v>
      </c>
      <c r="L3118">
        <f>MIN(MAX(L3117*(1+MAX(MIN(((B3118-B3117)/B3117)/($K$7*卓尔金历!$O$8),0),-卓尔金历!$N$11))+MIN(MAX(((B3118-B3117)/B3117)/($K$7*卓尔金历!$O$8),0),卓尔金历!$N$11),0),1)</f>
        <v>1</v>
      </c>
      <c r="M3118">
        <f t="shared" si="385"/>
        <v>702480.5095250007</v>
      </c>
      <c r="N3118">
        <f t="shared" si="386"/>
        <v>4.5390779109114605E-2</v>
      </c>
      <c r="O3118">
        <f t="shared" si="388"/>
        <v>2.0720901494684422E-2</v>
      </c>
      <c r="P3118">
        <f t="shared" si="389"/>
        <v>4.1267370010225337E-3</v>
      </c>
      <c r="Q3118">
        <f t="shared" si="387"/>
        <v>3612.264109314649</v>
      </c>
    </row>
    <row r="3119" spans="1:17">
      <c r="A3119" s="842">
        <v>43521</v>
      </c>
      <c r="B3119">
        <v>3840.296578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381"/>
        <v>1.6537302216141494</v>
      </c>
      <c r="G3119">
        <f>LN(F3119/参数实验室!$E$58)/参数实验室!$E$59</f>
        <v>7.3489129374992565E-2</v>
      </c>
      <c r="H3119" s="905">
        <f>INDEX(神经网络!$F$10:$BN$70,MATCH(ROUND(G3119*2,1)/2,神经网络!$D$10:$D$70,0),MATCH(ROUND(E3119*2,1)/2,神经网络!$F$8:$BN$8,0))</f>
        <v>-0.18122163345940698</v>
      </c>
      <c r="I3119">
        <f t="shared" si="382"/>
        <v>3336558.7592680668</v>
      </c>
      <c r="J3119">
        <f t="shared" si="383"/>
        <v>1532.3796249152035</v>
      </c>
      <c r="K3119">
        <f t="shared" si="384"/>
        <v>2177.3708714331806</v>
      </c>
      <c r="L3119">
        <f>MIN(MAX(L3118*(1+MAX(MIN(((B3119-B3118)/B3118)/($K$7*卓尔金历!$O$8),0),-卓尔金历!$N$11))+MIN(MAX(((B3119-B3118)/B3118)/($K$7*卓尔金历!$O$8),0),卓尔金历!$N$11),0),1)</f>
        <v>0</v>
      </c>
      <c r="M3119">
        <f t="shared" si="385"/>
        <v>712579.22135684954</v>
      </c>
      <c r="N3119">
        <f t="shared" si="386"/>
        <v>-7.932711499113651E-2</v>
      </c>
      <c r="O3119">
        <f t="shared" si="388"/>
        <v>2.7847008232797021E-2</v>
      </c>
      <c r="P3119">
        <f t="shared" si="389"/>
        <v>0</v>
      </c>
      <c r="Q3119">
        <f t="shared" si="387"/>
        <v>3612.4784072508637</v>
      </c>
    </row>
    <row r="3120" spans="1:17">
      <c r="A3120" s="842">
        <v>43522</v>
      </c>
      <c r="B3120">
        <v>3861.739838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381"/>
        <v>1.6184696559561453</v>
      </c>
      <c r="G3120">
        <f>LN(F3120/参数实验室!$E$58)/参数实验室!$E$59</f>
        <v>6.217724898463621E-2</v>
      </c>
      <c r="H3120" s="905">
        <f>INDEX(神经网络!$F$10:$BN$70,MATCH(ROUND(G3120*2,1)/2,神经网络!$D$10:$D$70,0),MATCH(ROUND(E3120*2,1)/2,神经网络!$F$8:$BN$8,0))</f>
        <v>-0.18122163345940698</v>
      </c>
      <c r="I3120">
        <f t="shared" si="382"/>
        <v>3333182.5071916869</v>
      </c>
      <c r="J3120">
        <f t="shared" si="383"/>
        <v>1540.9360512349833</v>
      </c>
      <c r="K3120">
        <f t="shared" si="384"/>
        <v>2163.0894445751383</v>
      </c>
      <c r="L3120">
        <f>MIN(MAX(L3119*(1+MAX(MIN(((B3120-B3119)/B3119)/($K$7*卓尔金历!$O$8),0),-卓尔金历!$N$11))+MIN(MAX(((B3120-B3119)/B3119)/($K$7*卓尔金历!$O$8),0),卓尔金历!$N$11),0),1)</f>
        <v>0.16429803034452356</v>
      </c>
      <c r="M3120">
        <f t="shared" si="385"/>
        <v>712579.22135684954</v>
      </c>
      <c r="N3120">
        <f t="shared" si="386"/>
        <v>5.5837510370533704E-3</v>
      </c>
      <c r="O3120">
        <f t="shared" si="388"/>
        <v>2.7846890777734692E-2</v>
      </c>
      <c r="P3120">
        <f t="shared" si="389"/>
        <v>1</v>
      </c>
      <c r="Q3120">
        <f t="shared" si="387"/>
        <v>3612.4784072508637</v>
      </c>
    </row>
    <row r="3121" spans="1:17">
      <c r="A3121" s="842">
        <v>43523</v>
      </c>
      <c r="B3121">
        <v>3871.6456109999999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381"/>
        <v>1.6192403530396366</v>
      </c>
      <c r="G3121">
        <f>LN(F3121/参数实验室!$E$58)/参数实验室!$E$59</f>
        <v>6.2427119100723079E-2</v>
      </c>
      <c r="H3121" s="905">
        <f>INDEX(神经网络!$F$10:$BN$70,MATCH(ROUND(G3121*2,1)/2,神经网络!$D$10:$D$70,0),MATCH(ROUND(E3121*2,1)/2,神经网络!$F$8:$BN$8,0))</f>
        <v>-0.18122163345940698</v>
      </c>
      <c r="I3121">
        <f t="shared" si="382"/>
        <v>3331633.0681540058</v>
      </c>
      <c r="J3121">
        <f t="shared" si="383"/>
        <v>1544.88871593312</v>
      </c>
      <c r="K3121">
        <f t="shared" si="384"/>
        <v>2156.5521411305563</v>
      </c>
      <c r="L3121">
        <f>MIN(MAX(L3120*(1+MAX(MIN(((B3121-B3120)/B3120)/($K$7*卓尔金历!$O$8),0),-卓尔金历!$N$11))+MIN(MAX(((B3121-B3120)/B3120)/($K$7*卓尔金历!$O$8),0),卓尔金历!$N$11),0),1)</f>
        <v>0.2397745159442739</v>
      </c>
      <c r="M3121">
        <f t="shared" si="385"/>
        <v>712524.7985532172</v>
      </c>
      <c r="N3121">
        <f t="shared" si="386"/>
        <v>2.5651062514688112E-3</v>
      </c>
      <c r="O3121">
        <f t="shared" si="388"/>
        <v>2.7359530448352272E-2</v>
      </c>
      <c r="P3121">
        <f t="shared" si="389"/>
        <v>1</v>
      </c>
      <c r="Q3121">
        <f t="shared" si="387"/>
        <v>3610.7991367474037</v>
      </c>
    </row>
    <row r="3122" spans="1:17">
      <c r="A3122" s="842">
        <v>43524</v>
      </c>
      <c r="B3122">
        <v>3866.8687129999998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381"/>
        <v>1.6173883082645015</v>
      </c>
      <c r="G3122">
        <f>LN(F3122/参数实验室!$E$58)/参数实验室!$E$59</f>
        <v>6.1826461196458522E-2</v>
      </c>
      <c r="H3122" s="905">
        <f>INDEX(神经网络!$F$10:$BN$70,MATCH(ROUND(G3122*2,1)/2,神经网络!$D$10:$D$70,0),MATCH(ROUND(E3122*2,1)/2,神经网络!$F$8:$BN$8,0))</f>
        <v>-0.18122163345940698</v>
      </c>
      <c r="I3122">
        <f t="shared" si="382"/>
        <v>3332378.0017740498</v>
      </c>
      <c r="J3122">
        <f t="shared" si="383"/>
        <v>1542.9826076373615</v>
      </c>
      <c r="K3122">
        <f t="shared" si="384"/>
        <v>2159.6990045640487</v>
      </c>
      <c r="L3122">
        <f>MIN(MAX(L3121*(1+MAX(MIN(((B3122-B3121)/B3121)/($K$7*卓尔金历!$O$8),0),-卓尔金历!$N$11))+MIN(MAX(((B3122-B3121)/B3121)/($K$7*卓尔金历!$O$8),0),卓尔金历!$N$11),0),1)</f>
        <v>0.23106969776597838</v>
      </c>
      <c r="M3122">
        <f t="shared" si="385"/>
        <v>712562.99855806585</v>
      </c>
      <c r="N3122">
        <f t="shared" si="386"/>
        <v>-1.2338159222084011E-3</v>
      </c>
      <c r="O3122">
        <f t="shared" si="388"/>
        <v>2.740765583701681E-2</v>
      </c>
      <c r="P3122">
        <f t="shared" si="389"/>
        <v>1</v>
      </c>
      <c r="Q3122">
        <f t="shared" si="387"/>
        <v>3611.6064902635817</v>
      </c>
    </row>
    <row r="3123" spans="1:17">
      <c r="A3123" s="842">
        <v>43525</v>
      </c>
      <c r="B3123">
        <v>3868.6442710000001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381"/>
        <v>1.5890067246764441</v>
      </c>
      <c r="G3123">
        <f>LN(F3123/参数实验室!$E$58)/参数实验室!$E$59</f>
        <v>5.2534669137480901E-2</v>
      </c>
      <c r="H3123" s="905">
        <f>INDEX(神经网络!$F$10:$BN$70,MATCH(ROUND(G3123*2,1)/2,神经网络!$D$10:$D$70,0),MATCH(ROUND(E3123*2,1)/2,神经网络!$F$8:$BN$8,0))</f>
        <v>-0.18122163345940698</v>
      </c>
      <c r="I3123">
        <f t="shared" si="382"/>
        <v>3332100.7082445272</v>
      </c>
      <c r="J3123">
        <f t="shared" si="383"/>
        <v>1543.6911021108463</v>
      </c>
      <c r="K3123">
        <f t="shared" si="384"/>
        <v>2158.5281561111588</v>
      </c>
      <c r="L3123">
        <f>MIN(MAX(L3122*(1+MAX(MIN(((B3123-B3122)/B3122)/($K$7*卓尔金历!$O$8),0),-卓尔金历!$N$11))+MIN(MAX(((B3123-B3122)/B3122)/($K$7*卓尔金历!$O$8),0),卓尔金历!$N$11),0),1)</f>
        <v>0.24458051897877922</v>
      </c>
      <c r="M3123">
        <f t="shared" si="385"/>
        <v>712549.29757467029</v>
      </c>
      <c r="N3123">
        <f t="shared" si="386"/>
        <v>4.5917204119990865E-4</v>
      </c>
      <c r="O3123">
        <f t="shared" si="388"/>
        <v>2.7432701407826117E-2</v>
      </c>
      <c r="P3123">
        <f t="shared" si="389"/>
        <v>1</v>
      </c>
      <c r="Q3123">
        <f t="shared" si="387"/>
        <v>3611.3059615989469</v>
      </c>
    </row>
    <row r="3124" spans="1:17">
      <c r="A3124" s="842">
        <v>43526</v>
      </c>
      <c r="B3124">
        <v>3857.8977960000002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381"/>
        <v>1.6189268916029105</v>
      </c>
      <c r="G3124">
        <f>LN(F3124/参数实验室!$E$58)/参数实验室!$E$59</f>
        <v>6.232550513794699E-2</v>
      </c>
      <c r="H3124" s="905">
        <f>INDEX(神经网络!$F$10:$BN$70,MATCH(ROUND(G3124*2,1)/2,神经网络!$D$10:$D$70,0),MATCH(ROUND(E3124*2,1)/2,神经网络!$F$8:$BN$8,0))</f>
        <v>-0.18122163345940698</v>
      </c>
      <c r="I3124">
        <f t="shared" si="382"/>
        <v>3333778.1034405017</v>
      </c>
      <c r="J3124">
        <f t="shared" si="383"/>
        <v>1539.4029751406536</v>
      </c>
      <c r="K3124">
        <f t="shared" si="384"/>
        <v>2165.6305446180513</v>
      </c>
      <c r="L3124">
        <f>MIN(MAX(L3123*(1+MAX(MIN(((B3124-B3123)/B3123)/($K$7*卓尔金历!$O$8),0),-卓尔金历!$N$11))+MIN(MAX(((B3124-B3123)/B3123)/($K$7*卓尔金历!$O$8),0),卓尔金历!$N$11),0),1)</f>
        <v>0.22458947804625604</v>
      </c>
      <c r="M3124">
        <f t="shared" si="385"/>
        <v>712637.0287715845</v>
      </c>
      <c r="N3124">
        <f t="shared" si="386"/>
        <v>-2.777840051244122E-3</v>
      </c>
      <c r="O3124">
        <f t="shared" si="388"/>
        <v>2.3759101326818372E-2</v>
      </c>
      <c r="P3124">
        <f t="shared" si="389"/>
        <v>1</v>
      </c>
      <c r="Q3124">
        <f t="shared" si="387"/>
        <v>3613.1239100349567</v>
      </c>
    </row>
    <row r="3125" spans="1:17">
      <c r="A3125" s="842">
        <v>43527</v>
      </c>
      <c r="B3125">
        <v>3866.3862039999999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381"/>
        <v>1.6291425562928583</v>
      </c>
      <c r="G3125">
        <f>LN(F3125/参数实验室!$E$58)/参数实验室!$E$59</f>
        <v>6.5627005109399242E-2</v>
      </c>
      <c r="H3125" s="905">
        <f>INDEX(神经网络!$F$10:$BN$70,MATCH(ROUND(G3125*2,1)/2,神经网络!$D$10:$D$70,0),MATCH(ROUND(E3125*2,1)/2,神经网络!$F$8:$BN$8,0))</f>
        <v>-0.18122163345940698</v>
      </c>
      <c r="I3125">
        <f t="shared" si="382"/>
        <v>3332448.8057251023</v>
      </c>
      <c r="J3125">
        <f t="shared" si="383"/>
        <v>1542.7900738198762</v>
      </c>
      <c r="K3125">
        <f t="shared" si="384"/>
        <v>2160.0144195082321</v>
      </c>
      <c r="L3125">
        <f>MIN(MAX(L3124*(1+MAX(MIN(((B3125-B3124)/B3124)/($K$7*卓尔金历!$O$8),0),-卓尔金历!$N$11))+MIN(MAX(((B3125-B3124)/B3124)/($K$7*卓尔金历!$O$8),0),卓尔金历!$N$11),0),1)</f>
        <v>0.28933084111131918</v>
      </c>
      <c r="M3125">
        <f t="shared" si="385"/>
        <v>712573.21074669552</v>
      </c>
      <c r="N3125">
        <f t="shared" si="386"/>
        <v>2.2002677232146428E-3</v>
      </c>
      <c r="O3125">
        <f t="shared" si="388"/>
        <v>2.3689777747773564E-2</v>
      </c>
      <c r="P3125">
        <f t="shared" si="389"/>
        <v>1</v>
      </c>
      <c r="Q3125">
        <f t="shared" si="387"/>
        <v>3611.6832270590539</v>
      </c>
    </row>
    <row r="3126" spans="1:17">
      <c r="A3126" s="842">
        <v>43528</v>
      </c>
      <c r="B3126">
        <v>3744.1363999999999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381"/>
        <v>1.6909019799599183</v>
      </c>
      <c r="G3126">
        <f>LN(F3126/参数实验室!$E$58)/参数实验室!$E$59</f>
        <v>8.5155913527515004E-2</v>
      </c>
      <c r="H3126" s="905">
        <f>INDEX(神经网络!$F$10:$BN$70,MATCH(ROUND(G3126*2,1)/2,神经网络!$D$10:$D$70,0),MATCH(ROUND(E3126*2,1)/2,神经网络!$F$8:$BN$8,0))</f>
        <v>-7.8584219924753118E-2</v>
      </c>
      <c r="I3126">
        <f t="shared" si="382"/>
        <v>3351543.6651734659</v>
      </c>
      <c r="J3126">
        <f t="shared" si="383"/>
        <v>1494.0091776066365</v>
      </c>
      <c r="K3126">
        <f t="shared" si="384"/>
        <v>2243.3220059213763</v>
      </c>
      <c r="L3126">
        <f>MIN(MAX(L3125*(1+MAX(MIN(((B3126-B3125)/B3125)/($K$7*卓尔金历!$O$8),0),-卓尔金历!$N$11))+MIN(MAX(((B3126-B3125)/B3125)/($K$7*卓尔金历!$O$8),0),卓尔金历!$N$11),0),1)</f>
        <v>2.0150103124081394E-2</v>
      </c>
      <c r="M3126">
        <f t="shared" si="385"/>
        <v>713754.55697813793</v>
      </c>
      <c r="N3126">
        <f t="shared" si="386"/>
        <v>-3.1618622028375114E-2</v>
      </c>
      <c r="O3126">
        <f t="shared" si="388"/>
        <v>2.4811139754080443E-2</v>
      </c>
      <c r="P3126">
        <f t="shared" si="389"/>
        <v>1.7946107845110408E-2</v>
      </c>
      <c r="Q3126">
        <f t="shared" si="387"/>
        <v>3632.3780936911307</v>
      </c>
    </row>
    <row r="3127" spans="1:17">
      <c r="A3127" s="842">
        <v>43529</v>
      </c>
      <c r="B3127">
        <v>3776.5107739999999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381"/>
        <v>1.6644572784687626</v>
      </c>
      <c r="G3127">
        <f>LN(F3127/参数实验室!$E$58)/参数实验室!$E$59</f>
        <v>7.6882643921163785E-2</v>
      </c>
      <c r="H3127" s="905">
        <f>INDEX(神经网络!$F$10:$BN$70,MATCH(ROUND(G3127*2,1)/2,神经网络!$D$10:$D$70,0),MATCH(ROUND(E3127*2,1)/2,神经网络!$F$8:$BN$8,0))</f>
        <v>-0.12697389629421324</v>
      </c>
      <c r="I3127">
        <f t="shared" si="382"/>
        <v>3349266.314309631</v>
      </c>
      <c r="J3127">
        <f t="shared" si="383"/>
        <v>1506.9274067275812</v>
      </c>
      <c r="K3127">
        <f t="shared" si="384"/>
        <v>2222.5797336733312</v>
      </c>
      <c r="L3127">
        <f>MIN(MAX(L3126*(1+MAX(MIN(((B3127-B3126)/B3126)/($K$7*卓尔金历!$O$8),0),-卓尔金历!$N$11))+MIN(MAX(((B3127-B3126)/B3126)/($K$7*卓尔金历!$O$8),0),卓尔金历!$N$11),0),1)</f>
        <v>0.27457290354477054</v>
      </c>
      <c r="M3127">
        <f t="shared" si="385"/>
        <v>713744.78435320186</v>
      </c>
      <c r="N3127">
        <f t="shared" si="386"/>
        <v>8.6466865897300085E-3</v>
      </c>
      <c r="O3127">
        <f t="shared" si="388"/>
        <v>2.4740213596025015E-2</v>
      </c>
      <c r="P3127">
        <f t="shared" si="389"/>
        <v>1</v>
      </c>
      <c r="Q3127">
        <f t="shared" si="387"/>
        <v>3632.3337995397815</v>
      </c>
    </row>
    <row r="3128" spans="1:17">
      <c r="A3128" s="842">
        <v>43530</v>
      </c>
      <c r="B3128">
        <v>3899.7559299999998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381"/>
        <v>1.6333374186317349</v>
      </c>
      <c r="G3128">
        <f>LN(F3128/参数实验室!$E$58)/参数实验室!$E$59</f>
        <v>6.6976709437990778E-2</v>
      </c>
      <c r="H3128" s="905">
        <f>INDEX(神经网络!$F$10:$BN$70,MATCH(ROUND(G3128*2,1)/2,神经网络!$D$10:$D$70,0),MATCH(ROUND(E3128*2,1)/2,神经网络!$F$8:$BN$8,0))</f>
        <v>-0.18122163345940698</v>
      </c>
      <c r="I3128">
        <f t="shared" si="382"/>
        <v>3335387.7910113898</v>
      </c>
      <c r="J3128">
        <f t="shared" si="383"/>
        <v>1556.1054746418704</v>
      </c>
      <c r="K3128">
        <f t="shared" si="384"/>
        <v>2143.4201250265583</v>
      </c>
      <c r="L3128">
        <f>MIN(MAX(L3127*(1+MAX(MIN(((B3128-B3127)/B3127)/($K$7*卓尔金历!$O$8),0),-卓尔金历!$N$11))+MIN(MAX(((B3128-B3127)/B3127)/($K$7*卓尔金历!$O$8),0),卓尔金历!$N$11),0),1)</f>
        <v>1</v>
      </c>
      <c r="M3128">
        <f t="shared" si="385"/>
        <v>712932.71297981997</v>
      </c>
      <c r="N3128">
        <f t="shared" si="386"/>
        <v>3.263466288736714E-2</v>
      </c>
      <c r="O3128">
        <f t="shared" si="388"/>
        <v>2.557218732267728E-2</v>
      </c>
      <c r="P3128">
        <f t="shared" si="389"/>
        <v>1.8706825770088663E-2</v>
      </c>
      <c r="Q3128">
        <f t="shared" si="387"/>
        <v>3617.2823152643982</v>
      </c>
    </row>
    <row r="3129" spans="1:17">
      <c r="A3129" s="842">
        <v>43531</v>
      </c>
      <c r="B3129">
        <v>3899.0775010000002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381"/>
        <v>1.6397403517525002</v>
      </c>
      <c r="G3129">
        <f>LN(F3129/参数实验室!$E$58)/参数实验室!$E$59</f>
        <v>6.9030195397484118E-2</v>
      </c>
      <c r="H3129" s="905">
        <f>INDEX(神经网络!$F$10:$BN$70,MATCH(ROUND(G3129*2,1)/2,神经网络!$D$10:$D$70,0),MATCH(ROUND(E3129*2,1)/2,神经网络!$F$8:$BN$8,0))</f>
        <v>-0.18122163345940698</v>
      </c>
      <c r="I3129">
        <f t="shared" si="382"/>
        <v>3335492.9444192676</v>
      </c>
      <c r="J3129">
        <f t="shared" si="383"/>
        <v>1555.8347635768691</v>
      </c>
      <c r="K3129">
        <f t="shared" si="384"/>
        <v>2143.8606608525438</v>
      </c>
      <c r="L3129">
        <f>MIN(MAX(L3128*(1+MAX(MIN(((B3129-B3128)/B3128)/($K$7*卓尔金历!$O$8),0),-卓尔金历!$N$11))+MIN(MAX(((B3129-B3128)/B3128)/($K$7*卓尔金历!$O$8),0),卓尔金历!$N$11),0),1)</f>
        <v>0.99488113957778435</v>
      </c>
      <c r="M3129">
        <f t="shared" si="385"/>
        <v>712955.18931812153</v>
      </c>
      <c r="N3129">
        <f t="shared" si="386"/>
        <v>-1.7396704106033536E-4</v>
      </c>
      <c r="O3129">
        <f t="shared" si="388"/>
        <v>2.55245506135039E-2</v>
      </c>
      <c r="P3129">
        <f t="shared" si="389"/>
        <v>1</v>
      </c>
      <c r="Q3129">
        <f t="shared" si="387"/>
        <v>3617.2844486016843</v>
      </c>
    </row>
    <row r="3130" spans="1:17">
      <c r="A3130" s="842">
        <v>43532</v>
      </c>
      <c r="B3130">
        <v>3930.4499959999998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381"/>
        <v>1.6473841457312868</v>
      </c>
      <c r="G3130">
        <f>LN(F3130/参数实验室!$E$58)/参数实验室!$E$59</f>
        <v>7.1471163732312215E-2</v>
      </c>
      <c r="H3130" s="905">
        <f>INDEX(神经网络!$F$10:$BN$70,MATCH(ROUND(G3130*2,1)/2,神经网络!$D$10:$D$70,0),MATCH(ROUND(E3130*2,1)/2,神经网络!$F$8:$BN$8,0))</f>
        <v>-0.18122163345940698</v>
      </c>
      <c r="I3130">
        <f t="shared" si="382"/>
        <v>3330629.3510456514</v>
      </c>
      <c r="J3130">
        <f t="shared" si="383"/>
        <v>1568.3532165516106</v>
      </c>
      <c r="K3130">
        <f t="shared" si="384"/>
        <v>2123.6474767902187</v>
      </c>
      <c r="L3130">
        <f>MIN(MAX(L3129*(1+MAX(MIN(((B3130-B3129)/B3129)/($K$7*卓尔金历!$O$8),0),-卓尔金历!$N$11))+MIN(MAX(((B3130-B3129)/B3129)/($K$7*卓尔金历!$O$8),0),卓尔金历!$N$11),0),1)</f>
        <v>1</v>
      </c>
      <c r="M3130">
        <f t="shared" si="385"/>
        <v>711920.9270906538</v>
      </c>
      <c r="N3130">
        <f t="shared" si="386"/>
        <v>8.0461327049676443E-3</v>
      </c>
      <c r="O3130">
        <f t="shared" si="388"/>
        <v>2.5540283709279989E-2</v>
      </c>
      <c r="P3130">
        <f t="shared" si="389"/>
        <v>1</v>
      </c>
      <c r="Q3130">
        <f t="shared" si="387"/>
        <v>3612.0099656488301</v>
      </c>
    </row>
    <row r="3131" spans="1:17">
      <c r="A3131" s="842">
        <v>43533</v>
      </c>
      <c r="B3131">
        <v>3942.694665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381"/>
        <v>1.6840680707391273</v>
      </c>
      <c r="G3131">
        <f>LN(F3131/参数实验室!$E$58)/参数实验室!$E$59</f>
        <v>8.3030377755138787E-2</v>
      </c>
      <c r="H3131" s="905">
        <f>INDEX(神经网络!$F$10:$BN$70,MATCH(ROUND(G3131*2,1)/2,神经网络!$D$10:$D$70,0),MATCH(ROUND(E3131*2,1)/2,神经网络!$F$8:$BN$8,0))</f>
        <v>-0.15983062478404372</v>
      </c>
      <c r="I3131">
        <f t="shared" si="382"/>
        <v>3328748.9905445417</v>
      </c>
      <c r="J3131">
        <f t="shared" si="383"/>
        <v>1573.2391624436341</v>
      </c>
      <c r="K3131">
        <f t="shared" si="384"/>
        <v>2115.8569339032738</v>
      </c>
      <c r="L3131">
        <f>MIN(MAX(L3130*(1+MAX(MIN(((B3131-B3130)/B3130)/($K$7*卓尔金历!$O$8),0),-卓尔金历!$N$11))+MIN(MAX(((B3131-B3130)/B3130)/($K$7*卓尔金历!$O$8),0),卓尔金历!$N$11),0),1)</f>
        <v>1</v>
      </c>
      <c r="M3131">
        <f t="shared" si="385"/>
        <v>711519.00065269868</v>
      </c>
      <c r="N3131">
        <f t="shared" si="386"/>
        <v>3.1153351429127705E-3</v>
      </c>
      <c r="O3131">
        <f t="shared" si="388"/>
        <v>2.5521823999450105E-2</v>
      </c>
      <c r="P3131">
        <f t="shared" si="389"/>
        <v>1</v>
      </c>
      <c r="Q3131">
        <f t="shared" si="387"/>
        <v>3609.970747184942</v>
      </c>
    </row>
    <row r="3132" spans="1:17">
      <c r="A3132" s="842">
        <v>43534</v>
      </c>
      <c r="B3132">
        <v>3935.9638690000002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381"/>
        <v>1.7194092497397364</v>
      </c>
      <c r="G3132">
        <f>LN(F3132/参数实验室!$E$58)/参数实验室!$E$59</f>
        <v>9.393077500064452E-2</v>
      </c>
      <c r="H3132" s="905">
        <f>INDEX(神经网络!$F$10:$BN$70,MATCH(ROUND(G3132*2,1)/2,神经网络!$D$10:$D$70,0),MATCH(ROUND(E3132*2,1)/2,神经网络!$F$8:$BN$8,0))</f>
        <v>-0.15983062478404372</v>
      </c>
      <c r="I3132">
        <f t="shared" si="382"/>
        <v>3329657.2592016305</v>
      </c>
      <c r="J3132">
        <f t="shared" si="383"/>
        <v>1570.5533973105589</v>
      </c>
      <c r="K3132">
        <f t="shared" si="384"/>
        <v>2120.0535205637639</v>
      </c>
      <c r="L3132">
        <f>MIN(MAX(L3131*(1+MAX(MIN(((B3132-B3131)/B3131)/($K$7*卓尔金历!$O$8),0),-卓尔金历!$N$11))+MIN(MAX(((B3132-B3131)/B3131)/($K$7*卓尔金历!$O$8),0),卓尔金历!$N$11),0),1)</f>
        <v>0.94976810137038647</v>
      </c>
      <c r="M3132">
        <f t="shared" si="385"/>
        <v>711713.14277908055</v>
      </c>
      <c r="N3132">
        <f t="shared" si="386"/>
        <v>-1.7071562907851571E-3</v>
      </c>
      <c r="O3132">
        <f t="shared" si="388"/>
        <v>2.555099309316005E-2</v>
      </c>
      <c r="P3132">
        <f t="shared" si="389"/>
        <v>1</v>
      </c>
      <c r="Q3132">
        <f t="shared" si="387"/>
        <v>3610.955748845322</v>
      </c>
    </row>
    <row r="3133" spans="1:17">
      <c r="A3133" s="842">
        <v>43535</v>
      </c>
      <c r="B3133">
        <v>3929.117373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381"/>
        <v>1.7325974270405182</v>
      </c>
      <c r="G3133">
        <f>LN(F3133/参数实验室!$E$58)/参数实验室!$E$59</f>
        <v>9.7941139117641962E-2</v>
      </c>
      <c r="H3133" s="905">
        <f>INDEX(神经网络!$F$10:$BN$70,MATCH(ROUND(G3133*2,1)/2,神经网络!$D$10:$D$70,0),MATCH(ROUND(E3133*2,1)/2,神经网络!$F$8:$BN$8,0))</f>
        <v>-0.12697389629421324</v>
      </c>
      <c r="I3133">
        <f t="shared" si="382"/>
        <v>3330582.9731001109</v>
      </c>
      <c r="J3133">
        <f t="shared" si="383"/>
        <v>1567.8214648258217</v>
      </c>
      <c r="K3133">
        <f t="shared" si="384"/>
        <v>2124.3381646583875</v>
      </c>
      <c r="L3133">
        <f>MIN(MAX(L3132*(1+MAX(MIN(((B3133-B3132)/B3132)/($K$7*卓尔金历!$O$8),0),-卓尔金历!$N$11))+MIN(MAX(((B3133-B3132)/B3132)/($K$7*卓尔金历!$O$8),0),卓尔金历!$N$11),0),1)</f>
        <v>0.90115636366027507</v>
      </c>
      <c r="M3133">
        <f t="shared" si="385"/>
        <v>711901.07438199327</v>
      </c>
      <c r="N3133">
        <f t="shared" si="386"/>
        <v>-1.739471252244901E-3</v>
      </c>
      <c r="O3133">
        <f t="shared" si="388"/>
        <v>2.5042834169165275E-2</v>
      </c>
      <c r="P3133">
        <f t="shared" si="389"/>
        <v>1</v>
      </c>
      <c r="Q3133">
        <f t="shared" si="387"/>
        <v>3611.9596695684731</v>
      </c>
    </row>
    <row r="3134" spans="1:17">
      <c r="A3134" s="842">
        <v>43536</v>
      </c>
      <c r="B3134">
        <v>3924.6560939999999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381"/>
        <v>1.7314996041026367</v>
      </c>
      <c r="G3134">
        <f>LN(F3134/参数实验室!$E$58)/参数实验室!$E$59</f>
        <v>9.7608471284353918E-2</v>
      </c>
      <c r="H3134" s="905">
        <f>INDEX(神经网络!$F$10:$BN$70,MATCH(ROUND(G3134*2,1)/2,神经网络!$D$10:$D$70,0),MATCH(ROUND(E3134*2,1)/2,神经网络!$F$8:$BN$8,0))</f>
        <v>-0.12697389629421324</v>
      </c>
      <c r="I3134">
        <f t="shared" si="382"/>
        <v>3331063.1475919923</v>
      </c>
      <c r="J3134">
        <f t="shared" si="383"/>
        <v>1566.0412968357177</v>
      </c>
      <c r="K3134">
        <f t="shared" si="384"/>
        <v>2127.0595828619648</v>
      </c>
      <c r="L3134">
        <f>MIN(MAX(L3133*(1+MAX(MIN(((B3134-B3133)/B3133)/($K$7*卓尔金历!$O$8),0),-卓尔金历!$N$11))+MIN(MAX(((B3134-B3133)/B3133)/($K$7*卓尔金历!$O$8),0),卓尔金历!$N$11),0),1)</f>
        <v>0.87104913047261523</v>
      </c>
      <c r="M3134">
        <f t="shared" si="385"/>
        <v>711993.56520208775</v>
      </c>
      <c r="N3134">
        <f t="shared" si="386"/>
        <v>-1.1354405013851196E-3</v>
      </c>
      <c r="O3134">
        <f t="shared" si="388"/>
        <v>2.2826872280837733E-2</v>
      </c>
      <c r="P3134">
        <f t="shared" si="389"/>
        <v>1</v>
      </c>
      <c r="Q3134">
        <f t="shared" si="387"/>
        <v>3612.4804105057324</v>
      </c>
    </row>
    <row r="3135" spans="1:17">
      <c r="A3135" s="842">
        <v>43537</v>
      </c>
      <c r="B3135">
        <v>3891.904192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381"/>
        <v>1.7588435345018896</v>
      </c>
      <c r="G3135">
        <f>LN(F3135/参数实验室!$E$58)/参数实验室!$E$59</f>
        <v>0.10583222778619807</v>
      </c>
      <c r="H3135" s="905">
        <f>INDEX(神经网络!$F$10:$BN$70,MATCH(ROUND(G3135*2,1)/2,神经网络!$D$10:$D$70,0),MATCH(ROUND(E3135*2,1)/2,神经网络!$F$8:$BN$8,0))</f>
        <v>-0.12697389629421324</v>
      </c>
      <c r="I3135">
        <f t="shared" si="382"/>
        <v>3334592.8023737874</v>
      </c>
      <c r="J3135">
        <f t="shared" si="383"/>
        <v>1552.9724240852288</v>
      </c>
      <c r="K3135">
        <f t="shared" si="384"/>
        <v>2147.2324625068691</v>
      </c>
      <c r="L3135">
        <f>MIN(MAX(L3134*(1+MAX(MIN(((B3135-B3134)/B3134)/($K$7*卓尔金历!$O$8),0),-卓尔金历!$N$11))+MIN(MAX(((B3135-B3134)/B3134)/($K$7*卓尔金历!$O$8),0),卓尔金历!$N$11),0),1)</f>
        <v>0.65716238047058351</v>
      </c>
      <c r="M3135">
        <f t="shared" si="385"/>
        <v>712650.72060921579</v>
      </c>
      <c r="N3135">
        <f t="shared" si="386"/>
        <v>-8.3451648286001316E-3</v>
      </c>
      <c r="O3135">
        <f t="shared" si="388"/>
        <v>2.266845737331032E-2</v>
      </c>
      <c r="P3135">
        <f t="shared" si="389"/>
        <v>1</v>
      </c>
      <c r="Q3135">
        <f t="shared" si="387"/>
        <v>3616.3082601111355</v>
      </c>
    </row>
    <row r="3136" spans="1:17">
      <c r="A3136" s="842">
        <v>43538</v>
      </c>
      <c r="B3136">
        <v>3919.3116920000002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381"/>
        <v>1.7145863243580985</v>
      </c>
      <c r="G3136">
        <f>LN(F3136/参数实验室!$E$58)/参数实验室!$E$59</f>
        <v>9.2456496134651026E-2</v>
      </c>
      <c r="H3136" s="905">
        <f>INDEX(神经网络!$F$10:$BN$70,MATCH(ROUND(G3136*2,1)/2,神经网络!$D$10:$D$70,0),MATCH(ROUND(E3136*2,1)/2,神经网络!$F$8:$BN$8,0))</f>
        <v>-0.12697389629421324</v>
      </c>
      <c r="I3136">
        <f t="shared" si="382"/>
        <v>3331611.0983110121</v>
      </c>
      <c r="J3136">
        <f t="shared" si="383"/>
        <v>1563.9087394756762</v>
      </c>
      <c r="K3136">
        <f t="shared" si="384"/>
        <v>2130.3104293847637</v>
      </c>
      <c r="L3136">
        <f>MIN(MAX(L3135*(1+MAX(MIN(((B3136-B3135)/B3135)/($K$7*卓尔金历!$O$8),0),-卓尔金历!$N$11))+MIN(MAX(((B3136-B3135)/B3135)/($K$7*卓尔金历!$O$8),0),卓尔金历!$N$11),0),1)</f>
        <v>0.86437375569097119</v>
      </c>
      <c r="M3136">
        <f t="shared" si="385"/>
        <v>712231.95486212126</v>
      </c>
      <c r="N3136">
        <f t="shared" si="386"/>
        <v>7.0421826046842871E-3</v>
      </c>
      <c r="O3136">
        <f t="shared" si="388"/>
        <v>2.267548586667173E-2</v>
      </c>
      <c r="P3136">
        <f t="shared" si="389"/>
        <v>1</v>
      </c>
      <c r="Q3136">
        <f t="shared" si="387"/>
        <v>3613.0746535898998</v>
      </c>
    </row>
    <row r="3137" spans="1:17">
      <c r="A3137" s="842">
        <v>43539</v>
      </c>
      <c r="B3137">
        <v>3929.7653810000002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381"/>
        <v>1.7106168148108076</v>
      </c>
      <c r="G3137">
        <f>LN(F3137/参数实验室!$E$58)/参数实验室!$E$59</f>
        <v>9.1239976131004583E-2</v>
      </c>
      <c r="H3137" s="905">
        <f>INDEX(神经网络!$F$10:$BN$70,MATCH(ROUND(G3137*2,1)/2,神经网络!$D$10:$D$70,0),MATCH(ROUND(E3137*2,1)/2,神经网络!$F$8:$BN$8,0))</f>
        <v>-0.15983062478404372</v>
      </c>
      <c r="I3137">
        <f t="shared" si="382"/>
        <v>3330482.7880983199</v>
      </c>
      <c r="J3137">
        <f t="shared" si="383"/>
        <v>1568.0800371094497</v>
      </c>
      <c r="K3137">
        <f t="shared" si="384"/>
        <v>2123.9239766342725</v>
      </c>
      <c r="L3137">
        <f>MIN(MAX(L3136*(1+MAX(MIN(((B3137-B3136)/B3136)/($K$7*卓尔金历!$O$8),0),-卓尔金历!$N$11))+MIN(MAX(((B3137-B3136)/B3136)/($K$7*卓尔金历!$O$8),0),卓尔金历!$N$11),0),1)</f>
        <v>0.94285503673037752</v>
      </c>
      <c r="M3137">
        <f t="shared" si="385"/>
        <v>712023.45909326733</v>
      </c>
      <c r="N3137">
        <f t="shared" si="386"/>
        <v>2.6672257328596103E-3</v>
      </c>
      <c r="O3137">
        <f t="shared" si="388"/>
        <v>2.2634896271703769E-2</v>
      </c>
      <c r="P3137">
        <f t="shared" si="389"/>
        <v>1</v>
      </c>
      <c r="Q3137">
        <f t="shared" si="387"/>
        <v>3611.8510206655969</v>
      </c>
    </row>
    <row r="3138" spans="1:17">
      <c r="A3138" s="842">
        <v>43540</v>
      </c>
      <c r="B3138">
        <v>4069.386027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381"/>
        <v>1.6275307161956794</v>
      </c>
      <c r="G3138">
        <f>LN(F3138/参数实验室!$E$58)/参数实验室!$E$59</f>
        <v>6.5107468275275068E-2</v>
      </c>
      <c r="H3138" s="905">
        <f>INDEX(神经网络!$F$10:$BN$70,MATCH(ROUND(G3138*2,1)/2,神经网络!$D$10:$D$70,0),MATCH(ROUND(E3138*2,1)/2,神经网络!$F$8:$BN$8,0))</f>
        <v>-0.22670508087951763</v>
      </c>
      <c r="I3138">
        <f t="shared" si="382"/>
        <v>3311570.2327793227</v>
      </c>
      <c r="J3138">
        <f t="shared" si="383"/>
        <v>1623.7923574478239</v>
      </c>
      <c r="K3138">
        <f t="shared" si="384"/>
        <v>2039.4049877068294</v>
      </c>
      <c r="L3138">
        <f>MIN(MAX(L3137*(1+MAX(MIN(((B3138-B3137)/B3137)/($K$7*卓尔金历!$O$8),0),-卓尔金历!$N$11))+MIN(MAX(((B3138-B3137)/B3137)/($K$7*卓尔金历!$O$8),0),卓尔金历!$N$11),0),1)</f>
        <v>1</v>
      </c>
      <c r="M3138">
        <f t="shared" si="385"/>
        <v>708211.20143271552</v>
      </c>
      <c r="N3138">
        <f t="shared" si="386"/>
        <v>3.5529002997240218E-2</v>
      </c>
      <c r="O3138">
        <f t="shared" si="388"/>
        <v>2.3887932171386322E-2</v>
      </c>
      <c r="P3138">
        <f t="shared" si="389"/>
        <v>1.3649386879535579E-2</v>
      </c>
      <c r="Q3138">
        <f t="shared" si="387"/>
        <v>3591.3406813008592</v>
      </c>
    </row>
    <row r="3139" spans="1:17">
      <c r="A3139" s="842">
        <v>43541</v>
      </c>
      <c r="B3139">
        <v>4027.8037060000001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381"/>
        <v>1.6234602610497721</v>
      </c>
      <c r="G3139">
        <f>LN(F3139/参数实验室!$E$58)/参数实验室!$E$59</f>
        <v>6.3793163823584673E-2</v>
      </c>
      <c r="H3139" s="905">
        <f>INDEX(神经网络!$F$10:$BN$70,MATCH(ROUND(G3139*2,1)/2,神经网络!$D$10:$D$70,0),MATCH(ROUND(E3139*2,1)/2,神经网络!$F$8:$BN$8,0))</f>
        <v>-0.22670508087951763</v>
      </c>
      <c r="I3139">
        <f t="shared" si="382"/>
        <v>3319241.6404220373</v>
      </c>
      <c r="J3139">
        <f t="shared" si="383"/>
        <v>1607.1999146083522</v>
      </c>
      <c r="K3139">
        <f t="shared" si="384"/>
        <v>2065.2325888350242</v>
      </c>
      <c r="L3139">
        <f>MIN(MAX(L3138*(1+MAX(MIN(((B3139-B3138)/B3138)/($K$7*卓尔金历!$O$8),0),-卓尔金历!$N$11))+MIN(MAX(((B3139-B3138)/B3138)/($K$7*卓尔金历!$O$8),0),卓尔金历!$N$11),0),1)</f>
        <v>0.69933273433841259</v>
      </c>
      <c r="M3139">
        <f t="shared" si="385"/>
        <v>709851.80587152496</v>
      </c>
      <c r="N3139">
        <f t="shared" si="386"/>
        <v>-1.0218327955152205E-2</v>
      </c>
      <c r="O3139">
        <f t="shared" si="388"/>
        <v>2.1840209130038982E-2</v>
      </c>
      <c r="P3139">
        <f t="shared" si="389"/>
        <v>0.80160224324391949</v>
      </c>
      <c r="Q3139">
        <f t="shared" si="387"/>
        <v>3591.4542374978246</v>
      </c>
    </row>
    <row r="3140" spans="1:17">
      <c r="A3140" s="842">
        <v>43542</v>
      </c>
      <c r="B3140">
        <v>4018.6933349999999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381"/>
        <v>1.6154718247492255</v>
      </c>
      <c r="G3140">
        <f>LN(F3140/参数实验室!$E$58)/参数实验室!$E$59</f>
        <v>6.1204179874077246E-2</v>
      </c>
      <c r="H3140" s="905">
        <f>INDEX(神经网络!$F$10:$BN$70,MATCH(ROUND(G3140*2,1)/2,神经网络!$D$10:$D$70,0),MATCH(ROUND(E3140*2,1)/2,神经网络!$F$8:$BN$8,0))</f>
        <v>-0.22670508087951763</v>
      </c>
      <c r="I3140">
        <f t="shared" si="382"/>
        <v>3320943.6730826763</v>
      </c>
      <c r="J3140">
        <f t="shared" si="383"/>
        <v>1603.564636287455</v>
      </c>
      <c r="K3140">
        <f t="shared" si="384"/>
        <v>2070.9758733338417</v>
      </c>
      <c r="L3140">
        <f>MIN(MAX(L3139*(1+MAX(MIN(((B3140-B3139)/B3139)/($K$7*卓尔金历!$O$8),0),-卓尔金历!$N$11))+MIN(MAX(((B3140-B3139)/B3139)/($K$7*卓尔金历!$O$8),0),卓尔金历!$N$11),0),1)</f>
        <v>0.65278935271550731</v>
      </c>
      <c r="M3140">
        <f t="shared" si="385"/>
        <v>710106.36024799349</v>
      </c>
      <c r="N3140">
        <f t="shared" si="386"/>
        <v>-2.2618706533362063E-3</v>
      </c>
      <c r="O3140">
        <f t="shared" si="388"/>
        <v>1.3210797013416599E-2</v>
      </c>
      <c r="P3140">
        <f t="shared" si="389"/>
        <v>1</v>
      </c>
      <c r="Q3140">
        <f t="shared" si="387"/>
        <v>3592.9304819561235</v>
      </c>
    </row>
    <row r="3141" spans="1:17">
      <c r="A3141" s="842">
        <v>43543</v>
      </c>
      <c r="B3141">
        <v>4058.918533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390">C3141/B3141</f>
        <v>1.5837264593356648</v>
      </c>
      <c r="G3141">
        <f>LN(F3141/参数实验室!$E$58)/参数实验室!$E$59</f>
        <v>5.0787676238544549E-2</v>
      </c>
      <c r="H3141" s="905">
        <f>INDEX(神经网络!$F$10:$BN$70,MATCH(ROUND(G3141*2,1)/2,神经网络!$D$10:$D$70,0),MATCH(ROUND(E3141*2,1)/2,神经网络!$F$8:$BN$8,0))</f>
        <v>-0.22670508087951763</v>
      </c>
      <c r="I3141">
        <f t="shared" si="382"/>
        <v>3313407.7564212936</v>
      </c>
      <c r="J3141">
        <f t="shared" si="383"/>
        <v>1619.6155512549342</v>
      </c>
      <c r="K3141">
        <f t="shared" si="384"/>
        <v>2045.7989266983454</v>
      </c>
      <c r="L3141">
        <f>MIN(MAX(L3140*(1+MAX(MIN(((B3141-B3140)/B3140)/($K$7*卓尔金历!$O$8),0),-卓尔金历!$N$11))+MIN(MAX(((B3141-B3140)/B3140)/($K$7*卓尔金历!$O$8),0),卓尔金历!$N$11),0),1)</f>
        <v>0.94731263702185209</v>
      </c>
      <c r="M3141">
        <f t="shared" si="385"/>
        <v>709054.46851415734</v>
      </c>
      <c r="N3141">
        <f t="shared" si="386"/>
        <v>1.0009521664583569E-2</v>
      </c>
      <c r="O3141">
        <f t="shared" si="388"/>
        <v>1.3297296751443805E-2</v>
      </c>
      <c r="P3141">
        <f t="shared" si="389"/>
        <v>0.30098693621660905</v>
      </c>
      <c r="Q3141">
        <f t="shared" si="387"/>
        <v>3584.777370266328</v>
      </c>
    </row>
    <row r="3142" spans="1:17">
      <c r="A3142" s="842">
        <v>43544</v>
      </c>
      <c r="B3142">
        <v>4039.6818280000002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390"/>
        <v>1.5853303982038258</v>
      </c>
      <c r="G3142">
        <f>LN(F3142/参数实验室!$E$58)/参数实验室!$E$59</f>
        <v>5.1318959777802847E-2</v>
      </c>
      <c r="H3142" s="905">
        <f>INDEX(神经网络!$F$10:$BN$70,MATCH(ROUND(G3142*2,1)/2,神经网络!$D$10:$D$70,0),MATCH(ROUND(E3142*2,1)/2,神经网络!$F$8:$BN$8,0))</f>
        <v>-0.22670508087951763</v>
      </c>
      <c r="I3142">
        <f t="shared" si="382"/>
        <v>3316967.8096260219</v>
      </c>
      <c r="J3142">
        <f t="shared" si="383"/>
        <v>1611.9395985794624</v>
      </c>
      <c r="K3142">
        <f t="shared" si="384"/>
        <v>2057.7494420691273</v>
      </c>
      <c r="L3142">
        <f>MIN(MAX(L3141*(1+MAX(MIN(((B3142-B3141)/B3141)/($K$7*卓尔金历!$O$8),0),-卓尔金历!$N$11))+MIN(MAX(((B3142-B3141)/B3141)/($K$7*卓尔金历!$O$8),0),卓尔金历!$N$11),0),1)</f>
        <v>0.81520741295189958</v>
      </c>
      <c r="M3142">
        <f t="shared" si="385"/>
        <v>709776.16490439035</v>
      </c>
      <c r="N3142">
        <f t="shared" si="386"/>
        <v>-4.7393671106233564E-3</v>
      </c>
      <c r="O3142">
        <f t="shared" si="388"/>
        <v>1.3385296789447571E-2</v>
      </c>
      <c r="P3142">
        <f t="shared" si="389"/>
        <v>1</v>
      </c>
      <c r="Q3142">
        <f t="shared" si="387"/>
        <v>3585.9366585308999</v>
      </c>
    </row>
    <row r="3143" spans="1:17">
      <c r="A3143" s="842">
        <v>43545</v>
      </c>
      <c r="B3143">
        <v>4079.007791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390"/>
        <v>1.5845857115696791</v>
      </c>
      <c r="G3143">
        <f>LN(F3143/参数实验室!$E$58)/参数实验室!$E$59</f>
        <v>5.1072359057521367E-2</v>
      </c>
      <c r="H3143" s="905">
        <f>INDEX(神经网络!$F$10:$BN$70,MATCH(ROUND(G3143*2,1)/2,神经网络!$D$10:$D$70,0),MATCH(ROUND(E3143*2,1)/2,神经网络!$F$8:$BN$8,0))</f>
        <v>-0.22670508087951763</v>
      </c>
      <c r="I3143">
        <f t="shared" si="382"/>
        <v>3309647.4112507817</v>
      </c>
      <c r="J3143">
        <f t="shared" si="383"/>
        <v>1627.6316950640398</v>
      </c>
      <c r="K3143">
        <f t="shared" si="384"/>
        <v>2033.4129774491535</v>
      </c>
      <c r="L3143">
        <f>MIN(MAX(L3142*(1+MAX(MIN(((B3143-B3142)/B3142)/($K$7*卓尔金历!$O$8),0),-卓尔金历!$N$11))+MIN(MAX(((B3143-B3142)/B3142)/($K$7*卓尔金历!$O$8),0),卓尔金历!$N$11),0),1)</f>
        <v>1</v>
      </c>
      <c r="M3143">
        <f t="shared" si="385"/>
        <v>708499.18815325818</v>
      </c>
      <c r="N3143">
        <f t="shared" si="386"/>
        <v>9.7349159350674907E-3</v>
      </c>
      <c r="O3143">
        <f t="shared" si="388"/>
        <v>1.3458269701986627E-2</v>
      </c>
      <c r="P3143">
        <f t="shared" si="389"/>
        <v>0.34159521797351156</v>
      </c>
      <c r="Q3143">
        <f t="shared" si="387"/>
        <v>3578.0226580354342</v>
      </c>
    </row>
    <row r="3144" spans="1:17">
      <c r="A3144" s="842">
        <v>43546</v>
      </c>
      <c r="B3144">
        <v>4036.6019820000001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390"/>
        <v>1.5682642383937668</v>
      </c>
      <c r="G3144">
        <f>LN(F3144/参数实验室!$E$58)/参数实验室!$E$59</f>
        <v>4.5638248430603802E-2</v>
      </c>
      <c r="H3144" s="905">
        <f>INDEX(神经网络!$F$10:$BN$70,MATCH(ROUND(G3144*2,1)/2,神经网络!$D$10:$D$70,0),MATCH(ROUND(E3144*2,1)/2,神经网络!$F$8:$BN$8,0))</f>
        <v>-0.22670508087951763</v>
      </c>
      <c r="I3144">
        <f t="shared" si="382"/>
        <v>3317447.7560619111</v>
      </c>
      <c r="J3144">
        <f t="shared" si="383"/>
        <v>1610.7106587925425</v>
      </c>
      <c r="K3144">
        <f t="shared" si="384"/>
        <v>2059.6174352933203</v>
      </c>
      <c r="L3144">
        <f>MIN(MAX(L3143*(1+MAX(MIN(((B3144-B3143)/B3143)/($K$7*卓尔金历!$O$8),0),-卓尔金历!$N$11))+MIN(MAX(((B3144-B3143)/B3143)/($K$7*卓尔金历!$O$8),0),卓尔金历!$N$11),0),1)</f>
        <v>0.69410165385962475</v>
      </c>
      <c r="M3144">
        <f t="shared" si="385"/>
        <v>710169.01495934452</v>
      </c>
      <c r="N3144">
        <f t="shared" si="386"/>
        <v>-1.0396108851168375E-2</v>
      </c>
      <c r="O3144">
        <f t="shared" si="388"/>
        <v>1.3737546326611099E-2</v>
      </c>
      <c r="P3144">
        <f t="shared" si="389"/>
        <v>0.29591020912426341</v>
      </c>
      <c r="Q3144">
        <f t="shared" si="387"/>
        <v>3580.9032844611675</v>
      </c>
    </row>
    <row r="3145" spans="1:17">
      <c r="A3145" s="842">
        <v>43547</v>
      </c>
      <c r="B3145">
        <v>4027.5423209999999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390"/>
        <v>1.5448157616020244</v>
      </c>
      <c r="G3145">
        <f>LN(F3145/参数实验室!$E$58)/参数实验室!$E$59</f>
        <v>3.7731441923003352E-2</v>
      </c>
      <c r="H3145" s="905">
        <f>INDEX(神经网络!$F$10:$BN$70,MATCH(ROUND(G3145*2,1)/2,神经网络!$D$10:$D$70,0),MATCH(ROUND(E3145*2,1)/2,神经网络!$F$8:$BN$8,0))</f>
        <v>-0.22670508087951763</v>
      </c>
      <c r="I3145">
        <f t="shared" si="382"/>
        <v>3319135.7130036335</v>
      </c>
      <c r="J3145">
        <f t="shared" si="383"/>
        <v>1607.0956150991542</v>
      </c>
      <c r="K3145">
        <f t="shared" si="384"/>
        <v>2065.3007088186537</v>
      </c>
      <c r="L3145">
        <f>MIN(MAX(L3144*(1+MAX(MIN(((B3145-B3144)/B3144)/($K$7*卓尔金历!$O$8),0),-卓尔金历!$N$11))+MIN(MAX(((B3145-B3144)/B3144)/($K$7*卓尔金历!$O$8),0),卓尔金历!$N$11),0),1)</f>
        <v>0.64826368045923977</v>
      </c>
      <c r="M3145">
        <f t="shared" si="385"/>
        <v>710419.82335540652</v>
      </c>
      <c r="N3145">
        <f t="shared" si="386"/>
        <v>-2.2443780784925137E-3</v>
      </c>
      <c r="O3145">
        <f t="shared" si="388"/>
        <v>1.3728957134504652E-2</v>
      </c>
      <c r="P3145">
        <f t="shared" si="389"/>
        <v>1</v>
      </c>
      <c r="Q3145">
        <f t="shared" si="387"/>
        <v>3581.4424347126164</v>
      </c>
    </row>
    <row r="3146" spans="1:17">
      <c r="A3146" s="842">
        <v>43548</v>
      </c>
      <c r="B3146">
        <v>4029.6234039999999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390"/>
        <v>1.5571465876368034</v>
      </c>
      <c r="G3146">
        <f>LN(F3146/参数实验室!$E$58)/参数实验室!$E$59</f>
        <v>4.1904231441426291E-2</v>
      </c>
      <c r="H3146" s="905">
        <f>INDEX(神经网络!$F$10:$BN$70,MATCH(ROUND(G3146*2,1)/2,神经网络!$D$10:$D$70,0),MATCH(ROUND(E3146*2,1)/2,神经网络!$F$8:$BN$8,0))</f>
        <v>-0.22670508087951763</v>
      </c>
      <c r="I3146">
        <f t="shared" si="382"/>
        <v>3318746.9046809231</v>
      </c>
      <c r="J3146">
        <f t="shared" si="383"/>
        <v>1607.9260221060574</v>
      </c>
      <c r="K3146">
        <f t="shared" si="384"/>
        <v>2063.9922851264246</v>
      </c>
      <c r="L3146">
        <f>MIN(MAX(L3145*(1+MAX(MIN(((B3146-B3145)/B3145)/($K$7*卓尔金历!$O$8),0),-卓尔金历!$N$11))+MIN(MAX(((B3146-B3145)/B3145)/($K$7*卓尔金历!$O$8),0),卓尔金历!$N$11),0),1)</f>
        <v>0.66346760130033811</v>
      </c>
      <c r="M3146">
        <f t="shared" si="385"/>
        <v>710365.87511248246</v>
      </c>
      <c r="N3146">
        <f t="shared" si="386"/>
        <v>5.1671288198489301E-4</v>
      </c>
      <c r="O3146">
        <f t="shared" si="388"/>
        <v>1.373331543386164E-2</v>
      </c>
      <c r="P3146">
        <f t="shared" si="389"/>
        <v>1</v>
      </c>
      <c r="Q3146">
        <f t="shared" si="387"/>
        <v>3581.0228994039308</v>
      </c>
    </row>
    <row r="3147" spans="1:17">
      <c r="A3147" s="842">
        <v>43549</v>
      </c>
      <c r="B3147">
        <v>4027.2894110000002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390"/>
        <v>1.5532959933084878</v>
      </c>
      <c r="G3147">
        <f>LN(F3147/参数实验室!$E$58)/参数实验室!$E$59</f>
        <v>4.0604737249644821E-2</v>
      </c>
      <c r="H3147" s="905">
        <f>INDEX(神经网络!$F$10:$BN$70,MATCH(ROUND(G3147*2,1)/2,神经网络!$D$10:$D$70,0),MATCH(ROUND(E3147*2,1)/2,神经网络!$F$8:$BN$8,0))</f>
        <v>-0.22670508087951763</v>
      </c>
      <c r="I3147">
        <f t="shared" si="382"/>
        <v>3319182.6878731805</v>
      </c>
      <c r="J3147">
        <f t="shared" si="383"/>
        <v>1606.9946973384904</v>
      </c>
      <c r="K3147">
        <f t="shared" si="384"/>
        <v>2065.4596392697631</v>
      </c>
      <c r="L3147">
        <f>MIN(MAX(L3146*(1+MAX(MIN(((B3147-B3146)/B3146)/($K$7*卓尔金历!$O$8),0),-卓尔金历!$N$11))+MIN(MAX(((B3147-B3146)/B3146)/($K$7*卓尔金历!$O$8),0),卓尔金历!$N$11),0),1)</f>
        <v>0.65216024388820137</v>
      </c>
      <c r="M3147">
        <f t="shared" si="385"/>
        <v>710427.76193043508</v>
      </c>
      <c r="N3147">
        <f t="shared" si="386"/>
        <v>-5.7920871654728375E-4</v>
      </c>
      <c r="O3147">
        <f t="shared" si="388"/>
        <v>1.1520618143864857E-2</v>
      </c>
      <c r="P3147">
        <f t="shared" si="389"/>
        <v>1</v>
      </c>
      <c r="Q3147">
        <f t="shared" si="387"/>
        <v>3581.4931219413734</v>
      </c>
    </row>
    <row r="3148" spans="1:17">
      <c r="A3148" s="842">
        <v>43550</v>
      </c>
      <c r="B3148">
        <v>3954.7020510000002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390"/>
        <v>1.585505252011209</v>
      </c>
      <c r="G3148">
        <f>LN(F3148/参数实验室!$E$58)/参数实验室!$E$59</f>
        <v>5.1376845293149544E-2</v>
      </c>
      <c r="H3148" s="905">
        <f>INDEX(神经网络!$F$10:$BN$70,MATCH(ROUND(G3148*2,1)/2,神经网络!$D$10:$D$70,0),MATCH(ROUND(E3148*2,1)/2,神经网络!$F$8:$BN$8,0))</f>
        <v>-0.22670508087951763</v>
      </c>
      <c r="I3148">
        <f t="shared" si="382"/>
        <v>3332745.2134881262</v>
      </c>
      <c r="J3148">
        <f t="shared" si="383"/>
        <v>1578.0304261601655</v>
      </c>
      <c r="K3148">
        <f t="shared" si="384"/>
        <v>2111.9651169196545</v>
      </c>
      <c r="L3148">
        <f>MIN(MAX(L3147*(1+MAX(MIN(((B3148-B3147)/B3147)/($K$7*卓尔金历!$O$8),0),-卓尔金历!$N$11))+MIN(MAX(((B3148-B3147)/B3147)/($K$7*卓尔金历!$O$8),0),卓尔金历!$N$11),0),1)</f>
        <v>0.30629351022631934</v>
      </c>
      <c r="M3148">
        <f t="shared" si="385"/>
        <v>712320.90597479523</v>
      </c>
      <c r="N3148">
        <f t="shared" si="386"/>
        <v>-1.8023874768408093E-2</v>
      </c>
      <c r="O3148">
        <f t="shared" si="388"/>
        <v>1.2329648522910467E-2</v>
      </c>
      <c r="P3148">
        <f t="shared" si="389"/>
        <v>7.1463495241003549E-3</v>
      </c>
      <c r="Q3148">
        <f t="shared" si="387"/>
        <v>3596.1274752668319</v>
      </c>
    </row>
    <row r="3149" spans="1:17">
      <c r="A3149" s="842">
        <v>43551</v>
      </c>
      <c r="B3149">
        <v>4068.803617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390"/>
        <v>1.5353075011779318</v>
      </c>
      <c r="G3149">
        <f>LN(F3149/参数实验室!$E$58)/参数实验室!$E$59</f>
        <v>3.4491010061940094E-2</v>
      </c>
      <c r="H3149" s="905">
        <f>INDEX(神经网络!$F$10:$BN$70,MATCH(ROUND(G3149*2,1)/2,神经网络!$D$10:$D$70,0),MATCH(ROUND(E3149*2,1)/2,神经网络!$F$8:$BN$8,0))</f>
        <v>-0.22670508087951763</v>
      </c>
      <c r="I3149">
        <f t="shared" si="382"/>
        <v>3310945.9810177162</v>
      </c>
      <c r="J3149">
        <f t="shared" si="383"/>
        <v>1623.559960496385</v>
      </c>
      <c r="K3149">
        <f t="shared" si="384"/>
        <v>2039.3124132018088</v>
      </c>
      <c r="L3149">
        <f>MIN(MAX(L3148*(1+MAX(MIN(((B3149-B3148)/B3148)/($K$7*卓尔金历!$O$8),0),-卓尔金历!$N$11))+MIN(MAX(((B3149-B3148)/B3148)/($K$7*卓尔金历!$O$8),0),卓尔金历!$N$11),0),1)</f>
        <v>1</v>
      </c>
      <c r="M3149">
        <f t="shared" si="385"/>
        <v>710893.81199145236</v>
      </c>
      <c r="N3149">
        <f t="shared" si="386"/>
        <v>2.8852127044854792E-2</v>
      </c>
      <c r="O3149">
        <f t="shared" si="388"/>
        <v>1.1905105752583299E-2</v>
      </c>
      <c r="P3149">
        <f t="shared" si="389"/>
        <v>1.4152419987542215E-3</v>
      </c>
      <c r="Q3149">
        <f t="shared" si="387"/>
        <v>3595.9593788635284</v>
      </c>
    </row>
    <row r="3150" spans="1:17">
      <c r="A3150" s="842">
        <v>43552</v>
      </c>
      <c r="B3150">
        <v>4080.9364580000001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390"/>
        <v>1.5469042713529062</v>
      </c>
      <c r="G3150">
        <f>LN(F3150/参数实验室!$E$58)/参数实验室!$E$59</f>
        <v>3.8440537793144672E-2</v>
      </c>
      <c r="H3150" s="905">
        <f>INDEX(神经网络!$F$10:$BN$70,MATCH(ROUND(G3150*2,1)/2,神经网络!$D$10:$D$70,0),MATCH(ROUND(E3150*2,1)/2,神经网络!$F$8:$BN$8,0))</f>
        <v>-0.22670508087951763</v>
      </c>
      <c r="I3150">
        <f t="shared" si="382"/>
        <v>3308707.7282711426</v>
      </c>
      <c r="J3150">
        <f t="shared" si="383"/>
        <v>1628.4012840668731</v>
      </c>
      <c r="K3150">
        <f t="shared" si="384"/>
        <v>2031.874919680587</v>
      </c>
      <c r="L3150">
        <f>MIN(MAX(L3149*(1+MAX(MIN(((B3150-B3149)/B3149)/($K$7*卓尔金历!$O$8),0),-卓尔金历!$N$11))+MIN(MAX(((B3150-B3149)/B3149)/($K$7*卓尔金历!$O$8),0),卓尔金历!$N$11),0),1)</f>
        <v>1</v>
      </c>
      <c r="M3150">
        <f t="shared" si="385"/>
        <v>710413.23633835057</v>
      </c>
      <c r="N3150">
        <f t="shared" si="386"/>
        <v>2.981918554463401E-3</v>
      </c>
      <c r="O3150">
        <f t="shared" si="388"/>
        <v>1.1895458172947687E-2</v>
      </c>
      <c r="P3150">
        <f t="shared" si="389"/>
        <v>1</v>
      </c>
      <c r="Q3150">
        <f t="shared" si="387"/>
        <v>3595.9559385144075</v>
      </c>
    </row>
    <row r="3151" spans="1:17">
      <c r="A3151" s="842">
        <v>43553</v>
      </c>
      <c r="B3151">
        <v>4094.8752089999998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390"/>
        <v>1.5358813209196382</v>
      </c>
      <c r="G3151">
        <f>LN(F3151/参数实验室!$E$58)/参数实验室!$E$59</f>
        <v>3.4687137120473395E-2</v>
      </c>
      <c r="H3151" s="905">
        <f>INDEX(神经网络!$F$10:$BN$70,MATCH(ROUND(G3151*2,1)/2,神经网络!$D$10:$D$70,0),MATCH(ROUND(E3151*2,1)/2,神经网络!$F$8:$BN$8,0))</f>
        <v>-0.2547938104040367</v>
      </c>
      <c r="I3151">
        <f t="shared" si="382"/>
        <v>3306145.7013627426</v>
      </c>
      <c r="J3151">
        <f t="shared" si="383"/>
        <v>1633.9632133593991</v>
      </c>
      <c r="K3151">
        <f t="shared" si="384"/>
        <v>2023.3905355588552</v>
      </c>
      <c r="L3151">
        <f>MIN(MAX(L3150*(1+MAX(MIN(((B3151-B3150)/B3150)/($K$7*卓尔金历!$O$8),0),-卓尔金历!$N$11))+MIN(MAX(((B3151-B3150)/B3150)/($K$7*卓尔金历!$O$8),0),卓尔金历!$N$11),0),1)</f>
        <v>1</v>
      </c>
      <c r="M3151">
        <f t="shared" si="385"/>
        <v>709863.14307624986</v>
      </c>
      <c r="N3151">
        <f t="shared" si="386"/>
        <v>3.4155765823491494E-3</v>
      </c>
      <c r="O3151">
        <f t="shared" si="388"/>
        <v>1.182857459743644E-2</v>
      </c>
      <c r="P3151">
        <f t="shared" si="389"/>
        <v>1</v>
      </c>
      <c r="Q3151">
        <f t="shared" si="387"/>
        <v>3593.17148711147</v>
      </c>
    </row>
    <row r="3152" spans="1:17">
      <c r="A3152" s="842">
        <v>43554</v>
      </c>
      <c r="B3152">
        <v>4087.5367219999998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390"/>
        <v>1.5506647952262727</v>
      </c>
      <c r="G3152">
        <f>LN(F3152/参数实验室!$E$58)/参数实验室!$E$59</f>
        <v>3.9714909460914265E-2</v>
      </c>
      <c r="H3152" s="905">
        <f>INDEX(神经网络!$F$10:$BN$70,MATCH(ROUND(G3152*2,1)/2,神经网络!$D$10:$D$70,0),MATCH(ROUND(E3152*2,1)/2,神经网络!$F$8:$BN$8,0))</f>
        <v>-0.2547938104040367</v>
      </c>
      <c r="I3152">
        <f t="shared" si="382"/>
        <v>3307655.3529245188</v>
      </c>
      <c r="J3152">
        <f t="shared" si="383"/>
        <v>1631.0349634890827</v>
      </c>
      <c r="K3152">
        <f t="shared" si="384"/>
        <v>2027.9487729979974</v>
      </c>
      <c r="L3152">
        <f>MIN(MAX(L3151*(1+MAX(MIN(((B3152-B3151)/B3151)/($K$7*卓尔金历!$O$8),0),-卓尔金历!$N$11))+MIN(MAX(((B3152-B3151)/B3151)/($K$7*卓尔金历!$O$8),0),卓尔金历!$N$11),0),1)</f>
        <v>0.94726825188750841</v>
      </c>
      <c r="M3152">
        <f t="shared" si="385"/>
        <v>710187.2806368391</v>
      </c>
      <c r="N3152">
        <f t="shared" si="386"/>
        <v>-1.7921149303575729E-3</v>
      </c>
      <c r="O3152">
        <f t="shared" si="388"/>
        <v>1.1853128327522547E-2</v>
      </c>
      <c r="P3152">
        <f t="shared" si="389"/>
        <v>1</v>
      </c>
      <c r="Q3152">
        <f t="shared" si="387"/>
        <v>3594.8122003277722</v>
      </c>
    </row>
    <row r="3153" spans="1:17">
      <c r="A3153" s="842">
        <v>43555</v>
      </c>
      <c r="B3153">
        <v>4110.5398379999997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390"/>
        <v>1.5668530187834662</v>
      </c>
      <c r="G3153">
        <f>LN(F3153/参数实验室!$E$58)/参数实验室!$E$59</f>
        <v>4.5165740190937581E-2</v>
      </c>
      <c r="H3153" s="905">
        <f>INDEX(神经网络!$F$10:$BN$70,MATCH(ROUND(G3153*2,1)/2,神经网络!$D$10:$D$70,0),MATCH(ROUND(E3153*2,1)/2,神经网络!$F$8:$BN$8,0))</f>
        <v>-0.2547938104040367</v>
      </c>
      <c r="I3153">
        <f t="shared" si="382"/>
        <v>3302912.5603968217</v>
      </c>
      <c r="J3153">
        <f t="shared" si="383"/>
        <v>1640.2138134950678</v>
      </c>
      <c r="K3153">
        <f t="shared" si="384"/>
        <v>2013.7085380099159</v>
      </c>
      <c r="L3153">
        <f>MIN(MAX(L3152*(1+MAX(MIN(((B3153-B3152)/B3152)/($K$7*卓尔金历!$O$8),0),-卓尔金历!$N$11))+MIN(MAX(((B3153-B3152)/B3152)/($K$7*卓尔金历!$O$8),0),卓尔金历!$N$11),0),1)</f>
        <v>1</v>
      </c>
      <c r="M3153">
        <f t="shared" si="385"/>
        <v>709222.65289504442</v>
      </c>
      <c r="N3153">
        <f t="shared" si="386"/>
        <v>5.6276230807156191E-3</v>
      </c>
      <c r="O3153">
        <f t="shared" si="388"/>
        <v>1.1853031242804297E-2</v>
      </c>
      <c r="P3153">
        <f t="shared" si="389"/>
        <v>0.76557895288517308</v>
      </c>
      <c r="Q3153">
        <f t="shared" si="387"/>
        <v>3589.6576583265582</v>
      </c>
    </row>
    <row r="3154" spans="1:17">
      <c r="A3154" s="842">
        <v>43556</v>
      </c>
      <c r="B3154">
        <v>4130.4415179999996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390"/>
        <v>1.5555241598266349</v>
      </c>
      <c r="G3154">
        <f>LN(F3154/参数实验室!$E$58)/参数实验室!$E$59</f>
        <v>4.1357088526560989E-2</v>
      </c>
      <c r="H3154" s="905">
        <f>INDEX(神经网络!$F$10:$BN$70,MATCH(ROUND(G3154*2,1)/2,神经网络!$D$10:$D$70,0),MATCH(ROUND(E3154*2,1)/2,神经网络!$F$8:$BN$8,0))</f>
        <v>-0.2547938104040367</v>
      </c>
      <c r="I3154">
        <f t="shared" si="382"/>
        <v>3298838.0368914143</v>
      </c>
      <c r="J3154">
        <f t="shared" si="383"/>
        <v>1648.1551087346832</v>
      </c>
      <c r="K3154">
        <f t="shared" si="384"/>
        <v>2001.5337266551257</v>
      </c>
      <c r="L3154">
        <f>MIN(MAX(L3153*(1+MAX(MIN(((B3154-B3153)/B3153)/($K$7*卓尔金历!$O$8),0),-卓尔金历!$N$11))+MIN(MAX(((B3154-B3153)/B3153)/($K$7*卓尔金历!$O$8),0),卓尔金历!$N$11),0),1)</f>
        <v>1</v>
      </c>
      <c r="M3154">
        <f t="shared" si="385"/>
        <v>708347.74497152341</v>
      </c>
      <c r="N3154">
        <f t="shared" si="386"/>
        <v>4.8416219728655363E-3</v>
      </c>
      <c r="O3154">
        <f t="shared" si="388"/>
        <v>1.1833349828981848E-2</v>
      </c>
      <c r="P3154">
        <f t="shared" si="389"/>
        <v>0.91611777246436832</v>
      </c>
      <c r="Q3154">
        <f t="shared" si="387"/>
        <v>3586.2674782384402</v>
      </c>
    </row>
    <row r="3155" spans="1:17">
      <c r="A3155" s="842">
        <v>43557</v>
      </c>
      <c r="B3155">
        <v>4761.414745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390"/>
        <v>1.3397753358282591</v>
      </c>
      <c r="G3155">
        <f>LN(F3155/参数实验室!$E$58)/参数实验室!$E$59</f>
        <v>-3.7009198794938143E-2</v>
      </c>
      <c r="H3155" s="905">
        <f>INDEX(神经网络!$F$10:$BN$70,MATCH(ROUND(G3155*2,1)/2,神经网络!$D$10:$D$70,0),MATCH(ROUND(E3155*2,1)/2,神经网络!$F$8:$BN$8,0))</f>
        <v>-0.40139588355012412</v>
      </c>
      <c r="I3155">
        <f t="shared" si="382"/>
        <v>3170438.2444573441</v>
      </c>
      <c r="J3155">
        <f t="shared" si="383"/>
        <v>1899.9300686325319</v>
      </c>
      <c r="K3155">
        <f t="shared" si="384"/>
        <v>1668.713126235881</v>
      </c>
      <c r="L3155">
        <f>MIN(MAX(L3154*(1+MAX(MIN(((B3155-B3154)/B3154)/($K$7*卓尔金历!$O$8),0),-卓尔金历!$N$11))+MIN(MAX(((B3155-B3154)/B3154)/($K$7*卓尔金历!$O$8),0),卓尔金历!$N$11),0),1)</f>
        <v>1</v>
      </c>
      <c r="M3155">
        <f t="shared" si="385"/>
        <v>680776.91475544183</v>
      </c>
      <c r="N3155">
        <f t="shared" si="386"/>
        <v>0.15276169006395321</v>
      </c>
      <c r="O3155">
        <f t="shared" si="388"/>
        <v>3.4081860710465949E-2</v>
      </c>
      <c r="P3155">
        <f t="shared" si="389"/>
        <v>0</v>
      </c>
      <c r="Q3155">
        <f t="shared" si="387"/>
        <v>3458.3890427075803</v>
      </c>
    </row>
    <row r="3156" spans="1:17">
      <c r="A3156" s="842">
        <v>43558</v>
      </c>
      <c r="B3156">
        <v>4958.7761810000002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390"/>
        <v>1.2824897032794713</v>
      </c>
      <c r="G3156">
        <f>LN(F3156/参数实验室!$E$58)/参数实验室!$E$59</f>
        <v>-5.9944622777638845E-2</v>
      </c>
      <c r="H3156" s="905">
        <f>INDEX(神经网络!$F$10:$BN$70,MATCH(ROUND(G3156*2,1)/2,神经网络!$D$10:$D$70,0),MATCH(ROUND(E3156*2,1)/2,神经网络!$F$8:$BN$8,0))</f>
        <v>-0.40139588355012412</v>
      </c>
      <c r="I3156">
        <f t="shared" si="382"/>
        <v>3117688.7263603951</v>
      </c>
      <c r="J3156">
        <f t="shared" si="383"/>
        <v>1978.6824871313943</v>
      </c>
      <c r="K3156">
        <f t="shared" si="384"/>
        <v>1575.638712444603</v>
      </c>
      <c r="L3156">
        <f>MIN(MAX(L3155*(1+MAX(MIN(((B3156-B3155)/B3155)/($K$7*卓尔金历!$O$8),0),-卓尔金历!$N$11))+MIN(MAX(((B3156-B3155)/B3155)/($K$7*卓尔金历!$O$8),0),卓尔金历!$N$11),0),1)</f>
        <v>1</v>
      </c>
      <c r="M3156">
        <f t="shared" si="385"/>
        <v>669450.19856796914</v>
      </c>
      <c r="N3156">
        <f t="shared" si="386"/>
        <v>4.1450166929325148E-2</v>
      </c>
      <c r="O3156">
        <f t="shared" si="388"/>
        <v>3.4468372042771186E-2</v>
      </c>
      <c r="P3156">
        <f t="shared" si="389"/>
        <v>2.7795469762525109E-2</v>
      </c>
      <c r="Q3156">
        <f t="shared" si="387"/>
        <v>3458.3890427075803</v>
      </c>
    </row>
    <row r="3157" spans="1:17">
      <c r="A3157" s="842">
        <v>43559</v>
      </c>
      <c r="B3157">
        <v>4972.1930270000003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390"/>
        <v>1.2873019129070107</v>
      </c>
      <c r="G3157">
        <f>LN(F3157/参数实验室!$E$58)/参数实验室!$E$59</f>
        <v>-5.7978929827649434E-2</v>
      </c>
      <c r="H3157" s="905">
        <f>INDEX(神经网络!$F$10:$BN$70,MATCH(ROUND(G3157*2,1)/2,神经网络!$D$10:$D$70,0),MATCH(ROUND(E3157*2,1)/2,神经网络!$F$8:$BN$8,0))</f>
        <v>-0.40139588355012412</v>
      </c>
      <c r="I3157">
        <f t="shared" si="382"/>
        <v>3114302.768137191</v>
      </c>
      <c r="J3157">
        <f t="shared" si="383"/>
        <v>1984.0361625633402</v>
      </c>
      <c r="K3157">
        <f t="shared" si="384"/>
        <v>1569.6804458007286</v>
      </c>
      <c r="L3157">
        <f>MIN(MAX(L3156*(1+MAX(MIN(((B3157-B3156)/B3156)/($K$7*卓尔金历!$O$8),0),-卓尔金历!$N$11))+MIN(MAX(((B3157-B3156)/B3156)/($K$7*卓尔金历!$O$8),0),卓尔金历!$N$11),0),1)</f>
        <v>1</v>
      </c>
      <c r="M3157">
        <f t="shared" si="385"/>
        <v>668723.14381561324</v>
      </c>
      <c r="N3157">
        <f t="shared" si="386"/>
        <v>2.705676866684957E-3</v>
      </c>
      <c r="O3157">
        <f t="shared" si="388"/>
        <v>3.4511324840792182E-2</v>
      </c>
      <c r="P3157">
        <f t="shared" si="389"/>
        <v>1</v>
      </c>
      <c r="Q3157">
        <f t="shared" si="387"/>
        <v>3458.2846436188929</v>
      </c>
    </row>
    <row r="3158" spans="1:17">
      <c r="A3158" s="842">
        <v>43560</v>
      </c>
      <c r="B3158">
        <v>4975.5920980000001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390"/>
        <v>1.2609074591387455</v>
      </c>
      <c r="G3158">
        <f>LN(F3158/参数实验室!$E$58)/参数实验室!$E$59</f>
        <v>-6.8852236701317696E-2</v>
      </c>
      <c r="H3158" s="905">
        <f>INDEX(神经网络!$F$10:$BN$70,MATCH(ROUND(G3158*2,1)/2,神经网络!$D$10:$D$70,0),MATCH(ROUND(E3158*2,1)/2,神经网络!$F$8:$BN$8,0))</f>
        <v>-0.35841206918541058</v>
      </c>
      <c r="I3158">
        <f t="shared" si="382"/>
        <v>3113448.2013651961</v>
      </c>
      <c r="J3158">
        <f t="shared" si="383"/>
        <v>1985.3924815450248</v>
      </c>
      <c r="K3158">
        <f t="shared" si="384"/>
        <v>1568.1776929780265</v>
      </c>
      <c r="L3158">
        <f>MIN(MAX(L3157*(1+MAX(MIN(((B3158-B3157)/B3157)/($K$7*卓尔金历!$O$8),0),-卓尔金历!$N$11))+MIN(MAX(((B3158-B3157)/B3157)/($K$7*卓尔金历!$O$8),0),卓尔金历!$N$11),0),1)</f>
        <v>1</v>
      </c>
      <c r="M3158">
        <f t="shared" si="385"/>
        <v>668539.64573565277</v>
      </c>
      <c r="N3158">
        <f t="shared" si="386"/>
        <v>6.8361605865705291E-4</v>
      </c>
      <c r="O3158">
        <f t="shared" si="388"/>
        <v>3.4539291270668751E-2</v>
      </c>
      <c r="P3158">
        <f t="shared" si="389"/>
        <v>1</v>
      </c>
      <c r="Q3158">
        <f t="shared" si="387"/>
        <v>3457.3356879891535</v>
      </c>
    </row>
    <row r="3159" spans="1:17">
      <c r="A3159" s="842">
        <v>43561</v>
      </c>
      <c r="B3159">
        <v>5002.5501169999998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390"/>
        <v>1.2570584361823796</v>
      </c>
      <c r="G3159">
        <f>LN(F3159/参数实验室!$E$58)/参数实验室!$E$59</f>
        <v>-7.0456846865281572E-2</v>
      </c>
      <c r="H3159" s="905">
        <f>INDEX(神经网络!$F$10:$BN$70,MATCH(ROUND(G3159*2,1)/2,神经网络!$D$10:$D$70,0),MATCH(ROUND(E3159*2,1)/2,神经网络!$F$8:$BN$8,0))</f>
        <v>-0.35841206918541058</v>
      </c>
      <c r="I3159">
        <f t="shared" si="382"/>
        <v>3107402.210647637</v>
      </c>
      <c r="J3159">
        <f t="shared" si="383"/>
        <v>1996.1494421611214</v>
      </c>
      <c r="K3159">
        <f t="shared" si="384"/>
        <v>1556.6981835204799</v>
      </c>
      <c r="L3159">
        <f>MIN(MAX(L3158*(1+MAX(MIN(((B3159-B3158)/B3158)/($K$7*卓尔金历!$O$8),0),-卓尔金历!$N$11))+MIN(MAX(((B3159-B3158)/B3158)/($K$7*卓尔金历!$O$8),0),卓尔金历!$N$11),0),1)</f>
        <v>1</v>
      </c>
      <c r="M3159">
        <f t="shared" si="385"/>
        <v>667241.41167777905</v>
      </c>
      <c r="N3159">
        <f t="shared" si="386"/>
        <v>5.4180524586884445E-3</v>
      </c>
      <c r="O3159">
        <f t="shared" si="388"/>
        <v>3.4149342610014809E-2</v>
      </c>
      <c r="P3159">
        <f t="shared" si="389"/>
        <v>1</v>
      </c>
      <c r="Q3159">
        <f t="shared" si="387"/>
        <v>3450.6219037457213</v>
      </c>
    </row>
    <row r="3160" spans="1:17">
      <c r="A3160" s="842">
        <v>43562</v>
      </c>
      <c r="B3160">
        <v>5145.9638349999996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390"/>
        <v>1.2265660320172072</v>
      </c>
      <c r="G3160">
        <f>LN(F3160/参数实验室!$E$58)/参数实验室!$E$59</f>
        <v>-8.3345160703573354E-2</v>
      </c>
      <c r="H3160" s="905">
        <f>INDEX(神经网络!$F$10:$BN$70,MATCH(ROUND(G3160*2,1)/2,神经网络!$D$10:$D$70,0),MATCH(ROUND(E3160*2,1)/2,神经网络!$F$8:$BN$8,0))</f>
        <v>-0.45643122421880272</v>
      </c>
      <c r="I3160">
        <f t="shared" ref="I3160:I3223" si="391">I3159*(1+(B3160-B3159)/B3159*H3159)</f>
        <v>3075473.6498486716</v>
      </c>
      <c r="J3160">
        <f t="shared" ref="J3160:J3223" si="392">J3159*B3160/B3159</f>
        <v>2053.3752982722099</v>
      </c>
      <c r="K3160">
        <f t="shared" ref="K3160:K3223" si="393">I3160/J3160</f>
        <v>1497.7649981649702</v>
      </c>
      <c r="L3160">
        <f>MIN(MAX(L3159*(1+MAX(MIN(((B3160-B3159)/B3159)/($K$7*卓尔金历!$O$8),0),-卓尔金历!$N$11))+MIN(MAX(((B3160-B3159)/B3159)/($K$7*卓尔金历!$O$8),0),卓尔金历!$N$11),0),1)</f>
        <v>1</v>
      </c>
      <c r="M3160">
        <f t="shared" ref="M3160:M3223" si="394">M3159*(1+(B3160-B3159)/B3159*H3159*L3159)</f>
        <v>660385.50551045313</v>
      </c>
      <c r="N3160">
        <f t="shared" ref="N3160:N3223" si="395">(B3160-B3159)/B3159</f>
        <v>2.8668122186850605E-2</v>
      </c>
      <c r="O3160">
        <f t="shared" si="388"/>
        <v>3.4034336406267338E-2</v>
      </c>
      <c r="P3160">
        <f t="shared" si="389"/>
        <v>0.21159295688138907</v>
      </c>
      <c r="Q3160">
        <f t="shared" ref="Q3160:Q3223" si="396">Q3159*(1+(B3160-B3159)/B3159*H3159*P3159)</f>
        <v>3415.1667602594766</v>
      </c>
    </row>
    <row r="3161" spans="1:17">
      <c r="A3161" s="842">
        <v>43563</v>
      </c>
      <c r="B3161">
        <v>5212.6069269999998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390"/>
        <v>1.2031059740024015</v>
      </c>
      <c r="G3161">
        <f>LN(F3161/参数实验室!$E$58)/参数实验室!$E$59</f>
        <v>-9.3481087649700589E-2</v>
      </c>
      <c r="H3161" s="905">
        <f>INDEX(神经网络!$F$10:$BN$70,MATCH(ROUND(G3161*2,1)/2,神经网络!$D$10:$D$70,0),MATCH(ROUND(E3161*2,1)/2,神经网络!$F$8:$BN$8,0))</f>
        <v>-0.41726090965651258</v>
      </c>
      <c r="I3161">
        <f t="shared" si="391"/>
        <v>3057294.4080619188</v>
      </c>
      <c r="J3161">
        <f t="shared" si="392"/>
        <v>2079.9676497346413</v>
      </c>
      <c r="K3161">
        <f t="shared" si="393"/>
        <v>1469.8759417974425</v>
      </c>
      <c r="L3161">
        <f>MIN(MAX(L3160*(1+MAX(MIN(((B3161-B3160)/B3160)/($K$7*卓尔金历!$O$8),0),-卓尔金历!$N$11))+MIN(MAX(((B3161-B3160)/B3160)/($K$7*卓尔金历!$O$8),0),卓尔金历!$N$11),0),1)</f>
        <v>1</v>
      </c>
      <c r="M3161">
        <f t="shared" si="394"/>
        <v>656481.94165526214</v>
      </c>
      <c r="N3161">
        <f t="shared" si="395"/>
        <v>1.2950555840818546E-2</v>
      </c>
      <c r="O3161">
        <f t="shared" si="388"/>
        <v>3.38789037338382E-2</v>
      </c>
      <c r="P3161">
        <f t="shared" si="389"/>
        <v>1</v>
      </c>
      <c r="Q3161">
        <f t="shared" si="396"/>
        <v>3410.8952950061798</v>
      </c>
    </row>
    <row r="3162" spans="1:17">
      <c r="A3162" s="842">
        <v>43564</v>
      </c>
      <c r="B3162">
        <v>5192.9339360000004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390"/>
        <v>1.2113007060215371</v>
      </c>
      <c r="G3162">
        <f>LN(F3162/参数实验室!$E$58)/参数实验室!$E$59</f>
        <v>-8.991826222865193E-2</v>
      </c>
      <c r="H3162" s="905">
        <f>INDEX(神经网络!$F$10:$BN$70,MATCH(ROUND(G3162*2,1)/2,神经网络!$D$10:$D$70,0),MATCH(ROUND(E3162*2,1)/2,神经网络!$F$8:$BN$8,0))</f>
        <v>-0.45643122421880272</v>
      </c>
      <c r="I3162">
        <f t="shared" si="391"/>
        <v>3062109.0099180336</v>
      </c>
      <c r="J3162">
        <f t="shared" si="392"/>
        <v>2072.1176074378454</v>
      </c>
      <c r="K3162">
        <f t="shared" si="393"/>
        <v>1477.7679601421387</v>
      </c>
      <c r="L3162">
        <f>MIN(MAX(L3161*(1+MAX(MIN(((B3162-B3161)/B3161)/($K$7*卓尔金历!$O$8),0),-卓尔金历!$N$11))+MIN(MAX(((B3162-B3161)/B3161)/($K$7*卓尔金历!$O$8),0),卓尔金历!$N$11),0),1)</f>
        <v>0.88894919084439172</v>
      </c>
      <c r="M3162">
        <f t="shared" si="394"/>
        <v>657515.76396771742</v>
      </c>
      <c r="N3162">
        <f t="shared" si="395"/>
        <v>-3.7741174954317551E-3</v>
      </c>
      <c r="O3162">
        <f t="shared" si="388"/>
        <v>3.4063356346413373E-2</v>
      </c>
      <c r="P3162">
        <f t="shared" si="389"/>
        <v>1</v>
      </c>
      <c r="Q3162">
        <f t="shared" si="396"/>
        <v>3416.2667446039177</v>
      </c>
    </row>
    <row r="3163" spans="1:17">
      <c r="A3163" s="842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390"/>
        <v>1.1941262369410492</v>
      </c>
      <c r="G3163">
        <f>LN(F3163/参数实验室!$E$58)/参数实验室!$E$59</f>
        <v>-9.7413183443346235E-2</v>
      </c>
      <c r="H3163" s="905">
        <f>INDEX(神经网络!$F$10:$BN$70,MATCH(ROUND(G3163*2,1)/2,神经网络!$D$10:$D$70,0),MATCH(ROUND(E3163*2,1)/2,神经网络!$F$8:$BN$8,0))</f>
        <v>-0.41726090965651258</v>
      </c>
      <c r="I3163">
        <f t="shared" si="391"/>
        <v>3047285.2875129865</v>
      </c>
      <c r="J3163">
        <f t="shared" si="392"/>
        <v>2094.0949754598714</v>
      </c>
      <c r="K3163">
        <f t="shared" si="393"/>
        <v>1455.1800769417302</v>
      </c>
      <c r="L3163">
        <f>MIN(MAX(L3162*(1+MAX(MIN(((B3163-B3162)/B3162)/($K$7*卓尔金历!$O$8),0),-卓尔金历!$N$11))+MIN(MAX(((B3163-B3162)/B3162)/($K$7*卓尔金历!$O$8),0),卓尔金历!$N$11),0),1)</f>
        <v>1</v>
      </c>
      <c r="M3163">
        <f t="shared" si="394"/>
        <v>654686.19857775467</v>
      </c>
      <c r="N3163">
        <f t="shared" si="395"/>
        <v>1.0606235834847657E-2</v>
      </c>
      <c r="O3163">
        <f t="shared" si="388"/>
        <v>3.3853158185079779E-2</v>
      </c>
      <c r="P3163">
        <f t="shared" si="389"/>
        <v>1</v>
      </c>
      <c r="Q3163">
        <f t="shared" si="396"/>
        <v>3399.7285385114578</v>
      </c>
    </row>
    <row r="3164" spans="1:17">
      <c r="A3164" s="842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390"/>
        <v>1.23504873751541</v>
      </c>
      <c r="G3164">
        <f>LN(F3164/参数实验室!$E$58)/参数实验室!$E$59</f>
        <v>-7.97278604214572E-2</v>
      </c>
      <c r="H3164" s="905">
        <f>INDEX(神经网络!$F$10:$BN$70,MATCH(ROUND(G3164*2,1)/2,神经网络!$D$10:$D$70,0),MATCH(ROUND(E3164*2,1)/2,神经网络!$F$8:$BN$8,0))</f>
        <v>-0.45643122421880272</v>
      </c>
      <c r="I3164">
        <f t="shared" si="391"/>
        <v>3100559.512542468</v>
      </c>
      <c r="J3164">
        <f t="shared" si="392"/>
        <v>2006.3559714297053</v>
      </c>
      <c r="K3164">
        <f t="shared" si="393"/>
        <v>1545.368596945958</v>
      </c>
      <c r="L3164">
        <f>MIN(MAX(L3163*(1+MAX(MIN(((B3164-B3163)/B3163)/($K$7*卓尔金历!$O$8),0),-卓尔金历!$N$11))+MIN(MAX(((B3164-B3163)/B3163)/($K$7*卓尔金历!$O$8),0),卓尔金历!$N$11),0),1)</f>
        <v>0</v>
      </c>
      <c r="M3164">
        <f t="shared" si="394"/>
        <v>666131.76293290313</v>
      </c>
      <c r="N3164">
        <f t="shared" si="395"/>
        <v>-4.1898292607716242E-2</v>
      </c>
      <c r="O3164">
        <f t="shared" si="388"/>
        <v>3.5823562820540868E-2</v>
      </c>
      <c r="P3164">
        <f t="shared" si="389"/>
        <v>2.8550425871027036E-2</v>
      </c>
      <c r="Q3164">
        <f t="shared" si="396"/>
        <v>3459.164359614912</v>
      </c>
    </row>
    <row r="3165" spans="1:17">
      <c r="A3165" s="842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390"/>
        <v>1.218048030201047</v>
      </c>
      <c r="G3165">
        <f>LN(F3165/参数实验室!$E$58)/参数实验室!$E$59</f>
        <v>-8.7002773456756416E-2</v>
      </c>
      <c r="H3165" s="905">
        <f>INDEX(神经网络!$F$10:$BN$70,MATCH(ROUND(G3165*2,1)/2,神经网络!$D$10:$D$70,0),MATCH(ROUND(E3165*2,1)/2,神经网络!$F$8:$BN$8,0))</f>
        <v>-0.45643122421880272</v>
      </c>
      <c r="I3165">
        <f t="shared" si="391"/>
        <v>3095701.7955373367</v>
      </c>
      <c r="J3165">
        <f t="shared" si="392"/>
        <v>2013.2428873548477</v>
      </c>
      <c r="K3165">
        <f t="shared" si="393"/>
        <v>1537.6693070574838</v>
      </c>
      <c r="L3165">
        <f>MIN(MAX(L3164*(1+MAX(MIN(((B3165-B3164)/B3164)/($K$7*卓尔金历!$O$8),0),-卓尔金历!$N$11))+MIN(MAX(((B3165-B3164)/B3164)/($K$7*卓尔金历!$O$8),0),卓尔金历!$N$11),0),1)</f>
        <v>0.10100040219577945</v>
      </c>
      <c r="M3165">
        <f t="shared" si="394"/>
        <v>666131.76293290313</v>
      </c>
      <c r="N3165">
        <f t="shared" si="395"/>
        <v>3.4325493697087966E-3</v>
      </c>
      <c r="O3165">
        <f t="shared" si="388"/>
        <v>3.5557521608246066E-2</v>
      </c>
      <c r="P3165">
        <f t="shared" si="389"/>
        <v>1</v>
      </c>
      <c r="Q3165">
        <f t="shared" si="396"/>
        <v>3459.0096291154596</v>
      </c>
    </row>
    <row r="3166" spans="1:17">
      <c r="A3166" s="842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390"/>
        <v>1.2290030126896609</v>
      </c>
      <c r="G3166">
        <f>LN(F3166/参数实验室!$E$58)/参数实验室!$E$59</f>
        <v>-8.2303398443596104E-2</v>
      </c>
      <c r="H3166" s="905">
        <f>INDEX(神经网络!$F$10:$BN$70,MATCH(ROUND(G3166*2,1)/2,神经网络!$D$10:$D$70,0),MATCH(ROUND(E3166*2,1)/2,神经网络!$F$8:$BN$8,0))</f>
        <v>-0.45643122421880272</v>
      </c>
      <c r="I3166">
        <f t="shared" si="391"/>
        <v>3088868.3115485734</v>
      </c>
      <c r="J3166">
        <f t="shared" si="392"/>
        <v>2022.9794102390101</v>
      </c>
      <c r="K3166">
        <f t="shared" si="393"/>
        <v>1526.8906326553424</v>
      </c>
      <c r="L3166">
        <f>MIN(MAX(L3165*(1+MAX(MIN(((B3166-B3165)/B3165)/($K$7*卓尔金历!$O$8),0),-卓尔金历!$N$11))+MIN(MAX(((B3166-B3165)/B3165)/($K$7*卓尔金历!$O$8),0),卓尔金历!$N$11),0),1)</f>
        <v>0.24330339252422778</v>
      </c>
      <c r="M3166">
        <f t="shared" si="394"/>
        <v>665983.24930480251</v>
      </c>
      <c r="N3166">
        <f t="shared" si="395"/>
        <v>4.8362385608401457E-3</v>
      </c>
      <c r="O3166">
        <f t="shared" si="388"/>
        <v>3.5461245590131876E-2</v>
      </c>
      <c r="P3166">
        <f t="shared" si="389"/>
        <v>1</v>
      </c>
      <c r="Q3166">
        <f t="shared" si="396"/>
        <v>3451.3741756775307</v>
      </c>
    </row>
    <row r="3167" spans="1:17">
      <c r="A3167" s="842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390"/>
        <v>1.2562445779678488</v>
      </c>
      <c r="G3167">
        <f>LN(F3167/参数实验室!$E$58)/参数实验室!$E$59</f>
        <v>-7.0796763530257642E-2</v>
      </c>
      <c r="H3167" s="905">
        <f>INDEX(神经网络!$F$10:$BN$70,MATCH(ROUND(G3167*2,1)/2,神经网络!$D$10:$D$70,0),MATCH(ROUND(E3167*2,1)/2,神经网络!$F$8:$BN$8,0))</f>
        <v>-0.35841206918541058</v>
      </c>
      <c r="I3167">
        <f t="shared" si="391"/>
        <v>3089775.2176307691</v>
      </c>
      <c r="J3167">
        <f t="shared" si="392"/>
        <v>2021.6781054227617</v>
      </c>
      <c r="K3167">
        <f t="shared" si="393"/>
        <v>1528.3220456031268</v>
      </c>
      <c r="L3167">
        <f>MIN(MAX(L3166*(1+MAX(MIN(((B3167-B3166)/B3166)/($K$7*卓尔金历!$O$8),0),-卓尔金历!$N$11))+MIN(MAX(((B3167-B3166)/B3166)/($K$7*卓尔金历!$O$8),0),卓尔金历!$N$11),0),1)</f>
        <v>0.23869826087557633</v>
      </c>
      <c r="M3167">
        <f t="shared" si="394"/>
        <v>666030.82382224058</v>
      </c>
      <c r="N3167">
        <f t="shared" si="395"/>
        <v>-6.4326152291118506E-4</v>
      </c>
      <c r="O3167">
        <f t="shared" si="388"/>
        <v>3.5479371454907566E-2</v>
      </c>
      <c r="P3167">
        <f t="shared" si="389"/>
        <v>1</v>
      </c>
      <c r="Q3167">
        <f t="shared" si="396"/>
        <v>3452.387515165055</v>
      </c>
    </row>
    <row r="3168" spans="1:17">
      <c r="A3168" s="842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390"/>
        <v>1.2538907184857577</v>
      </c>
      <c r="G3168">
        <f>LN(F3168/参数实验室!$E$58)/参数实验室!$E$59</f>
        <v>-7.1781119257932749E-2</v>
      </c>
      <c r="H3168" s="905">
        <f>INDEX(神经网络!$F$10:$BN$70,MATCH(ROUND(G3168*2,1)/2,神经网络!$D$10:$D$70,0),MATCH(ROUND(E3168*2,1)/2,神经网络!$F$8:$BN$8,0))</f>
        <v>-0.35841206918541058</v>
      </c>
      <c r="I3168">
        <f t="shared" si="391"/>
        <v>3073638.37938448</v>
      </c>
      <c r="J3168">
        <f t="shared" si="392"/>
        <v>2051.1373049758522</v>
      </c>
      <c r="K3168">
        <f t="shared" si="393"/>
        <v>1498.5044501546256</v>
      </c>
      <c r="L3168">
        <f>MIN(MAX(L3167*(1+MAX(MIN(((B3168-B3167)/B3167)/($K$7*卓尔金历!$O$8),0),-卓尔金历!$N$11))+MIN(MAX(((B3168-B3167)/B3167)/($K$7*卓尔金历!$O$8),0),卓尔金历!$N$11),0),1)</f>
        <v>0.66745923150709729</v>
      </c>
      <c r="M3168">
        <f t="shared" si="394"/>
        <v>665200.52361989091</v>
      </c>
      <c r="N3168">
        <f t="shared" si="395"/>
        <v>1.4571656820179071E-2</v>
      </c>
      <c r="O3168">
        <f t="shared" si="388"/>
        <v>3.5379322436394224E-2</v>
      </c>
      <c r="P3168">
        <f t="shared" si="389"/>
        <v>0.95400052912703948</v>
      </c>
      <c r="Q3168">
        <f t="shared" si="396"/>
        <v>3434.356877020949</v>
      </c>
    </row>
    <row r="3169" spans="1:17">
      <c r="A3169" s="842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390"/>
        <v>1.2739150195408491</v>
      </c>
      <c r="G3169">
        <f>LN(F3169/参数实验室!$E$58)/参数实验室!$E$59</f>
        <v>-6.346556315610713E-2</v>
      </c>
      <c r="H3169" s="905">
        <f>INDEX(神经网络!$F$10:$BN$70,MATCH(ROUND(G3169*2,1)/2,神经网络!$D$10:$D$70,0),MATCH(ROUND(E3169*2,1)/2,神经网络!$F$8:$BN$8,0))</f>
        <v>-0.35841206918541058</v>
      </c>
      <c r="I3169">
        <f t="shared" si="391"/>
        <v>3089859.4720718809</v>
      </c>
      <c r="J3169">
        <f t="shared" si="392"/>
        <v>2020.9350448904604</v>
      </c>
      <c r="K3169">
        <f t="shared" si="393"/>
        <v>1528.9256722446312</v>
      </c>
      <c r="L3169">
        <f>MIN(MAX(L3168*(1+MAX(MIN(((B3169-B3168)/B3168)/($K$7*卓尔金历!$O$8),0),-卓尔金历!$N$11))+MIN(MAX(((B3169-B3168)/B3168)/($K$7*卓尔金历!$O$8),0),卓尔金历!$N$11),0),1)</f>
        <v>0.37827422996746612</v>
      </c>
      <c r="M3169">
        <f t="shared" si="394"/>
        <v>667543.69827913749</v>
      </c>
      <c r="N3169">
        <f t="shared" si="395"/>
        <v>-1.4724640818595638E-2</v>
      </c>
      <c r="O3169">
        <f t="shared" si="388"/>
        <v>3.5251544022777068E-2</v>
      </c>
      <c r="P3169">
        <f t="shared" si="389"/>
        <v>0.93925200451953339</v>
      </c>
      <c r="Q3169">
        <f t="shared" si="396"/>
        <v>3451.6479272892861</v>
      </c>
    </row>
    <row r="3170" spans="1:17">
      <c r="A3170" s="842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390"/>
        <v>1.2605705857601623</v>
      </c>
      <c r="G3170">
        <f>LN(F3170/参数实验室!$E$58)/参数实验室!$E$59</f>
        <v>-6.89924793309655E-2</v>
      </c>
      <c r="H3170" s="905">
        <f>INDEX(神经网络!$F$10:$BN$70,MATCH(ROUND(G3170*2,1)/2,神经网络!$D$10:$D$70,0),MATCH(ROUND(E3170*2,1)/2,神经网络!$F$8:$BN$8,0))</f>
        <v>-0.35841206918541058</v>
      </c>
      <c r="I3170">
        <f t="shared" si="391"/>
        <v>3060018.4139311234</v>
      </c>
      <c r="J3170">
        <f t="shared" si="392"/>
        <v>2075.3909800087717</v>
      </c>
      <c r="K3170">
        <f t="shared" si="393"/>
        <v>1474.429851245759</v>
      </c>
      <c r="L3170">
        <f>MIN(MAX(L3169*(1+MAX(MIN(((B3170-B3169)/B3169)/($K$7*卓尔金历!$O$8),0),-卓尔金历!$N$11))+MIN(MAX(((B3170-B3169)/B3169)/($K$7*卓尔金历!$O$8),0),卓尔金历!$N$11),0),1)</f>
        <v>1</v>
      </c>
      <c r="M3170">
        <f t="shared" si="394"/>
        <v>665104.97823875654</v>
      </c>
      <c r="N3170">
        <f t="shared" si="395"/>
        <v>2.6945910634779E-2</v>
      </c>
      <c r="O3170">
        <f t="shared" si="388"/>
        <v>3.5211564752170701E-2</v>
      </c>
      <c r="P3170">
        <f t="shared" si="389"/>
        <v>0.3122258746459492</v>
      </c>
      <c r="Q3170">
        <f t="shared" si="396"/>
        <v>3420.3378519888965</v>
      </c>
    </row>
    <row r="3171" spans="1:17">
      <c r="A3171" s="842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390"/>
        <v>1.2729004940097719</v>
      </c>
      <c r="G3171">
        <f>LN(F3171/参数实验室!$E$58)/参数实验室!$E$59</f>
        <v>-6.3883715041964065E-2</v>
      </c>
      <c r="H3171" s="905">
        <f>INDEX(神经网络!$F$10:$BN$70,MATCH(ROUND(G3171*2,1)/2,神经网络!$D$10:$D$70,0),MATCH(ROUND(E3171*2,1)/2,神经网络!$F$8:$BN$8,0))</f>
        <v>-0.31511370059007415</v>
      </c>
      <c r="I3171">
        <f t="shared" si="391"/>
        <v>3051415.2878576759</v>
      </c>
      <c r="J3171">
        <f t="shared" si="392"/>
        <v>2091.6707980527444</v>
      </c>
      <c r="K3171">
        <f t="shared" si="393"/>
        <v>1458.8410808710494</v>
      </c>
      <c r="L3171">
        <f>MIN(MAX(L3170*(1+MAX(MIN(((B3171-B3170)/B3170)/($K$7*卓尔金历!$O$8),0),-卓尔金历!$N$11))+MIN(MAX(((B3171-B3170)/B3170)/($K$7*卓尔金历!$O$8),0),卓尔金历!$N$11),0),1)</f>
        <v>1</v>
      </c>
      <c r="M3171">
        <f t="shared" si="394"/>
        <v>663235.06073962792</v>
      </c>
      <c r="N3171">
        <f t="shared" si="395"/>
        <v>7.8442174032691443E-3</v>
      </c>
      <c r="O3171">
        <f t="shared" si="388"/>
        <v>3.516524768142637E-2</v>
      </c>
      <c r="P3171">
        <f t="shared" si="389"/>
        <v>1</v>
      </c>
      <c r="Q3171">
        <f t="shared" si="396"/>
        <v>3417.3354409726639</v>
      </c>
    </row>
    <row r="3172" spans="1:17">
      <c r="A3172" s="842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390"/>
        <v>1.2766706933299399</v>
      </c>
      <c r="G3172">
        <f>LN(F3172/参数实验室!$E$58)/参数实验室!$E$59</f>
        <v>-6.2331449462082071E-2</v>
      </c>
      <c r="H3172" s="905">
        <f>INDEX(神经网络!$F$10:$BN$70,MATCH(ROUND(G3172*2,1)/2,神经网络!$D$10:$D$70,0),MATCH(ROUND(E3172*2,1)/2,神经网络!$F$8:$BN$8,0))</f>
        <v>-0.31511370059007415</v>
      </c>
      <c r="I3172">
        <f t="shared" si="391"/>
        <v>3047942.4500940344</v>
      </c>
      <c r="J3172">
        <f t="shared" si="392"/>
        <v>2099.2253589242177</v>
      </c>
      <c r="K3172">
        <f t="shared" si="393"/>
        <v>1451.9367523532596</v>
      </c>
      <c r="L3172">
        <f>MIN(MAX(L3171*(1+MAX(MIN(((B3172-B3171)/B3171)/($K$7*卓尔金历!$O$8),0),-卓尔金历!$N$11))+MIN(MAX(((B3172-B3171)/B3171)/($K$7*卓尔金历!$O$8),0),卓尔金历!$N$11),0),1)</f>
        <v>1</v>
      </c>
      <c r="M3172">
        <f t="shared" si="394"/>
        <v>662480.22812989657</v>
      </c>
      <c r="N3172">
        <f t="shared" si="395"/>
        <v>3.6117351155383988E-3</v>
      </c>
      <c r="O3172">
        <f t="shared" si="388"/>
        <v>3.5162841280664957E-2</v>
      </c>
      <c r="P3172">
        <f t="shared" si="389"/>
        <v>1</v>
      </c>
      <c r="Q3172">
        <f t="shared" si="396"/>
        <v>3413.4461468416207</v>
      </c>
    </row>
    <row r="3173" spans="1:17">
      <c r="A3173" s="842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390"/>
        <v>1.2780370671862318</v>
      </c>
      <c r="G3173">
        <f>LN(F3173/参数实验室!$E$58)/参数实验室!$E$59</f>
        <v>-6.1770017800659327E-2</v>
      </c>
      <c r="H3173" s="905">
        <f>INDEX(神经网络!$F$10:$BN$70,MATCH(ROUND(G3173*2,1)/2,神经网络!$D$10:$D$70,0),MATCH(ROUND(E3173*2,1)/2,神经网络!$F$8:$BN$8,0))</f>
        <v>-0.31511370059007415</v>
      </c>
      <c r="I3173">
        <f t="shared" si="391"/>
        <v>3040673.9299732605</v>
      </c>
      <c r="J3173">
        <f t="shared" si="392"/>
        <v>2115.1119608156032</v>
      </c>
      <c r="K3173">
        <f t="shared" si="393"/>
        <v>1437.5947875594982</v>
      </c>
      <c r="L3173">
        <f>MIN(MAX(L3172*(1+MAX(MIN(((B3173-B3172)/B3172)/($K$7*卓尔金历!$O$8),0),-卓尔金历!$N$11))+MIN(MAX(((B3173-B3172)/B3172)/($K$7*卓尔金历!$O$8),0),卓尔金历!$N$11),0),1)</f>
        <v>1</v>
      </c>
      <c r="M3173">
        <f t="shared" si="394"/>
        <v>660900.39158553246</v>
      </c>
      <c r="N3173">
        <f t="shared" si="395"/>
        <v>7.5678401196175625E-3</v>
      </c>
      <c r="O3173">
        <f t="shared" si="388"/>
        <v>3.5036971190703772E-2</v>
      </c>
      <c r="P3173">
        <f t="shared" si="389"/>
        <v>1</v>
      </c>
      <c r="Q3173">
        <f t="shared" si="396"/>
        <v>3405.3059990515167</v>
      </c>
    </row>
    <row r="3174" spans="1:17">
      <c r="A3174" s="842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390"/>
        <v>1.2938608447840787</v>
      </c>
      <c r="G3174">
        <f>LN(F3174/参数实验室!$E$58)/参数实验室!$E$59</f>
        <v>-5.5311535597513888E-2</v>
      </c>
      <c r="H3174" s="905">
        <f>INDEX(神经网络!$F$10:$BN$70,MATCH(ROUND(G3174*2,1)/2,神经网络!$D$10:$D$70,0),MATCH(ROUND(E3174*2,1)/2,神经网络!$F$8:$BN$8,0))</f>
        <v>-0.31511370059007415</v>
      </c>
      <c r="I3174">
        <f t="shared" si="391"/>
        <v>3052703.4448500853</v>
      </c>
      <c r="J3174">
        <f t="shared" si="392"/>
        <v>2088.5570811220555</v>
      </c>
      <c r="K3174">
        <f t="shared" si="393"/>
        <v>1461.6327571042743</v>
      </c>
      <c r="L3174">
        <f>MIN(MAX(L3173*(1+MAX(MIN(((B3174-B3173)/B3173)/($K$7*卓尔金历!$O$8),0),-卓尔金历!$N$11))+MIN(MAX(((B3174-B3173)/B3173)/($K$7*卓尔金历!$O$8),0),卓尔金历!$N$11),0),1)</f>
        <v>0.63058265058194207</v>
      </c>
      <c r="M3174">
        <f t="shared" si="394"/>
        <v>663515.04586145061</v>
      </c>
      <c r="N3174">
        <f t="shared" si="395"/>
        <v>-1.255483406339779E-2</v>
      </c>
      <c r="O3174">
        <f t="shared" si="388"/>
        <v>3.5431468224033438E-2</v>
      </c>
      <c r="P3174">
        <f t="shared" si="389"/>
        <v>1</v>
      </c>
      <c r="Q3174">
        <f t="shared" si="396"/>
        <v>3418.7780714009814</v>
      </c>
    </row>
    <row r="3175" spans="1:17">
      <c r="A3175" s="842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390"/>
        <v>1.285614409540786</v>
      </c>
      <c r="G3175">
        <f>LN(F3175/参数实验室!$E$58)/参数实验室!$E$59</f>
        <v>-5.8667403901795166E-2</v>
      </c>
      <c r="H3175" s="905">
        <f>INDEX(神经网络!$F$10:$BN$70,MATCH(ROUND(G3175*2,1)/2,神经网络!$D$10:$D$70,0),MATCH(ROUND(E3175*2,1)/2,神经网络!$F$8:$BN$8,0))</f>
        <v>-0.31511370059007415</v>
      </c>
      <c r="I3175">
        <f t="shared" si="391"/>
        <v>3038814.2894616826</v>
      </c>
      <c r="J3175">
        <f t="shared" si="392"/>
        <v>2118.7128414668141</v>
      </c>
      <c r="K3175">
        <f t="shared" si="393"/>
        <v>1434.273786417356</v>
      </c>
      <c r="L3175">
        <f>MIN(MAX(L3174*(1+MAX(MIN(((B3175-B3174)/B3174)/($K$7*卓尔金历!$O$8),0),-卓尔金历!$N$11))+MIN(MAX(((B3175-B3174)/B3174)/($K$7*卓尔金历!$O$8),0),卓尔金历!$N$11),0),1)</f>
        <v>1</v>
      </c>
      <c r="M3175">
        <f t="shared" si="394"/>
        <v>661611.40940652695</v>
      </c>
      <c r="N3175">
        <f t="shared" si="395"/>
        <v>1.4438561731124833E-2</v>
      </c>
      <c r="O3175">
        <f t="shared" si="388"/>
        <v>3.5396037797462906E-2</v>
      </c>
      <c r="P3175">
        <f t="shared" si="389"/>
        <v>0.96390013416100584</v>
      </c>
      <c r="Q3175">
        <f t="shared" si="396"/>
        <v>3403.2233538432515</v>
      </c>
    </row>
    <row r="3176" spans="1:17">
      <c r="A3176" s="842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390"/>
        <v>1.261627319924691</v>
      </c>
      <c r="G3176">
        <f>LN(F3176/参数实验室!$E$58)/参数实验室!$E$59</f>
        <v>-6.8552679400977173E-2</v>
      </c>
      <c r="H3176" s="905">
        <f>INDEX(神经网络!$F$10:$BN$70,MATCH(ROUND(G3176*2,1)/2,神经网络!$D$10:$D$70,0),MATCH(ROUND(E3176*2,1)/2,神经网络!$F$8:$BN$8,0))</f>
        <v>-0.26506649628435491</v>
      </c>
      <c r="I3176">
        <f t="shared" si="391"/>
        <v>2996907.4793289294</v>
      </c>
      <c r="J3176">
        <f t="shared" si="392"/>
        <v>2211.4353681018242</v>
      </c>
      <c r="K3176">
        <f t="shared" si="393"/>
        <v>1355.1865555543284</v>
      </c>
      <c r="L3176">
        <f>MIN(MAX(L3175*(1+MAX(MIN(((B3176-B3175)/B3175)/($K$7*卓尔金历!$O$8),0),-卓尔金历!$N$11))+MIN(MAX(((B3176-B3175)/B3175)/($K$7*卓尔金历!$O$8),0),卓尔金历!$N$11),0),1)</f>
        <v>1</v>
      </c>
      <c r="M3176">
        <f t="shared" si="394"/>
        <v>652487.44819184742</v>
      </c>
      <c r="N3176">
        <f t="shared" si="395"/>
        <v>4.3763611953575171E-2</v>
      </c>
      <c r="O3176">
        <f t="shared" si="388"/>
        <v>1.8353264745978135E-2</v>
      </c>
      <c r="P3176">
        <f t="shared" si="389"/>
        <v>4.6370501164821549E-3</v>
      </c>
      <c r="Q3176">
        <f t="shared" si="396"/>
        <v>3357.985401574017</v>
      </c>
    </row>
    <row r="3177" spans="1:17">
      <c r="A3177" s="842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390"/>
        <v>1.2738113534125142</v>
      </c>
      <c r="G3177">
        <f>LN(F3177/参数实验室!$E$58)/参数实验室!$E$59</f>
        <v>-6.3508275424735985E-2</v>
      </c>
      <c r="H3177" s="905">
        <f>INDEX(神经网络!$F$10:$BN$70,MATCH(ROUND(G3177*2,1)/2,神经网络!$D$10:$D$70,0),MATCH(ROUND(E3177*2,1)/2,神经网络!$F$8:$BN$8,0))</f>
        <v>-0.31511370059007415</v>
      </c>
      <c r="I3177">
        <f t="shared" si="391"/>
        <v>3012434.6671641199</v>
      </c>
      <c r="J3177">
        <f t="shared" si="392"/>
        <v>2168.2099816447794</v>
      </c>
      <c r="K3177">
        <f t="shared" si="393"/>
        <v>1389.3648182907641</v>
      </c>
      <c r="L3177">
        <f>MIN(MAX(L3176*(1+MAX(MIN(((B3177-B3176)/B3176)/($K$7*卓尔金历!$O$8),0),-卓尔金历!$N$11))+MIN(MAX(((B3177-B3176)/B3176)/($K$7*卓尔金历!$O$8),0),卓尔金历!$N$11),0),1)</f>
        <v>0.42486348098928806</v>
      </c>
      <c r="M3177">
        <f t="shared" si="394"/>
        <v>655868.031422414</v>
      </c>
      <c r="N3177">
        <f t="shared" si="395"/>
        <v>-1.954630331075282E-2</v>
      </c>
      <c r="O3177">
        <f t="shared" si="388"/>
        <v>1.7547365241564149E-2</v>
      </c>
      <c r="P3177">
        <f t="shared" si="389"/>
        <v>1.6373271054696357E-2</v>
      </c>
      <c r="Q3177">
        <f t="shared" si="396"/>
        <v>3358.0660767766039</v>
      </c>
    </row>
    <row r="3178" spans="1:17">
      <c r="A3178" s="842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390"/>
        <v>1.26538254957631</v>
      </c>
      <c r="G3178">
        <f>LN(F3178/参数实验室!$E$58)/参数实验室!$E$59</f>
        <v>-6.6992773410929504E-2</v>
      </c>
      <c r="H3178" s="905">
        <f>INDEX(神经网络!$F$10:$BN$70,MATCH(ROUND(G3178*2,1)/2,神经网络!$D$10:$D$70,0),MATCH(ROUND(E3178*2,1)/2,神经网络!$F$8:$BN$8,0))</f>
        <v>-0.35841206918541058</v>
      </c>
      <c r="I3178">
        <f t="shared" si="391"/>
        <v>3011788.0259073055</v>
      </c>
      <c r="J3178">
        <f t="shared" si="392"/>
        <v>2169.686979370329</v>
      </c>
      <c r="K3178">
        <f t="shared" si="393"/>
        <v>1388.1209845216313</v>
      </c>
      <c r="L3178">
        <f>MIN(MAX(L3177*(1+MAX(MIN(((B3178-B3177)/B3177)/($K$7*卓尔金历!$O$8),0),-卓尔金历!$N$11))+MIN(MAX(((B3178-B3177)/B3177)/($K$7*卓尔金历!$O$8),0),卓尔金历!$N$11),0),1)</f>
        <v>0.44490749963110177</v>
      </c>
      <c r="M3178">
        <f t="shared" si="394"/>
        <v>655808.21621142665</v>
      </c>
      <c r="N3178">
        <f t="shared" si="395"/>
        <v>6.8120603541778921E-4</v>
      </c>
      <c r="O3178">
        <f t="shared" si="388"/>
        <v>1.7562618198566693E-2</v>
      </c>
      <c r="P3178">
        <f t="shared" si="389"/>
        <v>1</v>
      </c>
      <c r="Q3178">
        <f t="shared" si="396"/>
        <v>3358.0542743729984</v>
      </c>
    </row>
    <row r="3179" spans="1:17">
      <c r="A3179" s="842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390"/>
        <v>1.3127959210566886</v>
      </c>
      <c r="G3179">
        <f>LN(F3179/参数实验室!$E$58)/参数实验室!$E$59</f>
        <v>-4.7686192455086367E-2</v>
      </c>
      <c r="H3179" s="905">
        <f>INDEX(神经网络!$F$10:$BN$70,MATCH(ROUND(G3179*2,1)/2,神经网络!$D$10:$D$70,0),MATCH(ROUND(E3179*2,1)/2,神经网络!$F$8:$BN$8,0))</f>
        <v>-0.35841206918541058</v>
      </c>
      <c r="I3179">
        <f t="shared" si="391"/>
        <v>3051870.2564394902</v>
      </c>
      <c r="J3179">
        <f t="shared" si="392"/>
        <v>2089.1228095447036</v>
      </c>
      <c r="K3179">
        <f t="shared" si="393"/>
        <v>1460.8381290445077</v>
      </c>
      <c r="L3179">
        <f>MIN(MAX(L3178*(1+MAX(MIN(((B3179-B3178)/B3178)/($K$7*卓尔金历!$O$8),0),-卓尔金历!$N$11))+MIN(MAX(((B3179-B3178)/B3178)/($K$7*卓尔金历!$O$8),0),卓尔金历!$N$11),0),1)</f>
        <v>0</v>
      </c>
      <c r="M3179">
        <f t="shared" si="394"/>
        <v>659691.27583536669</v>
      </c>
      <c r="N3179">
        <f t="shared" si="395"/>
        <v>-3.7131701757737431E-2</v>
      </c>
      <c r="O3179">
        <f t="shared" si="388"/>
        <v>1.9666331126028089E-2</v>
      </c>
      <c r="P3179">
        <f t="shared" si="389"/>
        <v>6.4004677856090734E-3</v>
      </c>
      <c r="Q3179">
        <f t="shared" si="396"/>
        <v>3402.744771980133</v>
      </c>
    </row>
    <row r="3180" spans="1:17">
      <c r="A3180" s="842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390"/>
        <v>1.3157728970633193</v>
      </c>
      <c r="G3180">
        <f>LN(F3180/参数实验室!$E$58)/参数实验室!$E$59</f>
        <v>-4.6497348890854794E-2</v>
      </c>
      <c r="H3180" s="905">
        <f>INDEX(神经网络!$F$10:$BN$70,MATCH(ROUND(G3180*2,1)/2,神经网络!$D$10:$D$70,0),MATCH(ROUND(E3180*2,1)/2,神经网络!$F$8:$BN$8,0))</f>
        <v>-0.35841206918541058</v>
      </c>
      <c r="I3180">
        <f t="shared" si="391"/>
        <v>3047134.6893175147</v>
      </c>
      <c r="J3180">
        <f t="shared" si="392"/>
        <v>2098.1673660268871</v>
      </c>
      <c r="K3180">
        <f t="shared" si="393"/>
        <v>1452.2839019689848</v>
      </c>
      <c r="L3180">
        <f>MIN(MAX(L3179*(1+MAX(MIN(((B3180-B3179)/B3179)/($K$7*卓尔金历!$O$8),0),-卓尔金历!$N$11))+MIN(MAX(((B3180-B3179)/B3179)/($K$7*卓尔金历!$O$8),0),卓尔金历!$N$11),0),1)</f>
        <v>0.12738832149640944</v>
      </c>
      <c r="M3180">
        <f t="shared" si="394"/>
        <v>659691.27583536669</v>
      </c>
      <c r="N3180">
        <f t="shared" si="395"/>
        <v>4.329356053584448E-3</v>
      </c>
      <c r="O3180">
        <f t="shared" ref="O3180:O3243" si="397">STDEVP(N3160:N3180)</f>
        <v>1.9660326297639533E-2</v>
      </c>
      <c r="P3180">
        <f t="shared" ref="P3180:P3243" si="398">MIN(O3179*MAX(1-LN(MAX(ABS(N3180),0.0001)/O3180),0)+MAX(-LN(MAX(ABS(N3180),0.0001)/O3180),0),1)</f>
        <v>1</v>
      </c>
      <c r="Q3180">
        <f t="shared" si="396"/>
        <v>3402.7109774026108</v>
      </c>
    </row>
    <row r="3181" spans="1:17">
      <c r="A3181" s="842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390"/>
        <v>1.2961631057588652</v>
      </c>
      <c r="G3181">
        <f>LN(F3181/参数实验室!$E$58)/参数实验室!$E$59</f>
        <v>-5.4378454419753995E-2</v>
      </c>
      <c r="H3181" s="905">
        <f>INDEX(神经网络!$F$10:$BN$70,MATCH(ROUND(G3181*2,1)/2,神经网络!$D$10:$D$70,0),MATCH(ROUND(E3181*2,1)/2,神经网络!$F$8:$BN$8,0))</f>
        <v>-0.35841206918541058</v>
      </c>
      <c r="I3181">
        <f t="shared" si="391"/>
        <v>3042502.2983119595</v>
      </c>
      <c r="J3181">
        <f t="shared" si="392"/>
        <v>2107.0669777742237</v>
      </c>
      <c r="K3181">
        <f t="shared" si="393"/>
        <v>1443.9513932897721</v>
      </c>
      <c r="L3181">
        <f>MIN(MAX(L3180*(1+MAX(MIN(((B3181-B3180)/B3180)/($K$7*卓尔金历!$O$8),0),-卓尔金历!$N$11))+MIN(MAX(((B3181-B3180)/B3180)/($K$7*卓尔金历!$O$8),0),卓尔金历!$N$11),0),1)</f>
        <v>0.25219483279128047</v>
      </c>
      <c r="M3181">
        <f t="shared" si="394"/>
        <v>659563.51906797406</v>
      </c>
      <c r="N3181">
        <f t="shared" si="395"/>
        <v>4.2416119378449885E-3</v>
      </c>
      <c r="O3181">
        <f t="shared" si="397"/>
        <v>1.8784971236440091E-2</v>
      </c>
      <c r="P3181">
        <f t="shared" si="398"/>
        <v>1</v>
      </c>
      <c r="Q3181">
        <f t="shared" si="396"/>
        <v>3397.5380233545065</v>
      </c>
    </row>
    <row r="3182" spans="1:17">
      <c r="A3182" s="842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390"/>
        <v>1.2902967375932191</v>
      </c>
      <c r="G3182">
        <f>LN(F3182/参数实验室!$E$58)/参数实验室!$E$59</f>
        <v>-5.6759308959312839E-2</v>
      </c>
      <c r="H3182" s="905">
        <f>INDEX(神经网络!$F$10:$BN$70,MATCH(ROUND(G3182*2,1)/2,神经网络!$D$10:$D$70,0),MATCH(ROUND(E3182*2,1)/2,神经网络!$F$8:$BN$8,0))</f>
        <v>-0.35841206918541058</v>
      </c>
      <c r="I3182">
        <f t="shared" si="391"/>
        <v>3055234.5005276487</v>
      </c>
      <c r="J3182">
        <f t="shared" si="392"/>
        <v>2082.4650959658361</v>
      </c>
      <c r="K3182">
        <f t="shared" si="393"/>
        <v>1467.1239899512684</v>
      </c>
      <c r="L3182">
        <f>MIN(MAX(L3181*(1+MAX(MIN(((B3182-B3181)/B3181)/($K$7*卓尔金历!$O$8),0),-卓尔金历!$N$11))+MIN(MAX(((B3182-B3181)/B3181)/($K$7*卓尔金历!$O$8),0),卓尔金历!$N$11),0),1)</f>
        <v>0.16555203217213993</v>
      </c>
      <c r="M3182">
        <f t="shared" si="394"/>
        <v>660259.60911354609</v>
      </c>
      <c r="N3182">
        <f t="shared" si="395"/>
        <v>-1.1675889787981725E-2</v>
      </c>
      <c r="O3182">
        <f t="shared" si="397"/>
        <v>1.8796415418972062E-2</v>
      </c>
      <c r="P3182">
        <f t="shared" si="398"/>
        <v>0.50386941930830909</v>
      </c>
      <c r="Q3182">
        <f t="shared" si="396"/>
        <v>3411.7559719071974</v>
      </c>
    </row>
    <row r="3183" spans="1:17">
      <c r="A3183" s="842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390"/>
        <v>1.2724570372785107</v>
      </c>
      <c r="G3183">
        <f>LN(F3183/参数实验室!$E$58)/参数实验室!$E$59</f>
        <v>-6.4066597059777339E-2</v>
      </c>
      <c r="H3183" s="905">
        <f>INDEX(神经网络!$F$10:$BN$70,MATCH(ROUND(G3183*2,1)/2,神经网络!$D$10:$D$70,0),MATCH(ROUND(E3183*2,1)/2,神经网络!$F$8:$BN$8,0))</f>
        <v>-0.31511370059007415</v>
      </c>
      <c r="I3183">
        <f t="shared" si="391"/>
        <v>3040300.5583348298</v>
      </c>
      <c r="J3183">
        <f t="shared" si="392"/>
        <v>2110.8655328997174</v>
      </c>
      <c r="K3183">
        <f t="shared" si="393"/>
        <v>1440.3099159795072</v>
      </c>
      <c r="L3183">
        <f>MIN(MAX(L3182*(1+MAX(MIN(((B3183-B3182)/B3182)/($K$7*卓尔金历!$O$8),0),-卓尔金历!$N$11))+MIN(MAX(((B3183-B3182)/B3182)/($K$7*卓尔金历!$O$8),0),卓尔金历!$N$11),0),1)</f>
        <v>0.56683765621404436</v>
      </c>
      <c r="M3183">
        <f t="shared" si="394"/>
        <v>659725.31650896999</v>
      </c>
      <c r="N3183">
        <f t="shared" si="395"/>
        <v>1.3637893374010737E-2</v>
      </c>
      <c r="O3183">
        <f t="shared" si="397"/>
        <v>1.8984403912734774E-2</v>
      </c>
      <c r="P3183">
        <f t="shared" si="398"/>
        <v>0.35577922265804285</v>
      </c>
      <c r="Q3183">
        <f t="shared" si="396"/>
        <v>3403.3531360924017</v>
      </c>
    </row>
    <row r="3184" spans="1:17">
      <c r="A3184" s="842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390"/>
        <v>1.2330001903169763</v>
      </c>
      <c r="G3184">
        <f>LN(F3184/参数实验室!$E$58)/参数实验室!$E$59</f>
        <v>-8.0599146654344769E-2</v>
      </c>
      <c r="H3184" s="905">
        <f>INDEX(神经网络!$F$10:$BN$70,MATCH(ROUND(G3184*2,1)/2,神经网络!$D$10:$D$70,0),MATCH(ROUND(E3184*2,1)/2,神经网络!$F$8:$BN$8,0))</f>
        <v>-0.41726090965651258</v>
      </c>
      <c r="I3184">
        <f t="shared" si="391"/>
        <v>3032821.521754452</v>
      </c>
      <c r="J3184">
        <f t="shared" si="392"/>
        <v>2127.3442129204668</v>
      </c>
      <c r="K3184">
        <f t="shared" si="393"/>
        <v>1425.6374230999154</v>
      </c>
      <c r="L3184">
        <f>MIN(MAX(L3183*(1+MAX(MIN(((B3184-B3183)/B3183)/($K$7*卓尔金历!$O$8),0),-卓尔金历!$N$11))+MIN(MAX(((B3184-B3183)/B3183)/($K$7*卓尔金历!$O$8),0),卓尔金历!$N$11),0),1)</f>
        <v>0.7965414473526139</v>
      </c>
      <c r="M3184">
        <f t="shared" si="394"/>
        <v>658805.39455822937</v>
      </c>
      <c r="N3184">
        <f t="shared" si="395"/>
        <v>7.8065986506078086E-3</v>
      </c>
      <c r="O3184">
        <f t="shared" si="397"/>
        <v>1.8926665265580019E-2</v>
      </c>
      <c r="P3184">
        <f t="shared" si="398"/>
        <v>0.92139946962442154</v>
      </c>
      <c r="Q3184">
        <f t="shared" si="396"/>
        <v>3400.3745048915589</v>
      </c>
    </row>
    <row r="3185" spans="1:17">
      <c r="A3185" s="842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390"/>
        <v>1.1770566575817769</v>
      </c>
      <c r="G3185">
        <f>LN(F3185/参数实验室!$E$58)/参数实验室!$E$59</f>
        <v>-0.10496991179595576</v>
      </c>
      <c r="H3185" s="905">
        <f>INDEX(神经网络!$F$10:$BN$70,MATCH(ROUND(G3185*2,1)/2,神经网络!$D$10:$D$70,0),MATCH(ROUND(E3185*2,1)/2,神经网络!$F$8:$BN$8,0))</f>
        <v>-0.41726090965651258</v>
      </c>
      <c r="I3185">
        <f t="shared" si="391"/>
        <v>2996391.0569831436</v>
      </c>
      <c r="J3185">
        <f t="shared" si="392"/>
        <v>2188.5860097362361</v>
      </c>
      <c r="K3185">
        <f t="shared" si="393"/>
        <v>1369.09906380342</v>
      </c>
      <c r="L3185">
        <f>MIN(MAX(L3184*(1+MAX(MIN(((B3185-B3184)/B3184)/($K$7*卓尔金历!$O$8),0),-卓尔金历!$N$11))+MIN(MAX(((B3185-B3184)/B3184)/($K$7*卓尔金历!$O$8),0),卓尔金历!$N$11),0),1)</f>
        <v>1</v>
      </c>
      <c r="M3185">
        <f t="shared" si="394"/>
        <v>652501.87094359519</v>
      </c>
      <c r="N3185">
        <f t="shared" si="395"/>
        <v>2.8787911445555477E-2</v>
      </c>
      <c r="O3185">
        <f t="shared" si="397"/>
        <v>1.7219084918603973E-2</v>
      </c>
      <c r="P3185">
        <f t="shared" si="398"/>
        <v>9.1995479026772322E-3</v>
      </c>
      <c r="Q3185">
        <f t="shared" si="396"/>
        <v>3362.7394487849601</v>
      </c>
    </row>
    <row r="3186" spans="1:17">
      <c r="A3186" s="842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390"/>
        <v>1.1153113906605268</v>
      </c>
      <c r="G3186">
        <f>LN(F3186/参数实验室!$E$58)/参数实验室!$E$59</f>
        <v>-0.13325079243310126</v>
      </c>
      <c r="H3186" s="905">
        <f>INDEX(神经网络!$F$10:$BN$70,MATCH(ROUND(G3186*2,1)/2,神经网络!$D$10:$D$70,0),MATCH(ROUND(E3186*2,1)/2,神经网络!$F$8:$BN$8,0))</f>
        <v>-0.46789075911576716</v>
      </c>
      <c r="I3186">
        <f t="shared" si="391"/>
        <v>2935681.7995032934</v>
      </c>
      <c r="J3186">
        <f t="shared" si="392"/>
        <v>2294.8564175411916</v>
      </c>
      <c r="K3186">
        <f t="shared" si="393"/>
        <v>1279.2442163543765</v>
      </c>
      <c r="L3186">
        <f>MIN(MAX(L3185*(1+MAX(MIN(((B3186-B3185)/B3185)/($K$7*卓尔金历!$O$8),0),-卓尔金历!$N$11))+MIN(MAX(((B3186-B3185)/B3185)/($K$7*卓尔金历!$O$8),0),卓尔金历!$N$11),0),1)</f>
        <v>1</v>
      </c>
      <c r="M3186">
        <f t="shared" si="394"/>
        <v>639281.66592500126</v>
      </c>
      <c r="N3186">
        <f t="shared" si="395"/>
        <v>4.8556651341183948E-2</v>
      </c>
      <c r="O3186">
        <f t="shared" si="397"/>
        <v>1.9624710846788816E-2</v>
      </c>
      <c r="P3186">
        <f t="shared" si="398"/>
        <v>1.6195986206669565E-3</v>
      </c>
      <c r="Q3186">
        <f t="shared" si="396"/>
        <v>3362.1126673378153</v>
      </c>
    </row>
    <row r="3187" spans="1:17">
      <c r="A3187" s="842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390"/>
        <v>1.144768358885381</v>
      </c>
      <c r="G3187">
        <f>LN(F3187/参数实验室!$E$58)/参数实验室!$E$59</f>
        <v>-0.11956854567411698</v>
      </c>
      <c r="H3187" s="905">
        <f>INDEX(神经网络!$F$10:$BN$70,MATCH(ROUND(G3187*2,1)/2,神经网络!$D$10:$D$70,0),MATCH(ROUND(E3187*2,1)/2,神经网络!$F$8:$BN$8,0))</f>
        <v>-0.32074218239021657</v>
      </c>
      <c r="I3187">
        <f t="shared" si="391"/>
        <v>2963317.7387463739</v>
      </c>
      <c r="J3187">
        <f t="shared" si="392"/>
        <v>2248.684671401772</v>
      </c>
      <c r="K3187">
        <f t="shared" si="393"/>
        <v>1317.800479735168</v>
      </c>
      <c r="L3187">
        <f>MIN(MAX(L3186*(1+MAX(MIN(((B3187-B3186)/B3186)/($K$7*卓尔金历!$O$8),0),-卓尔金历!$N$11))+MIN(MAX(((B3187-B3186)/B3186)/($K$7*卓尔金历!$O$8),0),卓尔金历!$N$11),0),1)</f>
        <v>0.40799265932826845</v>
      </c>
      <c r="M3187">
        <f t="shared" si="394"/>
        <v>645299.73957375565</v>
      </c>
      <c r="N3187">
        <f t="shared" si="395"/>
        <v>-2.0119666653868523E-2</v>
      </c>
      <c r="O3187">
        <f t="shared" si="397"/>
        <v>2.0425415640655219E-2</v>
      </c>
      <c r="P3187">
        <f t="shared" si="398"/>
        <v>3.5002907862403287E-2</v>
      </c>
      <c r="Q3187">
        <f t="shared" si="396"/>
        <v>3362.1639280823829</v>
      </c>
    </row>
    <row r="3188" spans="1:17">
      <c r="A3188" s="842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390"/>
        <v>1.145306859295758</v>
      </c>
      <c r="G3188">
        <f>LN(F3188/参数实验室!$E$58)/参数实验室!$E$59</f>
        <v>-0.11932171175307119</v>
      </c>
      <c r="H3188" s="905">
        <f>INDEX(神经网络!$F$10:$BN$70,MATCH(ROUND(G3188*2,1)/2,神经网络!$D$10:$D$70,0),MATCH(ROUND(E3188*2,1)/2,神经网络!$F$8:$BN$8,0))</f>
        <v>-0.32074218239021657</v>
      </c>
      <c r="I3188">
        <f t="shared" si="391"/>
        <v>2944457.6417771494</v>
      </c>
      <c r="J3188">
        <f t="shared" si="392"/>
        <v>2293.305556442273</v>
      </c>
      <c r="K3188">
        <f t="shared" si="393"/>
        <v>1283.9360343874296</v>
      </c>
      <c r="L3188">
        <f>MIN(MAX(L3187*(1+MAX(MIN(((B3188-B3187)/B3187)/($K$7*卓尔金历!$O$8),0),-卓尔金历!$N$11))+MIN(MAX(((B3188-B3187)/B3187)/($K$7*卓尔金历!$O$8),0),卓尔金历!$N$11),0),1)</f>
        <v>0.99186235055943406</v>
      </c>
      <c r="M3188">
        <f t="shared" si="394"/>
        <v>643624.10412421194</v>
      </c>
      <c r="N3188">
        <f t="shared" si="395"/>
        <v>1.9843104552620838E-2</v>
      </c>
      <c r="O3188">
        <f t="shared" si="397"/>
        <v>2.0608738789093032E-2</v>
      </c>
      <c r="P3188">
        <f t="shared" si="398"/>
        <v>5.9057323713899233E-2</v>
      </c>
      <c r="Q3188">
        <f t="shared" si="396"/>
        <v>3361.4149161959654</v>
      </c>
    </row>
    <row r="3189" spans="1:17">
      <c r="A3189" s="842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390"/>
        <v>1.1473950377022728</v>
      </c>
      <c r="G3189">
        <f>LN(F3189/参数实验室!$E$58)/参数实验室!$E$59</f>
        <v>-0.11836564399404188</v>
      </c>
      <c r="H3189" s="905">
        <f>INDEX(神经网络!$F$10:$BN$70,MATCH(ROUND(G3189*2,1)/2,神经网络!$D$10:$D$70,0),MATCH(ROUND(E3189*2,1)/2,神经网络!$F$8:$BN$8,0))</f>
        <v>-0.36794061526089811</v>
      </c>
      <c r="I3189">
        <f t="shared" si="391"/>
        <v>2953577.2163097779</v>
      </c>
      <c r="J3189">
        <f t="shared" si="392"/>
        <v>2271.1605857707114</v>
      </c>
      <c r="K3189">
        <f t="shared" si="393"/>
        <v>1300.4704444126705</v>
      </c>
      <c r="L3189">
        <f>MIN(MAX(L3188*(1+MAX(MIN(((B3189-B3188)/B3188)/($K$7*卓尔金历!$O$8),0),-卓尔金历!$N$11))+MIN(MAX(((B3189-B3188)/B3188)/($K$7*卓尔金历!$O$8),0),卓尔金历!$N$11),0),1)</f>
        <v>0.7100429398186745</v>
      </c>
      <c r="M3189">
        <f t="shared" si="394"/>
        <v>645601.31491438241</v>
      </c>
      <c r="N3189">
        <f t="shared" si="395"/>
        <v>-9.6563541693572581E-3</v>
      </c>
      <c r="O3189">
        <f t="shared" si="397"/>
        <v>2.0786976970594843E-2</v>
      </c>
      <c r="P3189">
        <f t="shared" si="398"/>
        <v>0.8031201972886578</v>
      </c>
      <c r="Q3189">
        <f t="shared" si="396"/>
        <v>3362.0297604959837</v>
      </c>
    </row>
    <row r="3190" spans="1:17">
      <c r="A3190" s="842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390"/>
        <v>1.1219474094694502</v>
      </c>
      <c r="G3190">
        <f>LN(F3190/参数实验室!$E$58)/参数实验室!$E$59</f>
        <v>-0.1301372040400566</v>
      </c>
      <c r="H3190" s="905">
        <f>INDEX(神经网络!$F$10:$BN$70,MATCH(ROUND(G3190*2,1)/2,神经网络!$D$10:$D$70,0),MATCH(ROUND(E3190*2,1)/2,神经网络!$F$8:$BN$8,0))</f>
        <v>-0.42438257751774672</v>
      </c>
      <c r="I3190">
        <f t="shared" si="391"/>
        <v>2917894.4838188118</v>
      </c>
      <c r="J3190">
        <f t="shared" si="392"/>
        <v>2345.7332891744063</v>
      </c>
      <c r="K3190">
        <f t="shared" si="393"/>
        <v>1243.9157074186303</v>
      </c>
      <c r="L3190">
        <f>MIN(MAX(L3189*(1+MAX(MIN(((B3190-B3189)/B3189)/($K$7*卓尔金历!$O$8),0),-卓尔金历!$N$11))+MIN(MAX(((B3190-B3189)/B3189)/($K$7*卓尔金历!$O$8),0),卓尔金历!$N$11),0),1)</f>
        <v>1</v>
      </c>
      <c r="M3190">
        <f t="shared" si="394"/>
        <v>640063.24040331168</v>
      </c>
      <c r="N3190">
        <f t="shared" si="395"/>
        <v>3.283462379142546E-2</v>
      </c>
      <c r="O3190">
        <f t="shared" si="397"/>
        <v>2.1094575617281987E-2</v>
      </c>
      <c r="P3190">
        <f t="shared" si="398"/>
        <v>1.1589412445168625E-2</v>
      </c>
      <c r="Q3190">
        <f t="shared" si="396"/>
        <v>3329.4091656501569</v>
      </c>
    </row>
    <row r="3191" spans="1:17">
      <c r="A3191" s="842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390"/>
        <v>1.1104860908617371</v>
      </c>
      <c r="G3191">
        <f>LN(F3191/参数实验室!$E$58)/参数实验室!$E$59</f>
        <v>-0.1355264550637128</v>
      </c>
      <c r="H3191" s="905">
        <f>INDEX(神经网络!$F$10:$BN$70,MATCH(ROUND(G3191*2,1)/2,神经网络!$D$10:$D$70,0),MATCH(ROUND(E3191*2,1)/2,神经网络!$F$8:$BN$8,0))</f>
        <v>-0.42438257751774672</v>
      </c>
      <c r="I3191">
        <f t="shared" si="391"/>
        <v>2908116.166733251</v>
      </c>
      <c r="J3191">
        <f t="shared" si="392"/>
        <v>2364.2564722078046</v>
      </c>
      <c r="K3191">
        <f t="shared" si="393"/>
        <v>1230.0341358556484</v>
      </c>
      <c r="L3191">
        <f>MIN(MAX(L3190*(1+MAX(MIN(((B3191-B3190)/B3190)/($K$7*卓尔金历!$O$8),0),-卓尔金历!$N$11))+MIN(MAX(((B3191-B3190)/B3190)/($K$7*卓尔金历!$O$8),0),卓尔金历!$N$11),0),1)</f>
        <v>1</v>
      </c>
      <c r="M3191">
        <f t="shared" si="394"/>
        <v>637918.28918791201</v>
      </c>
      <c r="N3191">
        <f t="shared" si="395"/>
        <v>7.8965426798022278E-3</v>
      </c>
      <c r="O3191">
        <f t="shared" si="397"/>
        <v>2.0636723513857678E-2</v>
      </c>
      <c r="P3191">
        <f t="shared" si="398"/>
        <v>1</v>
      </c>
      <c r="Q3191">
        <f t="shared" si="396"/>
        <v>3329.2798583265367</v>
      </c>
    </row>
    <row r="3192" spans="1:17">
      <c r="A3192" s="842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390"/>
        <v>1.0775383105416696</v>
      </c>
      <c r="G3192">
        <f>LN(F3192/参数实验室!$E$58)/参数实验室!$E$59</f>
        <v>-0.15133439845416735</v>
      </c>
      <c r="H3192" s="905">
        <f>INDEX(神经网络!$F$10:$BN$70,MATCH(ROUND(G3192*2,1)/2,神经网络!$D$10:$D$70,0),MATCH(ROUND(E3192*2,1)/2,神经网络!$F$8:$BN$8,0))</f>
        <v>-0.37219283649664259</v>
      </c>
      <c r="I3192">
        <f t="shared" si="391"/>
        <v>2885526.5656718207</v>
      </c>
      <c r="J3192">
        <f t="shared" si="392"/>
        <v>2407.5311507920587</v>
      </c>
      <c r="K3192">
        <f t="shared" si="393"/>
        <v>1198.5417363021472</v>
      </c>
      <c r="L3192">
        <f>MIN(MAX(L3191*(1+MAX(MIN(((B3192-B3191)/B3191)/($K$7*卓尔金历!$O$8),0),-卓尔金历!$N$11))+MIN(MAX(((B3192-B3191)/B3191)/($K$7*卓尔金历!$O$8),0),卓尔金历!$N$11),0),1)</f>
        <v>1</v>
      </c>
      <c r="M3192">
        <f t="shared" si="394"/>
        <v>632963.0814739326</v>
      </c>
      <c r="N3192">
        <f t="shared" si="395"/>
        <v>1.8303715816348477E-2</v>
      </c>
      <c r="O3192">
        <f t="shared" si="397"/>
        <v>2.0790348971364402E-2</v>
      </c>
      <c r="P3192">
        <f t="shared" si="398"/>
        <v>0.15065032632848463</v>
      </c>
      <c r="Q3192">
        <f t="shared" si="396"/>
        <v>3303.4187511665937</v>
      </c>
    </row>
    <row r="3193" spans="1:17">
      <c r="A3193" s="842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390"/>
        <v>1.0494117049061695</v>
      </c>
      <c r="G3193">
        <f>LN(F3193/参数实验室!$E$58)/参数实验室!$E$59</f>
        <v>-0.16521645790700004</v>
      </c>
      <c r="H3193" s="905">
        <f>INDEX(神经网络!$F$10:$BN$70,MATCH(ROUND(G3193*2,1)/2,神经网络!$D$10:$D$70,0),MATCH(ROUND(E3193*2,1)/2,神经网络!$F$8:$BN$8,0))</f>
        <v>-0.32324466481376596</v>
      </c>
      <c r="I3193">
        <f t="shared" si="391"/>
        <v>2838923.2910031495</v>
      </c>
      <c r="J3193">
        <f t="shared" si="392"/>
        <v>2512.002033039375</v>
      </c>
      <c r="K3193">
        <f t="shared" si="393"/>
        <v>1130.1437075543363</v>
      </c>
      <c r="L3193">
        <f>MIN(MAX(L3192*(1+MAX(MIN(((B3193-B3192)/B3192)/($K$7*卓尔金历!$O$8),0),-卓尔金历!$N$11))+MIN(MAX(((B3193-B3192)/B3192)/($K$7*卓尔金历!$O$8),0),卓尔金历!$N$11),0),1)</f>
        <v>1</v>
      </c>
      <c r="M3193">
        <f t="shared" si="394"/>
        <v>622740.28446627781</v>
      </c>
      <c r="N3193">
        <f t="shared" si="395"/>
        <v>4.3393366774484382E-2</v>
      </c>
      <c r="O3193">
        <f t="shared" si="397"/>
        <v>2.2168069636978534E-2</v>
      </c>
      <c r="P3193">
        <f t="shared" si="398"/>
        <v>6.8264353820342424E-3</v>
      </c>
      <c r="Q3193">
        <f t="shared" si="396"/>
        <v>3295.3811756992313</v>
      </c>
    </row>
    <row r="3194" spans="1:17">
      <c r="A3194" s="842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390"/>
        <v>0.98154144539652521</v>
      </c>
      <c r="G3194">
        <f>LN(F3194/参数实验室!$E$58)/参数实验室!$E$59</f>
        <v>-0.20030860109785978</v>
      </c>
      <c r="H3194" s="905">
        <f>INDEX(神经网络!$F$10:$BN$70,MATCH(ROUND(G3194*2,1)/2,神经网络!$D$10:$D$70,0),MATCH(ROUND(E3194*2,1)/2,神经网络!$F$8:$BN$8,0))</f>
        <v>-0.27026703761481252</v>
      </c>
      <c r="I3194">
        <f t="shared" si="391"/>
        <v>2756765.2397559555</v>
      </c>
      <c r="J3194">
        <f t="shared" si="392"/>
        <v>2736.8997737520353</v>
      </c>
      <c r="K3194">
        <f t="shared" si="393"/>
        <v>1007.2583827125999</v>
      </c>
      <c r="L3194">
        <f>MIN(MAX(L3193*(1+MAX(MIN(((B3194-B3193)/B3193)/($K$7*卓尔金历!$O$8),0),-卓尔金历!$N$11))+MIN(MAX(((B3194-B3193)/B3193)/($K$7*卓尔金历!$O$8),0),卓尔金历!$N$11),0),1)</f>
        <v>1</v>
      </c>
      <c r="M3194">
        <f t="shared" si="394"/>
        <v>604718.26591895951</v>
      </c>
      <c r="N3194">
        <f t="shared" si="395"/>
        <v>8.9529282920423114E-2</v>
      </c>
      <c r="O3194">
        <f t="shared" si="397"/>
        <v>2.8039964937872214E-2</v>
      </c>
      <c r="P3194">
        <f t="shared" si="398"/>
        <v>0</v>
      </c>
      <c r="Q3194">
        <f t="shared" si="396"/>
        <v>3294.7301530294512</v>
      </c>
    </row>
    <row r="3195" spans="1:17">
      <c r="A3195" s="842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390"/>
        <v>0.96912847407925562</v>
      </c>
      <c r="G3195">
        <f>LN(F3195/参数实验室!$E$58)/参数实验室!$E$59</f>
        <v>-0.20698844586061838</v>
      </c>
      <c r="H3195" s="905">
        <f>INDEX(神经网络!$F$10:$BN$70,MATCH(ROUND(G3195*2,1)/2,神经网络!$D$10:$D$70,0),MATCH(ROUND(E3195*2,1)/2,神经网络!$F$8:$BN$8,0))</f>
        <v>-0.32434028859947672</v>
      </c>
      <c r="I3195">
        <f t="shared" si="391"/>
        <v>2750592.704075811</v>
      </c>
      <c r="J3195">
        <f t="shared" si="392"/>
        <v>2759.5738518015946</v>
      </c>
      <c r="K3195">
        <f t="shared" si="393"/>
        <v>996.74545846275498</v>
      </c>
      <c r="L3195">
        <f>MIN(MAX(L3194*(1+MAX(MIN(((B3195-B3194)/B3194)/($K$7*卓尔金历!$O$8),0),-卓尔金历!$N$11))+MIN(MAX(((B3195-B3194)/B3194)/($K$7*卓尔金历!$O$8),0),卓尔金历!$N$11),0),1)</f>
        <v>1</v>
      </c>
      <c r="M3195">
        <f t="shared" si="394"/>
        <v>603364.27138254035</v>
      </c>
      <c r="N3195">
        <f t="shared" si="395"/>
        <v>8.2845847213743468E-3</v>
      </c>
      <c r="O3195">
        <f t="shared" si="397"/>
        <v>2.7490892860190561E-2</v>
      </c>
      <c r="P3195">
        <f t="shared" si="398"/>
        <v>1</v>
      </c>
      <c r="Q3195">
        <f t="shared" si="396"/>
        <v>3294.7301530294512</v>
      </c>
    </row>
    <row r="3196" spans="1:17">
      <c r="A3196" s="842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390"/>
        <v>0.84588694750616678</v>
      </c>
      <c r="G3196">
        <f>LN(F3196/参数实验室!$E$58)/参数实验室!$E$59</f>
        <v>-0.27837461495796562</v>
      </c>
      <c r="H3196" s="905">
        <f>INDEX(神经网络!$F$10:$BN$70,MATCH(ROUND(G3196*2,1)/2,神经网络!$D$10:$D$70,0),MATCH(ROUND(E3196*2,1)/2,神经网络!$F$8:$BN$8,0))</f>
        <v>-0.42945581178775971</v>
      </c>
      <c r="I3196">
        <f t="shared" si="391"/>
        <v>2642467.9996721372</v>
      </c>
      <c r="J3196">
        <f t="shared" si="392"/>
        <v>3094.0304505007675</v>
      </c>
      <c r="K3196">
        <f t="shared" si="393"/>
        <v>854.0536500681352</v>
      </c>
      <c r="L3196">
        <f>MIN(MAX(L3195*(1+MAX(MIN(((B3196-B3195)/B3195)/($K$7*卓尔金历!$O$8),0),-卓尔金历!$N$11))+MIN(MAX(((B3196-B3195)/B3195)/($K$7*卓尔金历!$O$8),0),卓尔金历!$N$11),0),1)</f>
        <v>1</v>
      </c>
      <c r="M3196">
        <f t="shared" si="394"/>
        <v>579646.2620261187</v>
      </c>
      <c r="N3196">
        <f t="shared" si="395"/>
        <v>0.12119864031934562</v>
      </c>
      <c r="O3196">
        <f t="shared" si="397"/>
        <v>3.5775973721941398E-2</v>
      </c>
      <c r="P3196">
        <f t="shared" si="398"/>
        <v>0</v>
      </c>
      <c r="Q3196">
        <f t="shared" si="396"/>
        <v>3165.2156220855195</v>
      </c>
    </row>
    <row r="3197" spans="1:17">
      <c r="A3197" s="842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390"/>
        <v>0.79712825424380407</v>
      </c>
      <c r="G3197">
        <f>LN(F3197/参数实验室!$E$58)/参数实验室!$E$59</f>
        <v>-0.30953526866310854</v>
      </c>
      <c r="H3197" s="905">
        <f>INDEX(神经网络!$F$10:$BN$70,MATCH(ROUND(G3197*2,1)/2,神经网络!$D$10:$D$70,0),MATCH(ROUND(E3197*2,1)/2,神经网络!$F$8:$BN$8,0))</f>
        <v>-0.37518542974089059</v>
      </c>
      <c r="I3197">
        <f t="shared" si="391"/>
        <v>2597048.9189885547</v>
      </c>
      <c r="J3197">
        <f t="shared" si="392"/>
        <v>3217.8629679581709</v>
      </c>
      <c r="K3197">
        <f t="shared" si="393"/>
        <v>807.07256488192195</v>
      </c>
      <c r="L3197">
        <f>MIN(MAX(L3196*(1+MAX(MIN(((B3197-B3196)/B3196)/($K$7*卓尔金历!$O$8),0),-卓尔金历!$N$11))+MIN(MAX(((B3197-B3196)/B3196)/($K$7*卓尔金历!$O$8),0),卓尔金历!$N$11),0),1)</f>
        <v>1</v>
      </c>
      <c r="M3197">
        <f t="shared" si="394"/>
        <v>569683.22733802872</v>
      </c>
      <c r="N3197">
        <f t="shared" si="395"/>
        <v>4.0023044193815679E-2</v>
      </c>
      <c r="O3197">
        <f t="shared" si="397"/>
        <v>3.5660403666193594E-2</v>
      </c>
      <c r="P3197">
        <f t="shared" si="398"/>
        <v>3.1646909003650567E-2</v>
      </c>
      <c r="Q3197">
        <f t="shared" si="396"/>
        <v>3165.2156220855195</v>
      </c>
    </row>
    <row r="3198" spans="1:17">
      <c r="A3198" s="842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390"/>
        <v>0.80134752402073917</v>
      </c>
      <c r="G3198">
        <f>LN(F3198/参数实验室!$E$58)/参数实验室!$E$59</f>
        <v>-0.30676449668843586</v>
      </c>
      <c r="H3198" s="905">
        <f>INDEX(神经网络!$F$10:$BN$70,MATCH(ROUND(G3198*2,1)/2,神经网络!$D$10:$D$70,0),MATCH(ROUND(E3198*2,1)/2,神经网络!$F$8:$BN$8,0))</f>
        <v>-0.37518542974089059</v>
      </c>
      <c r="I3198">
        <f t="shared" si="391"/>
        <v>2604487.2174324403</v>
      </c>
      <c r="J3198">
        <f t="shared" si="392"/>
        <v>3193.2980651210933</v>
      </c>
      <c r="K3198">
        <f t="shared" si="393"/>
        <v>815.6104329501967</v>
      </c>
      <c r="L3198">
        <f>MIN(MAX(L3197*(1+MAX(MIN(((B3198-B3197)/B3197)/($K$7*卓尔金历!$O$8),0),-卓尔金历!$N$11))+MIN(MAX(((B3198-B3197)/B3197)/($K$7*卓尔金历!$O$8),0),卓尔金历!$N$11),0),1)</f>
        <v>0.77537721077422928</v>
      </c>
      <c r="M3198">
        <f t="shared" si="394"/>
        <v>571314.8769509542</v>
      </c>
      <c r="N3198">
        <f t="shared" si="395"/>
        <v>-7.6339182499945563E-3</v>
      </c>
      <c r="O3198">
        <f t="shared" si="397"/>
        <v>3.5139566248277604E-2</v>
      </c>
      <c r="P3198">
        <f t="shared" si="398"/>
        <v>1</v>
      </c>
      <c r="Q3198">
        <f t="shared" si="396"/>
        <v>3165.5025204470426</v>
      </c>
    </row>
    <row r="3199" spans="1:17">
      <c r="A3199" s="842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390"/>
        <v>0.80189818117001865</v>
      </c>
      <c r="G3199">
        <f>LN(F3199/参数实验室!$E$58)/参数实验室!$E$59</f>
        <v>-0.30640395975815737</v>
      </c>
      <c r="H3199" s="905">
        <f>INDEX(神经网络!$F$10:$BN$70,MATCH(ROUND(G3199*2,1)/2,神经网络!$D$10:$D$70,0),MATCH(ROUND(E3199*2,1)/2,神经网络!$F$8:$BN$8,0))</f>
        <v>-0.42945581178775971</v>
      </c>
      <c r="I3199">
        <f t="shared" si="391"/>
        <v>2605501.4044146133</v>
      </c>
      <c r="J3199">
        <f t="shared" si="392"/>
        <v>3189.9837843661353</v>
      </c>
      <c r="K3199">
        <f t="shared" si="393"/>
        <v>816.77575202230651</v>
      </c>
      <c r="L3199">
        <f>MIN(MAX(L3198*(1+MAX(MIN(((B3199-B3198)/B3198)/($K$7*卓尔金历!$O$8),0),-卓尔金历!$N$11))+MIN(MAX(((B3199-B3198)/B3198)/($K$7*卓尔金历!$O$8),0),卓尔金历!$N$11),0),1)</f>
        <v>0.75169789328693748</v>
      </c>
      <c r="M3199">
        <f t="shared" si="394"/>
        <v>571487.37507130171</v>
      </c>
      <c r="N3199">
        <f t="shared" si="395"/>
        <v>-1.0378864382119587E-3</v>
      </c>
      <c r="O3199">
        <f t="shared" si="397"/>
        <v>3.5184578376886357E-2</v>
      </c>
      <c r="P3199">
        <f t="shared" si="398"/>
        <v>1</v>
      </c>
      <c r="Q3199">
        <f t="shared" si="396"/>
        <v>3166.7351667149087</v>
      </c>
    </row>
    <row r="3200" spans="1:17">
      <c r="A3200" s="842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390"/>
        <v>0.88301229425551264</v>
      </c>
      <c r="G3200">
        <f>LN(F3200/参数实验室!$E$58)/参数实验室!$E$59</f>
        <v>-0.2558303467326517</v>
      </c>
      <c r="H3200" s="905">
        <f>INDEX(神经网络!$F$10:$BN$70,MATCH(ROUND(G3200*2,1)/2,神经网络!$D$10:$D$70,0),MATCH(ROUND(E3200*2,1)/2,神经网络!$F$8:$BN$8,0))</f>
        <v>-0.42888697995018582</v>
      </c>
      <c r="I3200">
        <f t="shared" si="391"/>
        <v>2716866.8893993413</v>
      </c>
      <c r="J3200">
        <f t="shared" si="392"/>
        <v>2872.4943390127987</v>
      </c>
      <c r="K3200">
        <f t="shared" si="393"/>
        <v>945.82149475464507</v>
      </c>
      <c r="L3200">
        <f>MIN(MAX(L3199*(1+MAX(MIN(((B3200-B3199)/B3199)/($K$7*卓尔金历!$O$8),0),-卓尔金历!$N$11))+MIN(MAX(((B3200-B3199)/B3199)/($K$7*卓尔金历!$O$8),0),卓尔金历!$N$11),0),1)</f>
        <v>0</v>
      </c>
      <c r="M3200">
        <f t="shared" si="394"/>
        <v>589848.92233499838</v>
      </c>
      <c r="N3200">
        <f t="shared" si="395"/>
        <v>-9.9526977820178289E-2</v>
      </c>
      <c r="O3200">
        <f t="shared" si="397"/>
        <v>4.1818122813744411E-2</v>
      </c>
      <c r="P3200">
        <f t="shared" si="398"/>
        <v>4.6760679175470912E-3</v>
      </c>
      <c r="Q3200">
        <f t="shared" si="396"/>
        <v>3302.0891515801113</v>
      </c>
    </row>
    <row r="3201" spans="1:17">
      <c r="A3201" s="842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390"/>
        <v>0.85671505658094282</v>
      </c>
      <c r="G3201">
        <f>LN(F3201/参数实验室!$E$58)/参数实验室!$E$59</f>
        <v>-0.27169865259420828</v>
      </c>
      <c r="H3201" s="905">
        <f>INDEX(神经网络!$F$10:$BN$70,MATCH(ROUND(G3201*2,1)/2,神经网络!$D$10:$D$70,0),MATCH(ROUND(E3201*2,1)/2,神经网络!$F$8:$BN$8,0))</f>
        <v>-0.42888697995018582</v>
      </c>
      <c r="I3201">
        <f t="shared" si="391"/>
        <v>2683935.6934187966</v>
      </c>
      <c r="J3201">
        <f t="shared" si="392"/>
        <v>2953.6755380870572</v>
      </c>
      <c r="K3201">
        <f t="shared" si="393"/>
        <v>908.67654852741305</v>
      </c>
      <c r="L3201">
        <f>MIN(MAX(L3200*(1+MAX(MIN(((B3201-B3200)/B3200)/($K$7*卓尔金历!$O$8),0),-卓尔金历!$N$11))+MIN(MAX(((B3201-B3200)/B3200)/($K$7*卓尔金历!$O$8),0),卓尔金历!$N$11),0),1)</f>
        <v>0.83157723383917004</v>
      </c>
      <c r="M3201">
        <f t="shared" si="394"/>
        <v>589848.92233499838</v>
      </c>
      <c r="N3201">
        <f t="shared" si="395"/>
        <v>2.8261569734601581E-2</v>
      </c>
      <c r="O3201">
        <f t="shared" si="397"/>
        <v>4.1806730399710695E-2</v>
      </c>
      <c r="P3201">
        <f t="shared" si="398"/>
        <v>0.44974661263580012</v>
      </c>
      <c r="Q3201">
        <f t="shared" si="396"/>
        <v>3301.9019934285443</v>
      </c>
    </row>
    <row r="3202" spans="1:17">
      <c r="A3202" s="842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390"/>
        <v>0.79286852153882748</v>
      </c>
      <c r="G3202">
        <f>LN(F3202/参数实验室!$E$58)/参数实验室!$E$59</f>
        <v>-0.31234753006605037</v>
      </c>
      <c r="H3202" s="905">
        <f>INDEX(神经网络!$F$10:$BN$70,MATCH(ROUND(G3202*2,1)/2,神经网络!$D$10:$D$70,0),MATCH(ROUND(E3202*2,1)/2,神经网络!$F$8:$BN$8,0))</f>
        <v>-0.37518542974089059</v>
      </c>
      <c r="I3202">
        <f t="shared" si="391"/>
        <v>2600001.3090523938</v>
      </c>
      <c r="J3202">
        <f t="shared" si="392"/>
        <v>3169.0467874386386</v>
      </c>
      <c r="K3202">
        <f t="shared" si="393"/>
        <v>820.4363909545898</v>
      </c>
      <c r="L3202">
        <f>MIN(MAX(L3201*(1+MAX(MIN(((B3202-B3201)/B3201)/($K$7*卓尔金历!$O$8),0),-卓尔金历!$N$11))+MIN(MAX(((B3202-B3201)/B3201)/($K$7*卓尔金历!$O$8),0),卓尔金历!$N$11),0),1)</f>
        <v>1</v>
      </c>
      <c r="M3202">
        <f t="shared" si="394"/>
        <v>574509.42300675914</v>
      </c>
      <c r="N3202">
        <f t="shared" si="395"/>
        <v>7.291635339576466E-2</v>
      </c>
      <c r="O3202">
        <f t="shared" si="397"/>
        <v>4.331734036292368E-2</v>
      </c>
      <c r="P3202">
        <f t="shared" si="398"/>
        <v>2.0035461023777082E-2</v>
      </c>
      <c r="Q3202">
        <f t="shared" si="396"/>
        <v>3255.4611730621323</v>
      </c>
    </row>
    <row r="3203" spans="1:17">
      <c r="A3203" s="842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390"/>
        <v>0.78868399262389244</v>
      </c>
      <c r="G3203">
        <f>LN(F3203/参数实验室!$E$58)/参数实验室!$E$59</f>
        <v>-0.3151248922145739</v>
      </c>
      <c r="H3203" s="905">
        <f>INDEX(神经网络!$F$10:$BN$70,MATCH(ROUND(G3203*2,1)/2,神经网络!$D$10:$D$70,0),MATCH(ROUND(E3203*2,1)/2,神经网络!$F$8:$BN$8,0))</f>
        <v>-0.42945581178775971</v>
      </c>
      <c r="I3203">
        <f t="shared" si="391"/>
        <v>2614069.2140117683</v>
      </c>
      <c r="J3203">
        <f t="shared" si="392"/>
        <v>3123.344435976207</v>
      </c>
      <c r="K3203">
        <f t="shared" si="393"/>
        <v>836.94554590318057</v>
      </c>
      <c r="L3203">
        <f>MIN(MAX(L3202*(1+MAX(MIN(((B3203-B3202)/B3202)/($K$7*卓尔金历!$O$8),0),-卓尔金历!$N$11))+MIN(MAX(((B3203-B3202)/B3202)/($K$7*卓尔金历!$O$8),0),卓尔金历!$N$11),0),1)</f>
        <v>0.57565781765392665</v>
      </c>
      <c r="M3203">
        <f t="shared" si="394"/>
        <v>577617.93834980321</v>
      </c>
      <c r="N3203">
        <f t="shared" si="395"/>
        <v>-1.4421482082115272E-2</v>
      </c>
      <c r="O3203">
        <f t="shared" si="397"/>
        <v>4.3418444762524572E-2</v>
      </c>
      <c r="P3203">
        <f t="shared" si="398"/>
        <v>1</v>
      </c>
      <c r="Q3203">
        <f t="shared" si="396"/>
        <v>3255.8140861131083</v>
      </c>
    </row>
    <row r="3204" spans="1:17">
      <c r="A3204" s="842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390"/>
        <v>0.77840316590660363</v>
      </c>
      <c r="G3204">
        <f>LN(F3204/参数实验室!$E$58)/参数实验室!$E$59</f>
        <v>-0.32201156836992562</v>
      </c>
      <c r="H3204" s="905">
        <f>INDEX(神经网络!$F$10:$BN$70,MATCH(ROUND(G3204*2,1)/2,神经网络!$D$10:$D$70,0),MATCH(ROUND(E3204*2,1)/2,神经网络!$F$8:$BN$8,0))</f>
        <v>-0.42945581178775971</v>
      </c>
      <c r="I3204">
        <f t="shared" si="391"/>
        <v>2591958.5590681266</v>
      </c>
      <c r="J3204">
        <f t="shared" si="392"/>
        <v>3184.8601288855079</v>
      </c>
      <c r="K3204">
        <f t="shared" si="393"/>
        <v>813.8374855335145</v>
      </c>
      <c r="L3204">
        <f>MIN(MAX(L3203*(1+MAX(MIN(((B3204-B3203)/B3203)/($K$7*卓尔金历!$O$8),0),-卓尔金历!$N$11))+MIN(MAX(((B3204-B3203)/B3203)/($K$7*卓尔金历!$O$8),0),卓尔金历!$N$11),0),1)</f>
        <v>1</v>
      </c>
      <c r="M3204">
        <f t="shared" si="394"/>
        <v>574805.45730786724</v>
      </c>
      <c r="N3204">
        <f t="shared" si="395"/>
        <v>1.969545599925937E-2</v>
      </c>
      <c r="O3204">
        <f t="shared" si="397"/>
        <v>4.3392524968371003E-2</v>
      </c>
      <c r="P3204">
        <f t="shared" si="398"/>
        <v>0.86761388265815387</v>
      </c>
      <c r="Q3204">
        <f t="shared" si="396"/>
        <v>3228.2753425202345</v>
      </c>
    </row>
    <row r="3205" spans="1:17">
      <c r="A3205" s="842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399">C3205/B3205</f>
        <v>0.76022725987894468</v>
      </c>
      <c r="G3205">
        <f>LN(F3205/参数实验室!$E$58)/参数实验室!$E$59</f>
        <v>-0.33441239106396914</v>
      </c>
      <c r="H3205" s="905">
        <f>INDEX(神经网络!$F$10:$BN$70,MATCH(ROUND(G3205*2,1)/2,神经网络!$D$10:$D$70,0),MATCH(ROUND(E3205*2,1)/2,神经网络!$F$8:$BN$8,0))</f>
        <v>-0.57457815466802487</v>
      </c>
      <c r="I3205">
        <f t="shared" si="391"/>
        <v>2589823.9215420042</v>
      </c>
      <c r="J3205">
        <f t="shared" si="392"/>
        <v>3190.9676920314319</v>
      </c>
      <c r="K3205">
        <f t="shared" si="393"/>
        <v>811.6108251454192</v>
      </c>
      <c r="L3205">
        <f>MIN(MAX(L3204*(1+MAX(MIN(((B3205-B3204)/B3204)/($K$7*卓尔金历!$O$8),0),-卓尔金历!$N$11))+MIN(MAX(((B3205-B3204)/B3204)/($K$7*卓尔金历!$O$8),0),卓尔金历!$N$11),0),1)</f>
        <v>1</v>
      </c>
      <c r="M3205">
        <f t="shared" si="394"/>
        <v>574332.06960840093</v>
      </c>
      <c r="N3205">
        <f t="shared" si="395"/>
        <v>1.9176864599265843E-3</v>
      </c>
      <c r="O3205">
        <f t="shared" si="397"/>
        <v>4.3493924964086619E-2</v>
      </c>
      <c r="P3205">
        <f t="shared" si="398"/>
        <v>1</v>
      </c>
      <c r="Q3205">
        <f t="shared" si="396"/>
        <v>3225.9686317266683</v>
      </c>
    </row>
    <row r="3206" spans="1:17">
      <c r="A3206" s="842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399"/>
        <v>0.75623383182263837</v>
      </c>
      <c r="G3206">
        <f>LN(F3206/参数实验室!$E$58)/参数实验室!$E$59</f>
        <v>-0.33717668448050547</v>
      </c>
      <c r="H3206" s="905">
        <f>INDEX(神经网络!$F$10:$BN$70,MATCH(ROUND(G3206*2,1)/2,神经网络!$D$10:$D$70,0),MATCH(ROUND(E3206*2,1)/2,神经网络!$F$8:$BN$8,0))</f>
        <v>-0.5279109045672683</v>
      </c>
      <c r="I3206">
        <f t="shared" si="391"/>
        <v>2622574.9709877972</v>
      </c>
      <c r="J3206">
        <f t="shared" si="392"/>
        <v>3120.7367846454545</v>
      </c>
      <c r="K3206">
        <f t="shared" si="393"/>
        <v>840.3704483797876</v>
      </c>
      <c r="L3206">
        <f>MIN(MAX(L3205*(1+MAX(MIN(((B3206-B3205)/B3205)/($K$7*卓尔金历!$O$8),0),-卓尔金历!$N$11))+MIN(MAX(((B3206-B3205)/B3205)/($K$7*卓尔金历!$O$8),0),卓尔金历!$N$11),0),1)</f>
        <v>0.35239203229819349</v>
      </c>
      <c r="M3206">
        <f t="shared" si="394"/>
        <v>581595.10315040697</v>
      </c>
      <c r="N3206">
        <f t="shared" si="395"/>
        <v>-2.2009281874385663E-2</v>
      </c>
      <c r="O3206">
        <f t="shared" si="397"/>
        <v>4.4365685053089556E-2</v>
      </c>
      <c r="P3206">
        <f t="shared" si="398"/>
        <v>0.7749852989531143</v>
      </c>
      <c r="Q3206">
        <f t="shared" si="396"/>
        <v>3266.7644006163732</v>
      </c>
    </row>
    <row r="3207" spans="1:17">
      <c r="A3207" s="842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399"/>
        <v>0.73347572953833207</v>
      </c>
      <c r="G3207">
        <f>LN(F3207/参数实验室!$E$58)/参数实验室!$E$59</f>
        <v>-0.35321418825252832</v>
      </c>
      <c r="H3207" s="905">
        <f>INDEX(神经网络!$F$10:$BN$70,MATCH(ROUND(G3207*2,1)/2,神经网络!$D$10:$D$70,0),MATCH(ROUND(E3207*2,1)/2,神经网络!$F$8:$BN$8,0))</f>
        <v>-0.5279109045672683</v>
      </c>
      <c r="I3207">
        <f t="shared" si="391"/>
        <v>2569652.2453781427</v>
      </c>
      <c r="J3207">
        <f t="shared" si="392"/>
        <v>3240.0286413151794</v>
      </c>
      <c r="K3207">
        <f t="shared" si="393"/>
        <v>793.09553397499587</v>
      </c>
      <c r="L3207">
        <f>MIN(MAX(L3206*(1+MAX(MIN(((B3207-B3206)/B3206)/($K$7*卓尔金历!$O$8),0),-卓尔金历!$N$11))+MIN(MAX(((B3207-B3206)/B3206)/($K$7*卓尔金历!$O$8),0),卓尔金历!$N$11),0),1)</f>
        <v>1</v>
      </c>
      <c r="M3207">
        <f t="shared" si="394"/>
        <v>577459.28807032132</v>
      </c>
      <c r="N3207">
        <f t="shared" si="395"/>
        <v>3.822554252465668E-2</v>
      </c>
      <c r="O3207">
        <f t="shared" si="397"/>
        <v>4.4080619014284519E-2</v>
      </c>
      <c r="P3207">
        <f t="shared" si="398"/>
        <v>0.19320477977360356</v>
      </c>
      <c r="Q3207">
        <f t="shared" si="396"/>
        <v>3215.6756162041356</v>
      </c>
    </row>
    <row r="3208" spans="1:17">
      <c r="A3208" s="842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399"/>
        <v>0.73759213634480159</v>
      </c>
      <c r="G3208">
        <f>LN(F3208/参数实验室!$E$58)/参数实验室!$E$59</f>
        <v>-0.35027684124830449</v>
      </c>
      <c r="H3208" s="905">
        <f>INDEX(神经网络!$F$10:$BN$70,MATCH(ROUND(G3208*2,1)/2,神经网络!$D$10:$D$70,0),MATCH(ROUND(E3208*2,1)/2,神经网络!$F$8:$BN$8,0))</f>
        <v>-0.5279109045672683</v>
      </c>
      <c r="I3208">
        <f t="shared" si="391"/>
        <v>2574115.462762964</v>
      </c>
      <c r="J3208">
        <f t="shared" si="392"/>
        <v>3229.3685259965573</v>
      </c>
      <c r="K3208">
        <f t="shared" si="393"/>
        <v>797.09560616610406</v>
      </c>
      <c r="L3208">
        <f>MIN(MAX(L3207*(1+MAX(MIN(((B3208-B3207)/B3207)/($K$7*卓尔金历!$O$8),0),-卓尔金历!$N$11))+MIN(MAX(((B3208-B3207)/B3207)/($K$7*卓尔金历!$O$8),0),卓尔金历!$N$11),0),1)</f>
        <v>0.9031901907593366</v>
      </c>
      <c r="M3208">
        <f t="shared" si="394"/>
        <v>578462.27450094733</v>
      </c>
      <c r="N3208">
        <f t="shared" si="395"/>
        <v>-3.2901299644978441E-3</v>
      </c>
      <c r="O3208">
        <f t="shared" si="397"/>
        <v>4.3538681991465905E-2</v>
      </c>
      <c r="P3208">
        <f t="shared" si="398"/>
        <v>1</v>
      </c>
      <c r="Q3208">
        <f t="shared" si="396"/>
        <v>3216.7547214040856</v>
      </c>
    </row>
    <row r="3209" spans="1:17">
      <c r="A3209" s="842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399"/>
        <v>0.73758509027903629</v>
      </c>
      <c r="G3209">
        <f>LN(F3209/参数实验室!$E$58)/参数实验室!$E$59</f>
        <v>-0.35028185509482812</v>
      </c>
      <c r="H3209" s="905">
        <f>INDEX(神经网络!$F$10:$BN$70,MATCH(ROUND(G3209*2,1)/2,神经网络!$D$10:$D$70,0),MATCH(ROUND(E3209*2,1)/2,神经网络!$F$8:$BN$8,0))</f>
        <v>-0.42964253785670276</v>
      </c>
      <c r="I3209">
        <f t="shared" si="391"/>
        <v>2586131.4738988094</v>
      </c>
      <c r="J3209">
        <f t="shared" si="392"/>
        <v>3200.8130585371587</v>
      </c>
      <c r="K3209">
        <f t="shared" si="393"/>
        <v>807.96079827315123</v>
      </c>
      <c r="L3209">
        <f>MIN(MAX(L3208*(1+MAX(MIN(((B3209-B3208)/B3208)/($K$7*卓尔金历!$O$8),0),-卓尔金历!$N$11))+MIN(MAX(((B3209-B3208)/B3208)/($K$7*卓尔金历!$O$8),0),卓尔金历!$N$11),0),1)</f>
        <v>0.66819596613170806</v>
      </c>
      <c r="M3209">
        <f t="shared" si="394"/>
        <v>580901.13270942389</v>
      </c>
      <c r="N3209">
        <f t="shared" si="395"/>
        <v>-8.8424307196673796E-3</v>
      </c>
      <c r="O3209">
        <f t="shared" si="397"/>
        <v>4.3917846731683662E-2</v>
      </c>
      <c r="P3209">
        <f t="shared" si="398"/>
        <v>1</v>
      </c>
      <c r="Q3209">
        <f t="shared" si="396"/>
        <v>3231.7705826243073</v>
      </c>
    </row>
    <row r="3210" spans="1:17">
      <c r="A3210" s="842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399"/>
        <v>0.65368644769481266</v>
      </c>
      <c r="G3210">
        <f>LN(F3210/参数实验室!$E$58)/参数实验室!$E$59</f>
        <v>-0.41365990149689014</v>
      </c>
      <c r="H3210" s="905">
        <f>INDEX(神经网络!$F$10:$BN$70,MATCH(ROUND(G3210*2,1)/2,神经网络!$D$10:$D$70,0),MATCH(ROUND(E3210*2,1)/2,神经网络!$F$8:$BN$8,0))</f>
        <v>-0.52809812640275922</v>
      </c>
      <c r="I3210">
        <f t="shared" si="391"/>
        <v>2467581.2547681229</v>
      </c>
      <c r="J3210">
        <f t="shared" si="392"/>
        <v>3542.3241383025302</v>
      </c>
      <c r="K3210">
        <f t="shared" si="393"/>
        <v>696.59950880457245</v>
      </c>
      <c r="L3210">
        <f>MIN(MAX(L3209*(1+MAX(MIN(((B3210-B3209)/B3209)/($K$7*卓尔金历!$O$8),0),-卓尔金历!$N$11))+MIN(MAX(((B3210-B3209)/B3209)/($K$7*卓尔金历!$O$8),0),卓尔金历!$N$11),0),1)</f>
        <v>1</v>
      </c>
      <c r="M3210">
        <f t="shared" si="394"/>
        <v>563107.77809760708</v>
      </c>
      <c r="N3210">
        <f t="shared" si="395"/>
        <v>0.10669510325025021</v>
      </c>
      <c r="O3210">
        <f t="shared" si="397"/>
        <v>4.7411429658296471E-2</v>
      </c>
      <c r="P3210">
        <f t="shared" si="398"/>
        <v>8.2955571802442694E-3</v>
      </c>
      <c r="Q3210">
        <f t="shared" si="396"/>
        <v>3083.6237793325849</v>
      </c>
    </row>
    <row r="3211" spans="1:17">
      <c r="A3211" s="842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399"/>
        <v>0.66392829681388799</v>
      </c>
      <c r="G3211">
        <f>LN(F3211/参数实验室!$E$58)/参数实验室!$E$59</f>
        <v>-0.40550033253794232</v>
      </c>
      <c r="H3211" s="905">
        <f>INDEX(神经网络!$F$10:$BN$70,MATCH(ROUND(G3211*2,1)/2,神经网络!$D$10:$D$70,0),MATCH(ROUND(E3211*2,1)/2,神经网络!$F$8:$BN$8,0))</f>
        <v>-0.52809812640275922</v>
      </c>
      <c r="I3211">
        <f t="shared" si="391"/>
        <v>2488053.451125789</v>
      </c>
      <c r="J3211">
        <f t="shared" si="392"/>
        <v>3486.673948765002</v>
      </c>
      <c r="K3211">
        <f t="shared" si="393"/>
        <v>713.58936559211975</v>
      </c>
      <c r="L3211">
        <f>MIN(MAX(L3210*(1+MAX(MIN(((B3211-B3210)/B3210)/($K$7*卓尔金历!$O$8),0),-卓尔金历!$N$11))+MIN(MAX(((B3211-B3210)/B3210)/($K$7*卓尔金历!$O$8),0),卓尔金历!$N$11),0),1)</f>
        <v>0.53774176135315166</v>
      </c>
      <c r="M3211">
        <f t="shared" si="394"/>
        <v>567779.58089294261</v>
      </c>
      <c r="N3211">
        <f t="shared" si="395"/>
        <v>-1.5710078288938167E-2</v>
      </c>
      <c r="O3211">
        <f t="shared" si="397"/>
        <v>4.8030398958815369E-2</v>
      </c>
      <c r="P3211">
        <f t="shared" si="398"/>
        <v>1</v>
      </c>
      <c r="Q3211">
        <f t="shared" si="396"/>
        <v>3083.8360059847746</v>
      </c>
    </row>
    <row r="3212" spans="1:17">
      <c r="A3212" s="842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399"/>
        <v>0.65842378860203254</v>
      </c>
      <c r="G3212">
        <f>LN(F3212/参数实验室!$E$58)/参数实验室!$E$59</f>
        <v>-0.40986994046493858</v>
      </c>
      <c r="H3212" s="905">
        <f>INDEX(神经网络!$F$10:$BN$70,MATCH(ROUND(G3212*2,1)/2,神经网络!$D$10:$D$70,0),MATCH(ROUND(E3212*2,1)/2,神经网络!$F$8:$BN$8,0))</f>
        <v>-0.52809812640275922</v>
      </c>
      <c r="I3212">
        <f t="shared" si="391"/>
        <v>2486070.7937723761</v>
      </c>
      <c r="J3212">
        <f t="shared" si="392"/>
        <v>3491.9351470412075</v>
      </c>
      <c r="K3212">
        <f t="shared" si="393"/>
        <v>711.94643917682083</v>
      </c>
      <c r="L3212">
        <f>MIN(MAX(L3211*(1+MAX(MIN(((B3212-B3211)/B3211)/($K$7*卓尔金历!$O$8),0),-卓尔金历!$N$11))+MIN(MAX(((B3212-B3211)/B3211)/($K$7*卓尔金历!$O$8),0),卓尔金历!$N$11),0),1)</f>
        <v>0.5821414212240078</v>
      </c>
      <c r="M3212">
        <f t="shared" si="394"/>
        <v>567536.28123730165</v>
      </c>
      <c r="N3212">
        <f t="shared" si="395"/>
        <v>1.5089447288494137E-3</v>
      </c>
      <c r="O3212">
        <f t="shared" si="397"/>
        <v>4.812738044876641E-2</v>
      </c>
      <c r="P3212">
        <f t="shared" si="398"/>
        <v>1</v>
      </c>
      <c r="Q3212">
        <f t="shared" si="396"/>
        <v>3081.3785868601099</v>
      </c>
    </row>
    <row r="3213" spans="1:17">
      <c r="A3213" s="842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399"/>
        <v>0.646532251417412</v>
      </c>
      <c r="G3213">
        <f>LN(F3213/参数实验室!$E$58)/参数实验室!$E$59</f>
        <v>-0.41943577095353901</v>
      </c>
      <c r="H3213" s="905">
        <f>INDEX(神经网络!$F$10:$BN$70,MATCH(ROUND(G3213*2,1)/2,神经网络!$D$10:$D$70,0),MATCH(ROUND(E3213*2,1)/2,神经网络!$F$8:$BN$8,0))</f>
        <v>-0.61893405112437494</v>
      </c>
      <c r="I3213">
        <f t="shared" si="391"/>
        <v>2478798.629136818</v>
      </c>
      <c r="J3213">
        <f t="shared" si="392"/>
        <v>3511.2771637205101</v>
      </c>
      <c r="K3213">
        <f t="shared" si="393"/>
        <v>705.95356434645862</v>
      </c>
      <c r="L3213">
        <f>MIN(MAX(L3212*(1+MAX(MIN(((B3213-B3212)/B3212)/($K$7*卓尔金历!$O$8),0),-卓尔金历!$N$11))+MIN(MAX(((B3213-B3212)/B3212)/($K$7*卓尔金历!$O$8),0),卓尔金历!$N$11),0),1)</f>
        <v>0.74512426642257146</v>
      </c>
      <c r="M3213">
        <f t="shared" si="394"/>
        <v>566569.8469203487</v>
      </c>
      <c r="N3213">
        <f t="shared" si="395"/>
        <v>5.5390538096595195E-3</v>
      </c>
      <c r="O3213">
        <f t="shared" si="397"/>
        <v>4.8223961762828969E-2</v>
      </c>
      <c r="P3213">
        <f t="shared" si="398"/>
        <v>1</v>
      </c>
      <c r="Q3213">
        <f t="shared" si="396"/>
        <v>3072.3650493356499</v>
      </c>
    </row>
    <row r="3214" spans="1:17">
      <c r="A3214" s="842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399"/>
        <v>0.69763787575170777</v>
      </c>
      <c r="G3214">
        <f>LN(F3214/参数实验室!$E$58)/参数实验室!$E$59</f>
        <v>-0.37950640670209662</v>
      </c>
      <c r="H3214" s="905">
        <f>INDEX(神经网络!$F$10:$BN$70,MATCH(ROUND(G3214*2,1)/2,神经网络!$D$10:$D$70,0),MATCH(ROUND(E3214*2,1)/2,神经网络!$F$8:$BN$8,0))</f>
        <v>-0.57495952641869152</v>
      </c>
      <c r="I3214">
        <f t="shared" si="391"/>
        <v>2539575.1030196706</v>
      </c>
      <c r="J3214">
        <f t="shared" si="392"/>
        <v>3372.1810526315676</v>
      </c>
      <c r="K3214">
        <f t="shared" si="393"/>
        <v>753.09571561641042</v>
      </c>
      <c r="L3214">
        <f>MIN(MAX(L3213*(1+MAX(MIN(((B3214-B3213)/B3213)/($K$7*卓尔金历!$O$8),0),-卓尔金历!$N$11))+MIN(MAX(((B3214-B3213)/B3213)/($K$7*卓尔金历!$O$8),0),卓尔金历!$N$11),0),1)</f>
        <v>0</v>
      </c>
      <c r="M3214">
        <f t="shared" si="394"/>
        <v>576920.70650353923</v>
      </c>
      <c r="N3214">
        <f t="shared" si="395"/>
        <v>-3.9614107517948784E-2</v>
      </c>
      <c r="O3214">
        <f t="shared" si="397"/>
        <v>4.9470636791955312E-2</v>
      </c>
      <c r="P3214">
        <f t="shared" si="398"/>
        <v>0.28113302851573091</v>
      </c>
      <c r="Q3214">
        <f t="shared" si="396"/>
        <v>3147.6948933918252</v>
      </c>
    </row>
    <row r="3215" spans="1:17">
      <c r="A3215" s="842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399"/>
        <v>0.70184707079458641</v>
      </c>
      <c r="G3215">
        <f>LN(F3215/参数实验室!$E$58)/参数实验室!$E$59</f>
        <v>-0.37634921704678331</v>
      </c>
      <c r="H3215" s="905">
        <f>INDEX(神经网络!$F$10:$BN$70,MATCH(ROUND(G3215*2,1)/2,神经网络!$D$10:$D$70,0),MATCH(ROUND(E3215*2,1)/2,神经网络!$F$8:$BN$8,0))</f>
        <v>-0.57495952641869152</v>
      </c>
      <c r="I3215">
        <f t="shared" si="391"/>
        <v>2515786.5600920967</v>
      </c>
      <c r="J3215">
        <f t="shared" si="392"/>
        <v>3427.1200071824633</v>
      </c>
      <c r="K3215">
        <f t="shared" si="393"/>
        <v>734.08183980122692</v>
      </c>
      <c r="L3215">
        <f>MIN(MAX(L3214*(1+MAX(MIN(((B3215-B3214)/B3214)/($K$7*卓尔金历!$O$8),0),-卓尔金历!$N$11))+MIN(MAX(((B3215-B3214)/B3214)/($K$7*卓尔金历!$O$8),0),卓尔金历!$N$11),0),1)</f>
        <v>0.4793754818613355</v>
      </c>
      <c r="M3215">
        <f t="shared" si="394"/>
        <v>576920.70650353923</v>
      </c>
      <c r="N3215">
        <f t="shared" si="395"/>
        <v>1.6291816392249359E-2</v>
      </c>
      <c r="O3215">
        <f t="shared" si="397"/>
        <v>4.6615272514645083E-2</v>
      </c>
      <c r="P3215">
        <f t="shared" si="398"/>
        <v>1</v>
      </c>
      <c r="Q3215">
        <f t="shared" si="396"/>
        <v>3139.4057189040527</v>
      </c>
    </row>
    <row r="3216" spans="1:17">
      <c r="A3216" s="842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399"/>
        <v>0.69699155173837901</v>
      </c>
      <c r="G3216">
        <f>LN(F3216/参数实验室!$E$58)/参数实验室!$E$59</f>
        <v>-0.3799928811577985</v>
      </c>
      <c r="H3216" s="905">
        <f>INDEX(神经网络!$F$10:$BN$70,MATCH(ROUND(G3216*2,1)/2,神经网络!$D$10:$D$70,0),MATCH(ROUND(E3216*2,1)/2,神经网络!$F$8:$BN$8,0))</f>
        <v>-0.52809812640275922</v>
      </c>
      <c r="I3216">
        <f t="shared" si="391"/>
        <v>2484770.8792075161</v>
      </c>
      <c r="J3216">
        <f t="shared" si="392"/>
        <v>3500.6051538246566</v>
      </c>
      <c r="K3216">
        <f t="shared" si="393"/>
        <v>709.81180967888645</v>
      </c>
      <c r="L3216">
        <f>MIN(MAX(L3215*(1+MAX(MIN(((B3216-B3215)/B3215)/($K$7*卓尔金历!$O$8),0),-卓尔金历!$N$11))+MIN(MAX(((B3216-B3215)/B3215)/($K$7*卓尔金历!$O$8),0),卓尔金历!$N$11),0),1)</f>
        <v>1</v>
      </c>
      <c r="M3216">
        <f t="shared" si="394"/>
        <v>573511.1376000382</v>
      </c>
      <c r="N3216">
        <f t="shared" si="395"/>
        <v>2.1442244942746394E-2</v>
      </c>
      <c r="O3216">
        <f t="shared" si="397"/>
        <v>4.6651792972672079E-2</v>
      </c>
      <c r="P3216">
        <f t="shared" si="398"/>
        <v>0.86019989864806001</v>
      </c>
      <c r="Q3216">
        <f t="shared" si="396"/>
        <v>3100.7017972402091</v>
      </c>
    </row>
    <row r="3217" spans="1:17">
      <c r="A3217" s="842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399"/>
        <v>0.73343744148795997</v>
      </c>
      <c r="G3217">
        <f>LN(F3217/参数实验室!$E$58)/参数实验室!$E$59</f>
        <v>-0.35324158679041179</v>
      </c>
      <c r="H3217" s="905">
        <f>INDEX(神经网络!$F$10:$BN$70,MATCH(ROUND(G3217*2,1)/2,神经网络!$D$10:$D$70,0),MATCH(ROUND(E3217*2,1)/2,神经网络!$F$8:$BN$8,0))</f>
        <v>-0.5279109045672683</v>
      </c>
      <c r="I3217">
        <f t="shared" si="391"/>
        <v>2538761.5313719022</v>
      </c>
      <c r="J3217">
        <f t="shared" si="392"/>
        <v>3356.5725785084283</v>
      </c>
      <c r="K3217">
        <f t="shared" si="393"/>
        <v>756.35532138562019</v>
      </c>
      <c r="L3217">
        <f>MIN(MAX(L3216*(1+MAX(MIN(((B3217-B3216)/B3216)/($K$7*卓尔金历!$O$8),0),-卓尔金历!$N$11))+MIN(MAX(((B3217-B3216)/B3216)/($K$7*卓尔金历!$O$8),0),卓尔金历!$N$11),0),1)</f>
        <v>0</v>
      </c>
      <c r="M3217">
        <f t="shared" si="394"/>
        <v>585972.74546967039</v>
      </c>
      <c r="N3217">
        <f t="shared" si="395"/>
        <v>-4.1145050351897743E-2</v>
      </c>
      <c r="O3217">
        <f t="shared" si="397"/>
        <v>4.1114298123239294E-2</v>
      </c>
      <c r="P3217">
        <f t="shared" si="398"/>
        <v>4.6616911911777428E-2</v>
      </c>
      <c r="Q3217">
        <f t="shared" si="396"/>
        <v>3158.6568910126357</v>
      </c>
    </row>
    <row r="3218" spans="1:17">
      <c r="A3218" s="842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399"/>
        <v>0.75964724388618998</v>
      </c>
      <c r="G3218">
        <f>LN(F3218/参数实验室!$E$58)/参数实验室!$E$59</f>
        <v>-0.33481298170862223</v>
      </c>
      <c r="H3218" s="905">
        <f>INDEX(神经网络!$F$10:$BN$70,MATCH(ROUND(G3218*2,1)/2,神经网络!$D$10:$D$70,0),MATCH(ROUND(E3218*2,1)/2,神经网络!$F$8:$BN$8,0))</f>
        <v>-0.57457815466802487</v>
      </c>
      <c r="I3218">
        <f t="shared" si="391"/>
        <v>2605973.3809458436</v>
      </c>
      <c r="J3218">
        <f t="shared" si="392"/>
        <v>3188.2434220501873</v>
      </c>
      <c r="K3218">
        <f t="shared" si="393"/>
        <v>817.36964088836191</v>
      </c>
      <c r="L3218">
        <f>MIN(MAX(L3217*(1+MAX(MIN(((B3218-B3217)/B3217)/($K$7*卓尔金历!$O$8),0),-卓尔金历!$N$11))+MIN(MAX(((B3218-B3217)/B3217)/($K$7*卓尔金历!$O$8),0),卓尔金历!$N$11),0),1)</f>
        <v>0</v>
      </c>
      <c r="M3218">
        <f t="shared" si="394"/>
        <v>585972.74546967039</v>
      </c>
      <c r="N3218">
        <f t="shared" si="395"/>
        <v>-5.0149118638466064E-2</v>
      </c>
      <c r="O3218">
        <f t="shared" si="397"/>
        <v>4.190501767398324E-2</v>
      </c>
      <c r="P3218">
        <f t="shared" si="398"/>
        <v>3.3730360686182709E-2</v>
      </c>
      <c r="Q3218">
        <f t="shared" si="396"/>
        <v>3162.5551428449253</v>
      </c>
    </row>
    <row r="3219" spans="1:17">
      <c r="A3219" s="842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399"/>
        <v>0.7876910793891474</v>
      </c>
      <c r="G3219">
        <f>LN(F3219/参数实验室!$E$58)/参数实验室!$E$59</f>
        <v>-0.31578607317823576</v>
      </c>
      <c r="H3219" s="905">
        <f>INDEX(神经网络!$F$10:$BN$70,MATCH(ROUND(G3219*2,1)/2,神经网络!$D$10:$D$70,0),MATCH(ROUND(E3219*2,1)/2,神经网络!$F$8:$BN$8,0))</f>
        <v>-0.47613003728201359</v>
      </c>
      <c r="I3219">
        <f t="shared" si="391"/>
        <v>2667382.2264344259</v>
      </c>
      <c r="J3219">
        <f t="shared" si="392"/>
        <v>3057.4869123338954</v>
      </c>
      <c r="K3219">
        <f t="shared" si="393"/>
        <v>872.41002264775432</v>
      </c>
      <c r="L3219">
        <f>MIN(MAX(L3218*(1+MAX(MIN(((B3219-B3218)/B3218)/($K$7*卓尔金历!$O$8),0),-卓尔金历!$N$11))+MIN(MAX(((B3219-B3218)/B3218)/($K$7*卓尔金历!$O$8),0),卓尔金历!$N$11),0),1)</f>
        <v>0</v>
      </c>
      <c r="M3219">
        <f t="shared" si="394"/>
        <v>585972.74546967039</v>
      </c>
      <c r="N3219">
        <f t="shared" si="395"/>
        <v>-4.1012084840187445E-2</v>
      </c>
      <c r="O3219">
        <f t="shared" si="397"/>
        <v>4.2804245785728536E-2</v>
      </c>
      <c r="P3219">
        <f t="shared" si="398"/>
        <v>8.6467839983388459E-2</v>
      </c>
      <c r="Q3219">
        <f t="shared" si="396"/>
        <v>3165.0688810695997</v>
      </c>
    </row>
    <row r="3220" spans="1:17">
      <c r="A3220" s="842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399"/>
        <v>0.76790622621652238</v>
      </c>
      <c r="G3220">
        <f>LN(F3220/参数实验室!$E$58)/参数实验室!$E$59</f>
        <v>-0.32913749788240509</v>
      </c>
      <c r="H3220" s="905">
        <f>INDEX(神经网络!$F$10:$BN$70,MATCH(ROUND(G3220*2,1)/2,神经网络!$D$10:$D$70,0),MATCH(ROUND(E3220*2,1)/2,神经网络!$F$8:$BN$8,0))</f>
        <v>-0.57457815466802487</v>
      </c>
      <c r="I3220">
        <f t="shared" si="391"/>
        <v>2659827.1900988822</v>
      </c>
      <c r="J3220">
        <f t="shared" si="392"/>
        <v>3075.6751378636027</v>
      </c>
      <c r="K3220">
        <f t="shared" si="393"/>
        <v>864.79458033608421</v>
      </c>
      <c r="L3220">
        <f>MIN(MAX(L3219*(1+MAX(MIN(((B3220-B3219)/B3219)/($K$7*卓尔金历!$O$8),0),-卓尔金历!$N$11))+MIN(MAX(((B3220-B3219)/B3219)/($K$7*卓尔金历!$O$8),0),卓尔金历!$N$11),0),1)</f>
        <v>0.17503787606137669</v>
      </c>
      <c r="M3220">
        <f t="shared" si="394"/>
        <v>585972.74546967039</v>
      </c>
      <c r="N3220">
        <f t="shared" si="395"/>
        <v>5.9487500850244337E-3</v>
      </c>
      <c r="O3220">
        <f t="shared" si="397"/>
        <v>4.2831010282829332E-2</v>
      </c>
      <c r="P3220">
        <f t="shared" si="398"/>
        <v>1</v>
      </c>
      <c r="Q3220">
        <f t="shared" si="396"/>
        <v>3164.2937251275266</v>
      </c>
    </row>
    <row r="3221" spans="1:17">
      <c r="A3221" s="842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399"/>
        <v>0.74501776390280883</v>
      </c>
      <c r="G3221">
        <f>LN(F3221/参数实验室!$E$58)/参数实验室!$E$59</f>
        <v>-0.34501935141976048</v>
      </c>
      <c r="H3221" s="905">
        <f>INDEX(神经网络!$F$10:$BN$70,MATCH(ROUND(G3221*2,1)/2,神经网络!$D$10:$D$70,0),MATCH(ROUND(E3221*2,1)/2,神经网络!$F$8:$BN$8,0))</f>
        <v>-0.5279109045672683</v>
      </c>
      <c r="I3221">
        <f t="shared" si="391"/>
        <v>2618539.4838792006</v>
      </c>
      <c r="J3221">
        <f t="shared" si="392"/>
        <v>3158.7670372291504</v>
      </c>
      <c r="K3221">
        <f t="shared" si="393"/>
        <v>828.97518336020312</v>
      </c>
      <c r="L3221">
        <f>MIN(MAX(L3220*(1+MAX(MIN(((B3221-B3220)/B3220)/($K$7*卓尔金历!$O$8),0),-卓尔金历!$N$11))+MIN(MAX(((B3221-B3220)/B3220)/($K$7*卓尔金历!$O$8),0),卓尔金历!$N$11),0),1)</f>
        <v>0.96995991034213147</v>
      </c>
      <c r="M3221">
        <f t="shared" si="394"/>
        <v>584380.62184656959</v>
      </c>
      <c r="N3221">
        <f t="shared" si="395"/>
        <v>2.7015824377103925E-2</v>
      </c>
      <c r="O3221">
        <f t="shared" si="397"/>
        <v>3.7029167351496771E-2</v>
      </c>
      <c r="P3221">
        <f t="shared" si="398"/>
        <v>0.37161803164528801</v>
      </c>
      <c r="Q3221">
        <f t="shared" si="396"/>
        <v>3115.1753349545957</v>
      </c>
    </row>
    <row r="3222" spans="1:17">
      <c r="A3222" s="842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399"/>
        <v>0.76002029331127774</v>
      </c>
      <c r="G3222">
        <f>LN(F3222/参数实验室!$E$58)/参数实验室!$E$59</f>
        <v>-0.33455529836911935</v>
      </c>
      <c r="H3222" s="905">
        <f>INDEX(神经网络!$F$10:$BN$70,MATCH(ROUND(G3222*2,1)/2,神经网络!$D$10:$D$70,0),MATCH(ROUND(E3222*2,1)/2,神经网络!$F$8:$BN$8,0))</f>
        <v>-0.57457815466802487</v>
      </c>
      <c r="I3222">
        <f t="shared" si="391"/>
        <v>2621961.7618005574</v>
      </c>
      <c r="J3222">
        <f t="shared" si="392"/>
        <v>3150.9469227085806</v>
      </c>
      <c r="K3222">
        <f t="shared" si="393"/>
        <v>832.11866975743817</v>
      </c>
      <c r="L3222">
        <f>MIN(MAX(L3221*(1+MAX(MIN(((B3222-B3221)/B3221)/($K$7*卓尔金历!$O$8),0),-卓尔金历!$N$11))+MIN(MAX(((B3222-B3221)/B3221)/($K$7*卓尔金历!$O$8),0),卓尔金历!$N$11),0),1)</f>
        <v>0.89930284244249581</v>
      </c>
      <c r="M3222">
        <f t="shared" si="394"/>
        <v>585121.42997603968</v>
      </c>
      <c r="N3222">
        <f t="shared" si="395"/>
        <v>-2.4756857433303621E-3</v>
      </c>
      <c r="O3222">
        <f t="shared" si="397"/>
        <v>3.6694766504600296E-2</v>
      </c>
      <c r="P3222">
        <f t="shared" si="398"/>
        <v>1</v>
      </c>
      <c r="Q3222">
        <f t="shared" si="396"/>
        <v>3116.6883227433254</v>
      </c>
    </row>
    <row r="3223" spans="1:17">
      <c r="A3223" s="842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399"/>
        <v>0.76485251081072503</v>
      </c>
      <c r="G3223">
        <f>LN(F3223/参数实验室!$E$58)/参数实验室!$E$59</f>
        <v>-0.331228834188666</v>
      </c>
      <c r="H3223" s="905">
        <f>INDEX(神经网络!$F$10:$BN$70,MATCH(ROUND(G3223*2,1)/2,神经网络!$D$10:$D$70,0),MATCH(ROUND(E3223*2,1)/2,神经网络!$F$8:$BN$8,0))</f>
        <v>-0.57457815466802487</v>
      </c>
      <c r="I3223">
        <f t="shared" si="391"/>
        <v>2652608.7542410139</v>
      </c>
      <c r="J3223">
        <f t="shared" si="392"/>
        <v>3086.8475934719186</v>
      </c>
      <c r="K3223">
        <f t="shared" si="393"/>
        <v>859.32611634301759</v>
      </c>
      <c r="L3223">
        <f>MIN(MAX(L3222*(1+MAX(MIN(((B3223-B3222)/B3222)/($K$7*卓尔金历!$O$8),0),-卓尔金历!$N$11))+MIN(MAX(((B3223-B3222)/B3222)/($K$7*卓尔金历!$O$8),0),卓尔金历!$N$11),0),1)</f>
        <v>0.36100247748152925</v>
      </c>
      <c r="M3223">
        <f t="shared" si="394"/>
        <v>591271.97324287996</v>
      </c>
      <c r="N3223">
        <f t="shared" si="395"/>
        <v>-2.0342878128065026E-2</v>
      </c>
      <c r="O3223">
        <f t="shared" si="397"/>
        <v>3.3563707619697632E-2</v>
      </c>
      <c r="P3223">
        <f t="shared" si="398"/>
        <v>0.55578283845958232</v>
      </c>
      <c r="Q3223">
        <f t="shared" si="396"/>
        <v>3153.1179628921504</v>
      </c>
    </row>
    <row r="3224" spans="1:17">
      <c r="A3224" s="842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399"/>
        <v>0.73759002745971203</v>
      </c>
      <c r="G3224">
        <f>LN(F3224/参数实验室!$E$58)/参数实验室!$E$59</f>
        <v>-0.350278341885843</v>
      </c>
      <c r="H3224" s="905">
        <f>INDEX(神经网络!$F$10:$BN$70,MATCH(ROUND(G3224*2,1)/2,神经网络!$D$10:$D$70,0),MATCH(ROUND(E3224*2,1)/2,神经网络!$F$8:$BN$8,0))</f>
        <v>-0.5279109045672683</v>
      </c>
      <c r="I3224">
        <f t="shared" ref="I3224:I3287" si="400">I3223*(1+(B3224-B3223)/B3223*H3223)</f>
        <v>2623539.8267094456</v>
      </c>
      <c r="J3224">
        <f t="shared" ref="J3224:J3287" si="401">J3223*B3224/B3223</f>
        <v>3145.7213690594845</v>
      </c>
      <c r="K3224">
        <f t="shared" ref="K3224:K3287" si="402">I3224/J3224</f>
        <v>834.00260827736247</v>
      </c>
      <c r="L3224">
        <f>MIN(MAX(L3223*(1+MAX(MIN(((B3224-B3223)/B3223)/($K$7*卓尔金历!$O$8),0),-卓尔金历!$N$11))+MIN(MAX(((B3224-B3223)/B3223)/($K$7*卓尔金历!$O$8),0),卓尔金历!$N$11),0),1)</f>
        <v>0.92219646740146322</v>
      </c>
      <c r="M3224">
        <f t="shared" ref="M3224:M3287" si="403">M3223*(1+(B3224-B3223)/B3223*H3223*L3223)</f>
        <v>588932.84901836724</v>
      </c>
      <c r="N3224">
        <f t="shared" ref="N3224:N3287" si="404">(B3224-B3223)/B3223</f>
        <v>1.9072459460607278E-2</v>
      </c>
      <c r="O3224">
        <f t="shared" si="397"/>
        <v>3.3669488492580099E-2</v>
      </c>
      <c r="P3224">
        <f t="shared" si="398"/>
        <v>0.62098618857065124</v>
      </c>
      <c r="Q3224">
        <f t="shared" ref="Q3224:Q3287" si="405">Q3223*(1+(B3224-B3223)/B3223*H3223*P3223)</f>
        <v>3133.9135443803398</v>
      </c>
    </row>
    <row r="3225" spans="1:17">
      <c r="A3225" s="842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399"/>
        <v>0.75574844501726113</v>
      </c>
      <c r="G3225">
        <f>LN(F3225/参数实验室!$E$58)/参数实验室!$E$59</f>
        <v>-0.33751366890144024</v>
      </c>
      <c r="H3225" s="905">
        <f>INDEX(神经网络!$F$10:$BN$70,MATCH(ROUND(G3225*2,1)/2,神经网络!$D$10:$D$70,0),MATCH(ROUND(E3225*2,1)/2,神经网络!$F$8:$BN$8,0))</f>
        <v>-0.57457815466802487</v>
      </c>
      <c r="I3225">
        <f t="shared" si="400"/>
        <v>2642999.8665156141</v>
      </c>
      <c r="J3225">
        <f t="shared" si="401"/>
        <v>3101.5220394237954</v>
      </c>
      <c r="K3225">
        <f t="shared" si="402"/>
        <v>852.16220710997561</v>
      </c>
      <c r="L3225">
        <f>MIN(MAX(L3224*(1+MAX(MIN(((B3225-B3224)/B3224)/($K$7*卓尔金历!$O$8),0),-卓尔金历!$N$11))+MIN(MAX(((B3225-B3224)/B3224)/($K$7*卓尔金历!$O$8),0),卓尔金历!$N$11),0),1)</f>
        <v>0.54093299835973896</v>
      </c>
      <c r="M3225">
        <f t="shared" si="403"/>
        <v>592961.36690151948</v>
      </c>
      <c r="N3225">
        <f t="shared" si="404"/>
        <v>-1.4050618109544727E-2</v>
      </c>
      <c r="O3225">
        <f t="shared" si="397"/>
        <v>3.3538821514742675E-2</v>
      </c>
      <c r="P3225">
        <f t="shared" si="398"/>
        <v>0.93300042771320535</v>
      </c>
      <c r="Q3225">
        <f t="shared" si="405"/>
        <v>3148.3488178348875</v>
      </c>
    </row>
    <row r="3226" spans="1:17">
      <c r="A3226" s="842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399"/>
        <v>0.74084182797937292</v>
      </c>
      <c r="G3226">
        <f>LN(F3226/参数实验室!$E$58)/参数实验室!$E$59</f>
        <v>-0.34796951257320574</v>
      </c>
      <c r="H3226" s="905">
        <f>INDEX(神经网络!$F$10:$BN$70,MATCH(ROUND(G3226*2,1)/2,神经网络!$D$10:$D$70,0),MATCH(ROUND(E3226*2,1)/2,神经网络!$F$8:$BN$8,0))</f>
        <v>-0.5279109045672683</v>
      </c>
      <c r="I3226">
        <f t="shared" si="400"/>
        <v>2574708.8994763722</v>
      </c>
      <c r="J3226">
        <f t="shared" si="401"/>
        <v>3240.9955983400391</v>
      </c>
      <c r="K3226">
        <f t="shared" si="402"/>
        <v>794.4191287378103</v>
      </c>
      <c r="L3226">
        <f>MIN(MAX(L3225*(1+MAX(MIN(((B3226-B3225)/B3225)/($K$7*卓尔金历!$O$8),0),-卓尔金历!$N$11))+MIN(MAX(((B3226-B3225)/B3225)/($K$7*卓尔金历!$O$8),0),卓尔金历!$N$11),0),1)</f>
        <v>1</v>
      </c>
      <c r="M3226">
        <f t="shared" si="403"/>
        <v>584673.62923932041</v>
      </c>
      <c r="N3226">
        <f t="shared" si="404"/>
        <v>4.4969391525637989E-2</v>
      </c>
      <c r="O3226">
        <f t="shared" si="397"/>
        <v>3.4924169330604146E-2</v>
      </c>
      <c r="P3226">
        <f t="shared" si="398"/>
        <v>2.506010851186101E-2</v>
      </c>
      <c r="Q3226">
        <f t="shared" si="405"/>
        <v>3072.4507346643504</v>
      </c>
    </row>
    <row r="3227" spans="1:17">
      <c r="A3227" s="842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399"/>
        <v>0.7370671919319326</v>
      </c>
      <c r="G3227">
        <f>LN(F3227/参数实验室!$E$58)/参数实验室!$E$59</f>
        <v>-0.35065051292126931</v>
      </c>
      <c r="H3227" s="905">
        <f>INDEX(神经网络!$F$10:$BN$70,MATCH(ROUND(G3227*2,1)/2,神经网络!$D$10:$D$70,0),MATCH(ROUND(E3227*2,1)/2,神经网络!$F$8:$BN$8,0))</f>
        <v>-0.5279109045672683</v>
      </c>
      <c r="I3227">
        <f t="shared" si="400"/>
        <v>2566379.9276371025</v>
      </c>
      <c r="J3227">
        <f t="shared" si="401"/>
        <v>3260.8556817365516</v>
      </c>
      <c r="K3227">
        <f t="shared" si="402"/>
        <v>787.02652865348227</v>
      </c>
      <c r="L3227">
        <f>MIN(MAX(L3226*(1+MAX(MIN(((B3227-B3226)/B3226)/($K$7*卓尔金历!$O$8),0),-卓尔金历!$N$11))+MIN(MAX(((B3227-B3226)/B3226)/($K$7*卓尔金历!$O$8),0),卓尔金历!$N$11),0),1)</f>
        <v>1</v>
      </c>
      <c r="M3227">
        <f t="shared" si="403"/>
        <v>582782.25806563615</v>
      </c>
      <c r="N3227">
        <f t="shared" si="404"/>
        <v>6.1277724063199118E-3</v>
      </c>
      <c r="O3227">
        <f t="shared" si="397"/>
        <v>3.4540437033058854E-2</v>
      </c>
      <c r="P3227">
        <f t="shared" si="398"/>
        <v>1</v>
      </c>
      <c r="Q3227">
        <f t="shared" si="405"/>
        <v>3072.2016590933254</v>
      </c>
    </row>
    <row r="3228" spans="1:17">
      <c r="A3228" s="842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399"/>
        <v>0.70709091827938131</v>
      </c>
      <c r="G3228">
        <f>LN(F3228/参数实验室!$E$58)/参数实验室!$E$59</f>
        <v>-0.37244234920258212</v>
      </c>
      <c r="H3228" s="905">
        <f>INDEX(神经网络!$F$10:$BN$70,MATCH(ROUND(G3228*2,1)/2,神经网络!$D$10:$D$70,0),MATCH(ROUND(E3228*2,1)/2,神经网络!$F$8:$BN$8,0))</f>
        <v>-0.47649365172875696</v>
      </c>
      <c r="I3228">
        <f t="shared" si="400"/>
        <v>2526982.5978817502</v>
      </c>
      <c r="J3228">
        <f t="shared" si="401"/>
        <v>3355.6793567694708</v>
      </c>
      <c r="K3228">
        <f t="shared" si="402"/>
        <v>753.0465009369932</v>
      </c>
      <c r="L3228">
        <f>MIN(MAX(L3227*(1+MAX(MIN(((B3228-B3227)/B3227)/($K$7*卓尔金历!$O$8),0),-卓尔金历!$N$11))+MIN(MAX(((B3228-B3227)/B3227)/($K$7*卓尔金历!$O$8),0),卓尔金历!$N$11),0),1)</f>
        <v>1</v>
      </c>
      <c r="M3228">
        <f t="shared" si="403"/>
        <v>573835.77880536532</v>
      </c>
      <c r="N3228">
        <f t="shared" si="404"/>
        <v>2.9079384151837508E-2</v>
      </c>
      <c r="O3228">
        <f t="shared" si="397"/>
        <v>3.4144838889149202E-2</v>
      </c>
      <c r="P3228">
        <f t="shared" si="398"/>
        <v>0.20066897768200354</v>
      </c>
      <c r="Q3228">
        <f t="shared" si="405"/>
        <v>3025.0392960562672</v>
      </c>
    </row>
    <row r="3229" spans="1:17">
      <c r="A3229" s="842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399"/>
        <v>0.68410822972323271</v>
      </c>
      <c r="G3229">
        <f>LN(F3229/参数实验室!$E$58)/参数实验室!$E$59</f>
        <v>-0.38978516391972734</v>
      </c>
      <c r="H3229" s="905">
        <f>INDEX(神经网络!$F$10:$BN$70,MATCH(ROUND(G3229*2,1)/2,神经网络!$D$10:$D$70,0),MATCH(ROUND(E3229*2,1)/2,神经网络!$F$8:$BN$8,0))</f>
        <v>-0.52809812640275922</v>
      </c>
      <c r="I3229">
        <f t="shared" si="400"/>
        <v>2486124.4153906899</v>
      </c>
      <c r="J3229">
        <f t="shared" si="401"/>
        <v>3469.5469470491885</v>
      </c>
      <c r="K3229">
        <f t="shared" si="402"/>
        <v>716.55592310261466</v>
      </c>
      <c r="L3229">
        <f>MIN(MAX(L3228*(1+MAX(MIN(((B3229-B3228)/B3228)/($K$7*卓尔金历!$O$8),0),-卓尔金历!$N$11))+MIN(MAX(((B3229-B3228)/B3228)/($K$7*卓尔金历!$O$8),0),卓尔金历!$N$11),0),1)</f>
        <v>1</v>
      </c>
      <c r="M3229">
        <f t="shared" si="403"/>
        <v>564557.56415126252</v>
      </c>
      <c r="N3229">
        <f t="shared" si="404"/>
        <v>3.3932798153080472E-2</v>
      </c>
      <c r="O3229">
        <f t="shared" si="397"/>
        <v>3.4772099783560731E-2</v>
      </c>
      <c r="P3229">
        <f t="shared" si="398"/>
        <v>5.9412400737575539E-2</v>
      </c>
      <c r="Q3229">
        <f t="shared" si="405"/>
        <v>3015.2243469616419</v>
      </c>
    </row>
    <row r="3230" spans="1:17">
      <c r="A3230" s="842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399"/>
        <v>0.6588848498779456</v>
      </c>
      <c r="G3230">
        <f>LN(F3230/参数实验室!$E$58)/参数实验室!$E$59</f>
        <v>-0.40950254002804176</v>
      </c>
      <c r="H3230" s="905">
        <f>INDEX(神经网络!$F$10:$BN$70,MATCH(ROUND(G3230*2,1)/2,神经网络!$D$10:$D$70,0),MATCH(ROUND(E3230*2,1)/2,神经网络!$F$8:$BN$8,0))</f>
        <v>-0.52809812640275922</v>
      </c>
      <c r="I3230">
        <f t="shared" si="400"/>
        <v>2416385.5881755874</v>
      </c>
      <c r="J3230">
        <f t="shared" si="401"/>
        <v>3653.8404066078647</v>
      </c>
      <c r="K3230">
        <f t="shared" si="402"/>
        <v>661.32762224798432</v>
      </c>
      <c r="L3230">
        <f>MIN(MAX(L3229*(1+MAX(MIN(((B3230-B3229)/B3229)/($K$7*卓尔金历!$O$8),0),-卓尔金历!$N$11))+MIN(MAX(((B3230-B3229)/B3229)/($K$7*卓尔金历!$O$8),0),卓尔金历!$N$11),0),1)</f>
        <v>1</v>
      </c>
      <c r="M3230">
        <f t="shared" si="403"/>
        <v>548721.0347420387</v>
      </c>
      <c r="N3230">
        <f t="shared" si="404"/>
        <v>5.3117442239948902E-2</v>
      </c>
      <c r="O3230">
        <f t="shared" si="397"/>
        <v>3.6157196925409439E-2</v>
      </c>
      <c r="P3230">
        <f t="shared" si="398"/>
        <v>2.1397730009321516E-2</v>
      </c>
      <c r="Q3230">
        <f t="shared" si="405"/>
        <v>3010.199202931617</v>
      </c>
    </row>
    <row r="3231" spans="1:17">
      <c r="A3231" s="842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399"/>
        <v>0.6611243478337665</v>
      </c>
      <c r="G3231">
        <f>LN(F3231/参数实验室!$E$58)/参数实验室!$E$59</f>
        <v>-0.40772162715806815</v>
      </c>
      <c r="H3231" s="905">
        <f>INDEX(神经网络!$F$10:$BN$70,MATCH(ROUND(G3231*2,1)/2,神经网络!$D$10:$D$70,0),MATCH(ROUND(E3231*2,1)/2,神经网络!$F$8:$BN$8,0))</f>
        <v>-0.47654068182492954</v>
      </c>
      <c r="I3231">
        <f t="shared" si="400"/>
        <v>2403303.7701622914</v>
      </c>
      <c r="J3231">
        <f t="shared" si="401"/>
        <v>3691.2977363233585</v>
      </c>
      <c r="K3231">
        <f t="shared" si="402"/>
        <v>651.07285887917908</v>
      </c>
      <c r="L3231">
        <f>MIN(MAX(L3230*(1+MAX(MIN(((B3231-B3230)/B3230)/($K$7*卓尔金历!$O$8),0),-卓尔金历!$N$11))+MIN(MAX(((B3231-B3230)/B3230)/($K$7*卓尔金历!$O$8),0),卓尔金历!$N$11),0),1)</f>
        <v>1</v>
      </c>
      <c r="M3231">
        <f t="shared" si="403"/>
        <v>545750.37113947084</v>
      </c>
      <c r="N3231">
        <f t="shared" si="404"/>
        <v>1.0251495836477588E-2</v>
      </c>
      <c r="O3231">
        <f t="shared" si="397"/>
        <v>2.8515466803295926E-2</v>
      </c>
      <c r="P3231">
        <f t="shared" si="398"/>
        <v>1</v>
      </c>
      <c r="Q3231">
        <f t="shared" si="405"/>
        <v>3009.8504926069959</v>
      </c>
    </row>
    <row r="3232" spans="1:17">
      <c r="A3232" s="842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399"/>
        <v>0.67838294442192659</v>
      </c>
      <c r="G3232">
        <f>LN(F3232/参数实验室!$E$58)/参数实验室!$E$59</f>
        <v>-0.39419613829060268</v>
      </c>
      <c r="H3232" s="905">
        <f>INDEX(神经网络!$F$10:$BN$70,MATCH(ROUND(G3232*2,1)/2,神经网络!$D$10:$D$70,0),MATCH(ROUND(E3232*2,1)/2,神经网络!$F$8:$BN$8,0))</f>
        <v>-0.52809812640275922</v>
      </c>
      <c r="I3232">
        <f t="shared" si="400"/>
        <v>2432033.3918741504</v>
      </c>
      <c r="J3232">
        <f t="shared" si="401"/>
        <v>3598.700007581489</v>
      </c>
      <c r="K3232">
        <f t="shared" si="402"/>
        <v>675.80887174549503</v>
      </c>
      <c r="L3232">
        <f>MIN(MAX(L3231*(1+MAX(MIN(((B3232-B3231)/B3231)/($K$7*卓尔金历!$O$8),0),-卓尔金历!$N$11))+MIN(MAX(((B3232-B3231)/B3231)/($K$7*卓尔金历!$O$8),0),卓尔金历!$N$11),0),1)</f>
        <v>0.26187898742541171</v>
      </c>
      <c r="M3232">
        <f t="shared" si="403"/>
        <v>552274.39107677771</v>
      </c>
      <c r="N3232">
        <f t="shared" si="404"/>
        <v>-2.5085413140934956E-2</v>
      </c>
      <c r="O3232">
        <f t="shared" si="397"/>
        <v>2.886629149952101E-2</v>
      </c>
      <c r="P3232">
        <f t="shared" si="398"/>
        <v>0.17290669905957456</v>
      </c>
      <c r="Q3232">
        <f t="shared" si="405"/>
        <v>3045.83090720769</v>
      </c>
    </row>
    <row r="3233" spans="1:17">
      <c r="A3233" s="842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399"/>
        <v>0.66908404802384225</v>
      </c>
      <c r="G3233">
        <f>LN(F3233/参数实验室!$E$58)/参数实验室!$E$59</f>
        <v>-0.40144030958050464</v>
      </c>
      <c r="H3233" s="905">
        <f>INDEX(神经网络!$F$10:$BN$70,MATCH(ROUND(G3233*2,1)/2,神经网络!$D$10:$D$70,0),MATCH(ROUND(E3233*2,1)/2,神经网络!$F$8:$BN$8,0))</f>
        <v>-0.47654068182492954</v>
      </c>
      <c r="I3233">
        <f t="shared" si="400"/>
        <v>2425749.1581911203</v>
      </c>
      <c r="J3233">
        <f t="shared" si="401"/>
        <v>3616.3081608874222</v>
      </c>
      <c r="K3233">
        <f t="shared" si="402"/>
        <v>670.78054476304771</v>
      </c>
      <c r="L3233">
        <f>MIN(MAX(L3232*(1+MAX(MIN(((B3233-B3232)/B3232)/($K$7*卓尔金历!$O$8),0),-卓尔金历!$N$11))+MIN(MAX(((B3233-B3232)/B3232)/($K$7*卓尔金历!$O$8),0),卓尔金历!$N$11),0),1)</f>
        <v>0.40584980696384254</v>
      </c>
      <c r="M3233">
        <f t="shared" si="403"/>
        <v>551900.67795143486</v>
      </c>
      <c r="N3233">
        <f t="shared" si="404"/>
        <v>4.8929205737732236E-3</v>
      </c>
      <c r="O3233">
        <f t="shared" si="397"/>
        <v>2.8872964340121463E-2</v>
      </c>
      <c r="P3233">
        <f t="shared" si="398"/>
        <v>1</v>
      </c>
      <c r="Q3233">
        <f t="shared" si="405"/>
        <v>3044.470088090387</v>
      </c>
    </row>
    <row r="3234" spans="1:17">
      <c r="A3234" s="842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399"/>
        <v>0.65655402232970483</v>
      </c>
      <c r="G3234">
        <f>LN(F3234/参数实验室!$E$58)/参数实验室!$E$59</f>
        <v>-0.41136252085809538</v>
      </c>
      <c r="H3234" s="905">
        <f>INDEX(神经网络!$F$10:$BN$70,MATCH(ROUND(G3234*2,1)/2,神经网络!$D$10:$D$70,0),MATCH(ROUND(E3234*2,1)/2,神经网络!$F$8:$BN$8,0))</f>
        <v>-0.47654068182492954</v>
      </c>
      <c r="I3234">
        <f t="shared" si="400"/>
        <v>2392296.5885245656</v>
      </c>
      <c r="J3234">
        <f t="shared" si="401"/>
        <v>3720.9605251186977</v>
      </c>
      <c r="K3234">
        <f t="shared" si="402"/>
        <v>642.92447403705046</v>
      </c>
      <c r="L3234">
        <f>MIN(MAX(L3233*(1+MAX(MIN(((B3234-B3233)/B3233)/($K$7*卓尔金历!$O$8),0),-卓尔金历!$N$11))+MIN(MAX(((B3234-B3233)/B3233)/($K$7*卓尔金历!$O$8),0),卓尔金历!$N$11),0),1)</f>
        <v>1</v>
      </c>
      <c r="M3234">
        <f t="shared" si="403"/>
        <v>548811.73515496647</v>
      </c>
      <c r="N3234">
        <f t="shared" si="404"/>
        <v>2.8939006184028931E-2</v>
      </c>
      <c r="O3234">
        <f t="shared" si="397"/>
        <v>2.9430867146274107E-2</v>
      </c>
      <c r="P3234">
        <f t="shared" si="398"/>
        <v>4.6213225542118652E-2</v>
      </c>
      <c r="Q3234">
        <f t="shared" si="405"/>
        <v>3002.4849770678065</v>
      </c>
    </row>
    <row r="3235" spans="1:17">
      <c r="A3235" s="842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399"/>
        <v>0.63558569784193597</v>
      </c>
      <c r="G3235">
        <f>LN(F3235/参数实验室!$E$58)/参数实验室!$E$59</f>
        <v>-0.42839825761701322</v>
      </c>
      <c r="H3235" s="905">
        <f>INDEX(神经网络!$F$10:$BN$70,MATCH(ROUND(G3235*2,1)/2,神经网络!$D$10:$D$70,0),MATCH(ROUND(E3235*2,1)/2,神经网络!$F$8:$BN$8,0))</f>
        <v>-0.52797809966858111</v>
      </c>
      <c r="I3235">
        <f t="shared" si="400"/>
        <v>2332871.1374131776</v>
      </c>
      <c r="J3235">
        <f t="shared" si="401"/>
        <v>3914.9206911136689</v>
      </c>
      <c r="K3235">
        <f t="shared" si="402"/>
        <v>595.8923108476946</v>
      </c>
      <c r="L3235">
        <f>MIN(MAX(L3234*(1+MAX(MIN(((B3235-B3234)/B3234)/($K$7*卓尔金历!$O$8),0),-卓尔金历!$N$11))+MIN(MAX(((B3235-B3234)/B3234)/($K$7*卓尔金历!$O$8),0),卓尔金历!$N$11),0),1)</f>
        <v>1</v>
      </c>
      <c r="M3235">
        <f t="shared" si="403"/>
        <v>535179.06724361796</v>
      </c>
      <c r="N3235">
        <f t="shared" si="404"/>
        <v>5.2126370243818734E-2</v>
      </c>
      <c r="O3235">
        <f t="shared" si="397"/>
        <v>2.9559950597807222E-2</v>
      </c>
      <c r="P3235">
        <f t="shared" si="398"/>
        <v>1.2736191788435396E-2</v>
      </c>
      <c r="Q3235">
        <f t="shared" si="405"/>
        <v>2999.0382682805912</v>
      </c>
    </row>
    <row r="3236" spans="1:17">
      <c r="A3236" s="842">
        <v>43638</v>
      </c>
      <c r="B3236">
        <v>10797.19535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399"/>
        <v>0.5843583354264309</v>
      </c>
      <c r="G3236">
        <f>LN(F3236/参数实验室!$E$58)/参数实验室!$E$59</f>
        <v>-0.47250308116589523</v>
      </c>
      <c r="H3236" s="905">
        <f>INDEX(神经网络!$F$10:$BN$70,MATCH(ROUND(G3236*2,1)/2,神经网络!$D$10:$D$70,0),MATCH(ROUND(E3236*2,1)/2,神经网络!$F$8:$BN$8,0))</f>
        <v>-0.42925261041554474</v>
      </c>
      <c r="I3236">
        <f t="shared" si="400"/>
        <v>2209086.211550009</v>
      </c>
      <c r="J3236">
        <f t="shared" si="401"/>
        <v>4308.3657276245813</v>
      </c>
      <c r="K3236">
        <f t="shared" si="402"/>
        <v>512.7434278352199</v>
      </c>
      <c r="L3236">
        <f>MIN(MAX(L3235*(1+MAX(MIN(((B3236-B3235)/B3235)/($K$7*卓尔金历!$O$8),0),-卓尔金历!$N$11))+MIN(MAX(((B3236-B3235)/B3235)/($K$7*卓尔金历!$O$8),0),卓尔金历!$N$11),0),1)</f>
        <v>1</v>
      </c>
      <c r="M3236">
        <f t="shared" si="403"/>
        <v>506781.8274219064</v>
      </c>
      <c r="N3236">
        <f t="shared" si="404"/>
        <v>0.10049885235324899</v>
      </c>
      <c r="O3236">
        <f t="shared" si="397"/>
        <v>3.5571412606909894E-2</v>
      </c>
      <c r="P3236">
        <f t="shared" si="398"/>
        <v>0</v>
      </c>
      <c r="Q3236">
        <f t="shared" si="405"/>
        <v>2997.0115256215772</v>
      </c>
    </row>
    <row r="3237" spans="1:17">
      <c r="A3237" s="842">
        <v>43639</v>
      </c>
      <c r="B3237">
        <v>10750.192489999999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399"/>
        <v>0.57622738223173908</v>
      </c>
      <c r="G3237">
        <f>LN(F3237/参数实验室!$E$58)/参数实验室!$E$59</f>
        <v>-0.47985735654022349</v>
      </c>
      <c r="H3237" s="905">
        <f>INDEX(神经网络!$F$10:$BN$70,MATCH(ROUND(G3237*2,1)/2,神经网络!$D$10:$D$70,0),MATCH(ROUND(E3237*2,1)/2,神经网络!$F$8:$BN$8,0))</f>
        <v>-0.52747031063733996</v>
      </c>
      <c r="I3237">
        <f t="shared" si="400"/>
        <v>2213214.2043894129</v>
      </c>
      <c r="J3237">
        <f t="shared" si="401"/>
        <v>4289.610346753906</v>
      </c>
      <c r="K3237">
        <f t="shared" si="402"/>
        <v>515.94760956883351</v>
      </c>
      <c r="L3237">
        <f>MIN(MAX(L3236*(1+MAX(MIN(((B3237-B3236)/B3236)/($K$7*卓尔金历!$O$8),0),-卓尔金历!$N$11))+MIN(MAX(((B3237-B3236)/B3236)/($K$7*卓尔金历!$O$8),0),卓尔金历!$N$11),0),1)</f>
        <v>0.8719086991261189</v>
      </c>
      <c r="M3237">
        <f t="shared" si="403"/>
        <v>507728.82158800086</v>
      </c>
      <c r="N3237">
        <f t="shared" si="404"/>
        <v>-4.3532471606156972E-3</v>
      </c>
      <c r="O3237">
        <f t="shared" si="397"/>
        <v>3.5654885128908992E-2</v>
      </c>
      <c r="P3237">
        <f t="shared" si="398"/>
        <v>1</v>
      </c>
      <c r="Q3237">
        <f t="shared" si="405"/>
        <v>2997.0115256215772</v>
      </c>
    </row>
    <row r="3238" spans="1:17">
      <c r="A3238" s="842">
        <v>43640</v>
      </c>
      <c r="B3238">
        <v>10885.037759999999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399"/>
        <v>0.55545953760660172</v>
      </c>
      <c r="G3238">
        <f>LN(F3238/参数实验室!$E$58)/参数实验室!$E$59</f>
        <v>-0.49912295177228494</v>
      </c>
      <c r="H3238" s="905">
        <f>INDEX(神经网络!$F$10:$BN$70,MATCH(ROUND(G3238*2,1)/2,神经网络!$D$10:$D$70,0),MATCH(ROUND(E3238*2,1)/2,神经网络!$F$8:$BN$8,0))</f>
        <v>-0.52747031063733996</v>
      </c>
      <c r="I3238">
        <f t="shared" si="400"/>
        <v>2198570.8374515451</v>
      </c>
      <c r="J3238">
        <f t="shared" si="401"/>
        <v>4343.4171661146647</v>
      </c>
      <c r="K3238">
        <f t="shared" si="402"/>
        <v>506.18459000525661</v>
      </c>
      <c r="L3238">
        <f>MIN(MAX(L3237*(1+MAX(MIN(((B3238-B3237)/B3237)/($K$7*卓尔金历!$O$8),0),-卓尔金历!$N$11))+MIN(MAX(((B3238-B3237)/B3237)/($K$7*卓尔金历!$O$8),0),卓尔金历!$N$11),0),1)</f>
        <v>1</v>
      </c>
      <c r="M3238">
        <f t="shared" si="403"/>
        <v>504799.8151641424</v>
      </c>
      <c r="N3238">
        <f t="shared" si="404"/>
        <v>1.2543521441633256E-2</v>
      </c>
      <c r="O3238">
        <f t="shared" si="397"/>
        <v>3.3744456966107554E-2</v>
      </c>
      <c r="P3238">
        <f t="shared" si="398"/>
        <v>1</v>
      </c>
      <c r="Q3238">
        <f t="shared" si="405"/>
        <v>2977.1822929157424</v>
      </c>
    </row>
    <row r="3239" spans="1:17">
      <c r="A3239" s="842">
        <v>43641</v>
      </c>
      <c r="B3239">
        <v>11372.926149999999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399"/>
        <v>0.53856144392531735</v>
      </c>
      <c r="G3239">
        <f>LN(F3239/参数实验室!$E$58)/参数实验室!$E$59</f>
        <v>-0.5153378842977524</v>
      </c>
      <c r="H3239" s="905">
        <f>INDEX(神经网络!$F$10:$BN$70,MATCH(ROUND(G3239*2,1)/2,神经网络!$D$10:$D$70,0),MATCH(ROUND(E3239*2,1)/2,神经网络!$F$8:$BN$8,0))</f>
        <v>-0.42842362445700349</v>
      </c>
      <c r="I3239">
        <f t="shared" si="400"/>
        <v>2146591.7050241278</v>
      </c>
      <c r="J3239">
        <f t="shared" si="401"/>
        <v>4538.0975020948727</v>
      </c>
      <c r="K3239">
        <f t="shared" si="402"/>
        <v>473.01577456923746</v>
      </c>
      <c r="L3239">
        <f>MIN(MAX(L3238*(1+MAX(MIN(((B3239-B3238)/B3238)/($K$7*卓尔金历!$O$8),0),-卓尔金历!$N$11))+MIN(MAX(((B3239-B3238)/B3238)/($K$7*卓尔金历!$O$8),0),卓尔金历!$N$11),0),1)</f>
        <v>1</v>
      </c>
      <c r="M3239">
        <f t="shared" si="403"/>
        <v>492865.21838209493</v>
      </c>
      <c r="N3239">
        <f t="shared" si="404"/>
        <v>4.4821929032977478E-2</v>
      </c>
      <c r="O3239">
        <f t="shared" si="397"/>
        <v>3.1263431407029328E-2</v>
      </c>
      <c r="P3239">
        <f t="shared" si="398"/>
        <v>2.1588069723185051E-2</v>
      </c>
      <c r="Q3239">
        <f t="shared" si="405"/>
        <v>2906.7950440593863</v>
      </c>
    </row>
    <row r="3240" spans="1:17">
      <c r="A3240" s="842">
        <v>43642</v>
      </c>
      <c r="B3240">
        <v>12807.985049999999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399"/>
        <v>0.47903289815285971</v>
      </c>
      <c r="G3240">
        <f>LN(F3240/参数实验室!$E$58)/参数实验室!$E$59</f>
        <v>-0.57681525399305555</v>
      </c>
      <c r="H3240" s="905">
        <f>INDEX(神经网络!$F$10:$BN$70,MATCH(ROUND(G3240*2,1)/2,神经网络!$D$10:$D$70,0),MATCH(ROUND(E3240*2,1)/2,神经网络!$F$8:$BN$8,0))</f>
        <v>-0.5714064708664125</v>
      </c>
      <c r="I3240">
        <f t="shared" si="400"/>
        <v>2030548.3263144463</v>
      </c>
      <c r="J3240">
        <f t="shared" si="401"/>
        <v>5110.7238537967187</v>
      </c>
      <c r="K3240">
        <f t="shared" si="402"/>
        <v>397.31129765619545</v>
      </c>
      <c r="L3240">
        <f>MIN(MAX(L3239*(1+MAX(MIN(((B3240-B3239)/B3239)/($K$7*卓尔金历!$O$8),0),-卓尔金历!$N$11))+MIN(MAX(((B3240-B3239)/B3239)/($K$7*卓尔金历!$O$8),0),卓尔金历!$N$11),0),1)</f>
        <v>1</v>
      </c>
      <c r="M3240">
        <f t="shared" si="403"/>
        <v>466221.23897246592</v>
      </c>
      <c r="N3240">
        <f t="shared" si="404"/>
        <v>0.12618202923967814</v>
      </c>
      <c r="O3240">
        <f t="shared" si="397"/>
        <v>3.6257036141509047E-2</v>
      </c>
      <c r="P3240">
        <f t="shared" si="398"/>
        <v>0</v>
      </c>
      <c r="Q3240">
        <f t="shared" si="405"/>
        <v>2903.4027058698002</v>
      </c>
    </row>
    <row r="3241" spans="1:17">
      <c r="A3241" s="842">
        <v>43643</v>
      </c>
      <c r="B3241">
        <v>11712.325489999999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399"/>
        <v>0.53176753628625473</v>
      </c>
      <c r="G3241">
        <f>LN(F3241/参数实验室!$E$58)/参数实验室!$E$59</f>
        <v>-0.52200099040702597</v>
      </c>
      <c r="H3241" s="905">
        <f>INDEX(神经网络!$F$10:$BN$70,MATCH(ROUND(G3241*2,1)/2,神经网络!$D$10:$D$70,0),MATCH(ROUND(E3241*2,1)/2,神经网络!$F$8:$BN$8,0))</f>
        <v>-0.52747031063733996</v>
      </c>
      <c r="I3241">
        <f t="shared" si="400"/>
        <v>2129803.5345148128</v>
      </c>
      <c r="J3241">
        <f t="shared" si="401"/>
        <v>4673.5267906308445</v>
      </c>
      <c r="K3241">
        <f t="shared" si="402"/>
        <v>455.7165562385332</v>
      </c>
      <c r="L3241">
        <f>MIN(MAX(L3240*(1+MAX(MIN(((B3241-B3240)/B3240)/($K$7*卓尔金历!$O$8),0),-卓尔金历!$N$11))+MIN(MAX(((B3241-B3240)/B3240)/($K$7*卓尔金历!$O$8),0),卓尔金历!$N$11),0),1)</f>
        <v>0</v>
      </c>
      <c r="M3241">
        <f t="shared" si="403"/>
        <v>489010.59372061724</v>
      </c>
      <c r="N3241">
        <f t="shared" si="404"/>
        <v>-8.5545037390561296E-2</v>
      </c>
      <c r="O3241">
        <f t="shared" si="397"/>
        <v>4.3169772586482136E-2</v>
      </c>
      <c r="P3241">
        <f t="shared" si="398"/>
        <v>1.1460760342832272E-2</v>
      </c>
      <c r="Q3241">
        <f t="shared" si="405"/>
        <v>2903.4027058698002</v>
      </c>
    </row>
    <row r="3242" spans="1:17">
      <c r="A3242" s="842">
        <v>43644</v>
      </c>
      <c r="B3242">
        <v>12000.09885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399"/>
        <v>0.52304679465202908</v>
      </c>
      <c r="G3242">
        <f>LN(F3242/参数实验室!$E$58)/参数实验室!$E$59</f>
        <v>-0.53067971359327382</v>
      </c>
      <c r="H3242" s="905">
        <f>INDEX(神经网络!$F$10:$BN$70,MATCH(ROUND(G3242*2,1)/2,神经网络!$D$10:$D$70,0),MATCH(ROUND(E3242*2,1)/2,神经网络!$F$8:$BN$8,0))</f>
        <v>-0.52622580924249396</v>
      </c>
      <c r="I3242">
        <f t="shared" si="400"/>
        <v>2102201.2506594206</v>
      </c>
      <c r="J3242">
        <f t="shared" si="401"/>
        <v>4788.3559514783765</v>
      </c>
      <c r="K3242">
        <f t="shared" si="402"/>
        <v>439.02359639959064</v>
      </c>
      <c r="L3242">
        <f>MIN(MAX(L3241*(1+MAX(MIN(((B3242-B3241)/B3241)/($K$7*卓尔金历!$O$8),0),-卓尔金历!$N$11))+MIN(MAX(((B3242-B3241)/B3241)/($K$7*卓尔金历!$O$8),0),卓尔金历!$N$11),0),1)</f>
        <v>0.72295916115192993</v>
      </c>
      <c r="M3242">
        <f t="shared" si="403"/>
        <v>489010.59372061724</v>
      </c>
      <c r="N3242">
        <f t="shared" si="404"/>
        <v>2.4570130009254128E-2</v>
      </c>
      <c r="O3242">
        <f t="shared" si="397"/>
        <v>4.3156775519026594E-2</v>
      </c>
      <c r="P3242">
        <f t="shared" si="398"/>
        <v>0.63079559843257049</v>
      </c>
      <c r="Q3242">
        <f t="shared" si="405"/>
        <v>2902.9714587747653</v>
      </c>
    </row>
    <row r="3243" spans="1:17">
      <c r="A3243" s="842">
        <v>43645</v>
      </c>
      <c r="B3243">
        <v>12028.00657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399"/>
        <v>0.51716160369539943</v>
      </c>
      <c r="G3243">
        <f>LN(F3243/参数实验室!$E$58)/参数实验室!$E$59</f>
        <v>-0.53661871433819774</v>
      </c>
      <c r="H3243" s="905">
        <f>INDEX(神经网络!$F$10:$BN$70,MATCH(ROUND(G3243*2,1)/2,神经网络!$D$10:$D$70,0),MATCH(ROUND(E3243*2,1)/2,神经网络!$F$8:$BN$8,0))</f>
        <v>-0.57365045438562134</v>
      </c>
      <c r="I3243">
        <f t="shared" si="400"/>
        <v>2099628.5694868141</v>
      </c>
      <c r="J3243">
        <f t="shared" si="401"/>
        <v>4799.4918678424474</v>
      </c>
      <c r="K3243">
        <f t="shared" si="402"/>
        <v>437.46892948287802</v>
      </c>
      <c r="L3243">
        <f>MIN(MAX(L3242*(1+MAX(MIN(((B3243-B3242)/B3242)/($K$7*卓尔金历!$O$8),0),-卓尔金历!$N$11))+MIN(MAX(((B3243-B3242)/B3242)/($K$7*卓尔金历!$O$8),0),卓尔金历!$N$11),0),1)</f>
        <v>0.79138905154344708</v>
      </c>
      <c r="M3243">
        <f t="shared" si="403"/>
        <v>488577.93674402271</v>
      </c>
      <c r="N3243">
        <f t="shared" si="404"/>
        <v>2.3256241760041207E-3</v>
      </c>
      <c r="O3243">
        <f t="shared" si="397"/>
        <v>4.3044810184494603E-2</v>
      </c>
      <c r="P3243">
        <f t="shared" si="398"/>
        <v>1</v>
      </c>
      <c r="Q3243">
        <f t="shared" si="405"/>
        <v>2900.7304523667244</v>
      </c>
    </row>
    <row r="3244" spans="1:17">
      <c r="A3244" s="842">
        <v>43646</v>
      </c>
      <c r="B3244">
        <v>11164.07488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399"/>
        <v>0.5445207327380448</v>
      </c>
      <c r="G3244">
        <f>LN(F3244/参数实验室!$E$58)/参数实验室!$E$59</f>
        <v>-0.50956216670553112</v>
      </c>
      <c r="H3244" s="905">
        <f>INDEX(神经网络!$F$10:$BN$70,MATCH(ROUND(G3244*2,1)/2,神经网络!$D$10:$D$70,0),MATCH(ROUND(E3244*2,1)/2,神经网络!$F$8:$BN$8,0))</f>
        <v>-0.57461465273296131</v>
      </c>
      <c r="I3244">
        <f t="shared" si="400"/>
        <v>2186140.4123775531</v>
      </c>
      <c r="J3244">
        <f t="shared" si="401"/>
        <v>4454.7603367782458</v>
      </c>
      <c r="K3244">
        <f t="shared" si="402"/>
        <v>490.74254215853165</v>
      </c>
      <c r="L3244">
        <f>MIN(MAX(L3243*(1+MAX(MIN(((B3244-B3243)/B3243)/($K$7*卓尔金历!$O$8),0),-卓尔金历!$N$11))+MIN(MAX(((B3244-B3243)/B3243)/($K$7*卓尔金历!$O$8),0),卓尔金历!$N$11),0),1)</f>
        <v>0</v>
      </c>
      <c r="M3244">
        <f t="shared" si="403"/>
        <v>504509.44815214881</v>
      </c>
      <c r="N3244">
        <f t="shared" si="404"/>
        <v>-7.1826672605483907E-2</v>
      </c>
      <c r="O3244">
        <f t="shared" ref="O3244:O3307" si="406">STDEVP(N3224:N3244)</f>
        <v>4.6652913425931246E-2</v>
      </c>
      <c r="P3244">
        <f t="shared" ref="P3244:P3307" si="407">MIN(O3243*MAX(1-LN(MAX(ABS(N3244),0.0001)/O3244),0)+MAX(-LN(MAX(ABS(N3244),0.0001)/O3244),0),1)</f>
        <v>2.447009158486289E-2</v>
      </c>
      <c r="Q3244">
        <f t="shared" si="405"/>
        <v>3020.2504192839533</v>
      </c>
    </row>
    <row r="3245" spans="1:17">
      <c r="A3245" s="842">
        <v>43647</v>
      </c>
      <c r="B3245">
        <v>10167.65742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399"/>
        <v>0.60126163888790818</v>
      </c>
      <c r="G3245">
        <f>LN(F3245/参数实验室!$E$58)/参数实验室!$E$59</f>
        <v>-0.45753645016970046</v>
      </c>
      <c r="H3245" s="905">
        <f>INDEX(神经网络!$F$10:$BN$70,MATCH(ROUND(G3245*2,1)/2,神经网络!$D$10:$D$70,0),MATCH(ROUND(E3245*2,1)/2,神经网络!$F$8:$BN$8,0))</f>
        <v>-0.52797809966858111</v>
      </c>
      <c r="I3245">
        <f t="shared" si="400"/>
        <v>2298257.8947892976</v>
      </c>
      <c r="J3245">
        <f t="shared" si="401"/>
        <v>4057.1634890866144</v>
      </c>
      <c r="K3245">
        <f t="shared" si="402"/>
        <v>566.46913563414284</v>
      </c>
      <c r="L3245">
        <f>MIN(MAX(L3244*(1+MAX(MIN(((B3245-B3244)/B3244)/($K$7*卓尔金历!$O$8),0),-卓尔金历!$N$11))+MIN(MAX(((B3245-B3244)/B3244)/($K$7*卓尔金历!$O$8),0),卓尔金历!$N$11),0),1)</f>
        <v>0</v>
      </c>
      <c r="M3245">
        <f t="shared" si="403"/>
        <v>504509.44815214881</v>
      </c>
      <c r="N3245">
        <f t="shared" si="404"/>
        <v>-8.9252129774321301E-2</v>
      </c>
      <c r="O3245">
        <f t="shared" si="406"/>
        <v>5.2007325001889919E-2</v>
      </c>
      <c r="P3245">
        <f t="shared" si="407"/>
        <v>2.1456574851436563E-2</v>
      </c>
      <c r="Q3245">
        <f t="shared" si="405"/>
        <v>3024.0407214413826</v>
      </c>
    </row>
    <row r="3246" spans="1:17">
      <c r="A3246" s="842">
        <v>43648</v>
      </c>
      <c r="B3246">
        <v>10464.60607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399"/>
        <v>0.5740368239203103</v>
      </c>
      <c r="G3246">
        <f>LN(F3246/参数实验室!$E$58)/参数实验室!$E$59</f>
        <v>-0.48185641861678435</v>
      </c>
      <c r="H3246" s="905">
        <f>INDEX(神经网络!$F$10:$BN$70,MATCH(ROUND(G3246*2,1)/2,神经网络!$D$10:$D$70,0),MATCH(ROUND(E3246*2,1)/2,神经网络!$F$8:$BN$8,0))</f>
        <v>-0.57461465273296131</v>
      </c>
      <c r="I3246">
        <f t="shared" si="400"/>
        <v>2262819.4120849734</v>
      </c>
      <c r="J3246">
        <f t="shared" si="401"/>
        <v>4175.6538326483242</v>
      </c>
      <c r="K3246">
        <f t="shared" si="402"/>
        <v>541.90780720197438</v>
      </c>
      <c r="L3246">
        <f>MIN(MAX(L3245*(1+MAX(MIN(((B3246-B3245)/B3245)/($K$7*卓尔金历!$O$8),0),-卓尔金历!$N$11))+MIN(MAX(((B3246-B3245)/B3245)/($K$7*卓尔金历!$O$8),0),卓尔金历!$N$11),0),1)</f>
        <v>0.85934343008772796</v>
      </c>
      <c r="M3246">
        <f t="shared" si="403"/>
        <v>504509.44815214881</v>
      </c>
      <c r="N3246">
        <f t="shared" si="404"/>
        <v>2.9205217852432352E-2</v>
      </c>
      <c r="O3246">
        <f t="shared" si="406"/>
        <v>5.172977591273073E-2</v>
      </c>
      <c r="P3246">
        <f t="shared" si="407"/>
        <v>0.65342535845367644</v>
      </c>
      <c r="Q3246">
        <f t="shared" si="405"/>
        <v>3023.0402046314157</v>
      </c>
    </row>
    <row r="3247" spans="1:17">
      <c r="A3247" s="842">
        <v>43649</v>
      </c>
      <c r="B3247">
        <v>11398.93281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399"/>
        <v>0.51013552434475662</v>
      </c>
      <c r="G3247">
        <f>LN(F3247/参数实验室!$E$58)/参数实验室!$E$59</f>
        <v>-0.54379818277957515</v>
      </c>
      <c r="H3247" s="905">
        <f>INDEX(神经网络!$F$10:$BN$70,MATCH(ROUND(G3247*2,1)/2,神经网络!$D$10:$D$70,0),MATCH(ROUND(E3247*2,1)/2,神经网络!$F$8:$BN$8,0))</f>
        <v>-0.57365045438562134</v>
      </c>
      <c r="I3247">
        <f t="shared" si="400"/>
        <v>2146727.3605177826</v>
      </c>
      <c r="J3247">
        <f t="shared" si="401"/>
        <v>4548.4748453772645</v>
      </c>
      <c r="K3247">
        <f t="shared" si="402"/>
        <v>471.96641368689956</v>
      </c>
      <c r="L3247">
        <f>MIN(MAX(L3246*(1+MAX(MIN(((B3247-B3246)/B3246)/($K$7*卓尔金历!$O$8),0),-卓尔金历!$N$11))+MIN(MAX(((B3247-B3246)/B3246)/($K$7*卓尔金历!$O$8),0),卓尔金历!$N$11),0),1)</f>
        <v>1</v>
      </c>
      <c r="M3247">
        <f t="shared" si="403"/>
        <v>482266.68920966145</v>
      </c>
      <c r="N3247">
        <f t="shared" si="404"/>
        <v>8.9284463624343613E-2</v>
      </c>
      <c r="O3247">
        <f t="shared" si="406"/>
        <v>5.3749427169905856E-2</v>
      </c>
      <c r="P3247">
        <f t="shared" si="407"/>
        <v>2.547720000284269E-2</v>
      </c>
      <c r="Q3247">
        <f t="shared" si="405"/>
        <v>2921.6974982254751</v>
      </c>
    </row>
    <row r="3248" spans="1:17">
      <c r="A3248" s="842">
        <v>43650</v>
      </c>
      <c r="B3248">
        <v>11811.79479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399"/>
        <v>0.48927858075326419</v>
      </c>
      <c r="G3248">
        <f>LN(F3248/参数实验室!$E$58)/参数实验室!$E$59</f>
        <v>-0.56570790114176217</v>
      </c>
      <c r="H3248" s="905">
        <f>INDEX(神经网络!$F$10:$BN$70,MATCH(ROUND(G3248*2,1)/2,神经网络!$D$10:$D$70,0),MATCH(ROUND(E3248*2,1)/2,神经网络!$F$8:$BN$8,0))</f>
        <v>-0.665435640897168</v>
      </c>
      <c r="I3248">
        <f t="shared" si="400"/>
        <v>2102124.2721597343</v>
      </c>
      <c r="J3248">
        <f t="shared" si="401"/>
        <v>4713.2176648976347</v>
      </c>
      <c r="K3248">
        <f t="shared" si="402"/>
        <v>446.00619398836739</v>
      </c>
      <c r="L3248">
        <f>MIN(MAX(L3247*(1+MAX(MIN(((B3248-B3247)/B3247)/($K$7*卓尔金历!$O$8),0),-卓尔金历!$N$11))+MIN(MAX(((B3248-B3247)/B3247)/($K$7*卓尔金历!$O$8),0),卓尔金历!$N$11),0),1)</f>
        <v>1</v>
      </c>
      <c r="M3248">
        <f t="shared" si="403"/>
        <v>472246.51424632862</v>
      </c>
      <c r="N3248">
        <f t="shared" si="404"/>
        <v>3.6219353765977645E-2</v>
      </c>
      <c r="O3248">
        <f t="shared" si="406"/>
        <v>5.3822706787016332E-2</v>
      </c>
      <c r="P3248">
        <f t="shared" si="407"/>
        <v>0.47114150045006314</v>
      </c>
      <c r="Q3248">
        <f t="shared" si="405"/>
        <v>2920.1509089857295</v>
      </c>
    </row>
    <row r="3249" spans="1:17">
      <c r="A3249" s="842">
        <v>43651</v>
      </c>
      <c r="B3249">
        <v>11295.577719999999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399"/>
        <v>0.50359129714349837</v>
      </c>
      <c r="G3249">
        <f>LN(F3249/参数实验室!$E$58)/参数实验室!$E$59</f>
        <v>-0.55057478520998449</v>
      </c>
      <c r="H3249" s="905">
        <f>INDEX(神经网络!$F$10:$BN$70,MATCH(ROUND(G3249*2,1)/2,神经网络!$D$10:$D$70,0),MATCH(ROUND(E3249*2,1)/2,神经网络!$F$8:$BN$8,0))</f>
        <v>-0.665435640897168</v>
      </c>
      <c r="I3249">
        <f t="shared" si="400"/>
        <v>2163258.0047772774</v>
      </c>
      <c r="J3249">
        <f t="shared" si="401"/>
        <v>4507.2334384102642</v>
      </c>
      <c r="K3249">
        <f t="shared" si="402"/>
        <v>479.9525106337237</v>
      </c>
      <c r="L3249">
        <f>MIN(MAX(L3248*(1+MAX(MIN(((B3249-B3248)/B3248)/($K$7*卓尔金历!$O$8),0),-卓尔金历!$N$11))+MIN(MAX(((B3249-B3248)/B3248)/($K$7*卓尔金历!$O$8),0),卓尔金历!$N$11),0),1)</f>
        <v>0</v>
      </c>
      <c r="M3249">
        <f t="shared" si="403"/>
        <v>485980.33222933515</v>
      </c>
      <c r="N3249">
        <f t="shared" si="404"/>
        <v>-4.3703525093158224E-2</v>
      </c>
      <c r="O3249">
        <f t="shared" si="406"/>
        <v>5.5391566578963825E-2</v>
      </c>
      <c r="P3249">
        <f t="shared" si="407"/>
        <v>0.30357720214554967</v>
      </c>
      <c r="Q3249">
        <f t="shared" si="405"/>
        <v>2960.1618884270615</v>
      </c>
    </row>
    <row r="3250" spans="1:17">
      <c r="A3250" s="842">
        <v>43652</v>
      </c>
      <c r="B3250">
        <v>11462.34427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399"/>
        <v>0.49197083887622584</v>
      </c>
      <c r="G3250">
        <f>LN(F3250/参数实验室!$E$58)/参数实验室!$E$59</f>
        <v>-0.56282780546301214</v>
      </c>
      <c r="H3250" s="905">
        <f>INDEX(神经网络!$F$10:$BN$70,MATCH(ROUND(G3250*2,1)/2,神经网络!$D$10:$D$70,0),MATCH(ROUND(E3250*2,1)/2,神经网络!$F$8:$BN$8,0))</f>
        <v>-0.665435640897168</v>
      </c>
      <c r="I3250">
        <f t="shared" si="400"/>
        <v>2142005.2674926911</v>
      </c>
      <c r="J3250">
        <f t="shared" si="401"/>
        <v>4573.7776904353232</v>
      </c>
      <c r="K3250">
        <f t="shared" si="402"/>
        <v>468.32299522822223</v>
      </c>
      <c r="L3250">
        <f>MIN(MAX(L3249*(1+MAX(MIN(((B3250-B3249)/B3249)/($K$7*卓尔金历!$O$8),0),-卓尔金历!$N$11))+MIN(MAX(((B3250-B3249)/B3249)/($K$7*卓尔金历!$O$8),0),卓尔金历!$N$11),0),1)</f>
        <v>0.43441699497855712</v>
      </c>
      <c r="M3250">
        <f t="shared" si="403"/>
        <v>485980.33222933515</v>
      </c>
      <c r="N3250">
        <f t="shared" si="404"/>
        <v>1.4763879646874785E-2</v>
      </c>
      <c r="O3250">
        <f t="shared" si="406"/>
        <v>5.5240887862081194E-2</v>
      </c>
      <c r="P3250">
        <f t="shared" si="407"/>
        <v>1</v>
      </c>
      <c r="Q3250">
        <f t="shared" si="405"/>
        <v>2951.3333020334994</v>
      </c>
    </row>
    <row r="3251" spans="1:17">
      <c r="A3251" s="842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399"/>
        <v>0.49998475922247609</v>
      </c>
      <c r="G3251">
        <f>LN(F3251/参数实验室!$E$58)/参数实验室!$E$59</f>
        <v>-0.5543471234321441</v>
      </c>
      <c r="H3251" s="905">
        <f>INDEX(神经网络!$F$10:$BN$70,MATCH(ROUND(G3251*2,1)/2,神经网络!$D$10:$D$70,0),MATCH(ROUND(E3251*2,1)/2,神经网络!$F$8:$BN$8,0))</f>
        <v>-0.6181833767125311</v>
      </c>
      <c r="I3251">
        <f t="shared" si="400"/>
        <v>2158005.7188593289</v>
      </c>
      <c r="J3251">
        <f t="shared" si="401"/>
        <v>4522.4347551973042</v>
      </c>
      <c r="K3251">
        <f t="shared" si="402"/>
        <v>477.17785566265837</v>
      </c>
      <c r="L3251">
        <f>MIN(MAX(L3250*(1+MAX(MIN(((B3251-B3250)/B3250)/($K$7*卓尔金历!$O$8),0),-卓尔金历!$N$11))+MIN(MAX(((B3251-B3250)/B3250)/($K$7*卓尔金历!$O$8),0),卓尔金历!$N$11),0),1)</f>
        <v>0.29092794522502319</v>
      </c>
      <c r="M3251">
        <f t="shared" si="403"/>
        <v>487557.35222628416</v>
      </c>
      <c r="N3251">
        <f t="shared" si="404"/>
        <v>-1.1225498638770114E-2</v>
      </c>
      <c r="O3251">
        <f t="shared" si="406"/>
        <v>5.4811181560786786E-2</v>
      </c>
      <c r="P3251">
        <f t="shared" si="407"/>
        <v>1</v>
      </c>
      <c r="Q3251">
        <f t="shared" si="405"/>
        <v>2973.3793098947231</v>
      </c>
    </row>
    <row r="3252" spans="1:17">
      <c r="A3252" s="842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399"/>
        <v>0.46442538082219709</v>
      </c>
      <c r="G3252">
        <f>LN(F3252/参数实验室!$E$58)/参数实验室!$E$59</f>
        <v>-0.5930691306581346</v>
      </c>
      <c r="H3252" s="905">
        <f>INDEX(神经网络!$F$10:$BN$70,MATCH(ROUND(G3252*2,1)/2,神经网络!$D$10:$D$70,0),MATCH(ROUND(E3252*2,1)/2,神经网络!$F$8:$BN$8,0))</f>
        <v>-0.61645177288426312</v>
      </c>
      <c r="I3252">
        <f t="shared" si="400"/>
        <v>2098194.9028975056</v>
      </c>
      <c r="J3252">
        <f t="shared" si="401"/>
        <v>4725.1946809783976</v>
      </c>
      <c r="K3252">
        <f t="shared" si="402"/>
        <v>444.04411766227037</v>
      </c>
      <c r="L3252">
        <f>MIN(MAX(L3251*(1+MAX(MIN(((B3252-B3251)/B3251)/($K$7*卓尔金历!$O$8),0),-卓尔金历!$N$11))+MIN(MAX(((B3252-B3251)/B3251)/($K$7*卓尔金历!$O$8),0),卓尔金历!$N$11),0),1)</f>
        <v>1</v>
      </c>
      <c r="M3252">
        <f t="shared" si="403"/>
        <v>483626.03322476271</v>
      </c>
      <c r="N3252">
        <f t="shared" si="404"/>
        <v>4.4834240128744027E-2</v>
      </c>
      <c r="O3252">
        <f t="shared" si="406"/>
        <v>5.5260692488253917E-2</v>
      </c>
      <c r="P3252">
        <f t="shared" si="407"/>
        <v>0.27536135066376183</v>
      </c>
      <c r="Q3252">
        <f t="shared" si="405"/>
        <v>2890.9697772717936</v>
      </c>
    </row>
    <row r="3253" spans="1:17">
      <c r="A3253" s="842">
        <v>43655</v>
      </c>
      <c r="B3253">
        <v>12325.649219999999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399"/>
        <v>0.44605571616291712</v>
      </c>
      <c r="G3253">
        <f>LN(F3253/参数实验室!$E$58)/参数实验室!$E$59</f>
        <v>-0.6142506825497015</v>
      </c>
      <c r="H3253" s="905">
        <f>INDEX(神经网络!$F$10:$BN$70,MATCH(ROUND(G3253*2,1)/2,神经网络!$D$10:$D$70,0),MATCH(ROUND(E3253*2,1)/2,神经网络!$F$8:$BN$8,0))</f>
        <v>-0.61645177288426312</v>
      </c>
      <c r="I3253">
        <f t="shared" si="400"/>
        <v>2045347.0253598334</v>
      </c>
      <c r="J3253">
        <f t="shared" si="401"/>
        <v>4918.259135708854</v>
      </c>
      <c r="K3253">
        <f t="shared" si="402"/>
        <v>415.8680884684706</v>
      </c>
      <c r="L3253">
        <f>MIN(MAX(L3252*(1+MAX(MIN(((B3253-B3252)/B3252)/($K$7*卓尔金历!$O$8),0),-卓尔金历!$N$11))+MIN(MAX(((B3253-B3252)/B3252)/($K$7*卓尔金历!$O$8),0),卓尔金历!$N$11),0),1)</f>
        <v>1</v>
      </c>
      <c r="M3253">
        <f t="shared" si="403"/>
        <v>471444.79622785776</v>
      </c>
      <c r="N3253">
        <f t="shared" si="404"/>
        <v>4.0858518593456281E-2</v>
      </c>
      <c r="O3253">
        <f t="shared" si="406"/>
        <v>5.4859921019281867E-2</v>
      </c>
      <c r="P3253">
        <f t="shared" si="407"/>
        <v>0.36621194711485627</v>
      </c>
      <c r="Q3253">
        <f t="shared" si="405"/>
        <v>2870.9191364624103</v>
      </c>
    </row>
    <row r="3254" spans="1:17">
      <c r="A3254" s="842">
        <v>43656</v>
      </c>
      <c r="B3254">
        <v>12344.728230000001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399"/>
        <v>0.45388246874350185</v>
      </c>
      <c r="G3254">
        <f>LN(F3254/参数实验室!$E$58)/参数实验室!$E$59</f>
        <v>-0.60512115258780041</v>
      </c>
      <c r="H3254" s="905">
        <f>INDEX(神经网络!$F$10:$BN$70,MATCH(ROUND(G3254*2,1)/2,神经网络!$D$10:$D$70,0),MATCH(ROUND(E3254*2,1)/2,神经网络!$F$8:$BN$8,0))</f>
        <v>-0.66412816657390938</v>
      </c>
      <c r="I3254">
        <f t="shared" si="400"/>
        <v>2043395.3294982696</v>
      </c>
      <c r="J3254">
        <f t="shared" si="401"/>
        <v>4925.8721639200194</v>
      </c>
      <c r="K3254">
        <f t="shared" si="402"/>
        <v>414.82914324600159</v>
      </c>
      <c r="L3254">
        <f>MIN(MAX(L3253*(1+MAX(MIN(((B3254-B3253)/B3253)/($K$7*卓尔金历!$O$8),0),-卓尔金历!$N$11))+MIN(MAX(((B3254-B3253)/B3253)/($K$7*卓尔金历!$O$8),0),卓尔金历!$N$11),0),1)</f>
        <v>1</v>
      </c>
      <c r="M3254">
        <f t="shared" si="403"/>
        <v>470994.93767263688</v>
      </c>
      <c r="N3254">
        <f t="shared" si="404"/>
        <v>1.5479111614699426E-3</v>
      </c>
      <c r="O3254">
        <f t="shared" si="406"/>
        <v>5.4898186777874322E-2</v>
      </c>
      <c r="P3254">
        <f t="shared" si="407"/>
        <v>1</v>
      </c>
      <c r="Q3254">
        <f t="shared" si="405"/>
        <v>2869.9159108613471</v>
      </c>
    </row>
    <row r="3255" spans="1:17">
      <c r="A3255" s="842">
        <v>43657</v>
      </c>
      <c r="B3255">
        <v>11689.04033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399"/>
        <v>0.47368444180909075</v>
      </c>
      <c r="G3255">
        <f>LN(F3255/参数实验室!$E$58)/参数实验室!$E$59</f>
        <v>-0.58270826823571664</v>
      </c>
      <c r="H3255" s="905">
        <f>INDEX(神经网络!$F$10:$BN$70,MATCH(ROUND(G3255*2,1)/2,神经网络!$D$10:$D$70,0),MATCH(ROUND(E3255*2,1)/2,神经网络!$F$8:$BN$8,0))</f>
        <v>-0.74799882648277582</v>
      </c>
      <c r="I3255">
        <f t="shared" si="400"/>
        <v>2115476.184920033</v>
      </c>
      <c r="J3255">
        <f t="shared" si="401"/>
        <v>4664.2353976297682</v>
      </c>
      <c r="K3255">
        <f t="shared" si="402"/>
        <v>453.55262000606956</v>
      </c>
      <c r="L3255">
        <f>MIN(MAX(L3254*(1+MAX(MIN(((B3255-B3254)/B3254)/($K$7*卓尔金历!$O$8),0),-卓尔金历!$N$11))+MIN(MAX(((B3255-B3254)/B3254)/($K$7*卓尔金历!$O$8),0),卓尔金历!$N$11),0),1)</f>
        <v>0</v>
      </c>
      <c r="M3255">
        <f t="shared" si="403"/>
        <v>487609.30373125942</v>
      </c>
      <c r="N3255">
        <f t="shared" si="404"/>
        <v>-5.311481045054977E-2</v>
      </c>
      <c r="O3255">
        <f t="shared" si="406"/>
        <v>5.6750126380400598E-2</v>
      </c>
      <c r="P3255">
        <f t="shared" si="407"/>
        <v>0.12473463857018291</v>
      </c>
      <c r="Q3255">
        <f t="shared" si="405"/>
        <v>2971.1523142420915</v>
      </c>
    </row>
    <row r="3256" spans="1:17">
      <c r="A3256" s="842">
        <v>43658</v>
      </c>
      <c r="B3256">
        <v>11478.326510000001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399"/>
        <v>0.47246544357100712</v>
      </c>
      <c r="G3256">
        <f>LN(F3256/参数实验室!$E$58)/参数实验室!$E$59</f>
        <v>-0.58406068927947896</v>
      </c>
      <c r="H3256" s="905">
        <f>INDEX(神经网络!$F$10:$BN$70,MATCH(ROUND(G3256*2,1)/2,神经网络!$D$10:$D$70,0),MATCH(ROUND(E3256*2,1)/2,神经网络!$F$8:$BN$8,0))</f>
        <v>-0.70486636859108887</v>
      </c>
      <c r="I3256">
        <f t="shared" si="400"/>
        <v>2144001.0251444001</v>
      </c>
      <c r="J3256">
        <f t="shared" si="401"/>
        <v>4580.1550257371864</v>
      </c>
      <c r="K3256">
        <f t="shared" si="402"/>
        <v>468.10664990522196</v>
      </c>
      <c r="L3256">
        <f>MIN(MAX(L3255*(1+MAX(MIN(((B3256-B3255)/B3255)/($K$7*卓尔金历!$O$8),0),-卓尔金历!$N$11))+MIN(MAX(((B3256-B3255)/B3255)/($K$7*卓尔金历!$O$8),0),卓尔金历!$N$11),0),1)</f>
        <v>0</v>
      </c>
      <c r="M3256">
        <f t="shared" si="403"/>
        <v>487609.30373125942</v>
      </c>
      <c r="N3256">
        <f t="shared" si="404"/>
        <v>-1.8026614166023587E-2</v>
      </c>
      <c r="O3256">
        <f t="shared" si="406"/>
        <v>5.6377877487625239E-2</v>
      </c>
      <c r="P3256">
        <f t="shared" si="407"/>
        <v>1</v>
      </c>
      <c r="Q3256">
        <f t="shared" si="405"/>
        <v>2976.1495181285736</v>
      </c>
    </row>
    <row r="3257" spans="1:17">
      <c r="A3257" s="842">
        <v>43659</v>
      </c>
      <c r="B3257">
        <v>11405.04759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399"/>
        <v>0.47869902189509406</v>
      </c>
      <c r="G3257">
        <f>LN(F3257/参数实验室!$E$58)/参数实验室!$E$59</f>
        <v>-0.57718119420494129</v>
      </c>
      <c r="H3257" s="905">
        <f>INDEX(神经网络!$F$10:$BN$70,MATCH(ROUND(G3257*2,1)/2,神经网络!$D$10:$D$70,0),MATCH(ROUND(E3257*2,1)/2,神经网络!$F$8:$BN$8,0))</f>
        <v>-0.74799882648277582</v>
      </c>
      <c r="I3257">
        <f t="shared" si="400"/>
        <v>2153648.913378044</v>
      </c>
      <c r="J3257">
        <f t="shared" si="401"/>
        <v>4550.9148038785215</v>
      </c>
      <c r="K3257">
        <f t="shared" si="402"/>
        <v>473.23428501509073</v>
      </c>
      <c r="L3257">
        <f>MIN(MAX(L3256*(1+MAX(MIN(((B3257-B3256)/B3256)/($K$7*卓尔金历!$O$8),0),-卓尔金历!$N$11))+MIN(MAX(((B3257-B3256)/B3256)/($K$7*卓尔金历!$O$8),0),卓尔金历!$N$11),0),1)</f>
        <v>0</v>
      </c>
      <c r="M3257">
        <f t="shared" si="403"/>
        <v>487609.30373125942</v>
      </c>
      <c r="N3257">
        <f t="shared" si="404"/>
        <v>-6.3841118246775377E-3</v>
      </c>
      <c r="O3257">
        <f t="shared" si="406"/>
        <v>5.2592217716670421E-2</v>
      </c>
      <c r="P3257">
        <f t="shared" si="407"/>
        <v>1</v>
      </c>
      <c r="Q3257">
        <f t="shared" si="405"/>
        <v>2989.542029410411</v>
      </c>
    </row>
    <row r="3258" spans="1:17">
      <c r="A3258" s="842">
        <v>43660</v>
      </c>
      <c r="B3258">
        <v>10600.704170000001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399"/>
        <v>0.52317652111218182</v>
      </c>
      <c r="G3258">
        <f>LN(F3258/参数实验室!$E$58)/参数实验室!$E$59</f>
        <v>-0.53054955503834811</v>
      </c>
      <c r="H3258" s="905">
        <f>INDEX(神经网络!$F$10:$BN$70,MATCH(ROUND(G3258*2,1)/2,神经网络!$D$10:$D$70,0),MATCH(ROUND(E3258*2,1)/2,神经网络!$F$8:$BN$8,0))</f>
        <v>-0.74865520614701209</v>
      </c>
      <c r="I3258">
        <f t="shared" si="400"/>
        <v>2267259.8746306673</v>
      </c>
      <c r="J3258">
        <f t="shared" si="401"/>
        <v>4229.9605642232818</v>
      </c>
      <c r="K3258">
        <f t="shared" si="402"/>
        <v>536.00023929466306</v>
      </c>
      <c r="L3258">
        <f>MIN(MAX(L3257*(1+MAX(MIN(((B3258-B3257)/B3257)/($K$7*卓尔金历!$O$8),0),-卓尔金历!$N$11))+MIN(MAX(((B3258-B3257)/B3257)/($K$7*卓尔金历!$O$8),0),卓尔金历!$N$11),0),1)</f>
        <v>0</v>
      </c>
      <c r="M3258">
        <f t="shared" si="403"/>
        <v>487609.30373125942</v>
      </c>
      <c r="N3258">
        <f t="shared" si="404"/>
        <v>-7.0525213827713568E-2</v>
      </c>
      <c r="O3258">
        <f t="shared" si="406"/>
        <v>5.4927985972281677E-2</v>
      </c>
      <c r="P3258">
        <f t="shared" si="407"/>
        <v>3.9446934503252422E-2</v>
      </c>
      <c r="Q3258">
        <f t="shared" si="405"/>
        <v>3147.2486739598676</v>
      </c>
    </row>
    <row r="3259" spans="1:17">
      <c r="A3259" s="842">
        <v>43661</v>
      </c>
      <c r="B3259">
        <v>10511.656730000001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399"/>
        <v>0.52778028863581428</v>
      </c>
      <c r="G3259">
        <f>LN(F3259/参数实验室!$E$58)/参数实验室!$E$59</f>
        <v>-0.525951228196336</v>
      </c>
      <c r="H3259" s="905">
        <f>INDEX(神经网络!$F$10:$BN$70,MATCH(ROUND(G3259*2,1)/2,神经网络!$D$10:$D$70,0),MATCH(ROUND(E3259*2,1)/2,神经网络!$F$8:$BN$8,0))</f>
        <v>-0.70581347623216628</v>
      </c>
      <c r="I3259">
        <f t="shared" si="400"/>
        <v>2281518.2444449649</v>
      </c>
      <c r="J3259">
        <f t="shared" si="401"/>
        <v>4194.4282869797562</v>
      </c>
      <c r="K3259">
        <f t="shared" si="402"/>
        <v>543.9402198214234</v>
      </c>
      <c r="L3259">
        <f>MIN(MAX(L3258*(1+MAX(MIN(((B3259-B3258)/B3258)/($K$7*卓尔金历!$O$8),0),-卓尔金历!$N$11))+MIN(MAX(((B3259-B3258)/B3258)/($K$7*卓尔金历!$O$8),0),卓尔金历!$N$11),0),1)</f>
        <v>0</v>
      </c>
      <c r="M3259">
        <f t="shared" si="403"/>
        <v>487609.30373125942</v>
      </c>
      <c r="N3259">
        <f t="shared" si="404"/>
        <v>-8.4001438557265457E-3</v>
      </c>
      <c r="O3259">
        <f t="shared" si="406"/>
        <v>5.4896484292188713E-2</v>
      </c>
      <c r="P3259">
        <f t="shared" si="407"/>
        <v>1</v>
      </c>
      <c r="Q3259">
        <f t="shared" si="405"/>
        <v>3148.0294255741278</v>
      </c>
    </row>
    <row r="3260" spans="1:17">
      <c r="A3260" s="842">
        <v>43662</v>
      </c>
      <c r="B3260">
        <v>10447.69406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399"/>
        <v>0.52042458946199277</v>
      </c>
      <c r="G3260">
        <f>LN(F3260/参数实验室!$E$58)/参数实验室!$E$59</f>
        <v>-0.53331759693879788</v>
      </c>
      <c r="H3260" s="905">
        <f>INDEX(神经网络!$F$10:$BN$70,MATCH(ROUND(G3260*2,1)/2,神经网络!$D$10:$D$70,0),MATCH(ROUND(E3260*2,1)/2,神经网络!$F$8:$BN$8,0))</f>
        <v>-0.82297999260102905</v>
      </c>
      <c r="I3260">
        <f t="shared" si="400"/>
        <v>2291316.9635097836</v>
      </c>
      <c r="J3260">
        <f t="shared" si="401"/>
        <v>4168.9054945931794</v>
      </c>
      <c r="K3260">
        <f t="shared" si="402"/>
        <v>549.62074973430902</v>
      </c>
      <c r="L3260">
        <f>MIN(MAX(L3259*(1+MAX(MIN(((B3260-B3259)/B3259)/($K$7*卓尔金历!$O$8),0),-卓尔金历!$N$11))+MIN(MAX(((B3260-B3259)/B3259)/($K$7*卓尔金历!$O$8),0),卓尔金历!$N$11),0),1)</f>
        <v>0</v>
      </c>
      <c r="M3260">
        <f t="shared" si="403"/>
        <v>487609.30373125942</v>
      </c>
      <c r="N3260">
        <f t="shared" si="404"/>
        <v>-6.0849275849593687E-3</v>
      </c>
      <c r="O3260">
        <f t="shared" si="406"/>
        <v>5.3972780504133178E-2</v>
      </c>
      <c r="P3260">
        <f t="shared" si="407"/>
        <v>1</v>
      </c>
      <c r="Q3260">
        <f t="shared" si="405"/>
        <v>3161.5496575617917</v>
      </c>
    </row>
    <row r="3261" spans="1:17">
      <c r="A3261" s="842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399"/>
        <v>0.55604983270376551</v>
      </c>
      <c r="G3261">
        <f>LN(F3261/参数实验室!$E$58)/参数实验室!$E$59</f>
        <v>-0.49856547775405263</v>
      </c>
      <c r="H3261" s="905">
        <f>INDEX(神经网络!$F$10:$BN$70,MATCH(ROUND(G3261*2,1)/2,神经网络!$D$10:$D$70,0),MATCH(ROUND(E3261*2,1)/2,神经网络!$F$8:$BN$8,0))</f>
        <v>-0.70611479716625947</v>
      </c>
      <c r="I3261">
        <f t="shared" si="400"/>
        <v>2411607.9980146447</v>
      </c>
      <c r="J3261">
        <f t="shared" si="401"/>
        <v>3902.9672104065953</v>
      </c>
      <c r="K3261">
        <f t="shared" si="402"/>
        <v>617.89091939704338</v>
      </c>
      <c r="L3261">
        <f>MIN(MAX(L3260*(1+MAX(MIN(((B3261-B3260)/B3260)/($K$7*卓尔金历!$O$8),0),-卓尔金历!$N$11))+MIN(MAX(((B3261-B3260)/B3260)/($K$7*卓尔金历!$O$8),0),卓尔金历!$N$11),0),1)</f>
        <v>0</v>
      </c>
      <c r="M3261">
        <f t="shared" si="403"/>
        <v>487609.30373125942</v>
      </c>
      <c r="N3261">
        <f t="shared" si="404"/>
        <v>-6.3790912154638668E-2</v>
      </c>
      <c r="O3261">
        <f t="shared" si="406"/>
        <v>4.7117238143758303E-2</v>
      </c>
      <c r="P3261">
        <f t="shared" si="407"/>
        <v>3.7620549336210014E-2</v>
      </c>
      <c r="Q3261">
        <f t="shared" si="405"/>
        <v>3327.5267288282889</v>
      </c>
    </row>
    <row r="3262" spans="1:17">
      <c r="A3262" s="842">
        <v>43664</v>
      </c>
      <c r="B3262">
        <v>10356.334500000001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399"/>
        <v>0.54034783745156156</v>
      </c>
      <c r="G3262">
        <f>LN(F3262/参数实验室!$E$58)/参数实验室!$E$59</f>
        <v>-0.51359983877758097</v>
      </c>
      <c r="H3262" s="905">
        <f>INDEX(神经网络!$F$10:$BN$70,MATCH(ROUND(G3262*2,1)/2,神经网络!$D$10:$D$70,0),MATCH(ROUND(E3262*2,1)/2,神经网络!$F$8:$BN$8,0))</f>
        <v>-0.61889728971771218</v>
      </c>
      <c r="I3262">
        <f t="shared" si="400"/>
        <v>2311483.9453086723</v>
      </c>
      <c r="J3262">
        <f t="shared" si="401"/>
        <v>4132.4506204860008</v>
      </c>
      <c r="K3262">
        <f t="shared" si="402"/>
        <v>559.34944118868339</v>
      </c>
      <c r="L3262">
        <f>MIN(MAX(L3261*(1+MAX(MIN(((B3262-B3261)/B3261)/($K$7*卓尔金历!$O$8),0),-卓尔金历!$N$11))+MIN(MAX(((B3262-B3261)/B3261)/($K$7*卓尔金历!$O$8),0),卓尔金历!$N$11),0),1)</f>
        <v>1</v>
      </c>
      <c r="M3262">
        <f t="shared" si="403"/>
        <v>487609.30373125942</v>
      </c>
      <c r="N3262">
        <f t="shared" si="404"/>
        <v>5.8797165773652342E-2</v>
      </c>
      <c r="O3262">
        <f t="shared" si="406"/>
        <v>4.6355610884667144E-2</v>
      </c>
      <c r="P3262">
        <f t="shared" si="407"/>
        <v>3.5915052898659101E-2</v>
      </c>
      <c r="Q3262">
        <f t="shared" si="405"/>
        <v>3322.3294215981236</v>
      </c>
    </row>
    <row r="3263" spans="1:17">
      <c r="A3263" s="842">
        <v>43665</v>
      </c>
      <c r="B3263">
        <v>10399.845359999999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399"/>
        <v>0.55885790507561939</v>
      </c>
      <c r="G3263">
        <f>LN(F3263/参数实验室!$E$58)/参数实验室!$E$59</f>
        <v>-0.49592161547884683</v>
      </c>
      <c r="H3263" s="905">
        <f>INDEX(神经网络!$F$10:$BN$70,MATCH(ROUND(G3263*2,1)/2,神经网络!$D$10:$D$70,0),MATCH(ROUND(E3263*2,1)/2,神经网络!$F$8:$BN$8,0))</f>
        <v>-0.66593389419001747</v>
      </c>
      <c r="I3263">
        <f t="shared" si="400"/>
        <v>2305473.5773562659</v>
      </c>
      <c r="J3263">
        <f t="shared" si="401"/>
        <v>4149.8126012529283</v>
      </c>
      <c r="K3263">
        <f t="shared" si="402"/>
        <v>555.56088886042414</v>
      </c>
      <c r="L3263">
        <f>MIN(MAX(L3262*(1+MAX(MIN(((B3263-B3262)/B3262)/($K$7*卓尔金历!$O$8),0),-卓尔金历!$N$11))+MIN(MAX(((B3263-B3262)/B3262)/($K$7*卓尔金历!$O$8),0),卓尔金历!$N$11),0),1)</f>
        <v>1</v>
      </c>
      <c r="M3263">
        <f t="shared" si="403"/>
        <v>486341.4120210922</v>
      </c>
      <c r="N3263">
        <f t="shared" si="404"/>
        <v>4.2013764619130926E-3</v>
      </c>
      <c r="O3263">
        <f t="shared" si="406"/>
        <v>4.5943055384389912E-2</v>
      </c>
      <c r="P3263">
        <f t="shared" si="407"/>
        <v>1</v>
      </c>
      <c r="Q3263">
        <f t="shared" si="405"/>
        <v>3322.0191590310619</v>
      </c>
    </row>
    <row r="3264" spans="1:17">
      <c r="A3264" s="842">
        <v>43666</v>
      </c>
      <c r="B3264">
        <v>10571.764870000001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399"/>
        <v>0.54039519647394507</v>
      </c>
      <c r="G3264">
        <f>LN(F3264/参数实验室!$E$58)/参数实验室!$E$59</f>
        <v>-0.5135538397313506</v>
      </c>
      <c r="H3264" s="905">
        <f>INDEX(神经网络!$F$10:$BN$70,MATCH(ROUND(G3264*2,1)/2,神经网络!$D$10:$D$70,0),MATCH(ROUND(E3264*2,1)/2,神经网络!$F$8:$BN$8,0))</f>
        <v>-0.61889728971771218</v>
      </c>
      <c r="I3264">
        <f t="shared" si="400"/>
        <v>2280093.6980725736</v>
      </c>
      <c r="J3264">
        <f t="shared" si="401"/>
        <v>4218.4130202306224</v>
      </c>
      <c r="K3264">
        <f t="shared" si="402"/>
        <v>540.50982849183413</v>
      </c>
      <c r="L3264">
        <f>MIN(MAX(L3263*(1+MAX(MIN(((B3264-B3263)/B3263)/($K$7*卓尔金历!$O$8),0),-卓尔金历!$N$11))+MIN(MAX(((B3264-B3263)/B3263)/($K$7*卓尔金历!$O$8),0),卓尔金历!$N$11),0),1)</f>
        <v>1</v>
      </c>
      <c r="M3264">
        <f t="shared" si="403"/>
        <v>480987.5071015181</v>
      </c>
      <c r="N3264">
        <f t="shared" si="404"/>
        <v>1.6530967918161579E-2</v>
      </c>
      <c r="O3264">
        <f t="shared" si="406"/>
        <v>4.6160720611048346E-2</v>
      </c>
      <c r="P3264">
        <f t="shared" si="407"/>
        <v>1</v>
      </c>
      <c r="Q3264">
        <f t="shared" si="405"/>
        <v>3285.448605344212</v>
      </c>
    </row>
    <row r="3265" spans="1:17">
      <c r="A3265" s="842">
        <v>43667</v>
      </c>
      <c r="B3265">
        <v>10441.700650000001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399"/>
        <v>0.54659007850411789</v>
      </c>
      <c r="G3265">
        <f>LN(F3265/参数实验室!$E$58)/参数实验室!$E$59</f>
        <v>-0.50757134087396072</v>
      </c>
      <c r="H3265" s="905">
        <f>INDEX(神经网络!$F$10:$BN$70,MATCH(ROUND(G3265*2,1)/2,神经网络!$D$10:$D$70,0),MATCH(ROUND(E3265*2,1)/2,神经网络!$F$8:$BN$8,0))</f>
        <v>-0.66593389419001747</v>
      </c>
      <c r="I3265">
        <f t="shared" si="400"/>
        <v>2297454.9732444668</v>
      </c>
      <c r="J3265">
        <f t="shared" si="401"/>
        <v>4166.5139659231327</v>
      </c>
      <c r="K3265">
        <f t="shared" si="402"/>
        <v>551.40940172882461</v>
      </c>
      <c r="L3265">
        <f>MIN(MAX(L3264*(1+MAX(MIN(((B3265-B3264)/B3264)/($K$7*卓尔金历!$O$8),0),-卓尔金历!$N$11))+MIN(MAX(((B3265-B3264)/B3264)/($K$7*卓尔金历!$O$8),0),卓尔金历!$N$11),0),1)</f>
        <v>0.63799326008462387</v>
      </c>
      <c r="M3265">
        <f t="shared" si="403"/>
        <v>484649.88135924767</v>
      </c>
      <c r="N3265">
        <f t="shared" si="404"/>
        <v>-1.2302980779405113E-2</v>
      </c>
      <c r="O3265">
        <f t="shared" si="406"/>
        <v>4.3737340398767616E-2</v>
      </c>
      <c r="P3265">
        <f t="shared" si="407"/>
        <v>1</v>
      </c>
      <c r="Q3265">
        <f t="shared" si="405"/>
        <v>3310.4649357470857</v>
      </c>
    </row>
    <row r="3266" spans="1:17">
      <c r="A3266" s="842">
        <v>43668</v>
      </c>
      <c r="B3266">
        <v>10320.688959999999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399"/>
        <v>0.53980730158541668</v>
      </c>
      <c r="G3266">
        <f>LN(F3266/参数实验室!$E$58)/参数实验室!$E$59</f>
        <v>-0.51412513824282569</v>
      </c>
      <c r="H3266" s="905">
        <f>INDEX(神经网络!$F$10:$BN$70,MATCH(ROUND(G3266*2,1)/2,神经网络!$D$10:$D$70,0),MATCH(ROUND(E3266*2,1)/2,神经网络!$F$8:$BN$8,0))</f>
        <v>-0.66593389419001747</v>
      </c>
      <c r="I3266">
        <f t="shared" si="400"/>
        <v>2315186.0135167525</v>
      </c>
      <c r="J3266">
        <f t="shared" si="401"/>
        <v>4118.2271098519459</v>
      </c>
      <c r="K3266">
        <f t="shared" si="402"/>
        <v>562.18026635252409</v>
      </c>
      <c r="L3266">
        <f>MIN(MAX(L3265*(1+MAX(MIN(((B3266-B3265)/B3265)/($K$7*卓尔金历!$O$8),0),-卓尔金历!$N$11))+MIN(MAX(((B3266-B3265)/B3265)/($K$7*卓尔金历!$O$8),0),卓尔金历!$N$11),0),1)</f>
        <v>0.4204335409936838</v>
      </c>
      <c r="M3266">
        <f t="shared" si="403"/>
        <v>487036.21634881984</v>
      </c>
      <c r="N3266">
        <f t="shared" si="404"/>
        <v>-1.1589270182726525E-2</v>
      </c>
      <c r="O3266">
        <f t="shared" si="406"/>
        <v>3.927779206463991E-2</v>
      </c>
      <c r="P3266">
        <f t="shared" si="407"/>
        <v>1</v>
      </c>
      <c r="Q3266">
        <f t="shared" si="405"/>
        <v>3336.0140706721668</v>
      </c>
    </row>
    <row r="3267" spans="1:17">
      <c r="A3267" s="842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399"/>
        <v>0.57274563016599433</v>
      </c>
      <c r="G3267">
        <f>LN(F3267/参数实验室!$E$58)/参数实验室!$E$59</f>
        <v>-0.48303831418261056</v>
      </c>
      <c r="H3267" s="905">
        <f>INDEX(神经网络!$F$10:$BN$70,MATCH(ROUND(G3267*2,1)/2,神经网络!$D$10:$D$70,0),MATCH(ROUND(E3267*2,1)/2,神经网络!$F$8:$BN$8,0))</f>
        <v>-0.70611479716625947</v>
      </c>
      <c r="I3267">
        <f t="shared" si="400"/>
        <v>2367273.4221799145</v>
      </c>
      <c r="J3267">
        <f t="shared" si="401"/>
        <v>3979.0954279557732</v>
      </c>
      <c r="K3267">
        <f t="shared" si="402"/>
        <v>594.92753190794451</v>
      </c>
      <c r="L3267">
        <f>MIN(MAX(L3266*(1+MAX(MIN(((B3267-B3266)/B3266)/($K$7*卓尔金历!$O$8),0),-卓尔金历!$N$11))+MIN(MAX(((B3267-B3266)/B3266)/($K$7*卓尔金历!$O$8),0),卓尔金历!$N$11),0),1)</f>
        <v>2.4882769870987892E-3</v>
      </c>
      <c r="M3267">
        <f t="shared" si="403"/>
        <v>491643.08122501423</v>
      </c>
      <c r="N3267">
        <f t="shared" si="404"/>
        <v>-3.3784363558612626E-2</v>
      </c>
      <c r="O3267">
        <f t="shared" si="406"/>
        <v>3.9450803951474718E-2</v>
      </c>
      <c r="P3267">
        <f t="shared" si="407"/>
        <v>0.20042441027245825</v>
      </c>
      <c r="Q3267">
        <f t="shared" si="405"/>
        <v>3411.0682249347929</v>
      </c>
    </row>
    <row r="3268" spans="1:17">
      <c r="A3268" s="842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399"/>
        <v>0.59190301707938264</v>
      </c>
      <c r="G3268">
        <f>LN(F3268/参数实验室!$E$58)/参数实验室!$E$59</f>
        <v>-0.46577003503411202</v>
      </c>
      <c r="H3268" s="905">
        <f>INDEX(神经网络!$F$10:$BN$70,MATCH(ROUND(G3268*2,1)/2,神经网络!$D$10:$D$70,0),MATCH(ROUND(E3268*2,1)/2,神经网络!$F$8:$BN$8,0))</f>
        <v>-0.61909968850430031</v>
      </c>
      <c r="I3268">
        <f t="shared" si="400"/>
        <v>2380337.8685246124</v>
      </c>
      <c r="J3268">
        <f t="shared" si="401"/>
        <v>3947.9960552252355</v>
      </c>
      <c r="K3268">
        <f t="shared" si="402"/>
        <v>602.92306152996207</v>
      </c>
      <c r="L3268">
        <f>MIN(MAX(L3267*(1+MAX(MIN(((B3268-B3267)/B3267)/($K$7*卓尔金历!$O$8),0),-卓尔金历!$N$11))+MIN(MAX(((B3268-B3267)/B3267)/($K$7*卓尔金历!$O$8),0),卓尔金历!$N$11),0),1)</f>
        <v>1.9160447655130583E-3</v>
      </c>
      <c r="M3268">
        <f t="shared" si="403"/>
        <v>491649.83258463896</v>
      </c>
      <c r="N3268">
        <f t="shared" si="404"/>
        <v>-7.8156890915567281E-3</v>
      </c>
      <c r="O3268">
        <f t="shared" si="406"/>
        <v>3.3826681643543036E-2</v>
      </c>
      <c r="P3268">
        <f t="shared" si="407"/>
        <v>1</v>
      </c>
      <c r="Q3268">
        <f t="shared" si="405"/>
        <v>3414.8411971552737</v>
      </c>
    </row>
    <row r="3269" spans="1:17">
      <c r="A3269" s="842">
        <v>43671</v>
      </c>
      <c r="B3269">
        <v>10031.217720000001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408">C3269/B3269</f>
        <v>0.58248089604818176</v>
      </c>
      <c r="G3269">
        <f>LN(F3269/参数实验室!$E$58)/参数实验室!$E$59</f>
        <v>-0.47419205848526685</v>
      </c>
      <c r="H3269" s="905">
        <f>INDEX(神经网络!$F$10:$BN$70,MATCH(ROUND(G3269*2,1)/2,神经网络!$D$10:$D$70,0),MATCH(ROUND(E3269*2,1)/2,神经网络!$F$8:$BN$8,0))</f>
        <v>-0.61909968850430031</v>
      </c>
      <c r="I3269">
        <f t="shared" si="400"/>
        <v>2359910.9221284427</v>
      </c>
      <c r="J3269">
        <f t="shared" si="401"/>
        <v>4002.7204501017368</v>
      </c>
      <c r="K3269">
        <f t="shared" si="402"/>
        <v>589.57675199837172</v>
      </c>
      <c r="L3269">
        <f>MIN(MAX(L3268*(1+MAX(MIN(((B3269-B3268)/B3268)/($K$7*卓尔金历!$O$8),0),-卓尔金历!$N$11))+MIN(MAX(((B3269-B3268)/B3268)/($K$7*卓尔金历!$O$8),0),卓尔金历!$N$11),0),1)</f>
        <v>0.4097755319056135</v>
      </c>
      <c r="M3269">
        <f t="shared" si="403"/>
        <v>491641.74858304369</v>
      </c>
      <c r="N3269">
        <f t="shared" si="404"/>
        <v>1.3861309411409523E-2</v>
      </c>
      <c r="O3269">
        <f t="shared" si="406"/>
        <v>3.2813288149396866E-2</v>
      </c>
      <c r="P3269">
        <f t="shared" si="407"/>
        <v>0.92470831535890397</v>
      </c>
      <c r="Q3269">
        <f t="shared" si="405"/>
        <v>3385.5366269897959</v>
      </c>
    </row>
    <row r="3270" spans="1:17">
      <c r="A3270" s="842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408"/>
        <v>0.5967299787837278</v>
      </c>
      <c r="G3270">
        <f>LN(F3270/参数实验室!$E$58)/参数实验室!$E$59</f>
        <v>-0.4615072149679979</v>
      </c>
      <c r="H3270" s="905">
        <f>INDEX(神经网络!$F$10:$BN$70,MATCH(ROUND(G3270*2,1)/2,神经网络!$D$10:$D$70,0),MATCH(ROUND(E3270*2,1)/2,神经网络!$F$8:$BN$8,0))</f>
        <v>-0.61909968850430031</v>
      </c>
      <c r="I3270">
        <f t="shared" si="400"/>
        <v>2395202.385919502</v>
      </c>
      <c r="J3270">
        <f t="shared" si="401"/>
        <v>3906.0333051354551</v>
      </c>
      <c r="K3270">
        <f t="shared" si="402"/>
        <v>613.2058277051583</v>
      </c>
      <c r="L3270">
        <f>MIN(MAX(L3269*(1+MAX(MIN(((B3270-B3269)/B3269)/($K$7*卓尔金历!$O$8),0),-卓尔金历!$N$11))+MIN(MAX(((B3270-B3269)/B3269)/($K$7*卓尔金历!$O$8),0),卓尔金历!$N$11),0),1)</f>
        <v>0.11852561519357956</v>
      </c>
      <c r="M3270">
        <f t="shared" si="403"/>
        <v>494654.53842988855</v>
      </c>
      <c r="N3270">
        <f t="shared" si="404"/>
        <v>-2.4155357880119879E-2</v>
      </c>
      <c r="O3270">
        <f t="shared" si="406"/>
        <v>3.2032731655876355E-2</v>
      </c>
      <c r="P3270">
        <f t="shared" si="407"/>
        <v>0.32432693574847443</v>
      </c>
      <c r="Q3270">
        <f t="shared" si="405"/>
        <v>3432.3539245678453</v>
      </c>
    </row>
    <row r="3271" spans="1:17">
      <c r="A3271" s="842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408"/>
        <v>0.61378443900073332</v>
      </c>
      <c r="G3271">
        <f>LN(F3271/参数实验室!$E$58)/参数实验室!$E$59</f>
        <v>-0.4467173131416165</v>
      </c>
      <c r="H3271" s="905">
        <f>INDEX(神经网络!$F$10:$BN$70,MATCH(ROUND(G3271*2,1)/2,神经网络!$D$10:$D$70,0),MATCH(ROUND(E3271*2,1)/2,神经网络!$F$8:$BN$8,0))</f>
        <v>-0.66598129352084856</v>
      </c>
      <c r="I3271">
        <f t="shared" si="400"/>
        <v>2445295.7988540195</v>
      </c>
      <c r="J3271">
        <f t="shared" si="401"/>
        <v>3774.0819779737299</v>
      </c>
      <c r="K3271">
        <f t="shared" si="402"/>
        <v>647.91804023474776</v>
      </c>
      <c r="L3271">
        <f>MIN(MAX(L3270*(1+MAX(MIN(((B3271-B3270)/B3270)/($K$7*卓尔金历!$O$8),0),-卓尔金历!$N$11))+MIN(MAX(((B3271-B3270)/B3270)/($K$7*卓尔金历!$O$8),0),卓尔金历!$N$11),0),1)</f>
        <v>7.1176483744210626E-4</v>
      </c>
      <c r="M3271">
        <f t="shared" si="403"/>
        <v>495880.71389622806</v>
      </c>
      <c r="N3271">
        <f t="shared" si="404"/>
        <v>-3.3781413739673548E-2</v>
      </c>
      <c r="O3271">
        <f t="shared" si="406"/>
        <v>3.2182237384906429E-2</v>
      </c>
      <c r="P3271">
        <f t="shared" si="407"/>
        <v>3.0479269240753521E-2</v>
      </c>
      <c r="Q3271">
        <f t="shared" si="405"/>
        <v>3455.6355602224121</v>
      </c>
    </row>
    <row r="3272" spans="1:17">
      <c r="A3272" s="842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408"/>
        <v>0.60174769313613008</v>
      </c>
      <c r="G3272">
        <f>LN(F3272/参数实验室!$E$58)/参数实验室!$E$59</f>
        <v>-0.45711233450504724</v>
      </c>
      <c r="H3272" s="905">
        <f>INDEX(神经网络!$F$10:$BN$70,MATCH(ROUND(G3272*2,1)/2,神经网络!$D$10:$D$70,0),MATCH(ROUND(E3272*2,1)/2,神经网络!$F$8:$BN$8,0))</f>
        <v>-0.66598129352084856</v>
      </c>
      <c r="I3272">
        <f t="shared" si="400"/>
        <v>2425002.1886309041</v>
      </c>
      <c r="J3272">
        <f t="shared" si="401"/>
        <v>3821.1122197837135</v>
      </c>
      <c r="K3272">
        <f t="shared" si="402"/>
        <v>634.6325491503535</v>
      </c>
      <c r="L3272">
        <f>MIN(MAX(L3271*(1+MAX(MIN(((B3272-B3271)/B3271)/($K$7*卓尔金历!$O$8),0),-卓尔金历!$N$11))+MIN(MAX(((B3272-B3271)/B3271)/($K$7*卓尔金历!$O$8),0),卓尔金历!$N$11),0),1)</f>
        <v>0.36737907549895638</v>
      </c>
      <c r="M3272">
        <f t="shared" si="403"/>
        <v>495877.78474590613</v>
      </c>
      <c r="N3272">
        <f t="shared" si="404"/>
        <v>1.2461372615767604E-2</v>
      </c>
      <c r="O3272">
        <f t="shared" si="406"/>
        <v>3.2483718073728796E-2</v>
      </c>
      <c r="P3272">
        <f t="shared" si="407"/>
        <v>1</v>
      </c>
      <c r="Q3272">
        <f t="shared" si="405"/>
        <v>3454.7614616765732</v>
      </c>
    </row>
    <row r="3273" spans="1:17">
      <c r="A3273" s="842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408"/>
        <v>0.60430499391482617</v>
      </c>
      <c r="G3273">
        <f>LN(F3273/参数实验室!$E$58)/参数实验室!$E$59</f>
        <v>-0.45488654175314236</v>
      </c>
      <c r="H3273" s="905">
        <f>INDEX(神经网络!$F$10:$BN$70,MATCH(ROUND(G3273*2,1)/2,神经网络!$D$10:$D$70,0),MATCH(ROUND(E3273*2,1)/2,神经网络!$F$8:$BN$8,0))</f>
        <v>-0.70598975335908087</v>
      </c>
      <c r="I3273">
        <f t="shared" si="400"/>
        <v>2424943.9234783952</v>
      </c>
      <c r="J3273">
        <f t="shared" si="401"/>
        <v>3821.2500754159705</v>
      </c>
      <c r="K3273">
        <f t="shared" si="402"/>
        <v>634.59440644287656</v>
      </c>
      <c r="L3273">
        <f>MIN(MAX(L3272*(1+MAX(MIN(((B3273-B3272)/B3272)/($K$7*卓尔金历!$O$8),0),-卓尔金历!$N$11))+MIN(MAX(((B3273-B3272)/B3272)/($K$7*卓尔金历!$O$8),0),卓尔金历!$N$11),0),1)</f>
        <v>0.3684406269123664</v>
      </c>
      <c r="M3273">
        <f t="shared" si="403"/>
        <v>495873.40765242412</v>
      </c>
      <c r="N3273">
        <f t="shared" si="404"/>
        <v>3.6077357671813073E-5</v>
      </c>
      <c r="O3273">
        <f t="shared" si="406"/>
        <v>3.0382448171471722E-2</v>
      </c>
      <c r="P3273">
        <f t="shared" si="407"/>
        <v>1</v>
      </c>
      <c r="Q3273">
        <f t="shared" si="405"/>
        <v>3454.6784546572844</v>
      </c>
    </row>
    <row r="3274" spans="1:17">
      <c r="A3274" s="842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408"/>
        <v>0.60144838124219124</v>
      </c>
      <c r="G3274">
        <f>LN(F3274/参数实验室!$E$58)/参数实验室!$E$59</f>
        <v>-0.45737346411519481</v>
      </c>
      <c r="H3274" s="905">
        <f>INDEX(神经网络!$F$10:$BN$70,MATCH(ROUND(G3274*2,1)/2,神经网络!$D$10:$D$70,0),MATCH(ROUND(E3274*2,1)/2,神经网络!$F$8:$BN$8,0))</f>
        <v>-0.66598129352084856</v>
      </c>
      <c r="I3274">
        <f t="shared" si="400"/>
        <v>2405020.4076340669</v>
      </c>
      <c r="J3274">
        <f t="shared" si="401"/>
        <v>3865.7205067634823</v>
      </c>
      <c r="K3274">
        <f t="shared" si="402"/>
        <v>622.14027202076102</v>
      </c>
      <c r="L3274">
        <f>MIN(MAX(L3273*(1+MAX(MIN(((B3274-B3273)/B3273)/($K$7*卓尔金历!$O$8),0),-卓尔金历!$N$11))+MIN(MAX(((B3274-B3273)/B3273)/($K$7*卓尔金历!$O$8),0),卓尔金历!$N$11),0),1)</f>
        <v>0.7108709318128037</v>
      </c>
      <c r="M3274">
        <f t="shared" si="403"/>
        <v>494372.33189551509</v>
      </c>
      <c r="N3274">
        <f t="shared" si="404"/>
        <v>1.1637665808268477E-2</v>
      </c>
      <c r="O3274">
        <f t="shared" si="406"/>
        <v>2.866029213610069E-2</v>
      </c>
      <c r="P3274">
        <f t="shared" si="407"/>
        <v>0.95903083261215027</v>
      </c>
      <c r="Q3274">
        <f t="shared" si="405"/>
        <v>3426.2945649260555</v>
      </c>
    </row>
    <row r="3275" spans="1:17">
      <c r="A3275" s="842">
        <v>43677</v>
      </c>
      <c r="B3275">
        <v>10043.88723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408"/>
        <v>0.56987866459747183</v>
      </c>
      <c r="G3275">
        <f>LN(F3275/参数实验室!$E$58)/参数实验室!$E$59</f>
        <v>-0.48567214865413955</v>
      </c>
      <c r="H3275" s="905">
        <f>INDEX(神经网络!$F$10:$BN$70,MATCH(ROUND(G3275*2,1)/2,神经网络!$D$10:$D$70,0),MATCH(ROUND(E3275*2,1)/2,神经网络!$F$8:$BN$8,0))</f>
        <v>-0.70611479716625947</v>
      </c>
      <c r="I3275">
        <f t="shared" si="400"/>
        <v>2346162.0513707842</v>
      </c>
      <c r="J3275">
        <f t="shared" si="401"/>
        <v>4007.7759187582151</v>
      </c>
      <c r="K3275">
        <f t="shared" si="402"/>
        <v>585.40250226807291</v>
      </c>
      <c r="L3275">
        <f>MIN(MAX(L3274*(1+MAX(MIN(((B3275-B3274)/B3274)/($K$7*卓尔金历!$O$8),0),-卓尔金历!$N$11))+MIN(MAX(((B3275-B3274)/B3274)/($K$7*卓尔金历!$O$8),0),卓尔金历!$N$11),0),1)</f>
        <v>1</v>
      </c>
      <c r="M3275">
        <f t="shared" si="403"/>
        <v>485771.62244913727</v>
      </c>
      <c r="N3275">
        <f t="shared" si="404"/>
        <v>3.6747460595299548E-2</v>
      </c>
      <c r="O3275">
        <f t="shared" si="406"/>
        <v>3.0325191953560558E-2</v>
      </c>
      <c r="P3275">
        <f t="shared" si="407"/>
        <v>2.3154926899959745E-2</v>
      </c>
      <c r="Q3275">
        <f t="shared" si="405"/>
        <v>3345.877793937218</v>
      </c>
    </row>
    <row r="3276" spans="1:17">
      <c r="A3276" s="842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408"/>
        <v>0.57930646775143035</v>
      </c>
      <c r="G3276">
        <f>LN(F3276/参数实验室!$E$58)/参数实验室!$E$59</f>
        <v>-0.47706025231187321</v>
      </c>
      <c r="H3276" s="905">
        <f>INDEX(神经网络!$F$10:$BN$70,MATCH(ROUND(G3276*2,1)/2,神经网络!$D$10:$D$70,0),MATCH(ROUND(E3276*2,1)/2,神经网络!$F$8:$BN$8,0))</f>
        <v>-0.70611479716625947</v>
      </c>
      <c r="I3276">
        <f t="shared" si="400"/>
        <v>2355578.6377847288</v>
      </c>
      <c r="J3276">
        <f t="shared" si="401"/>
        <v>3984.9954000239268</v>
      </c>
      <c r="K3276">
        <f t="shared" si="402"/>
        <v>591.11200925616765</v>
      </c>
      <c r="L3276">
        <f>MIN(MAX(L3275*(1+MAX(MIN(((B3276-B3275)/B3275)/($K$7*卓尔金历!$O$8),0),-卓尔金历!$N$11))+MIN(MAX(((B3276-B3275)/B3275)/($K$7*卓尔金历!$O$8),0),卓尔金历!$N$11),0),1)</f>
        <v>0.83274986053025546</v>
      </c>
      <c r="M3276">
        <f t="shared" si="403"/>
        <v>487721.32172824792</v>
      </c>
      <c r="N3276">
        <f t="shared" si="404"/>
        <v>-5.6840799476001458E-3</v>
      </c>
      <c r="O3276">
        <f t="shared" si="406"/>
        <v>2.870124978756541E-2</v>
      </c>
      <c r="P3276">
        <f t="shared" si="407"/>
        <v>1</v>
      </c>
      <c r="Q3276">
        <f t="shared" si="405"/>
        <v>3346.1887428045166</v>
      </c>
    </row>
    <row r="3277" spans="1:17">
      <c r="A3277" s="842">
        <v>43679</v>
      </c>
      <c r="B3277">
        <v>10595.872300000001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408"/>
        <v>0.54621195236563957</v>
      </c>
      <c r="G3277">
        <f>LN(F3277/参数实验室!$E$58)/参数实验室!$E$59</f>
        <v>-0.50793455586604408</v>
      </c>
      <c r="H3277" s="905">
        <f>INDEX(神经网络!$F$10:$BN$70,MATCH(ROUND(G3277*2,1)/2,神经网络!$D$10:$D$70,0),MATCH(ROUND(E3277*2,1)/2,神经网络!$F$8:$BN$8,0))</f>
        <v>-0.66593389419001747</v>
      </c>
      <c r="I3277">
        <f t="shared" si="400"/>
        <v>2254136.6603237884</v>
      </c>
      <c r="J3277">
        <f t="shared" si="401"/>
        <v>4228.0325206496</v>
      </c>
      <c r="K3277">
        <f t="shared" si="402"/>
        <v>533.14080469216924</v>
      </c>
      <c r="L3277">
        <f>MIN(MAX(L3276*(1+MAX(MIN(((B3277-B3276)/B3276)/($K$7*卓尔金历!$O$8),0),-卓尔金历!$N$11))+MIN(MAX(((B3277-B3276)/B3276)/($K$7*卓尔金历!$O$8),0),卓尔金历!$N$11),0),1)</f>
        <v>1</v>
      </c>
      <c r="M3277">
        <f t="shared" si="403"/>
        <v>470230.65317169728</v>
      </c>
      <c r="N3277">
        <f t="shared" si="404"/>
        <v>6.0988055500443873E-2</v>
      </c>
      <c r="O3277">
        <f t="shared" si="406"/>
        <v>3.2004761006352626E-2</v>
      </c>
      <c r="P3277">
        <f t="shared" si="407"/>
        <v>1.0194874490789917E-2</v>
      </c>
      <c r="Q3277">
        <f t="shared" si="405"/>
        <v>3202.0865686793281</v>
      </c>
    </row>
    <row r="3278" spans="1:17">
      <c r="A3278" s="842">
        <v>43680</v>
      </c>
      <c r="B3278">
        <v>10764.77579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408"/>
        <v>0.53471150308092019</v>
      </c>
      <c r="G3278">
        <f>LN(F3278/参数实验室!$E$58)/参数实验室!$E$59</f>
        <v>-0.51910331170429724</v>
      </c>
      <c r="H3278" s="905">
        <f>INDEX(神经网络!$F$10:$BN$70,MATCH(ROUND(G3278*2,1)/2,神经网络!$D$10:$D$70,0),MATCH(ROUND(E3278*2,1)/2,神经网络!$F$8:$BN$8,0))</f>
        <v>-0.66593389419001747</v>
      </c>
      <c r="I3278">
        <f t="shared" si="400"/>
        <v>2230208.2818195396</v>
      </c>
      <c r="J3278">
        <f t="shared" si="401"/>
        <v>4295.4294680978255</v>
      </c>
      <c r="K3278">
        <f t="shared" si="402"/>
        <v>519.20495922079658</v>
      </c>
      <c r="L3278">
        <f>MIN(MAX(L3277*(1+MAX(MIN(((B3278-B3277)/B3277)/($K$7*卓尔金历!$O$8),0),-卓尔金历!$N$11))+MIN(MAX(((B3278-B3277)/B3277)/($K$7*卓尔金历!$O$8),0),卓尔金历!$N$11),0),1)</f>
        <v>1</v>
      </c>
      <c r="M3278">
        <f t="shared" si="403"/>
        <v>465239.00503809372</v>
      </c>
      <c r="N3278">
        <f t="shared" si="404"/>
        <v>1.5940498829907449E-2</v>
      </c>
      <c r="O3278">
        <f t="shared" si="406"/>
        <v>3.2254045441297362E-2</v>
      </c>
      <c r="P3278">
        <f t="shared" si="407"/>
        <v>0.75934160105717396</v>
      </c>
      <c r="Q3278">
        <f t="shared" si="405"/>
        <v>3201.7400329809766</v>
      </c>
    </row>
    <row r="3279" spans="1:17">
      <c r="A3279" s="842">
        <v>43681</v>
      </c>
      <c r="B3279">
        <v>10787.776970000001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408"/>
        <v>0.540057477291357</v>
      </c>
      <c r="G3279">
        <f>LN(F3279/参数实验室!$E$58)/参数实验室!$E$59</f>
        <v>-0.51388194902939599</v>
      </c>
      <c r="H3279" s="905">
        <f>INDEX(神经网络!$F$10:$BN$70,MATCH(ROUND(G3279*2,1)/2,神经网络!$D$10:$D$70,0),MATCH(ROUND(E3279*2,1)/2,神经网络!$F$8:$BN$8,0))</f>
        <v>-0.61889728971771218</v>
      </c>
      <c r="I3279">
        <f t="shared" si="400"/>
        <v>2227034.9048030772</v>
      </c>
      <c r="J3279">
        <f t="shared" si="401"/>
        <v>4304.6075455887485</v>
      </c>
      <c r="K3279">
        <f t="shared" si="402"/>
        <v>517.3607306164962</v>
      </c>
      <c r="L3279">
        <f>MIN(MAX(L3278*(1+MAX(MIN(((B3279-B3278)/B3278)/($K$7*卓尔金历!$O$8),0),-卓尔金历!$N$11))+MIN(MAX(((B3279-B3278)/B3278)/($K$7*卓尔金历!$O$8),0),卓尔金历!$N$11),0),1)</f>
        <v>1</v>
      </c>
      <c r="M3279">
        <f t="shared" si="403"/>
        <v>464577.01360985579</v>
      </c>
      <c r="N3279">
        <f t="shared" si="404"/>
        <v>2.1367077632372233E-3</v>
      </c>
      <c r="O3279">
        <f t="shared" si="406"/>
        <v>2.840975151485323E-2</v>
      </c>
      <c r="P3279">
        <f t="shared" si="407"/>
        <v>1</v>
      </c>
      <c r="Q3279">
        <f t="shared" si="405"/>
        <v>3198.2806431244903</v>
      </c>
    </row>
    <row r="3280" spans="1:17">
      <c r="A3280" s="842">
        <v>43682</v>
      </c>
      <c r="B3280">
        <v>11694.67477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408"/>
        <v>0.50754353060132174</v>
      </c>
      <c r="G3280">
        <f>LN(F3280/参数实验室!$E$58)/参数实验室!$E$59</f>
        <v>-0.54647175915117763</v>
      </c>
      <c r="H3280" s="905">
        <f>INDEX(神经网络!$F$10:$BN$70,MATCH(ROUND(G3280*2,1)/2,神经网络!$D$10:$D$70,0),MATCH(ROUND(E3280*2,1)/2,神经网络!$F$8:$BN$8,0))</f>
        <v>-0.665435640897168</v>
      </c>
      <c r="I3280">
        <f t="shared" si="400"/>
        <v>2111164.6414760002</v>
      </c>
      <c r="J3280">
        <f t="shared" si="401"/>
        <v>4666.4836878017468</v>
      </c>
      <c r="K3280">
        <f t="shared" si="402"/>
        <v>452.41016206584283</v>
      </c>
      <c r="L3280">
        <f>MIN(MAX(L3279*(1+MAX(MIN(((B3280-B3279)/B3279)/($K$7*卓尔金历!$O$8),0),-卓尔金历!$N$11))+MIN(MAX(((B3280-B3279)/B3279)/($K$7*卓尔金历!$O$8),0),卓尔金历!$N$11),0),1)</f>
        <v>1</v>
      </c>
      <c r="M3280">
        <f t="shared" si="403"/>
        <v>440405.56448412192</v>
      </c>
      <c r="N3280">
        <f t="shared" si="404"/>
        <v>8.4067162541644452E-2</v>
      </c>
      <c r="O3280">
        <f t="shared" si="406"/>
        <v>3.3316980071994788E-2</v>
      </c>
      <c r="P3280">
        <f t="shared" si="407"/>
        <v>2.1151385481937564E-3</v>
      </c>
      <c r="Q3280">
        <f t="shared" si="405"/>
        <v>3031.877494474471</v>
      </c>
    </row>
    <row r="3281" spans="1:17">
      <c r="A3281" s="842">
        <v>43683</v>
      </c>
      <c r="B3281">
        <v>11706.45624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408"/>
        <v>0.50390209479824621</v>
      </c>
      <c r="G3281">
        <f>LN(F3281/参数实验室!$E$58)/参数实验室!$E$59</f>
        <v>-0.55025096490078185</v>
      </c>
      <c r="H3281" s="905">
        <f>INDEX(神经网络!$F$10:$BN$70,MATCH(ROUND(G3281*2,1)/2,神经网络!$D$10:$D$70,0),MATCH(ROUND(E3281*2,1)/2,神经网络!$F$8:$BN$8,0))</f>
        <v>-0.70581347623216628</v>
      </c>
      <c r="I3281">
        <f t="shared" si="400"/>
        <v>2109749.3708440084</v>
      </c>
      <c r="J3281">
        <f t="shared" si="401"/>
        <v>4671.1848050755989</v>
      </c>
      <c r="K3281">
        <f t="shared" si="402"/>
        <v>451.65187396388274</v>
      </c>
      <c r="L3281">
        <f>MIN(MAX(L3280*(1+MAX(MIN(((B3281-B3280)/B3280)/($K$7*卓尔金历!$O$8),0),-卓尔金历!$N$11))+MIN(MAX(((B3281-B3280)/B3280)/($K$7*卓尔金历!$O$8),0),卓尔金历!$N$11),0),1)</f>
        <v>1</v>
      </c>
      <c r="M3281">
        <f t="shared" si="403"/>
        <v>440110.32788848417</v>
      </c>
      <c r="N3281">
        <f t="shared" si="404"/>
        <v>1.0074217737309423E-3</v>
      </c>
      <c r="O3281">
        <f t="shared" si="406"/>
        <v>3.3232264575630194E-2</v>
      </c>
      <c r="P3281">
        <f t="shared" si="407"/>
        <v>1</v>
      </c>
      <c r="Q3281">
        <f t="shared" si="405"/>
        <v>3031.8731954703558</v>
      </c>
    </row>
    <row r="3282" spans="1:17">
      <c r="A3282" s="842">
        <v>43684</v>
      </c>
      <c r="B3282">
        <v>11715.475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408"/>
        <v>0.50966590317507399</v>
      </c>
      <c r="G3282">
        <f>LN(F3282/参数实验室!$E$58)/参数实验室!$E$59</f>
        <v>-0.54428157607634142</v>
      </c>
      <c r="H3282" s="905">
        <f>INDEX(神经网络!$F$10:$BN$70,MATCH(ROUND(G3282*2,1)/2,神经网络!$D$10:$D$70,0),MATCH(ROUND(E3282*2,1)/2,神经网络!$F$8:$BN$8,0))</f>
        <v>-0.665435640897168</v>
      </c>
      <c r="I3282">
        <f t="shared" si="400"/>
        <v>2108602.1627665921</v>
      </c>
      <c r="J3282">
        <f t="shared" si="401"/>
        <v>4674.7835281911966</v>
      </c>
      <c r="K3282">
        <f t="shared" si="402"/>
        <v>451.05878166351562</v>
      </c>
      <c r="L3282">
        <f>MIN(MAX(L3281*(1+MAX(MIN(((B3282-B3281)/B3281)/($K$7*卓尔金历!$O$8),0),-卓尔金历!$N$11))+MIN(MAX(((B3282-B3281)/B3281)/($K$7*卓尔金历!$O$8),0),卓尔金历!$N$11),0),1)</f>
        <v>1</v>
      </c>
      <c r="M3282">
        <f t="shared" si="403"/>
        <v>439871.01125206967</v>
      </c>
      <c r="N3282">
        <f t="shared" si="404"/>
        <v>7.7040906446004353E-4</v>
      </c>
      <c r="O3282">
        <f t="shared" si="406"/>
        <v>2.940129792414951E-2</v>
      </c>
      <c r="P3282">
        <f t="shared" si="407"/>
        <v>1</v>
      </c>
      <c r="Q3282">
        <f t="shared" si="405"/>
        <v>3030.2245686393148</v>
      </c>
    </row>
    <row r="3283" spans="1:17">
      <c r="A3283" s="842">
        <v>43685</v>
      </c>
      <c r="B3283">
        <v>11769.02745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408"/>
        <v>0.50951295053696222</v>
      </c>
      <c r="G3283">
        <f>LN(F3283/参数实验室!$E$58)/参数实验室!$E$59</f>
        <v>-0.5444391103713736</v>
      </c>
      <c r="H3283" s="905">
        <f>INDEX(神经网络!$F$10:$BN$70,MATCH(ROUND(G3283*2,1)/2,神经网络!$D$10:$D$70,0),MATCH(ROUND(E3283*2,1)/2,神经网络!$F$8:$BN$8,0))</f>
        <v>-0.665435640897168</v>
      </c>
      <c r="I3283">
        <f t="shared" si="400"/>
        <v>2102188.2928354442</v>
      </c>
      <c r="J3283">
        <f t="shared" si="401"/>
        <v>4696.152368221522</v>
      </c>
      <c r="K3283">
        <f t="shared" si="402"/>
        <v>447.6405635943118</v>
      </c>
      <c r="L3283">
        <f>MIN(MAX(L3282*(1+MAX(MIN(((B3283-B3282)/B3282)/($K$7*卓尔金历!$O$8),0),-卓尔金历!$N$11))+MIN(MAX(((B3283-B3282)/B3282)/($K$7*卓尔金历!$O$8),0),卓尔金历!$N$11),0),1)</f>
        <v>1</v>
      </c>
      <c r="M3283">
        <f t="shared" si="403"/>
        <v>438533.02749085054</v>
      </c>
      <c r="N3283">
        <f t="shared" si="404"/>
        <v>4.5710865329830182E-3</v>
      </c>
      <c r="O3283">
        <f t="shared" si="406"/>
        <v>2.7219151569983072E-2</v>
      </c>
      <c r="P3283">
        <f t="shared" si="407"/>
        <v>1</v>
      </c>
      <c r="Q3283">
        <f t="shared" si="405"/>
        <v>3021.0073409476195</v>
      </c>
    </row>
    <row r="3284" spans="1:17">
      <c r="A3284" s="842">
        <v>43686</v>
      </c>
      <c r="B3284">
        <v>11761.021940000001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408"/>
        <v>0.50370386265940426</v>
      </c>
      <c r="G3284">
        <f>LN(F3284/参数实验室!$E$58)/参数实验室!$E$59</f>
        <v>-0.55045748003720429</v>
      </c>
      <c r="H3284" s="905">
        <f>INDEX(神经网络!$F$10:$BN$70,MATCH(ROUND(G3284*2,1)/2,神经网络!$D$10:$D$70,0),MATCH(ROUND(E3284*2,1)/2,神经网络!$F$8:$BN$8,0))</f>
        <v>-0.665435640897168</v>
      </c>
      <c r="I3284">
        <f t="shared" si="400"/>
        <v>2103139.8307546391</v>
      </c>
      <c r="J3284">
        <f t="shared" si="401"/>
        <v>4692.9579585810452</v>
      </c>
      <c r="K3284">
        <f t="shared" si="402"/>
        <v>448.14802291357859</v>
      </c>
      <c r="L3284">
        <f>MIN(MAX(L3283*(1+MAX(MIN(((B3284-B3283)/B3283)/($K$7*卓尔金历!$O$8),0),-卓尔金历!$N$11))+MIN(MAX(((B3284-B3283)/B3283)/($K$7*卓尔金历!$O$8),0),卓尔金历!$N$11),0),1)</f>
        <v>0.97998503940429993</v>
      </c>
      <c r="M3284">
        <f t="shared" si="403"/>
        <v>438731.52579183487</v>
      </c>
      <c r="N3284">
        <f t="shared" si="404"/>
        <v>-6.8021848313379958E-4</v>
      </c>
      <c r="O3284">
        <f t="shared" si="406"/>
        <v>2.7258339722745224E-2</v>
      </c>
      <c r="P3284">
        <f t="shared" si="407"/>
        <v>1</v>
      </c>
      <c r="Q3284">
        <f t="shared" si="405"/>
        <v>3022.3747746113286</v>
      </c>
    </row>
    <row r="3285" spans="1:17">
      <c r="A3285" s="842">
        <v>43687</v>
      </c>
      <c r="B3285">
        <v>11437.26953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408"/>
        <v>0.52188812822355513</v>
      </c>
      <c r="G3285">
        <f>LN(F3285/参数实验室!$E$58)/参数实验室!$E$59</f>
        <v>-0.53184367317677039</v>
      </c>
      <c r="H3285" s="905">
        <f>INDEX(神经网络!$F$10:$BN$70,MATCH(ROUND(G3285*2,1)/2,神经网络!$D$10:$D$70,0),MATCH(ROUND(E3285*2,1)/2,神经网络!$F$8:$BN$8,0))</f>
        <v>-0.70581347623216628</v>
      </c>
      <c r="I3285">
        <f t="shared" si="400"/>
        <v>2141664.7871952355</v>
      </c>
      <c r="J3285">
        <f t="shared" si="401"/>
        <v>4563.7722078129191</v>
      </c>
      <c r="K3285">
        <f t="shared" si="402"/>
        <v>469.27512804623046</v>
      </c>
      <c r="L3285">
        <f>MIN(MAX(L3284*(1+MAX(MIN(((B3285-B3284)/B3284)/($K$7*卓尔金历!$O$8),0),-卓尔金历!$N$11))+MIN(MAX(((B3285-B3284)/B3284)/($K$7*卓尔金历!$O$8),0),卓尔金历!$N$11),0),1)</f>
        <v>0.18621682065856415</v>
      </c>
      <c r="M3285">
        <f t="shared" si="403"/>
        <v>446607.28257887665</v>
      </c>
      <c r="N3285">
        <f t="shared" si="404"/>
        <v>-2.7527574699856477E-2</v>
      </c>
      <c r="O3285">
        <f t="shared" si="406"/>
        <v>2.8068745582574318E-2</v>
      </c>
      <c r="P3285">
        <f t="shared" si="407"/>
        <v>4.7257500042727371E-2</v>
      </c>
      <c r="Q3285">
        <f t="shared" si="405"/>
        <v>3077.738119851801</v>
      </c>
    </row>
    <row r="3286" spans="1:17">
      <c r="A3286" s="842">
        <v>43688</v>
      </c>
      <c r="B3286">
        <v>11398.75556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408"/>
        <v>0.52763213066041048</v>
      </c>
      <c r="G3286">
        <f>LN(F3286/参数实验室!$E$58)/参数实验室!$E$59</f>
        <v>-0.52609858540285459</v>
      </c>
      <c r="H3286" s="905">
        <f>INDEX(神经网络!$F$10:$BN$70,MATCH(ROUND(G3286*2,1)/2,神经网络!$D$10:$D$70,0),MATCH(ROUND(E3286*2,1)/2,神经网络!$F$8:$BN$8,0))</f>
        <v>-0.70581347623216628</v>
      </c>
      <c r="I3286">
        <f t="shared" si="400"/>
        <v>2146755.0168215795</v>
      </c>
      <c r="J3286">
        <f t="shared" si="401"/>
        <v>4548.4041179521791</v>
      </c>
      <c r="K3286">
        <f t="shared" si="402"/>
        <v>471.97983317896336</v>
      </c>
      <c r="L3286">
        <f>MIN(MAX(L3285*(1+MAX(MIN(((B3286-B3285)/B3285)/($K$7*卓尔金历!$O$8),0),-卓尔金历!$N$11))+MIN(MAX(((B3286-B3285)/B3285)/($K$7*卓尔金历!$O$8),0),卓尔金历!$N$11),0),1)</f>
        <v>0.16776576791201994</v>
      </c>
      <c r="M3286">
        <f t="shared" si="403"/>
        <v>446804.94794731011</v>
      </c>
      <c r="N3286">
        <f t="shared" si="404"/>
        <v>-3.3674094939336427E-3</v>
      </c>
      <c r="O3286">
        <f t="shared" si="406"/>
        <v>2.7883398297616772E-2</v>
      </c>
      <c r="P3286">
        <f t="shared" si="407"/>
        <v>1</v>
      </c>
      <c r="Q3286">
        <f t="shared" si="405"/>
        <v>3078.0838110207455</v>
      </c>
    </row>
    <row r="3287" spans="1:17">
      <c r="A3287" s="842">
        <v>43689</v>
      </c>
      <c r="B3287">
        <v>11369.756509999999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408"/>
        <v>0.53193083560590693</v>
      </c>
      <c r="G3287">
        <f>LN(F3287/参数实验室!$E$58)/参数实验室!$E$59</f>
        <v>-0.52183983887931829</v>
      </c>
      <c r="H3287" s="905">
        <f>INDEX(神经网络!$F$10:$BN$70,MATCH(ROUND(G3287*2,1)/2,神经网络!$D$10:$D$70,0),MATCH(ROUND(E3287*2,1)/2,神经网络!$F$8:$BN$8,0))</f>
        <v>-0.61889728971771218</v>
      </c>
      <c r="I3287">
        <f t="shared" si="400"/>
        <v>2150609.7894176524</v>
      </c>
      <c r="J3287">
        <f t="shared" si="401"/>
        <v>4536.8327321335764</v>
      </c>
      <c r="K3287">
        <f t="shared" si="402"/>
        <v>474.03329952750232</v>
      </c>
      <c r="L3287">
        <f>MIN(MAX(L3286*(1+MAX(MIN(((B3287-B3286)/B3286)/($K$7*卓尔金历!$O$8),0),-卓尔金历!$N$11))+MIN(MAX(((B3287-B3286)/B3286)/($K$7*卓尔金历!$O$8),0),卓尔金历!$N$11),0),1)</f>
        <v>0.15520731937693866</v>
      </c>
      <c r="M3287">
        <f t="shared" si="403"/>
        <v>446939.5456351015</v>
      </c>
      <c r="N3287">
        <f t="shared" si="404"/>
        <v>-2.5440540282978359E-3</v>
      </c>
      <c r="O3287">
        <f t="shared" si="406"/>
        <v>2.7699807275455603E-2</v>
      </c>
      <c r="P3287">
        <f t="shared" si="407"/>
        <v>1</v>
      </c>
      <c r="Q3287">
        <f t="shared" si="405"/>
        <v>3083.6109033205948</v>
      </c>
    </row>
    <row r="3288" spans="1:17">
      <c r="A3288" s="842">
        <v>43690</v>
      </c>
      <c r="B3288">
        <v>10989.47652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408"/>
        <v>0.54619591771055531</v>
      </c>
      <c r="G3288">
        <f>LN(F3288/参数实验室!$E$58)/参数实验室!$E$59</f>
        <v>-0.50794996376227319</v>
      </c>
      <c r="H3288" s="905">
        <f>INDEX(神经网络!$F$10:$BN$70,MATCH(ROUND(G3288*2,1)/2,神经网络!$D$10:$D$70,0),MATCH(ROUND(E3288*2,1)/2,神经网络!$F$8:$BN$8,0))</f>
        <v>-0.66593389419001747</v>
      </c>
      <c r="I3288">
        <f t="shared" ref="I3288:I3351" si="409">I3287*(1+(B3288-B3287)/B3287*H3287)</f>
        <v>2195127.4679317437</v>
      </c>
      <c r="J3288">
        <f t="shared" ref="J3288:J3351" si="410">J3287*B3288/B3287</f>
        <v>4385.0909859941576</v>
      </c>
      <c r="K3288">
        <f t="shared" ref="K3288:K3351" si="411">I3288/J3288</f>
        <v>500.58880760807739</v>
      </c>
      <c r="L3288">
        <f>MIN(MAX(L3287*(1+MAX(MIN(((B3288-B3287)/B3287)/($K$7*卓尔金历!$O$8),0),-卓尔金历!$N$11))+MIN(MAX(((B3288-B3287)/B3287)/($K$7*卓尔金历!$O$8),0),卓尔金历!$N$11),0),1)</f>
        <v>2.4609772799658166E-3</v>
      </c>
      <c r="M3288">
        <f t="shared" ref="M3288:M3351" si="412">M3287*(1+(B3288-B3287)/B3287*H3287*L3287)</f>
        <v>448375.47101549193</v>
      </c>
      <c r="N3288">
        <f t="shared" ref="N3288:N3351" si="413">(B3288-B3287)/B3287</f>
        <v>-3.3446625674484136E-2</v>
      </c>
      <c r="O3288">
        <f t="shared" si="406"/>
        <v>2.7677376199687152E-2</v>
      </c>
      <c r="P3288">
        <f t="shared" si="407"/>
        <v>2.2455248503601588E-2</v>
      </c>
      <c r="Q3288">
        <f t="shared" ref="Q3288:Q3351" si="414">Q3287*(1+(B3288-B3287)/B3287*H3287*P3287)</f>
        <v>3147.4417291319774</v>
      </c>
    </row>
    <row r="3289" spans="1:17">
      <c r="A3289" s="842">
        <v>43691</v>
      </c>
      <c r="B3289">
        <v>10515.60454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408"/>
        <v>0.56875480684441948</v>
      </c>
      <c r="G3289">
        <f>LN(F3289/参数实验室!$E$58)/参数实验室!$E$59</f>
        <v>-0.48670823531746571</v>
      </c>
      <c r="H3289" s="905">
        <f>INDEX(神经网络!$F$10:$BN$70,MATCH(ROUND(G3289*2,1)/2,神经网络!$D$10:$D$70,0),MATCH(ROUND(E3289*2,1)/2,神经网络!$F$8:$BN$8,0))</f>
        <v>-0.74877323144932084</v>
      </c>
      <c r="I3289">
        <f t="shared" si="409"/>
        <v>2258161.470959594</v>
      </c>
      <c r="J3289">
        <f t="shared" si="410"/>
        <v>4196.003567295782</v>
      </c>
      <c r="K3289">
        <f t="shared" si="411"/>
        <v>538.16957844364322</v>
      </c>
      <c r="L3289">
        <f>MIN(MAX(L3288*(1+MAX(MIN(((B3289-B3288)/B3288)/($K$7*卓尔金历!$O$8),0),-卓尔金历!$N$11))+MIN(MAX(((B3289-B3288)/B3288)/($K$7*卓尔金历!$O$8),0),卓尔金历!$N$11),0),1)</f>
        <v>0</v>
      </c>
      <c r="M3289">
        <f t="shared" si="412"/>
        <v>448407.15680948104</v>
      </c>
      <c r="N3289">
        <f t="shared" si="413"/>
        <v>-4.3120523451466448E-2</v>
      </c>
      <c r="O3289">
        <f t="shared" si="406"/>
        <v>2.9422633325356683E-2</v>
      </c>
      <c r="P3289">
        <f t="shared" si="407"/>
        <v>1.7098118548949558E-2</v>
      </c>
      <c r="Q3289">
        <f t="shared" si="414"/>
        <v>3149.4712368540768</v>
      </c>
    </row>
    <row r="3290" spans="1:17">
      <c r="A3290" s="842">
        <v>43692</v>
      </c>
      <c r="B3290">
        <v>10033.6927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408"/>
        <v>0.59824243780158826</v>
      </c>
      <c r="G3290">
        <f>LN(F3290/参数实验室!$E$58)/参数实验室!$E$59</f>
        <v>-0.4601786141678601</v>
      </c>
      <c r="H3290" s="905">
        <f>INDEX(神经网络!$F$10:$BN$70,MATCH(ROUND(G3290*2,1)/2,神经网络!$D$10:$D$70,0),MATCH(ROUND(E3290*2,1)/2,神经网络!$F$8:$BN$8,0))</f>
        <v>-0.61909968850430031</v>
      </c>
      <c r="I3290">
        <f t="shared" si="409"/>
        <v>2335650.220831221</v>
      </c>
      <c r="J3290">
        <f t="shared" si="410"/>
        <v>4003.7080324009257</v>
      </c>
      <c r="K3290">
        <f t="shared" si="411"/>
        <v>583.37176485633711</v>
      </c>
      <c r="L3290">
        <f>MIN(MAX(L3289*(1+MAX(MIN(((B3290-B3289)/B3289)/($K$7*卓尔金历!$O$8),0),-卓尔金历!$N$11))+MIN(MAX(((B3290-B3289)/B3289)/($K$7*卓尔金历!$O$8),0),卓尔金历!$N$11),0),1)</f>
        <v>0</v>
      </c>
      <c r="M3290">
        <f t="shared" si="412"/>
        <v>448407.15680948104</v>
      </c>
      <c r="N3290">
        <f t="shared" si="413"/>
        <v>-4.582825820112104E-2</v>
      </c>
      <c r="O3290">
        <f t="shared" si="406"/>
        <v>3.1103067229884495E-2</v>
      </c>
      <c r="P3290">
        <f t="shared" si="407"/>
        <v>1.8018583853650426E-2</v>
      </c>
      <c r="Q3290">
        <f t="shared" si="414"/>
        <v>3151.3190992671002</v>
      </c>
    </row>
    <row r="3291" spans="1:17">
      <c r="A3291" s="842">
        <v>43693</v>
      </c>
      <c r="B3291">
        <v>10263.228419999999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408"/>
        <v>0.57970045969219497</v>
      </c>
      <c r="G3291">
        <f>LN(F3291/参数实验室!$E$58)/参数实验室!$E$59</f>
        <v>-0.47670341532303245</v>
      </c>
      <c r="H3291" s="905">
        <f>INDEX(神经网络!$F$10:$BN$70,MATCH(ROUND(G3291*2,1)/2,神经网络!$D$10:$D$70,0),MATCH(ROUND(E3291*2,1)/2,神经网络!$F$8:$BN$8,0))</f>
        <v>-0.70611479716625947</v>
      </c>
      <c r="I3291">
        <f t="shared" si="409"/>
        <v>2302570.8017725763</v>
      </c>
      <c r="J3291">
        <f t="shared" si="410"/>
        <v>4095.298838833231</v>
      </c>
      <c r="K3291">
        <f t="shared" si="411"/>
        <v>562.24732123055253</v>
      </c>
      <c r="L3291">
        <f>MIN(MAX(L3290*(1+MAX(MIN(((B3291-B3290)/B3290)/($K$7*卓尔金历!$O$8),0),-卓尔金历!$N$11))+MIN(MAX(((B3291-B3290)/B3290)/($K$7*卓尔金历!$O$8),0),卓尔金历!$N$11),0),1)</f>
        <v>0.67312511433345945</v>
      </c>
      <c r="M3291">
        <f t="shared" si="412"/>
        <v>448407.15680948104</v>
      </c>
      <c r="N3291">
        <f t="shared" si="413"/>
        <v>2.2876494911987875E-2</v>
      </c>
      <c r="O3291">
        <f t="shared" si="406"/>
        <v>3.0940896735481976E-2</v>
      </c>
      <c r="P3291">
        <f t="shared" si="407"/>
        <v>0.34246409261618638</v>
      </c>
      <c r="Q3291">
        <f t="shared" si="414"/>
        <v>3150.5149010501909</v>
      </c>
    </row>
    <row r="3292" spans="1:17">
      <c r="A3292" s="842">
        <v>43694</v>
      </c>
      <c r="B3292">
        <v>10343.764370000001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408"/>
        <v>0.5719690566578518</v>
      </c>
      <c r="G3292">
        <f>LN(F3292/参数实验室!$E$58)/参数实验室!$E$59</f>
        <v>-0.48375043539974466</v>
      </c>
      <c r="H3292" s="905">
        <f>INDEX(神经网络!$F$10:$BN$70,MATCH(ROUND(G3292*2,1)/2,神经网络!$D$10:$D$70,0),MATCH(ROUND(E3292*2,1)/2,神经网络!$F$8:$BN$8,0))</f>
        <v>-0.74877323144932084</v>
      </c>
      <c r="I3292">
        <f t="shared" si="409"/>
        <v>2289812.4639637936</v>
      </c>
      <c r="J3292">
        <f t="shared" si="410"/>
        <v>4127.4348070707319</v>
      </c>
      <c r="K3292">
        <f t="shared" si="411"/>
        <v>554.77859033438949</v>
      </c>
      <c r="L3292">
        <f>MIN(MAX(L3291*(1+MAX(MIN(((B3292-B3291)/B3291)/($K$7*卓尔金历!$O$8),0),-卓尔金历!$N$11))+MIN(MAX(((B3292-B3291)/B3291)/($K$7*卓尔金历!$O$8),0),卓尔金历!$N$11),0),1)</f>
        <v>0.90401882436959202</v>
      </c>
      <c r="M3292">
        <f t="shared" si="412"/>
        <v>446734.7210930346</v>
      </c>
      <c r="N3292">
        <f t="shared" si="413"/>
        <v>7.8470386416676207E-3</v>
      </c>
      <c r="O3292">
        <f t="shared" si="406"/>
        <v>2.9852795820600471E-2</v>
      </c>
      <c r="P3292">
        <f t="shared" si="407"/>
        <v>1</v>
      </c>
      <c r="Q3292">
        <f t="shared" si="414"/>
        <v>3144.5366013329722</v>
      </c>
    </row>
    <row r="3293" spans="1:17">
      <c r="A3293" s="842">
        <v>43695</v>
      </c>
      <c r="B3293">
        <v>10427.5802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408"/>
        <v>0.56420146181182096</v>
      </c>
      <c r="G3293">
        <f>LN(F3293/参数实验室!$E$58)/参数实验室!$E$59</f>
        <v>-0.49092702907553981</v>
      </c>
      <c r="H3293" s="905">
        <f>INDEX(神经网络!$F$10:$BN$70,MATCH(ROUND(G3293*2,1)/2,神经网络!$D$10:$D$70,0),MATCH(ROUND(E3293*2,1)/2,神经网络!$F$8:$BN$8,0))</f>
        <v>-0.70611479716625947</v>
      </c>
      <c r="I3293">
        <f t="shared" si="409"/>
        <v>2275919.4121219795</v>
      </c>
      <c r="J3293">
        <f t="shared" si="410"/>
        <v>4160.8795339371773</v>
      </c>
      <c r="K3293">
        <f t="shared" si="411"/>
        <v>546.98036642469697</v>
      </c>
      <c r="L3293">
        <f>MIN(MAX(L3292*(1+MAX(MIN(((B3293-B3292)/B3292)/($K$7*卓尔金历!$O$8),0),-卓尔金历!$N$11))+MIN(MAX(((B3293-B3292)/B3292)/($K$7*卓尔金历!$O$8),0),卓尔金历!$N$11),0),1)</f>
        <v>1</v>
      </c>
      <c r="M3293">
        <f t="shared" si="412"/>
        <v>444284.3891413192</v>
      </c>
      <c r="N3293">
        <f t="shared" si="413"/>
        <v>8.1030297096761437E-3</v>
      </c>
      <c r="O3293">
        <f t="shared" si="406"/>
        <v>2.9813302630602001E-2</v>
      </c>
      <c r="P3293">
        <f t="shared" si="407"/>
        <v>1</v>
      </c>
      <c r="Q3293">
        <f t="shared" si="414"/>
        <v>3125.4576546033454</v>
      </c>
    </row>
    <row r="3294" spans="1:17">
      <c r="A3294" s="842">
        <v>43696</v>
      </c>
      <c r="B3294">
        <v>10692.44902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408"/>
        <v>0.55150426090130655</v>
      </c>
      <c r="G3294">
        <f>LN(F3294/参数实验室!$E$58)/参数实验室!$E$59</f>
        <v>-0.50287366486268259</v>
      </c>
      <c r="H3294" s="905">
        <f>INDEX(神经网络!$F$10:$BN$70,MATCH(ROUND(G3294*2,1)/2,神经网络!$D$10:$D$70,0),MATCH(ROUND(E3294*2,1)/2,神经网络!$F$8:$BN$8,0))</f>
        <v>-0.66593389419001747</v>
      </c>
      <c r="I3294">
        <f t="shared" si="409"/>
        <v>2235098.8020877065</v>
      </c>
      <c r="J3294">
        <f t="shared" si="410"/>
        <v>4266.5691792027292</v>
      </c>
      <c r="K3294">
        <f t="shared" si="411"/>
        <v>523.86325129395118</v>
      </c>
      <c r="L3294">
        <f>MIN(MAX(L3293*(1+MAX(MIN(((B3294-B3293)/B3293)/($K$7*卓尔金历!$O$8),0),-卓尔金历!$N$11))+MIN(MAX(((B3294-B3293)/B3293)/($K$7*卓尔金历!$O$8),0),卓尔金历!$N$11),0),1)</f>
        <v>1</v>
      </c>
      <c r="M3294">
        <f t="shared" si="412"/>
        <v>436315.75910246221</v>
      </c>
      <c r="N3294">
        <f t="shared" si="413"/>
        <v>2.5400794328103053E-2</v>
      </c>
      <c r="O3294">
        <f t="shared" si="406"/>
        <v>3.0120156138236789E-2</v>
      </c>
      <c r="P3294">
        <f t="shared" si="407"/>
        <v>0.20530805146890785</v>
      </c>
      <c r="Q3294">
        <f t="shared" si="414"/>
        <v>3069.3998313703855</v>
      </c>
    </row>
    <row r="3295" spans="1:17">
      <c r="A3295" s="842">
        <v>43697</v>
      </c>
      <c r="B3295">
        <v>10695.96962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408"/>
        <v>0.54756476318413472</v>
      </c>
      <c r="G3295">
        <f>LN(F3295/参数实验室!$E$58)/参数实验室!$E$59</f>
        <v>-0.50663624958548426</v>
      </c>
      <c r="H3295" s="905">
        <f>INDEX(神经网络!$F$10:$BN$70,MATCH(ROUND(G3295*2,1)/2,神经网络!$D$10:$D$70,0),MATCH(ROUND(E3295*2,1)/2,神经网络!$F$8:$BN$8,0))</f>
        <v>-0.66593389419001747</v>
      </c>
      <c r="I3295">
        <f t="shared" si="409"/>
        <v>2234608.7216786142</v>
      </c>
      <c r="J3295">
        <f t="shared" si="410"/>
        <v>4267.9739914608199</v>
      </c>
      <c r="K3295">
        <f t="shared" si="411"/>
        <v>523.57599323461761</v>
      </c>
      <c r="L3295">
        <f>MIN(MAX(L3294*(1+MAX(MIN(((B3295-B3294)/B3294)/($K$7*卓尔金历!$O$8),0),-卓尔金历!$N$11))+MIN(MAX(((B3295-B3294)/B3294)/($K$7*卓尔金历!$O$8),0),卓尔金历!$N$11),0),1)</f>
        <v>1</v>
      </c>
      <c r="M3295">
        <f t="shared" si="412"/>
        <v>436220.09004053322</v>
      </c>
      <c r="N3295">
        <f t="shared" si="413"/>
        <v>3.2926039613699566E-4</v>
      </c>
      <c r="O3295">
        <f t="shared" si="406"/>
        <v>3.0110439153595056E-2</v>
      </c>
      <c r="P3295">
        <f t="shared" si="407"/>
        <v>1</v>
      </c>
      <c r="Q3295">
        <f t="shared" si="414"/>
        <v>3069.2616561829605</v>
      </c>
    </row>
    <row r="3296" spans="1:17">
      <c r="A3296" s="842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408"/>
        <v>0.59831119190085991</v>
      </c>
      <c r="G3296">
        <f>LN(F3296/参数实验室!$E$58)/参数实验室!$E$59</f>
        <v>-0.46011829782912678</v>
      </c>
      <c r="H3296" s="905">
        <f>INDEX(神经网络!$F$10:$BN$70,MATCH(ROUND(G3296*2,1)/2,神经网络!$D$10:$D$70,0),MATCH(ROUND(E3296*2,1)/2,神经网络!$F$8:$BN$8,0))</f>
        <v>-0.66598129352084856</v>
      </c>
      <c r="I3296">
        <f t="shared" si="409"/>
        <v>2321500.5324439597</v>
      </c>
      <c r="J3296">
        <f t="shared" si="410"/>
        <v>4018.7625354135762</v>
      </c>
      <c r="K3296">
        <f t="shared" si="411"/>
        <v>577.66551568716932</v>
      </c>
      <c r="L3296">
        <f>MIN(MAX(L3295*(1+MAX(MIN(((B3296-B3295)/B3295)/($K$7*卓尔金历!$O$8),0),-卓尔金历!$N$11))+MIN(MAX(((B3296-B3295)/B3295)/($K$7*卓尔金历!$O$8),0),卓尔金历!$N$11),0),1)</f>
        <v>0</v>
      </c>
      <c r="M3296">
        <f t="shared" si="412"/>
        <v>453182.32291294908</v>
      </c>
      <c r="N3296">
        <f t="shared" si="413"/>
        <v>-5.8391043747186684E-2</v>
      </c>
      <c r="O3296">
        <f t="shared" si="406"/>
        <v>3.2109496356666642E-2</v>
      </c>
      <c r="P3296">
        <f t="shared" si="407"/>
        <v>1.2104074522489525E-2</v>
      </c>
      <c r="Q3296">
        <f t="shared" si="414"/>
        <v>3188.6085917028595</v>
      </c>
    </row>
    <row r="3297" spans="1:17">
      <c r="A3297" s="842">
        <v>43699</v>
      </c>
      <c r="B3297">
        <v>10139.26226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408"/>
        <v>0.59527707630278814</v>
      </c>
      <c r="G3297">
        <f>LN(F3297/参数实验室!$E$58)/参数实验室!$E$59</f>
        <v>-0.46278667403781304</v>
      </c>
      <c r="H3297" s="905">
        <f>INDEX(神经网络!$F$10:$BN$70,MATCH(ROUND(G3297*2,1)/2,神经网络!$D$10:$D$70,0),MATCH(ROUND(E3297*2,1)/2,神经网络!$F$8:$BN$8,0))</f>
        <v>-0.66598129352084856</v>
      </c>
      <c r="I3297">
        <f t="shared" si="409"/>
        <v>2311086.1067297854</v>
      </c>
      <c r="J3297">
        <f t="shared" si="410"/>
        <v>4045.8330713059986</v>
      </c>
      <c r="K3297">
        <f t="shared" si="411"/>
        <v>571.22626316951948</v>
      </c>
      <c r="L3297">
        <f>MIN(MAX(L3296*(1+MAX(MIN(((B3297-B3296)/B3296)/($K$7*卓尔金历!$O$8),0),-卓尔金历!$N$11))+MIN(MAX(((B3297-B3296)/B3296)/($K$7*卓尔金历!$O$8),0),卓尔金历!$N$11),0),1)</f>
        <v>0.19820327176235158</v>
      </c>
      <c r="M3297">
        <f t="shared" si="412"/>
        <v>453182.32291294908</v>
      </c>
      <c r="N3297">
        <f t="shared" si="413"/>
        <v>6.7360376866945886E-3</v>
      </c>
      <c r="O3297">
        <f t="shared" si="406"/>
        <v>3.2101941212205845E-2</v>
      </c>
      <c r="P3297">
        <f t="shared" si="407"/>
        <v>1</v>
      </c>
      <c r="Q3297">
        <f t="shared" si="414"/>
        <v>3188.4354509347877</v>
      </c>
    </row>
    <row r="3298" spans="1:17">
      <c r="A3298" s="842">
        <v>43700</v>
      </c>
      <c r="B3298">
        <v>10395.57107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408"/>
        <v>0.57547716558490136</v>
      </c>
      <c r="G3298">
        <f>LN(F3298/参数实验室!$E$58)/参数实验室!$E$59</f>
        <v>-0.4805411331159411</v>
      </c>
      <c r="H3298" s="905">
        <f>INDEX(神经网络!$F$10:$BN$70,MATCH(ROUND(G3298*2,1)/2,神经网络!$D$10:$D$70,0),MATCH(ROUND(E3298*2,1)/2,神经网络!$F$8:$BN$8,0))</f>
        <v>-0.70611479716625947</v>
      </c>
      <c r="I3298">
        <f t="shared" si="409"/>
        <v>2272178.4267496117</v>
      </c>
      <c r="J3298">
        <f t="shared" si="410"/>
        <v>4148.1070468057787</v>
      </c>
      <c r="K3298">
        <f t="shared" si="411"/>
        <v>547.76272673562926</v>
      </c>
      <c r="L3298">
        <f>MIN(MAX(L3297*(1+MAX(MIN(((B3298-B3297)/B3297)/($K$7*卓尔金历!$O$8),0),-卓尔金历!$N$11))+MIN(MAX(((B3298-B3297)/B3297)/($K$7*卓尔金历!$O$8),0),卓尔金历!$N$11),0),1)</f>
        <v>0.94201579922428791</v>
      </c>
      <c r="M3298">
        <f t="shared" si="412"/>
        <v>451670.1446579214</v>
      </c>
      <c r="N3298">
        <f t="shared" si="413"/>
        <v>2.5278842131459027E-2</v>
      </c>
      <c r="O3298">
        <f t="shared" si="406"/>
        <v>2.9751316675037252E-2</v>
      </c>
      <c r="P3298">
        <f t="shared" si="407"/>
        <v>0.20023715045867679</v>
      </c>
      <c r="Q3298">
        <f t="shared" si="414"/>
        <v>3134.7573877067803</v>
      </c>
    </row>
    <row r="3299" spans="1:17">
      <c r="A3299" s="842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408"/>
        <v>0.59505134707580087</v>
      </c>
      <c r="G3299">
        <f>LN(F3299/参数实验室!$E$58)/参数实验室!$E$59</f>
        <v>-0.46298573657638514</v>
      </c>
      <c r="H3299" s="905">
        <f>INDEX(神经网络!$F$10:$BN$70,MATCH(ROUND(G3299*2,1)/2,神经网络!$D$10:$D$70,0),MATCH(ROUND(E3299*2,1)/2,神经网络!$F$8:$BN$8,0))</f>
        <v>-0.66598129352084856</v>
      </c>
      <c r="I3299">
        <f t="shared" si="409"/>
        <v>2334547.3333710735</v>
      </c>
      <c r="J3299">
        <f t="shared" si="410"/>
        <v>3986.8568173656131</v>
      </c>
      <c r="K3299">
        <f t="shared" si="411"/>
        <v>585.56086669640354</v>
      </c>
      <c r="L3299">
        <f>MIN(MAX(L3298*(1+MAX(MIN(((B3299-B3298)/B3298)/($K$7*卓尔金历!$O$8),0),-卓尔金历!$N$11))+MIN(MAX(((B3299-B3298)/B3298)/($K$7*卓尔金历!$O$8),0),卓尔金历!$N$11),0),1)</f>
        <v>0</v>
      </c>
      <c r="M3299">
        <f t="shared" si="412"/>
        <v>463349.13420906995</v>
      </c>
      <c r="N3299">
        <f t="shared" si="413"/>
        <v>-3.887320833832756E-2</v>
      </c>
      <c r="O3299">
        <f t="shared" si="406"/>
        <v>3.0589866045556822E-2</v>
      </c>
      <c r="P3299">
        <f t="shared" si="407"/>
        <v>2.2621815200735904E-2</v>
      </c>
      <c r="Q3299">
        <f t="shared" si="414"/>
        <v>3151.9869517736174</v>
      </c>
    </row>
    <row r="3300" spans="1:17">
      <c r="A3300" s="842">
        <v>43702</v>
      </c>
      <c r="B3300">
        <v>10091.571110000001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408"/>
        <v>0.59361705850378732</v>
      </c>
      <c r="G3300">
        <f>LN(F3300/参数实验室!$E$58)/参数实验室!$E$59</f>
        <v>-0.46425235141662269</v>
      </c>
      <c r="H3300" s="905">
        <f>INDEX(神经网络!$F$10:$BN$70,MATCH(ROUND(G3300*2,1)/2,神经网络!$D$10:$D$70,0),MATCH(ROUND(E3300*2,1)/2,神经网络!$F$8:$BN$8,0))</f>
        <v>-0.66598129352084856</v>
      </c>
      <c r="I3300">
        <f t="shared" si="409"/>
        <v>2318969.3999491106</v>
      </c>
      <c r="J3300">
        <f t="shared" si="410"/>
        <v>4026.8030445712316</v>
      </c>
      <c r="K3300">
        <f t="shared" si="411"/>
        <v>575.88349225956028</v>
      </c>
      <c r="L3300">
        <f>MIN(MAX(L3299*(1+MAX(MIN(((B3300-B3299)/B3299)/($K$7*卓尔金历!$O$8),0),-卓尔金历!$N$11))+MIN(MAX(((B3300-B3299)/B3299)/($K$7*卓尔金历!$O$8),0),卓尔金历!$N$11),0),1)</f>
        <v>0.2948162650202793</v>
      </c>
      <c r="M3300">
        <f t="shared" si="412"/>
        <v>463349.13420906995</v>
      </c>
      <c r="N3300">
        <f t="shared" si="413"/>
        <v>1.0019478761219714E-2</v>
      </c>
      <c r="O3300">
        <f t="shared" si="406"/>
        <v>3.0699730338813427E-2</v>
      </c>
      <c r="P3300">
        <f t="shared" si="407"/>
        <v>1</v>
      </c>
      <c r="Q3300">
        <f t="shared" si="414"/>
        <v>3151.5111577080697</v>
      </c>
    </row>
    <row r="3301" spans="1:17">
      <c r="A3301" s="842">
        <v>43703</v>
      </c>
      <c r="B3301">
        <v>10350.351210000001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408"/>
        <v>0.58468986638377074</v>
      </c>
      <c r="G3301">
        <f>LN(F3301/参数实验室!$E$58)/参数实验室!$E$59</f>
        <v>-0.4722053939229538</v>
      </c>
      <c r="H3301" s="905">
        <f>INDEX(神经网络!$F$10:$BN$70,MATCH(ROUND(G3301*2,1)/2,神经网络!$D$10:$D$70,0),MATCH(ROUND(E3301*2,1)/2,神经网络!$F$8:$BN$8,0))</f>
        <v>-0.61909968850430031</v>
      </c>
      <c r="I3301">
        <f t="shared" si="409"/>
        <v>2279366.3038059422</v>
      </c>
      <c r="J3301">
        <f t="shared" si="410"/>
        <v>4130.0631299628758</v>
      </c>
      <c r="K3301">
        <f t="shared" si="411"/>
        <v>551.89623792177508</v>
      </c>
      <c r="L3301">
        <f>MIN(MAX(L3300*(1+MAX(MIN(((B3301-B3300)/B3300)/($K$7*卓尔金历!$O$8),0),-卓尔金历!$N$11))+MIN(MAX(((B3301-B3300)/B3300)/($K$7*卓尔金历!$O$8),0),卓尔金历!$N$11),0),1)</f>
        <v>1</v>
      </c>
      <c r="M3301">
        <f t="shared" si="412"/>
        <v>461016.24605470675</v>
      </c>
      <c r="N3301">
        <f t="shared" si="413"/>
        <v>2.5643192440428626E-2</v>
      </c>
      <c r="O3301">
        <f t="shared" si="406"/>
        <v>2.4788435817882735E-2</v>
      </c>
      <c r="P3301">
        <f t="shared" si="407"/>
        <v>2.9658982228039102E-2</v>
      </c>
      <c r="Q3301">
        <f t="shared" si="414"/>
        <v>3097.6900079431266</v>
      </c>
    </row>
    <row r="3302" spans="1:17">
      <c r="A3302" s="842">
        <v>43704</v>
      </c>
      <c r="B3302">
        <v>10115.75639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408"/>
        <v>0.61447507406808943</v>
      </c>
      <c r="G3302">
        <f>LN(F3302/参数实验室!$E$58)/参数实验室!$E$59</f>
        <v>-0.44612707526152579</v>
      </c>
      <c r="H3302" s="905">
        <f>INDEX(神经网络!$F$10:$BN$70,MATCH(ROUND(G3302*2,1)/2,神经网络!$D$10:$D$70,0),MATCH(ROUND(E3302*2,1)/2,神经网络!$F$8:$BN$8,0))</f>
        <v>-0.66598129352084856</v>
      </c>
      <c r="I3302">
        <f t="shared" si="409"/>
        <v>2311350.6914997832</v>
      </c>
      <c r="J3302">
        <f t="shared" si="410"/>
        <v>4036.4536091935533</v>
      </c>
      <c r="K3302">
        <f t="shared" si="411"/>
        <v>572.61916406901798</v>
      </c>
      <c r="L3302">
        <f>MIN(MAX(L3301*(1+MAX(MIN(((B3302-B3301)/B3301)/($K$7*卓尔金历!$O$8),0),-卓尔金历!$N$11))+MIN(MAX(((B3302-B3301)/B3301)/($K$7*卓尔金历!$O$8),0),卓尔金历!$N$11),0),1)</f>
        <v>0.33308629431236825</v>
      </c>
      <c r="M3302">
        <f t="shared" si="412"/>
        <v>467485.29068450234</v>
      </c>
      <c r="N3302">
        <f t="shared" si="413"/>
        <v>-2.2665397071100955E-2</v>
      </c>
      <c r="O3302">
        <f t="shared" si="406"/>
        <v>2.5004858401017217E-2</v>
      </c>
      <c r="P3302">
        <f t="shared" si="407"/>
        <v>0.12545416083631877</v>
      </c>
      <c r="Q3302">
        <f t="shared" si="414"/>
        <v>3098.9792014691843</v>
      </c>
    </row>
    <row r="3303" spans="1:17">
      <c r="A3303" s="842">
        <v>43705</v>
      </c>
      <c r="B3303">
        <v>10227.06367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408"/>
        <v>0.61491075130854256</v>
      </c>
      <c r="G3303">
        <f>LN(F3303/参数实验室!$E$58)/参数实验室!$E$59</f>
        <v>-0.44575507329764574</v>
      </c>
      <c r="H3303" s="905">
        <f>INDEX(神经网络!$F$10:$BN$70,MATCH(ROUND(G3303*2,1)/2,神经网络!$D$10:$D$70,0),MATCH(ROUND(E3303*2,1)/2,神经网络!$F$8:$BN$8,0))</f>
        <v>-0.70598975335908087</v>
      </c>
      <c r="I3303">
        <f t="shared" si="409"/>
        <v>2294413.0442887363</v>
      </c>
      <c r="J3303">
        <f t="shared" si="410"/>
        <v>4080.8681497146808</v>
      </c>
      <c r="K3303">
        <f t="shared" si="411"/>
        <v>562.23650461462546</v>
      </c>
      <c r="L3303">
        <f>MIN(MAX(L3302*(1+MAX(MIN(((B3303-B3302)/B3302)/($K$7*卓尔金历!$O$8),0),-卓尔金历!$N$11))+MIN(MAX(((B3303-B3302)/B3302)/($K$7*卓尔金历!$O$8),0),卓尔金历!$N$11),0),1)</f>
        <v>0.6568525024408387</v>
      </c>
      <c r="M3303">
        <f t="shared" si="412"/>
        <v>466344.22156571667</v>
      </c>
      <c r="N3303">
        <f t="shared" si="413"/>
        <v>1.1003357110302958E-2</v>
      </c>
      <c r="O3303">
        <f t="shared" si="406"/>
        <v>2.52425684871074E-2</v>
      </c>
      <c r="P3303">
        <f t="shared" si="407"/>
        <v>0.87609855388494406</v>
      </c>
      <c r="Q3303">
        <f t="shared" si="414"/>
        <v>3096.1302111731261</v>
      </c>
    </row>
    <row r="3304" spans="1:17">
      <c r="A3304" s="842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408"/>
        <v>0.64963276482261534</v>
      </c>
      <c r="G3304">
        <f>LN(F3304/参数实验室!$E$58)/参数实验室!$E$59</f>
        <v>-0.41692479421863493</v>
      </c>
      <c r="H3304" s="905">
        <f>INDEX(神经网络!$F$10:$BN$70,MATCH(ROUND(G3304*2,1)/2,神经网络!$D$10:$D$70,0),MATCH(ROUND(E3304*2,1)/2,神经网络!$F$8:$BN$8,0))</f>
        <v>-0.61893405112437494</v>
      </c>
      <c r="I3304">
        <f t="shared" si="409"/>
        <v>2403719.9490883867</v>
      </c>
      <c r="J3304">
        <f t="shared" si="410"/>
        <v>3805.4895678544208</v>
      </c>
      <c r="K3304">
        <f t="shared" si="411"/>
        <v>631.64539180267207</v>
      </c>
      <c r="L3304">
        <f>MIN(MAX(L3303*(1+MAX(MIN(((B3304-B3303)/B3303)/($K$7*卓尔金历!$O$8),0),-卓尔金历!$N$11))+MIN(MAX(((B3304-B3303)/B3303)/($K$7*卓尔金历!$O$8),0),卓尔金历!$N$11),0),1)</f>
        <v>0</v>
      </c>
      <c r="M3304">
        <f t="shared" si="412"/>
        <v>480937.41880268865</v>
      </c>
      <c r="N3304">
        <f t="shared" si="413"/>
        <v>-6.7480391857186947E-2</v>
      </c>
      <c r="O3304">
        <f t="shared" si="406"/>
        <v>2.827056915885285E-2</v>
      </c>
      <c r="P3304">
        <f t="shared" si="407"/>
        <v>3.2811360752011492E-3</v>
      </c>
      <c r="Q3304">
        <f t="shared" si="414"/>
        <v>3225.3556972044685</v>
      </c>
    </row>
    <row r="3305" spans="1:17">
      <c r="A3305" s="842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408"/>
        <v>0.65100093867396225</v>
      </c>
      <c r="G3305">
        <f>LN(F3305/参数实验室!$E$58)/参数实验室!$E$59</f>
        <v>-0.41582057580501602</v>
      </c>
      <c r="H3305" s="905">
        <f>INDEX(神经网络!$F$10:$BN$70,MATCH(ROUND(G3305*2,1)/2,神经网络!$D$10:$D$70,0),MATCH(ROUND(E3305*2,1)/2,神经网络!$F$8:$BN$8,0))</f>
        <v>-0.61893405112437494</v>
      </c>
      <c r="I3305">
        <f t="shared" si="409"/>
        <v>2395426.2142593879</v>
      </c>
      <c r="J3305">
        <f t="shared" si="410"/>
        <v>3826.7040501176989</v>
      </c>
      <c r="K3305">
        <f t="shared" si="411"/>
        <v>625.97634488763538</v>
      </c>
      <c r="L3305">
        <f>MIN(MAX(L3304*(1+MAX(MIN(((B3305-B3304)/B3304)/($K$7*卓尔金历!$O$8),0),-卓尔金历!$N$11))+MIN(MAX(((B3305-B3304)/B3304)/($K$7*卓尔金历!$O$8),0),卓尔金历!$N$11),0),1)</f>
        <v>0.16403186112173082</v>
      </c>
      <c r="M3305">
        <f t="shared" si="412"/>
        <v>480937.41880268865</v>
      </c>
      <c r="N3305">
        <f t="shared" si="413"/>
        <v>5.5747051424027529E-3</v>
      </c>
      <c r="O3305">
        <f t="shared" si="406"/>
        <v>2.8395194966486903E-2</v>
      </c>
      <c r="P3305">
        <f t="shared" si="407"/>
        <v>1</v>
      </c>
      <c r="Q3305">
        <f t="shared" si="414"/>
        <v>3225.3191824709052</v>
      </c>
    </row>
    <row r="3306" spans="1:17">
      <c r="A3306" s="842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408"/>
        <v>0.64280088440591887</v>
      </c>
      <c r="G3306">
        <f>LN(F3306/参数实验室!$E$58)/参数实验室!$E$59</f>
        <v>-0.42247366469154024</v>
      </c>
      <c r="H3306" s="905">
        <f>INDEX(神经网络!$F$10:$BN$70,MATCH(ROUND(G3306*2,1)/2,神经网络!$D$10:$D$70,0),MATCH(ROUND(E3306*2,1)/2,神经网络!$F$8:$BN$8,0))</f>
        <v>-0.61893405112437494</v>
      </c>
      <c r="I3306">
        <f t="shared" si="409"/>
        <v>2399686.9434781503</v>
      </c>
      <c r="J3306">
        <f t="shared" si="410"/>
        <v>3815.7068624555941</v>
      </c>
      <c r="K3306">
        <f t="shared" si="411"/>
        <v>628.89709036344425</v>
      </c>
      <c r="L3306">
        <f>MIN(MAX(L3305*(1+MAX(MIN(((B3306-B3305)/B3305)/($K$7*卓尔金历!$O$8),0),-卓尔金历!$N$11))+MIN(MAX(((B3306-B3305)/B3305)/($K$7*卓尔金历!$O$8),0),卓尔金历!$N$11),0),1)</f>
        <v>0.15016138773287335</v>
      </c>
      <c r="M3306">
        <f t="shared" si="412"/>
        <v>481077.73826671974</v>
      </c>
      <c r="N3306">
        <f t="shared" si="413"/>
        <v>-2.8738014536991621E-3</v>
      </c>
      <c r="O3306">
        <f t="shared" si="406"/>
        <v>2.8123960196486511E-2</v>
      </c>
      <c r="P3306">
        <f t="shared" si="407"/>
        <v>1</v>
      </c>
      <c r="Q3306">
        <f t="shared" si="414"/>
        <v>3231.0560369808809</v>
      </c>
    </row>
    <row r="3307" spans="1:17">
      <c r="A3307" s="842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408"/>
        <v>0.65659015966386958</v>
      </c>
      <c r="G3307">
        <f>LN(F3307/参数实验室!$E$58)/参数实验室!$E$59</f>
        <v>-0.41133363320629374</v>
      </c>
      <c r="H3307" s="905">
        <f>INDEX(神经网络!$F$10:$BN$70,MATCH(ROUND(G3307*2,1)/2,神经网络!$D$10:$D$70,0),MATCH(ROUND(E3307*2,1)/2,神经网络!$F$8:$BN$8,0))</f>
        <v>-0.61893405112437494</v>
      </c>
      <c r="I3307">
        <f t="shared" si="409"/>
        <v>2405105.627432147</v>
      </c>
      <c r="J3307">
        <f t="shared" si="410"/>
        <v>3801.7858808507103</v>
      </c>
      <c r="K3307">
        <f t="shared" si="411"/>
        <v>632.62521951761425</v>
      </c>
      <c r="L3307">
        <f>MIN(MAX(L3306*(1+MAX(MIN(((B3307-B3306)/B3306)/($K$7*卓尔金历!$O$8),0),-卓尔金历!$N$11))+MIN(MAX(((B3307-B3306)/B3306)/($K$7*卓尔金历!$O$8),0),卓尔金历!$N$11),0),1)</f>
        <v>0.13404159547551028</v>
      </c>
      <c r="M3307">
        <f t="shared" si="412"/>
        <v>481240.86035273946</v>
      </c>
      <c r="N3307">
        <f t="shared" si="413"/>
        <v>-3.6483362340693258E-3</v>
      </c>
      <c r="O3307">
        <f t="shared" si="406"/>
        <v>2.8121779918345875E-2</v>
      </c>
      <c r="P3307">
        <f t="shared" si="407"/>
        <v>1</v>
      </c>
      <c r="Q3307">
        <f t="shared" si="414"/>
        <v>3238.3520184628137</v>
      </c>
    </row>
    <row r="3308" spans="1:17">
      <c r="A3308" s="842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408"/>
        <v>0.64449668849903685</v>
      </c>
      <c r="G3308">
        <f>LN(F3308/参数实验室!$E$58)/参数实验室!$E$59</f>
        <v>-0.42109084510399747</v>
      </c>
      <c r="H3308" s="905">
        <f>INDEX(神经网络!$F$10:$BN$70,MATCH(ROUND(G3308*2,1)/2,神经网络!$D$10:$D$70,0),MATCH(ROUND(E3308*2,1)/2,神经网络!$F$8:$BN$8,0))</f>
        <v>-0.52809812640275922</v>
      </c>
      <c r="I3308">
        <f t="shared" si="409"/>
        <v>2352182.2520142272</v>
      </c>
      <c r="J3308">
        <f t="shared" si="410"/>
        <v>3936.9485184150526</v>
      </c>
      <c r="K3308">
        <f t="shared" si="411"/>
        <v>597.46329956104557</v>
      </c>
      <c r="L3308">
        <f>MIN(MAX(L3307*(1+MAX(MIN(((B3308-B3307)/B3307)/($K$7*卓尔金历!$O$8),0),-卓尔金历!$N$11))+MIN(MAX(((B3308-B3307)/B3307)/($K$7*卓尔金历!$O$8),0),卓尔金历!$N$11),0),1)</f>
        <v>1</v>
      </c>
      <c r="M3308">
        <f t="shared" si="412"/>
        <v>479821.42550213938</v>
      </c>
      <c r="N3308">
        <f t="shared" si="413"/>
        <v>3.5552406632142472E-2</v>
      </c>
      <c r="O3308">
        <f t="shared" ref="O3308:O3371" si="415">STDEVP(N3288:N3308)</f>
        <v>2.9610913345677021E-2</v>
      </c>
      <c r="P3308">
        <f t="shared" ref="P3308:P3371" si="416">MIN(O3307*MAX(1-LN(MAX(ABS(N3308),0.0001)/O3308),0)+MAX(-LN(MAX(ABS(N3308),0.0001)/O3308),0),1)</f>
        <v>2.2979294470096126E-2</v>
      </c>
      <c r="Q3308">
        <f t="shared" si="414"/>
        <v>3167.0933936216807</v>
      </c>
    </row>
    <row r="3309" spans="1:17">
      <c r="A3309" s="842">
        <v>43711</v>
      </c>
      <c r="B3309">
        <v>10593.299150000001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408"/>
        <v>0.60169650047124357</v>
      </c>
      <c r="G3309">
        <f>LN(F3309/参数实验室!$E$58)/参数实验室!$E$59</f>
        <v>-0.45715698747242334</v>
      </c>
      <c r="H3309" s="905">
        <f>INDEX(神经网络!$F$10:$BN$70,MATCH(ROUND(G3309*2,1)/2,神经网络!$D$10:$D$70,0),MATCH(ROUND(E3309*2,1)/2,神经网络!$F$8:$BN$8,0))</f>
        <v>-0.61909968850430031</v>
      </c>
      <c r="I3309">
        <f t="shared" si="409"/>
        <v>2260663.6070840941</v>
      </c>
      <c r="J3309">
        <f t="shared" si="410"/>
        <v>4227.0057659311124</v>
      </c>
      <c r="K3309">
        <f t="shared" si="411"/>
        <v>534.81441291247484</v>
      </c>
      <c r="L3309">
        <f>MIN(MAX(L3308*(1+MAX(MIN(((B3309-B3308)/B3308)/($K$7*卓尔金历!$O$8),0),-卓尔金历!$N$11))+MIN(MAX(((B3309-B3308)/B3308)/($K$7*卓尔金历!$O$8),0),卓尔金历!$N$11),0),1)</f>
        <v>1</v>
      </c>
      <c r="M3309">
        <f t="shared" si="412"/>
        <v>461152.54615284689</v>
      </c>
      <c r="N3309">
        <f t="shared" si="413"/>
        <v>7.3675651626969194E-2</v>
      </c>
      <c r="O3309">
        <f t="shared" si="415"/>
        <v>3.3467980179992571E-2</v>
      </c>
      <c r="P3309">
        <f t="shared" si="416"/>
        <v>6.2454388814523424E-3</v>
      </c>
      <c r="Q3309">
        <f t="shared" si="414"/>
        <v>3164.2617657840992</v>
      </c>
    </row>
    <row r="3310" spans="1:17">
      <c r="A3310" s="842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408"/>
        <v>0.6140759146643463</v>
      </c>
      <c r="G3310">
        <f>LN(F3310/参数实验室!$E$58)/参数实验室!$E$59</f>
        <v>-0.44646812815421277</v>
      </c>
      <c r="H3310" s="905">
        <f>INDEX(神经网络!$F$10:$BN$70,MATCH(ROUND(G3310*2,1)/2,神经网络!$D$10:$D$70,0),MATCH(ROUND(E3310*2,1)/2,神经网络!$F$8:$BN$8,0))</f>
        <v>-0.61909968850430031</v>
      </c>
      <c r="I3310">
        <f t="shared" si="409"/>
        <v>2282015.8125220789</v>
      </c>
      <c r="J3310">
        <f t="shared" si="410"/>
        <v>4162.5177447029091</v>
      </c>
      <c r="K3310">
        <f t="shared" si="411"/>
        <v>548.22968993371887</v>
      </c>
      <c r="L3310">
        <f>MIN(MAX(L3309*(1+MAX(MIN(((B3310-B3309)/B3309)/($K$7*卓尔金历!$O$8),0),-卓尔金历!$N$11))+MIN(MAX(((B3310-B3309)/B3309)/($K$7*卓尔金历!$O$8),0),卓尔金历!$N$11),0),1)</f>
        <v>0.55109698557522546</v>
      </c>
      <c r="M3310">
        <f t="shared" si="412"/>
        <v>465508.18043335178</v>
      </c>
      <c r="N3310">
        <f t="shared" si="413"/>
        <v>-1.5256194289576088E-2</v>
      </c>
      <c r="O3310">
        <f t="shared" si="415"/>
        <v>3.2311386734046071E-2</v>
      </c>
      <c r="P3310">
        <f t="shared" si="416"/>
        <v>0.80901758866365281</v>
      </c>
      <c r="Q3310">
        <f t="shared" si="414"/>
        <v>3164.4484218734574</v>
      </c>
    </row>
    <row r="3311" spans="1:17">
      <c r="A3311" s="842">
        <v>43713</v>
      </c>
      <c r="B3311">
        <v>10516.92247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408"/>
        <v>0.60769044092801039</v>
      </c>
      <c r="G3311">
        <f>LN(F3311/参数实验室!$E$58)/参数实验室!$E$59</f>
        <v>-0.45195440170914608</v>
      </c>
      <c r="H3311" s="905">
        <f>INDEX(神经网络!$F$10:$BN$70,MATCH(ROUND(G3311*2,1)/2,神经网络!$D$10:$D$70,0),MATCH(ROUND(E3311*2,1)/2,神经网络!$F$8:$BN$8,0))</f>
        <v>-0.61909968850430031</v>
      </c>
      <c r="I3311">
        <f t="shared" si="409"/>
        <v>2270471.9373322455</v>
      </c>
      <c r="J3311">
        <f t="shared" si="410"/>
        <v>4196.5294561270348</v>
      </c>
      <c r="K3311">
        <f t="shared" si="411"/>
        <v>541.03562504900367</v>
      </c>
      <c r="L3311">
        <f>MIN(MAX(L3310*(1+MAX(MIN(((B3311-B3310)/B3310)/($K$7*卓尔金历!$O$8),0),-卓尔金历!$N$11))+MIN(MAX(((B3311-B3310)/B3310)/($K$7*卓尔金历!$O$8),0),卓尔金历!$N$11),0),1)</f>
        <v>0.79152147286080332</v>
      </c>
      <c r="M3311">
        <f t="shared" si="412"/>
        <v>464210.43853593792</v>
      </c>
      <c r="N3311">
        <f t="shared" si="413"/>
        <v>8.1709468908348244E-3</v>
      </c>
      <c r="O3311">
        <f t="shared" si="415"/>
        <v>3.0656834879073124E-2</v>
      </c>
      <c r="P3311">
        <f t="shared" si="416"/>
        <v>1</v>
      </c>
      <c r="Q3311">
        <f t="shared" si="414"/>
        <v>3151.4978496505428</v>
      </c>
    </row>
    <row r="3312" spans="1:17">
      <c r="A3312" s="842">
        <v>43714</v>
      </c>
      <c r="B3312">
        <v>10842.25656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408"/>
        <v>0.58769167522816856</v>
      </c>
      <c r="G3312">
        <f>LN(F3312/参数实验室!$E$58)/参数实验室!$E$59</f>
        <v>-0.46951767683501727</v>
      </c>
      <c r="H3312" s="905">
        <f>INDEX(神经网络!$F$10:$BN$70,MATCH(ROUND(G3312*2,1)/2,神经网络!$D$10:$D$70,0),MATCH(ROUND(E3312*2,1)/2,神经网络!$F$8:$BN$8,0))</f>
        <v>-0.66598129352084856</v>
      </c>
      <c r="I3312">
        <f t="shared" si="409"/>
        <v>2226989.1250477019</v>
      </c>
      <c r="J3312">
        <f t="shared" si="410"/>
        <v>4326.3463389329881</v>
      </c>
      <c r="K3312">
        <f t="shared" si="411"/>
        <v>514.75054250902781</v>
      </c>
      <c r="L3312">
        <f>MIN(MAX(L3311*(1+MAX(MIN(((B3312-B3311)/B3311)/($K$7*卓尔金历!$O$8),0),-卓尔金历!$N$11))+MIN(MAX(((B3312-B3311)/B3311)/($K$7*卓尔金历!$O$8),0),卓尔金历!$N$11),0),1)</f>
        <v>1</v>
      </c>
      <c r="M3312">
        <f t="shared" si="412"/>
        <v>457173.57564073481</v>
      </c>
      <c r="N3312">
        <f t="shared" si="413"/>
        <v>3.0934343286073526E-2</v>
      </c>
      <c r="O3312">
        <f t="shared" si="415"/>
        <v>3.0955743825367164E-2</v>
      </c>
      <c r="P3312">
        <f t="shared" si="416"/>
        <v>3.1369602108902439E-2</v>
      </c>
      <c r="Q3312">
        <f t="shared" si="414"/>
        <v>3091.1421204480439</v>
      </c>
    </row>
    <row r="3313" spans="1:17">
      <c r="A3313" s="842">
        <v>43715</v>
      </c>
      <c r="B3313">
        <v>10442.88199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408"/>
        <v>0.60711403519365059</v>
      </c>
      <c r="G3313">
        <f>LN(F3313/参数实验室!$E$58)/参数实验室!$E$59</f>
        <v>-0.4524524718245993</v>
      </c>
      <c r="H3313" s="905">
        <f>INDEX(神经网络!$F$10:$BN$70,MATCH(ROUND(G3313*2,1)/2,神经网络!$D$10:$D$70,0),MATCH(ROUND(E3313*2,1)/2,神经网络!$F$8:$BN$8,0))</f>
        <v>-0.61909968850430031</v>
      </c>
      <c r="I3313">
        <f t="shared" si="409"/>
        <v>2281620.3395048585</v>
      </c>
      <c r="J3313">
        <f t="shared" si="410"/>
        <v>4166.985351741735</v>
      </c>
      <c r="K3313">
        <f t="shared" si="411"/>
        <v>547.54700266733039</v>
      </c>
      <c r="L3313">
        <f>MIN(MAX(L3312*(1+MAX(MIN(((B3313-B3312)/B3312)/($K$7*卓尔金历!$O$8),0),-卓尔金历!$N$11))+MIN(MAX(((B3313-B3312)/B3312)/($K$7*卓尔金历!$O$8),0),卓尔金历!$N$11),0),1)</f>
        <v>0</v>
      </c>
      <c r="M3313">
        <f t="shared" si="412"/>
        <v>468388.6944637507</v>
      </c>
      <c r="N3313">
        <f t="shared" si="413"/>
        <v>-3.6835004575837112E-2</v>
      </c>
      <c r="O3313">
        <f t="shared" si="415"/>
        <v>3.2071747701152113E-2</v>
      </c>
      <c r="P3313">
        <f t="shared" si="416"/>
        <v>2.6669206148487699E-2</v>
      </c>
      <c r="Q3313">
        <f t="shared" si="414"/>
        <v>3093.5208810770487</v>
      </c>
    </row>
    <row r="3314" spans="1:17">
      <c r="A3314" s="842">
        <v>43716</v>
      </c>
      <c r="B3314">
        <v>10382.11765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408"/>
        <v>0.59882604499285363</v>
      </c>
      <c r="G3314">
        <f>LN(F3314/参数实验室!$E$58)/参数实验室!$E$59</f>
        <v>-0.45966684959870108</v>
      </c>
      <c r="H3314" s="905">
        <f>INDEX(神经网络!$F$10:$BN$70,MATCH(ROUND(G3314*2,1)/2,神经网络!$D$10:$D$70,0),MATCH(ROUND(E3314*2,1)/2,神经网络!$F$8:$BN$8,0))</f>
        <v>-0.66598129352084856</v>
      </c>
      <c r="I3314">
        <f t="shared" si="409"/>
        <v>2289839.5930954842</v>
      </c>
      <c r="J3314">
        <f t="shared" si="410"/>
        <v>4142.7387773831706</v>
      </c>
      <c r="K3314">
        <f t="shared" si="411"/>
        <v>552.73569398017878</v>
      </c>
      <c r="L3314">
        <f>MIN(MAX(L3313*(1+MAX(MIN(((B3314-B3313)/B3313)/($K$7*卓尔金历!$O$8),0),-卓尔金历!$N$11))+MIN(MAX(((B3314-B3313)/B3313)/($K$7*卓尔金历!$O$8),0),卓尔金历!$N$11),0),1)</f>
        <v>0</v>
      </c>
      <c r="M3314">
        <f t="shared" si="412"/>
        <v>468388.6944637507</v>
      </c>
      <c r="N3314">
        <f t="shared" si="413"/>
        <v>-5.8187328036634952E-3</v>
      </c>
      <c r="O3314">
        <f t="shared" si="415"/>
        <v>3.2061364151205696E-2</v>
      </c>
      <c r="P3314">
        <f t="shared" si="416"/>
        <v>1</v>
      </c>
      <c r="Q3314">
        <f t="shared" si="414"/>
        <v>3093.8180833596289</v>
      </c>
    </row>
    <row r="3315" spans="1:17">
      <c r="A3315" s="842">
        <v>43717</v>
      </c>
      <c r="B3315">
        <v>10343.273160000001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408"/>
        <v>0.603268770192665</v>
      </c>
      <c r="G3315">
        <f>LN(F3315/参数实验室!$E$58)/参数实验室!$E$59</f>
        <v>-0.45578730054696387</v>
      </c>
      <c r="H3315" s="905">
        <f>INDEX(神经网络!$F$10:$BN$70,MATCH(ROUND(G3315*2,1)/2,神经网络!$D$10:$D$70,0),MATCH(ROUND(E3315*2,1)/2,神经网络!$F$8:$BN$8,0))</f>
        <v>-0.66598129352084856</v>
      </c>
      <c r="I3315">
        <f t="shared" si="409"/>
        <v>2295545.314585316</v>
      </c>
      <c r="J3315">
        <f t="shared" si="410"/>
        <v>4127.2388013247537</v>
      </c>
      <c r="K3315">
        <f t="shared" si="411"/>
        <v>556.19396528461016</v>
      </c>
      <c r="L3315">
        <f>MIN(MAX(L3314*(1+MAX(MIN(((B3315-B3314)/B3314)/($K$7*卓尔金历!$O$8),0),-卓尔金历!$N$11))+MIN(MAX(((B3315-B3314)/B3314)/($K$7*卓尔金历!$O$8),0),卓尔金历!$N$11),0),1)</f>
        <v>0</v>
      </c>
      <c r="M3315">
        <f t="shared" si="412"/>
        <v>468388.6944637507</v>
      </c>
      <c r="N3315">
        <f t="shared" si="413"/>
        <v>-3.7414804290914093E-3</v>
      </c>
      <c r="O3315">
        <f t="shared" si="415"/>
        <v>3.1572204205748501E-2</v>
      </c>
      <c r="P3315">
        <f t="shared" si="416"/>
        <v>1</v>
      </c>
      <c r="Q3315">
        <f t="shared" si="414"/>
        <v>3101.5271230570306</v>
      </c>
    </row>
    <row r="3316" spans="1:17">
      <c r="A3316" s="842">
        <v>43718</v>
      </c>
      <c r="B3316">
        <v>10196.625980000001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408"/>
        <v>0.60054782032909282</v>
      </c>
      <c r="G3316">
        <f>LN(F3316/参数实验室!$E$58)/参数实验室!$E$59</f>
        <v>-0.45815992770651642</v>
      </c>
      <c r="H3316" s="905">
        <f>INDEX(神经网络!$F$10:$BN$70,MATCH(ROUND(G3316*2,1)/2,神经网络!$D$10:$D$70,0),MATCH(ROUND(E3316*2,1)/2,神经网络!$F$8:$BN$8,0))</f>
        <v>-0.66598129352084856</v>
      </c>
      <c r="I3316">
        <f t="shared" si="409"/>
        <v>2317220.5399939339</v>
      </c>
      <c r="J3316">
        <f t="shared" si="410"/>
        <v>4068.7227085910245</v>
      </c>
      <c r="K3316">
        <f t="shared" si="411"/>
        <v>569.52038906489508</v>
      </c>
      <c r="L3316">
        <f>MIN(MAX(L3315*(1+MAX(MIN(((B3316-B3315)/B3315)/($K$7*卓尔金历!$O$8),0),-卓尔金历!$N$11))+MIN(MAX(((B3316-B3315)/B3315)/($K$7*卓尔金历!$O$8),0),卓尔金历!$N$11),0),1)</f>
        <v>0</v>
      </c>
      <c r="M3316">
        <f t="shared" si="412"/>
        <v>468388.6944637507</v>
      </c>
      <c r="N3316">
        <f t="shared" si="413"/>
        <v>-1.4178024473637698E-2</v>
      </c>
      <c r="O3316">
        <f t="shared" si="415"/>
        <v>3.1692312515953634E-2</v>
      </c>
      <c r="P3316">
        <f t="shared" si="416"/>
        <v>0.86134923432290678</v>
      </c>
      <c r="Q3316">
        <f t="shared" si="414"/>
        <v>3130.8126697530874</v>
      </c>
    </row>
    <row r="3317" spans="1:17">
      <c r="A3317" s="842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408"/>
        <v>0.59251793398457853</v>
      </c>
      <c r="G3317">
        <f>LN(F3317/参数实验室!$E$58)/参数实验室!$E$59</f>
        <v>-0.46522505708086237</v>
      </c>
      <c r="H3317" s="905">
        <f>INDEX(神经网络!$F$10:$BN$70,MATCH(ROUND(G3317*2,1)/2,神经网络!$D$10:$D$70,0),MATCH(ROUND(E3317*2,1)/2,神经网络!$F$8:$BN$8,0))</f>
        <v>-0.66598129352084856</v>
      </c>
      <c r="I3317">
        <f t="shared" si="409"/>
        <v>2347184.1380772167</v>
      </c>
      <c r="J3317">
        <f t="shared" si="410"/>
        <v>3989.7235154223563</v>
      </c>
      <c r="K3317">
        <f t="shared" si="411"/>
        <v>588.30746767392009</v>
      </c>
      <c r="L3317">
        <f>MIN(MAX(L3316*(1+MAX(MIN(((B3317-B3316)/B3316)/($K$7*卓尔金历!$O$8),0),-卓尔金历!$N$11))+MIN(MAX(((B3317-B3316)/B3316)/($K$7*卓尔金历!$O$8),0),卓尔金历!$N$11),0),1)</f>
        <v>0</v>
      </c>
      <c r="M3317">
        <f t="shared" si="412"/>
        <v>468388.6944637507</v>
      </c>
      <c r="N3317">
        <f t="shared" si="413"/>
        <v>-1.9416214578069683E-2</v>
      </c>
      <c r="O3317">
        <f t="shared" si="415"/>
        <v>2.9378950318777023E-2</v>
      </c>
      <c r="P3317">
        <f t="shared" si="416"/>
        <v>0.45898823751711382</v>
      </c>
      <c r="Q3317">
        <f t="shared" si="414"/>
        <v>3165.6835530345188</v>
      </c>
    </row>
    <row r="3318" spans="1:17">
      <c r="A3318" s="842">
        <v>43720</v>
      </c>
      <c r="B3318">
        <v>10312.05703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408"/>
        <v>0.57433583956817968</v>
      </c>
      <c r="G3318">
        <f>LN(F3318/参数实验室!$E$58)/参数实验室!$E$59</f>
        <v>-0.48158309344932709</v>
      </c>
      <c r="H3318" s="905">
        <f>INDEX(神经网络!$F$10:$BN$70,MATCH(ROUND(G3318*2,1)/2,神经网络!$D$10:$D$70,0),MATCH(ROUND(E3318*2,1)/2,神经网络!$F$8:$BN$8,0))</f>
        <v>-0.74877323144932084</v>
      </c>
      <c r="I3318">
        <f t="shared" si="409"/>
        <v>2298185.7119178833</v>
      </c>
      <c r="J3318">
        <f t="shared" si="410"/>
        <v>4114.7827421092397</v>
      </c>
      <c r="K3318">
        <f t="shared" si="411"/>
        <v>558.5193328432772</v>
      </c>
      <c r="L3318">
        <f>MIN(MAX(L3317*(1+MAX(MIN(((B3318-B3317)/B3317)/($K$7*卓尔金历!$O$8),0),-卓尔金历!$N$11))+MIN(MAX(((B3318-B3317)/B3317)/($K$7*卓尔金历!$O$8),0),卓尔金历!$N$11),0),1)</f>
        <v>0.92231495209503167</v>
      </c>
      <c r="M3318">
        <f t="shared" si="412"/>
        <v>468388.6944637507</v>
      </c>
      <c r="N3318">
        <f t="shared" si="413"/>
        <v>3.1345336638858398E-2</v>
      </c>
      <c r="O3318">
        <f t="shared" si="415"/>
        <v>3.0102737033185972E-2</v>
      </c>
      <c r="P3318">
        <f t="shared" si="416"/>
        <v>2.8190589243967348E-2</v>
      </c>
      <c r="Q3318">
        <f t="shared" si="414"/>
        <v>3135.3513450713299</v>
      </c>
    </row>
    <row r="3319" spans="1:17">
      <c r="A3319" s="842">
        <v>43721</v>
      </c>
      <c r="B3319">
        <v>10294.044980000001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408"/>
        <v>0.5762837763508587</v>
      </c>
      <c r="G3319">
        <f>LN(F3319/参数实验室!$E$58)/参数实验室!$E$59</f>
        <v>-0.47980599273132823</v>
      </c>
      <c r="H3319" s="905">
        <f>INDEX(神经网络!$F$10:$BN$70,MATCH(ROUND(G3319*2,1)/2,神经网络!$D$10:$D$70,0),MATCH(ROUND(E3319*2,1)/2,神经网络!$F$8:$BN$8,0))</f>
        <v>-0.74877323144932084</v>
      </c>
      <c r="I3319">
        <f t="shared" si="409"/>
        <v>2301191.4647706682</v>
      </c>
      <c r="J3319">
        <f t="shared" si="410"/>
        <v>4107.5954590798319</v>
      </c>
      <c r="K3319">
        <f t="shared" si="411"/>
        <v>560.22835931515328</v>
      </c>
      <c r="L3319">
        <f>MIN(MAX(L3318*(1+MAX(MIN(((B3319-B3318)/B3318)/($K$7*卓尔金历!$O$8),0),-卓尔金历!$N$11))+MIN(MAX(((B3319-B3318)/B3318)/($K$7*卓尔金历!$O$8),0),卓尔金历!$N$11),0),1)</f>
        <v>0.87491221732711599</v>
      </c>
      <c r="M3319">
        <f t="shared" si="412"/>
        <v>468953.70142792555</v>
      </c>
      <c r="N3319">
        <f t="shared" si="413"/>
        <v>-1.746698059135866E-3</v>
      </c>
      <c r="O3319">
        <f t="shared" si="415"/>
        <v>2.9622144934762496E-2</v>
      </c>
      <c r="P3319">
        <f t="shared" si="416"/>
        <v>1</v>
      </c>
      <c r="Q3319">
        <f t="shared" si="414"/>
        <v>3135.4669452528324</v>
      </c>
    </row>
    <row r="3320" spans="1:17">
      <c r="A3320" s="842">
        <v>43722</v>
      </c>
      <c r="B3320">
        <v>10305.215620000001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408"/>
        <v>0.57660929864172983</v>
      </c>
      <c r="G3320">
        <f>LN(F3320/参数实验室!$E$58)/参数实验室!$E$59</f>
        <v>-0.47950960497651707</v>
      </c>
      <c r="H3320" s="905">
        <f>INDEX(神经网络!$F$10:$BN$70,MATCH(ROUND(G3320*2,1)/2,神经网络!$D$10:$D$70,0),MATCH(ROUND(E3320*2,1)/2,神经网络!$F$8:$BN$8,0))</f>
        <v>-0.74877323144932084</v>
      </c>
      <c r="I3320">
        <f t="shared" si="409"/>
        <v>2299321.6651864238</v>
      </c>
      <c r="J3320">
        <f t="shared" si="410"/>
        <v>4112.0528390726495</v>
      </c>
      <c r="K3320">
        <f t="shared" si="411"/>
        <v>559.16637143820526</v>
      </c>
      <c r="L3320">
        <f>MIN(MAX(L3319*(1+MAX(MIN(((B3320-B3319)/B3319)/($K$7*卓尔金历!$O$8),0),-卓尔金历!$N$11))+MIN(MAX(((B3320-B3319)/B3319)/($K$7*卓尔金历!$O$8),0),卓尔金历!$N$11),0),1)</f>
        <v>0.90684217223180874</v>
      </c>
      <c r="M3320">
        <f t="shared" si="412"/>
        <v>468620.32356866339</v>
      </c>
      <c r="N3320">
        <f t="shared" si="413"/>
        <v>1.0851555459203245E-3</v>
      </c>
      <c r="O3320">
        <f t="shared" si="415"/>
        <v>2.8320661341321871E-2</v>
      </c>
      <c r="P3320">
        <f t="shared" si="416"/>
        <v>1</v>
      </c>
      <c r="Q3320">
        <f t="shared" si="414"/>
        <v>3132.9192672867007</v>
      </c>
    </row>
    <row r="3321" spans="1:17">
      <c r="A3321" s="842">
        <v>43723</v>
      </c>
      <c r="B3321">
        <v>10239.202869999999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408"/>
        <v>0.5805156429135192</v>
      </c>
      <c r="G3321">
        <f>LN(F3321/参数实验室!$E$58)/参数实验室!$E$59</f>
        <v>-0.47596587637833293</v>
      </c>
      <c r="H3321" s="905">
        <f>INDEX(神经网络!$F$10:$BN$70,MATCH(ROUND(G3321*2,1)/2,神经网络!$D$10:$D$70,0),MATCH(ROUND(E3321*2,1)/2,神经网络!$F$8:$BN$8,0))</f>
        <v>-0.74877323144932084</v>
      </c>
      <c r="I3321">
        <f t="shared" si="409"/>
        <v>2310350.2752973814</v>
      </c>
      <c r="J3321">
        <f t="shared" si="410"/>
        <v>4085.7120106938928</v>
      </c>
      <c r="K3321">
        <f t="shared" si="411"/>
        <v>565.47066196792593</v>
      </c>
      <c r="L3321">
        <f>MIN(MAX(L3320*(1+MAX(MIN(((B3321-B3320)/B3320)/($K$7*卓尔金历!$O$8),0),-卓尔金历!$N$11))+MIN(MAX(((B3321-B3320)/B3320)/($K$7*卓尔金历!$O$8),0),卓尔金历!$N$11),0),1)</f>
        <v>0.73591592343935186</v>
      </c>
      <c r="M3321">
        <f t="shared" si="412"/>
        <v>470658.65067675459</v>
      </c>
      <c r="N3321">
        <f t="shared" si="413"/>
        <v>-6.4057611634914715E-3</v>
      </c>
      <c r="O3321">
        <f t="shared" si="415"/>
        <v>2.83117007675769E-2</v>
      </c>
      <c r="P3321">
        <f t="shared" si="416"/>
        <v>1</v>
      </c>
      <c r="Q3321">
        <f t="shared" si="414"/>
        <v>3147.9461970247849</v>
      </c>
    </row>
    <row r="3322" spans="1:17">
      <c r="A3322" s="842">
        <v>43724</v>
      </c>
      <c r="B3322">
        <v>10100.45284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408"/>
        <v>0.5754468696672812</v>
      </c>
      <c r="G3322">
        <f>LN(F3322/参数实验室!$E$58)/参数实验室!$E$59</f>
        <v>-0.48056876471345483</v>
      </c>
      <c r="H3322" s="905">
        <f>INDEX(神经网络!$F$10:$BN$70,MATCH(ROUND(G3322*2,1)/2,神经网络!$D$10:$D$70,0),MATCH(ROUND(E3322*2,1)/2,神经网络!$F$8:$BN$8,0))</f>
        <v>-0.74877323144932084</v>
      </c>
      <c r="I3322">
        <f t="shared" si="409"/>
        <v>2333792.2977078701</v>
      </c>
      <c r="J3322">
        <f t="shared" si="410"/>
        <v>4030.3470891025759</v>
      </c>
      <c r="K3322">
        <f t="shared" si="411"/>
        <v>579.05491663933287</v>
      </c>
      <c r="L3322">
        <f>MIN(MAX(L3321*(1+MAX(MIN(((B3322-B3321)/B3321)/($K$7*卓尔金历!$O$8),0),-卓尔金历!$N$11))+MIN(MAX(((B3322-B3321)/B3321)/($K$7*卓尔金历!$O$8),0),卓尔金历!$N$11),0),1)</f>
        <v>0.44248799411564438</v>
      </c>
      <c r="M3322">
        <f t="shared" si="412"/>
        <v>474173.0531302779</v>
      </c>
      <c r="N3322">
        <f t="shared" si="413"/>
        <v>-1.3550862480371897E-2</v>
      </c>
      <c r="O3322">
        <f t="shared" si="415"/>
        <v>2.7920851851574904E-2</v>
      </c>
      <c r="P3322">
        <f t="shared" si="416"/>
        <v>0.77170248803448105</v>
      </c>
      <c r="Q3322">
        <f t="shared" si="414"/>
        <v>3179.8869057937914</v>
      </c>
    </row>
    <row r="3323" spans="1:17">
      <c r="A3323" s="842">
        <v>43725</v>
      </c>
      <c r="B3323">
        <v>10120.182559999999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408"/>
        <v>0.56639733493108058</v>
      </c>
      <c r="G3323">
        <f>LN(F3323/参数实验室!$E$58)/参数实验室!$E$59</f>
        <v>-0.4888882610576718</v>
      </c>
      <c r="H3323" s="905">
        <f>INDEX(神经网络!$F$10:$BN$70,MATCH(ROUND(G3323*2,1)/2,神经网络!$D$10:$D$70,0),MATCH(ROUND(E3323*2,1)/2,神经网络!$F$8:$BN$8,0))</f>
        <v>-0.74877323144932084</v>
      </c>
      <c r="I3323">
        <f t="shared" si="409"/>
        <v>2330378.8552283039</v>
      </c>
      <c r="J3323">
        <f t="shared" si="410"/>
        <v>4038.219767766635</v>
      </c>
      <c r="K3323">
        <f t="shared" si="411"/>
        <v>577.08074083276949</v>
      </c>
      <c r="L3323">
        <f>MIN(MAX(L3322*(1+MAX(MIN(((B3323-B3322)/B3322)/($K$7*卓尔金历!$O$8),0),-卓尔金历!$N$11))+MIN(MAX(((B3323-B3322)/B3322)/($K$7*卓尔金历!$O$8),0),卓尔金历!$N$11),0),1)</f>
        <v>0.49996397445253749</v>
      </c>
      <c r="M3323">
        <f t="shared" si="412"/>
        <v>473866.17301540542</v>
      </c>
      <c r="N3323">
        <f t="shared" si="413"/>
        <v>1.9533500440559811E-3</v>
      </c>
      <c r="O3323">
        <f t="shared" si="415"/>
        <v>2.7490644859932571E-2</v>
      </c>
      <c r="P3323">
        <f t="shared" si="416"/>
        <v>1</v>
      </c>
      <c r="Q3323">
        <f t="shared" si="414"/>
        <v>3176.2977528806314</v>
      </c>
    </row>
    <row r="3324" spans="1:17">
      <c r="A3324" s="842">
        <v>43726</v>
      </c>
      <c r="B3324">
        <v>10026.050590000001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408"/>
        <v>0.56789554300463585</v>
      </c>
      <c r="G3324">
        <f>LN(F3324/参数实验室!$E$58)/参数实验室!$E$59</f>
        <v>-0.48750177430921288</v>
      </c>
      <c r="H3324" s="905">
        <f>INDEX(神经网络!$F$10:$BN$70,MATCH(ROUND(G3324*2,1)/2,神经网络!$D$10:$D$70,0),MATCH(ROUND(E3324*2,1)/2,神经网络!$F$8:$BN$8,0))</f>
        <v>-0.74877323144932084</v>
      </c>
      <c r="I3324">
        <f t="shared" si="409"/>
        <v>2346609.1213896377</v>
      </c>
      <c r="J3324">
        <f t="shared" si="410"/>
        <v>4000.6586289453594</v>
      </c>
      <c r="K3324">
        <f t="shared" si="411"/>
        <v>586.55569970693625</v>
      </c>
      <c r="L3324">
        <f>MIN(MAX(L3323*(1+MAX(MIN(((B3324-B3323)/B3323)/($K$7*卓尔金历!$O$8),0),-卓尔金历!$N$11))+MIN(MAX(((B3324-B3323)/B3323)/($K$7*卓尔金历!$O$8),0),卓尔金历!$N$11),0),1)</f>
        <v>0.36313003719831055</v>
      </c>
      <c r="M3324">
        <f t="shared" si="412"/>
        <v>475516.20943599276</v>
      </c>
      <c r="N3324">
        <f t="shared" si="413"/>
        <v>-9.3014102702114257E-3</v>
      </c>
      <c r="O3324">
        <f t="shared" si="415"/>
        <v>2.7457665686904664E-2</v>
      </c>
      <c r="P3324">
        <f t="shared" si="416"/>
        <v>1</v>
      </c>
      <c r="Q3324">
        <f t="shared" si="414"/>
        <v>3198.4195455759432</v>
      </c>
    </row>
    <row r="3325" spans="1:17">
      <c r="A3325" s="842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408"/>
        <v>0.58668955544748658</v>
      </c>
      <c r="G3325">
        <f>LN(F3325/参数实验室!$E$58)/参数实验室!$E$59</f>
        <v>-0.47041341108632406</v>
      </c>
      <c r="H3325" s="905">
        <f>INDEX(神经网络!$F$10:$BN$70,MATCH(ROUND(G3325*2,1)/2,神经网络!$D$10:$D$70,0),MATCH(ROUND(E3325*2,1)/2,神经网络!$F$8:$BN$8,0))</f>
        <v>-0.66598129352084856</v>
      </c>
      <c r="I3325">
        <f t="shared" si="409"/>
        <v>2396851.1667279247</v>
      </c>
      <c r="J3325">
        <f t="shared" si="410"/>
        <v>3886.2634447946875</v>
      </c>
      <c r="K3325">
        <f t="shared" si="411"/>
        <v>616.74953352385273</v>
      </c>
      <c r="L3325">
        <f>MIN(MAX(L3324*(1+MAX(MIN(((B3325-B3324)/B3324)/($K$7*卓尔金历!$O$8),0),-卓尔金历!$N$11))+MIN(MAX(((B3325-B3324)/B3324)/($K$7*卓尔金历!$O$8),0),卓尔金历!$N$11),0),1)</f>
        <v>5.7606459085575316E-2</v>
      </c>
      <c r="M3325">
        <f t="shared" si="412"/>
        <v>479213.24864532426</v>
      </c>
      <c r="N3325">
        <f t="shared" si="413"/>
        <v>-2.8594087814192884E-2</v>
      </c>
      <c r="O3325">
        <f t="shared" si="415"/>
        <v>2.3972901673298897E-2</v>
      </c>
      <c r="P3325">
        <f t="shared" si="416"/>
        <v>2.2617541472773003E-2</v>
      </c>
      <c r="Q3325">
        <f t="shared" si="414"/>
        <v>3266.8992673817324</v>
      </c>
    </row>
    <row r="3326" spans="1:17">
      <c r="A3326" s="842">
        <v>43728</v>
      </c>
      <c r="B3326">
        <v>10157.188679999999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408"/>
        <v>0.55733959310481174</v>
      </c>
      <c r="G3326">
        <f>LN(F3326/参数实验室!$E$58)/参数实验室!$E$59</f>
        <v>-0.49734948585005134</v>
      </c>
      <c r="H3326" s="905">
        <f>INDEX(神经网络!$F$10:$BN$70,MATCH(ROUND(G3326*2,1)/2,神经网络!$D$10:$D$70,0),MATCH(ROUND(E3326*2,1)/2,神经网络!$F$8:$BN$8,0))</f>
        <v>-0.74877323144932084</v>
      </c>
      <c r="I3326">
        <f t="shared" si="409"/>
        <v>2328370.8592351032</v>
      </c>
      <c r="J3326">
        <f t="shared" si="410"/>
        <v>4052.9861857068609</v>
      </c>
      <c r="K3326">
        <f t="shared" si="411"/>
        <v>574.48280170464579</v>
      </c>
      <c r="L3326">
        <f>MIN(MAX(L3325*(1+MAX(MIN(((B3326-B3325)/B3325)/($K$7*卓尔金历!$O$8),0),-卓尔金历!$N$11))+MIN(MAX(((B3326-B3325)/B3325)/($K$7*卓尔金历!$O$8),0),卓尔金历!$N$11),0),1)</f>
        <v>1</v>
      </c>
      <c r="M3326">
        <f t="shared" si="412"/>
        <v>478424.52541555272</v>
      </c>
      <c r="N3326">
        <f t="shared" si="413"/>
        <v>4.2900524702071841E-2</v>
      </c>
      <c r="O3326">
        <f t="shared" si="415"/>
        <v>2.555667767131228E-2</v>
      </c>
      <c r="P3326">
        <f t="shared" si="416"/>
        <v>1.1555288199129841E-2</v>
      </c>
      <c r="Q3326">
        <f t="shared" si="414"/>
        <v>3264.7881821219257</v>
      </c>
    </row>
    <row r="3327" spans="1:17">
      <c r="A3327" s="842">
        <v>43729</v>
      </c>
      <c r="B3327">
        <v>10024.22301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408"/>
        <v>0.555965115544651</v>
      </c>
      <c r="G3327">
        <f>LN(F3327/参数实验室!$E$58)/参数实验室!$E$59</f>
        <v>-0.49864544816027012</v>
      </c>
      <c r="H3327" s="905">
        <f>INDEX(神经网络!$F$10:$BN$70,MATCH(ROUND(G3327*2,1)/2,神经网络!$D$10:$D$70,0),MATCH(ROUND(E3327*2,1)/2,神经网络!$F$8:$BN$8,0))</f>
        <v>-0.78880968021516173</v>
      </c>
      <c r="I3327">
        <f t="shared" si="409"/>
        <v>2351193.6354330587</v>
      </c>
      <c r="J3327">
        <f t="shared" si="410"/>
        <v>3999.9293763217606</v>
      </c>
      <c r="K3327">
        <f t="shared" si="411"/>
        <v>587.80878716292739</v>
      </c>
      <c r="L3327">
        <f>MIN(MAX(L3326*(1+MAX(MIN(((B3327-B3326)/B3326)/($K$7*卓尔金历!$O$8),0),-卓尔金历!$N$11))+MIN(MAX(((B3327-B3326)/B3326)/($K$7*卓尔金历!$O$8),0),卓尔金历!$N$11),0),1)</f>
        <v>0.61481238284944228</v>
      </c>
      <c r="M3327">
        <f t="shared" si="412"/>
        <v>483114.06008648541</v>
      </c>
      <c r="N3327">
        <f t="shared" si="413"/>
        <v>-1.3090794528786838E-2</v>
      </c>
      <c r="O3327">
        <f t="shared" si="415"/>
        <v>2.5761431072660448E-2</v>
      </c>
      <c r="P3327">
        <f t="shared" si="416"/>
        <v>0.71982693904415873</v>
      </c>
      <c r="Q3327">
        <f t="shared" si="414"/>
        <v>3265.1579695207238</v>
      </c>
    </row>
    <row r="3328" spans="1:17">
      <c r="A3328" s="842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408"/>
        <v>0.5543460599667358</v>
      </c>
      <c r="G3328">
        <f>LN(F3328/参数实验室!$E$58)/参数实验室!$E$59</f>
        <v>-0.50017613340794831</v>
      </c>
      <c r="H3328" s="905">
        <f>INDEX(神经网络!$F$10:$BN$70,MATCH(ROUND(G3328*2,1)/2,神经网络!$D$10:$D$70,0),MATCH(ROUND(E3328*2,1)/2,神经网络!$F$8:$BN$8,0))</f>
        <v>-0.78880968021516173</v>
      </c>
      <c r="I3328">
        <f t="shared" si="409"/>
        <v>2360461.8463117718</v>
      </c>
      <c r="J3328">
        <f t="shared" si="410"/>
        <v>3979.9405358924082</v>
      </c>
      <c r="K3328">
        <f t="shared" si="411"/>
        <v>593.08972710128535</v>
      </c>
      <c r="L3328">
        <f>MIN(MAX(L3327*(1+MAX(MIN(((B3328-B3327)/B3327)/($K$7*卓尔金历!$O$8),0),-卓尔金历!$N$11))+MIN(MAX(((B3328-B3327)/B3327)/($K$7*卓尔金历!$O$8),0),卓尔金历!$N$11),0),1)</f>
        <v>0.52440910145155528</v>
      </c>
      <c r="M3328">
        <f t="shared" si="412"/>
        <v>484284.90612852183</v>
      </c>
      <c r="N3328">
        <f t="shared" si="413"/>
        <v>-4.9972983392355119E-3</v>
      </c>
      <c r="O3328">
        <f t="shared" si="415"/>
        <v>2.5778540200552487E-2</v>
      </c>
      <c r="P3328">
        <f t="shared" si="416"/>
        <v>1</v>
      </c>
      <c r="Q3328">
        <f t="shared" si="414"/>
        <v>3274.4228496025489</v>
      </c>
    </row>
    <row r="3329" spans="1:17">
      <c r="A3329" s="842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408"/>
        <v>0.57682859155494837</v>
      </c>
      <c r="G3329">
        <f>LN(F3329/参数实验室!$E$58)/参数实验室!$E$59</f>
        <v>-0.47931003328828509</v>
      </c>
      <c r="H3329" s="905">
        <f>INDEX(神经网络!$F$10:$BN$70,MATCH(ROUND(G3329*2,1)/2,神经网络!$D$10:$D$70,0),MATCH(ROUND(E3329*2,1)/2,神经网络!$F$8:$BN$8,0))</f>
        <v>-0.78880968021516173</v>
      </c>
      <c r="I3329">
        <f t="shared" si="409"/>
        <v>2379088.4685299955</v>
      </c>
      <c r="J3329">
        <f t="shared" si="410"/>
        <v>3940.1260169187044</v>
      </c>
      <c r="K3329">
        <f t="shared" si="411"/>
        <v>603.81024827995566</v>
      </c>
      <c r="L3329">
        <f>MIN(MAX(L3328*(1+MAX(MIN(((B3329-B3328)/B3328)/($K$7*卓尔金历!$O$8),0),-卓尔金历!$N$11))+MIN(MAX(((B3329-B3328)/B3328)/($K$7*卓尔金历!$O$8),0),卓尔金历!$N$11),0),1)</f>
        <v>0.37004673740016897</v>
      </c>
      <c r="M3329">
        <f t="shared" si="412"/>
        <v>486288.95484835608</v>
      </c>
      <c r="N3329">
        <f t="shared" si="413"/>
        <v>-1.000379744738489E-2</v>
      </c>
      <c r="O3329">
        <f t="shared" si="415"/>
        <v>2.480500667441116E-2</v>
      </c>
      <c r="P3329">
        <f t="shared" si="416"/>
        <v>0.95726828547910803</v>
      </c>
      <c r="Q3329">
        <f t="shared" si="414"/>
        <v>3300.2616224247258</v>
      </c>
    </row>
    <row r="3330" spans="1:17">
      <c r="A3330" s="842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408"/>
        <v>0.59642700163482032</v>
      </c>
      <c r="G3330">
        <f>LN(F3330/参数实验室!$E$58)/参数实验室!$E$59</f>
        <v>-0.46177376628956412</v>
      </c>
      <c r="H3330" s="905">
        <f>INDEX(神经网络!$F$10:$BN$70,MATCH(ROUND(G3330*2,1)/2,神经网络!$D$10:$D$70,0),MATCH(ROUND(E3330*2,1)/2,神经网络!$F$8:$BN$8,0))</f>
        <v>-0.82178098085310902</v>
      </c>
      <c r="I3330">
        <f t="shared" si="409"/>
        <v>2442458.3695913614</v>
      </c>
      <c r="J3330">
        <f t="shared" si="410"/>
        <v>3807.077414309073</v>
      </c>
      <c r="K3330">
        <f t="shared" si="411"/>
        <v>641.557316489355</v>
      </c>
      <c r="L3330">
        <f>MIN(MAX(L3329*(1+MAX(MIN(((B3330-B3329)/B3329)/($K$7*卓尔金历!$O$8),0),-卓尔金历!$N$11))+MIN(MAX(((B3330-B3329)/B3329)/($K$7*卓尔金历!$O$8),0),卓尔金历!$N$11),0),1)</f>
        <v>2.3725884123625071E-3</v>
      </c>
      <c r="M3330">
        <f t="shared" si="412"/>
        <v>491082.13135614584</v>
      </c>
      <c r="N3330">
        <f t="shared" si="413"/>
        <v>-3.3767600842797341E-2</v>
      </c>
      <c r="O3330">
        <f t="shared" si="415"/>
        <v>1.9707910221648878E-2</v>
      </c>
      <c r="P3330">
        <f t="shared" si="416"/>
        <v>1.1447964546837733E-2</v>
      </c>
      <c r="Q3330">
        <f t="shared" si="414"/>
        <v>3384.4116915662512</v>
      </c>
    </row>
    <row r="3331" spans="1:17">
      <c r="A3331" s="842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408"/>
        <v>0.66953260722136532</v>
      </c>
      <c r="G3331">
        <f>LN(F3331/参数实验室!$E$58)/参数实验室!$E$59</f>
        <v>-0.40108856120464104</v>
      </c>
      <c r="H3331" s="905">
        <f>INDEX(神经网络!$F$10:$BN$70,MATCH(ROUND(G3331*2,1)/2,神经网络!$D$10:$D$70,0),MATCH(ROUND(E3331*2,1)/2,神经网络!$F$8:$BN$8,0))</f>
        <v>-0.78669196140639597</v>
      </c>
      <c r="I3331">
        <f t="shared" si="409"/>
        <v>2682679.5802695393</v>
      </c>
      <c r="J3331">
        <f t="shared" si="410"/>
        <v>3351.4395542875268</v>
      </c>
      <c r="K3331">
        <f t="shared" si="411"/>
        <v>800.45590463881797</v>
      </c>
      <c r="L3331">
        <f>MIN(MAX(L3330*(1+MAX(MIN(((B3331-B3330)/B3330)/($K$7*卓尔金历!$O$8),0),-卓尔金历!$N$11))+MIN(MAX(((B3331-B3330)/B3330)/($K$7*卓尔金历!$O$8),0),卓尔金历!$N$11),0),1)</f>
        <v>0</v>
      </c>
      <c r="M3331">
        <f t="shared" si="412"/>
        <v>491196.72504986404</v>
      </c>
      <c r="N3331">
        <f t="shared" si="413"/>
        <v>-0.11968179536066451</v>
      </c>
      <c r="O3331">
        <f t="shared" si="415"/>
        <v>3.1419200829570983E-2</v>
      </c>
      <c r="P3331">
        <f t="shared" si="416"/>
        <v>0</v>
      </c>
      <c r="Q3331">
        <f t="shared" si="414"/>
        <v>3388.2223115769457</v>
      </c>
    </row>
    <row r="3332" spans="1:17">
      <c r="A3332" s="842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408"/>
        <v>0.67402875793314787</v>
      </c>
      <c r="G3332">
        <f>LN(F3332/参数实验室!$E$58)/参数实验室!$E$59</f>
        <v>-0.39757576045045206</v>
      </c>
      <c r="H3332" s="905">
        <f>INDEX(神经网络!$F$10:$BN$70,MATCH(ROUND(G3332*2,1)/2,神经网络!$D$10:$D$70,0),MATCH(ROUND(E3332*2,1)/2,神经网络!$F$8:$BN$8,0))</f>
        <v>-0.81957436096135405</v>
      </c>
      <c r="I3332">
        <f t="shared" si="409"/>
        <v>2733164.9469187921</v>
      </c>
      <c r="J3332">
        <f t="shared" si="410"/>
        <v>3271.2674302701298</v>
      </c>
      <c r="K3332">
        <f t="shared" si="411"/>
        <v>835.50642225942897</v>
      </c>
      <c r="L3332">
        <f>MIN(MAX(L3331*(1+MAX(MIN(((B3332-B3331)/B3331)/($K$7*卓尔金历!$O$8),0),-卓尔金历!$N$11))+MIN(MAX(((B3332-B3331)/B3331)/($K$7*卓尔金历!$O$8),0),卓尔金历!$N$11),0),1)</f>
        <v>0</v>
      </c>
      <c r="M3332">
        <f t="shared" si="412"/>
        <v>491196.72504986404</v>
      </c>
      <c r="N3332">
        <f t="shared" si="413"/>
        <v>-2.3921697741745723E-2</v>
      </c>
      <c r="O3332">
        <f t="shared" si="415"/>
        <v>3.1290613736460277E-2</v>
      </c>
      <c r="P3332">
        <f t="shared" si="416"/>
        <v>0.30838853969547131</v>
      </c>
      <c r="Q3332">
        <f t="shared" si="414"/>
        <v>3388.2223115769457</v>
      </c>
    </row>
    <row r="3333" spans="1:17">
      <c r="A3333" s="842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417">C3333/B3333</f>
        <v>0.69870624823494543</v>
      </c>
      <c r="G3333">
        <f>LN(F3333/参数实验室!$E$58)/参数实验室!$E$59</f>
        <v>-0.37870325264124166</v>
      </c>
      <c r="H3333" s="905">
        <f>INDEX(神经网络!$F$10:$BN$70,MATCH(ROUND(G3333*2,1)/2,神经网络!$D$10:$D$70,0),MATCH(ROUND(E3333*2,1)/2,神经网络!$F$8:$BN$8,0))</f>
        <v>-0.78669196140639597</v>
      </c>
      <c r="I3333">
        <f t="shared" si="409"/>
        <v>2796401.8544807788</v>
      </c>
      <c r="J3333">
        <f t="shared" si="410"/>
        <v>3178.9183727704294</v>
      </c>
      <c r="K3333">
        <f t="shared" si="411"/>
        <v>879.67085862721058</v>
      </c>
      <c r="L3333">
        <f>MIN(MAX(L3332*(1+MAX(MIN(((B3333-B3332)/B3332)/($K$7*卓尔金历!$O$8),0),-卓尔金历!$N$11))+MIN(MAX(((B3333-B3332)/B3332)/($K$7*卓尔金历!$O$8),0),卓尔金历!$N$11),0),1)</f>
        <v>0</v>
      </c>
      <c r="M3333">
        <f t="shared" si="412"/>
        <v>491196.72504986404</v>
      </c>
      <c r="N3333">
        <f t="shared" si="413"/>
        <v>-2.8230360087702893E-2</v>
      </c>
      <c r="O3333">
        <f t="shared" si="415"/>
        <v>2.9999996260081169E-2</v>
      </c>
      <c r="P3333">
        <f t="shared" si="416"/>
        <v>9.399231919153006E-2</v>
      </c>
      <c r="Q3333">
        <f t="shared" si="414"/>
        <v>3412.3977806813564</v>
      </c>
    </row>
    <row r="3334" spans="1:17">
      <c r="A3334" s="842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417"/>
        <v>0.69384446017758072</v>
      </c>
      <c r="G3334">
        <f>LN(F3334/参数实验室!$E$58)/参数实验室!$E$59</f>
        <v>-0.38236809510750985</v>
      </c>
      <c r="H3334" s="905">
        <f>INDEX(神经网络!$F$10:$BN$70,MATCH(ROUND(G3334*2,1)/2,神经网络!$D$10:$D$70,0),MATCH(ROUND(E3334*2,1)/2,神经网络!$F$8:$BN$8,0))</f>
        <v>-0.78669196140639597</v>
      </c>
      <c r="I3334">
        <f t="shared" si="409"/>
        <v>2767445.9847145793</v>
      </c>
      <c r="J3334">
        <f t="shared" si="410"/>
        <v>3220.7603016639291</v>
      </c>
      <c r="K3334">
        <f t="shared" si="411"/>
        <v>859.25238934572201</v>
      </c>
      <c r="L3334">
        <f>MIN(MAX(L3333*(1+MAX(MIN(((B3334-B3333)/B3333)/($K$7*卓尔金历!$O$8),0),-卓尔金历!$N$11))+MIN(MAX(((B3334-B3333)/B3333)/($K$7*卓尔金历!$O$8),0),卓尔金历!$N$11),0),1)</f>
        <v>0.38729209398845393</v>
      </c>
      <c r="M3334">
        <f t="shared" si="412"/>
        <v>491196.72504986404</v>
      </c>
      <c r="N3334">
        <f t="shared" si="413"/>
        <v>1.3162316230546849E-2</v>
      </c>
      <c r="O3334">
        <f t="shared" si="415"/>
        <v>3.0084661998963275E-2</v>
      </c>
      <c r="P3334">
        <f t="shared" si="416"/>
        <v>0.88145727787689065</v>
      </c>
      <c r="Q3334">
        <f t="shared" si="414"/>
        <v>3409.0766264091435</v>
      </c>
    </row>
    <row r="3335" spans="1:17">
      <c r="A3335" s="842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417"/>
        <v>0.716790841620778</v>
      </c>
      <c r="G3335">
        <f>LN(F3335/参数实验室!$E$58)/参数实验室!$E$59</f>
        <v>-0.36529130213786487</v>
      </c>
      <c r="H3335" s="905">
        <f>INDEX(神经网络!$F$10:$BN$70,MATCH(ROUND(G3335*2,1)/2,神经网络!$D$10:$D$70,0),MATCH(ROUND(E3335*2,1)/2,神经网络!$F$8:$BN$8,0))</f>
        <v>-0.74501997041896928</v>
      </c>
      <c r="I3335">
        <f t="shared" si="409"/>
        <v>2795577.7681430373</v>
      </c>
      <c r="J3335">
        <f t="shared" si="410"/>
        <v>3179.1432025856802</v>
      </c>
      <c r="K3335">
        <f t="shared" si="411"/>
        <v>879.34943159192107</v>
      </c>
      <c r="L3335">
        <f>MIN(MAX(L3334*(1+MAX(MIN(((B3335-B3334)/B3334)/($K$7*卓尔金历!$O$8),0),-卓尔金历!$N$11))+MIN(MAX(((B3335-B3334)/B3334)/($K$7*卓尔金历!$O$8),0),卓尔金历!$N$11),0),1)</f>
        <v>0.24004106364953445</v>
      </c>
      <c r="M3335">
        <f t="shared" si="412"/>
        <v>493130.52794673777</v>
      </c>
      <c r="N3335">
        <f t="shared" si="413"/>
        <v>-1.2921513922271236E-2</v>
      </c>
      <c r="O3335">
        <f t="shared" si="415"/>
        <v>3.0056393174035332E-2</v>
      </c>
      <c r="P3335">
        <f t="shared" si="416"/>
        <v>0.8996633051864783</v>
      </c>
      <c r="Q3335">
        <f t="shared" si="414"/>
        <v>3439.6227527225674</v>
      </c>
    </row>
    <row r="3336" spans="1:17">
      <c r="A3336" s="842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417"/>
        <v>0.71263441896576063</v>
      </c>
      <c r="G3336">
        <f>LN(F3336/参数实验室!$E$58)/参数实验室!$E$59</f>
        <v>-0.36834360776545105</v>
      </c>
      <c r="H3336" s="905">
        <f>INDEX(神经网络!$F$10:$BN$70,MATCH(ROUND(G3336*2,1)/2,神经网络!$D$10:$D$70,0),MATCH(ROUND(E3336*2,1)/2,神经网络!$F$8:$BN$8,0))</f>
        <v>-0.70373813036403976</v>
      </c>
      <c r="I3336">
        <f t="shared" si="409"/>
        <v>2720999.5867096512</v>
      </c>
      <c r="J3336">
        <f t="shared" si="410"/>
        <v>3292.9799261801095</v>
      </c>
      <c r="K3336">
        <f t="shared" si="411"/>
        <v>826.30311988146207</v>
      </c>
      <c r="L3336">
        <f>MIN(MAX(L3335*(1+MAX(MIN(((B3336-B3335)/B3335)/($K$7*卓尔金历!$O$8),0),-卓尔金历!$N$11))+MIN(MAX(((B3336-B3335)/B3335)/($K$7*卓尔金历!$O$8),0),卓尔金历!$N$11),0),1)</f>
        <v>1</v>
      </c>
      <c r="M3336">
        <f t="shared" si="412"/>
        <v>489972.70597327186</v>
      </c>
      <c r="N3336">
        <f t="shared" si="413"/>
        <v>3.5807359511783737E-2</v>
      </c>
      <c r="O3336">
        <f t="shared" si="415"/>
        <v>3.1711598173507972E-2</v>
      </c>
      <c r="P3336">
        <f t="shared" si="416"/>
        <v>2.6405414292596862E-2</v>
      </c>
      <c r="Q3336">
        <f t="shared" si="414"/>
        <v>3357.0701004060629</v>
      </c>
    </row>
    <row r="3337" spans="1:17">
      <c r="A3337" s="842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417"/>
        <v>0.7115581534069344</v>
      </c>
      <c r="G3337">
        <f>LN(F3337/参数实验室!$E$58)/参数实验室!$E$59</f>
        <v>-0.36913687469924844</v>
      </c>
      <c r="H3337" s="905">
        <f>INDEX(神经网络!$F$10:$BN$70,MATCH(ROUND(G3337*2,1)/2,神经网络!$D$10:$D$70,0),MATCH(ROUND(E3337*2,1)/2,神经网络!$F$8:$BN$8,0))</f>
        <v>-0.70373813036403976</v>
      </c>
      <c r="I3337">
        <f t="shared" si="409"/>
        <v>2708774.7798583973</v>
      </c>
      <c r="J3337">
        <f t="shared" si="410"/>
        <v>3314.0027732333001</v>
      </c>
      <c r="K3337">
        <f t="shared" si="411"/>
        <v>817.37251451228769</v>
      </c>
      <c r="L3337">
        <f>MIN(MAX(L3336*(1+MAX(MIN(((B3337-B3336)/B3336)/($K$7*卓尔金历!$O$8),0),-卓尔金历!$N$11))+MIN(MAX(((B3337-B3336)/B3336)/($K$7*卓尔金历!$O$8),0),卓尔金历!$N$11),0),1)</f>
        <v>1</v>
      </c>
      <c r="M3337">
        <f t="shared" si="412"/>
        <v>487771.37462351134</v>
      </c>
      <c r="N3337">
        <f t="shared" si="413"/>
        <v>6.3841406642211095E-3</v>
      </c>
      <c r="O3337">
        <f t="shared" si="415"/>
        <v>3.1889649693081827E-2</v>
      </c>
      <c r="P3337">
        <f t="shared" si="416"/>
        <v>1</v>
      </c>
      <c r="Q3337">
        <f t="shared" si="414"/>
        <v>3356.6718401889666</v>
      </c>
    </row>
    <row r="3338" spans="1:17">
      <c r="A3338" s="842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417"/>
        <v>0.72198472483417753</v>
      </c>
      <c r="G3338">
        <f>LN(F3338/参数实验室!$E$58)/参数实验室!$E$59</f>
        <v>-0.36150190995047421</v>
      </c>
      <c r="H3338" s="905">
        <f>INDEX(神经网络!$F$10:$BN$70,MATCH(ROUND(G3338*2,1)/2,神经网络!$D$10:$D$70,0),MATCH(ROUND(E3338*2,1)/2,神经网络!$F$8:$BN$8,0))</f>
        <v>-0.70373813036403976</v>
      </c>
      <c r="I3338">
        <f t="shared" si="409"/>
        <v>2728353.3090091753</v>
      </c>
      <c r="J3338">
        <f t="shared" si="410"/>
        <v>3279.9659554686459</v>
      </c>
      <c r="K3338">
        <f t="shared" si="411"/>
        <v>831.82366709027156</v>
      </c>
      <c r="L3338">
        <f>MIN(MAX(L3337*(1+MAX(MIN(((B3338-B3337)/B3337)/($K$7*卓尔金历!$O$8),0),-卓尔金历!$N$11))+MIN(MAX(((B3338-B3337)/B3337)/($K$7*卓尔金历!$O$8),0),卓尔金历!$N$11),0),1)</f>
        <v>0.6977944799977458</v>
      </c>
      <c r="M3338">
        <f t="shared" si="412"/>
        <v>491296.89699177578</v>
      </c>
      <c r="N3338">
        <f t="shared" si="413"/>
        <v>-1.0270606301106435E-2</v>
      </c>
      <c r="O3338">
        <f t="shared" si="415"/>
        <v>3.1809369451644226E-2</v>
      </c>
      <c r="P3338">
        <f t="shared" si="416"/>
        <v>1</v>
      </c>
      <c r="Q3338">
        <f t="shared" si="414"/>
        <v>3380.9332509055012</v>
      </c>
    </row>
    <row r="3339" spans="1:17">
      <c r="A3339" s="842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417"/>
        <v>0.74237764127146011</v>
      </c>
      <c r="G3339">
        <f>LN(F3339/参数实验室!$E$58)/参数实验室!$E$59</f>
        <v>-0.34688258225632762</v>
      </c>
      <c r="H3339" s="905">
        <f>INDEX(神经网络!$F$10:$BN$70,MATCH(ROUND(G3339*2,1)/2,神经网络!$D$10:$D$70,0),MATCH(ROUND(E3339*2,1)/2,神经网络!$F$8:$BN$8,0))</f>
        <v>-0.70373813036403976</v>
      </c>
      <c r="I3339">
        <f t="shared" si="409"/>
        <v>2749761.3167496175</v>
      </c>
      <c r="J3339">
        <f t="shared" si="410"/>
        <v>3243.3952029049015</v>
      </c>
      <c r="K3339">
        <f t="shared" si="411"/>
        <v>847.80334949217172</v>
      </c>
      <c r="L3339">
        <f>MIN(MAX(L3338*(1+MAX(MIN(((B3339-B3338)/B3338)/($K$7*卓尔金历!$O$8),0),-卓尔金历!$N$11))+MIN(MAX(((B3339-B3338)/B3338)/($K$7*卓尔金历!$O$8),0),卓尔金历!$N$11),0),1)</f>
        <v>0.46886674997807448</v>
      </c>
      <c r="M3339">
        <f t="shared" si="412"/>
        <v>493986.86549642734</v>
      </c>
      <c r="N3339">
        <f t="shared" si="413"/>
        <v>-1.114973541196985E-2</v>
      </c>
      <c r="O3339">
        <f t="shared" si="415"/>
        <v>3.0519546818640587E-2</v>
      </c>
      <c r="P3339">
        <f t="shared" si="416"/>
        <v>1</v>
      </c>
      <c r="Q3339">
        <f t="shared" si="414"/>
        <v>3407.4617232137994</v>
      </c>
    </row>
    <row r="3340" spans="1:17">
      <c r="A3340" s="842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417"/>
        <v>0.73912431773462672</v>
      </c>
      <c r="G3340">
        <f>LN(F3340/参数实验室!$E$58)/参数实验室!$E$59</f>
        <v>-0.3491877061153757</v>
      </c>
      <c r="H3340" s="905">
        <f>INDEX(神经网络!$F$10:$BN$70,MATCH(ROUND(G3340*2,1)/2,神经网络!$D$10:$D$70,0),MATCH(ROUND(E3340*2,1)/2,神经网络!$F$8:$BN$8,0))</f>
        <v>-0.70373813036403976</v>
      </c>
      <c r="I3340">
        <f t="shared" si="409"/>
        <v>2748256.6379928598</v>
      </c>
      <c r="J3340">
        <f t="shared" si="410"/>
        <v>3245.9171593312212</v>
      </c>
      <c r="K3340">
        <f t="shared" si="411"/>
        <v>846.68107751680952</v>
      </c>
      <c r="L3340">
        <f>MIN(MAX(L3339*(1+MAX(MIN(((B3340-B3339)/B3339)/($K$7*卓尔金历!$O$8),0),-卓尔金历!$N$11))+MIN(MAX(((B3340-B3339)/B3339)/($K$7*卓尔金历!$O$8),0),卓尔金历!$N$11),0),1)</f>
        <v>0.49174611775697852</v>
      </c>
      <c r="M3340">
        <f t="shared" si="412"/>
        <v>493860.1255180313</v>
      </c>
      <c r="N3340">
        <f t="shared" si="413"/>
        <v>7.7756679915572168E-4</v>
      </c>
      <c r="O3340">
        <f t="shared" si="415"/>
        <v>3.0559825437372196E-2</v>
      </c>
      <c r="P3340">
        <f t="shared" si="416"/>
        <v>1</v>
      </c>
      <c r="Q3340">
        <f t="shared" si="414"/>
        <v>3405.5971485548448</v>
      </c>
    </row>
    <row r="3341" spans="1:17">
      <c r="A3341" s="842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417"/>
        <v>0.75799013314492314</v>
      </c>
      <c r="G3341">
        <f>LN(F3341/参数实验室!$E$58)/参数实验室!$E$59</f>
        <v>-0.33595916014518529</v>
      </c>
      <c r="H3341" s="905">
        <f>INDEX(神经网络!$F$10:$BN$70,MATCH(ROUND(G3341*2,1)/2,神经网络!$D$10:$D$70,0),MATCH(ROUND(E3341*2,1)/2,神经网络!$F$8:$BN$8,0))</f>
        <v>-0.70373813036403976</v>
      </c>
      <c r="I3341">
        <f t="shared" si="409"/>
        <v>2770885.3187692473</v>
      </c>
      <c r="J3341">
        <f t="shared" si="410"/>
        <v>3207.9394908423342</v>
      </c>
      <c r="K3341">
        <f t="shared" si="411"/>
        <v>863.75859852695476</v>
      </c>
      <c r="L3341">
        <f>MIN(MAX(L3340*(1+MAX(MIN(((B3341-B3340)/B3340)/($K$7*卓尔金历!$O$8),0),-卓尔金历!$N$11))+MIN(MAX(((B3341-B3340)/B3340)/($K$7*卓尔金历!$O$8),0),卓尔金历!$N$11),0),1)</f>
        <v>0.32245346192011926</v>
      </c>
      <c r="M3341">
        <f t="shared" si="412"/>
        <v>495859.74266690115</v>
      </c>
      <c r="N3341">
        <f t="shared" si="413"/>
        <v>-1.1700134853938107E-2</v>
      </c>
      <c r="O3341">
        <f t="shared" si="415"/>
        <v>3.0446958746350283E-2</v>
      </c>
      <c r="P3341">
        <f t="shared" si="416"/>
        <v>1</v>
      </c>
      <c r="Q3341">
        <f t="shared" si="414"/>
        <v>3433.6382600224788</v>
      </c>
    </row>
    <row r="3342" spans="1:17">
      <c r="A3342" s="842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417"/>
        <v>0.77325234405353471</v>
      </c>
      <c r="G3342">
        <f>LN(F3342/参数实验室!$E$58)/参数实验室!$E$59</f>
        <v>-0.32549615575114388</v>
      </c>
      <c r="H3342" s="905">
        <f>INDEX(神经网络!$F$10:$BN$70,MATCH(ROUND(G3342*2,1)/2,神经网络!$D$10:$D$70,0),MATCH(ROUND(E3342*2,1)/2,神经网络!$F$8:$BN$8,0))</f>
        <v>-0.74501997041896928</v>
      </c>
      <c r="I3342">
        <f t="shared" si="409"/>
        <v>2771921.0005443119</v>
      </c>
      <c r="J3342">
        <f t="shared" si="410"/>
        <v>3206.2356741550507</v>
      </c>
      <c r="K3342">
        <f t="shared" si="411"/>
        <v>864.54062715611349</v>
      </c>
      <c r="L3342">
        <f>MIN(MAX(L3341*(1+MAX(MIN(((B3342-B3341)/B3341)/($K$7*卓尔金历!$O$8),0),-卓尔金历!$N$11))+MIN(MAX(((B3342-B3341)/B3341)/($K$7*卓尔金历!$O$8),0),卓尔金历!$N$11),0),1)</f>
        <v>0.31741416376737852</v>
      </c>
      <c r="M3342">
        <f t="shared" si="412"/>
        <v>495919.50584398699</v>
      </c>
      <c r="N3342">
        <f t="shared" si="413"/>
        <v>-5.3112494551315324E-4</v>
      </c>
      <c r="O3342">
        <f t="shared" si="415"/>
        <v>3.0517242995618036E-2</v>
      </c>
      <c r="P3342">
        <f t="shared" si="416"/>
        <v>1</v>
      </c>
      <c r="Q3342">
        <f t="shared" si="414"/>
        <v>3434.9216608705692</v>
      </c>
    </row>
    <row r="3343" spans="1:17">
      <c r="A3343" s="842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417"/>
        <v>0.77042287542472399</v>
      </c>
      <c r="G3343">
        <f>LN(F3343/参数实验室!$E$58)/参数实验室!$E$59</f>
        <v>-0.32742021295433688</v>
      </c>
      <c r="H3343" s="905">
        <f>INDEX(神经网络!$F$10:$BN$70,MATCH(ROUND(G3343*2,1)/2,神经网络!$D$10:$D$70,0),MATCH(ROUND(E3343*2,1)/2,神经网络!$F$8:$BN$8,0))</f>
        <v>-0.70373813036403976</v>
      </c>
      <c r="I3343">
        <f t="shared" si="409"/>
        <v>2740240.4656159473</v>
      </c>
      <c r="J3343">
        <f t="shared" si="410"/>
        <v>3255.4214113562794</v>
      </c>
      <c r="K3343">
        <f t="shared" si="411"/>
        <v>841.74677234008345</v>
      </c>
      <c r="L3343">
        <f>MIN(MAX(L3342*(1+MAX(MIN(((B3343-B3342)/B3342)/($K$7*卓尔金历!$O$8),0),-卓尔金历!$N$11))+MIN(MAX(((B3343-B3342)/B3342)/($K$7*卓尔金历!$O$8),0),卓尔金历!$N$11),0),1)</f>
        <v>0.76880221011858096</v>
      </c>
      <c r="M3343">
        <f t="shared" si="412"/>
        <v>494120.43133543903</v>
      </c>
      <c r="N3343">
        <f t="shared" si="413"/>
        <v>1.5340649347054295E-2</v>
      </c>
      <c r="O3343">
        <f t="shared" si="415"/>
        <v>3.1017790020148116E-2</v>
      </c>
      <c r="P3343">
        <f t="shared" si="416"/>
        <v>0.75605784012836263</v>
      </c>
      <c r="Q3343">
        <f t="shared" si="414"/>
        <v>3395.6636316438926</v>
      </c>
    </row>
    <row r="3344" spans="1:17">
      <c r="A3344" s="842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417"/>
        <v>0.7259571432822729</v>
      </c>
      <c r="G3344">
        <f>LN(F3344/参数实验室!$E$58)/参数实验室!$E$59</f>
        <v>-0.3586220358889915</v>
      </c>
      <c r="H3344" s="905">
        <f>INDEX(神经网络!$F$10:$BN$70,MATCH(ROUND(G3344*2,1)/2,神经网络!$D$10:$D$70,0),MATCH(ROUND(E3344*2,1)/2,神经网络!$F$8:$BN$8,0))</f>
        <v>-0.70373813036403976</v>
      </c>
      <c r="I3344">
        <f t="shared" si="409"/>
        <v>2729756.2239400367</v>
      </c>
      <c r="J3344">
        <f t="shared" si="410"/>
        <v>3273.1202382187348</v>
      </c>
      <c r="K3344">
        <f t="shared" si="411"/>
        <v>833.99203978696414</v>
      </c>
      <c r="L3344">
        <f>MIN(MAX(L3343*(1+MAX(MIN(((B3344-B3343)/B3343)/($K$7*卓尔金历!$O$8),0),-卓尔金历!$N$11))+MIN(MAX(((B3344-B3343)/B3343)/($K$7*卓尔金历!$O$8),0),卓尔金历!$N$11),0),1)</f>
        <v>0.92877406338700419</v>
      </c>
      <c r="M3344">
        <f t="shared" si="412"/>
        <v>492666.99577000242</v>
      </c>
      <c r="N3344">
        <f t="shared" si="413"/>
        <v>5.4367237374290407E-3</v>
      </c>
      <c r="O3344">
        <f t="shared" si="415"/>
        <v>3.1088424519564156E-2</v>
      </c>
      <c r="P3344">
        <f t="shared" si="416"/>
        <v>1</v>
      </c>
      <c r="Q3344">
        <f t="shared" si="414"/>
        <v>3385.8409960489848</v>
      </c>
    </row>
    <row r="3345" spans="1:17">
      <c r="A3345" s="842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417"/>
        <v>0.6971178252424397</v>
      </c>
      <c r="G3345">
        <f>LN(F3345/参数实验室!$E$58)/参数实验室!$E$59</f>
        <v>-0.37989780230614467</v>
      </c>
      <c r="H3345" s="905">
        <f>INDEX(神经网络!$F$10:$BN$70,MATCH(ROUND(G3345*2,1)/2,神经网络!$D$10:$D$70,0),MATCH(ROUND(E3345*2,1)/2,神经网络!$F$8:$BN$8,0))</f>
        <v>-0.74742775007852091</v>
      </c>
      <c r="I3345">
        <f t="shared" si="409"/>
        <v>2639202.1397954915</v>
      </c>
      <c r="J3345">
        <f t="shared" si="410"/>
        <v>3427.4092701807472</v>
      </c>
      <c r="K3345">
        <f t="shared" si="411"/>
        <v>770.02830177217527</v>
      </c>
      <c r="L3345">
        <f>MIN(MAX(L3344*(1+MAX(MIN(((B3345-B3344)/B3344)/($K$7*卓尔金历!$O$8),0),-卓尔金历!$N$11))+MIN(MAX(((B3345-B3344)/B3344)/($K$7*卓尔金历!$O$8),0),卓尔金历!$N$11),0),1)</f>
        <v>1</v>
      </c>
      <c r="M3345">
        <f t="shared" si="412"/>
        <v>477487.83621544327</v>
      </c>
      <c r="N3345">
        <f t="shared" si="413"/>
        <v>4.713821086083235E-2</v>
      </c>
      <c r="O3345">
        <f t="shared" si="415"/>
        <v>3.3342584052175425E-2</v>
      </c>
      <c r="P3345">
        <f t="shared" si="416"/>
        <v>2.0324102214072676E-2</v>
      </c>
      <c r="Q3345">
        <f t="shared" si="414"/>
        <v>3273.5226403777474</v>
      </c>
    </row>
    <row r="3346" spans="1:17">
      <c r="A3346" s="842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417"/>
        <v>0.71434624327076557</v>
      </c>
      <c r="G3346">
        <f>LN(F3346/参数实验室!$E$58)/参数实验室!$E$59</f>
        <v>-0.36708436387758925</v>
      </c>
      <c r="H3346" s="905">
        <f>INDEX(神经网络!$F$10:$BN$70,MATCH(ROUND(G3346*2,1)/2,神经网络!$D$10:$D$70,0),MATCH(ROUND(E3346*2,1)/2,神经网络!$F$8:$BN$8,0))</f>
        <v>-0.66455812379605261</v>
      </c>
      <c r="I3346">
        <f t="shared" si="409"/>
        <v>2660716.8584044185</v>
      </c>
      <c r="J3346">
        <f t="shared" si="410"/>
        <v>3390.0275084792988</v>
      </c>
      <c r="K3346">
        <f t="shared" si="411"/>
        <v>784.86586074871263</v>
      </c>
      <c r="L3346">
        <f>MIN(MAX(L3345*(1+MAX(MIN(((B3346-B3345)/B3345)/($K$7*卓尔金历!$O$8),0),-卓尔金历!$N$11))+MIN(MAX(((B3346-B3345)/B3345)/($K$7*卓尔金历!$O$8),0),卓尔金历!$N$11),0),1)</f>
        <v>0.67907754303390577</v>
      </c>
      <c r="M3346">
        <f t="shared" si="412"/>
        <v>481380.3067012988</v>
      </c>
      <c r="N3346">
        <f t="shared" si="413"/>
        <v>-1.0906710799517957E-2</v>
      </c>
      <c r="O3346">
        <f t="shared" si="415"/>
        <v>3.3002003963788946E-2</v>
      </c>
      <c r="P3346">
        <f t="shared" si="416"/>
        <v>1</v>
      </c>
      <c r="Q3346">
        <f t="shared" si="414"/>
        <v>3274.0650029789972</v>
      </c>
    </row>
    <row r="3347" spans="1:17">
      <c r="A3347" s="842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417"/>
        <v>0.74568645382728449</v>
      </c>
      <c r="G3347">
        <f>LN(F3347/参数实验室!$E$58)/参数实验室!$E$59</f>
        <v>-0.34454848049876252</v>
      </c>
      <c r="H3347" s="905">
        <f>INDEX(神经网络!$F$10:$BN$70,MATCH(ROUND(G3347*2,1)/2,神经网络!$D$10:$D$70,0),MATCH(ROUND(E3347*2,1)/2,神经网络!$F$8:$BN$8,0))</f>
        <v>-0.70373813036403976</v>
      </c>
      <c r="I3347">
        <f t="shared" si="409"/>
        <v>2696116.0881155292</v>
      </c>
      <c r="J3347">
        <f t="shared" si="410"/>
        <v>3322.1594537328806</v>
      </c>
      <c r="K3347">
        <f t="shared" si="411"/>
        <v>811.55529277382823</v>
      </c>
      <c r="L3347">
        <f>MIN(MAX(L3346*(1+MAX(MIN(((B3347-B3346)/B3346)/($K$7*卓尔金历!$O$8),0),-卓尔金历!$N$11))+MIN(MAX(((B3347-B3346)/B3346)/($K$7*卓尔金历!$O$8),0),卓尔金历!$N$11),0),1)</f>
        <v>0.27905187539194115</v>
      </c>
      <c r="M3347">
        <f t="shared" si="412"/>
        <v>485729.44119881833</v>
      </c>
      <c r="N3347">
        <f t="shared" si="413"/>
        <v>-2.0019912692939412E-2</v>
      </c>
      <c r="O3347">
        <f t="shared" si="415"/>
        <v>3.1243425038613552E-2</v>
      </c>
      <c r="P3347">
        <f t="shared" si="416"/>
        <v>0.49277212918572849</v>
      </c>
      <c r="Q3347">
        <f t="shared" si="414"/>
        <v>3317.6244590569595</v>
      </c>
    </row>
    <row r="3348" spans="1:17">
      <c r="A3348" s="842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417"/>
        <v>0.76190693487522887</v>
      </c>
      <c r="G3348">
        <f>LN(F3348/参数实验室!$E$58)/参数实验室!$E$59</f>
        <v>-0.33325403778113782</v>
      </c>
      <c r="H3348" s="905">
        <f>INDEX(神经网络!$F$10:$BN$70,MATCH(ROUND(G3348*2,1)/2,神经网络!$D$10:$D$70,0),MATCH(ROUND(E3348*2,1)/2,神经网络!$F$8:$BN$8,0))</f>
        <v>-0.70373813036403976</v>
      </c>
      <c r="I3348">
        <f t="shared" si="409"/>
        <v>2686052.2320008399</v>
      </c>
      <c r="J3348">
        <f t="shared" si="410"/>
        <v>3339.7806432305056</v>
      </c>
      <c r="K3348">
        <f t="shared" si="411"/>
        <v>804.26007541701097</v>
      </c>
      <c r="L3348">
        <f>MIN(MAX(L3347*(1+MAX(MIN(((B3348-B3347)/B3347)/($K$7*卓尔金历!$O$8),0),-卓尔金历!$N$11))+MIN(MAX(((B3348-B3347)/B3347)/($K$7*卓尔金历!$O$8),0),卓尔金历!$N$11),0),1)</f>
        <v>0.4351224606698787</v>
      </c>
      <c r="M3348">
        <f t="shared" si="412"/>
        <v>485223.49398986989</v>
      </c>
      <c r="N3348">
        <f t="shared" si="413"/>
        <v>5.3041371863789865E-3</v>
      </c>
      <c r="O3348">
        <f t="shared" si="415"/>
        <v>3.1371580004406478E-2</v>
      </c>
      <c r="P3348">
        <f t="shared" si="416"/>
        <v>1</v>
      </c>
      <c r="Q3348">
        <f t="shared" si="414"/>
        <v>3311.5220798482319</v>
      </c>
    </row>
    <row r="3349" spans="1:17">
      <c r="A3349" s="842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417"/>
        <v>0.75335673389462665</v>
      </c>
      <c r="G3349">
        <f>LN(F3349/参数实验室!$E$58)/参数实验室!$E$59</f>
        <v>-0.33917730417503844</v>
      </c>
      <c r="H3349" s="905">
        <f>INDEX(神经网络!$F$10:$BN$70,MATCH(ROUND(G3349*2,1)/2,神经网络!$D$10:$D$70,0),MATCH(ROUND(E3349*2,1)/2,神经网络!$F$8:$BN$8,0))</f>
        <v>-0.70373813036403976</v>
      </c>
      <c r="I3349">
        <f t="shared" si="409"/>
        <v>2680389.6510531935</v>
      </c>
      <c r="J3349">
        <f t="shared" si="410"/>
        <v>3349.7854068073784</v>
      </c>
      <c r="K3349">
        <f t="shared" si="411"/>
        <v>800.1675706169566</v>
      </c>
      <c r="L3349">
        <f>MIN(MAX(L3348*(1+MAX(MIN(((B3349-B3348)/B3348)/($K$7*卓尔金历!$O$8),0),-卓尔金历!$N$11))+MIN(MAX(((B3349-B3348)/B3348)/($K$7*卓尔金历!$O$8),0),卓尔金历!$N$11),0),1)</f>
        <v>0.52326695646114429</v>
      </c>
      <c r="M3349">
        <f t="shared" si="412"/>
        <v>484778.39839875861</v>
      </c>
      <c r="N3349">
        <f t="shared" si="413"/>
        <v>2.9956349370285121E-3</v>
      </c>
      <c r="O3349">
        <f t="shared" si="415"/>
        <v>3.1454512909608691E-2</v>
      </c>
      <c r="P3349">
        <f t="shared" si="416"/>
        <v>1</v>
      </c>
      <c r="Q3349">
        <f t="shared" si="414"/>
        <v>3304.5409193132077</v>
      </c>
    </row>
    <row r="3350" spans="1:17">
      <c r="A3350" s="842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417"/>
        <v>0.77492095765652369</v>
      </c>
      <c r="G3350">
        <f>LN(F3350/参数实验室!$E$58)/参数实验室!$E$59</f>
        <v>-0.32436478507834332</v>
      </c>
      <c r="H3350" s="905">
        <f>INDEX(神经网络!$F$10:$BN$70,MATCH(ROUND(G3350*2,1)/2,神经网络!$D$10:$D$70,0),MATCH(ROUND(E3350*2,1)/2,神经网络!$F$8:$BN$8,0))</f>
        <v>-0.61665781966410194</v>
      </c>
      <c r="I3350">
        <f t="shared" si="409"/>
        <v>2707728.9927058201</v>
      </c>
      <c r="J3350">
        <f t="shared" si="410"/>
        <v>3301.2346478592121</v>
      </c>
      <c r="K3350">
        <f t="shared" si="411"/>
        <v>820.21706468570198</v>
      </c>
      <c r="L3350">
        <f>MIN(MAX(L3349*(1+MAX(MIN(((B3350-B3349)/B3349)/($K$7*卓尔金历!$O$8),0),-卓尔金历!$N$11))+MIN(MAX(((B3350-B3349)/B3349)/($K$7*卓尔金历!$O$8),0),卓尔金历!$N$11),0),1)</f>
        <v>0.3001109101344977</v>
      </c>
      <c r="M3350">
        <f t="shared" si="412"/>
        <v>487365.75738683157</v>
      </c>
      <c r="N3350">
        <f t="shared" si="413"/>
        <v>-1.44936922972744E-2</v>
      </c>
      <c r="O3350">
        <f t="shared" si="415"/>
        <v>3.1484995324962683E-2</v>
      </c>
      <c r="P3350">
        <f t="shared" si="416"/>
        <v>0.83165439970157429</v>
      </c>
      <c r="Q3350">
        <f t="shared" si="414"/>
        <v>3338.2464565520527</v>
      </c>
    </row>
    <row r="3351" spans="1:17">
      <c r="A3351" s="842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417"/>
        <v>0.77366978268156994</v>
      </c>
      <c r="G3351">
        <f>LN(F3351/参数实验室!$E$58)/参数实验室!$E$59</f>
        <v>-0.32521289086897009</v>
      </c>
      <c r="H3351" s="905">
        <f>INDEX(神经网络!$F$10:$BN$70,MATCH(ROUND(G3351*2,1)/2,神经网络!$D$10:$D$70,0),MATCH(ROUND(E3351*2,1)/2,神经网络!$F$8:$BN$8,0))</f>
        <v>-0.70373813036403976</v>
      </c>
      <c r="I3351">
        <f t="shared" si="409"/>
        <v>2711148.5184738575</v>
      </c>
      <c r="J3351">
        <f t="shared" si="410"/>
        <v>3294.4739296117359</v>
      </c>
      <c r="K3351">
        <f t="shared" si="411"/>
        <v>822.93822212561111</v>
      </c>
      <c r="L3351">
        <f>MIN(MAX(L3350*(1+MAX(MIN(((B3351-B3350)/B3350)/($K$7*卓尔金历!$O$8),0),-卓尔金历!$N$11))+MIN(MAX(((B3351-B3350)/B3350)/($K$7*卓尔金历!$O$8),0),卓尔金历!$N$11),0),1)</f>
        <v>0.2820264921074373</v>
      </c>
      <c r="M3351">
        <f t="shared" si="412"/>
        <v>487550.47039521171</v>
      </c>
      <c r="N3351">
        <f t="shared" si="413"/>
        <v>-2.0479362931261373E-3</v>
      </c>
      <c r="O3351">
        <f t="shared" si="415"/>
        <v>3.0962832502881298E-2</v>
      </c>
      <c r="P3351">
        <f t="shared" si="416"/>
        <v>1</v>
      </c>
      <c r="Q3351">
        <f t="shared" si="414"/>
        <v>3341.7525377653892</v>
      </c>
    </row>
    <row r="3352" spans="1:17">
      <c r="A3352" s="842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417"/>
        <v>0.8125585024934977</v>
      </c>
      <c r="G3352">
        <f>LN(F3352/参数实验室!$E$58)/参数实验室!$E$59</f>
        <v>-0.29947259501879359</v>
      </c>
      <c r="H3352" s="905">
        <f>INDEX(神经网络!$F$10:$BN$70,MATCH(ROUND(G3352*2,1)/2,神经网络!$D$10:$D$70,0),MATCH(ROUND(E3352*2,1)/2,神经网络!$F$8:$BN$8,0))</f>
        <v>-0.66206424912067985</v>
      </c>
      <c r="I3352">
        <f t="shared" ref="I3352:I3415" si="418">I3351*(1+(B3352-B3351)/B3351*H3351)</f>
        <v>2777436.6133660502</v>
      </c>
      <c r="J3352">
        <f t="shared" ref="J3352:J3415" si="419">J3351*B3352/B3351</f>
        <v>3180.0130126491249</v>
      </c>
      <c r="K3352">
        <f t="shared" ref="K3352:K3415" si="420">I3352/J3352</f>
        <v>873.40416605789085</v>
      </c>
      <c r="L3352">
        <f>MIN(MAX(L3351*(1+MAX(MIN(((B3352-B3351)/B3351)/($K$7*卓尔金历!$O$8),0),-卓尔金历!$N$11))+MIN(MAX(((B3352-B3351)/B3351)/($K$7*卓尔金历!$O$8),0),卓尔金历!$N$11),0),1)</f>
        <v>0</v>
      </c>
      <c r="M3352">
        <f t="shared" ref="M3352:M3415" si="421">M3351*(1+(B3352-B3351)/B3351*H3351*L3351)</f>
        <v>490912.42398478877</v>
      </c>
      <c r="N3352">
        <f t="shared" ref="N3352:N3415" si="422">(B3352-B3351)/B3351</f>
        <v>-3.4743306339079273E-2</v>
      </c>
      <c r="O3352">
        <f t="shared" si="415"/>
        <v>1.9213852746616182E-2</v>
      </c>
      <c r="P3352">
        <f t="shared" si="416"/>
        <v>1.2621831036363038E-2</v>
      </c>
      <c r="Q3352">
        <f t="shared" ref="Q3352:Q3415" si="423">Q3351*(1+(B3352-B3351)/B3351*H3351*P3351)</f>
        <v>3423.4590203944977</v>
      </c>
    </row>
    <row r="3353" spans="1:17">
      <c r="A3353" s="842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417"/>
        <v>0.80167268358358923</v>
      </c>
      <c r="G3353">
        <f>LN(F3353/参数实验室!$E$58)/参数实验室!$E$59</f>
        <v>-0.30655157196953403</v>
      </c>
      <c r="H3353" s="905">
        <f>INDEX(神经网络!$F$10:$BN$70,MATCH(ROUND(G3353*2,1)/2,神经网络!$D$10:$D$70,0),MATCH(ROUND(E3353*2,1)/2,神经网络!$F$8:$BN$8,0))</f>
        <v>-0.66206424912067985</v>
      </c>
      <c r="I3353">
        <f t="shared" si="418"/>
        <v>2754345.6158859036</v>
      </c>
      <c r="J3353">
        <f t="shared" si="419"/>
        <v>3219.9455859702211</v>
      </c>
      <c r="K3353">
        <f t="shared" si="420"/>
        <v>855.40129245879018</v>
      </c>
      <c r="L3353">
        <f>MIN(MAX(L3352*(1+MAX(MIN(((B3353-B3352)/B3352)/($K$7*卓尔金历!$O$8),0),-卓尔金历!$N$11))+MIN(MAX(((B3353-B3352)/B3352)/($K$7*卓尔金历!$O$8),0),卓尔金历!$N$11),0),1)</f>
        <v>0.36949172070681663</v>
      </c>
      <c r="M3353">
        <f t="shared" si="421"/>
        <v>490912.42398478877</v>
      </c>
      <c r="N3353">
        <f t="shared" si="422"/>
        <v>1.2557361608979821E-2</v>
      </c>
      <c r="O3353">
        <f t="shared" si="415"/>
        <v>1.8826903309352803E-2</v>
      </c>
      <c r="P3353">
        <f t="shared" si="416"/>
        <v>0.43197487294181031</v>
      </c>
      <c r="Q3353">
        <f t="shared" si="423"/>
        <v>3423.0997792813769</v>
      </c>
    </row>
    <row r="3354" spans="1:17">
      <c r="A3354" s="842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417"/>
        <v>0.82432973592408687</v>
      </c>
      <c r="G3354">
        <f>LN(F3354/参数实验室!$E$58)/参数实验室!$E$59</f>
        <v>-0.29192377669960667</v>
      </c>
      <c r="H3354" s="905">
        <f>INDEX(神经网络!$F$10:$BN$70,MATCH(ROUND(G3354*2,1)/2,神经网络!$D$10:$D$70,0),MATCH(ROUND(E3354*2,1)/2,神经网络!$F$8:$BN$8,0))</f>
        <v>-0.66206424912067985</v>
      </c>
      <c r="I3354">
        <f t="shared" si="418"/>
        <v>2787108.1598833427</v>
      </c>
      <c r="J3354">
        <f t="shared" si="419"/>
        <v>3162.0950245401104</v>
      </c>
      <c r="K3354">
        <f t="shared" si="420"/>
        <v>881.41189251221022</v>
      </c>
      <c r="L3354">
        <f>MIN(MAX(L3353*(1+MAX(MIN(((B3354-B3353)/B3353)/($K$7*卓尔金历!$O$8),0),-卓尔金历!$N$11))+MIN(MAX(((B3354-B3353)/B3353)/($K$7*卓尔金历!$O$8),0),卓尔金历!$N$11),0),1)</f>
        <v>0.17416121797350845</v>
      </c>
      <c r="M3354">
        <f t="shared" si="421"/>
        <v>493070.00900049036</v>
      </c>
      <c r="N3354">
        <f t="shared" si="422"/>
        <v>-1.7966316475090068E-2</v>
      </c>
      <c r="O3354">
        <f t="shared" si="415"/>
        <v>1.8226296322725006E-2</v>
      </c>
      <c r="P3354">
        <f t="shared" si="416"/>
        <v>3.3464090209520056E-2</v>
      </c>
      <c r="Q3354">
        <f t="shared" si="423"/>
        <v>3440.6886204250677</v>
      </c>
    </row>
    <row r="3355" spans="1:17">
      <c r="A3355" s="842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417"/>
        <v>0.81899943296949085</v>
      </c>
      <c r="G3355">
        <f>LN(F3355/参数实验室!$E$58)/参数实验室!$E$59</f>
        <v>-0.29532862208399657</v>
      </c>
      <c r="H3355" s="905">
        <f>INDEX(神经网络!$F$10:$BN$70,MATCH(ROUND(G3355*2,1)/2,神经网络!$D$10:$D$70,0),MATCH(ROUND(E3355*2,1)/2,神经网络!$F$8:$BN$8,0))</f>
        <v>-0.66206424912067985</v>
      </c>
      <c r="I3355">
        <f t="shared" si="418"/>
        <v>2767010.511906995</v>
      </c>
      <c r="J3355">
        <f t="shared" si="419"/>
        <v>3196.5352663500939</v>
      </c>
      <c r="K3355">
        <f t="shared" si="420"/>
        <v>865.62802576755428</v>
      </c>
      <c r="L3355">
        <f>MIN(MAX(L3354*(1+MAX(MIN(((B3355-B3354)/B3354)/($K$7*卓尔金历!$O$8),0),-卓尔金历!$N$11))+MIN(MAX(((B3355-B3354)/B3354)/($K$7*卓尔金历!$O$8),0),卓尔金历!$N$11),0),1)</f>
        <v>0.4946387489525671</v>
      </c>
      <c r="M3355">
        <f t="shared" si="421"/>
        <v>492450.77976441814</v>
      </c>
      <c r="N3355">
        <f t="shared" si="422"/>
        <v>1.0891589766500627E-2</v>
      </c>
      <c r="O3355">
        <f t="shared" si="415"/>
        <v>1.8153958834485149E-2</v>
      </c>
      <c r="P3355">
        <f t="shared" si="416"/>
        <v>0.53843581416951558</v>
      </c>
      <c r="Q3355">
        <f t="shared" si="423"/>
        <v>3439.8583571932995</v>
      </c>
    </row>
    <row r="3356" spans="1:17">
      <c r="A3356" s="842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417"/>
        <v>0.82350692607217002</v>
      </c>
      <c r="G3356">
        <f>LN(F3356/参数实验室!$E$58)/参数实验室!$E$59</f>
        <v>-0.29244792466076924</v>
      </c>
      <c r="H3356" s="905">
        <f>INDEX(神经网络!$F$10:$BN$70,MATCH(ROUND(G3356*2,1)/2,神经网络!$D$10:$D$70,0),MATCH(ROUND(E3356*2,1)/2,神经网络!$F$8:$BN$8,0))</f>
        <v>-0.61665781966410194</v>
      </c>
      <c r="I3356">
        <f t="shared" si="418"/>
        <v>2770309.0541092325</v>
      </c>
      <c r="J3356">
        <f t="shared" si="419"/>
        <v>3190.7796664139382</v>
      </c>
      <c r="K3356">
        <f t="shared" si="420"/>
        <v>868.22323812246634</v>
      </c>
      <c r="L3356">
        <f>MIN(MAX(L3355*(1+MAX(MIN(((B3356-B3355)/B3355)/($K$7*卓尔金历!$O$8),0),-卓尔金历!$N$11))+MIN(MAX(((B3356-B3355)/B3355)/($K$7*卓尔金历!$O$8),0),卓尔金历!$N$11),0),1)</f>
        <v>0.46843245882121143</v>
      </c>
      <c r="M3356">
        <f t="shared" si="421"/>
        <v>492741.15675528441</v>
      </c>
      <c r="N3356">
        <f t="shared" si="422"/>
        <v>-1.8005745147706511E-3</v>
      </c>
      <c r="O3356">
        <f t="shared" si="415"/>
        <v>1.7935916368091935E-2</v>
      </c>
      <c r="P3356">
        <f t="shared" si="416"/>
        <v>1</v>
      </c>
      <c r="Q3356">
        <f t="shared" si="423"/>
        <v>3442.0662894038887</v>
      </c>
    </row>
    <row r="3357" spans="1:17">
      <c r="A3357" s="842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417"/>
        <v>0.80597793285920116</v>
      </c>
      <c r="G3357">
        <f>LN(F3357/参数实验室!$E$58)/参数实验室!$E$59</f>
        <v>-0.303740472508779</v>
      </c>
      <c r="H3357" s="905">
        <f>INDEX(神经网络!$F$10:$BN$70,MATCH(ROUND(G3357*2,1)/2,神经网络!$D$10:$D$70,0),MATCH(ROUND(E3357*2,1)/2,神经网络!$F$8:$BN$8,0))</f>
        <v>-0.61665781966410194</v>
      </c>
      <c r="I3357">
        <f t="shared" si="418"/>
        <v>2724287.9984688321</v>
      </c>
      <c r="J3357">
        <f t="shared" si="419"/>
        <v>3276.7366026894251</v>
      </c>
      <c r="K3357">
        <f t="shared" si="420"/>
        <v>831.40280370196263</v>
      </c>
      <c r="L3357">
        <f>MIN(MAX(L3356*(1+MAX(MIN(((B3357-B3356)/B3356)/($K$7*卓尔金历!$O$8),0),-卓尔金历!$N$11))+MIN(MAX(((B3357-B3356)/B3356)/($K$7*卓尔金历!$O$8),0),卓尔金历!$N$11),0),1)</f>
        <v>1</v>
      </c>
      <c r="M3357">
        <f t="shared" si="421"/>
        <v>488906.78537477046</v>
      </c>
      <c r="N3357">
        <f t="shared" si="422"/>
        <v>2.6939163860252521E-2</v>
      </c>
      <c r="O3357">
        <f t="shared" si="415"/>
        <v>1.7184378997297287E-2</v>
      </c>
      <c r="P3357">
        <f t="shared" si="416"/>
        <v>9.8722806292460639E-3</v>
      </c>
      <c r="Q3357">
        <f t="shared" si="423"/>
        <v>3384.8858372851491</v>
      </c>
    </row>
    <row r="3358" spans="1:17">
      <c r="A3358" s="842">
        <v>43760</v>
      </c>
      <c r="B3358">
        <v>8197.5294599999997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417"/>
        <v>0.80605315994802174</v>
      </c>
      <c r="G3358">
        <f>LN(F3358/参数实验室!$E$58)/参数实验室!$E$59</f>
        <v>-0.30369148680134245</v>
      </c>
      <c r="H3358" s="905">
        <f>INDEX(神经网络!$F$10:$BN$70,MATCH(ROUND(G3358*2,1)/2,神经网络!$D$10:$D$70,0),MATCH(ROUND(E3358*2,1)/2,神经网络!$F$8:$BN$8,0))</f>
        <v>-0.66206424912067985</v>
      </c>
      <c r="I3358">
        <f t="shared" si="418"/>
        <v>2727213.4817502303</v>
      </c>
      <c r="J3358">
        <f t="shared" si="419"/>
        <v>3271.030469654032</v>
      </c>
      <c r="K3358">
        <f t="shared" si="420"/>
        <v>833.74750160571887</v>
      </c>
      <c r="L3358">
        <f>MIN(MAX(L3357*(1+MAX(MIN(((B3358-B3357)/B3357)/($K$7*卓尔金历!$O$8),0),-卓尔金历!$N$11))+MIN(MAX(((B3358-B3357)/B3357)/($K$7*卓尔金历!$O$8),0),卓尔金历!$N$11),0),1)</f>
        <v>0.94876028904531229</v>
      </c>
      <c r="M3358">
        <f t="shared" si="421"/>
        <v>489431.79911325179</v>
      </c>
      <c r="N3358">
        <f t="shared" si="422"/>
        <v>-1.7414072985634499E-3</v>
      </c>
      <c r="O3358">
        <f t="shared" si="415"/>
        <v>1.712565407990484E-2</v>
      </c>
      <c r="P3358">
        <f t="shared" si="416"/>
        <v>1</v>
      </c>
      <c r="Q3358">
        <f t="shared" si="423"/>
        <v>3384.9217217208566</v>
      </c>
    </row>
    <row r="3359" spans="1:17">
      <c r="A3359" s="842">
        <v>43761</v>
      </c>
      <c r="B3359">
        <v>7456.895751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417"/>
        <v>0.85495128065120785</v>
      </c>
      <c r="G3359">
        <f>LN(F3359/参数实验室!$E$58)/参数实验室!$E$59</f>
        <v>-0.27278031814470094</v>
      </c>
      <c r="H3359" s="905">
        <f>INDEX(神经网络!$F$10:$BN$70,MATCH(ROUND(G3359*2,1)/2,神经网络!$D$10:$D$70,0),MATCH(ROUND(E3359*2,1)/2,神经网络!$F$8:$BN$8,0))</f>
        <v>-0.61290635485448841</v>
      </c>
      <c r="I3359">
        <f t="shared" si="418"/>
        <v>2890345.7070791903</v>
      </c>
      <c r="J3359">
        <f t="shared" si="419"/>
        <v>2975.4980850724123</v>
      </c>
      <c r="K3359">
        <f t="shared" si="420"/>
        <v>971.3821432383312</v>
      </c>
      <c r="L3359">
        <f>MIN(MAX(L3358*(1+MAX(MIN(((B3359-B3358)/B3358)/($K$7*卓尔金历!$O$8),0),-卓尔金历!$N$11))+MIN(MAX(((B3359-B3358)/B3358)/($K$7*卓尔金历!$O$8),0),卓尔金历!$N$11),0),1)</f>
        <v>0</v>
      </c>
      <c r="M3359">
        <f t="shared" si="421"/>
        <v>517207.77374523459</v>
      </c>
      <c r="N3359">
        <f t="shared" si="422"/>
        <v>-9.0348404676547478E-2</v>
      </c>
      <c r="O3359">
        <f t="shared" si="415"/>
        <v>2.5667146875149142E-2</v>
      </c>
      <c r="P3359">
        <f t="shared" si="416"/>
        <v>0</v>
      </c>
      <c r="Q3359">
        <f t="shared" si="423"/>
        <v>3587.3957182465269</v>
      </c>
    </row>
    <row r="3360" spans="1:17">
      <c r="A3360" s="842">
        <v>43762</v>
      </c>
      <c r="B3360">
        <v>7440.1183030000002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417"/>
        <v>0.8709734949223964</v>
      </c>
      <c r="G3360">
        <f>LN(F3360/参数实验室!$E$58)/参数实验室!$E$59</f>
        <v>-0.26303532156101866</v>
      </c>
      <c r="H3360" s="905">
        <f>INDEX(神经网络!$F$10:$BN$70,MATCH(ROUND(G3360*2,1)/2,神经网络!$D$10:$D$70,0),MATCH(ROUND(E3360*2,1)/2,神经网络!$F$8:$BN$8,0))</f>
        <v>-0.61290635485448841</v>
      </c>
      <c r="I3360">
        <f t="shared" si="418"/>
        <v>2894331.4725904046</v>
      </c>
      <c r="J3360">
        <f t="shared" si="419"/>
        <v>2968.8034408044264</v>
      </c>
      <c r="K3360">
        <f t="shared" si="420"/>
        <v>974.91515699879312</v>
      </c>
      <c r="L3360">
        <f>MIN(MAX(L3359*(1+MAX(MIN(((B3360-B3359)/B3359)/($K$7*卓尔金历!$O$8),0),-卓尔金历!$N$11))+MIN(MAX(((B3360-B3359)/B3359)/($K$7*卓尔金历!$O$8),0),卓尔金历!$N$11),0),1)</f>
        <v>0</v>
      </c>
      <c r="M3360">
        <f t="shared" si="421"/>
        <v>517207.77374523459</v>
      </c>
      <c r="N3360">
        <f t="shared" si="422"/>
        <v>-2.2499239040253308E-3</v>
      </c>
      <c r="O3360">
        <f t="shared" si="415"/>
        <v>2.5623804721440917E-2</v>
      </c>
      <c r="P3360">
        <f t="shared" si="416"/>
        <v>1</v>
      </c>
      <c r="Q3360">
        <f t="shared" si="423"/>
        <v>3587.3957182465269</v>
      </c>
    </row>
    <row r="3361" spans="1:17">
      <c r="A3361" s="842">
        <v>43763</v>
      </c>
      <c r="B3361">
        <v>7722.1798710000003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417"/>
        <v>0.84961070392036708</v>
      </c>
      <c r="G3361">
        <f>LN(F3361/参数实验室!$E$58)/参数实验室!$E$59</f>
        <v>-0.27606917767204936</v>
      </c>
      <c r="H3361" s="905">
        <f>INDEX(神经网络!$F$10:$BN$70,MATCH(ROUND(G3361*2,1)/2,神经网络!$D$10:$D$70,0),MATCH(ROUND(E3361*2,1)/2,神经网络!$F$8:$BN$8,0))</f>
        <v>-0.57354509836182754</v>
      </c>
      <c r="I3361">
        <f t="shared" si="418"/>
        <v>2827079.2771995859</v>
      </c>
      <c r="J3361">
        <f t="shared" si="419"/>
        <v>3081.3534459917687</v>
      </c>
      <c r="K3361">
        <f t="shared" si="420"/>
        <v>917.47971362293958</v>
      </c>
      <c r="L3361">
        <f>MIN(MAX(L3360*(1+MAX(MIN(((B3361-B3360)/B3360)/($K$7*卓尔金历!$O$8),0),-卓尔金历!$N$11))+MIN(MAX(((B3361-B3360)/B3360)/($K$7*卓尔金历!$O$8),0),卓尔金历!$N$11),0),1)</f>
        <v>1</v>
      </c>
      <c r="M3361">
        <f t="shared" si="421"/>
        <v>517207.77374523459</v>
      </c>
      <c r="N3361">
        <f t="shared" si="422"/>
        <v>3.7910898256317695E-2</v>
      </c>
      <c r="O3361">
        <f t="shared" si="415"/>
        <v>2.7120708900465852E-2</v>
      </c>
      <c r="P3361">
        <f t="shared" si="416"/>
        <v>1.7041341391740756E-2</v>
      </c>
      <c r="Q3361">
        <f t="shared" si="423"/>
        <v>3504.0395995460744</v>
      </c>
    </row>
    <row r="3362" spans="1:17">
      <c r="A3362" s="842">
        <v>43764</v>
      </c>
      <c r="B3362">
        <v>9226.5156800000004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417"/>
        <v>0.72241443175003628</v>
      </c>
      <c r="G3362">
        <f>LN(F3362/参数实验室!$E$58)/参数实验室!$E$59</f>
        <v>-0.36118962311791253</v>
      </c>
      <c r="H3362" s="905">
        <f>INDEX(神经网络!$F$10:$BN$70,MATCH(ROUND(G3362*2,1)/2,神经网络!$D$10:$D$70,0),MATCH(ROUND(E3362*2,1)/2,神经网络!$F$8:$BN$8,0))</f>
        <v>-0.57457815466802487</v>
      </c>
      <c r="I3362">
        <f t="shared" si="418"/>
        <v>2511207.7792829387</v>
      </c>
      <c r="J3362">
        <f t="shared" si="419"/>
        <v>3681.6231116076638</v>
      </c>
      <c r="K3362">
        <f t="shared" si="420"/>
        <v>682.09257253015323</v>
      </c>
      <c r="L3362">
        <f>MIN(MAX(L3361*(1+MAX(MIN(((B3362-B3361)/B3361)/($K$7*卓尔金历!$O$8),0),-卓尔金历!$N$11))+MIN(MAX(((B3362-B3361)/B3361)/($K$7*卓尔金历!$O$8),0),卓尔金历!$N$11),0),1)</f>
        <v>1</v>
      </c>
      <c r="M3362">
        <f t="shared" si="421"/>
        <v>459419.79604519933</v>
      </c>
      <c r="N3362">
        <f t="shared" si="422"/>
        <v>0.1948071443724598</v>
      </c>
      <c r="O3362">
        <f t="shared" si="415"/>
        <v>4.9806505314896964E-2</v>
      </c>
      <c r="P3362">
        <f t="shared" si="416"/>
        <v>0</v>
      </c>
      <c r="Q3362">
        <f t="shared" si="423"/>
        <v>3497.3677655018969</v>
      </c>
    </row>
    <row r="3363" spans="1:17">
      <c r="A3363" s="842">
        <v>43765</v>
      </c>
      <c r="B3363">
        <v>9517.3249400000004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417"/>
        <v>0.71248288355698397</v>
      </c>
      <c r="G3363">
        <f>LN(F3363/参数实验室!$E$58)/参数实验室!$E$59</f>
        <v>-0.36845522520511775</v>
      </c>
      <c r="H3363" s="905">
        <f>INDEX(神经网络!$F$10:$BN$70,MATCH(ROUND(G3363*2,1)/2,神经网络!$D$10:$D$70,0),MATCH(ROUND(E3363*2,1)/2,神经网络!$F$8:$BN$8,0))</f>
        <v>-0.57457815466802487</v>
      </c>
      <c r="I3363">
        <f t="shared" si="418"/>
        <v>2465729.6841927455</v>
      </c>
      <c r="J3363">
        <f t="shared" si="419"/>
        <v>3797.6636766290112</v>
      </c>
      <c r="K3363">
        <f t="shared" si="420"/>
        <v>649.27542145634277</v>
      </c>
      <c r="L3363">
        <f>MIN(MAX(L3362*(1+MAX(MIN(((B3363-B3362)/B3362)/($K$7*卓尔金历!$O$8),0),-卓尔金历!$N$11))+MIN(MAX(((B3363-B3362)/B3362)/($K$7*卓尔金历!$O$8),0),卓尔金历!$N$11),0),1)</f>
        <v>1</v>
      </c>
      <c r="M3363">
        <f t="shared" si="421"/>
        <v>451099.6811812566</v>
      </c>
      <c r="N3363">
        <f t="shared" si="422"/>
        <v>3.1518860432912632E-2</v>
      </c>
      <c r="O3363">
        <f t="shared" si="415"/>
        <v>5.0020359036468988E-2</v>
      </c>
      <c r="P3363">
        <f t="shared" si="416"/>
        <v>0.53465333331714393</v>
      </c>
      <c r="Q3363">
        <f t="shared" si="423"/>
        <v>3497.3677655018969</v>
      </c>
    </row>
    <row r="3364" spans="1:17">
      <c r="A3364" s="842">
        <v>43766</v>
      </c>
      <c r="B3364">
        <v>9349.0860379999995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417"/>
        <v>0.73647067061037996</v>
      </c>
      <c r="G3364">
        <f>LN(F3364/参数实验室!$E$58)/参数实验室!$E$59</f>
        <v>-0.35107545842482651</v>
      </c>
      <c r="H3364" s="905">
        <f>INDEX(神经网络!$F$10:$BN$70,MATCH(ROUND(G3364*2,1)/2,神经网络!$D$10:$D$70,0),MATCH(ROUND(E3364*2,1)/2,神经网络!$F$8:$BN$8,0))</f>
        <v>-0.57457815466802487</v>
      </c>
      <c r="I3364">
        <f t="shared" si="418"/>
        <v>2490773.8229771797</v>
      </c>
      <c r="J3364">
        <f t="shared" si="419"/>
        <v>3730.5319173217208</v>
      </c>
      <c r="K3364">
        <f t="shared" si="420"/>
        <v>667.67256739231789</v>
      </c>
      <c r="L3364">
        <f>MIN(MAX(L3363*(1+MAX(MIN(((B3364-B3363)/B3363)/($K$7*卓尔金历!$O$8),0),-卓尔金历!$N$11))+MIN(MAX(((B3364-B3363)/B3363)/($K$7*卓尔金历!$O$8),0),卓尔金历!$N$11),0),1)</f>
        <v>0.47986289163260465</v>
      </c>
      <c r="M3364">
        <f t="shared" si="421"/>
        <v>455681.44985344418</v>
      </c>
      <c r="N3364">
        <f t="shared" si="422"/>
        <v>-1.7677120730943643E-2</v>
      </c>
      <c r="O3364">
        <f t="shared" si="415"/>
        <v>5.032261604960292E-2</v>
      </c>
      <c r="P3364">
        <f t="shared" si="416"/>
        <v>1</v>
      </c>
      <c r="Q3364">
        <f t="shared" si="423"/>
        <v>3516.3599193631162</v>
      </c>
    </row>
    <row r="3365" spans="1:17">
      <c r="A3365" s="842">
        <v>43767</v>
      </c>
      <c r="B3365">
        <v>9338.6346880000001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417"/>
        <v>0.73600245117544094</v>
      </c>
      <c r="G3365">
        <f>LN(F3365/参数实验室!$E$58)/参数实验室!$E$59</f>
        <v>-0.35140924634682513</v>
      </c>
      <c r="H3365" s="905">
        <f>INDEX(神经网络!$F$10:$BN$70,MATCH(ROUND(G3365*2,1)/2,神经网络!$D$10:$D$70,0),MATCH(ROUND(E3365*2,1)/2,神经网络!$F$8:$BN$8,0))</f>
        <v>-0.57457815466802487</v>
      </c>
      <c r="I3365">
        <f t="shared" si="418"/>
        <v>2492373.7001368329</v>
      </c>
      <c r="J3365">
        <f t="shared" si="419"/>
        <v>3726.3615530106399</v>
      </c>
      <c r="K3365">
        <f t="shared" si="420"/>
        <v>668.84913465339105</v>
      </c>
      <c r="L3365">
        <f>MIN(MAX(L3364*(1+MAX(MIN(((B3365-B3364)/B3364)/($K$7*卓尔金历!$O$8),0),-卓尔金历!$N$11))+MIN(MAX(((B3365-B3364)/B3364)/($K$7*卓尔金历!$O$8),0),卓尔金历!$N$11),0),1)</f>
        <v>0.46407854124833803</v>
      </c>
      <c r="M3365">
        <f t="shared" si="421"/>
        <v>455821.90280225844</v>
      </c>
      <c r="N3365">
        <f t="shared" si="422"/>
        <v>-1.1179007185856606E-3</v>
      </c>
      <c r="O3365">
        <f t="shared" si="415"/>
        <v>5.0355944656781434E-2</v>
      </c>
      <c r="P3365">
        <f t="shared" si="416"/>
        <v>1</v>
      </c>
      <c r="Q3365">
        <f t="shared" si="423"/>
        <v>3518.6185523502672</v>
      </c>
    </row>
    <row r="3366" spans="1:17">
      <c r="A3366" s="842">
        <v>43768</v>
      </c>
      <c r="B3366">
        <v>9065.2320479999998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417"/>
        <v>0.75173638125495901</v>
      </c>
      <c r="G3366">
        <f>LN(F3366/参数实验室!$E$58)/参数实验室!$E$59</f>
        <v>-0.34030739898997164</v>
      </c>
      <c r="H3366" s="905">
        <f>INDEX(神经网络!$F$10:$BN$70,MATCH(ROUND(G3366*2,1)/2,神经网络!$D$10:$D$70,0),MATCH(ROUND(E3366*2,1)/2,神经网络!$F$8:$BN$8,0))</f>
        <v>-0.6182786324765972</v>
      </c>
      <c r="I3366">
        <f t="shared" si="418"/>
        <v>2534299.5222226502</v>
      </c>
      <c r="J3366">
        <f t="shared" si="419"/>
        <v>3617.2666884800942</v>
      </c>
      <c r="K3366">
        <f t="shared" si="420"/>
        <v>700.61174374939833</v>
      </c>
      <c r="L3366">
        <f>MIN(MAX(L3365*(1+MAX(MIN(((B3366-B3365)/B3365)/($K$7*卓尔金历!$O$8),0),-卓尔金历!$N$11))+MIN(MAX(((B3366-B3365)/B3365)/($K$7*卓尔金历!$O$8),0),卓尔金历!$N$11),0),1)</f>
        <v>6.4302175900339265E-2</v>
      </c>
      <c r="M3366">
        <f t="shared" si="421"/>
        <v>459380.30557718728</v>
      </c>
      <c r="N3366">
        <f t="shared" si="422"/>
        <v>-2.9276510874905341E-2</v>
      </c>
      <c r="O3366">
        <f t="shared" si="415"/>
        <v>5.0111709228955505E-2</v>
      </c>
      <c r="P3366">
        <f t="shared" si="416"/>
        <v>0.61488989298576302</v>
      </c>
      <c r="Q3366">
        <f t="shared" si="423"/>
        <v>3577.8074995798079</v>
      </c>
    </row>
    <row r="3367" spans="1:17">
      <c r="A3367" s="842">
        <v>43769</v>
      </c>
      <c r="B3367">
        <v>9200.8134680000003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417"/>
        <v>0.74289399972867698</v>
      </c>
      <c r="G3367">
        <f>LN(F3367/参数实验室!$E$58)/参数实验室!$E$59</f>
        <v>-0.34651764856017819</v>
      </c>
      <c r="H3367" s="905">
        <f>INDEX(神经网络!$F$10:$BN$70,MATCH(ROUND(G3367*2,1)/2,神经网络!$D$10:$D$70,0),MATCH(ROUND(E3367*2,1)/2,神经网络!$F$8:$BN$8,0))</f>
        <v>-0.6182786324765972</v>
      </c>
      <c r="I3367">
        <f t="shared" si="418"/>
        <v>2510864.6045560972</v>
      </c>
      <c r="J3367">
        <f t="shared" si="419"/>
        <v>3671.3672511072837</v>
      </c>
      <c r="K3367">
        <f t="shared" si="420"/>
        <v>683.90450554866743</v>
      </c>
      <c r="L3367">
        <f>MIN(MAX(L3366*(1+MAX(MIN(((B3367-B3366)/B3366)/($K$7*卓尔金历!$O$8),0),-卓尔金历!$N$11))+MIN(MAX(((B3367-B3366)/B3366)/($K$7*卓尔金历!$O$8),0),卓尔金历!$N$11),0),1)</f>
        <v>0.50437805333080332</v>
      </c>
      <c r="M3367">
        <f t="shared" si="421"/>
        <v>459107.15411365725</v>
      </c>
      <c r="N3367">
        <f t="shared" si="422"/>
        <v>1.4956199607699269E-2</v>
      </c>
      <c r="O3367">
        <f t="shared" si="415"/>
        <v>5.0054393584976466E-2</v>
      </c>
      <c r="P3367">
        <f t="shared" si="416"/>
        <v>1</v>
      </c>
      <c r="Q3367">
        <f t="shared" si="423"/>
        <v>3557.4642739954074</v>
      </c>
    </row>
    <row r="3368" spans="1:17">
      <c r="A3368" s="842">
        <v>43770</v>
      </c>
      <c r="B3368">
        <v>9130.4625209999995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417"/>
        <v>0.75550011394652772</v>
      </c>
      <c r="G3368">
        <f>LN(F3368/参数实验室!$E$58)/参数实验室!$E$59</f>
        <v>-0.33768615881634834</v>
      </c>
      <c r="H3368" s="905">
        <f>INDEX(神经网络!$F$10:$BN$70,MATCH(ROUND(G3368*2,1)/2,神经网络!$D$10:$D$70,0),MATCH(ROUND(E3368*2,1)/2,神经网络!$F$8:$BN$8,0))</f>
        <v>-0.57457815466802487</v>
      </c>
      <c r="I3368">
        <f t="shared" si="418"/>
        <v>2522734.6191776809</v>
      </c>
      <c r="J3368">
        <f t="shared" si="419"/>
        <v>3643.2953677027904</v>
      </c>
      <c r="K3368">
        <f t="shared" si="420"/>
        <v>692.432088142319</v>
      </c>
      <c r="L3368">
        <f>MIN(MAX(L3367*(1+MAX(MIN(((B3368-B3367)/B3367)/($K$7*卓尔金历!$O$8),0),-卓尔金历!$N$11))+MIN(MAX(((B3368-B3367)/B3367)/($K$7*卓尔金历!$O$8),0),卓尔金历!$N$11),0),1)</f>
        <v>0.39090147977087775</v>
      </c>
      <c r="M3368">
        <f t="shared" si="421"/>
        <v>460201.86188417493</v>
      </c>
      <c r="N3368">
        <f t="shared" si="422"/>
        <v>-7.6461659878964095E-3</v>
      </c>
      <c r="O3368">
        <f t="shared" si="415"/>
        <v>4.9829058579651683E-2</v>
      </c>
      <c r="P3368">
        <f t="shared" si="416"/>
        <v>1</v>
      </c>
      <c r="Q3368">
        <f t="shared" si="423"/>
        <v>3574.2820477899263</v>
      </c>
    </row>
    <row r="3369" spans="1:17">
      <c r="A3369" s="842">
        <v>43771</v>
      </c>
      <c r="B3369">
        <v>9290.7941800000008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417"/>
        <v>0.74522326959997298</v>
      </c>
      <c r="G3369">
        <f>LN(F3369/参数实验室!$E$58)/参数实验室!$E$59</f>
        <v>-0.34487459564630951</v>
      </c>
      <c r="H3369" s="905">
        <f>INDEX(神经网络!$F$10:$BN$70,MATCH(ROUND(G3369*2,1)/2,神经网络!$D$10:$D$70,0),MATCH(ROUND(E3369*2,1)/2,神经网络!$F$8:$BN$8,0))</f>
        <v>-0.57457815466802487</v>
      </c>
      <c r="I3369">
        <f t="shared" si="418"/>
        <v>2497281.1381235728</v>
      </c>
      <c r="J3369">
        <f t="shared" si="419"/>
        <v>3707.2719284944592</v>
      </c>
      <c r="K3369">
        <f t="shared" si="420"/>
        <v>673.61693080273471</v>
      </c>
      <c r="L3369">
        <f>MIN(MAX(L3368*(1+MAX(MIN(((B3369-B3368)/B3368)/($K$7*卓尔金历!$O$8),0),-卓尔金历!$N$11))+MIN(MAX(((B3369-B3368)/B3368)/($K$7*卓尔金历!$O$8),0),卓尔金历!$N$11),0),1)</f>
        <v>0.9075947667757015</v>
      </c>
      <c r="M3369">
        <f t="shared" si="421"/>
        <v>458386.80055367848</v>
      </c>
      <c r="N3369">
        <f t="shared" si="422"/>
        <v>1.75600807331764E-2</v>
      </c>
      <c r="O3369">
        <f t="shared" si="415"/>
        <v>4.9894367784420648E-2</v>
      </c>
      <c r="P3369">
        <f t="shared" si="416"/>
        <v>1</v>
      </c>
      <c r="Q3369">
        <f t="shared" si="423"/>
        <v>3538.2188330174131</v>
      </c>
    </row>
    <row r="3370" spans="1:17">
      <c r="A3370" s="842">
        <v>43772</v>
      </c>
      <c r="B3370">
        <v>9171.7332989999995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417"/>
        <v>0.75874711203810818</v>
      </c>
      <c r="G3370">
        <f>LN(F3370/参数实验室!$E$58)/参数实验室!$E$59</f>
        <v>-0.33543526786672401</v>
      </c>
      <c r="H3370" s="905">
        <f>INDEX(神经网络!$F$10:$BN$70,MATCH(ROUND(G3370*2,1)/2,神经网络!$D$10:$D$70,0),MATCH(ROUND(E3370*2,1)/2,神经网络!$F$8:$BN$8,0))</f>
        <v>-0.6182786324765972</v>
      </c>
      <c r="I3370">
        <f t="shared" si="418"/>
        <v>2515669.0663446863</v>
      </c>
      <c r="J3370">
        <f t="shared" si="419"/>
        <v>3659.7634966681148</v>
      </c>
      <c r="K3370">
        <f t="shared" si="420"/>
        <v>687.38569271893562</v>
      </c>
      <c r="L3370">
        <f>MIN(MAX(L3369*(1+MAX(MIN(((B3370-B3369)/B3369)/($K$7*卓尔金历!$O$8),0),-卓尔金历!$N$11))+MIN(MAX(((B3370-B3369)/B3369)/($K$7*卓尔金历!$O$8),0),卓尔金历!$N$11),0),1)</f>
        <v>0.56536754902969144</v>
      </c>
      <c r="M3370">
        <f t="shared" si="421"/>
        <v>461450.09997809387</v>
      </c>
      <c r="N3370">
        <f t="shared" si="422"/>
        <v>-1.2814930423956634E-2</v>
      </c>
      <c r="O3370">
        <f t="shared" si="415"/>
        <v>5.0055225462277572E-2</v>
      </c>
      <c r="P3370">
        <f t="shared" si="416"/>
        <v>1</v>
      </c>
      <c r="Q3370">
        <f t="shared" si="423"/>
        <v>3564.2713718921523</v>
      </c>
    </row>
    <row r="3371" spans="1:17">
      <c r="A3371" s="842">
        <v>43773</v>
      </c>
      <c r="B3371">
        <v>9292.5196820000001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417"/>
        <v>0.75426061561932345</v>
      </c>
      <c r="G3371">
        <f>LN(F3371/参数实验室!$E$58)/参数实验室!$E$59</f>
        <v>-0.33854795875835203</v>
      </c>
      <c r="H3371" s="905">
        <f>INDEX(神经网络!$F$10:$BN$70,MATCH(ROUND(G3371*2,1)/2,神经网络!$D$10:$D$70,0),MATCH(ROUND(E3371*2,1)/2,神经网络!$F$8:$BN$8,0))</f>
        <v>-0.57457815466802487</v>
      </c>
      <c r="I3371">
        <f t="shared" si="418"/>
        <v>2495185.5597530613</v>
      </c>
      <c r="J3371">
        <f t="shared" si="419"/>
        <v>3707.9604493036836</v>
      </c>
      <c r="K3371">
        <f t="shared" si="420"/>
        <v>672.92669214463467</v>
      </c>
      <c r="L3371">
        <f>MIN(MAX(L3370*(1+MAX(MIN(((B3371-B3370)/B3370)/($K$7*卓尔金历!$O$8),0),-卓尔金历!$N$11))+MIN(MAX(((B3371-B3370)/B3370)/($K$7*卓尔金历!$O$8),0),卓尔金历!$N$11),0),1)</f>
        <v>0.95286858652461015</v>
      </c>
      <c r="M3371">
        <f t="shared" si="421"/>
        <v>459325.84610836976</v>
      </c>
      <c r="N3371">
        <f t="shared" si="422"/>
        <v>1.3169417280501385E-2</v>
      </c>
      <c r="O3371">
        <f t="shared" si="415"/>
        <v>4.9878272705417753E-2</v>
      </c>
      <c r="P3371">
        <f t="shared" si="416"/>
        <v>1</v>
      </c>
      <c r="Q3371">
        <f t="shared" si="423"/>
        <v>3535.2497580729005</v>
      </c>
    </row>
    <row r="3372" spans="1:17">
      <c r="A3372" s="842">
        <v>43774</v>
      </c>
      <c r="B3372">
        <v>9345.7594260000005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417"/>
        <v>0.7425309600516995</v>
      </c>
      <c r="G3372">
        <f>LN(F3372/参数实验室!$E$58)/参数实验室!$E$59</f>
        <v>-0.34677419850543112</v>
      </c>
      <c r="H3372" s="905">
        <f>INDEX(神经网络!$F$10:$BN$70,MATCH(ROUND(G3372*2,1)/2,神经网络!$D$10:$D$70,0),MATCH(ROUND(E3372*2,1)/2,神经网络!$F$8:$BN$8,0))</f>
        <v>-0.57457815466802487</v>
      </c>
      <c r="I3372">
        <f t="shared" si="418"/>
        <v>2486971.5648792312</v>
      </c>
      <c r="J3372">
        <f t="shared" si="419"/>
        <v>3729.2045113921881</v>
      </c>
      <c r="K3372">
        <f t="shared" si="420"/>
        <v>666.89063506221976</v>
      </c>
      <c r="L3372">
        <f>MIN(MAX(L3371*(1+MAX(MIN(((B3372-B3371)/B3371)/($K$7*卓尔金历!$O$8),0),-卓尔金历!$N$11))+MIN(MAX(((B3372-B3371)/B3371)/($K$7*卓尔金历!$O$8),0),卓尔金历!$N$11),0),1)</f>
        <v>1</v>
      </c>
      <c r="M3372">
        <f t="shared" si="421"/>
        <v>457885.04022740124</v>
      </c>
      <c r="N3372">
        <f t="shared" si="422"/>
        <v>5.7293119435762986E-3</v>
      </c>
      <c r="O3372">
        <f t="shared" ref="O3372:O3435" si="424">STDEVP(N3352:N3372)</f>
        <v>4.9840739668049479E-2</v>
      </c>
      <c r="P3372">
        <f t="shared" ref="P3372:P3435" si="425">MIN(O3371*MAX(1-LN(MAX(ABS(N3372),0.0001)/O3372),0)+MAX(-LN(MAX(ABS(N3372),0.0001)/O3372),0),1)</f>
        <v>1</v>
      </c>
      <c r="Q3372">
        <f t="shared" si="423"/>
        <v>3523.6119368787949</v>
      </c>
    </row>
    <row r="3373" spans="1:17">
      <c r="A3373" s="842">
        <v>43775</v>
      </c>
      <c r="B3373">
        <v>9335.9798150000006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417"/>
        <v>0.74403363017553814</v>
      </c>
      <c r="G3373">
        <f>LN(F3373/参数实验室!$E$58)/参数实验室!$E$59</f>
        <v>-0.34571311745490546</v>
      </c>
      <c r="H3373" s="905">
        <f>INDEX(神经网络!$F$10:$BN$70,MATCH(ROUND(G3373*2,1)/2,神经网络!$D$10:$D$70,0),MATCH(ROUND(E3373*2,1)/2,神经网络!$F$8:$BN$8,0))</f>
        <v>-0.57457815466802487</v>
      </c>
      <c r="I3373">
        <f t="shared" si="418"/>
        <v>2488466.8599885106</v>
      </c>
      <c r="J3373">
        <f t="shared" si="419"/>
        <v>3725.3021886596557</v>
      </c>
      <c r="K3373">
        <f t="shared" si="420"/>
        <v>667.99060424245693</v>
      </c>
      <c r="L3373">
        <f>MIN(MAX(L3372*(1+MAX(MIN(((B3373-B3372)/B3372)/($K$7*卓尔金历!$O$8),0),-卓尔金历!$N$11))+MIN(MAX(((B3373-B3372)/B3372)/($K$7*卓尔金历!$O$8),0),卓尔金历!$N$11),0),1)</f>
        <v>0.96920974442444274</v>
      </c>
      <c r="M3373">
        <f t="shared" si="421"/>
        <v>458160.34424411505</v>
      </c>
      <c r="N3373">
        <f t="shared" si="422"/>
        <v>-1.0464222921031919E-3</v>
      </c>
      <c r="O3373">
        <f t="shared" si="424"/>
        <v>4.9003856782628245E-2</v>
      </c>
      <c r="P3373">
        <f t="shared" si="425"/>
        <v>1</v>
      </c>
      <c r="Q3373">
        <f t="shared" si="423"/>
        <v>3525.7305134522549</v>
      </c>
    </row>
    <row r="3374" spans="1:17">
      <c r="A3374" s="842">
        <v>43776</v>
      </c>
      <c r="B3374">
        <v>9213.4308139999994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417"/>
        <v>0.83298993881173355</v>
      </c>
      <c r="G3374">
        <f>LN(F3374/参数实验室!$E$58)/参数实验室!$E$59</f>
        <v>-0.2864385538548172</v>
      </c>
      <c r="H3374" s="905">
        <f>INDEX(神经网络!$F$10:$BN$70,MATCH(ROUND(G3374*2,1)/2,神经网络!$D$10:$D$70,0),MATCH(ROUND(E3374*2,1)/2,神经网络!$F$8:$BN$8,0))</f>
        <v>-0.52727718468203988</v>
      </c>
      <c r="I3374">
        <f t="shared" si="418"/>
        <v>2507235.4152256474</v>
      </c>
      <c r="J3374">
        <f t="shared" si="419"/>
        <v>3676.4019049519025</v>
      </c>
      <c r="K3374">
        <f t="shared" si="420"/>
        <v>681.9807736059937</v>
      </c>
      <c r="L3374">
        <f>MIN(MAX(L3373*(1+MAX(MIN(((B3374-B3373)/B3373)/($K$7*卓尔金历!$O$8),0),-卓尔金历!$N$11))+MIN(MAX(((B3374-B3373)/B3373)/($K$7*卓尔金历!$O$8),0),卓尔金历!$N$11),0),1)</f>
        <v>0.59486309186072173</v>
      </c>
      <c r="M3374">
        <f t="shared" si="421"/>
        <v>461509.49155114242</v>
      </c>
      <c r="N3374">
        <f t="shared" si="422"/>
        <v>-1.3126528059015648E-2</v>
      </c>
      <c r="O3374">
        <f t="shared" si="424"/>
        <v>4.921197961255129E-2</v>
      </c>
      <c r="P3374">
        <f t="shared" si="425"/>
        <v>1</v>
      </c>
      <c r="Q3374">
        <f t="shared" si="423"/>
        <v>3552.3223354921483</v>
      </c>
    </row>
    <row r="3375" spans="1:17">
      <c r="A3375" s="842">
        <v>43777</v>
      </c>
      <c r="B3375">
        <v>8773.5941879999991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417"/>
        <v>0.88998942242848134</v>
      </c>
      <c r="G3375">
        <f>LN(F3375/参数实验室!$E$58)/参数实验室!$E$59</f>
        <v>-0.25169950715215322</v>
      </c>
      <c r="H3375" s="905">
        <f>INDEX(神经网络!$F$10:$BN$70,MATCH(ROUND(G3375*2,1)/2,神经网络!$D$10:$D$70,0),MATCH(ROUND(E3375*2,1)/2,神经网络!$F$8:$BN$8,0))</f>
        <v>-0.47518314929909339</v>
      </c>
      <c r="I3375">
        <f t="shared" si="418"/>
        <v>2570346.2762796544</v>
      </c>
      <c r="J3375">
        <f t="shared" si="419"/>
        <v>3500.8954902038881</v>
      </c>
      <c r="K3375">
        <f t="shared" si="420"/>
        <v>734.19680292425994</v>
      </c>
      <c r="L3375">
        <f>MIN(MAX(L3374*(1+MAX(MIN(((B3375-B3374)/B3374)/($K$7*卓尔金历!$O$8),0),-卓尔金历!$N$11))+MIN(MAX(((B3375-B3374)/B3374)/($K$7*卓尔金历!$O$8),0),卓尔金历!$N$11),0),1)</f>
        <v>0</v>
      </c>
      <c r="M3375">
        <f t="shared" si="421"/>
        <v>468419.94670959446</v>
      </c>
      <c r="N3375">
        <f t="shared" si="422"/>
        <v>-4.7738636657656271E-2</v>
      </c>
      <c r="O3375">
        <f t="shared" si="424"/>
        <v>5.0339991754474574E-2</v>
      </c>
      <c r="P3375">
        <f t="shared" si="425"/>
        <v>0.10488186943888306</v>
      </c>
      <c r="Q3375">
        <f t="shared" si="423"/>
        <v>3641.7395956237078</v>
      </c>
    </row>
    <row r="3376" spans="1:17">
      <c r="A3376" s="842">
        <v>43778</v>
      </c>
      <c r="B3376">
        <v>8805.3029609999994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417"/>
        <v>0.91274429824811565</v>
      </c>
      <c r="G3376">
        <f>LN(F3376/参数实验室!$E$58)/参数实验室!$E$59</f>
        <v>-0.23844893911503953</v>
      </c>
      <c r="H3376" s="905">
        <f>INDEX(神经网络!$F$10:$BN$70,MATCH(ROUND(G3376*2,1)/2,神经网络!$D$10:$D$70,0),MATCH(ROUND(E3376*2,1)/2,神经网络!$F$8:$BN$8,0))</f>
        <v>-0.47518314929909339</v>
      </c>
      <c r="I3376">
        <f t="shared" si="418"/>
        <v>2565932.0503149503</v>
      </c>
      <c r="J3376">
        <f t="shared" si="419"/>
        <v>3513.5481269701786</v>
      </c>
      <c r="K3376">
        <f t="shared" si="420"/>
        <v>730.2965428646678</v>
      </c>
      <c r="L3376">
        <f>MIN(MAX(L3375*(1+MAX(MIN(((B3376-B3375)/B3375)/($K$7*卓尔金历!$O$8),0),-卓尔金历!$N$11))+MIN(MAX(((B3376-B3375)/B3375)/($K$7*卓尔金历!$O$8),0),卓尔金历!$N$11),0),1)</f>
        <v>0.10634282790328083</v>
      </c>
      <c r="M3376">
        <f t="shared" si="421"/>
        <v>468419.94670959446</v>
      </c>
      <c r="N3376">
        <f t="shared" si="422"/>
        <v>3.6141143892168695E-3</v>
      </c>
      <c r="O3376">
        <f t="shared" si="424"/>
        <v>5.0330467662504423E-2</v>
      </c>
      <c r="P3376">
        <f t="shared" si="425"/>
        <v>1</v>
      </c>
      <c r="Q3376">
        <f t="shared" si="423"/>
        <v>3641.0836433624727</v>
      </c>
    </row>
    <row r="3377" spans="1:17">
      <c r="A3377" s="842">
        <v>43779</v>
      </c>
      <c r="B3377">
        <v>8821.0262280000006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417"/>
        <v>0.90881343766479494</v>
      </c>
      <c r="G3377">
        <f>LN(F3377/参数实验室!$E$58)/参数实验室!$E$59</f>
        <v>-0.24071417752260429</v>
      </c>
      <c r="H3377" s="905">
        <f>INDEX(神经网络!$F$10:$BN$70,MATCH(ROUND(G3377*2,1)/2,神经网络!$D$10:$D$70,0),MATCH(ROUND(E3377*2,1)/2,神经网络!$F$8:$BN$8,0))</f>
        <v>-0.42888697995018582</v>
      </c>
      <c r="I3377">
        <f t="shared" si="418"/>
        <v>2563754.818513805</v>
      </c>
      <c r="J3377">
        <f t="shared" si="419"/>
        <v>3519.8221252144631</v>
      </c>
      <c r="K3377">
        <f t="shared" si="420"/>
        <v>728.37624383010416</v>
      </c>
      <c r="L3377">
        <f>MIN(MAX(L3376*(1+MAX(MIN(((B3377-B3376)/B3376)/($K$7*卓尔金历!$O$8),0),-卓尔金历!$N$11))+MIN(MAX(((B3377-B3376)/B3376)/($K$7*卓尔金历!$O$8),0),卓尔金历!$N$11),0),1)</f>
        <v>0.15888460976356911</v>
      </c>
      <c r="M3377">
        <f t="shared" si="421"/>
        <v>468377.67954616953</v>
      </c>
      <c r="N3377">
        <f t="shared" si="422"/>
        <v>1.7856588319154843E-3</v>
      </c>
      <c r="O3377">
        <f t="shared" si="424"/>
        <v>5.0310821325389589E-2</v>
      </c>
      <c r="P3377">
        <f t="shared" si="425"/>
        <v>1</v>
      </c>
      <c r="Q3377">
        <f t="shared" si="423"/>
        <v>3637.9941293209818</v>
      </c>
    </row>
    <row r="3378" spans="1:17">
      <c r="A3378" s="842">
        <v>43780</v>
      </c>
      <c r="B3378">
        <v>8746.5583060000008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417"/>
        <v>0.90251499170649896</v>
      </c>
      <c r="G3378">
        <f>LN(F3378/参数实验室!$E$58)/参数实验室!$E$59</f>
        <v>-0.2443642920976109</v>
      </c>
      <c r="H3378" s="905">
        <f>INDEX(神经网络!$F$10:$BN$70,MATCH(ROUND(G3378*2,1)/2,神经网络!$D$10:$D$70,0),MATCH(ROUND(E3378*2,1)/2,神经网络!$F$8:$BN$8,0))</f>
        <v>-0.47518314929909339</v>
      </c>
      <c r="I3378">
        <f t="shared" si="418"/>
        <v>2573037.4150327928</v>
      </c>
      <c r="J3378">
        <f t="shared" si="419"/>
        <v>3490.1074601971054</v>
      </c>
      <c r="K3378">
        <f t="shared" si="420"/>
        <v>737.23730411655561</v>
      </c>
      <c r="L3378">
        <f>MIN(MAX(L3377*(1+MAX(MIN(((B3378-B3377)/B3377)/($K$7*卓尔金历!$O$8),0),-卓尔金历!$N$11))+MIN(MAX(((B3378-B3377)/B3377)/($K$7*卓尔金历!$O$8),0),卓尔金历!$N$11),0),1)</f>
        <v>0.11941723275063246</v>
      </c>
      <c r="M3378">
        <f t="shared" si="421"/>
        <v>468647.12509051658</v>
      </c>
      <c r="N3378">
        <f t="shared" si="422"/>
        <v>-8.4420927990919263E-3</v>
      </c>
      <c r="O3378">
        <f t="shared" si="424"/>
        <v>5.0169169143765152E-2</v>
      </c>
      <c r="P3378">
        <f t="shared" si="425"/>
        <v>1</v>
      </c>
      <c r="Q3378">
        <f t="shared" si="423"/>
        <v>3651.1662280712471</v>
      </c>
    </row>
    <row r="3379" spans="1:17">
      <c r="A3379" s="842">
        <v>43781</v>
      </c>
      <c r="B3379">
        <v>8646.1241989999999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417"/>
        <v>0.88221556404223478</v>
      </c>
      <c r="G3379">
        <f>LN(F3379/参数实验室!$E$58)/参数实验室!$E$59</f>
        <v>-0.25630412930991392</v>
      </c>
      <c r="H3379" s="905">
        <f>INDEX(神经网络!$F$10:$BN$70,MATCH(ROUND(G3379*2,1)/2,神经网络!$D$10:$D$70,0),MATCH(ROUND(E3379*2,1)/2,神经网络!$F$8:$BN$8,0))</f>
        <v>-0.47518314929909339</v>
      </c>
      <c r="I3379">
        <f t="shared" si="418"/>
        <v>2587076.8994709626</v>
      </c>
      <c r="J3379">
        <f t="shared" si="419"/>
        <v>3450.0316024899107</v>
      </c>
      <c r="K3379">
        <f t="shared" si="420"/>
        <v>749.87049324529437</v>
      </c>
      <c r="L3379">
        <f>MIN(MAX(L3378*(1+MAX(MIN(((B3379-B3378)/B3378)/($K$7*卓尔金历!$O$8),0),-卓尔金历!$N$11))+MIN(MAX(((B3379-B3378)/B3378)/($K$7*卓尔金历!$O$8),0),卓尔金历!$N$11),0),1)</f>
        <v>7.9069666737497477E-2</v>
      </c>
      <c r="M3379">
        <f t="shared" si="421"/>
        <v>468952.48921905505</v>
      </c>
      <c r="N3379">
        <f t="shared" si="422"/>
        <v>-1.1482700221766628E-2</v>
      </c>
      <c r="O3379">
        <f t="shared" si="424"/>
        <v>5.0266734686652506E-2</v>
      </c>
      <c r="P3379">
        <f t="shared" si="425"/>
        <v>1</v>
      </c>
      <c r="Q3379">
        <f t="shared" si="423"/>
        <v>3671.0883990978678</v>
      </c>
    </row>
    <row r="3380" spans="1:17">
      <c r="A3380" s="842">
        <v>43782</v>
      </c>
      <c r="B3380">
        <v>8739.2029110000003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417"/>
        <v>0.8730786210943946</v>
      </c>
      <c r="G3380">
        <f>LN(F3380/参数实验室!$E$58)/参数实验室!$E$59</f>
        <v>-0.26176829002107593</v>
      </c>
      <c r="H3380" s="905">
        <f>INDEX(神经网络!$F$10:$BN$70,MATCH(ROUND(G3380*2,1)/2,神经网络!$D$10:$D$70,0),MATCH(ROUND(E3380*2,1)/2,神经网络!$F$8:$BN$8,0))</f>
        <v>-0.47518314929909339</v>
      </c>
      <c r="I3380">
        <f t="shared" si="418"/>
        <v>2573842.6515897955</v>
      </c>
      <c r="J3380">
        <f t="shared" si="419"/>
        <v>3487.1724635888295</v>
      </c>
      <c r="K3380">
        <f t="shared" si="420"/>
        <v>738.08871756830774</v>
      </c>
      <c r="L3380">
        <f>MIN(MAX(L3379*(1+MAX(MIN(((B3380-B3379)/B3379)/($K$7*卓尔金历!$O$8),0),-卓尔金历!$N$11))+MIN(MAX(((B3380-B3379)/B3379)/($K$7*卓尔金历!$O$8),0),卓尔金历!$N$11),0),1)</f>
        <v>0.39583322010189903</v>
      </c>
      <c r="M3380">
        <f t="shared" si="421"/>
        <v>468762.80610078439</v>
      </c>
      <c r="N3380">
        <f t="shared" si="422"/>
        <v>1.0765368372890806E-2</v>
      </c>
      <c r="O3380">
        <f t="shared" si="424"/>
        <v>4.5657052761697257E-2</v>
      </c>
      <c r="P3380">
        <f t="shared" si="425"/>
        <v>1</v>
      </c>
      <c r="Q3380">
        <f t="shared" si="423"/>
        <v>3652.3088669249842</v>
      </c>
    </row>
    <row r="3381" spans="1:17">
      <c r="A3381" s="842">
        <v>43783</v>
      </c>
      <c r="B3381">
        <v>8641.6050919999998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417"/>
        <v>0.8733732894120545</v>
      </c>
      <c r="G3381">
        <f>LN(F3381/参数实验室!$E$58)/参数实验室!$E$59</f>
        <v>-0.26159117909299484</v>
      </c>
      <c r="H3381" s="905">
        <f>INDEX(神经网络!$F$10:$BN$70,MATCH(ROUND(G3381*2,1)/2,神经网络!$D$10:$D$70,0),MATCH(ROUND(E3381*2,1)/2,神经网络!$F$8:$BN$8,0))</f>
        <v>-0.47518314929909339</v>
      </c>
      <c r="I3381">
        <f t="shared" si="418"/>
        <v>2587501.4128604042</v>
      </c>
      <c r="J3381">
        <f t="shared" si="419"/>
        <v>3448.2283596025559</v>
      </c>
      <c r="K3381">
        <f t="shared" si="420"/>
        <v>750.38574682989986</v>
      </c>
      <c r="L3381">
        <f>MIN(MAX(L3380*(1+MAX(MIN(((B3381-B3380)/B3380)/($K$7*卓尔金历!$O$8),0),-卓尔金历!$N$11))+MIN(MAX(((B3381-B3380)/B3380)/($K$7*卓尔金历!$O$8),0),卓尔金历!$N$11),0),1)</f>
        <v>0.26576031508819931</v>
      </c>
      <c r="M3381">
        <f t="shared" si="421"/>
        <v>469747.48516846279</v>
      </c>
      <c r="N3381">
        <f t="shared" si="422"/>
        <v>-1.1167817018775767E-2</v>
      </c>
      <c r="O3381">
        <f t="shared" si="424"/>
        <v>4.5796633173795426E-2</v>
      </c>
      <c r="P3381">
        <f t="shared" si="425"/>
        <v>1</v>
      </c>
      <c r="Q3381">
        <f t="shared" si="423"/>
        <v>3671.6907879095647</v>
      </c>
    </row>
    <row r="3382" spans="1:17">
      <c r="A3382" s="842">
        <v>43784</v>
      </c>
      <c r="B3382">
        <v>8472.2521319999996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417"/>
        <v>0.88181292678743428</v>
      </c>
      <c r="G3382">
        <f>LN(F3382/参数实验室!$E$58)/参数实验室!$E$59</f>
        <v>-0.25654372384690211</v>
      </c>
      <c r="H3382" s="905">
        <f>INDEX(神经网络!$F$10:$BN$70,MATCH(ROUND(G3382*2,1)/2,神经网络!$D$10:$D$70,0),MATCH(ROUND(E3382*2,1)/2,神经网络!$F$8:$BN$8,0))</f>
        <v>-0.52573451718377562</v>
      </c>
      <c r="I3382">
        <f t="shared" si="418"/>
        <v>2611597.1381391818</v>
      </c>
      <c r="J3382">
        <f t="shared" si="419"/>
        <v>3380.6520617692695</v>
      </c>
      <c r="K3382">
        <f t="shared" si="420"/>
        <v>772.51284380102652</v>
      </c>
      <c r="L3382">
        <f>MIN(MAX(L3381*(1+MAX(MIN(((B3382-B3381)/B3381)/($K$7*卓尔金历!$O$8),0),-卓尔金历!$N$11))+MIN(MAX(((B3382-B3381)/B3381)/($K$7*卓尔金历!$O$8),0),卓尔金历!$N$11),0),1)</f>
        <v>0.11251231457700488</v>
      </c>
      <c r="M3382">
        <f t="shared" si="421"/>
        <v>470910.04148780636</v>
      </c>
      <c r="N3382">
        <f t="shared" si="422"/>
        <v>-1.9597396339804899E-2</v>
      </c>
      <c r="O3382">
        <f t="shared" si="424"/>
        <v>4.5651850807772572E-2</v>
      </c>
      <c r="P3382">
        <f t="shared" si="425"/>
        <v>0.93017187046033523</v>
      </c>
      <c r="Q3382">
        <f t="shared" si="423"/>
        <v>3705.8828668372757</v>
      </c>
    </row>
    <row r="3383" spans="1:17">
      <c r="A3383" s="842">
        <v>43785</v>
      </c>
      <c r="B3383">
        <v>8493.7054750000007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417"/>
        <v>0.88110547063677169</v>
      </c>
      <c r="G3383">
        <f>LN(F3383/参数实验室!$E$58)/参数实验室!$E$59</f>
        <v>-0.2569649699368548</v>
      </c>
      <c r="H3383" s="905">
        <f>INDEX(神经网络!$F$10:$BN$70,MATCH(ROUND(G3383*2,1)/2,神经网络!$D$10:$D$70,0),MATCH(ROUND(E3383*2,1)/2,神经网络!$F$8:$BN$8,0))</f>
        <v>-0.52573451718377562</v>
      </c>
      <c r="I3383">
        <f t="shared" si="418"/>
        <v>2608120.4256292894</v>
      </c>
      <c r="J3383">
        <f t="shared" si="419"/>
        <v>3389.2125114719952</v>
      </c>
      <c r="K3383">
        <f t="shared" si="420"/>
        <v>769.5358189553408</v>
      </c>
      <c r="L3383">
        <f>MIN(MAX(L3382*(1+MAX(MIN(((B3383-B3382)/B3382)/($K$7*卓尔金历!$O$8),0),-卓尔金历!$N$11))+MIN(MAX(((B3383-B3382)/B3382)/($K$7*卓尔金历!$O$8),0),卓尔金历!$N$11),0),1)</f>
        <v>0.18702023044198884</v>
      </c>
      <c r="M3383">
        <f t="shared" si="421"/>
        <v>470839.50714788155</v>
      </c>
      <c r="N3383">
        <f t="shared" si="422"/>
        <v>2.5321889228214771E-3</v>
      </c>
      <c r="O3383">
        <f t="shared" si="424"/>
        <v>1.7081203974283136E-2</v>
      </c>
      <c r="P3383">
        <f t="shared" si="425"/>
        <v>1</v>
      </c>
      <c r="Q3383">
        <f t="shared" si="423"/>
        <v>3701.293872874764</v>
      </c>
    </row>
    <row r="3384" spans="1:17">
      <c r="A3384" s="842">
        <v>43786</v>
      </c>
      <c r="B3384">
        <v>8543.3922870000006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417"/>
        <v>0.87997174101903675</v>
      </c>
      <c r="G3384">
        <f>LN(F3384/参数实验室!$E$58)/参数实验室!$E$59</f>
        <v>-0.25764074116584401</v>
      </c>
      <c r="H3384" s="905">
        <f>INDEX(神经网络!$F$10:$BN$70,MATCH(ROUND(G3384*2,1)/2,神经网络!$D$10:$D$70,0),MATCH(ROUND(E3384*2,1)/2,神经网络!$F$8:$BN$8,0))</f>
        <v>-0.47518314929909339</v>
      </c>
      <c r="I3384">
        <f t="shared" si="418"/>
        <v>2600099.2492358745</v>
      </c>
      <c r="J3384">
        <f t="shared" si="419"/>
        <v>3409.038859981632</v>
      </c>
      <c r="K3384">
        <f t="shared" si="420"/>
        <v>762.70742459353596</v>
      </c>
      <c r="L3384">
        <f>MIN(MAX(L3383*(1+MAX(MIN(((B3384-B3383)/B3383)/($K$7*卓尔金历!$O$8),0),-卓尔金历!$N$11))+MIN(MAX(((B3384-B3383)/B3383)/($K$7*卓尔金历!$O$8),0),卓尔金历!$N$11),0),1)</f>
        <v>0.35914772443263177</v>
      </c>
      <c r="M3384">
        <f t="shared" si="421"/>
        <v>470568.69264965219</v>
      </c>
      <c r="N3384">
        <f t="shared" si="422"/>
        <v>5.849839289370923E-3</v>
      </c>
      <c r="O3384">
        <f t="shared" si="424"/>
        <v>1.5340834858405919E-2</v>
      </c>
      <c r="P3384">
        <f t="shared" si="425"/>
        <v>0.99765329066719066</v>
      </c>
      <c r="Q3384">
        <f t="shared" si="423"/>
        <v>3689.9106826100624</v>
      </c>
    </row>
    <row r="3385" spans="1:17">
      <c r="A3385" s="842">
        <v>43787</v>
      </c>
      <c r="B3385">
        <v>8434.0261649999993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417"/>
        <v>0.89290932879148832</v>
      </c>
      <c r="G3385">
        <f>LN(F3385/参数实验室!$E$58)/参数实验室!$E$59</f>
        <v>-0.249980367431902</v>
      </c>
      <c r="H3385" s="905">
        <f>INDEX(神经网络!$F$10:$BN$70,MATCH(ROUND(G3385*2,1)/2,神经网络!$D$10:$D$70,0),MATCH(ROUND(E3385*2,1)/2,神经网络!$F$8:$BN$8,0))</f>
        <v>-0.52573451718377562</v>
      </c>
      <c r="I3385">
        <f t="shared" si="418"/>
        <v>2615915.495624017</v>
      </c>
      <c r="J3385">
        <f t="shared" si="419"/>
        <v>3365.3988927017945</v>
      </c>
      <c r="K3385">
        <f t="shared" si="420"/>
        <v>777.2973068057081</v>
      </c>
      <c r="L3385">
        <f>MIN(MAX(L3384*(1+MAX(MIN(((B3385-B3384)/B3384)/($K$7*卓尔金历!$O$8),0),-卓尔金历!$N$11))+MIN(MAX(((B3385-B3384)/B3384)/($K$7*卓尔金历!$O$8),0),卓尔金历!$N$11),0),1)</f>
        <v>0.22386825402431904</v>
      </c>
      <c r="M3385">
        <f t="shared" si="421"/>
        <v>471596.73177836178</v>
      </c>
      <c r="N3385">
        <f t="shared" si="422"/>
        <v>-1.2801252514931047E-2</v>
      </c>
      <c r="O3385">
        <f t="shared" si="424"/>
        <v>1.5183423667556675E-2</v>
      </c>
      <c r="P3385">
        <f t="shared" si="425"/>
        <v>0.18862018687002527</v>
      </c>
      <c r="Q3385">
        <f t="shared" si="423"/>
        <v>3712.3035129252216</v>
      </c>
    </row>
    <row r="3386" spans="1:17">
      <c r="A3386" s="842">
        <v>43788</v>
      </c>
      <c r="B3386">
        <v>8111.0407640000003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417"/>
        <v>0.92811390807109495</v>
      </c>
      <c r="G3386">
        <f>LN(F3386/参数实验室!$E$58)/参数实验室!$E$59</f>
        <v>-0.2296845603295756</v>
      </c>
      <c r="H3386" s="905">
        <f>INDEX(神经网络!$F$10:$BN$70,MATCH(ROUND(G3386*2,1)/2,神经网络!$D$10:$D$70,0),MATCH(ROUND(E3386*2,1)/2,神经网络!$F$8:$BN$8,0))</f>
        <v>-0.57111060903130884</v>
      </c>
      <c r="I3386">
        <f t="shared" si="418"/>
        <v>2668582.443446754</v>
      </c>
      <c r="J3386">
        <f t="shared" si="419"/>
        <v>3236.5191987550252</v>
      </c>
      <c r="K3386">
        <f t="shared" si="420"/>
        <v>824.5223586108383</v>
      </c>
      <c r="L3386">
        <f>MIN(MAX(L3385*(1+MAX(MIN(((B3386-B3385)/B3385)/($K$7*卓尔金历!$O$8),0),-卓尔金历!$N$11))+MIN(MAX(((B3386-B3385)/B3385)/($K$7*卓尔金历!$O$8),0),卓尔金历!$N$11),0),1)</f>
        <v>0</v>
      </c>
      <c r="M3386">
        <f t="shared" si="421"/>
        <v>473722.31316852366</v>
      </c>
      <c r="N3386">
        <f t="shared" si="422"/>
        <v>-3.8295518022026319E-2</v>
      </c>
      <c r="O3386">
        <f t="shared" si="424"/>
        <v>1.6741197191799832E-2</v>
      </c>
      <c r="P3386">
        <f t="shared" si="425"/>
        <v>2.6197435607847796E-3</v>
      </c>
      <c r="Q3386">
        <f t="shared" si="423"/>
        <v>3726.4011422513004</v>
      </c>
    </row>
    <row r="3387" spans="1:17">
      <c r="A3387" s="842">
        <v>43789</v>
      </c>
      <c r="B3387">
        <v>8118.3876840000003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417"/>
        <v>0.93871777077355945</v>
      </c>
      <c r="G3387">
        <f>LN(F3387/参数实验室!$E$58)/参数实验室!$E$59</f>
        <v>-0.22372200877151391</v>
      </c>
      <c r="H3387" s="905">
        <f>INDEX(神经网络!$F$10:$BN$70,MATCH(ROUND(G3387*2,1)/2,神经网络!$D$10:$D$70,0),MATCH(ROUND(E3387*2,1)/2,神经网络!$F$8:$BN$8,0))</f>
        <v>-0.47296584440234324</v>
      </c>
      <c r="I3387">
        <f t="shared" si="418"/>
        <v>2667201.9651633408</v>
      </c>
      <c r="J3387">
        <f t="shared" si="419"/>
        <v>3239.4508136147674</v>
      </c>
      <c r="K3387">
        <f t="shared" si="420"/>
        <v>823.35004252993178</v>
      </c>
      <c r="L3387">
        <f>MIN(MAX(L3386*(1+MAX(MIN(((B3387-B3386)/B3386)/($K$7*卓尔金历!$O$8),0),-卓尔金历!$N$11))+MIN(MAX(((B3387-B3386)/B3386)/($K$7*卓尔金历!$O$8),0),卓尔金历!$N$11),0),1)</f>
        <v>2.665232114874572E-2</v>
      </c>
      <c r="M3387">
        <f t="shared" si="421"/>
        <v>473722.31316852366</v>
      </c>
      <c r="N3387">
        <f t="shared" si="422"/>
        <v>9.0579251341066922E-4</v>
      </c>
      <c r="O3387">
        <f t="shared" si="424"/>
        <v>1.6007613135401909E-2</v>
      </c>
      <c r="P3387">
        <f t="shared" si="425"/>
        <v>1</v>
      </c>
      <c r="Q3387">
        <f t="shared" si="423"/>
        <v>3726.3960921819694</v>
      </c>
    </row>
    <row r="3388" spans="1:17">
      <c r="A3388" s="842">
        <v>43790</v>
      </c>
      <c r="B3388">
        <v>7668.2567470000004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417"/>
        <v>1.0168747473212374</v>
      </c>
      <c r="G3388">
        <f>LN(F3388/参数实验室!$E$58)/参数实验室!$E$59</f>
        <v>-0.18174714307382586</v>
      </c>
      <c r="H3388" s="905">
        <f>INDEX(神经网络!$F$10:$BN$70,MATCH(ROUND(G3388*2,1)/2,神经网络!$D$10:$D$70,0),MATCH(ROUND(E3388*2,1)/2,神经网络!$F$8:$BN$8,0))</f>
        <v>-0.52216762790515436</v>
      </c>
      <c r="I3388">
        <f t="shared" si="418"/>
        <v>2737146.6563840457</v>
      </c>
      <c r="J3388">
        <f t="shared" si="419"/>
        <v>3059.8366972586768</v>
      </c>
      <c r="K3388">
        <f t="shared" si="420"/>
        <v>894.54011020793018</v>
      </c>
      <c r="L3388">
        <f>MIN(MAX(L3387*(1+MAX(MIN(((B3388-B3387)/B3387)/($K$7*卓尔金历!$O$8),0),-卓尔金历!$N$11))+MIN(MAX(((B3388-B3387)/B3387)/($K$7*卓尔金历!$O$8),0),卓尔金历!$N$11),0),1)</f>
        <v>0</v>
      </c>
      <c r="M3388">
        <f t="shared" si="421"/>
        <v>474053.41206534667</v>
      </c>
      <c r="N3388">
        <f t="shared" si="422"/>
        <v>-5.5445853846957022E-2</v>
      </c>
      <c r="O3388">
        <f t="shared" si="424"/>
        <v>1.8614210894750023E-2</v>
      </c>
      <c r="P3388">
        <f t="shared" si="425"/>
        <v>0</v>
      </c>
      <c r="Q3388">
        <f t="shared" si="423"/>
        <v>3824.1170849819077</v>
      </c>
    </row>
    <row r="3389" spans="1:17">
      <c r="A3389" s="842">
        <v>43791</v>
      </c>
      <c r="B3389">
        <v>7063.2600709999997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417"/>
        <v>1.1330036847796541</v>
      </c>
      <c r="G3389">
        <f>LN(F3389/参数实验室!$E$58)/参数实验室!$E$59</f>
        <v>-0.12499032762643189</v>
      </c>
      <c r="H3389" s="905">
        <f>INDEX(神经网络!$F$10:$BN$70,MATCH(ROUND(G3389*2,1)/2,神经网络!$D$10:$D$70,0),MATCH(ROUND(E3389*2,1)/2,神经网络!$F$8:$BN$8,0))</f>
        <v>-0.36794061526089811</v>
      </c>
      <c r="I3389">
        <f t="shared" si="418"/>
        <v>2849909.067798201</v>
      </c>
      <c r="J3389">
        <f t="shared" si="419"/>
        <v>2818.4270663580751</v>
      </c>
      <c r="K3389">
        <f t="shared" si="420"/>
        <v>1011.1700607107803</v>
      </c>
      <c r="L3389">
        <f>MIN(MAX(L3388*(1+MAX(MIN(((B3389-B3388)/B3388)/($K$7*卓尔金历!$O$8),0),-卓尔金历!$N$11))+MIN(MAX(((B3389-B3388)/B3388)/($K$7*卓尔金历!$O$8),0),卓尔金历!$N$11),0),1)</f>
        <v>0</v>
      </c>
      <c r="M3389">
        <f t="shared" si="421"/>
        <v>474053.41206534667</v>
      </c>
      <c r="N3389">
        <f t="shared" si="422"/>
        <v>-7.8896246690838751E-2</v>
      </c>
      <c r="O3389">
        <f t="shared" si="424"/>
        <v>2.3899491017593116E-2</v>
      </c>
      <c r="P3389">
        <f t="shared" si="425"/>
        <v>0</v>
      </c>
      <c r="Q3389">
        <f t="shared" si="423"/>
        <v>3824.1170849819077</v>
      </c>
    </row>
    <row r="3390" spans="1:17">
      <c r="A3390" s="842">
        <v>43792</v>
      </c>
      <c r="B3390">
        <v>7262.9697699999997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417"/>
        <v>1.0712932568078142</v>
      </c>
      <c r="G3390">
        <f>LN(F3390/参数实验室!$E$58)/参数实验室!$E$59</f>
        <v>-0.15438512702648854</v>
      </c>
      <c r="H3390" s="905">
        <f>INDEX(神经网络!$F$10:$BN$70,MATCH(ROUND(G3390*2,1)/2,神经网络!$D$10:$D$70,0),MATCH(ROUND(E3390*2,1)/2,神经网络!$F$8:$BN$8,0))</f>
        <v>-0.46789075911576716</v>
      </c>
      <c r="I3390">
        <f t="shared" si="418"/>
        <v>2820260.5700478656</v>
      </c>
      <c r="J3390">
        <f t="shared" si="419"/>
        <v>2898.1165037308851</v>
      </c>
      <c r="K3390">
        <f t="shared" si="420"/>
        <v>973.13567843708427</v>
      </c>
      <c r="L3390">
        <f>MIN(MAX(L3389*(1+MAX(MIN(((B3390-B3389)/B3389)/($K$7*卓尔金历!$O$8),0),-卓尔金历!$N$11))+MIN(MAX(((B3390-B3389)/B3389)/($K$7*卓尔金历!$O$8),0),卓尔金历!$N$11),0),1)</f>
        <v>0.83195583221753366</v>
      </c>
      <c r="M3390">
        <f t="shared" si="421"/>
        <v>474053.41206534667</v>
      </c>
      <c r="N3390">
        <f t="shared" si="422"/>
        <v>2.8274436590542469E-2</v>
      </c>
      <c r="O3390">
        <f t="shared" si="424"/>
        <v>2.4625331171957074E-2</v>
      </c>
      <c r="P3390">
        <f t="shared" si="425"/>
        <v>2.0597000552099957E-2</v>
      </c>
      <c r="Q3390">
        <f t="shared" si="423"/>
        <v>3824.1170849819077</v>
      </c>
    </row>
    <row r="3391" spans="1:17">
      <c r="A3391" s="842">
        <v>43793</v>
      </c>
      <c r="B3391">
        <v>7081.6408099999999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417"/>
        <v>1.1045149304882635</v>
      </c>
      <c r="G3391">
        <f>LN(F3391/参数实验室!$E$58)/参数实验室!$E$59</f>
        <v>-0.13835624631486512</v>
      </c>
      <c r="H3391" s="905">
        <f>INDEX(神经网络!$F$10:$BN$70,MATCH(ROUND(G3391*2,1)/2,神经网络!$D$10:$D$70,0),MATCH(ROUND(E3391*2,1)/2,神经网络!$F$8:$BN$8,0))</f>
        <v>-0.51404497234356328</v>
      </c>
      <c r="I3391">
        <f t="shared" si="418"/>
        <v>2853205.3520141002</v>
      </c>
      <c r="J3391">
        <f t="shared" si="419"/>
        <v>2825.7614660228928</v>
      </c>
      <c r="K3391">
        <f t="shared" si="420"/>
        <v>1009.7120320739008</v>
      </c>
      <c r="L3391">
        <f>MIN(MAX(L3390*(1+MAX(MIN(((B3391-B3390)/B3390)/($K$7*卓尔金历!$O$8),0),-卓尔金历!$N$11))+MIN(MAX(((B3391-B3390)/B3390)/($K$7*卓尔金历!$O$8),0),卓尔金历!$N$11),0),1)</f>
        <v>0.22078936813331895</v>
      </c>
      <c r="M3391">
        <f t="shared" si="421"/>
        <v>478660.4835346067</v>
      </c>
      <c r="N3391">
        <f t="shared" si="422"/>
        <v>-2.4966228105338766E-2</v>
      </c>
      <c r="O3391">
        <f t="shared" si="424"/>
        <v>2.479526631528621E-2</v>
      </c>
      <c r="P3391">
        <f t="shared" si="425"/>
        <v>2.4456123743154704E-2</v>
      </c>
      <c r="Q3391">
        <f t="shared" si="423"/>
        <v>3825.0371797549624</v>
      </c>
    </row>
    <row r="3392" spans="1:17">
      <c r="A3392" s="842">
        <v>43794</v>
      </c>
      <c r="B3392">
        <v>7227.5637569999999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417"/>
        <v>1.0941299044703814</v>
      </c>
      <c r="G3392">
        <f>LN(F3392/参数实验室!$E$58)/参数实验室!$E$59</f>
        <v>-0.1433144490603416</v>
      </c>
      <c r="H3392" s="905">
        <f>INDEX(神经网络!$F$10:$BN$70,MATCH(ROUND(G3392*2,1)/2,神经网络!$D$10:$D$70,0),MATCH(ROUND(E3392*2,1)/2,神经网络!$F$8:$BN$8,0))</f>
        <v>-0.46789075911576716</v>
      </c>
      <c r="I3392">
        <f t="shared" si="418"/>
        <v>2822983.3073719628</v>
      </c>
      <c r="J3392">
        <f t="shared" si="419"/>
        <v>2883.9885706875107</v>
      </c>
      <c r="K3392">
        <f t="shared" si="420"/>
        <v>978.84691224660264</v>
      </c>
      <c r="L3392">
        <f>MIN(MAX(L3391*(1+MAX(MIN(((B3392-B3391)/B3391)/($K$7*卓尔金历!$O$8),0),-卓尔金历!$N$11))+MIN(MAX(((B3392-B3391)/B3391)/($K$7*卓尔金历!$O$8),0),卓尔金历!$N$11),0),1)</f>
        <v>0.82710115032873555</v>
      </c>
      <c r="M3392">
        <f t="shared" si="421"/>
        <v>477541.05455788958</v>
      </c>
      <c r="N3392">
        <f t="shared" si="422"/>
        <v>2.0605810279722452E-2</v>
      </c>
      <c r="O3392">
        <f t="shared" si="424"/>
        <v>2.5200877632439313E-2</v>
      </c>
      <c r="P3392">
        <f t="shared" si="425"/>
        <v>0.23109242770996558</v>
      </c>
      <c r="Q3392">
        <f t="shared" si="423"/>
        <v>3824.0463156479955</v>
      </c>
    </row>
    <row r="3393" spans="1:17">
      <c r="A3393" s="842">
        <v>43795</v>
      </c>
      <c r="B3393">
        <v>7072.6546070000004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417"/>
        <v>1.112831053026424</v>
      </c>
      <c r="G3393">
        <f>LN(F3393/参数实验室!$E$58)/参数实验室!$E$59</f>
        <v>-0.13441931357220935</v>
      </c>
      <c r="H3393" s="905">
        <f>INDEX(神经网络!$F$10:$BN$70,MATCH(ROUND(G3393*2,1)/2,神经网络!$D$10:$D$70,0),MATCH(ROUND(E3393*2,1)/2,神经网络!$F$8:$BN$8,0))</f>
        <v>-0.46789075911576716</v>
      </c>
      <c r="I3393">
        <f t="shared" si="418"/>
        <v>2851293.1801407584</v>
      </c>
      <c r="J3393">
        <f t="shared" si="419"/>
        <v>2822.1757340090066</v>
      </c>
      <c r="K3393">
        <f t="shared" si="420"/>
        <v>1010.317375272159</v>
      </c>
      <c r="L3393">
        <f>MIN(MAX(L3392*(1+MAX(MIN(((B3393-B3392)/B3392)/($K$7*卓尔金历!$O$8),0),-卓尔金历!$N$11))+MIN(MAX(((B3393-B3392)/B3392)/($K$7*卓尔金历!$O$8),0),卓尔金历!$N$11),0),1)</f>
        <v>0.30548614627527315</v>
      </c>
      <c r="M3393">
        <f t="shared" si="421"/>
        <v>481502.00078361487</v>
      </c>
      <c r="N3393">
        <f t="shared" si="422"/>
        <v>-2.1433107366222504E-2</v>
      </c>
      <c r="O3393">
        <f t="shared" si="424"/>
        <v>2.4975909554746958E-2</v>
      </c>
      <c r="P3393">
        <f t="shared" si="425"/>
        <v>0.18203092319455899</v>
      </c>
      <c r="Q3393">
        <f t="shared" si="423"/>
        <v>3832.9084527829009</v>
      </c>
    </row>
    <row r="3394" spans="1:17">
      <c r="A3394" s="842">
        <v>43796</v>
      </c>
      <c r="B3394">
        <v>7257.2835649999997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417"/>
        <v>1.080999753796998</v>
      </c>
      <c r="G3394">
        <f>LN(F3394/参数实验室!$E$58)/参数实验室!$E$59</f>
        <v>-0.14965107947567552</v>
      </c>
      <c r="H3394" s="905">
        <f>INDEX(神经网络!$F$10:$BN$70,MATCH(ROUND(G3394*2,1)/2,神经网络!$D$10:$D$70,0),MATCH(ROUND(E3394*2,1)/2,神经网络!$F$8:$BN$8,0))</f>
        <v>-0.42438257751774672</v>
      </c>
      <c r="I3394">
        <f t="shared" si="418"/>
        <v>2816467.1708095483</v>
      </c>
      <c r="J3394">
        <f t="shared" si="419"/>
        <v>2895.8475579585693</v>
      </c>
      <c r="K3394">
        <f t="shared" si="420"/>
        <v>972.58820239661361</v>
      </c>
      <c r="L3394">
        <f>MIN(MAX(L3393*(1+MAX(MIN(((B3394-B3393)/B3393)/($K$7*卓尔金历!$O$8),0),-卓尔金历!$N$11))+MIN(MAX(((B3394-B3393)/B3393)/($K$7*卓尔金历!$O$8),0),卓尔金历!$N$11),0),1)</f>
        <v>1</v>
      </c>
      <c r="M3394">
        <f t="shared" si="421"/>
        <v>479705.40054637229</v>
      </c>
      <c r="N3394">
        <f t="shared" si="422"/>
        <v>2.6104619588982469E-2</v>
      </c>
      <c r="O3394">
        <f t="shared" si="424"/>
        <v>2.6225591727645839E-2</v>
      </c>
      <c r="P3394">
        <f t="shared" si="425"/>
        <v>2.9714806861359674E-2</v>
      </c>
      <c r="Q3394">
        <f t="shared" si="423"/>
        <v>3824.3865719894279</v>
      </c>
    </row>
    <row r="3395" spans="1:17">
      <c r="A3395" s="842">
        <v>43797</v>
      </c>
      <c r="B3395">
        <v>7572.6485910000001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417"/>
        <v>1.0145604894608531</v>
      </c>
      <c r="G3395">
        <f>LN(F3395/参数实验室!$E$58)/参数实验室!$E$59</f>
        <v>-0.18294299524595709</v>
      </c>
      <c r="H3395" s="905">
        <f>INDEX(神经网络!$F$10:$BN$70,MATCH(ROUND(G3395*2,1)/2,神经网络!$D$10:$D$70,0),MATCH(ROUND(E3395*2,1)/2,神经网络!$F$8:$BN$8,0))</f>
        <v>-0.52216762790515436</v>
      </c>
      <c r="I3395">
        <f t="shared" si="418"/>
        <v>2764527.2031001383</v>
      </c>
      <c r="J3395">
        <f t="shared" si="419"/>
        <v>3021.6865212880452</v>
      </c>
      <c r="K3395">
        <f t="shared" si="420"/>
        <v>914.89543459382799</v>
      </c>
      <c r="L3395">
        <f>MIN(MAX(L3394*(1+MAX(MIN(((B3395-B3394)/B3394)/($K$7*卓尔金历!$O$8),0),-卓尔金历!$N$11))+MIN(MAX(((B3395-B3394)/B3394)/($K$7*卓尔金历!$O$8),0),卓尔金历!$N$11),0),1)</f>
        <v>1</v>
      </c>
      <c r="M3395">
        <f t="shared" si="421"/>
        <v>470858.89834934985</v>
      </c>
      <c r="N3395">
        <f t="shared" si="422"/>
        <v>4.3454968126217956E-2</v>
      </c>
      <c r="O3395">
        <f t="shared" si="424"/>
        <v>2.8715526418480287E-2</v>
      </c>
      <c r="P3395">
        <f t="shared" si="425"/>
        <v>1.5360664245139124E-2</v>
      </c>
      <c r="Q3395">
        <f t="shared" si="423"/>
        <v>3822.290859612116</v>
      </c>
    </row>
    <row r="3396" spans="1:17">
      <c r="A3396" s="842">
        <v>43798</v>
      </c>
      <c r="B3396">
        <v>7755.2317270000003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417"/>
        <v>0.9895727323377761</v>
      </c>
      <c r="G3396">
        <f>LN(F3396/参数实验室!$E$58)/参数实验室!$E$59</f>
        <v>-0.19603155129872643</v>
      </c>
      <c r="H3396" s="905">
        <f>INDEX(神经网络!$F$10:$BN$70,MATCH(ROUND(G3396*2,1)/2,神经网络!$D$10:$D$70,0),MATCH(ROUND(E3396*2,1)/2,神经网络!$F$8:$BN$8,0))</f>
        <v>-0.47296584440234324</v>
      </c>
      <c r="I3396">
        <f t="shared" si="418"/>
        <v>2729722.0402565659</v>
      </c>
      <c r="J3396">
        <f t="shared" si="419"/>
        <v>3094.5420082997366</v>
      </c>
      <c r="K3396">
        <f t="shared" si="420"/>
        <v>882.108574689016</v>
      </c>
      <c r="L3396">
        <f>MIN(MAX(L3395*(1+MAX(MIN(((B3396-B3395)/B3395)/($K$7*卓尔金历!$O$8),0),-卓尔金历!$N$11))+MIN(MAX(((B3396-B3395)/B3395)/($K$7*卓尔金历!$O$8),0),卓尔金历!$N$11),0),1)</f>
        <v>1</v>
      </c>
      <c r="M3396">
        <f t="shared" si="421"/>
        <v>464930.8247839979</v>
      </c>
      <c r="N3396">
        <f t="shared" si="422"/>
        <v>2.4110868714679039E-2</v>
      </c>
      <c r="O3396">
        <f t="shared" si="424"/>
        <v>2.8156081257500413E-2</v>
      </c>
      <c r="P3396">
        <f t="shared" si="425"/>
        <v>0.18826996178234218</v>
      </c>
      <c r="Q3396">
        <f t="shared" si="423"/>
        <v>3821.5516688503044</v>
      </c>
    </row>
    <row r="3397" spans="1:17">
      <c r="A3397" s="842">
        <v>43799</v>
      </c>
      <c r="B3397">
        <v>7583.9391509999996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426">C3397/B3397</f>
        <v>1.0165005875585775</v>
      </c>
      <c r="G3397">
        <f>LN(F3397/参数实验室!$E$58)/参数实验室!$E$59</f>
        <v>-0.18194029901807118</v>
      </c>
      <c r="H3397" s="905">
        <f>INDEX(神经网络!$F$10:$BN$70,MATCH(ROUND(G3397*2,1)/2,神经网络!$D$10:$D$70,0),MATCH(ROUND(E3397*2,1)/2,神经网络!$F$8:$BN$8,0))</f>
        <v>-0.52216762790515436</v>
      </c>
      <c r="I3397">
        <f t="shared" si="418"/>
        <v>2758238.2609255309</v>
      </c>
      <c r="J3397">
        <f t="shared" si="419"/>
        <v>3026.19175252383</v>
      </c>
      <c r="K3397">
        <f t="shared" si="420"/>
        <v>911.45521714715301</v>
      </c>
      <c r="L3397">
        <f>MIN(MAX(L3396*(1+MAX(MIN(((B3397-B3396)/B3396)/($K$7*卓尔金历!$O$8),0),-卓尔金历!$N$11))+MIN(MAX(((B3397-B3396)/B3396)/($K$7*卓尔金历!$O$8),0),卓尔金历!$N$11),0),1)</f>
        <v>0.35009470943318644</v>
      </c>
      <c r="M3397">
        <f t="shared" si="421"/>
        <v>469787.75519662636</v>
      </c>
      <c r="N3397">
        <f t="shared" si="422"/>
        <v>-2.2087357545183605E-2</v>
      </c>
      <c r="O3397">
        <f t="shared" si="424"/>
        <v>2.8293587244435016E-2</v>
      </c>
      <c r="P3397">
        <f t="shared" si="425"/>
        <v>0.28275815757394174</v>
      </c>
      <c r="Q3397">
        <f t="shared" si="423"/>
        <v>3829.0677993275517</v>
      </c>
    </row>
    <row r="3398" spans="1:17">
      <c r="A3398" s="842">
        <v>43800</v>
      </c>
      <c r="B3398">
        <v>7375.0369780000001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426"/>
        <v>1.0389917785982388</v>
      </c>
      <c r="G3398">
        <f>LN(F3398/参数实验室!$E$58)/参数实验室!$E$59</f>
        <v>-0.17045393799844649</v>
      </c>
      <c r="H3398" s="905">
        <f>INDEX(神经网络!$F$10:$BN$70,MATCH(ROUND(G3398*2,1)/2,神经网络!$D$10:$D$70,0),MATCH(ROUND(E3398*2,1)/2,神经网络!$F$8:$BN$8,0))</f>
        <v>-0.42438257751774672</v>
      </c>
      <c r="I3398">
        <f t="shared" si="418"/>
        <v>2797910.7857147544</v>
      </c>
      <c r="J3398">
        <f t="shared" si="419"/>
        <v>2942.834275567604</v>
      </c>
      <c r="K3398">
        <f t="shared" si="420"/>
        <v>950.75377126872115</v>
      </c>
      <c r="L3398">
        <f>MIN(MAX(L3397*(1+MAX(MIN(((B3398-B3397)/B3397)/($K$7*卓尔金历!$O$8),0),-卓尔金历!$N$11))+MIN(MAX(((B3398-B3397)/B3397)/($K$7*卓尔金历!$O$8),0),卓尔金历!$N$11),0),1)</f>
        <v>6.6342026590013883E-2</v>
      </c>
      <c r="M3398">
        <f t="shared" si="421"/>
        <v>472153.37693516572</v>
      </c>
      <c r="N3398">
        <f t="shared" si="422"/>
        <v>-2.7545338753470112E-2</v>
      </c>
      <c r="O3398">
        <f t="shared" si="424"/>
        <v>2.8564002833720643E-2</v>
      </c>
      <c r="P3398">
        <f t="shared" si="425"/>
        <v>6.5634993126279961E-2</v>
      </c>
      <c r="Q3398">
        <f t="shared" si="423"/>
        <v>3844.6405833735107</v>
      </c>
    </row>
    <row r="3399" spans="1:17">
      <c r="A3399" s="842">
        <v>43801</v>
      </c>
      <c r="B3399">
        <v>7290.98063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426"/>
        <v>1.0431932772807271</v>
      </c>
      <c r="G3399">
        <f>LN(F3399/参数实验室!$E$58)/参数实验室!$E$59</f>
        <v>-0.1683358010372949</v>
      </c>
      <c r="H3399" s="905">
        <f>INDEX(神经网络!$F$10:$BN$70,MATCH(ROUND(G3399*2,1)/2,神经网络!$D$10:$D$70,0),MATCH(ROUND(E3399*2,1)/2,神经网络!$F$8:$BN$8,0))</f>
        <v>-0.46789075911576716</v>
      </c>
      <c r="I3399">
        <f t="shared" si="418"/>
        <v>2811443.8992002583</v>
      </c>
      <c r="J3399">
        <f t="shared" si="419"/>
        <v>2909.2935756753409</v>
      </c>
      <c r="K3399">
        <f t="shared" si="420"/>
        <v>966.36651684339949</v>
      </c>
      <c r="L3399">
        <f>MIN(MAX(L3398*(1+MAX(MIN(((B3399-B3398)/B3398)/($K$7*卓尔金历!$O$8),0),-卓尔金历!$N$11))+MIN(MAX(((B3399-B3398)/B3398)/($K$7*卓尔金历!$O$8),0),卓尔金历!$N$11),0),1)</f>
        <v>4.4093494625798715E-2</v>
      </c>
      <c r="M3399">
        <f t="shared" si="421"/>
        <v>472304.88498060079</v>
      </c>
      <c r="N3399">
        <f t="shared" si="422"/>
        <v>-1.1397413769007962E-2</v>
      </c>
      <c r="O3399">
        <f t="shared" si="424"/>
        <v>2.857274779874933E-2</v>
      </c>
      <c r="P3399">
        <f t="shared" si="425"/>
        <v>0.97388315508804957</v>
      </c>
      <c r="Q3399">
        <f t="shared" si="423"/>
        <v>3845.8611319016741</v>
      </c>
    </row>
    <row r="3400" spans="1:17">
      <c r="A3400" s="842">
        <v>43802</v>
      </c>
      <c r="B3400">
        <v>7332.6219879999999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426"/>
        <v>1.0210252747587838</v>
      </c>
      <c r="G3400">
        <f>LN(F3400/参数实验室!$E$58)/参数实验室!$E$59</f>
        <v>-0.17960923238638585</v>
      </c>
      <c r="H3400" s="905">
        <f>INDEX(神经网络!$F$10:$BN$70,MATCH(ROUND(G3400*2,1)/2,神经网络!$D$10:$D$70,0),MATCH(ROUND(E3400*2,1)/2,神经网络!$F$8:$BN$8,0))</f>
        <v>-0.56552955144251094</v>
      </c>
      <c r="I3400">
        <f t="shared" si="418"/>
        <v>2803930.9088763911</v>
      </c>
      <c r="J3400">
        <f t="shared" si="419"/>
        <v>2925.9095758349513</v>
      </c>
      <c r="K3400">
        <f t="shared" si="420"/>
        <v>958.31085554865388</v>
      </c>
      <c r="L3400">
        <f>MIN(MAX(L3399*(1+MAX(MIN(((B3400-B3399)/B3399)/($K$7*卓尔金历!$O$8),0),-卓尔金历!$N$11))+MIN(MAX(((B3400-B3399)/B3399)/($K$7*卓尔金历!$O$8),0),卓尔金历!$N$11),0),1)</f>
        <v>0.21214610029330083</v>
      </c>
      <c r="M3400">
        <f t="shared" si="421"/>
        <v>472249.23303329054</v>
      </c>
      <c r="N3400">
        <f t="shared" si="422"/>
        <v>5.7113521641600981E-3</v>
      </c>
      <c r="O3400">
        <f t="shared" si="424"/>
        <v>2.8713381180077047E-2</v>
      </c>
      <c r="P3400">
        <f t="shared" si="425"/>
        <v>1</v>
      </c>
      <c r="Q3400">
        <f t="shared" si="423"/>
        <v>3835.8522892861652</v>
      </c>
    </row>
    <row r="3401" spans="1:17">
      <c r="A3401" s="842">
        <v>43803</v>
      </c>
      <c r="B3401">
        <v>7440.2420359999996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426"/>
        <v>0.98442646174151971</v>
      </c>
      <c r="G3401">
        <f>LN(F3401/参数实验室!$E$58)/参数实验室!$E$59</f>
        <v>-0.19876817556550011</v>
      </c>
      <c r="H3401" s="905">
        <f>INDEX(神经网络!$F$10:$BN$70,MATCH(ROUND(G3401*2,1)/2,神经网络!$D$10:$D$70,0),MATCH(ROUND(E3401*2,1)/2,神经网络!$F$8:$BN$8,0))</f>
        <v>-0.56552955144251094</v>
      </c>
      <c r="I3401">
        <f t="shared" si="418"/>
        <v>2780657.6877252236</v>
      </c>
      <c r="J3401">
        <f t="shared" si="419"/>
        <v>2968.8528135349629</v>
      </c>
      <c r="K3401">
        <f t="shared" si="420"/>
        <v>936.61015293457456</v>
      </c>
      <c r="L3401">
        <f>MIN(MAX(L3400*(1+MAX(MIN(((B3401-B3400)/B3400)/($K$7*卓尔金历!$O$8),0),-卓尔金历!$N$11))+MIN(MAX(((B3401-B3400)/B3400)/($K$7*卓尔金历!$O$8),0),卓尔金历!$N$11),0),1)</f>
        <v>0.64400333098900731</v>
      </c>
      <c r="M3401">
        <f t="shared" si="421"/>
        <v>471417.66937248933</v>
      </c>
      <c r="N3401">
        <f t="shared" si="422"/>
        <v>1.4676884772748738E-2</v>
      </c>
      <c r="O3401">
        <f t="shared" si="424"/>
        <v>2.8842984339250258E-2</v>
      </c>
      <c r="P3401">
        <f t="shared" si="425"/>
        <v>0.72370493486060561</v>
      </c>
      <c r="Q3401">
        <f t="shared" si="423"/>
        <v>3804.0139018461755</v>
      </c>
    </row>
    <row r="3402" spans="1:17">
      <c r="A3402" s="842">
        <v>43804</v>
      </c>
      <c r="B3402">
        <v>7337.4096680000002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426"/>
        <v>0.99784781323184524</v>
      </c>
      <c r="G3402">
        <f>LN(F3402/参数实验室!$E$58)/参数实验室!$E$59</f>
        <v>-0.19166082586478553</v>
      </c>
      <c r="H3402" s="905">
        <f>INDEX(神经网络!$F$10:$BN$70,MATCH(ROUND(G3402*2,1)/2,神经网络!$D$10:$D$70,0),MATCH(ROUND(E3402*2,1)/2,神经网络!$F$8:$BN$8,0))</f>
        <v>-0.52216762790515436</v>
      </c>
      <c r="I3402">
        <f t="shared" si="418"/>
        <v>2802391.9851144566</v>
      </c>
      <c r="J3402">
        <f t="shared" si="419"/>
        <v>2927.8199864330918</v>
      </c>
      <c r="K3402">
        <f t="shared" si="420"/>
        <v>957.1599340465458</v>
      </c>
      <c r="L3402">
        <f>MIN(MAX(L3401*(1+MAX(MIN(((B3402-B3401)/B3401)/($K$7*卓尔金历!$O$8),0),-卓尔金历!$N$11))+MIN(MAX(((B3402-B3401)/B3401)/($K$7*卓尔金历!$O$8),0),卓尔金历!$N$11),0),1)</f>
        <v>0.38210230628426578</v>
      </c>
      <c r="M3402">
        <f t="shared" si="421"/>
        <v>473790.63827503793</v>
      </c>
      <c r="N3402">
        <f t="shared" si="422"/>
        <v>-1.3821105214378729E-2</v>
      </c>
      <c r="O3402">
        <f t="shared" si="424"/>
        <v>2.8865847867561988E-2</v>
      </c>
      <c r="P3402">
        <f t="shared" si="425"/>
        <v>0.78654713146448352</v>
      </c>
      <c r="Q3402">
        <f t="shared" si="423"/>
        <v>3825.5318920872633</v>
      </c>
    </row>
    <row r="3403" spans="1:17">
      <c r="A3403" s="842">
        <v>43805</v>
      </c>
      <c r="B3403">
        <v>7417.373775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426"/>
        <v>0.9792232925460197</v>
      </c>
      <c r="G3403">
        <f>LN(F3403/参数实验室!$E$58)/参数实验室!$E$59</f>
        <v>-0.20154963980016521</v>
      </c>
      <c r="H3403" s="905">
        <f>INDEX(神经网络!$F$10:$BN$70,MATCH(ROUND(G3403*2,1)/2,神经网络!$D$10:$D$70,0),MATCH(ROUND(E3403*2,1)/2,神经网络!$F$8:$BN$8,0))</f>
        <v>-0.52216762790515436</v>
      </c>
      <c r="I3403">
        <f t="shared" si="418"/>
        <v>2786444.538749279</v>
      </c>
      <c r="J3403">
        <f t="shared" si="419"/>
        <v>2959.7277742308647</v>
      </c>
      <c r="K3403">
        <f t="shared" si="420"/>
        <v>941.4529819295235</v>
      </c>
      <c r="L3403">
        <f>MIN(MAX(L3402*(1+MAX(MIN(((B3403-B3402)/B3402)/($K$7*卓尔金历!$O$8),0),-卓尔金历!$N$11))+MIN(MAX(((B3403-B3402)/B3402)/($K$7*卓尔金历!$O$8),0),卓尔金历!$N$11),0),1)</f>
        <v>0.70277253006800988</v>
      </c>
      <c r="M3403">
        <f t="shared" si="421"/>
        <v>472760.42201023648</v>
      </c>
      <c r="N3403">
        <f t="shared" si="422"/>
        <v>1.089813852819752E-2</v>
      </c>
      <c r="O3403">
        <f t="shared" si="424"/>
        <v>2.8979343823029548E-2</v>
      </c>
      <c r="P3403">
        <f t="shared" si="425"/>
        <v>1</v>
      </c>
      <c r="Q3403">
        <f t="shared" si="423"/>
        <v>3808.4089319207701</v>
      </c>
    </row>
    <row r="3404" spans="1:17">
      <c r="A3404" s="842">
        <v>43806</v>
      </c>
      <c r="B3404">
        <v>7523.5331310000001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426"/>
        <v>0.94012808807288017</v>
      </c>
      <c r="G3404">
        <f>LN(F3404/参数实验室!$E$58)/参数实验室!$E$59</f>
        <v>-0.22293406667172555</v>
      </c>
      <c r="H3404" s="905">
        <f>INDEX(神经网络!$F$10:$BN$70,MATCH(ROUND(G3404*2,1)/2,神经网络!$D$10:$D$70,0),MATCH(ROUND(E3404*2,1)/2,神经网络!$F$8:$BN$8,0))</f>
        <v>-0.52216762790515436</v>
      </c>
      <c r="I3404">
        <f t="shared" si="418"/>
        <v>2765620.3324234155</v>
      </c>
      <c r="J3404">
        <f t="shared" si="419"/>
        <v>3002.0881572961853</v>
      </c>
      <c r="K3404">
        <f t="shared" si="420"/>
        <v>921.23221821515619</v>
      </c>
      <c r="L3404">
        <f>MIN(MAX(L3403*(1+MAX(MIN(((B3404-B3403)/B3403)/($K$7*卓尔金历!$O$8),0),-卓尔金历!$N$11))+MIN(MAX(((B3404-B3403)/B3403)/($K$7*卓尔金历!$O$8),0),卓尔金历!$N$11),0),1)</f>
        <v>1</v>
      </c>
      <c r="M3404">
        <f t="shared" si="421"/>
        <v>470277.43787931837</v>
      </c>
      <c r="N3404">
        <f t="shared" si="422"/>
        <v>1.4312256496741007E-2</v>
      </c>
      <c r="O3404">
        <f t="shared" si="424"/>
        <v>2.924958181901724E-2</v>
      </c>
      <c r="P3404">
        <f t="shared" si="425"/>
        <v>0.7644413100488523</v>
      </c>
      <c r="Q3404">
        <f t="shared" si="423"/>
        <v>3779.9471799394523</v>
      </c>
    </row>
    <row r="3405" spans="1:17">
      <c r="A3405" s="842">
        <v>43807</v>
      </c>
      <c r="B3405">
        <v>7534.3442450000002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426"/>
        <v>0.91751616480592602</v>
      </c>
      <c r="G3405">
        <f>LN(F3405/参数实验室!$E$58)/参数实验室!$E$59</f>
        <v>-0.23571212740832478</v>
      </c>
      <c r="H3405" s="905">
        <f>INDEX(神经网络!$F$10:$BN$70,MATCH(ROUND(G3405*2,1)/2,神经网络!$D$10:$D$70,0),MATCH(ROUND(E3405*2,1)/2,神经网络!$F$8:$BN$8,0))</f>
        <v>-0.61290635485448841</v>
      </c>
      <c r="I3405">
        <f t="shared" si="418"/>
        <v>2763545.1746933111</v>
      </c>
      <c r="J3405">
        <f t="shared" si="419"/>
        <v>3006.4020769322733</v>
      </c>
      <c r="K3405">
        <f t="shared" si="420"/>
        <v>919.22008566240322</v>
      </c>
      <c r="L3405">
        <f>MIN(MAX(L3404*(1+MAX(MIN(((B3405-B3404)/B3404)/($K$7*卓尔金历!$O$8),0),-卓尔金历!$N$11))+MIN(MAX(((B3405-B3404)/B3404)/($K$7*卓尔金历!$O$8),0),卓尔金历!$N$11),0),1)</f>
        <v>1</v>
      </c>
      <c r="M3405">
        <f t="shared" si="421"/>
        <v>469924.56953760574</v>
      </c>
      <c r="N3405">
        <f t="shared" si="422"/>
        <v>1.436973003475445E-3</v>
      </c>
      <c r="O3405">
        <f t="shared" si="424"/>
        <v>2.9184336756234702E-2</v>
      </c>
      <c r="P3405">
        <f t="shared" si="425"/>
        <v>1</v>
      </c>
      <c r="Q3405">
        <f t="shared" si="423"/>
        <v>3777.7790343954921</v>
      </c>
    </row>
    <row r="3406" spans="1:17">
      <c r="A3406" s="842">
        <v>43808</v>
      </c>
      <c r="B3406">
        <v>7490.3289590000004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426"/>
        <v>0.90705844632317167</v>
      </c>
      <c r="G3406">
        <f>LN(F3406/参数实验室!$E$58)/参数实验室!$E$59</f>
        <v>-0.24172869247395268</v>
      </c>
      <c r="H3406" s="905">
        <f>INDEX(神经网络!$F$10:$BN$70,MATCH(ROUND(G3406*2,1)/2,神经网络!$D$10:$D$70,0),MATCH(ROUND(E3406*2,1)/2,神经网络!$F$8:$BN$8,0))</f>
        <v>-0.65636663276725316</v>
      </c>
      <c r="I3406">
        <f t="shared" si="418"/>
        <v>2773440.2421994889</v>
      </c>
      <c r="J3406">
        <f t="shared" si="419"/>
        <v>2988.8388168867841</v>
      </c>
      <c r="K3406">
        <f t="shared" si="420"/>
        <v>927.93235504360268</v>
      </c>
      <c r="L3406">
        <f>MIN(MAX(L3405*(1+MAX(MIN(((B3406-B3405)/B3405)/($K$7*卓尔金历!$O$8),0),-卓尔金历!$N$11))+MIN(MAX(((B3406-B3405)/B3405)/($K$7*卓尔金历!$O$8),0),卓尔金历!$N$11),0),1)</f>
        <v>0.82810455060346755</v>
      </c>
      <c r="M3406">
        <f t="shared" si="421"/>
        <v>471607.16744878411</v>
      </c>
      <c r="N3406">
        <f t="shared" si="422"/>
        <v>-5.8419531373562596E-3</v>
      </c>
      <c r="O3406">
        <f t="shared" si="424"/>
        <v>2.9139402462113925E-2</v>
      </c>
      <c r="P3406">
        <f t="shared" si="425"/>
        <v>1</v>
      </c>
      <c r="Q3406">
        <f t="shared" si="423"/>
        <v>3791.3056374382359</v>
      </c>
    </row>
    <row r="3407" spans="1:17">
      <c r="A3407" s="842">
        <v>43809</v>
      </c>
      <c r="B3407">
        <v>7283.613053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426"/>
        <v>0.93690365280858634</v>
      </c>
      <c r="G3407">
        <f>LN(F3407/参数实验室!$E$58)/参数实验室!$E$59</f>
        <v>-0.22473729622076255</v>
      </c>
      <c r="H3407" s="905">
        <f>INDEX(神经网络!$F$10:$BN$70,MATCH(ROUND(G3407*2,1)/2,神经网络!$D$10:$D$70,0),MATCH(ROUND(E3407*2,1)/2,神经网络!$F$8:$BN$8,0))</f>
        <v>-0.56552955144251094</v>
      </c>
      <c r="I3407">
        <f t="shared" si="418"/>
        <v>2823678.9328060611</v>
      </c>
      <c r="J3407">
        <f t="shared" si="419"/>
        <v>2906.3537181277561</v>
      </c>
      <c r="K3407">
        <f t="shared" si="420"/>
        <v>971.55377722744868</v>
      </c>
      <c r="L3407">
        <f>MIN(MAX(L3406*(1+MAX(MIN(((B3407-B3406)/B3406)/($K$7*卓尔金历!$O$8),0),-卓尔金历!$N$11))+MIN(MAX(((B3407-B3406)/B3406)/($K$7*卓尔金历!$O$8),0),卓尔金历!$N$11),0),1)</f>
        <v>0.15564760153002447</v>
      </c>
      <c r="M3407">
        <f t="shared" si="421"/>
        <v>478681.49341187201</v>
      </c>
      <c r="N3407">
        <f t="shared" si="422"/>
        <v>-2.7597707274474373E-2</v>
      </c>
      <c r="O3407">
        <f t="shared" si="424"/>
        <v>2.8645728788878722E-2</v>
      </c>
      <c r="P3407">
        <f t="shared" si="425"/>
        <v>6.7497126202645197E-2</v>
      </c>
      <c r="Q3407">
        <f t="shared" si="423"/>
        <v>3859.9821598366993</v>
      </c>
    </row>
    <row r="3408" spans="1:17">
      <c r="A3408" s="842">
        <v>43810</v>
      </c>
      <c r="B3408">
        <v>7186.175929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426"/>
        <v>0.95505033995946864</v>
      </c>
      <c r="G3408">
        <f>LN(F3408/参数实验室!$E$58)/参数实验室!$E$59</f>
        <v>-0.21466870655837927</v>
      </c>
      <c r="H3408" s="905">
        <f>INDEX(神经网络!$F$10:$BN$70,MATCH(ROUND(G3408*2,1)/2,神经网络!$D$10:$D$70,0),MATCH(ROUND(E3408*2,1)/2,神经网络!$F$8:$BN$8,0))</f>
        <v>-0.56552955144251094</v>
      </c>
      <c r="I3408">
        <f t="shared" si="418"/>
        <v>2845041.2425764636</v>
      </c>
      <c r="J3408">
        <f t="shared" si="419"/>
        <v>2867.4737356849168</v>
      </c>
      <c r="K3408">
        <f t="shared" si="420"/>
        <v>992.17691418432639</v>
      </c>
      <c r="L3408">
        <f>MIN(MAX(L3407*(1+MAX(MIN(((B3408-B3407)/B3407)/($K$7*卓尔金历!$O$8),0),-卓尔金历!$N$11))+MIN(MAX(((B3408-B3407)/B3407)/($K$7*卓尔金历!$O$8),0),卓尔金历!$N$11),0),1)</f>
        <v>9.4380641095531889E-2</v>
      </c>
      <c r="M3408">
        <f t="shared" si="421"/>
        <v>479245.15957488987</v>
      </c>
      <c r="N3408">
        <f t="shared" si="422"/>
        <v>-1.337758105640542E-2</v>
      </c>
      <c r="O3408">
        <f t="shared" si="424"/>
        <v>2.8674288477856462E-2</v>
      </c>
      <c r="P3408">
        <f t="shared" si="425"/>
        <v>0.81290642152838899</v>
      </c>
      <c r="Q3408">
        <f t="shared" si="423"/>
        <v>3861.9532363119029</v>
      </c>
    </row>
    <row r="3409" spans="1:17">
      <c r="A3409" s="842">
        <v>43811</v>
      </c>
      <c r="B3409">
        <v>7168.9597979999999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426"/>
        <v>1.0108750323891829</v>
      </c>
      <c r="G3409">
        <f>LN(F3409/参数实验室!$E$58)/参数实验室!$E$59</f>
        <v>-0.1848530330216292</v>
      </c>
      <c r="H3409" s="905">
        <f>INDEX(神经网络!$F$10:$BN$70,MATCH(ROUND(G3409*2,1)/2,神经网络!$D$10:$D$70,0),MATCH(ROUND(E3409*2,1)/2,神经网络!$F$8:$BN$8,0))</f>
        <v>-0.56552955144251094</v>
      </c>
      <c r="I3409">
        <f t="shared" si="418"/>
        <v>2848895.8626924236</v>
      </c>
      <c r="J3409">
        <f t="shared" si="419"/>
        <v>2860.604045329384</v>
      </c>
      <c r="K3409">
        <f t="shared" si="420"/>
        <v>995.90709428797857</v>
      </c>
      <c r="L3409">
        <f>MIN(MAX(L3408*(1+MAX(MIN(((B3409-B3408)/B3408)/($K$7*卓尔金历!$O$8),0),-卓尔金历!$N$11))+MIN(MAX(((B3409-B3408)/B3408)/($K$7*卓尔金历!$O$8),0),卓尔金历!$N$11),0),1)</f>
        <v>8.772749672914848E-2</v>
      </c>
      <c r="M3409">
        <f t="shared" si="421"/>
        <v>479306.44167998066</v>
      </c>
      <c r="N3409">
        <f t="shared" si="422"/>
        <v>-2.3957291291080126E-3</v>
      </c>
      <c r="O3409">
        <f t="shared" si="424"/>
        <v>2.6398071770923161E-2</v>
      </c>
      <c r="P3409">
        <f t="shared" si="425"/>
        <v>1</v>
      </c>
      <c r="Q3409">
        <f t="shared" si="423"/>
        <v>3866.2066789669052</v>
      </c>
    </row>
    <row r="3410" spans="1:17">
      <c r="A3410" s="842">
        <v>43812</v>
      </c>
      <c r="B3410">
        <v>7247.9122530000004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426"/>
        <v>0.9885348177379486</v>
      </c>
      <c r="G3410">
        <f>LN(F3410/参数实验室!$E$58)/参数实验室!$E$59</f>
        <v>-0.19658233401432171</v>
      </c>
      <c r="H3410" s="905">
        <f>INDEX(神经网络!$F$10:$BN$70,MATCH(ROUND(G3410*2,1)/2,神经网络!$D$10:$D$70,0),MATCH(ROUND(E3410*2,1)/2,神经网络!$F$8:$BN$8,0))</f>
        <v>-0.56552955144251094</v>
      </c>
      <c r="I3410">
        <f t="shared" si="418"/>
        <v>2831152.2776636849</v>
      </c>
      <c r="J3410">
        <f t="shared" si="419"/>
        <v>2892.1081572961848</v>
      </c>
      <c r="K3410">
        <f t="shared" si="420"/>
        <v>978.92337481268783</v>
      </c>
      <c r="L3410">
        <f>MIN(MAX(L3409*(1+MAX(MIN(((B3410-B3409)/B3409)/($K$7*卓尔金历!$O$8),0),-卓尔金历!$N$11))+MIN(MAX(((B3410-B3409)/B3409)/($K$7*卓尔金历!$O$8),0),卓尔金历!$N$11),0),1)</f>
        <v>0.41178031638814439</v>
      </c>
      <c r="M3410">
        <f t="shared" si="421"/>
        <v>479044.55476459092</v>
      </c>
      <c r="N3410">
        <f t="shared" si="422"/>
        <v>1.1013097747043685E-2</v>
      </c>
      <c r="O3410">
        <f t="shared" si="424"/>
        <v>2.0304330846309171E-2</v>
      </c>
      <c r="P3410">
        <f t="shared" si="425"/>
        <v>0.65429600083574113</v>
      </c>
      <c r="Q3410">
        <f t="shared" si="423"/>
        <v>3842.1270459254597</v>
      </c>
    </row>
    <row r="3411" spans="1:17">
      <c r="A3411" s="842">
        <v>43813</v>
      </c>
      <c r="B3411">
        <v>7127.8249390000001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426"/>
        <v>1.0180882079881843</v>
      </c>
      <c r="G3411">
        <f>LN(F3411/参数实验室!$E$58)/参数实验室!$E$59</f>
        <v>-0.18112119574540445</v>
      </c>
      <c r="H3411" s="905">
        <f>INDEX(神经网络!$F$10:$BN$70,MATCH(ROUND(G3411*2,1)/2,神经网络!$D$10:$D$70,0),MATCH(ROUND(E3411*2,1)/2,神经网络!$F$8:$BN$8,0))</f>
        <v>-0.56552955144251094</v>
      </c>
      <c r="I3411">
        <f t="shared" si="418"/>
        <v>2857680.1694311891</v>
      </c>
      <c r="J3411">
        <f t="shared" si="419"/>
        <v>2844.1901516300104</v>
      </c>
      <c r="K3411">
        <f t="shared" si="420"/>
        <v>1004.7430084073133</v>
      </c>
      <c r="L3411">
        <f>MIN(MAX(L3410*(1+MAX(MIN(((B3411-B3410)/B3410)/($K$7*卓尔金历!$O$8),0),-卓尔金历!$N$11))+MIN(MAX(((B3411-B3410)/B3410)/($K$7*卓尔金历!$O$8),0),卓尔金历!$N$11),0),1)</f>
        <v>0.2110300649188738</v>
      </c>
      <c r="M3411">
        <f t="shared" si="421"/>
        <v>480892.89108974981</v>
      </c>
      <c r="N3411">
        <f t="shared" si="422"/>
        <v>-1.6568538609210495E-2</v>
      </c>
      <c r="O3411">
        <f t="shared" si="424"/>
        <v>1.9718980360296248E-2</v>
      </c>
      <c r="P3411">
        <f t="shared" si="425"/>
        <v>0.19791483713310581</v>
      </c>
      <c r="Q3411">
        <f t="shared" si="423"/>
        <v>3865.682175361062</v>
      </c>
    </row>
    <row r="3412" spans="1:17">
      <c r="A3412" s="842">
        <v>43814</v>
      </c>
      <c r="B3412">
        <v>7113.6279279999999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426"/>
        <v>1.0447655622733043</v>
      </c>
      <c r="G3412">
        <f>LN(F3412/参数实验室!$E$58)/参数实验室!$E$59</f>
        <v>-0.16754534456317555</v>
      </c>
      <c r="H3412" s="905">
        <f>INDEX(神经网络!$F$10:$BN$70,MATCH(ROUND(G3412*2,1)/2,神经网络!$D$10:$D$70,0),MATCH(ROUND(E3412*2,1)/2,神经网络!$F$8:$BN$8,0))</f>
        <v>-0.46789075911576716</v>
      </c>
      <c r="I3412">
        <f t="shared" si="418"/>
        <v>2860899.0793180042</v>
      </c>
      <c r="J3412">
        <f t="shared" si="419"/>
        <v>2838.5251697857107</v>
      </c>
      <c r="K3412">
        <f t="shared" si="420"/>
        <v>1007.8822304520846</v>
      </c>
      <c r="L3412">
        <f>MIN(MAX(L3411*(1+MAX(MIN(((B3412-B3411)/B3411)/($K$7*卓尔金历!$O$8),0),-卓尔金历!$N$11))+MIN(MAX(((B3412-B3411)/B3411)/($K$7*卓尔金历!$O$8),0),卓尔金历!$N$11),0),1)</f>
        <v>0.19866231948790108</v>
      </c>
      <c r="M3412">
        <f t="shared" si="421"/>
        <v>481007.20205377426</v>
      </c>
      <c r="N3412">
        <f t="shared" si="422"/>
        <v>-1.9917732438013516E-3</v>
      </c>
      <c r="O3412">
        <f t="shared" si="424"/>
        <v>1.8965258626606633E-2</v>
      </c>
      <c r="P3412">
        <f t="shared" si="425"/>
        <v>1</v>
      </c>
      <c r="Q3412">
        <f t="shared" si="423"/>
        <v>3866.5439618794735</v>
      </c>
    </row>
    <row r="3413" spans="1:17">
      <c r="A3413" s="842">
        <v>43815</v>
      </c>
      <c r="B3413">
        <v>7094.2241139999996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426"/>
        <v>1.0414384908449483</v>
      </c>
      <c r="G3413">
        <f>LN(F3413/参数实验室!$E$58)/参数实验室!$E$59</f>
        <v>-0.16921941701895818</v>
      </c>
      <c r="H3413" s="905">
        <f>INDEX(神经网络!$F$10:$BN$70,MATCH(ROUND(G3413*2,1)/2,神经网络!$D$10:$D$70,0),MATCH(ROUND(E3413*2,1)/2,神经网络!$F$8:$BN$8,0))</f>
        <v>-0.51404497234356328</v>
      </c>
      <c r="I3413">
        <f t="shared" si="418"/>
        <v>2864550.3410276095</v>
      </c>
      <c r="J3413">
        <f t="shared" si="419"/>
        <v>2830.7825362116314</v>
      </c>
      <c r="K3413">
        <f t="shared" si="420"/>
        <v>1011.9287880238122</v>
      </c>
      <c r="L3413">
        <f>MIN(MAX(L3412*(1+MAX(MIN(((B3413-B3412)/B3412)/($K$7*卓尔金历!$O$8),0),-卓尔金历!$N$11))+MIN(MAX(((B3413-B3412)/B3412)/($K$7*卓尔金历!$O$8),0),卓尔金历!$N$11),0),1)</f>
        <v>0.18271756745878009</v>
      </c>
      <c r="M3413">
        <f t="shared" si="421"/>
        <v>481129.15927083261</v>
      </c>
      <c r="N3413">
        <f t="shared" si="422"/>
        <v>-2.7276959374870806E-3</v>
      </c>
      <c r="O3413">
        <f t="shared" si="424"/>
        <v>1.8424347742964291E-2</v>
      </c>
      <c r="P3413">
        <f t="shared" si="425"/>
        <v>1</v>
      </c>
      <c r="Q3413">
        <f t="shared" si="423"/>
        <v>3871.4786916707394</v>
      </c>
    </row>
    <row r="3414" spans="1:17">
      <c r="A3414" s="842">
        <v>43816</v>
      </c>
      <c r="B3414">
        <v>6743.057965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426"/>
        <v>1.1059817749913115</v>
      </c>
      <c r="G3414">
        <f>LN(F3414/参数实验室!$E$58)/参数实验室!$E$59</f>
        <v>-0.13765967944906404</v>
      </c>
      <c r="H3414" s="905">
        <f>INDEX(神经网络!$F$10:$BN$70,MATCH(ROUND(G3414*2,1)/2,神经网络!$D$10:$D$70,0),MATCH(ROUND(E3414*2,1)/2,神经网络!$F$8:$BN$8,0))</f>
        <v>-0.55290950351887103</v>
      </c>
      <c r="I3414">
        <f t="shared" si="418"/>
        <v>2937439.8988374565</v>
      </c>
      <c r="J3414">
        <f t="shared" si="419"/>
        <v>2690.6579805275014</v>
      </c>
      <c r="K3414">
        <f t="shared" si="420"/>
        <v>1091.7180556190845</v>
      </c>
      <c r="L3414">
        <f>MIN(MAX(L3413*(1+MAX(MIN(((B3414-B3413)/B3413)/($K$7*卓尔金历!$O$8),0),-卓尔金历!$N$11))+MIN(MAX(((B3414-B3413)/B3413)/($K$7*卓尔金历!$O$8),0),卓尔金历!$N$11),0),1)</f>
        <v>0</v>
      </c>
      <c r="M3414">
        <f t="shared" si="421"/>
        <v>483366.08126673085</v>
      </c>
      <c r="N3414">
        <f t="shared" si="422"/>
        <v>-4.9500289722592163E-2</v>
      </c>
      <c r="O3414">
        <f t="shared" si="424"/>
        <v>2.0749874926174416E-2</v>
      </c>
      <c r="P3414">
        <f t="shared" si="425"/>
        <v>2.4055140975847238E-3</v>
      </c>
      <c r="Q3414">
        <f t="shared" si="423"/>
        <v>3969.9899190227065</v>
      </c>
    </row>
    <row r="3415" spans="1:17">
      <c r="A3415" s="842">
        <v>43817</v>
      </c>
      <c r="B3415">
        <v>6789.8287090000003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426"/>
        <v>1.1032969842185161</v>
      </c>
      <c r="G3415">
        <f>LN(F3415/参数实验室!$E$58)/参数实验室!$E$59</f>
        <v>-0.13893532108524762</v>
      </c>
      <c r="H3415" s="905">
        <f>INDEX(神经网络!$F$10:$BN$70,MATCH(ROUND(G3415*2,1)/2,神经网络!$D$10:$D$70,0),MATCH(ROUND(E3415*2,1)/2,神经网络!$F$8:$BN$8,0))</f>
        <v>-0.46789075911576716</v>
      </c>
      <c r="I3415">
        <f t="shared" si="418"/>
        <v>2926174.6593261147</v>
      </c>
      <c r="J3415">
        <f t="shared" si="419"/>
        <v>2709.3207409919683</v>
      </c>
      <c r="K3415">
        <f t="shared" si="420"/>
        <v>1080.0399580061346</v>
      </c>
      <c r="L3415">
        <f>MIN(MAX(L3414*(1+MAX(MIN(((B3415-B3414)/B3414)/($K$7*卓尔金历!$O$8),0),-卓尔金历!$N$11))+MIN(MAX(((B3415-B3414)/B3414)/($K$7*卓尔金历!$O$8),0),卓尔金历!$N$11),0),1)</f>
        <v>0.20409092607619861</v>
      </c>
      <c r="M3415">
        <f t="shared" si="421"/>
        <v>483366.08126673085</v>
      </c>
      <c r="N3415">
        <f t="shared" si="422"/>
        <v>6.9361325740880499E-3</v>
      </c>
      <c r="O3415">
        <f t="shared" si="424"/>
        <v>1.9895109053665077E-2</v>
      </c>
      <c r="P3415">
        <f t="shared" si="425"/>
        <v>1</v>
      </c>
      <c r="Q3415">
        <f t="shared" si="423"/>
        <v>3969.9532947718012</v>
      </c>
    </row>
    <row r="3416" spans="1:17">
      <c r="A3416" s="842">
        <v>43818</v>
      </c>
      <c r="B3416">
        <v>7130.5876799999996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426"/>
        <v>1.0436272341019723</v>
      </c>
      <c r="G3416">
        <f>LN(F3416/参数实验室!$E$58)/参数实验室!$E$59</f>
        <v>-0.16811751298214672</v>
      </c>
      <c r="H3416" s="905">
        <f>INDEX(神经网络!$F$10:$BN$70,MATCH(ROUND(G3416*2,1)/2,神经网络!$D$10:$D$70,0),MATCH(ROUND(E3416*2,1)/2,神经网络!$F$8:$BN$8,0))</f>
        <v>-0.46789075911576716</v>
      </c>
      <c r="I3416">
        <f t="shared" ref="I3416:I3479" si="427">I3415*(1+(B3416-B3415)/B3415*H3415)</f>
        <v>2857462.5639071129</v>
      </c>
      <c r="J3416">
        <f t="shared" ref="J3416:J3479" si="428">J3415*B3416/B3415</f>
        <v>2845.2925581580821</v>
      </c>
      <c r="K3416">
        <f t="shared" ref="K3416:K3479" si="429">I3416/J3416</f>
        <v>1004.2772423222831</v>
      </c>
      <c r="L3416">
        <f>MIN(MAX(L3415*(1+MAX(MIN(((B3416-B3415)/B3415)/($K$7*卓尔金历!$O$8),0),-卓尔金历!$N$11))+MIN(MAX(((B3416-B3415)/B3415)/($K$7*卓尔金历!$O$8),0),卓尔金历!$N$11),0),1)</f>
        <v>1</v>
      </c>
      <c r="M3416">
        <f t="shared" ref="M3416:M3479" si="430">M3415*(1+(B3416-B3415)/B3415*H3415*L3415)</f>
        <v>481049.57853857829</v>
      </c>
      <c r="N3416">
        <f t="shared" ref="N3416:N3479" si="431">(B3416-B3415)/B3415</f>
        <v>5.0186681520893027E-2</v>
      </c>
      <c r="O3416">
        <f t="shared" si="424"/>
        <v>2.0679269760329348E-2</v>
      </c>
      <c r="P3416">
        <f t="shared" si="425"/>
        <v>2.2557483384539486E-3</v>
      </c>
      <c r="Q3416">
        <f t="shared" ref="Q3416:Q3479" si="432">Q3415*(1+(B3416-B3415)/B3415*H3415*P3415)</f>
        <v>3876.731309976758</v>
      </c>
    </row>
    <row r="3417" spans="1:17">
      <c r="A3417" s="842">
        <v>43819</v>
      </c>
      <c r="B3417">
        <v>7177.0499760000002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426"/>
        <v>1.0271717960237317</v>
      </c>
      <c r="G3417">
        <f>LN(F3417/参数实验室!$E$58)/参数实验室!$E$59</f>
        <v>-0.17645910951293087</v>
      </c>
      <c r="H3417" s="905">
        <f>INDEX(神经网络!$F$10:$BN$70,MATCH(ROUND(G3417*2,1)/2,神经网络!$D$10:$D$70,0),MATCH(ROUND(E3417*2,1)/2,神经网络!$F$8:$BN$8,0))</f>
        <v>-0.56552955144251094</v>
      </c>
      <c r="I3417">
        <f t="shared" si="427"/>
        <v>2848750.91508637</v>
      </c>
      <c r="J3417">
        <f t="shared" si="428"/>
        <v>2863.8322397350348</v>
      </c>
      <c r="K3417">
        <f t="shared" si="429"/>
        <v>994.73386588801714</v>
      </c>
      <c r="L3417">
        <f>MIN(MAX(L3416*(1+MAX(MIN(((B3417-B3416)/B3416)/($K$7*卓尔金历!$O$8),0),-卓尔金历!$N$11))+MIN(MAX(((B3417-B3416)/B3416)/($K$7*卓尔金历!$O$8),0),卓尔金历!$N$11),0),1)</f>
        <v>1</v>
      </c>
      <c r="M3417">
        <f t="shared" si="430"/>
        <v>479582.98539873172</v>
      </c>
      <c r="N3417">
        <f t="shared" si="431"/>
        <v>6.5159139870503086E-3</v>
      </c>
      <c r="O3417">
        <f t="shared" si="424"/>
        <v>1.9920721338194503E-2</v>
      </c>
      <c r="P3417">
        <f t="shared" si="425"/>
        <v>1</v>
      </c>
      <c r="Q3417">
        <f t="shared" si="432"/>
        <v>3876.7046489937152</v>
      </c>
    </row>
    <row r="3418" spans="1:17">
      <c r="A3418" s="842">
        <v>43820</v>
      </c>
      <c r="B3418">
        <v>7137.2632199999998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426"/>
        <v>1.0058026251412373</v>
      </c>
      <c r="G3418">
        <f>LN(F3418/参数实验室!$E$58)/参数实验室!$E$59</f>
        <v>-0.18749329539227141</v>
      </c>
      <c r="H3418" s="905">
        <f>INDEX(神经网络!$F$10:$BN$70,MATCH(ROUND(G3418*2,1)/2,神经网络!$D$10:$D$70,0),MATCH(ROUND(E3418*2,1)/2,神经网络!$F$8:$BN$8,0))</f>
        <v>-0.56552955144251094</v>
      </c>
      <c r="I3418">
        <f t="shared" si="427"/>
        <v>2857681.9614010081</v>
      </c>
      <c r="J3418">
        <f t="shared" si="428"/>
        <v>2847.956274689745</v>
      </c>
      <c r="K3418">
        <f t="shared" si="429"/>
        <v>1003.4149705168218</v>
      </c>
      <c r="L3418">
        <f>MIN(MAX(L3417*(1+MAX(MIN(((B3418-B3417)/B3417)/($K$7*卓尔金历!$O$8),0),-卓尔金历!$N$11))+MIN(MAX(((B3418-B3417)/B3417)/($K$7*卓尔金历!$O$8),0),卓尔金历!$N$11),0),1)</f>
        <v>0.83688313310653661</v>
      </c>
      <c r="M3418">
        <f t="shared" si="430"/>
        <v>481086.51378081163</v>
      </c>
      <c r="N3418">
        <f t="shared" si="431"/>
        <v>-5.5436086042380964E-3</v>
      </c>
      <c r="O3418">
        <f t="shared" si="424"/>
        <v>1.9491956241143357E-2</v>
      </c>
      <c r="P3418">
        <f t="shared" si="425"/>
        <v>1</v>
      </c>
      <c r="Q3418">
        <f t="shared" si="432"/>
        <v>3888.8584068336795</v>
      </c>
    </row>
    <row r="3419" spans="1:17">
      <c r="A3419" s="842">
        <v>43821</v>
      </c>
      <c r="B3419">
        <v>7165.6638220000004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426"/>
        <v>0.97708848390348058</v>
      </c>
      <c r="G3419">
        <f>LN(F3419/参数实验室!$E$58)/参数实验室!$E$59</f>
        <v>-0.20269512530557698</v>
      </c>
      <c r="H3419" s="905">
        <f>INDEX(神经网络!$F$10:$BN$70,MATCH(ROUND(G3419*2,1)/2,神经网络!$D$10:$D$70,0),MATCH(ROUND(E3419*2,1)/2,神经网络!$F$8:$BN$8,0))</f>
        <v>-0.52216762790515436</v>
      </c>
      <c r="I3419">
        <f t="shared" si="427"/>
        <v>2851251.1610147799</v>
      </c>
      <c r="J3419">
        <f t="shared" si="428"/>
        <v>2859.2888639718972</v>
      </c>
      <c r="K3419">
        <f t="shared" si="429"/>
        <v>997.18891537738796</v>
      </c>
      <c r="L3419">
        <f>MIN(MAX(L3418*(1+MAX(MIN(((B3419-B3418)/B3418)/($K$7*卓尔金历!$O$8),0),-卓尔金历!$N$11))+MIN(MAX(((B3419-B3418)/B3418)/($K$7*卓尔金历!$O$8),0),卓尔金历!$N$11),0),1)</f>
        <v>0.9539683710721707</v>
      </c>
      <c r="M3419">
        <f t="shared" si="430"/>
        <v>480180.49096723052</v>
      </c>
      <c r="N3419">
        <f t="shared" si="431"/>
        <v>3.9792005877570284E-3</v>
      </c>
      <c r="O3419">
        <f t="shared" si="424"/>
        <v>1.8719005446857711E-2</v>
      </c>
      <c r="P3419">
        <f t="shared" si="425"/>
        <v>1</v>
      </c>
      <c r="Q3419">
        <f t="shared" si="432"/>
        <v>3880.1070928377749</v>
      </c>
    </row>
    <row r="3420" spans="1:17">
      <c r="A3420" s="842">
        <v>43822</v>
      </c>
      <c r="B3420">
        <v>7567.4694740000004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426"/>
        <v>0.94471234691630024</v>
      </c>
      <c r="G3420">
        <f>LN(F3420/参数实验室!$E$58)/参数实验室!$E$59</f>
        <v>-0.22038098951125065</v>
      </c>
      <c r="H3420" s="905">
        <f>INDEX(神经网络!$F$10:$BN$70,MATCH(ROUND(G3420*2,1)/2,神经网络!$D$10:$D$70,0),MATCH(ROUND(E3420*2,1)/2,神经网络!$F$8:$BN$8,0))</f>
        <v>-0.52216762790515436</v>
      </c>
      <c r="I3420">
        <f t="shared" si="427"/>
        <v>2767766.8184951674</v>
      </c>
      <c r="J3420">
        <f t="shared" si="428"/>
        <v>3019.619917002502</v>
      </c>
      <c r="K3420">
        <f t="shared" si="429"/>
        <v>916.59443723720608</v>
      </c>
      <c r="L3420">
        <f>MIN(MAX(L3419*(1+MAX(MIN(((B3420-B3419)/B3419)/($K$7*卓尔金历!$O$8),0),-卓尔金历!$N$11))+MIN(MAX(((B3420-B3419)/B3419)/($K$7*卓尔金历!$O$8),0),卓尔金历!$N$11),0),1)</f>
        <v>1</v>
      </c>
      <c r="M3420">
        <f t="shared" si="430"/>
        <v>466768.04321198427</v>
      </c>
      <c r="N3420">
        <f t="shared" si="431"/>
        <v>5.6073751431985612E-2</v>
      </c>
      <c r="O3420">
        <f t="shared" si="424"/>
        <v>2.2165263993161727E-2</v>
      </c>
      <c r="P3420">
        <f t="shared" si="425"/>
        <v>1.3451208577701973E-3</v>
      </c>
      <c r="Q3420">
        <f t="shared" si="432"/>
        <v>3766.4979538112575</v>
      </c>
    </row>
    <row r="3421" spans="1:17">
      <c r="A3421" s="842">
        <v>43823</v>
      </c>
      <c r="B3421">
        <v>7267.6496310000002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426"/>
        <v>0.98802364554989919</v>
      </c>
      <c r="G3421">
        <f>LN(F3421/参数实验室!$E$58)/参数实验室!$E$59</f>
        <v>-0.19685380667811903</v>
      </c>
      <c r="H3421" s="905">
        <f>INDEX(神经网络!$F$10:$BN$70,MATCH(ROUND(G3421*2,1)/2,神经网络!$D$10:$D$70,0),MATCH(ROUND(E3421*2,1)/2,神经网络!$F$8:$BN$8,0))</f>
        <v>-0.56552955144251094</v>
      </c>
      <c r="I3421">
        <f t="shared" si="427"/>
        <v>2825026.5275652413</v>
      </c>
      <c r="J3421">
        <f t="shared" si="428"/>
        <v>2899.9838917042302</v>
      </c>
      <c r="K3421">
        <f t="shared" si="429"/>
        <v>974.1524894833334</v>
      </c>
      <c r="L3421">
        <f>MIN(MAX(L3420*(1+MAX(MIN(((B3421-B3420)/B3420)/($K$7*卓尔金历!$O$8),0),-卓尔金历!$N$11))+MIN(MAX(((B3421-B3420)/B3420)/($K$7*卓尔金历!$O$8),0),卓尔金历!$N$11),0),1)</f>
        <v>0</v>
      </c>
      <c r="M3421">
        <f t="shared" si="430"/>
        <v>476424.56563971436</v>
      </c>
      <c r="N3421">
        <f t="shared" si="431"/>
        <v>-3.9619564245367472E-2</v>
      </c>
      <c r="O3421">
        <f t="shared" si="424"/>
        <v>2.3844192518775332E-2</v>
      </c>
      <c r="P3421">
        <f t="shared" si="425"/>
        <v>1.0910134033821671E-2</v>
      </c>
      <c r="Q3421">
        <f t="shared" si="432"/>
        <v>3766.6027676631375</v>
      </c>
    </row>
    <row r="3422" spans="1:17">
      <c r="A3422" s="842">
        <v>43824</v>
      </c>
      <c r="B3422">
        <v>7185.2457519999998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426"/>
        <v>0.99757389077539238</v>
      </c>
      <c r="G3422">
        <f>LN(F3422/参数实验室!$E$58)/参数实验室!$E$59</f>
        <v>-0.19180492503878416</v>
      </c>
      <c r="H3422" s="905">
        <f>INDEX(神经网络!$F$10:$BN$70,MATCH(ROUND(G3422*2,1)/2,神经网络!$D$10:$D$70,0),MATCH(ROUND(E3422*2,1)/2,神经网络!$F$8:$BN$8,0))</f>
        <v>-0.56552955144251094</v>
      </c>
      <c r="I3422">
        <f t="shared" si="427"/>
        <v>2843141.2426483785</v>
      </c>
      <c r="J3422">
        <f t="shared" si="428"/>
        <v>2867.1025705279008</v>
      </c>
      <c r="K3422">
        <f t="shared" si="429"/>
        <v>991.6426680629321</v>
      </c>
      <c r="L3422">
        <f>MIN(MAX(L3421*(1+MAX(MIN(((B3422-B3421)/B3421)/($K$7*卓尔金历!$O$8),0),-卓尔金历!$N$11))+MIN(MAX(((B3422-B3421)/B3421)/($K$7*卓尔金历!$O$8),0),卓尔金历!$N$11),0),1)</f>
        <v>0</v>
      </c>
      <c r="M3422">
        <f t="shared" si="430"/>
        <v>476424.56563971436</v>
      </c>
      <c r="N3422">
        <f t="shared" si="431"/>
        <v>-1.1338449592906691E-2</v>
      </c>
      <c r="O3422">
        <f t="shared" si="424"/>
        <v>2.3717636270380062E-2</v>
      </c>
      <c r="P3422">
        <f t="shared" si="425"/>
        <v>0.77946101704147097</v>
      </c>
      <c r="Q3422">
        <f t="shared" si="432"/>
        <v>3766.8662726778321</v>
      </c>
    </row>
    <row r="3423" spans="1:17">
      <c r="A3423" s="842">
        <v>43825</v>
      </c>
      <c r="B3423">
        <v>7199.5518240000001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426"/>
        <v>0.96575709641006113</v>
      </c>
      <c r="G3423">
        <f>LN(F3423/参数实验室!$E$58)/参数实验室!$E$59</f>
        <v>-0.20881747701176059</v>
      </c>
      <c r="H3423" s="905">
        <f>INDEX(神经网络!$F$10:$BN$70,MATCH(ROUND(G3423*2,1)/2,神经网络!$D$10:$D$70,0),MATCH(ROUND(E3423*2,1)/2,神经网络!$F$8:$BN$8,0))</f>
        <v>-0.56552955144251094</v>
      </c>
      <c r="I3423">
        <f t="shared" si="427"/>
        <v>2839939.8973577423</v>
      </c>
      <c r="J3423">
        <f t="shared" si="428"/>
        <v>2872.8110705877548</v>
      </c>
      <c r="K3423">
        <f t="shared" si="429"/>
        <v>988.55783675907117</v>
      </c>
      <c r="L3423">
        <f>MIN(MAX(L3422*(1+MAX(MIN(((B3423-B3422)/B3422)/($K$7*卓尔金历!$O$8),0),-卓尔金历!$N$11))+MIN(MAX(((B3423-B3422)/B3422)/($K$7*卓尔金历!$O$8),0),卓尔金历!$N$11),0),1)</f>
        <v>5.858481876035309E-2</v>
      </c>
      <c r="M3423">
        <f t="shared" si="430"/>
        <v>476424.56563971436</v>
      </c>
      <c r="N3423">
        <f t="shared" si="431"/>
        <v>1.9910344745018979E-3</v>
      </c>
      <c r="O3423">
        <f t="shared" si="424"/>
        <v>2.3561183051996674E-2</v>
      </c>
      <c r="P3423">
        <f t="shared" si="425"/>
        <v>1</v>
      </c>
      <c r="Q3423">
        <f t="shared" si="432"/>
        <v>3763.5602282463756</v>
      </c>
    </row>
    <row r="3424" spans="1:17">
      <c r="A3424" s="842">
        <v>43826</v>
      </c>
      <c r="B3424">
        <v>7232.7149289999998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426"/>
        <v>0.95771720287581097</v>
      </c>
      <c r="G3424">
        <f>LN(F3424/参数实验室!$E$58)/参数实验室!$E$59</f>
        <v>-0.21320515737154266</v>
      </c>
      <c r="H3424" s="905">
        <f>INDEX(神经网络!$F$10:$BN$70,MATCH(ROUND(G3424*2,1)/2,神经网络!$D$10:$D$70,0),MATCH(ROUND(E3424*2,1)/2,神经网络!$F$8:$BN$8,0))</f>
        <v>-0.56552955144251094</v>
      </c>
      <c r="I3424">
        <f t="shared" si="427"/>
        <v>2832541.899921773</v>
      </c>
      <c r="J3424">
        <f t="shared" si="428"/>
        <v>2886.044024180987</v>
      </c>
      <c r="K3424">
        <f t="shared" si="429"/>
        <v>981.46177819501656</v>
      </c>
      <c r="L3424">
        <f>MIN(MAX(L3423*(1+MAX(MIN(((B3424-B3423)/B3423)/($K$7*卓尔金历!$O$8),0),-卓尔金历!$N$11))+MIN(MAX(((B3424-B3423)/B3423)/($K$7*卓尔金历!$O$8),0),卓尔金历!$N$11),0),1)</f>
        <v>0.19412124638843556</v>
      </c>
      <c r="M3424">
        <f t="shared" si="430"/>
        <v>476351.85729377985</v>
      </c>
      <c r="N3424">
        <f t="shared" si="431"/>
        <v>4.6062735307285472E-3</v>
      </c>
      <c r="O3424">
        <f t="shared" si="424"/>
        <v>2.3452478661609745E-2</v>
      </c>
      <c r="P3424">
        <f t="shared" si="425"/>
        <v>1</v>
      </c>
      <c r="Q3424">
        <f t="shared" si="432"/>
        <v>3753.7562148077154</v>
      </c>
    </row>
    <row r="3425" spans="1:17">
      <c r="A3425" s="842">
        <v>43827</v>
      </c>
      <c r="B3425">
        <v>7303.9413359999999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426"/>
        <v>0.95777377763429505</v>
      </c>
      <c r="G3425">
        <f>LN(F3425/参数实验室!$E$58)/参数实验室!$E$59</f>
        <v>-0.21317415384186014</v>
      </c>
      <c r="H3425" s="905">
        <f>INDEX(神经网络!$F$10:$BN$70,MATCH(ROUND(G3425*2,1)/2,神经网络!$D$10:$D$70,0),MATCH(ROUND(E3425*2,1)/2,神经网络!$F$8:$BN$8,0))</f>
        <v>-0.52216762790515436</v>
      </c>
      <c r="I3425">
        <f t="shared" si="427"/>
        <v>2816766.8284562081</v>
      </c>
      <c r="J3425">
        <f t="shared" si="428"/>
        <v>2914.4652392163007</v>
      </c>
      <c r="K3425">
        <f t="shared" si="429"/>
        <v>966.47810052921966</v>
      </c>
      <c r="L3425">
        <f>MIN(MAX(L3424*(1+MAX(MIN(((B3425-B3424)/B3424)/($K$7*卓尔金历!$O$8),0),-卓尔金历!$N$11))+MIN(MAX(((B3425-B3424)/B3424)/($K$7*卓尔金历!$O$8),0),卓尔金历!$N$11),0),1)</f>
        <v>0.48388629498232161</v>
      </c>
      <c r="M3425">
        <f t="shared" si="430"/>
        <v>475836.8706964337</v>
      </c>
      <c r="N3425">
        <f t="shared" si="431"/>
        <v>9.8478106353139406E-3</v>
      </c>
      <c r="O3425">
        <f t="shared" si="424"/>
        <v>2.3333312501830385E-2</v>
      </c>
      <c r="P3425">
        <f t="shared" si="425"/>
        <v>0.90631625900732948</v>
      </c>
      <c r="Q3425">
        <f t="shared" si="432"/>
        <v>3732.8506908489926</v>
      </c>
    </row>
    <row r="3426" spans="1:17">
      <c r="A3426" s="842">
        <v>43828</v>
      </c>
      <c r="B3426">
        <v>7390.2339199999997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426"/>
        <v>0.93474717265783114</v>
      </c>
      <c r="G3426">
        <f>LN(F3426/参数实验室!$E$58)/参数实验室!$E$59</f>
        <v>-0.22594675026143626</v>
      </c>
      <c r="H3426" s="905">
        <f>INDEX(神经网络!$F$10:$BN$70,MATCH(ROUND(G3426*2,1)/2,神经网络!$D$10:$D$70,0),MATCH(ROUND(E3426*2,1)/2,神经网络!$F$8:$BN$8,0))</f>
        <v>-0.61290635485448841</v>
      </c>
      <c r="I3426">
        <f t="shared" si="427"/>
        <v>2799389.7389046471</v>
      </c>
      <c r="J3426">
        <f t="shared" si="428"/>
        <v>2948.8982562547267</v>
      </c>
      <c r="K3426">
        <f t="shared" si="429"/>
        <v>949.30021168652854</v>
      </c>
      <c r="L3426">
        <f>MIN(MAX(L3425*(1+MAX(MIN(((B3426-B3425)/B3425)/($K$7*卓尔金历!$O$8),0),-卓尔金历!$N$11))+MIN(MAX(((B3426-B3425)/B3425)/($K$7*卓尔金历!$O$8),0),卓尔金历!$N$11),0),1)</f>
        <v>0.83152050541083844</v>
      </c>
      <c r="M3426">
        <f t="shared" si="430"/>
        <v>474416.41545326397</v>
      </c>
      <c r="N3426">
        <f t="shared" si="431"/>
        <v>1.1814523149943301E-2</v>
      </c>
      <c r="O3426">
        <f t="shared" si="424"/>
        <v>2.3491984281580308E-2</v>
      </c>
      <c r="P3426">
        <f t="shared" si="425"/>
        <v>0.72670071007034065</v>
      </c>
      <c r="Q3426">
        <f t="shared" si="432"/>
        <v>3711.9795335218914</v>
      </c>
    </row>
    <row r="3427" spans="1:17">
      <c r="A3427" s="842">
        <v>43829</v>
      </c>
      <c r="B3427">
        <v>7279.6591239999998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426"/>
        <v>0.92396614682476175</v>
      </c>
      <c r="G3427">
        <f>LN(F3427/参数实验室!$E$58)/参数实验室!$E$59</f>
        <v>-0.23203540136758455</v>
      </c>
      <c r="H3427" s="905">
        <f>INDEX(神经网络!$F$10:$BN$70,MATCH(ROUND(G3427*2,1)/2,神经网络!$D$10:$D$70,0),MATCH(ROUND(E3427*2,1)/2,神经网络!$F$8:$BN$8,0))</f>
        <v>-0.65636663276725316</v>
      </c>
      <c r="I3427">
        <f t="shared" si="427"/>
        <v>2825061.4875767636</v>
      </c>
      <c r="J3427">
        <f t="shared" si="428"/>
        <v>2904.775996169335</v>
      </c>
      <c r="K3427">
        <f t="shared" si="429"/>
        <v>972.55743344832968</v>
      </c>
      <c r="L3427">
        <f>MIN(MAX(L3426*(1+MAX(MIN(((B3427-B3426)/B3426)/($K$7*卓尔金历!$O$8),0),-卓尔金历!$N$11))+MIN(MAX(((B3427-B3426)/B3426)/($K$7*卓尔金历!$O$8),0),卓尔金历!$N$11),0),1)</f>
        <v>0.46543946590933033</v>
      </c>
      <c r="M3427">
        <f t="shared" si="430"/>
        <v>478034.05054044671</v>
      </c>
      <c r="N3427">
        <f t="shared" si="431"/>
        <v>-1.4962286335856591E-2</v>
      </c>
      <c r="O3427">
        <f t="shared" si="424"/>
        <v>2.3667700410732722E-2</v>
      </c>
      <c r="P3427">
        <f t="shared" si="425"/>
        <v>0.49284337857029781</v>
      </c>
      <c r="Q3427">
        <f t="shared" si="432"/>
        <v>3736.7168874944045</v>
      </c>
    </row>
    <row r="3428" spans="1:17">
      <c r="A3428" s="842">
        <v>43830</v>
      </c>
      <c r="B3428">
        <v>7219.0072369999998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426"/>
        <v>0.92827166852721088</v>
      </c>
      <c r="G3428">
        <f>LN(F3428/参数实验室!$E$58)/参数实验室!$E$59</f>
        <v>-0.22959535341644935</v>
      </c>
      <c r="H3428" s="905">
        <f>INDEX(神经网络!$F$10:$BN$70,MATCH(ROUND(G3428*2,1)/2,神经网络!$D$10:$D$70,0),MATCH(ROUND(E3428*2,1)/2,神经网络!$F$8:$BN$8,0))</f>
        <v>-0.65636663276725316</v>
      </c>
      <c r="I3428">
        <f t="shared" si="427"/>
        <v>2840510.7472636984</v>
      </c>
      <c r="J3428">
        <f t="shared" si="428"/>
        <v>2880.5742935237899</v>
      </c>
      <c r="K3428">
        <f t="shared" si="429"/>
        <v>986.09181983253688</v>
      </c>
      <c r="L3428">
        <f>MIN(MAX(L3427*(1+MAX(MIN(((B3428-B3427)/B3427)/($K$7*卓尔金历!$O$8),0),-卓尔金历!$N$11))+MIN(MAX(((B3428-B3427)/B3427)/($K$7*卓尔金历!$O$8),0),卓尔金历!$N$11),0),1)</f>
        <v>0.35133496124844316</v>
      </c>
      <c r="M3428">
        <f t="shared" si="430"/>
        <v>479250.80180655589</v>
      </c>
      <c r="N3428">
        <f t="shared" si="431"/>
        <v>-8.3316932794338331E-3</v>
      </c>
      <c r="O3428">
        <f t="shared" si="424"/>
        <v>2.2985549350375906E-2</v>
      </c>
      <c r="P3428">
        <f t="shared" si="425"/>
        <v>1</v>
      </c>
      <c r="Q3428">
        <f t="shared" si="432"/>
        <v>3746.7880334377833</v>
      </c>
    </row>
    <row r="3429" spans="1:17">
      <c r="A3429" s="842">
        <v>43831</v>
      </c>
      <c r="B3429">
        <v>7225.7152679999999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426"/>
        <v>0.9099141398661601</v>
      </c>
      <c r="G3429">
        <f>LN(F3429/参数实验室!$E$58)/参数实验室!$E$59</f>
        <v>-0.24007888933729785</v>
      </c>
      <c r="H3429" s="905">
        <f>INDEX(神经网络!$F$10:$BN$70,MATCH(ROUND(G3429*2,1)/2,神经网络!$D$10:$D$70,0),MATCH(ROUND(E3429*2,1)/2,神经网络!$F$8:$BN$8,0))</f>
        <v>-0.65636663276725316</v>
      </c>
      <c r="I3429">
        <f t="shared" si="427"/>
        <v>2838778.2980366223</v>
      </c>
      <c r="J3429">
        <f t="shared" si="428"/>
        <v>2883.2509748214238</v>
      </c>
      <c r="K3429">
        <f t="shared" si="429"/>
        <v>984.575509668368</v>
      </c>
      <c r="L3429">
        <f>MIN(MAX(L3428*(1+MAX(MIN(((B3429-B3428)/B3428)/($K$7*卓尔金历!$O$8),0),-卓尔金历!$N$11))+MIN(MAX(((B3429-B3428)/B3428)/($K$7*卓尔金历!$O$8),0),卓尔金历!$N$11),0),1)</f>
        <v>0.37867655931124389</v>
      </c>
      <c r="M3429">
        <f t="shared" si="430"/>
        <v>479148.10704392608</v>
      </c>
      <c r="N3429">
        <f t="shared" si="431"/>
        <v>9.2921793534421959E-4</v>
      </c>
      <c r="O3429">
        <f t="shared" si="424"/>
        <v>2.2794971042982674E-2</v>
      </c>
      <c r="P3429">
        <f t="shared" si="425"/>
        <v>1</v>
      </c>
      <c r="Q3429">
        <f t="shared" si="432"/>
        <v>3744.5028387632697</v>
      </c>
    </row>
    <row r="3430" spans="1:17">
      <c r="A3430" s="842">
        <v>43832</v>
      </c>
      <c r="B3430">
        <v>7127.777384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426"/>
        <v>0.93325463333522096</v>
      </c>
      <c r="G3430">
        <f>LN(F3430/参数实验室!$E$58)/参数实验室!$E$59</f>
        <v>-0.22678547050476661</v>
      </c>
      <c r="H3430" s="905">
        <f>INDEX(神经网络!$F$10:$BN$70,MATCH(ROUND(G3430*2,1)/2,神经网络!$D$10:$D$70,0),MATCH(ROUND(E3430*2,1)/2,神经网络!$F$8:$BN$8,0))</f>
        <v>-0.69162993456217592</v>
      </c>
      <c r="I3430">
        <f t="shared" si="427"/>
        <v>2864033.3254396655</v>
      </c>
      <c r="J3430">
        <f t="shared" si="428"/>
        <v>2844.1711759307173</v>
      </c>
      <c r="K3430">
        <f t="shared" si="429"/>
        <v>1006.9834578442518</v>
      </c>
      <c r="L3430">
        <f>MIN(MAX(L3429*(1+MAX(MIN(((B3430-B3429)/B3429)/($K$7*卓尔金历!$O$8),0),-卓尔金历!$N$11))+MIN(MAX(((B3430-B3429)/B3429)/($K$7*卓尔金历!$O$8),0),卓尔金历!$N$11),0),1)</f>
        <v>0.22765303324028582</v>
      </c>
      <c r="M3430">
        <f t="shared" si="430"/>
        <v>480762.29672529735</v>
      </c>
      <c r="N3430">
        <f t="shared" si="431"/>
        <v>-1.35540746303318E-2</v>
      </c>
      <c r="O3430">
        <f t="shared" si="424"/>
        <v>2.2985986984772364E-2</v>
      </c>
      <c r="P3430">
        <f t="shared" si="425"/>
        <v>0.56303277490952663</v>
      </c>
      <c r="Q3430">
        <f t="shared" si="432"/>
        <v>3777.8155923055751</v>
      </c>
    </row>
    <row r="3431" spans="1:17">
      <c r="A3431" s="842">
        <v>43833</v>
      </c>
      <c r="B3431">
        <v>7273.418525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426"/>
        <v>0.91368030509422671</v>
      </c>
      <c r="G3431">
        <f>LN(F3431/参数实验室!$E$58)/参数实验室!$E$59</f>
        <v>-0.23791098422805151</v>
      </c>
      <c r="H3431" s="905">
        <f>INDEX(神经网络!$F$10:$BN$70,MATCH(ROUND(G3431*2,1)/2,神经网络!$D$10:$D$70,0),MATCH(ROUND(E3431*2,1)/2,神经网络!$F$8:$BN$8,0))</f>
        <v>-0.61290635485448841</v>
      </c>
      <c r="I3431">
        <f t="shared" si="427"/>
        <v>2823558.7973116837</v>
      </c>
      <c r="J3431">
        <f t="shared" si="428"/>
        <v>2902.2858325685206</v>
      </c>
      <c r="K3431">
        <f t="shared" si="429"/>
        <v>972.87412756752371</v>
      </c>
      <c r="L3431">
        <f>MIN(MAX(L3430*(1+MAX(MIN(((B3431-B3430)/B3430)/($K$7*卓尔金历!$O$8),0),-卓尔金历!$N$11))+MIN(MAX(((B3431-B3430)/B3430)/($K$7*卓尔金历!$O$8),0),卓尔金历!$N$11),0),1)</f>
        <v>0.82887696069445782</v>
      </c>
      <c r="M3431">
        <f t="shared" si="430"/>
        <v>479215.59143976815</v>
      </c>
      <c r="N3431">
        <f t="shared" si="431"/>
        <v>2.0432896982294425E-2</v>
      </c>
      <c r="O3431">
        <f t="shared" si="424"/>
        <v>2.3286697966142012E-2</v>
      </c>
      <c r="P3431">
        <f t="shared" si="425"/>
        <v>0.15672718079831199</v>
      </c>
      <c r="Q3431">
        <f t="shared" si="432"/>
        <v>3747.7563410612247</v>
      </c>
    </row>
    <row r="3432" spans="1:17">
      <c r="A3432" s="842">
        <v>43834</v>
      </c>
      <c r="B3432">
        <v>7335.1689310000002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426"/>
        <v>0.89249866411836021</v>
      </c>
      <c r="G3432">
        <f>LN(F3432/参数实验室!$E$58)/参数实验室!$E$59</f>
        <v>-0.25022181254551079</v>
      </c>
      <c r="H3432" s="905">
        <f>INDEX(神经网络!$F$10:$BN$70,MATCH(ROUND(G3432*2,1)/2,神经网络!$D$10:$D$70,0),MATCH(ROUND(E3432*2,1)/2,神经网络!$F$8:$BN$8,0))</f>
        <v>-0.61290635485448841</v>
      </c>
      <c r="I3432">
        <f t="shared" si="427"/>
        <v>2808866.4157258482</v>
      </c>
      <c r="J3432">
        <f t="shared" si="428"/>
        <v>2926.925873269211</v>
      </c>
      <c r="K3432">
        <f t="shared" si="429"/>
        <v>959.66435001939521</v>
      </c>
      <c r="L3432">
        <f>MIN(MAX(L3431*(1+MAX(MIN(((B3432-B3431)/B3431)/($K$7*卓尔金历!$O$8),0),-卓尔金历!$N$11))+MIN(MAX(((B3432-B3431)/B3431)/($K$7*卓尔金历!$O$8),0),卓尔金历!$N$11),0),1)</f>
        <v>1</v>
      </c>
      <c r="M3432">
        <f t="shared" si="430"/>
        <v>477148.70616547583</v>
      </c>
      <c r="N3432">
        <f t="shared" si="431"/>
        <v>8.4898738863648862E-3</v>
      </c>
      <c r="O3432">
        <f t="shared" si="424"/>
        <v>2.3025285587734964E-2</v>
      </c>
      <c r="P3432">
        <f t="shared" si="425"/>
        <v>1</v>
      </c>
      <c r="Q3432">
        <f t="shared" si="432"/>
        <v>3744.6999351386253</v>
      </c>
    </row>
    <row r="3433" spans="1:17">
      <c r="A3433" s="842">
        <v>43835</v>
      </c>
      <c r="B3433">
        <v>7458.2853519999999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426"/>
        <v>0.86705228840109949</v>
      </c>
      <c r="G3433">
        <f>LN(F3433/参数实验室!$E$58)/参数实验室!$E$59</f>
        <v>-0.26540360010801883</v>
      </c>
      <c r="H3433" s="905">
        <f>INDEX(神经网络!$F$10:$BN$70,MATCH(ROUND(G3433*2,1)/2,神经网络!$D$10:$D$70,0),MATCH(ROUND(E3433*2,1)/2,神经网络!$F$8:$BN$8,0))</f>
        <v>-0.61290635485448841</v>
      </c>
      <c r="I3433">
        <f t="shared" si="427"/>
        <v>2779970.8586499086</v>
      </c>
      <c r="J3433">
        <f t="shared" si="428"/>
        <v>2976.0525725230314</v>
      </c>
      <c r="K3433">
        <f t="shared" si="429"/>
        <v>934.11349124559013</v>
      </c>
      <c r="L3433">
        <f>MIN(MAX(L3432*(1+MAX(MIN(((B3433-B3432)/B3432)/($K$7*卓尔金历!$O$8),0),-卓尔金历!$N$11))+MIN(MAX(((B3433-B3432)/B3432)/($K$7*卓尔金历!$O$8),0),卓尔金历!$N$11),0),1)</f>
        <v>1</v>
      </c>
      <c r="M3433">
        <f t="shared" si="430"/>
        <v>472240.15031692281</v>
      </c>
      <c r="N3433">
        <f t="shared" si="431"/>
        <v>1.6784401580675703E-2</v>
      </c>
      <c r="O3433">
        <f t="shared" si="424"/>
        <v>2.3230914517667126E-2</v>
      </c>
      <c r="P3433">
        <f t="shared" si="425"/>
        <v>0.35554322099356073</v>
      </c>
      <c r="Q3433">
        <f t="shared" si="432"/>
        <v>3706.1772093506479</v>
      </c>
    </row>
    <row r="3434" spans="1:17">
      <c r="A3434" s="842">
        <v>43836</v>
      </c>
      <c r="B3434">
        <v>7530.7395550000001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426"/>
        <v>0.87104826678606329</v>
      </c>
      <c r="G3434">
        <f>LN(F3434/参数实验室!$E$58)/参数实验室!$E$59</f>
        <v>-0.26299026550507143</v>
      </c>
      <c r="H3434" s="905">
        <f>INDEX(神经网络!$F$10:$BN$70,MATCH(ROUND(G3434*2,1)/2,神经网络!$D$10:$D$70,0),MATCH(ROUND(E3434*2,1)/2,神经网络!$F$8:$BN$8,0))</f>
        <v>-0.57111060903130884</v>
      </c>
      <c r="I3434">
        <f t="shared" si="427"/>
        <v>2763418.5355194849</v>
      </c>
      <c r="J3434">
        <f t="shared" si="428"/>
        <v>3004.9637105462543</v>
      </c>
      <c r="K3434">
        <f t="shared" si="429"/>
        <v>919.6179394183564</v>
      </c>
      <c r="L3434">
        <f>MIN(MAX(L3433*(1+MAX(MIN(((B3434-B3433)/B3433)/($K$7*卓尔金历!$O$8),0),-卓尔金历!$N$11))+MIN(MAX(((B3434-B3433)/B3433)/($K$7*卓尔金历!$O$8),0),卓尔金历!$N$11),0),1)</f>
        <v>1</v>
      </c>
      <c r="M3434">
        <f t="shared" si="430"/>
        <v>469428.36848155432</v>
      </c>
      <c r="N3434">
        <f t="shared" si="431"/>
        <v>9.7145925075890326E-3</v>
      </c>
      <c r="O3434">
        <f t="shared" si="424"/>
        <v>2.3248070464385283E-2</v>
      </c>
      <c r="P3434">
        <f t="shared" si="425"/>
        <v>0.91609504844620193</v>
      </c>
      <c r="Q3434">
        <f t="shared" si="432"/>
        <v>3698.3314082131119</v>
      </c>
    </row>
    <row r="3435" spans="1:17">
      <c r="A3435" s="842">
        <v>43837</v>
      </c>
      <c r="B3435">
        <v>7820.1563029999998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426"/>
        <v>0.82366019737086582</v>
      </c>
      <c r="G3435">
        <f>LN(F3435/参数实验室!$E$58)/参数实验室!$E$59</f>
        <v>-0.29235024779495988</v>
      </c>
      <c r="H3435" s="905">
        <f>INDEX(神经网络!$F$10:$BN$70,MATCH(ROUND(G3435*2,1)/2,神经网络!$D$10:$D$70,0),MATCH(ROUND(E3435*2,1)/2,神经网络!$F$8:$BN$8,0))</f>
        <v>-0.61665781966410194</v>
      </c>
      <c r="I3435">
        <f t="shared" si="427"/>
        <v>2702765.4463390857</v>
      </c>
      <c r="J3435">
        <f t="shared" si="428"/>
        <v>3120.4486265512014</v>
      </c>
      <c r="K3435">
        <f t="shared" si="429"/>
        <v>866.14643270902047</v>
      </c>
      <c r="L3435">
        <f>MIN(MAX(L3434*(1+MAX(MIN(((B3435-B3434)/B3434)/($K$7*卓尔金历!$O$8),0),-卓尔金历!$N$11))+MIN(MAX(((B3435-B3434)/B3434)/($K$7*卓尔金历!$O$8),0),卓尔金历!$N$11),0),1)</f>
        <v>1</v>
      </c>
      <c r="M3435">
        <f t="shared" si="430"/>
        <v>459125.08639404067</v>
      </c>
      <c r="N3435">
        <f t="shared" si="431"/>
        <v>3.8431384578669001E-2</v>
      </c>
      <c r="O3435">
        <f t="shared" si="424"/>
        <v>2.1224765984430075E-2</v>
      </c>
      <c r="P3435">
        <f t="shared" si="425"/>
        <v>9.4455579147505065E-3</v>
      </c>
      <c r="Q3435">
        <f t="shared" si="432"/>
        <v>3623.9691413263859</v>
      </c>
    </row>
    <row r="3436" spans="1:17">
      <c r="A3436" s="842">
        <v>43838</v>
      </c>
      <c r="B3436">
        <v>8299.7235270000001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426"/>
        <v>0.77940413978322143</v>
      </c>
      <c r="G3436">
        <f>LN(F3436/参数实验室!$E$58)/参数实验室!$E$59</f>
        <v>-0.32133707511707427</v>
      </c>
      <c r="H3436" s="905">
        <f>INDEX(神经网络!$F$10:$BN$70,MATCH(ROUND(G3436*2,1)/2,神经网络!$D$10:$D$70,0),MATCH(ROUND(E3436*2,1)/2,神经网络!$F$8:$BN$8,0))</f>
        <v>-0.61665781966410194</v>
      </c>
      <c r="I3436">
        <f t="shared" si="427"/>
        <v>2600557.0295302314</v>
      </c>
      <c r="J3436">
        <f t="shared" si="428"/>
        <v>3311.8085978213016</v>
      </c>
      <c r="K3436">
        <f t="shared" si="429"/>
        <v>785.23771912453742</v>
      </c>
      <c r="L3436">
        <f>MIN(MAX(L3435*(1+MAX(MIN(((B3436-B3435)/B3435)/($K$7*卓尔金历!$O$8),0),-卓尔金历!$N$11))+MIN(MAX(((B3436-B3435)/B3435)/($K$7*卓尔金历!$O$8),0),卓尔金历!$N$11),0),1)</f>
        <v>1</v>
      </c>
      <c r="M3436">
        <f t="shared" si="430"/>
        <v>441762.7036311836</v>
      </c>
      <c r="N3436">
        <f t="shared" si="431"/>
        <v>6.1324506239859536E-2</v>
      </c>
      <c r="O3436">
        <f t="shared" ref="O3436:O3499" si="433">STDEVP(N3416:N3436)</f>
        <v>2.4139991063603858E-2</v>
      </c>
      <c r="P3436">
        <f t="shared" ref="P3436:P3499" si="434">MIN(O3435*MAX(1-LN(MAX(ABS(N3436),0.0001)/O3436),0)+MAX(-LN(MAX(ABS(N3436),0.0001)/O3436),0),1)</f>
        <v>1.4367109233203378E-3</v>
      </c>
      <c r="Q3436">
        <f t="shared" si="432"/>
        <v>3622.6746760375022</v>
      </c>
    </row>
    <row r="3437" spans="1:17">
      <c r="A3437" s="842">
        <v>43839</v>
      </c>
      <c r="B3437">
        <v>7919.2457009999998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426"/>
        <v>0.81334344686220017</v>
      </c>
      <c r="G3437">
        <f>LN(F3437/参数实验室!$E$58)/参数实验室!$E$59</f>
        <v>-0.29896582244535769</v>
      </c>
      <c r="H3437" s="905">
        <f>INDEX(神经网络!$F$10:$BN$70,MATCH(ROUND(G3437*2,1)/2,神经网络!$D$10:$D$70,0),MATCH(ROUND(E3437*2,1)/2,神经网络!$F$8:$BN$8,0))</f>
        <v>-0.66206424912067985</v>
      </c>
      <c r="I3437">
        <f t="shared" si="427"/>
        <v>2674072.0954298424</v>
      </c>
      <c r="J3437">
        <f t="shared" si="428"/>
        <v>3159.9879098998304</v>
      </c>
      <c r="K3437">
        <f t="shared" si="429"/>
        <v>846.22858430955478</v>
      </c>
      <c r="L3437">
        <f>MIN(MAX(L3436*(1+MAX(MIN(((B3437-B3436)/B3436)/($K$7*卓尔金历!$O$8),0),-卓尔金历!$N$11))+MIN(MAX(((B3437-B3436)/B3436)/($K$7*卓尔金历!$O$8),0),卓尔金历!$N$11),0),1)</f>
        <v>0</v>
      </c>
      <c r="M3437">
        <f t="shared" si="430"/>
        <v>454250.87977985409</v>
      </c>
      <c r="N3437">
        <f t="shared" si="431"/>
        <v>-4.5842228932356614E-2</v>
      </c>
      <c r="O3437">
        <f t="shared" si="433"/>
        <v>2.5148523866861606E-2</v>
      </c>
      <c r="P3437">
        <f t="shared" si="434"/>
        <v>9.6461836700342043E-3</v>
      </c>
      <c r="Q3437">
        <f t="shared" si="432"/>
        <v>3622.8218085657159</v>
      </c>
    </row>
    <row r="3438" spans="1:17">
      <c r="A3438" s="842">
        <v>43840</v>
      </c>
      <c r="B3438">
        <v>8011.0720000000001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426"/>
        <v>0.79738778954926381</v>
      </c>
      <c r="G3438">
        <f>LN(F3438/参数实验室!$E$58)/参数实验室!$E$59</f>
        <v>-0.30936441035644408</v>
      </c>
      <c r="H3438" s="905">
        <f>INDEX(神经网络!$F$10:$BN$70,MATCH(ROUND(G3438*2,1)/2,神经网络!$D$10:$D$70,0),MATCH(ROUND(E3438*2,1)/2,神经网络!$F$8:$BN$8,0))</f>
        <v>-0.61665781966410194</v>
      </c>
      <c r="I3438">
        <f t="shared" si="427"/>
        <v>2653543.628742124</v>
      </c>
      <c r="J3438">
        <f t="shared" si="428"/>
        <v>3196.6290251785504</v>
      </c>
      <c r="K3438">
        <f t="shared" si="429"/>
        <v>830.1068431279441</v>
      </c>
      <c r="L3438">
        <f>MIN(MAX(L3437*(1+MAX(MIN(((B3438-B3437)/B3437)/($K$7*卓尔金历!$O$8),0),-卓尔金历!$N$11))+MIN(MAX(((B3438-B3437)/B3437)/($K$7*卓尔金历!$O$8),0),卓尔金历!$N$11),0),1)</f>
        <v>0.34118472083964119</v>
      </c>
      <c r="M3438">
        <f t="shared" si="430"/>
        <v>454250.87977985409</v>
      </c>
      <c r="N3438">
        <f t="shared" si="431"/>
        <v>1.1595334008692894E-2</v>
      </c>
      <c r="O3438">
        <f t="shared" si="433"/>
        <v>2.5183254981579081E-2</v>
      </c>
      <c r="P3438">
        <f t="shared" si="434"/>
        <v>0.82022964052480418</v>
      </c>
      <c r="Q3438">
        <f t="shared" si="432"/>
        <v>3622.553530046494</v>
      </c>
    </row>
    <row r="3439" spans="1:17">
      <c r="A3439" s="842">
        <v>43841</v>
      </c>
      <c r="B3439">
        <v>8067.4318649999996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426"/>
        <v>0.77356555895746637</v>
      </c>
      <c r="G3439">
        <f>LN(F3439/参数实验室!$E$58)/参数实验室!$E$59</f>
        <v>-0.3252836005297326</v>
      </c>
      <c r="H3439" s="905">
        <f>INDEX(神经网络!$F$10:$BN$70,MATCH(ROUND(G3439*2,1)/2,神经网络!$D$10:$D$70,0),MATCH(ROUND(E3439*2,1)/2,神经网络!$F$8:$BN$8,0))</f>
        <v>-0.70373813036403976</v>
      </c>
      <c r="I3439">
        <f t="shared" si="427"/>
        <v>2642031.655147953</v>
      </c>
      <c r="J3439">
        <f t="shared" si="428"/>
        <v>3219.1180978412531</v>
      </c>
      <c r="K3439">
        <f t="shared" si="429"/>
        <v>820.73150932850353</v>
      </c>
      <c r="L3439">
        <f>MIN(MAX(L3438*(1+MAX(MIN(((B3439-B3438)/B3438)/($K$7*卓尔金历!$O$8),0),-卓尔金历!$N$11))+MIN(MAX(((B3439-B3438)/B3438)/($K$7*卓尔金历!$O$8),0),卓尔金历!$N$11),0),1)</f>
        <v>0.54819200136615642</v>
      </c>
      <c r="M3439">
        <f t="shared" si="430"/>
        <v>453578.5088886334</v>
      </c>
      <c r="N3439">
        <f t="shared" si="431"/>
        <v>7.0352463440597523E-3</v>
      </c>
      <c r="O3439">
        <f t="shared" si="433"/>
        <v>2.5061257514996067E-2</v>
      </c>
      <c r="P3439">
        <f t="shared" si="434"/>
        <v>1</v>
      </c>
      <c r="Q3439">
        <f t="shared" si="432"/>
        <v>3609.6629095398443</v>
      </c>
    </row>
    <row r="3440" spans="1:17">
      <c r="A3440" s="842">
        <v>43842</v>
      </c>
      <c r="B3440">
        <v>8166.9253360000002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426"/>
        <v>0.76489509895036956</v>
      </c>
      <c r="G3440">
        <f>LN(F3440/参数实验室!$E$58)/参数实验室!$E$59</f>
        <v>-0.33119961033874079</v>
      </c>
      <c r="H3440" s="905">
        <f>INDEX(神经网络!$F$10:$BN$70,MATCH(ROUND(G3440*2,1)/2,神经网络!$D$10:$D$70,0),MATCH(ROUND(E3440*2,1)/2,神经网络!$F$8:$BN$8,0))</f>
        <v>-0.70373813036403976</v>
      </c>
      <c r="I3440">
        <f t="shared" si="427"/>
        <v>2619101.4270080468</v>
      </c>
      <c r="J3440">
        <f t="shared" si="428"/>
        <v>3258.8186169745677</v>
      </c>
      <c r="K3440">
        <f t="shared" si="429"/>
        <v>803.6965952525386</v>
      </c>
      <c r="L3440">
        <f>MIN(MAX(L3439*(1+MAX(MIN(((B3440-B3439)/B3439)/($K$7*卓尔金历!$O$8),0),-卓尔金历!$N$11))+MIN(MAX(((B3440-B3439)/B3439)/($K$7*卓尔金历!$O$8),0),卓尔金历!$N$11),0),1)</f>
        <v>0.91107413544211968</v>
      </c>
      <c r="M3440">
        <f t="shared" si="430"/>
        <v>451420.48860500526</v>
      </c>
      <c r="N3440">
        <f t="shared" si="431"/>
        <v>1.2332731489390854E-2</v>
      </c>
      <c r="O3440">
        <f t="shared" si="433"/>
        <v>2.5089733982338304E-2</v>
      </c>
      <c r="P3440">
        <f t="shared" si="434"/>
        <v>0.75306174420633032</v>
      </c>
      <c r="Q3440">
        <f t="shared" si="432"/>
        <v>3578.334596776207</v>
      </c>
    </row>
    <row r="3441" spans="1:17">
      <c r="A3441" s="842">
        <v>43843</v>
      </c>
      <c r="B3441">
        <v>8091.8856640000004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426"/>
        <v>0.77629398323638987</v>
      </c>
      <c r="G3441">
        <f>LN(F3441/参数实验室!$E$58)/参数实验室!$E$59</f>
        <v>-0.32343565759762416</v>
      </c>
      <c r="H3441" s="905">
        <f>INDEX(神经网络!$F$10:$BN$70,MATCH(ROUND(G3441*2,1)/2,神经网络!$D$10:$D$70,0),MATCH(ROUND(E3441*2,1)/2,神经网络!$F$8:$BN$8,0))</f>
        <v>-0.61665781966410194</v>
      </c>
      <c r="I3441">
        <f t="shared" si="427"/>
        <v>2636036.8380501596</v>
      </c>
      <c r="J3441">
        <f t="shared" si="428"/>
        <v>3228.8758086269359</v>
      </c>
      <c r="K3441">
        <f t="shared" si="429"/>
        <v>816.39461976430789</v>
      </c>
      <c r="L3441">
        <f>MIN(MAX(L3440*(1+MAX(MIN(((B3441-B3440)/B3440)/($K$7*卓尔金历!$O$8),0),-卓尔金历!$N$11))+MIN(MAX(((B3441-B3440)/B3440)/($K$7*卓尔金历!$O$8),0),卓尔金历!$N$11),0),1)</f>
        <v>0.66475827891667827</v>
      </c>
      <c r="M3441">
        <f t="shared" si="430"/>
        <v>454079.85642269457</v>
      </c>
      <c r="N3441">
        <f t="shared" si="431"/>
        <v>-9.1882402388599339E-3</v>
      </c>
      <c r="O3441">
        <f t="shared" si="433"/>
        <v>2.2691450396797465E-2</v>
      </c>
      <c r="P3441">
        <f t="shared" si="434"/>
        <v>0.95183624144561552</v>
      </c>
      <c r="Q3441">
        <f t="shared" si="432"/>
        <v>3595.7588814553046</v>
      </c>
    </row>
    <row r="3442" spans="1:17">
      <c r="A3442" s="842">
        <v>43844</v>
      </c>
      <c r="B3442">
        <v>8715.6953020000001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426"/>
        <v>0.71110813701550402</v>
      </c>
      <c r="G3442">
        <f>LN(F3442/参数实验室!$E$58)/参数实验室!$E$59</f>
        <v>-0.36946891733210335</v>
      </c>
      <c r="H3442" s="905">
        <f>INDEX(神经网络!$F$10:$BN$70,MATCH(ROUND(G3442*2,1)/2,神经网络!$D$10:$D$70,0),MATCH(ROUND(E3442*2,1)/2,神经网络!$F$8:$BN$8,0))</f>
        <v>-0.6182786324765972</v>
      </c>
      <c r="I3442">
        <f t="shared" si="427"/>
        <v>2510723.2800729112</v>
      </c>
      <c r="J3442">
        <f t="shared" si="428"/>
        <v>3477.7923075695148</v>
      </c>
      <c r="K3442">
        <f t="shared" si="429"/>
        <v>721.93019537372891</v>
      </c>
      <c r="L3442">
        <f>MIN(MAX(L3441*(1+MAX(MIN(((B3442-B3441)/B3441)/($K$7*卓尔金历!$O$8),0),-卓尔金历!$N$11))+MIN(MAX(((B3442-B3441)/B3441)/($K$7*卓尔金历!$O$8),0),卓尔金历!$N$11),0),1)</f>
        <v>1</v>
      </c>
      <c r="M3442">
        <f t="shared" si="430"/>
        <v>439730.16450689908</v>
      </c>
      <c r="N3442">
        <f t="shared" si="431"/>
        <v>7.7090762759447679E-2</v>
      </c>
      <c r="O3442">
        <f t="shared" si="433"/>
        <v>2.557137572332082E-2</v>
      </c>
      <c r="P3442">
        <f t="shared" si="434"/>
        <v>0</v>
      </c>
      <c r="Q3442">
        <f t="shared" si="432"/>
        <v>3433.0544490177053</v>
      </c>
    </row>
    <row r="3443" spans="1:17">
      <c r="A3443" s="842">
        <v>43845</v>
      </c>
      <c r="B3443">
        <v>8813.2210919999998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426"/>
        <v>0.70623773589997663</v>
      </c>
      <c r="G3443">
        <f>LN(F3443/参数实验室!$E$58)/参数实验室!$E$59</f>
        <v>-0.3730760252755706</v>
      </c>
      <c r="H3443" s="905">
        <f>INDEX(神经网络!$F$10:$BN$70,MATCH(ROUND(G3443*2,1)/2,神经网络!$D$10:$D$70,0),MATCH(ROUND(E3443*2,1)/2,神经网络!$F$8:$BN$8,0))</f>
        <v>-0.6182786324765972</v>
      </c>
      <c r="I3443">
        <f t="shared" si="427"/>
        <v>2493353.2518102345</v>
      </c>
      <c r="J3443">
        <f t="shared" si="428"/>
        <v>3516.7076700849766</v>
      </c>
      <c r="K3443">
        <f t="shared" si="429"/>
        <v>709.00213657792767</v>
      </c>
      <c r="L3443">
        <f>MIN(MAX(L3442*(1+MAX(MIN(((B3443-B3442)/B3442)/($K$7*卓尔金历!$O$8),0),-卓尔金历!$N$11))+MIN(MAX(((B3443-B3442)/B3442)/($K$7*卓尔金历!$O$8),0),卓尔金历!$N$11),0),1)</f>
        <v>1</v>
      </c>
      <c r="M3443">
        <f t="shared" si="430"/>
        <v>436687.9633029438</v>
      </c>
      <c r="N3443">
        <f t="shared" si="431"/>
        <v>1.1189674101803482E-2</v>
      </c>
      <c r="O3443">
        <f t="shared" si="433"/>
        <v>2.5164542526166213E-2</v>
      </c>
      <c r="P3443">
        <f t="shared" si="434"/>
        <v>0.85674012140117162</v>
      </c>
      <c r="Q3443">
        <f t="shared" si="432"/>
        <v>3433.0544490177053</v>
      </c>
    </row>
    <row r="3444" spans="1:17">
      <c r="A3444" s="842">
        <v>43846</v>
      </c>
      <c r="B3444">
        <v>8701.6824190000007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426"/>
        <v>0.70717369523434914</v>
      </c>
      <c r="G3444">
        <f>LN(F3444/参数实验室!$E$58)/参数实验室!$E$59</f>
        <v>-0.37238090975324101</v>
      </c>
      <c r="H3444" s="905">
        <f>INDEX(神经网络!$F$10:$BN$70,MATCH(ROUND(G3444*2,1)/2,神经网络!$D$10:$D$70,0),MATCH(ROUND(E3444*2,1)/2,神经网络!$F$8:$BN$8,0))</f>
        <v>-0.66455812379605261</v>
      </c>
      <c r="I3444">
        <f t="shared" si="427"/>
        <v>2512863.3231936675</v>
      </c>
      <c r="J3444">
        <f t="shared" si="428"/>
        <v>3472.2007976537097</v>
      </c>
      <c r="K3444">
        <f t="shared" si="429"/>
        <v>723.70910256448849</v>
      </c>
      <c r="L3444">
        <f>MIN(MAX(L3443*(1+MAX(MIN(((B3444-B3443)/B3443)/($K$7*卓尔金历!$O$8),0),-卓尔金历!$N$11))+MIN(MAX(((B3444-B3443)/B3443)/($K$7*卓尔金历!$O$8),0),卓尔金历!$N$11),0),1)</f>
        <v>0.62761076407670513</v>
      </c>
      <c r="M3444">
        <f t="shared" si="430"/>
        <v>440104.97343985114</v>
      </c>
      <c r="N3444">
        <f t="shared" si="431"/>
        <v>-1.2655835118132437E-2</v>
      </c>
      <c r="O3444">
        <f t="shared" si="433"/>
        <v>2.5578712755004777E-2</v>
      </c>
      <c r="P3444">
        <f t="shared" si="434"/>
        <v>0.7465134633952385</v>
      </c>
      <c r="Q3444">
        <f t="shared" si="432"/>
        <v>3456.0691238274339</v>
      </c>
    </row>
    <row r="3445" spans="1:17">
      <c r="A3445" s="842">
        <v>43847</v>
      </c>
      <c r="B3445">
        <v>8831.3433719999994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426"/>
        <v>0.68579327740807949</v>
      </c>
      <c r="G3445">
        <f>LN(F3445/参数实验室!$E$58)/参数实验室!$E$59</f>
        <v>-0.38849396957967436</v>
      </c>
      <c r="H3445" s="905">
        <f>INDEX(神经网络!$F$10:$BN$70,MATCH(ROUND(G3445*2,1)/2,神经网络!$D$10:$D$70,0),MATCH(ROUND(E3445*2,1)/2,神经网络!$F$8:$BN$8,0))</f>
        <v>-0.7053497721306704</v>
      </c>
      <c r="I3445">
        <f t="shared" si="427"/>
        <v>2487980.0321512562</v>
      </c>
      <c r="J3445">
        <f t="shared" si="428"/>
        <v>3523.9389377917719</v>
      </c>
      <c r="K3445">
        <f t="shared" si="429"/>
        <v>706.022458411358</v>
      </c>
      <c r="L3445">
        <f>MIN(MAX(L3444*(1+MAX(MIN(((B3445-B3444)/B3444)/($K$7*卓尔金历!$O$8),0),-卓尔金历!$N$11))+MIN(MAX(((B3445-B3444)/B3444)/($K$7*卓尔金历!$O$8),0),卓尔金历!$N$11),0),1)</f>
        <v>1</v>
      </c>
      <c r="M3445">
        <f t="shared" si="430"/>
        <v>437369.79533338157</v>
      </c>
      <c r="N3445">
        <f t="shared" si="431"/>
        <v>1.4900676301043329E-2</v>
      </c>
      <c r="O3445">
        <f t="shared" si="433"/>
        <v>2.5581077120271124E-2</v>
      </c>
      <c r="P3445">
        <f t="shared" si="434"/>
        <v>0.5798489353897428</v>
      </c>
      <c r="Q3445">
        <f t="shared" si="432"/>
        <v>3430.5209997682537</v>
      </c>
    </row>
    <row r="3446" spans="1:17">
      <c r="A3446" s="842">
        <v>43848</v>
      </c>
      <c r="B3446">
        <v>8901.3233170000003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426"/>
        <v>0.69175264336710529</v>
      </c>
      <c r="G3446">
        <f>LN(F3446/参数实验室!$E$58)/参数实验室!$E$59</f>
        <v>-0.38395282611142045</v>
      </c>
      <c r="H3446" s="905">
        <f>INDEX(神经网络!$F$10:$BN$70,MATCH(ROUND(G3446*2,1)/2,神经网络!$D$10:$D$70,0),MATCH(ROUND(E3446*2,1)/2,神经网络!$F$8:$BN$8,0))</f>
        <v>-0.7053497721306704</v>
      </c>
      <c r="I3446">
        <f t="shared" si="427"/>
        <v>2474074.1595340562</v>
      </c>
      <c r="J3446">
        <f t="shared" si="428"/>
        <v>3551.8627816128487</v>
      </c>
      <c r="K3446">
        <f t="shared" si="429"/>
        <v>696.55679615264171</v>
      </c>
      <c r="L3446">
        <f>MIN(MAX(L3445*(1+MAX(MIN(((B3446-B3445)/B3445)/($K$7*卓尔金历!$O$8),0),-卓尔金历!$N$11))+MIN(MAX(((B3446-B3445)/B3445)/($K$7*卓尔金历!$O$8),0),卓尔金历!$N$11),0),1)</f>
        <v>1</v>
      </c>
      <c r="M3446">
        <f t="shared" si="430"/>
        <v>434925.23847121978</v>
      </c>
      <c r="N3446">
        <f t="shared" si="431"/>
        <v>7.9240430421802146E-3</v>
      </c>
      <c r="O3446">
        <f t="shared" si="433"/>
        <v>2.5584455551948739E-2</v>
      </c>
      <c r="P3446">
        <f t="shared" si="434"/>
        <v>1</v>
      </c>
      <c r="Q3446">
        <f t="shared" si="432"/>
        <v>3419.4030091665877</v>
      </c>
    </row>
    <row r="3447" spans="1:17">
      <c r="A3447" s="842">
        <v>43849</v>
      </c>
      <c r="B3447">
        <v>8656.0745760000009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426"/>
        <v>0.7143759924556361</v>
      </c>
      <c r="G3447">
        <f>LN(F3447/参数实验室!$E$58)/参数实验室!$E$59</f>
        <v>-0.36706250661300766</v>
      </c>
      <c r="H3447" s="905">
        <f>INDEX(神经网络!$F$10:$BN$70,MATCH(ROUND(G3447*2,1)/2,神经网络!$D$10:$D$70,0),MATCH(ROUND(E3447*2,1)/2,神经网络!$F$8:$BN$8,0))</f>
        <v>-0.66455812379605261</v>
      </c>
      <c r="I3447">
        <f t="shared" si="427"/>
        <v>2522154.7125649271</v>
      </c>
      <c r="J3447">
        <f t="shared" si="428"/>
        <v>3454.0020653605052</v>
      </c>
      <c r="K3447">
        <f t="shared" si="429"/>
        <v>730.21227690021135</v>
      </c>
      <c r="L3447">
        <f>MIN(MAX(L3446*(1+MAX(MIN(((B3447-B3446)/B3446)/($K$7*卓尔金历!$O$8),0),-卓尔金历!$N$11))+MIN(MAX(((B3447-B3446)/B3446)/($K$7*卓尔金历!$O$8),0),卓尔金历!$N$11),0),1)</f>
        <v>0.18930308283640462</v>
      </c>
      <c r="M3447">
        <f t="shared" si="430"/>
        <v>443377.46934400732</v>
      </c>
      <c r="N3447">
        <f t="shared" si="431"/>
        <v>-2.7551941690694057E-2</v>
      </c>
      <c r="O3447">
        <f t="shared" si="433"/>
        <v>2.6781188525432757E-2</v>
      </c>
      <c r="P3447">
        <f t="shared" si="434"/>
        <v>2.4858540335575031E-2</v>
      </c>
      <c r="Q3447">
        <f t="shared" si="432"/>
        <v>3485.8548522055676</v>
      </c>
    </row>
    <row r="3448" spans="1:17">
      <c r="A3448" s="842">
        <v>43850</v>
      </c>
      <c r="B3448">
        <v>8649.1006749999997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426"/>
        <v>0.72651391585287572</v>
      </c>
      <c r="G3448">
        <f>LN(F3448/参数实验室!$E$58)/参数实验室!$E$59</f>
        <v>-0.35821965355271967</v>
      </c>
      <c r="H3448" s="905">
        <f>INDEX(神经网络!$F$10:$BN$70,MATCH(ROUND(G3448*2,1)/2,神经网络!$D$10:$D$70,0),MATCH(ROUND(E3448*2,1)/2,神经网络!$F$8:$BN$8,0))</f>
        <v>-0.66455812379605261</v>
      </c>
      <c r="I3448">
        <f t="shared" si="427"/>
        <v>2523505.1034042262</v>
      </c>
      <c r="J3448">
        <f t="shared" si="428"/>
        <v>3451.2192949203786</v>
      </c>
      <c r="K3448">
        <f t="shared" si="429"/>
        <v>731.19233747864314</v>
      </c>
      <c r="L3448">
        <f>MIN(MAX(L3447*(1+MAX(MIN(((B3448-B3447)/B3447)/($K$7*卓尔金历!$O$8),0),-卓尔金历!$N$11))+MIN(MAX(((B3448-B3447)/B3447)/($K$7*卓尔金历!$O$8),0),卓尔金历!$N$11),0),1)</f>
        <v>0.18481543482225415</v>
      </c>
      <c r="M3448">
        <f t="shared" si="430"/>
        <v>443422.40789519181</v>
      </c>
      <c r="N3448">
        <f t="shared" si="431"/>
        <v>-8.0566554028279496E-4</v>
      </c>
      <c r="O3448">
        <f t="shared" si="433"/>
        <v>2.6372044638935169E-2</v>
      </c>
      <c r="P3448">
        <f t="shared" si="434"/>
        <v>1</v>
      </c>
      <c r="Q3448">
        <f t="shared" si="432"/>
        <v>3485.9012473662501</v>
      </c>
    </row>
    <row r="3449" spans="1:17">
      <c r="A3449" s="842">
        <v>43851</v>
      </c>
      <c r="B3449">
        <v>8659.5937009999998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426"/>
        <v>0.73355214590107709</v>
      </c>
      <c r="G3449">
        <f>LN(F3449/参数实验室!$E$58)/参数实验室!$E$59</f>
        <v>-0.35315950975915805</v>
      </c>
      <c r="H3449" s="905">
        <f>INDEX(神经网络!$F$10:$BN$70,MATCH(ROUND(G3449*2,1)/2,神经网络!$D$10:$D$70,0),MATCH(ROUND(E3449*2,1)/2,神经网络!$F$8:$BN$8,0))</f>
        <v>-0.66455812379605261</v>
      </c>
      <c r="I3449">
        <f t="shared" si="427"/>
        <v>2521470.5600186819</v>
      </c>
      <c r="J3449">
        <f t="shared" si="428"/>
        <v>3455.4062890546907</v>
      </c>
      <c r="K3449">
        <f t="shared" si="429"/>
        <v>729.71753510018959</v>
      </c>
      <c r="L3449">
        <f>MIN(MAX(L3448*(1+MAX(MIN(((B3449-B3448)/B3448)/($K$7*卓尔金历!$O$8),0),-卓尔金历!$N$11))+MIN(MAX(((B3449-B3448)/B3448)/($K$7*卓尔金历!$O$8),0),卓尔金历!$N$11),0),1)</f>
        <v>0.22051279552222408</v>
      </c>
      <c r="M3449">
        <f t="shared" si="430"/>
        <v>443356.3357142582</v>
      </c>
      <c r="N3449">
        <f t="shared" si="431"/>
        <v>1.2131927230688757E-3</v>
      </c>
      <c r="O3449">
        <f t="shared" si="433"/>
        <v>2.6157987008863022E-2</v>
      </c>
      <c r="P3449">
        <f t="shared" si="434"/>
        <v>1</v>
      </c>
      <c r="Q3449">
        <f t="shared" si="432"/>
        <v>3483.0907845239431</v>
      </c>
    </row>
    <row r="3450" spans="1:17">
      <c r="A3450" s="842">
        <v>43852</v>
      </c>
      <c r="B3450">
        <v>8658.9319520000008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426"/>
        <v>0.72761051396700016</v>
      </c>
      <c r="G3450">
        <f>LN(F3450/参数实验室!$E$58)/参数实验室!$E$59</f>
        <v>-0.35742803757936975</v>
      </c>
      <c r="H3450" s="905">
        <f>INDEX(神经网络!$F$10:$BN$70,MATCH(ROUND(G3450*2,1)/2,神经网络!$D$10:$D$70,0),MATCH(ROUND(E3450*2,1)/2,神经网络!$F$8:$BN$8,0))</f>
        <v>-0.66455812379605261</v>
      </c>
      <c r="I3450">
        <f t="shared" si="427"/>
        <v>2521598.6109233308</v>
      </c>
      <c r="J3450">
        <f t="shared" si="428"/>
        <v>3455.1422337496356</v>
      </c>
      <c r="K3450">
        <f t="shared" si="429"/>
        <v>729.8103638954417</v>
      </c>
      <c r="L3450">
        <f>MIN(MAX(L3449*(1+MAX(MIN(((B3450-B3449)/B3449)/($K$7*卓尔金历!$O$8),0),-卓尔金历!$N$11))+MIN(MAX(((B3450-B3449)/B3449)/($K$7*卓尔金历!$O$8),0),卓尔金历!$N$11),0),1)</f>
        <v>0.22001696200162749</v>
      </c>
      <c r="M3450">
        <f t="shared" si="430"/>
        <v>443361.30067093449</v>
      </c>
      <c r="N3450">
        <f t="shared" si="431"/>
        <v>-7.6418019464648208E-5</v>
      </c>
      <c r="O3450">
        <f t="shared" si="433"/>
        <v>2.6173703060363606E-2</v>
      </c>
      <c r="P3450">
        <f t="shared" si="434"/>
        <v>1</v>
      </c>
      <c r="Q3450">
        <f t="shared" si="432"/>
        <v>3483.2676705574368</v>
      </c>
    </row>
    <row r="3451" spans="1:17">
      <c r="A3451" s="842">
        <v>43853</v>
      </c>
      <c r="B3451">
        <v>8393.6136740000002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426"/>
        <v>0.73435069975797407</v>
      </c>
      <c r="G3451">
        <f>LN(F3451/参数实验室!$E$58)/参数实验室!$E$59</f>
        <v>-0.35258845798553917</v>
      </c>
      <c r="H3451" s="905">
        <f>INDEX(神经网络!$F$10:$BN$70,MATCH(ROUND(G3451*2,1)/2,神经网络!$D$10:$D$70,0),MATCH(ROUND(E3451*2,1)/2,神经网络!$F$8:$BN$8,0))</f>
        <v>-0.70373813036403976</v>
      </c>
      <c r="I3451">
        <f t="shared" si="427"/>
        <v>2572945.2203599955</v>
      </c>
      <c r="J3451">
        <f t="shared" si="428"/>
        <v>3349.2732428873401</v>
      </c>
      <c r="K3451">
        <f t="shared" si="429"/>
        <v>768.21000670041235</v>
      </c>
      <c r="L3451">
        <f>MIN(MAX(L3450*(1+MAX(MIN(((B3451-B3450)/B3450)/($K$7*卓尔金历!$O$8),0),-卓尔金历!$N$11))+MIN(MAX(((B3451-B3450)/B3450)/($K$7*卓尔金历!$O$8),0),卓尔金历!$N$11),0),1)</f>
        <v>2.165183814792335E-2</v>
      </c>
      <c r="M3451">
        <f t="shared" si="430"/>
        <v>445347.62316486047</v>
      </c>
      <c r="N3451">
        <f t="shared" si="431"/>
        <v>-3.0640993539476729E-2</v>
      </c>
      <c r="O3451">
        <f t="shared" si="433"/>
        <v>2.7110695875672813E-2</v>
      </c>
      <c r="P3451">
        <f t="shared" si="434"/>
        <v>2.2969768583949706E-2</v>
      </c>
      <c r="Q3451">
        <f t="shared" si="432"/>
        <v>3554.1964789207877</v>
      </c>
    </row>
    <row r="3452" spans="1:17">
      <c r="A3452" s="842">
        <v>43854</v>
      </c>
      <c r="B3452">
        <v>8479.5813820000003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426"/>
        <v>0.71588808674989379</v>
      </c>
      <c r="G3452">
        <f>LN(F3452/参数实验室!$E$58)/参数实验室!$E$59</f>
        <v>-0.36595274078573126</v>
      </c>
      <c r="H3452" s="905">
        <f>INDEX(神经网络!$F$10:$BN$70,MATCH(ROUND(G3452*2,1)/2,神经网络!$D$10:$D$70,0),MATCH(ROUND(E3452*2,1)/2,神经网络!$F$8:$BN$8,0))</f>
        <v>-0.66455812379605261</v>
      </c>
      <c r="I3452">
        <f t="shared" si="427"/>
        <v>2554400.1709636343</v>
      </c>
      <c r="J3452">
        <f t="shared" si="428"/>
        <v>3383.5766258329527</v>
      </c>
      <c r="K3452">
        <f t="shared" si="429"/>
        <v>754.94083729662964</v>
      </c>
      <c r="L3452">
        <f>MIN(MAX(L3451*(1+MAX(MIN(((B3452-B3451)/B3451)/($K$7*卓尔金历!$O$8),0),-卓尔金历!$N$11))+MIN(MAX(((B3452-B3451)/B3451)/($K$7*卓尔金历!$O$8),0),卓尔金历!$N$11),0),1)</f>
        <v>0.32301674782211703</v>
      </c>
      <c r="M3452">
        <f t="shared" si="430"/>
        <v>445278.122114937</v>
      </c>
      <c r="N3452">
        <f t="shared" si="431"/>
        <v>1.0242037737130208E-2</v>
      </c>
      <c r="O3452">
        <f t="shared" si="433"/>
        <v>2.6977839195740639E-2</v>
      </c>
      <c r="P3452">
        <f t="shared" si="434"/>
        <v>1</v>
      </c>
      <c r="Q3452">
        <f t="shared" si="432"/>
        <v>3553.6080479719317</v>
      </c>
    </row>
    <row r="3453" spans="1:17">
      <c r="A3453" s="842">
        <v>43855</v>
      </c>
      <c r="B3453">
        <v>8331.4787190000006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426"/>
        <v>0.73029465647249403</v>
      </c>
      <c r="G3453">
        <f>LN(F3453/参数实验室!$E$58)/参数实验室!$E$59</f>
        <v>-0.35549542266512757</v>
      </c>
      <c r="H3453" s="905">
        <f>INDEX(神经网络!$F$10:$BN$70,MATCH(ROUND(G3453*2,1)/2,神经网络!$D$10:$D$70,0),MATCH(ROUND(E3453*2,1)/2,神经网络!$F$8:$BN$8,0))</f>
        <v>-0.70373813036403976</v>
      </c>
      <c r="I3453">
        <f t="shared" si="427"/>
        <v>2584049.1921790894</v>
      </c>
      <c r="J3453">
        <f t="shared" si="428"/>
        <v>3324.4797569929224</v>
      </c>
      <c r="K3453">
        <f t="shared" si="429"/>
        <v>777.27926805498987</v>
      </c>
      <c r="L3453">
        <f>MIN(MAX(L3452*(1+MAX(MIN(((B3453-B3452)/B3452)/($K$7*卓尔金历!$O$8),0),-卓尔金历!$N$11))+MIN(MAX(((B3453-B3452)/B3452)/($K$7*卓尔金历!$O$8),0),卓尔金历!$N$11),0),1)</f>
        <v>0.15701226879477401</v>
      </c>
      <c r="M3453">
        <f t="shared" si="430"/>
        <v>446947.5890576269</v>
      </c>
      <c r="N3453">
        <f t="shared" si="431"/>
        <v>-1.7465798879456956E-2</v>
      </c>
      <c r="O3453">
        <f t="shared" si="433"/>
        <v>2.750239463885959E-2</v>
      </c>
      <c r="P3453">
        <f t="shared" si="434"/>
        <v>0.49325500567937053</v>
      </c>
      <c r="Q3453">
        <f t="shared" si="432"/>
        <v>3594.8549135192293</v>
      </c>
    </row>
    <row r="3454" spans="1:17">
      <c r="A3454" s="842">
        <v>43856</v>
      </c>
      <c r="B3454">
        <v>8471.0837699999993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426"/>
        <v>0.71941675533684402</v>
      </c>
      <c r="G3454">
        <f>LN(F3454/参数实验室!$E$58)/参数实验室!$E$59</f>
        <v>-0.36337204900294706</v>
      </c>
      <c r="H3454" s="905">
        <f>INDEX(神经网络!$F$10:$BN$70,MATCH(ROUND(G3454*2,1)/2,神经网络!$D$10:$D$70,0),MATCH(ROUND(E3454*2,1)/2,神经网络!$F$8:$BN$8,0))</f>
        <v>-0.66455812379605261</v>
      </c>
      <c r="I3454">
        <f t="shared" si="427"/>
        <v>2553577.8978489176</v>
      </c>
      <c r="J3454">
        <f t="shared" si="428"/>
        <v>3380.185854514968</v>
      </c>
      <c r="K3454">
        <f t="shared" si="429"/>
        <v>755.45487962978814</v>
      </c>
      <c r="L3454">
        <f>MIN(MAX(L3453*(1+MAX(MIN(((B3454-B3453)/B3453)/($K$7*卓尔金历!$O$8),0),-卓尔金历!$N$11))+MIN(MAX(((B3454-B3453)/B3453)/($K$7*卓尔金历!$O$8),0),卓尔金历!$N$11),0),1)</f>
        <v>0.65005589987624557</v>
      </c>
      <c r="M3454">
        <f t="shared" si="430"/>
        <v>446120.06560053857</v>
      </c>
      <c r="N3454">
        <f t="shared" si="431"/>
        <v>1.6756335304755475E-2</v>
      </c>
      <c r="O3454">
        <f t="shared" si="433"/>
        <v>2.7501893314374894E-2</v>
      </c>
      <c r="P3454">
        <f t="shared" si="434"/>
        <v>0.53660767431320422</v>
      </c>
      <c r="Q3454">
        <f t="shared" si="432"/>
        <v>3573.9454450181493</v>
      </c>
    </row>
    <row r="3455" spans="1:17">
      <c r="A3455" s="842">
        <v>43857</v>
      </c>
      <c r="B3455">
        <v>8767.4855079999998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426"/>
        <v>0.70439770152626069</v>
      </c>
      <c r="G3455">
        <f>LN(F3455/参数实验室!$E$58)/参数实验室!$E$59</f>
        <v>-0.37444526640273995</v>
      </c>
      <c r="H3455" s="905">
        <f>INDEX(神经网络!$F$10:$BN$70,MATCH(ROUND(G3455*2,1)/2,神经网络!$D$10:$D$70,0),MATCH(ROUND(E3455*2,1)/2,神经网络!$F$8:$BN$8,0))</f>
        <v>-0.6182786324765972</v>
      </c>
      <c r="I3455">
        <f t="shared" si="427"/>
        <v>2494200.1321815443</v>
      </c>
      <c r="J3455">
        <f t="shared" si="428"/>
        <v>3498.4579657635213</v>
      </c>
      <c r="K3455">
        <f t="shared" si="429"/>
        <v>712.94271836054418</v>
      </c>
      <c r="L3455">
        <f>MIN(MAX(L3454*(1+MAX(MIN(((B3455-B3454)/B3454)/($K$7*卓尔金历!$O$8),0),-卓尔金历!$N$11))+MIN(MAX(((B3455-B3454)/B3454)/($K$7*卓尔金历!$O$8),0),卓尔金历!$N$11),0),1)</f>
        <v>1</v>
      </c>
      <c r="M3455">
        <f t="shared" si="430"/>
        <v>439376.69229473086</v>
      </c>
      <c r="N3455">
        <f t="shared" si="431"/>
        <v>3.4989824920595783E-2</v>
      </c>
      <c r="O3455">
        <f t="shared" si="433"/>
        <v>2.8163386729870947E-2</v>
      </c>
      <c r="P3455">
        <f t="shared" si="434"/>
        <v>2.1533033341416912E-2</v>
      </c>
      <c r="Q3455">
        <f t="shared" si="432"/>
        <v>3529.351125723058</v>
      </c>
    </row>
    <row r="3456" spans="1:17">
      <c r="A3456" s="842">
        <v>43858</v>
      </c>
      <c r="B3456">
        <v>9008.8277419999995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426"/>
        <v>0.69158527773301948</v>
      </c>
      <c r="G3456">
        <f>LN(F3456/参数实验室!$E$58)/参数实验室!$E$59</f>
        <v>-0.38407982693863923</v>
      </c>
      <c r="H3456" s="905">
        <f>INDEX(神经网络!$F$10:$BN$70,MATCH(ROUND(G3456*2,1)/2,神经网络!$D$10:$D$70,0),MATCH(ROUND(E3456*2,1)/2,神经网络!$F$8:$BN$8,0))</f>
        <v>-0.66561173694937392</v>
      </c>
      <c r="I3456">
        <f t="shared" si="427"/>
        <v>2451750.5121341636</v>
      </c>
      <c r="J3456">
        <f t="shared" si="428"/>
        <v>3594.7598826862295</v>
      </c>
      <c r="K3456">
        <f t="shared" si="429"/>
        <v>682.03457035969325</v>
      </c>
      <c r="L3456">
        <f>MIN(MAX(L3455*(1+MAX(MIN(((B3456-B3455)/B3455)/($K$7*卓尔金历!$O$8),0),-卓尔金历!$N$11))+MIN(MAX(((B3456-B3455)/B3455)/($K$7*卓尔金历!$O$8),0),卓尔金历!$N$11),0),1)</f>
        <v>1</v>
      </c>
      <c r="M3456">
        <f t="shared" si="430"/>
        <v>431898.79450900952</v>
      </c>
      <c r="N3456">
        <f t="shared" si="431"/>
        <v>2.7526961268402903E-2</v>
      </c>
      <c r="O3456">
        <f t="shared" si="433"/>
        <v>2.7687710430990678E-2</v>
      </c>
      <c r="P3456">
        <f t="shared" si="434"/>
        <v>3.41500879197532E-2</v>
      </c>
      <c r="Q3456">
        <f t="shared" si="432"/>
        <v>3528.0576967362213</v>
      </c>
    </row>
    <row r="3457" spans="1:17">
      <c r="A3457" s="842">
        <v>43859</v>
      </c>
      <c r="B3457">
        <v>9302.5547339999994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426"/>
        <v>0.67261781466665216</v>
      </c>
      <c r="G3457">
        <f>LN(F3457/参数实验室!$E$58)/参数实验室!$E$59</f>
        <v>-0.39867558807267733</v>
      </c>
      <c r="H3457" s="905">
        <f>INDEX(神经网络!$F$10:$BN$70,MATCH(ROUND(G3457*2,1)/2,神经网络!$D$10:$D$70,0),MATCH(ROUND(E3457*2,1)/2,神经网络!$F$8:$BN$8,0))</f>
        <v>-0.66561173694937392</v>
      </c>
      <c r="I3457">
        <f t="shared" si="427"/>
        <v>2398543.016136277</v>
      </c>
      <c r="J3457">
        <f t="shared" si="428"/>
        <v>3711.9646997326354</v>
      </c>
      <c r="K3457">
        <f t="shared" si="429"/>
        <v>646.16536259330235</v>
      </c>
      <c r="L3457">
        <f>MIN(MAX(L3456*(1+MAX(MIN(((B3457-B3456)/B3456)/($K$7*卓尔金历!$O$8),0),-卓尔金历!$N$11))+MIN(MAX(((B3457-B3456)/B3456)/($K$7*卓尔金历!$O$8),0),卓尔金历!$N$11),0),1)</f>
        <v>1</v>
      </c>
      <c r="M3457">
        <f t="shared" si="430"/>
        <v>422525.79620979569</v>
      </c>
      <c r="N3457">
        <f t="shared" si="431"/>
        <v>3.2604352132366468E-2</v>
      </c>
      <c r="O3457">
        <f t="shared" si="433"/>
        <v>2.5608652087719549E-2</v>
      </c>
      <c r="P3457">
        <f t="shared" si="434"/>
        <v>2.1000698817737605E-2</v>
      </c>
      <c r="Q3457">
        <f t="shared" si="432"/>
        <v>3525.4429835847982</v>
      </c>
    </row>
    <row r="3458" spans="1:17">
      <c r="A3458" s="842">
        <v>43860</v>
      </c>
      <c r="B3458">
        <v>9366.8215209999998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426"/>
        <v>0.66344063779455464</v>
      </c>
      <c r="G3458">
        <f>LN(F3458/参数实验室!$E$58)/参数实验室!$E$59</f>
        <v>-0.40588598239426255</v>
      </c>
      <c r="H3458" s="905">
        <f>INDEX(神经网络!$F$10:$BN$70,MATCH(ROUND(G3458*2,1)/2,神经网络!$D$10:$D$70,0),MATCH(ROUND(E3458*2,1)/2,神经网络!$F$8:$BN$8,0))</f>
        <v>-0.66561173694937392</v>
      </c>
      <c r="I3458">
        <f t="shared" si="427"/>
        <v>2387513.5920191896</v>
      </c>
      <c r="J3458">
        <f t="shared" si="428"/>
        <v>3737.6088428234939</v>
      </c>
      <c r="K3458">
        <f t="shared" si="429"/>
        <v>638.78102081318798</v>
      </c>
      <c r="L3458">
        <f>MIN(MAX(L3457*(1+MAX(MIN(((B3458-B3457)/B3457)/($K$7*卓尔金历!$O$8),0),-卓尔金历!$N$11))+MIN(MAX(((B3458-B3457)/B3457)/($K$7*卓尔金历!$O$8),0),卓尔金历!$N$11),0),1)</f>
        <v>1</v>
      </c>
      <c r="M3458">
        <f t="shared" si="430"/>
        <v>420582.8599457987</v>
      </c>
      <c r="N3458">
        <f t="shared" si="431"/>
        <v>6.9085094189353336E-3</v>
      </c>
      <c r="O3458">
        <f t="shared" si="433"/>
        <v>2.2862749170124767E-2</v>
      </c>
      <c r="P3458">
        <f t="shared" si="434"/>
        <v>1</v>
      </c>
      <c r="Q3458">
        <f t="shared" si="432"/>
        <v>3525.1025340326087</v>
      </c>
    </row>
    <row r="3459" spans="1:17">
      <c r="A3459" s="842">
        <v>43861</v>
      </c>
      <c r="B3459">
        <v>9297.8168189999997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426"/>
        <v>0.68184815913396835</v>
      </c>
      <c r="G3459">
        <f>LN(F3459/参数实验室!$E$58)/参数实验室!$E$59</f>
        <v>-0.39152198111031694</v>
      </c>
      <c r="H3459" s="905">
        <f>INDEX(神经网络!$F$10:$BN$70,MATCH(ROUND(G3459*2,1)/2,神经网络!$D$10:$D$70,0),MATCH(ROUND(E3459*2,1)/2,神经网络!$F$8:$BN$8,0))</f>
        <v>-0.66561173694937392</v>
      </c>
      <c r="I3459">
        <f t="shared" si="427"/>
        <v>2399220.7981114485</v>
      </c>
      <c r="J3459">
        <f t="shared" si="428"/>
        <v>3710.0741466820787</v>
      </c>
      <c r="K3459">
        <f t="shared" si="429"/>
        <v>646.67731782586418</v>
      </c>
      <c r="L3459">
        <f>MIN(MAX(L3458*(1+MAX(MIN(((B3459-B3458)/B3458)/($K$7*卓尔金历!$O$8),0),-卓尔金历!$N$11))+MIN(MAX(((B3459-B3458)/B3458)/($K$7*卓尔金历!$O$8),0),卓尔金历!$N$11),0),1)</f>
        <v>0.78323320796296647</v>
      </c>
      <c r="M3459">
        <f t="shared" si="430"/>
        <v>422645.19384694018</v>
      </c>
      <c r="N3459">
        <f t="shared" si="431"/>
        <v>-7.3669282419115906E-3</v>
      </c>
      <c r="O3459">
        <f t="shared" si="433"/>
        <v>2.308741653145488E-2</v>
      </c>
      <c r="P3459">
        <f t="shared" si="434"/>
        <v>1</v>
      </c>
      <c r="Q3459">
        <f t="shared" si="432"/>
        <v>3542.387923318021</v>
      </c>
    </row>
    <row r="3460" spans="1:17">
      <c r="A3460" s="842">
        <v>43862</v>
      </c>
      <c r="B3460">
        <v>9366.3438630000001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426"/>
        <v>0.67265037918243253</v>
      </c>
      <c r="G3460">
        <f>LN(F3460/参数实验室!$E$58)/参数实验室!$E$59</f>
        <v>-0.39865017809442943</v>
      </c>
      <c r="H3460" s="905">
        <f>INDEX(神经网络!$F$10:$BN$70,MATCH(ROUND(G3460*2,1)/2,神经网络!$D$10:$D$70,0),MATCH(ROUND(E3460*2,1)/2,神经网络!$F$8:$BN$8,0))</f>
        <v>-0.66561173694937392</v>
      </c>
      <c r="I3460">
        <f t="shared" si="427"/>
        <v>2387450.9135953272</v>
      </c>
      <c r="J3460">
        <f t="shared" si="428"/>
        <v>3737.4182446829568</v>
      </c>
      <c r="K3460">
        <f t="shared" si="429"/>
        <v>638.79682638993847</v>
      </c>
      <c r="L3460">
        <f>MIN(MAX(L3459*(1+MAX(MIN(((B3460-B3459)/B3459)/($K$7*卓尔金历!$O$8),0),-卓尔金历!$N$11))+MIN(MAX(((B3460-B3459)/B3459)/($K$7*卓尔金历!$O$8),0),卓尔金历!$N$11),0),1)</f>
        <v>1</v>
      </c>
      <c r="M3460">
        <f t="shared" si="430"/>
        <v>421021.25746567082</v>
      </c>
      <c r="N3460">
        <f t="shared" si="431"/>
        <v>7.3702295209737874E-3</v>
      </c>
      <c r="O3460">
        <f t="shared" si="433"/>
        <v>2.3087289121289167E-2</v>
      </c>
      <c r="P3460">
        <f t="shared" si="434"/>
        <v>1</v>
      </c>
      <c r="Q3460">
        <f t="shared" si="432"/>
        <v>3525.0099909486553</v>
      </c>
    </row>
    <row r="3461" spans="1:17">
      <c r="A3461" s="842">
        <v>43863</v>
      </c>
      <c r="B3461">
        <v>9458.2975079999997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435">C3461/B3461</f>
        <v>0.67781425320756572</v>
      </c>
      <c r="G3461">
        <f>LN(F3461/参数实验室!$E$58)/参数实验室!$E$59</f>
        <v>-0.39463631011980055</v>
      </c>
      <c r="H3461" s="905">
        <f>INDEX(神经网络!$F$10:$BN$70,MATCH(ROUND(G3461*2,1)/2,神经网络!$D$10:$D$70,0),MATCH(ROUND(E3461*2,1)/2,神经网络!$F$8:$BN$8,0))</f>
        <v>-0.66561173694937392</v>
      </c>
      <c r="I3461">
        <f t="shared" si="427"/>
        <v>2371849.847603363</v>
      </c>
      <c r="J3461">
        <f t="shared" si="428"/>
        <v>3774.1101743745089</v>
      </c>
      <c r="K3461">
        <f t="shared" si="429"/>
        <v>628.45273137699394</v>
      </c>
      <c r="L3461">
        <f>MIN(MAX(L3460*(1+MAX(MIN(((B3461-B3460)/B3460)/($K$7*卓尔金历!$O$8),0),-卓尔金历!$N$11))+MIN(MAX(((B3461-B3460)/B3460)/($K$7*卓尔金历!$O$8),0),卓尔金历!$N$11),0),1)</f>
        <v>1</v>
      </c>
      <c r="M3461">
        <f t="shared" si="430"/>
        <v>418270.04679811816</v>
      </c>
      <c r="N3461">
        <f t="shared" si="431"/>
        <v>9.8174534636983994E-3</v>
      </c>
      <c r="O3461">
        <f t="shared" si="433"/>
        <v>2.3067878842610374E-2</v>
      </c>
      <c r="P3461">
        <f t="shared" si="434"/>
        <v>0.89708963984286683</v>
      </c>
      <c r="Q3461">
        <f t="shared" si="432"/>
        <v>3501.9754174719983</v>
      </c>
    </row>
    <row r="3462" spans="1:17">
      <c r="A3462" s="842">
        <v>43864</v>
      </c>
      <c r="B3462">
        <v>9330.0745060000008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435"/>
        <v>0.69650155824811366</v>
      </c>
      <c r="G3462">
        <f>LN(F3462/参数实验室!$E$58)/参数实验室!$E$59</f>
        <v>-0.38036198965672935</v>
      </c>
      <c r="H3462" s="905">
        <f>INDEX(神经网络!$F$10:$BN$70,MATCH(ROUND(G3462*2,1)/2,神经网络!$D$10:$D$70,0),MATCH(ROUND(E3462*2,1)/2,神经网络!$F$8:$BN$8,0))</f>
        <v>-0.66561173694937392</v>
      </c>
      <c r="I3462">
        <f t="shared" si="427"/>
        <v>2393252.1814184259</v>
      </c>
      <c r="J3462">
        <f t="shared" si="428"/>
        <v>3722.9458146123297</v>
      </c>
      <c r="K3462">
        <f t="shared" si="429"/>
        <v>642.83830616740659</v>
      </c>
      <c r="L3462">
        <f>MIN(MAX(L3461*(1+MAX(MIN(((B3462-B3461)/B3461)/($K$7*卓尔金历!$O$8),0),-卓尔金历!$N$11))+MIN(MAX(((B3462-B3461)/B3461)/($K$7*卓尔金历!$O$8),0),卓尔金历!$N$11),0),1)</f>
        <v>0.60110436784042665</v>
      </c>
      <c r="M3462">
        <f t="shared" si="430"/>
        <v>422044.29716875643</v>
      </c>
      <c r="N3462">
        <f t="shared" si="431"/>
        <v>-1.3556668300140217E-2</v>
      </c>
      <c r="O3462">
        <f t="shared" si="433"/>
        <v>2.3234500344812448E-2</v>
      </c>
      <c r="P3462">
        <f t="shared" si="434"/>
        <v>0.57425562861210644</v>
      </c>
      <c r="Q3462">
        <f t="shared" si="432"/>
        <v>3530.3234469565477</v>
      </c>
    </row>
    <row r="3463" spans="1:17">
      <c r="A3463" s="842">
        <v>43865</v>
      </c>
      <c r="B3463">
        <v>9201.4478610000006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435"/>
        <v>0.72115497367811465</v>
      </c>
      <c r="G3463">
        <f>LN(F3463/参数实验室!$E$58)/参数实验室!$E$59</f>
        <v>-0.36210545276403477</v>
      </c>
      <c r="H3463" s="905">
        <f>INDEX(神经网络!$F$10:$BN$70,MATCH(ROUND(G3463*2,1)/2,神经网络!$D$10:$D$70,0),MATCH(ROUND(E3463*2,1)/2,神经网络!$F$8:$BN$8,0))</f>
        <v>-0.6182786324765972</v>
      </c>
      <c r="I3463">
        <f t="shared" si="427"/>
        <v>2415213.340858432</v>
      </c>
      <c r="J3463">
        <f t="shared" si="428"/>
        <v>3671.6203906468058</v>
      </c>
      <c r="K3463">
        <f t="shared" si="429"/>
        <v>657.80584153280597</v>
      </c>
      <c r="L3463">
        <f>MIN(MAX(L3462*(1+MAX(MIN(((B3463-B3462)/B3462)/($K$7*卓尔金历!$O$8),0),-卓尔金历!$N$11))+MIN(MAX(((B3463-B3462)/B3462)/($K$7*卓尔金历!$O$8),0),卓尔金历!$N$11),0),1)</f>
        <v>0.35726601008049058</v>
      </c>
      <c r="M3463">
        <f t="shared" si="430"/>
        <v>424372.25292192644</v>
      </c>
      <c r="N3463">
        <f t="shared" si="431"/>
        <v>-1.3786239854492354E-2</v>
      </c>
      <c r="O3463">
        <f t="shared" si="433"/>
        <v>1.7559427259869306E-2</v>
      </c>
      <c r="P3463">
        <f t="shared" si="434"/>
        <v>0.27077537917884209</v>
      </c>
      <c r="Q3463">
        <f t="shared" si="432"/>
        <v>3548.9266000168855</v>
      </c>
    </row>
    <row r="3464" spans="1:17">
      <c r="A3464" s="842">
        <v>43866</v>
      </c>
      <c r="B3464">
        <v>9450.8419429999994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435"/>
        <v>0.69123929618129687</v>
      </c>
      <c r="G3464">
        <f>LN(F3464/参数实验室!$E$58)/参数实验室!$E$59</f>
        <v>-0.38434246302924385</v>
      </c>
      <c r="H3464" s="905">
        <f>INDEX(神经网络!$F$10:$BN$70,MATCH(ROUND(G3464*2,1)/2,神经网络!$D$10:$D$70,0),MATCH(ROUND(E3464*2,1)/2,神经网络!$F$8:$BN$8,0))</f>
        <v>-0.61893405112437494</v>
      </c>
      <c r="I3464">
        <f t="shared" si="427"/>
        <v>2374739.9388541053</v>
      </c>
      <c r="J3464">
        <f t="shared" si="428"/>
        <v>3771.135207294185</v>
      </c>
      <c r="K3464">
        <f t="shared" si="429"/>
        <v>629.71487584450654</v>
      </c>
      <c r="L3464">
        <f>MIN(MAX(L3463*(1+MAX(MIN(((B3464-B3463)/B3463)/($K$7*卓尔金历!$O$8),0),-卓尔金历!$N$11))+MIN(MAX(((B3464-B3463)/B3463)/($K$7*卓尔金历!$O$8),0),卓尔金历!$N$11),0),1)</f>
        <v>1</v>
      </c>
      <c r="M3464">
        <f t="shared" si="430"/>
        <v>421831.55582163687</v>
      </c>
      <c r="N3464">
        <f t="shared" si="431"/>
        <v>2.7103786900434069E-2</v>
      </c>
      <c r="O3464">
        <f t="shared" si="433"/>
        <v>1.8238036152170598E-2</v>
      </c>
      <c r="P3464">
        <f t="shared" si="434"/>
        <v>1.0603011783434745E-2</v>
      </c>
      <c r="Q3464">
        <f t="shared" si="432"/>
        <v>3532.8230954174551</v>
      </c>
    </row>
    <row r="3465" spans="1:17">
      <c r="A3465" s="842">
        <v>43867</v>
      </c>
      <c r="B3465">
        <v>9776.9387430000006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435"/>
        <v>0.68690384685168726</v>
      </c>
      <c r="G3465">
        <f>LN(F3465/参数实验室!$E$58)/参数实验室!$E$59</f>
        <v>-0.38764471160502717</v>
      </c>
      <c r="H3465" s="905">
        <f>INDEX(神经网络!$F$10:$BN$70,MATCH(ROUND(G3465*2,1)/2,神经网络!$D$10:$D$70,0),MATCH(ROUND(E3465*2,1)/2,神经网络!$F$8:$BN$8,0))</f>
        <v>-0.61893405112437494</v>
      </c>
      <c r="I3465">
        <f t="shared" si="427"/>
        <v>2324024.9341864334</v>
      </c>
      <c r="J3465">
        <f t="shared" si="428"/>
        <v>3901.2564315071058</v>
      </c>
      <c r="K3465">
        <f t="shared" si="429"/>
        <v>595.71191358180795</v>
      </c>
      <c r="L3465">
        <f>MIN(MAX(L3464*(1+MAX(MIN(((B3465-B3464)/B3464)/($K$7*卓尔金历!$O$8),0),-卓尔金历!$N$11))+MIN(MAX(((B3465-B3464)/B3464)/($K$7*卓尔金历!$O$8),0),卓尔金历!$N$11),0),1)</f>
        <v>1</v>
      </c>
      <c r="M3465">
        <f t="shared" si="430"/>
        <v>412822.91071804351</v>
      </c>
      <c r="N3465">
        <f t="shared" si="431"/>
        <v>3.4504523720400686E-2</v>
      </c>
      <c r="O3465">
        <f t="shared" si="433"/>
        <v>1.8998403030324743E-2</v>
      </c>
      <c r="P3465">
        <f t="shared" si="434"/>
        <v>7.3547522896269014E-3</v>
      </c>
      <c r="Q3465">
        <f t="shared" si="432"/>
        <v>3532.0231293819547</v>
      </c>
    </row>
    <row r="3466" spans="1:17">
      <c r="A3466" s="842">
        <v>43868</v>
      </c>
      <c r="B3466">
        <v>9807.0065969999996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435"/>
        <v>0.68638361700084416</v>
      </c>
      <c r="G3466">
        <f>LN(F3466/参数实验室!$E$58)/参数实验室!$E$59</f>
        <v>-0.38804236287731347</v>
      </c>
      <c r="H3466" s="905">
        <f>INDEX(神经网络!$F$10:$BN$70,MATCH(ROUND(G3466*2,1)/2,神经网络!$D$10:$D$70,0),MATCH(ROUND(E3466*2,1)/2,神经网络!$F$8:$BN$8,0))</f>
        <v>-0.61893405112437494</v>
      </c>
      <c r="I3466">
        <f t="shared" si="427"/>
        <v>2319601.2440533438</v>
      </c>
      <c r="J3466">
        <f t="shared" si="428"/>
        <v>3913.2542983121011</v>
      </c>
      <c r="K3466">
        <f t="shared" si="429"/>
        <v>592.75504918089644</v>
      </c>
      <c r="L3466">
        <f>MIN(MAX(L3465*(1+MAX(MIN(((B3466-B3465)/B3465)/($K$7*卓尔金历!$O$8),0),-卓尔金历!$N$11))+MIN(MAX(((B3466-B3465)/B3465)/($K$7*卓尔金历!$O$8),0),卓尔金历!$N$11),0),1)</f>
        <v>1</v>
      </c>
      <c r="M3466">
        <f t="shared" si="430"/>
        <v>412037.11853053578</v>
      </c>
      <c r="N3466">
        <f t="shared" si="431"/>
        <v>3.0753853317866684E-3</v>
      </c>
      <c r="O3466">
        <f t="shared" si="433"/>
        <v>1.8893598301278635E-2</v>
      </c>
      <c r="P3466">
        <f t="shared" si="434"/>
        <v>1</v>
      </c>
      <c r="Q3466">
        <f t="shared" si="432"/>
        <v>3531.9736828878818</v>
      </c>
    </row>
    <row r="3467" spans="1:17">
      <c r="A3467" s="842">
        <v>43869</v>
      </c>
      <c r="B3467">
        <v>9815.0750279999993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435"/>
        <v>0.6934369457781796</v>
      </c>
      <c r="G3467">
        <f>LN(F3467/参数实验室!$E$58)/参数实验室!$E$59</f>
        <v>-0.38267644723473287</v>
      </c>
      <c r="H3467" s="905">
        <f>INDEX(神经网络!$F$10:$BN$70,MATCH(ROUND(G3467*2,1)/2,神经网络!$D$10:$D$70,0),MATCH(ROUND(E3467*2,1)/2,神经网络!$F$8:$BN$8,0))</f>
        <v>-0.61893405112437494</v>
      </c>
      <c r="I3467">
        <f t="shared" si="427"/>
        <v>2318420.0797014441</v>
      </c>
      <c r="J3467">
        <f t="shared" si="428"/>
        <v>3916.4738150911603</v>
      </c>
      <c r="K3467">
        <f t="shared" si="429"/>
        <v>591.9661892715809</v>
      </c>
      <c r="L3467">
        <f>MIN(MAX(L3466*(1+MAX(MIN(((B3467-B3466)/B3466)/($K$7*卓尔金历!$O$8),0),-卓尔金历!$N$11))+MIN(MAX(((B3467-B3466)/B3466)/($K$7*卓尔金历!$O$8),0),卓尔金历!$N$11),0),1)</f>
        <v>1</v>
      </c>
      <c r="M3467">
        <f t="shared" si="430"/>
        <v>411827.30507345323</v>
      </c>
      <c r="N3467">
        <f t="shared" si="431"/>
        <v>8.2272107397866488E-4</v>
      </c>
      <c r="O3467">
        <f t="shared" si="433"/>
        <v>1.8905010641864197E-2</v>
      </c>
      <c r="P3467">
        <f t="shared" si="434"/>
        <v>1</v>
      </c>
      <c r="Q3467">
        <f t="shared" si="432"/>
        <v>3530.175166260608</v>
      </c>
    </row>
    <row r="3468" spans="1:17">
      <c r="A3468" s="842">
        <v>43870</v>
      </c>
      <c r="B3468">
        <v>10012.87441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435"/>
        <v>0.67631920053214767</v>
      </c>
      <c r="G3468">
        <f>LN(F3468/参数实验室!$E$58)/参数实验室!$E$59</f>
        <v>-0.39579525757506023</v>
      </c>
      <c r="H3468" s="905">
        <f>INDEX(神经网络!$F$10:$BN$70,MATCH(ROUND(G3468*2,1)/2,神经网络!$D$10:$D$70,0),MATCH(ROUND(E3468*2,1)/2,神经网络!$F$8:$BN$8,0))</f>
        <v>-0.57495952641869152</v>
      </c>
      <c r="I3468">
        <f t="shared" si="427"/>
        <v>2289502.1090564341</v>
      </c>
      <c r="J3468">
        <f t="shared" si="428"/>
        <v>3995.4009855951308</v>
      </c>
      <c r="K3468">
        <f t="shared" si="429"/>
        <v>573.03437560107716</v>
      </c>
      <c r="L3468">
        <f>MIN(MAX(L3467*(1+MAX(MIN(((B3468-B3467)/B3467)/($K$7*卓尔金历!$O$8),0),-卓尔金历!$N$11))+MIN(MAX(((B3468-B3467)/B3467)/($K$7*卓尔金历!$O$8),0),卓尔金历!$N$11),0),1)</f>
        <v>1</v>
      </c>
      <c r="M3468">
        <f t="shared" si="430"/>
        <v>406690.52678931184</v>
      </c>
      <c r="N3468">
        <f t="shared" si="431"/>
        <v>2.0152610289348578E-2</v>
      </c>
      <c r="O3468">
        <f t="shared" si="433"/>
        <v>1.7703988518094401E-2</v>
      </c>
      <c r="P3468">
        <f t="shared" si="434"/>
        <v>1.645598242552937E-2</v>
      </c>
      <c r="Q3468">
        <f t="shared" si="432"/>
        <v>3486.1428087411655</v>
      </c>
    </row>
    <row r="3469" spans="1:17">
      <c r="A3469" s="842">
        <v>43871</v>
      </c>
      <c r="B3469">
        <v>9895.7875889999996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435"/>
        <v>0.7065672798769691</v>
      </c>
      <c r="G3469">
        <f>LN(F3469/参数实验室!$E$58)/参数实验室!$E$59</f>
        <v>-0.37283117550521583</v>
      </c>
      <c r="H3469" s="905">
        <f>INDEX(神经网络!$F$10:$BN$70,MATCH(ROUND(G3469*2,1)/2,神经网络!$D$10:$D$70,0),MATCH(ROUND(E3469*2,1)/2,神经网络!$F$8:$BN$8,0))</f>
        <v>-0.5279109045672683</v>
      </c>
      <c r="I3469">
        <f t="shared" si="427"/>
        <v>2304895.2614118364</v>
      </c>
      <c r="J3469">
        <f t="shared" si="428"/>
        <v>3948.6802557758892</v>
      </c>
      <c r="K3469">
        <f t="shared" si="429"/>
        <v>583.71281342427653</v>
      </c>
      <c r="L3469">
        <f>MIN(MAX(L3468*(1+MAX(MIN(((B3469-B3468)/B3468)/($K$7*卓尔金历!$O$8),0),-卓尔金历!$N$11))+MIN(MAX(((B3469-B3468)/B3468)/($K$7*卓尔金历!$O$8),0),卓尔金历!$N$11),0),1)</f>
        <v>0.65592306835277892</v>
      </c>
      <c r="M3469">
        <f t="shared" si="430"/>
        <v>409424.85457857372</v>
      </c>
      <c r="N3469">
        <f t="shared" si="431"/>
        <v>-1.1693627244846346E-2</v>
      </c>
      <c r="O3469">
        <f t="shared" si="433"/>
        <v>1.8083682521338681E-2</v>
      </c>
      <c r="P3469">
        <f t="shared" si="434"/>
        <v>0.46138832559444343</v>
      </c>
      <c r="Q3469">
        <f t="shared" si="432"/>
        <v>3486.5285139542348</v>
      </c>
    </row>
    <row r="3470" spans="1:17">
      <c r="A3470" s="842">
        <v>43872</v>
      </c>
      <c r="B3470">
        <v>9983.1255199999996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435"/>
        <v>0.70203991995885473</v>
      </c>
      <c r="G3470">
        <f>LN(F3470/参数实验室!$E$58)/参数实验室!$E$59</f>
        <v>-0.3762050207334412</v>
      </c>
      <c r="H3470" s="905">
        <f>INDEX(神经网络!$F$10:$BN$70,MATCH(ROUND(G3470*2,1)/2,神经网络!$D$10:$D$70,0),MATCH(ROUND(E3470*2,1)/2,神经网络!$F$8:$BN$8,0))</f>
        <v>-0.57495952641869152</v>
      </c>
      <c r="I3470">
        <f t="shared" si="427"/>
        <v>2294156.2485448308</v>
      </c>
      <c r="J3470">
        <f t="shared" si="428"/>
        <v>3983.5303938390148</v>
      </c>
      <c r="K3470">
        <f t="shared" si="429"/>
        <v>575.91031615900454</v>
      </c>
      <c r="L3470">
        <f>MIN(MAX(L3469*(1+MAX(MIN(((B3470-B3469)/B3469)/($K$7*卓尔金历!$O$8),0),-卓尔金历!$N$11))+MIN(MAX(((B3470-B3469)/B3469)/($K$7*卓尔金历!$O$8),0),卓尔金历!$N$11),0),1)</f>
        <v>0.91561523252764987</v>
      </c>
      <c r="M3470">
        <f t="shared" si="430"/>
        <v>408173.61556812318</v>
      </c>
      <c r="N3470">
        <f t="shared" si="431"/>
        <v>8.8257685620782202E-3</v>
      </c>
      <c r="O3470">
        <f t="shared" si="433"/>
        <v>1.804842613592848E-2</v>
      </c>
      <c r="P3470">
        <f t="shared" si="434"/>
        <v>0.74640323600015135</v>
      </c>
      <c r="Q3470">
        <f t="shared" si="432"/>
        <v>3479.0334905987884</v>
      </c>
    </row>
    <row r="3471" spans="1:17">
      <c r="A3471" s="842">
        <v>43873</v>
      </c>
      <c r="B3471">
        <v>10259.481690000001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435"/>
        <v>0.68380489755520968</v>
      </c>
      <c r="G3471">
        <f>LN(F3471/参数实验室!$E$58)/参数实验室!$E$59</f>
        <v>-0.39001793472105717</v>
      </c>
      <c r="H3471" s="905">
        <f>INDEX(神经网络!$F$10:$BN$70,MATCH(ROUND(G3471*2,1)/2,神经网络!$D$10:$D$70,0),MATCH(ROUND(E3471*2,1)/2,神经网络!$F$8:$BN$8,0))</f>
        <v>-0.57495952641869152</v>
      </c>
      <c r="I3471">
        <f t="shared" si="427"/>
        <v>2257641.9551474666</v>
      </c>
      <c r="J3471">
        <f t="shared" si="428"/>
        <v>4093.8037947408143</v>
      </c>
      <c r="K3471">
        <f t="shared" si="429"/>
        <v>551.47781094145034</v>
      </c>
      <c r="L3471">
        <f>MIN(MAX(L3470*(1+MAX(MIN(((B3471-B3470)/B3470)/($K$7*卓尔金历!$O$8),0),-卓尔金历!$N$11))+MIN(MAX(((B3471-B3470)/B3470)/($K$7*卓尔金历!$O$8),0),卓尔金历!$N$11),0),1)</f>
        <v>1</v>
      </c>
      <c r="M3471">
        <f t="shared" si="430"/>
        <v>402225.24734027771</v>
      </c>
      <c r="N3471">
        <f t="shared" si="431"/>
        <v>2.7682329491535929E-2</v>
      </c>
      <c r="O3471">
        <f t="shared" si="433"/>
        <v>1.8495807082966442E-2</v>
      </c>
      <c r="P3471">
        <f t="shared" si="434"/>
        <v>1.0770394273495392E-2</v>
      </c>
      <c r="Q3471">
        <f t="shared" si="432"/>
        <v>3437.7028600733993</v>
      </c>
    </row>
    <row r="3472" spans="1:17">
      <c r="A3472" s="842">
        <v>43874</v>
      </c>
      <c r="B3472">
        <v>10243.17842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435"/>
        <v>0.68696830002107878</v>
      </c>
      <c r="G3472">
        <f>LN(F3472/参数实验室!$E$58)/参数实验室!$E$59</f>
        <v>-0.38759546611060997</v>
      </c>
      <c r="H3472" s="905">
        <f>INDEX(神经网络!$F$10:$BN$70,MATCH(ROUND(G3472*2,1)/2,神经网络!$D$10:$D$70,0),MATCH(ROUND(E3472*2,1)/2,神经网络!$F$8:$BN$8,0))</f>
        <v>-0.57495952641869152</v>
      </c>
      <c r="I3472">
        <f t="shared" si="427"/>
        <v>2259704.6816171277</v>
      </c>
      <c r="J3472">
        <f t="shared" si="428"/>
        <v>4087.2983600015777</v>
      </c>
      <c r="K3472">
        <f t="shared" si="429"/>
        <v>552.86022271597892</v>
      </c>
      <c r="L3472">
        <f>MIN(MAX(L3471*(1+MAX(MIN(((B3472-B3471)/B3471)/($K$7*卓尔金历!$O$8),0),-卓尔金历!$N$11))+MIN(MAX(((B3472-B3471)/B3471)/($K$7*卓尔金历!$O$8),0),卓尔金历!$N$11),0),1)</f>
        <v>0.95324203396627849</v>
      </c>
      <c r="M3472">
        <f t="shared" si="430"/>
        <v>402592.74612039345</v>
      </c>
      <c r="N3472">
        <f t="shared" si="431"/>
        <v>-1.5890929476380143E-3</v>
      </c>
      <c r="O3472">
        <f t="shared" si="433"/>
        <v>1.6513165292496277E-2</v>
      </c>
      <c r="P3472">
        <f t="shared" si="434"/>
        <v>1</v>
      </c>
      <c r="Q3472">
        <f t="shared" si="432"/>
        <v>3437.7366888671131</v>
      </c>
    </row>
    <row r="3473" spans="1:17">
      <c r="A3473" s="842">
        <v>43875</v>
      </c>
      <c r="B3473">
        <v>10260.88442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435"/>
        <v>0.69350041738409918</v>
      </c>
      <c r="G3473">
        <f>LN(F3473/参数实验室!$E$58)/参数实验室!$E$59</f>
        <v>-0.38262840854186059</v>
      </c>
      <c r="H3473" s="905">
        <f>INDEX(神经网络!$F$10:$BN$70,MATCH(ROUND(G3473*2,1)/2,神经网络!$D$10:$D$70,0),MATCH(ROUND(E3473*2,1)/2,神经网络!$F$8:$BN$8,0))</f>
        <v>-0.57495952641869152</v>
      </c>
      <c r="I3473">
        <f t="shared" si="427"/>
        <v>2257458.8629782563</v>
      </c>
      <c r="J3473">
        <f t="shared" si="428"/>
        <v>4094.36352100872</v>
      </c>
      <c r="K3473">
        <f t="shared" si="429"/>
        <v>551.35770221548148</v>
      </c>
      <c r="L3473">
        <f>MIN(MAX(L3472*(1+MAX(MIN(((B3473-B3472)/B3472)/($K$7*卓尔金历!$O$8),0),-卓尔金历!$N$11))+MIN(MAX(((B3473-B3472)/B3472)/($K$7*卓尔金历!$O$8),0),卓尔金历!$N$11),0),1)</f>
        <v>1</v>
      </c>
      <c r="M3473">
        <f t="shared" si="430"/>
        <v>402211.33607534273</v>
      </c>
      <c r="N3473">
        <f t="shared" si="431"/>
        <v>1.7285650287442841E-3</v>
      </c>
      <c r="O3473">
        <f t="shared" si="433"/>
        <v>1.6598260041748206E-2</v>
      </c>
      <c r="P3473">
        <f t="shared" si="434"/>
        <v>1</v>
      </c>
      <c r="Q3473">
        <f t="shared" si="432"/>
        <v>3434.3200773097728</v>
      </c>
    </row>
    <row r="3474" spans="1:17">
      <c r="A3474" s="842">
        <v>43876</v>
      </c>
      <c r="B3474">
        <v>10213.39609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435"/>
        <v>0.70508702605305495</v>
      </c>
      <c r="G3474">
        <f>LN(F3474/参数实验室!$E$58)/参数实验室!$E$59</f>
        <v>-0.37393189469086702</v>
      </c>
      <c r="H3474" s="905">
        <f>INDEX(神经网络!$F$10:$BN$70,MATCH(ROUND(G3474*2,1)/2,神经网络!$D$10:$D$70,0),MATCH(ROUND(E3474*2,1)/2,神经网络!$F$8:$BN$8,0))</f>
        <v>-0.5279109045672683</v>
      </c>
      <c r="I3474">
        <f t="shared" si="427"/>
        <v>2263465.8849533061</v>
      </c>
      <c r="J3474">
        <f t="shared" si="428"/>
        <v>4075.4144248034609</v>
      </c>
      <c r="K3474">
        <f t="shared" si="429"/>
        <v>555.39526757759438</v>
      </c>
      <c r="L3474">
        <f>MIN(MAX(L3473*(1+MAX(MIN(((B3474-B3473)/B3473)/($K$7*卓尔金历!$O$8),0),-卓尔金历!$N$11))+MIN(MAX(((B3474-B3473)/B3473)/($K$7*卓尔金历!$O$8),0),卓尔金历!$N$11),0),1)</f>
        <v>0.86382154193316851</v>
      </c>
      <c r="M3474">
        <f t="shared" si="430"/>
        <v>403281.60688915115</v>
      </c>
      <c r="N3474">
        <f t="shared" si="431"/>
        <v>-4.6280932574816131E-3</v>
      </c>
      <c r="O3474">
        <f t="shared" si="433"/>
        <v>1.5820977249894369E-2</v>
      </c>
      <c r="P3474">
        <f t="shared" si="434"/>
        <v>1</v>
      </c>
      <c r="Q3474">
        <f t="shared" si="432"/>
        <v>3443.4586873248131</v>
      </c>
    </row>
    <row r="3475" spans="1:17">
      <c r="A3475" s="842">
        <v>43877</v>
      </c>
      <c r="B3475">
        <v>9880.5510570000006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435"/>
        <v>0.73762006298592619</v>
      </c>
      <c r="G3475">
        <f>LN(F3475/参数实验室!$E$58)/参数实验室!$E$59</f>
        <v>-0.35025696965218778</v>
      </c>
      <c r="H3475" s="905">
        <f>INDEX(神经网络!$F$10:$BN$70,MATCH(ROUND(G3475*2,1)/2,神经网络!$D$10:$D$70,0),MATCH(ROUND(E3475*2,1)/2,神经网络!$F$8:$BN$8,0))</f>
        <v>-0.5279109045672683</v>
      </c>
      <c r="I3475">
        <f t="shared" si="427"/>
        <v>2302406.8304159069</v>
      </c>
      <c r="J3475">
        <f t="shared" si="428"/>
        <v>3942.600477634554</v>
      </c>
      <c r="K3475">
        <f t="shared" si="429"/>
        <v>583.98177636230696</v>
      </c>
      <c r="L3475">
        <f>MIN(MAX(L3474*(1+MAX(MIN(((B3475-B3474)/B3474)/($K$7*卓尔金历!$O$8),0),-卓尔金历!$N$11))+MIN(MAX(((B3475-B3474)/B3474)/($K$7*卓尔金历!$O$8),0),卓尔金历!$N$11),0),1)</f>
        <v>3.5493723739149628E-2</v>
      </c>
      <c r="M3475">
        <f t="shared" si="430"/>
        <v>409274.89262615872</v>
      </c>
      <c r="N3475">
        <f t="shared" si="431"/>
        <v>-3.258906538696666E-2</v>
      </c>
      <c r="O3475">
        <f t="shared" si="433"/>
        <v>1.8120850145070679E-2</v>
      </c>
      <c r="P3475">
        <f t="shared" si="434"/>
        <v>6.5354305759199663E-3</v>
      </c>
      <c r="Q3475">
        <f t="shared" si="432"/>
        <v>3502.7003740837017</v>
      </c>
    </row>
    <row r="3476" spans="1:17">
      <c r="A3476" s="842">
        <v>43878</v>
      </c>
      <c r="B3476">
        <v>9544.7617750000009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435"/>
        <v>0.75084975465508663</v>
      </c>
      <c r="G3476">
        <f>LN(F3476/参数实验室!$E$58)/参数实验室!$E$59</f>
        <v>-0.34092679723747804</v>
      </c>
      <c r="H3476" s="905">
        <f>INDEX(神经网络!$F$10:$BN$70,MATCH(ROUND(G3476*2,1)/2,神经网络!$D$10:$D$70,0),MATCH(ROUND(E3476*2,1)/2,神经网络!$F$8:$BN$8,0))</f>
        <v>-0.57457815466802487</v>
      </c>
      <c r="I3476">
        <f t="shared" si="427"/>
        <v>2343714.2780591473</v>
      </c>
      <c r="J3476">
        <f t="shared" si="428"/>
        <v>3808.6116974581846</v>
      </c>
      <c r="K3476">
        <f t="shared" si="429"/>
        <v>615.37233623036718</v>
      </c>
      <c r="L3476">
        <f>MIN(MAX(L3475*(1+MAX(MIN(((B3476-B3475)/B3475)/($K$7*卓尔金历!$O$8),0),-卓尔金历!$N$11))+MIN(MAX(((B3476-B3475)/B3475)/($K$7*卓尔金历!$O$8),0),卓尔金历!$N$11),0),1)</f>
        <v>6.5593447108542374E-7</v>
      </c>
      <c r="M3476">
        <f t="shared" si="430"/>
        <v>409535.51576084149</v>
      </c>
      <c r="N3476">
        <f t="shared" si="431"/>
        <v>-3.3984873926855078E-2</v>
      </c>
      <c r="O3476">
        <f t="shared" si="433"/>
        <v>1.9070139925937316E-2</v>
      </c>
      <c r="P3476">
        <f t="shared" si="434"/>
        <v>7.6507718113225992E-3</v>
      </c>
      <c r="Q3476">
        <f t="shared" si="432"/>
        <v>3503.1110729371671</v>
      </c>
    </row>
    <row r="3477" spans="1:17">
      <c r="A3477" s="842">
        <v>43879</v>
      </c>
      <c r="B3477">
        <v>9834.1948539999994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435"/>
        <v>0.72898930857405608</v>
      </c>
      <c r="G3477">
        <f>LN(F3477/参数实验室!$E$58)/参数实验室!$E$59</f>
        <v>-0.35643440002836374</v>
      </c>
      <c r="H3477" s="905">
        <f>INDEX(神经网络!$F$10:$BN$70,MATCH(ROUND(G3477*2,1)/2,神经网络!$D$10:$D$70,0),MATCH(ROUND(E3477*2,1)/2,神经网络!$F$8:$BN$8,0))</f>
        <v>-0.5279109045672683</v>
      </c>
      <c r="I3477">
        <f t="shared" si="427"/>
        <v>2302878.8749399008</v>
      </c>
      <c r="J3477">
        <f t="shared" si="428"/>
        <v>3924.1031299628717</v>
      </c>
      <c r="K3477">
        <f t="shared" si="429"/>
        <v>586.85482992433219</v>
      </c>
      <c r="L3477">
        <f>MIN(MAX(L3476*(1+MAX(MIN(((B3477-B3476)/B3476)/($K$7*卓尔金历!$O$8),0),-卓尔金历!$N$11))+MIN(MAX(((B3477-B3476)/B3476)/($K$7*卓尔金历!$O$8),0),卓尔金历!$N$11),0),1)</f>
        <v>0.89225646086191757</v>
      </c>
      <c r="M3477">
        <f t="shared" si="430"/>
        <v>409535.5110804282</v>
      </c>
      <c r="N3477">
        <f t="shared" si="431"/>
        <v>3.0323761433008474E-2</v>
      </c>
      <c r="O3477">
        <f t="shared" si="433"/>
        <v>1.9241339682568956E-2</v>
      </c>
      <c r="P3477">
        <f t="shared" si="434"/>
        <v>1.0395695117864236E-2</v>
      </c>
      <c r="Q3477">
        <f t="shared" si="432"/>
        <v>3502.6441004022563</v>
      </c>
    </row>
    <row r="3478" spans="1:17">
      <c r="A3478" s="842">
        <v>43880</v>
      </c>
      <c r="B3478">
        <v>10131.7425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435"/>
        <v>0.71314747497777398</v>
      </c>
      <c r="G3478">
        <f>LN(F3478/参数实验室!$E$58)/参数实验室!$E$59</f>
        <v>-0.36796587883650467</v>
      </c>
      <c r="H3478" s="905">
        <f>INDEX(神经网络!$F$10:$BN$70,MATCH(ROUND(G3478*2,1)/2,神经网络!$D$10:$D$70,0),MATCH(ROUND(E3478*2,1)/2,神经网络!$F$8:$BN$8,0))</f>
        <v>-0.57457815466802487</v>
      </c>
      <c r="I3478">
        <f t="shared" si="427"/>
        <v>2266095.6808767761</v>
      </c>
      <c r="J3478">
        <f t="shared" si="428"/>
        <v>4042.8324887274862</v>
      </c>
      <c r="K3478">
        <f t="shared" si="429"/>
        <v>560.52178446553637</v>
      </c>
      <c r="L3478">
        <f>MIN(MAX(L3477*(1+MAX(MIN(((B3478-B3477)/B3477)/($K$7*卓尔金历!$O$8),0),-卓尔金历!$N$11))+MIN(MAX(((B3478-B3477)/B3477)/($K$7*卓尔金历!$O$8),0),卓尔金历!$N$11),0),1)</f>
        <v>1</v>
      </c>
      <c r="M3478">
        <f t="shared" si="430"/>
        <v>403698.9153969629</v>
      </c>
      <c r="N3478">
        <f t="shared" si="431"/>
        <v>3.0256431809359073E-2</v>
      </c>
      <c r="O3478">
        <f t="shared" si="433"/>
        <v>1.9083112002203795E-2</v>
      </c>
      <c r="P3478">
        <f t="shared" si="434"/>
        <v>1.0372909475264936E-2</v>
      </c>
      <c r="Q3478">
        <f t="shared" si="432"/>
        <v>3502.0624957281461</v>
      </c>
    </row>
    <row r="3479" spans="1:17">
      <c r="A3479" s="842">
        <v>43881</v>
      </c>
      <c r="B3479">
        <v>9585.9068929999994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435"/>
        <v>0.76808851151857316</v>
      </c>
      <c r="G3479">
        <f>LN(F3479/参数实验室!$E$58)/参数实验室!$E$59</f>
        <v>-0.32901292300480367</v>
      </c>
      <c r="H3479" s="905">
        <f>INDEX(神经网络!$F$10:$BN$70,MATCH(ROUND(G3479*2,1)/2,神经网络!$D$10:$D$70,0),MATCH(ROUND(E3479*2,1)/2,神经网络!$F$8:$BN$8,0))</f>
        <v>-0.57457815466802487</v>
      </c>
      <c r="I3479">
        <f t="shared" si="427"/>
        <v>2336242.0300352401</v>
      </c>
      <c r="J3479">
        <f t="shared" si="428"/>
        <v>3825.0296847691448</v>
      </c>
      <c r="K3479">
        <f t="shared" si="429"/>
        <v>610.77748999907203</v>
      </c>
      <c r="L3479">
        <f>MIN(MAX(L3478*(1+MAX(MIN(((B3479-B3478)/B3478)/($K$7*卓尔金历!$O$8),0),-卓尔金历!$N$11))+MIN(MAX(((B3479-B3478)/B3478)/($K$7*卓尔金历!$O$8),0),卓尔金历!$N$11),0),1)</f>
        <v>0</v>
      </c>
      <c r="M3479">
        <f t="shared" si="430"/>
        <v>416195.30083792185</v>
      </c>
      <c r="N3479">
        <f t="shared" si="431"/>
        <v>-5.387381361103491E-2</v>
      </c>
      <c r="O3479">
        <f t="shared" si="433"/>
        <v>2.2723585749868963E-2</v>
      </c>
      <c r="P3479">
        <f t="shared" si="434"/>
        <v>2.6097849834470712E-3</v>
      </c>
      <c r="Q3479">
        <f t="shared" si="432"/>
        <v>3503.1869746248922</v>
      </c>
    </row>
    <row r="3480" spans="1:17">
      <c r="A3480" s="842">
        <v>43882</v>
      </c>
      <c r="B3480">
        <v>9703.5836190000009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435"/>
        <v>0.76007606566697217</v>
      </c>
      <c r="G3480">
        <f>LN(F3480/参数实验室!$E$58)/参数实验室!$E$59</f>
        <v>-0.334516784565414</v>
      </c>
      <c r="H3480" s="905">
        <f>INDEX(神经网络!$F$10:$BN$70,MATCH(ROUND(G3480*2,1)/2,神经网络!$D$10:$D$70,0),MATCH(ROUND(E3480*2,1)/2,神经网络!$F$8:$BN$8,0))</f>
        <v>-0.57457815466802487</v>
      </c>
      <c r="I3480">
        <f t="shared" ref="I3480:I3543" si="436">I3479*(1+(B3480-B3479)/B3479*H3479)</f>
        <v>2319763.2781964722</v>
      </c>
      <c r="J3480">
        <f t="shared" ref="J3480:J3543" si="437">J3479*B3480/B3479</f>
        <v>3871.9858022425101</v>
      </c>
      <c r="K3480">
        <f t="shared" ref="K3480:K3543" si="438">I3480/J3480</f>
        <v>599.11461370879806</v>
      </c>
      <c r="L3480">
        <f>MIN(MAX(L3479*(1+MAX(MIN(((B3480-B3479)/B3479)/($K$7*卓尔金历!$O$8),0),-卓尔金历!$N$11))+MIN(MAX(((B3480-B3479)/B3479)/($K$7*卓尔金历!$O$8),0),卓尔金历!$N$11),0),1)</f>
        <v>0.36121325724722608</v>
      </c>
      <c r="M3480">
        <f t="shared" ref="M3480:M3543" si="439">M3479*(1+(B3480-B3479)/B3479*H3479*L3479)</f>
        <v>416195.30083792185</v>
      </c>
      <c r="N3480">
        <f t="shared" ref="N3480:N3543" si="440">(B3480-B3479)/B3479</f>
        <v>1.2276013872608507E-2</v>
      </c>
      <c r="O3480">
        <f t="shared" si="433"/>
        <v>2.2749305646682393E-2</v>
      </c>
      <c r="P3480">
        <f t="shared" si="434"/>
        <v>0.65362883559675289</v>
      </c>
      <c r="Q3480">
        <f t="shared" ref="Q3480:Q3543" si="441">Q3479*(1+(B3480-B3479)/B3479*H3479*P3479)</f>
        <v>3503.1224872755843</v>
      </c>
    </row>
    <row r="3481" spans="1:17">
      <c r="A3481" s="842">
        <v>43883</v>
      </c>
      <c r="B3481">
        <v>9622.7544070000004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435"/>
        <v>0.77255610748956738</v>
      </c>
      <c r="G3481">
        <f>LN(F3481/参数实验室!$E$58)/参数实验室!$E$59</f>
        <v>-0.32596894731841081</v>
      </c>
      <c r="H3481" s="905">
        <f>INDEX(神经网络!$F$10:$BN$70,MATCH(ROUND(G3481*2,1)/2,神经网络!$D$10:$D$70,0),MATCH(ROUND(E3481*2,1)/2,神经网络!$F$8:$BN$8,0))</f>
        <v>-0.57457815466802487</v>
      </c>
      <c r="I3481">
        <f t="shared" si="436"/>
        <v>2330865.9875676455</v>
      </c>
      <c r="J3481">
        <f t="shared" si="437"/>
        <v>3839.7328147320359</v>
      </c>
      <c r="K3481">
        <f t="shared" si="438"/>
        <v>607.03858836863105</v>
      </c>
      <c r="L3481">
        <f>MIN(MAX(L3480*(1+MAX(MIN(((B3481-B3480)/B3480)/($K$7*卓尔金历!$O$8),0),-卓尔金历!$N$11))+MIN(MAX(((B3481-B3480)/B3480)/($K$7*卓尔金历!$O$8),0),卓尔金历!$N$11),0),1)</f>
        <v>0.27268005264177669</v>
      </c>
      <c r="M3481">
        <f t="shared" si="439"/>
        <v>416914.8262820344</v>
      </c>
      <c r="N3481">
        <f t="shared" si="440"/>
        <v>-8.3298310370339638E-3</v>
      </c>
      <c r="O3481">
        <f t="shared" si="433"/>
        <v>2.2828141446305402E-2</v>
      </c>
      <c r="P3481">
        <f t="shared" si="434"/>
        <v>1</v>
      </c>
      <c r="Q3481">
        <f t="shared" si="441"/>
        <v>3514.0815100268355</v>
      </c>
    </row>
    <row r="3482" spans="1:17">
      <c r="A3482" s="842">
        <v>43884</v>
      </c>
      <c r="B3482">
        <v>9872.7664810000006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435"/>
        <v>0.75845941291235119</v>
      </c>
      <c r="G3482">
        <f>LN(F3482/参数实验室!$E$58)/参数实验室!$E$59</f>
        <v>-0.33563431796131726</v>
      </c>
      <c r="H3482" s="905">
        <f>INDEX(神经网络!$F$10:$BN$70,MATCH(ROUND(G3482*2,1)/2,神经网络!$D$10:$D$70,0),MATCH(ROUND(E3482*2,1)/2,神经网络!$F$8:$BN$8,0))</f>
        <v>-0.5279109045672683</v>
      </c>
      <c r="I3482">
        <f t="shared" si="436"/>
        <v>2296070.0938350861</v>
      </c>
      <c r="J3482">
        <f t="shared" si="437"/>
        <v>3939.4942264873521</v>
      </c>
      <c r="K3482">
        <f t="shared" si="438"/>
        <v>582.83372479577815</v>
      </c>
      <c r="L3482">
        <f>MIN(MAX(L3481*(1+MAX(MIN(((B3482-B3481)/B3481)/($K$7*卓尔金历!$O$8),0),-卓尔金历!$N$11))+MIN(MAX(((B3482-B3481)/B3481)/($K$7*卓尔金历!$O$8),0),卓尔金历!$N$11),0),1)</f>
        <v>1</v>
      </c>
      <c r="M3482">
        <f t="shared" si="439"/>
        <v>415217.71078136162</v>
      </c>
      <c r="N3482">
        <f t="shared" si="440"/>
        <v>2.5981342079990196E-2</v>
      </c>
      <c r="O3482">
        <f t="shared" si="433"/>
        <v>2.3360244496498903E-2</v>
      </c>
      <c r="P3482">
        <f t="shared" si="434"/>
        <v>2.0400527401944143E-2</v>
      </c>
      <c r="Q3482">
        <f t="shared" si="441"/>
        <v>3461.6222062991055</v>
      </c>
    </row>
    <row r="3483" spans="1:17">
      <c r="A3483" s="842">
        <v>43885</v>
      </c>
      <c r="B3483">
        <v>9731.0607880000007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435"/>
        <v>0.78214659910312745</v>
      </c>
      <c r="G3483">
        <f>LN(F3483/参数实验室!$E$58)/参数实验室!$E$59</f>
        <v>-0.31949353291754767</v>
      </c>
      <c r="H3483" s="905">
        <f>INDEX(神经网络!$F$10:$BN$70,MATCH(ROUND(G3483*2,1)/2,神经网络!$D$10:$D$70,0),MATCH(ROUND(E3483*2,1)/2,神经网络!$F$8:$BN$8,0))</f>
        <v>-0.47613003728201359</v>
      </c>
      <c r="I3483">
        <f t="shared" si="436"/>
        <v>2313467.8888003197</v>
      </c>
      <c r="J3483">
        <f t="shared" si="437"/>
        <v>3882.9499174015218</v>
      </c>
      <c r="K3483">
        <f t="shared" si="438"/>
        <v>595.80162969201967</v>
      </c>
      <c r="L3483">
        <f>MIN(MAX(L3482*(1+MAX(MIN(((B3483-B3482)/B3482)/($K$7*卓尔金历!$O$8),0),-卓尔金历!$N$11))+MIN(MAX(((B3483-B3482)/B3482)/($K$7*卓尔金历!$O$8),0),卓尔金历!$N$11),0),1)</f>
        <v>0.57766726553685488</v>
      </c>
      <c r="M3483">
        <f t="shared" si="439"/>
        <v>418363.90070714121</v>
      </c>
      <c r="N3483">
        <f t="shared" si="440"/>
        <v>-1.4353189987093333E-2</v>
      </c>
      <c r="O3483">
        <f t="shared" si="433"/>
        <v>2.3386622720275554E-2</v>
      </c>
      <c r="P3483">
        <f t="shared" si="434"/>
        <v>0.52295649215657025</v>
      </c>
      <c r="Q3483">
        <f t="shared" si="441"/>
        <v>3462.1573003587641</v>
      </c>
    </row>
    <row r="3484" spans="1:17">
      <c r="A3484" s="842">
        <v>43886</v>
      </c>
      <c r="B3484">
        <v>9403.1411320000007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435"/>
        <v>0.80911224251525993</v>
      </c>
      <c r="G3484">
        <f>LN(F3484/参数实验室!$E$58)/参数实验室!$E$59</f>
        <v>-0.30170336376342338</v>
      </c>
      <c r="H3484" s="905">
        <f>INDEX(神经网络!$F$10:$BN$70,MATCH(ROUND(G3484*2,1)/2,神经网络!$D$10:$D$70,0),MATCH(ROUND(E3484*2,1)/2,神经网络!$F$8:$BN$8,0))</f>
        <v>-0.52727718468203988</v>
      </c>
      <c r="I3484">
        <f t="shared" si="436"/>
        <v>2350586.8933085352</v>
      </c>
      <c r="J3484">
        <f t="shared" si="437"/>
        <v>3752.1013255656017</v>
      </c>
      <c r="K3484">
        <f t="shared" si="438"/>
        <v>626.47212571057139</v>
      </c>
      <c r="L3484">
        <f>MIN(MAX(L3483*(1+MAX(MIN(((B3484-B3483)/B3483)/($K$7*卓尔金历!$O$8),0),-卓尔金历!$N$11))+MIN(MAX(((B3484-B3483)/B3483)/($K$7*卓尔金历!$O$8),0),卓尔金历!$N$11),0),1)</f>
        <v>4.8826650475119332E-3</v>
      </c>
      <c r="M3484">
        <f t="shared" si="439"/>
        <v>422241.51677553542</v>
      </c>
      <c r="N3484">
        <f t="shared" si="440"/>
        <v>-3.3698243505412992E-2</v>
      </c>
      <c r="O3484">
        <f t="shared" si="433"/>
        <v>2.4400521389768941E-2</v>
      </c>
      <c r="P3484">
        <f t="shared" si="434"/>
        <v>1.5836457050022547E-2</v>
      </c>
      <c r="Q3484">
        <f t="shared" si="441"/>
        <v>3491.2072376493888</v>
      </c>
    </row>
    <row r="3485" spans="1:17">
      <c r="A3485" s="842">
        <v>43887</v>
      </c>
      <c r="B3485">
        <v>9005.2189920000001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435"/>
        <v>0.84100610198686432</v>
      </c>
      <c r="G3485">
        <f>LN(F3485/参数实验室!$E$58)/参数实验室!$E$59</f>
        <v>-0.28141184207082076</v>
      </c>
      <c r="H3485" s="905">
        <f>INDEX(神经网络!$F$10:$BN$70,MATCH(ROUND(G3485*2,1)/2,神经网络!$D$10:$D$70,0),MATCH(ROUND(E3485*2,1)/2,神经网络!$F$8:$BN$8,0))</f>
        <v>-0.57354509836182754</v>
      </c>
      <c r="I3485">
        <f t="shared" si="436"/>
        <v>2403036.2830019901</v>
      </c>
      <c r="J3485">
        <f t="shared" si="437"/>
        <v>3593.3198962531251</v>
      </c>
      <c r="K3485">
        <f t="shared" si="438"/>
        <v>668.75100252212906</v>
      </c>
      <c r="L3485">
        <f>MIN(MAX(L3484*(1+MAX(MIN(((B3485-B3484)/B3484)/($K$7*卓尔金历!$O$8),0),-卓尔金历!$N$11))+MIN(MAX(((B3485-B3484)/B3484)/($K$7*卓尔金历!$O$8),0),卓尔金历!$N$11),0),1)</f>
        <v>0</v>
      </c>
      <c r="M3485">
        <f t="shared" si="439"/>
        <v>422287.51933488919</v>
      </c>
      <c r="N3485">
        <f t="shared" si="440"/>
        <v>-4.2318001443775476E-2</v>
      </c>
      <c r="O3485">
        <f t="shared" si="433"/>
        <v>2.5368596061001499E-2</v>
      </c>
      <c r="P3485">
        <f t="shared" si="434"/>
        <v>1.1914761710152393E-2</v>
      </c>
      <c r="Q3485">
        <f t="shared" si="441"/>
        <v>3492.4409041881609</v>
      </c>
    </row>
    <row r="3486" spans="1:17">
      <c r="A3486" s="842">
        <v>43888</v>
      </c>
      <c r="B3486">
        <v>8889.7570859999996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435"/>
        <v>0.84924404029997813</v>
      </c>
      <c r="G3486">
        <f>LN(F3486/参数实验室!$E$58)/参数实验室!$E$59</f>
        <v>-0.27629573604880869</v>
      </c>
      <c r="H3486" s="905">
        <f>INDEX(神经网络!$F$10:$BN$70,MATCH(ROUND(G3486*2,1)/2,神经网络!$D$10:$D$70,0),MATCH(ROUND(E3486*2,1)/2,神经网络!$F$8:$BN$8,0))</f>
        <v>-0.57354509836182754</v>
      </c>
      <c r="I3486">
        <f t="shared" si="436"/>
        <v>2420707.7394416751</v>
      </c>
      <c r="J3486">
        <f t="shared" si="437"/>
        <v>3547.2475503770629</v>
      </c>
      <c r="K3486">
        <f t="shared" si="438"/>
        <v>682.41860909435559</v>
      </c>
      <c r="L3486">
        <f>MIN(MAX(L3485*(1+MAX(MIN(((B3486-B3485)/B3485)/($K$7*卓尔金历!$O$8),0),-卓尔金历!$N$11))+MIN(MAX(((B3486-B3485)/B3485)/($K$7*卓尔金历!$O$8),0),卓尔金历!$N$11),0),1)</f>
        <v>0</v>
      </c>
      <c r="M3486">
        <f t="shared" si="439"/>
        <v>422287.51933488919</v>
      </c>
      <c r="N3486">
        <f t="shared" si="440"/>
        <v>-1.2821665536681981E-2</v>
      </c>
      <c r="O3486">
        <f t="shared" si="433"/>
        <v>2.409833820825346E-2</v>
      </c>
      <c r="P3486">
        <f t="shared" si="434"/>
        <v>0.6723828696729155</v>
      </c>
      <c r="Q3486">
        <f t="shared" si="441"/>
        <v>3492.7469077231426</v>
      </c>
    </row>
    <row r="3487" spans="1:17">
      <c r="A3487" s="842">
        <v>43889</v>
      </c>
      <c r="B3487">
        <v>8656.2168810000003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435"/>
        <v>0.87366966989929784</v>
      </c>
      <c r="G3487">
        <f>LN(F3487/参数实验室!$E$58)/参数实验室!$E$59</f>
        <v>-0.26141309932949114</v>
      </c>
      <c r="H3487" s="905">
        <f>INDEX(神经网络!$F$10:$BN$70,MATCH(ROUND(G3487*2,1)/2,神经网络!$D$10:$D$70,0),MATCH(ROUND(E3487*2,1)/2,神经网络!$F$8:$BN$8,0))</f>
        <v>-0.47518314929909339</v>
      </c>
      <c r="I3487">
        <f t="shared" si="436"/>
        <v>2457181.5967191821</v>
      </c>
      <c r="J3487">
        <f t="shared" si="437"/>
        <v>3454.0588488088897</v>
      </c>
      <c r="K3487">
        <f t="shared" si="438"/>
        <v>711.38961560151927</v>
      </c>
      <c r="L3487">
        <f>MIN(MAX(L3486*(1+MAX(MIN(((B3487-B3486)/B3486)/($K$7*卓尔金历!$O$8),0),-卓尔金历!$N$11))+MIN(MAX(((B3487-B3486)/B3486)/($K$7*卓尔金历!$O$8),0),卓尔金历!$N$11),0),1)</f>
        <v>0</v>
      </c>
      <c r="M3487">
        <f t="shared" si="439"/>
        <v>422287.51933488919</v>
      </c>
      <c r="N3487">
        <f t="shared" si="440"/>
        <v>-2.6270707145394246E-2</v>
      </c>
      <c r="O3487">
        <f t="shared" si="433"/>
        <v>2.4482212913003367E-2</v>
      </c>
      <c r="P3487">
        <f t="shared" si="434"/>
        <v>2.2399220497387348E-2</v>
      </c>
      <c r="Q3487">
        <f t="shared" si="441"/>
        <v>3528.1322249079312</v>
      </c>
    </row>
    <row r="3488" spans="1:17">
      <c r="A3488" s="842">
        <v>43890</v>
      </c>
      <c r="B3488">
        <v>8647.1755790000007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435"/>
        <v>0.88526961330479526</v>
      </c>
      <c r="G3488">
        <f>LN(F3488/参数实验室!$E$58)/参数实验室!$E$59</f>
        <v>-0.25449032999884663</v>
      </c>
      <c r="H3488" s="905">
        <f>INDEX(神经网络!$F$10:$BN$70,MATCH(ROUND(G3488*2,1)/2,神经网络!$D$10:$D$70,0),MATCH(ROUND(E3488*2,1)/2,神经网络!$F$8:$BN$8,0))</f>
        <v>-0.52573451718377562</v>
      </c>
      <c r="I3488">
        <f t="shared" si="436"/>
        <v>2458401.1509924135</v>
      </c>
      <c r="J3488">
        <f t="shared" si="437"/>
        <v>3450.4511308407323</v>
      </c>
      <c r="K3488">
        <f t="shared" si="438"/>
        <v>712.48687715609026</v>
      </c>
      <c r="L3488">
        <f>MIN(MAX(L3487*(1+MAX(MIN(((B3488-B3487)/B3487)/($K$7*卓尔金历!$O$8),0),-卓尔金历!$N$11))+MIN(MAX(((B3488-B3487)/B3487)/($K$7*卓尔金历!$O$8),0),卓尔金历!$N$11),0),1)</f>
        <v>0</v>
      </c>
      <c r="M3488">
        <f t="shared" si="439"/>
        <v>422287.51933488919</v>
      </c>
      <c r="N3488">
        <f t="shared" si="440"/>
        <v>-1.0444865377443207E-3</v>
      </c>
      <c r="O3488">
        <f t="shared" si="433"/>
        <v>2.4462021130929018E-2</v>
      </c>
      <c r="P3488">
        <f t="shared" si="434"/>
        <v>1</v>
      </c>
      <c r="Q3488">
        <f t="shared" si="441"/>
        <v>3528.1714479827374</v>
      </c>
    </row>
    <row r="3489" spans="1:17">
      <c r="A3489" s="842">
        <v>43891</v>
      </c>
      <c r="B3489">
        <v>8590.5926940000008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435"/>
        <v>0.87122140864940878</v>
      </c>
      <c r="G3489">
        <f>LN(F3489/参数实验室!$E$58)/参数实验室!$E$59</f>
        <v>-0.26288594846554086</v>
      </c>
      <c r="H3489" s="905">
        <f>INDEX(神经网络!$F$10:$BN$70,MATCH(ROUND(G3489*2,1)/2,神经网络!$D$10:$D$70,0),MATCH(ROUND(E3489*2,1)/2,神经网络!$F$8:$BN$8,0))</f>
        <v>-0.52573451718377562</v>
      </c>
      <c r="I3489">
        <f t="shared" si="436"/>
        <v>2466858.4181933333</v>
      </c>
      <c r="J3489">
        <f t="shared" si="437"/>
        <v>3427.8730673157334</v>
      </c>
      <c r="K3489">
        <f t="shared" si="438"/>
        <v>719.64695592566318</v>
      </c>
      <c r="L3489">
        <f>MIN(MAX(L3488*(1+MAX(MIN(((B3489-B3488)/B3488)/($K$7*卓尔金历!$O$8),0),-卓尔金历!$N$11))+MIN(MAX(((B3489-B3488)/B3488)/($K$7*卓尔金历!$O$8),0),卓尔金历!$N$11),0),1)</f>
        <v>0</v>
      </c>
      <c r="M3489">
        <f t="shared" si="439"/>
        <v>422287.51933488919</v>
      </c>
      <c r="N3489">
        <f t="shared" si="440"/>
        <v>-6.5435105929170121E-3</v>
      </c>
      <c r="O3489">
        <f t="shared" si="433"/>
        <v>2.3768662594529748E-2</v>
      </c>
      <c r="P3489">
        <f t="shared" si="434"/>
        <v>1</v>
      </c>
      <c r="Q3489">
        <f t="shared" si="441"/>
        <v>3540.3088848100024</v>
      </c>
    </row>
    <row r="3490" spans="1:17">
      <c r="A3490" s="842">
        <v>43892</v>
      </c>
      <c r="B3490">
        <v>8790.1323780000002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435"/>
        <v>0.85290122282615755</v>
      </c>
      <c r="G3490">
        <f>LN(F3490/参数实验室!$E$58)/参数实验室!$E$59</f>
        <v>-0.27404035863722515</v>
      </c>
      <c r="H3490" s="905">
        <f>INDEX(神经网络!$F$10:$BN$70,MATCH(ROUND(G3490*2,1)/2,神经网络!$D$10:$D$70,0),MATCH(ROUND(E3490*2,1)/2,神经网络!$F$8:$BN$8,0))</f>
        <v>-0.47518314929909339</v>
      </c>
      <c r="I3490">
        <f t="shared" si="436"/>
        <v>2436734.1248554206</v>
      </c>
      <c r="J3490">
        <f t="shared" si="437"/>
        <v>3507.4946642192881</v>
      </c>
      <c r="K3490">
        <f t="shared" si="438"/>
        <v>694.72211881405622</v>
      </c>
      <c r="L3490">
        <f>MIN(MAX(L3489*(1+MAX(MIN(((B3490-B3489)/B3489)/($K$7*卓尔金历!$O$8),0),-卓尔金历!$N$11))+MIN(MAX(((B3490-B3489)/B3489)/($K$7*卓尔金历!$O$8),0),卓尔金历!$N$11),0),1)</f>
        <v>0.68345899349922268</v>
      </c>
      <c r="M3490">
        <f t="shared" si="439"/>
        <v>422287.51933488919</v>
      </c>
      <c r="N3490">
        <f t="shared" si="440"/>
        <v>2.3227696982929428E-2</v>
      </c>
      <c r="O3490">
        <f t="shared" si="433"/>
        <v>2.4588451014194698E-2</v>
      </c>
      <c r="P3490">
        <f t="shared" si="434"/>
        <v>8.2053306896042177E-2</v>
      </c>
      <c r="Q3490">
        <f t="shared" si="441"/>
        <v>3497.0760415441359</v>
      </c>
    </row>
    <row r="3491" spans="1:17">
      <c r="A3491" s="842">
        <v>43893</v>
      </c>
      <c r="B3491">
        <v>8719.1296980000006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435"/>
        <v>0.85419942459491083</v>
      </c>
      <c r="G3491">
        <f>LN(F3491/参数实验室!$E$58)/参数实验室!$E$59</f>
        <v>-0.27324208516759241</v>
      </c>
      <c r="H3491" s="905">
        <f>INDEX(神经网络!$F$10:$BN$70,MATCH(ROUND(G3491*2,1)/2,神经网络!$D$10:$D$70,0),MATCH(ROUND(E3491*2,1)/2,神经网络!$F$8:$BN$8,0))</f>
        <v>-0.47518314929909339</v>
      </c>
      <c r="I3491">
        <f t="shared" si="436"/>
        <v>2446087.0724903778</v>
      </c>
      <c r="J3491">
        <f t="shared" si="437"/>
        <v>3479.1627221579183</v>
      </c>
      <c r="K3491">
        <f t="shared" si="438"/>
        <v>703.06774009501203</v>
      </c>
      <c r="L3491">
        <f>MIN(MAX(L3490*(1+MAX(MIN(((B3491-B3490)/B3490)/($K$7*卓尔金历!$O$8),0),-卓尔金历!$N$11))+MIN(MAX(((B3491-B3490)/B3490)/($K$7*卓尔金历!$O$8),0),卓尔金历!$N$11),0),1)</f>
        <v>0.52101707893196247</v>
      </c>
      <c r="M3491">
        <f t="shared" si="439"/>
        <v>423395.31858351774</v>
      </c>
      <c r="N3491">
        <f t="shared" si="440"/>
        <v>-8.0775438806479829E-3</v>
      </c>
      <c r="O3491">
        <f t="shared" si="433"/>
        <v>2.4388023380571101E-2</v>
      </c>
      <c r="P3491">
        <f t="shared" si="434"/>
        <v>1</v>
      </c>
      <c r="Q3491">
        <f t="shared" si="441"/>
        <v>3498.1774325405841</v>
      </c>
    </row>
    <row r="3492" spans="1:17">
      <c r="A3492" s="842">
        <v>43894</v>
      </c>
      <c r="B3492">
        <v>8754.7899959999995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435"/>
        <v>0.83994646100703574</v>
      </c>
      <c r="G3492">
        <f>LN(F3492/参数实验室!$E$58)/参数实验室!$E$59</f>
        <v>-0.2820735584551976</v>
      </c>
      <c r="H3492" s="905">
        <f>INDEX(神经网络!$F$10:$BN$70,MATCH(ROUND(G3492*2,1)/2,神经网络!$D$10:$D$70,0),MATCH(ROUND(E3492*2,1)/2,神经网络!$F$8:$BN$8,0))</f>
        <v>-0.57354509836182754</v>
      </c>
      <c r="I3492">
        <f t="shared" si="436"/>
        <v>2441333.2301529837</v>
      </c>
      <c r="J3492">
        <f t="shared" si="437"/>
        <v>3493.3921216232225</v>
      </c>
      <c r="K3492">
        <f t="shared" si="438"/>
        <v>698.8431716673723</v>
      </c>
      <c r="L3492">
        <f>MIN(MAX(L3491*(1+MAX(MIN(((B3492-B3491)/B3491)/($K$7*卓尔金历!$O$8),0),-卓尔金历!$N$11))+MIN(MAX(((B3492-B3491)/B3491)/($K$7*卓尔金历!$O$8),0),卓尔金历!$N$11),0),1)</f>
        <v>0.64135933280581403</v>
      </c>
      <c r="M3492">
        <f t="shared" si="439"/>
        <v>422966.60141748929</v>
      </c>
      <c r="N3492">
        <f t="shared" si="440"/>
        <v>4.0898919083837753E-3</v>
      </c>
      <c r="O3492">
        <f t="shared" si="433"/>
        <v>2.3324977227845583E-2</v>
      </c>
      <c r="P3492">
        <f t="shared" si="434"/>
        <v>1</v>
      </c>
      <c r="Q3492">
        <f t="shared" si="441"/>
        <v>3491.3789075945374</v>
      </c>
    </row>
    <row r="3493" spans="1:17">
      <c r="A3493" s="842">
        <v>43895</v>
      </c>
      <c r="B3493">
        <v>9035.5889339999994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435"/>
        <v>0.79700246731033952</v>
      </c>
      <c r="G3493">
        <f>LN(F3493/参数实验室!$E$58)/参数实验室!$E$59</f>
        <v>-0.30961809722897221</v>
      </c>
      <c r="H3493" s="905">
        <f>INDEX(神经网络!$F$10:$BN$70,MATCH(ROUND(G3493*2,1)/2,神经网络!$D$10:$D$70,0),MATCH(ROUND(E3493*2,1)/2,神经网络!$F$8:$BN$8,0))</f>
        <v>-0.52727718468203988</v>
      </c>
      <c r="I3493">
        <f t="shared" si="436"/>
        <v>2396423.0948953815</v>
      </c>
      <c r="J3493">
        <f t="shared" si="437"/>
        <v>3605.438304137886</v>
      </c>
      <c r="K3493">
        <f t="shared" si="438"/>
        <v>664.66900630224541</v>
      </c>
      <c r="L3493">
        <f>MIN(MAX(L3492*(1+MAX(MIN(((B3493-B3492)/B3492)/($K$7*卓尔金历!$O$8),0),-卓尔金历!$N$11))+MIN(MAX(((B3493-B3492)/B3492)/($K$7*卓尔金历!$O$8),0),卓尔金历!$N$11),0),1)</f>
        <v>1</v>
      </c>
      <c r="M3493">
        <f t="shared" si="439"/>
        <v>417976.32278728095</v>
      </c>
      <c r="N3493">
        <f t="shared" si="440"/>
        <v>3.2073749127996778E-2</v>
      </c>
      <c r="O3493">
        <f t="shared" si="433"/>
        <v>2.477081498096952E-2</v>
      </c>
      <c r="P3493">
        <f t="shared" si="434"/>
        <v>1.7298461657986857E-2</v>
      </c>
      <c r="Q3493">
        <f t="shared" si="441"/>
        <v>3427.1524033881515</v>
      </c>
    </row>
    <row r="3494" spans="1:17">
      <c r="A3494" s="842">
        <v>43896</v>
      </c>
      <c r="B3494">
        <v>9067.8142370000005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435"/>
        <v>0.7966136711893913</v>
      </c>
      <c r="G3494">
        <f>LN(F3494/参数实验室!$E$58)/参数实验室!$E$59</f>
        <v>-0.30987419556423995</v>
      </c>
      <c r="H3494" s="905">
        <f>INDEX(神经网络!$F$10:$BN$70,MATCH(ROUND(G3494*2,1)/2,神经网络!$D$10:$D$70,0),MATCH(ROUND(E3494*2,1)/2,神经网络!$F$8:$BN$8,0))</f>
        <v>-0.52727718468203988</v>
      </c>
      <c r="I3494">
        <f t="shared" si="436"/>
        <v>2391916.5570685575</v>
      </c>
      <c r="J3494">
        <f t="shared" si="437"/>
        <v>3618.2970499979879</v>
      </c>
      <c r="K3494">
        <f t="shared" si="438"/>
        <v>661.06141204462131</v>
      </c>
      <c r="L3494">
        <f>MIN(MAX(L3493*(1+MAX(MIN(((B3494-B3493)/B3493)/($K$7*卓尔金历!$O$8),0),-卓尔金历!$N$11))+MIN(MAX(((B3494-B3493)/B3493)/($K$7*卓尔金历!$O$8),0),卓尔金历!$N$11),0),1)</f>
        <v>1</v>
      </c>
      <c r="M3494">
        <f t="shared" si="439"/>
        <v>417190.30711526965</v>
      </c>
      <c r="N3494">
        <f t="shared" si="440"/>
        <v>3.566486173218942E-3</v>
      </c>
      <c r="O3494">
        <f t="shared" si="433"/>
        <v>2.479994746939981E-2</v>
      </c>
      <c r="P3494">
        <f t="shared" si="434"/>
        <v>1</v>
      </c>
      <c r="Q3494">
        <f t="shared" si="441"/>
        <v>3427.0409173646112</v>
      </c>
    </row>
    <row r="3495" spans="1:17">
      <c r="A3495" s="842">
        <v>43897</v>
      </c>
      <c r="B3495">
        <v>9111.9873449999996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435"/>
        <v>0.7812050898979821</v>
      </c>
      <c r="G3495">
        <f>LN(F3495/参数实验室!$E$58)/参数实验室!$E$59</f>
        <v>-0.32012570669666268</v>
      </c>
      <c r="H3495" s="905">
        <f>INDEX(神经网络!$F$10:$BN$70,MATCH(ROUND(G3495*2,1)/2,神经网络!$D$10:$D$70,0),MATCH(ROUND(E3495*2,1)/2,神经网络!$F$8:$BN$8,0))</f>
        <v>-0.57354509836182754</v>
      </c>
      <c r="I3495">
        <f t="shared" si="436"/>
        <v>2385772.710699548</v>
      </c>
      <c r="J3495">
        <f t="shared" si="437"/>
        <v>3635.923285184133</v>
      </c>
      <c r="K3495">
        <f t="shared" si="438"/>
        <v>656.16695501283823</v>
      </c>
      <c r="L3495">
        <f>MIN(MAX(L3494*(1+MAX(MIN(((B3495-B3494)/B3494)/($K$7*卓尔金历!$O$8),0),-卓尔金历!$N$11))+MIN(MAX(((B3495-B3494)/B3494)/($K$7*卓尔金历!$O$8),0),卓尔金历!$N$11),0),1)</f>
        <v>1</v>
      </c>
      <c r="M3495">
        <f t="shared" si="439"/>
        <v>416118.71741203289</v>
      </c>
      <c r="N3495">
        <f t="shared" si="440"/>
        <v>4.8714173940348935E-3</v>
      </c>
      <c r="O3495">
        <f t="shared" si="433"/>
        <v>2.4899238760960334E-2</v>
      </c>
      <c r="P3495">
        <f t="shared" si="434"/>
        <v>1</v>
      </c>
      <c r="Q3495">
        <f t="shared" si="441"/>
        <v>3418.2382637626802</v>
      </c>
    </row>
    <row r="3496" spans="1:17">
      <c r="A3496" s="842">
        <v>43898</v>
      </c>
      <c r="B3496">
        <v>8497.1207310000009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435"/>
        <v>0.82727593917248288</v>
      </c>
      <c r="G3496">
        <f>LN(F3496/参数实验室!$E$58)/参数实验室!$E$59</f>
        <v>-0.29005126154642658</v>
      </c>
      <c r="H3496" s="905">
        <f>INDEX(神经网络!$F$10:$BN$70,MATCH(ROUND(G3496*2,1)/2,神经网络!$D$10:$D$70,0),MATCH(ROUND(E3496*2,1)/2,神经网络!$F$8:$BN$8,0))</f>
        <v>-0.66206424912067985</v>
      </c>
      <c r="I3496">
        <f t="shared" si="436"/>
        <v>2478107.3046495146</v>
      </c>
      <c r="J3496">
        <f t="shared" si="437"/>
        <v>3390.575288695567</v>
      </c>
      <c r="K3496">
        <f t="shared" si="438"/>
        <v>730.88107287035052</v>
      </c>
      <c r="L3496">
        <f>MIN(MAX(L3495*(1+MAX(MIN(((B3496-B3495)/B3495)/($K$7*卓尔金历!$O$8),0),-卓尔金历!$N$11))+MIN(MAX(((B3496-B3495)/B3495)/($K$7*卓尔金历!$O$8),0),卓尔金历!$N$11),0),1)</f>
        <v>0</v>
      </c>
      <c r="M3496">
        <f t="shared" si="439"/>
        <v>432223.41700680484</v>
      </c>
      <c r="N3496">
        <f t="shared" si="440"/>
        <v>-6.7478870494414492E-2</v>
      </c>
      <c r="O3496">
        <f t="shared" si="433"/>
        <v>2.7685704630382599E-2</v>
      </c>
      <c r="P3496">
        <f t="shared" si="434"/>
        <v>2.7165488415764058E-3</v>
      </c>
      <c r="Q3496">
        <f t="shared" si="441"/>
        <v>3550.5315206573073</v>
      </c>
    </row>
    <row r="3497" spans="1:17">
      <c r="A3497" s="842">
        <v>43899</v>
      </c>
      <c r="B3497">
        <v>7703.0705959999996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435"/>
        <v>0.90607838394007623</v>
      </c>
      <c r="G3497">
        <f>LN(F3497/参数实验室!$E$58)/参数实验室!$E$59</f>
        <v>-0.24229609560178256</v>
      </c>
      <c r="H3497" s="905">
        <f>INDEX(神经网络!$F$10:$BN$70,MATCH(ROUND(G3497*2,1)/2,神经网络!$D$10:$D$70,0),MATCH(ROUND(E3497*2,1)/2,神经网络!$F$8:$BN$8,0))</f>
        <v>-0.61290635485448841</v>
      </c>
      <c r="I3497">
        <f t="shared" si="436"/>
        <v>2631426.4465151695</v>
      </c>
      <c r="J3497">
        <f t="shared" si="437"/>
        <v>3073.7283412473416</v>
      </c>
      <c r="K3497">
        <f t="shared" si="438"/>
        <v>856.10247698315368</v>
      </c>
      <c r="L3497">
        <f>MIN(MAX(L3496*(1+MAX(MIN(((B3497-B3496)/B3496)/($K$7*卓尔金历!$O$8),0),-卓尔金历!$N$11))+MIN(MAX(((B3497-B3496)/B3496)/($K$7*卓尔金历!$O$8),0),卓尔金历!$N$11),0),1)</f>
        <v>0</v>
      </c>
      <c r="M3497">
        <f t="shared" si="439"/>
        <v>432223.41700680484</v>
      </c>
      <c r="N3497">
        <f t="shared" si="440"/>
        <v>-9.3449317732190437E-2</v>
      </c>
      <c r="O3497">
        <f t="shared" si="433"/>
        <v>3.2878545666570592E-2</v>
      </c>
      <c r="P3497">
        <f t="shared" si="434"/>
        <v>0</v>
      </c>
      <c r="Q3497">
        <f t="shared" si="441"/>
        <v>3551.1282634223071</v>
      </c>
    </row>
    <row r="3498" spans="1:17">
      <c r="A3498" s="842">
        <v>43900</v>
      </c>
      <c r="B3498">
        <v>8010.8173919999999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435"/>
        <v>0.88401255907694265</v>
      </c>
      <c r="G3498">
        <f>LN(F3498/参数实验室!$E$58)/参数实验室!$E$59</f>
        <v>-0.25523613540532863</v>
      </c>
      <c r="H3498" s="905">
        <f>INDEX(神经网络!$F$10:$BN$70,MATCH(ROUND(G3498*2,1)/2,神经网络!$D$10:$D$70,0),MATCH(ROUND(E3498*2,1)/2,神经网络!$F$8:$BN$8,0))</f>
        <v>-0.57111060903130884</v>
      </c>
      <c r="I3498">
        <f t="shared" si="436"/>
        <v>2566992.4570820923</v>
      </c>
      <c r="J3498">
        <f t="shared" si="437"/>
        <v>3196.5274298710992</v>
      </c>
      <c r="K3498">
        <f t="shared" si="438"/>
        <v>803.05660232848584</v>
      </c>
      <c r="L3498">
        <f>MIN(MAX(L3497*(1+MAX(MIN(((B3498-B3497)/B3497)/($K$7*卓尔金历!$O$8),0),-卓尔金历!$N$11))+MIN(MAX(((B3498-B3497)/B3497)/($K$7*卓尔金历!$O$8),0),卓尔金历!$N$11),0),1)</f>
        <v>1</v>
      </c>
      <c r="M3498">
        <f t="shared" si="439"/>
        <v>432223.41700680484</v>
      </c>
      <c r="N3498">
        <f t="shared" si="440"/>
        <v>3.9951184682093542E-2</v>
      </c>
      <c r="O3498">
        <f t="shared" si="433"/>
        <v>3.3493401331429168E-2</v>
      </c>
      <c r="P3498">
        <f t="shared" si="434"/>
        <v>2.7081733171439297E-2</v>
      </c>
      <c r="Q3498">
        <f t="shared" si="441"/>
        <v>3551.1282634223071</v>
      </c>
    </row>
    <row r="3499" spans="1:17">
      <c r="A3499" s="842">
        <v>43901</v>
      </c>
      <c r="B3499">
        <v>7787.242201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435"/>
        <v>0.9114844197459937</v>
      </c>
      <c r="G3499">
        <f>LN(F3499/参数实验室!$E$58)/参数实验室!$E$59</f>
        <v>-0.23917390569871638</v>
      </c>
      <c r="H3499" s="905">
        <f>INDEX(神经网络!$F$10:$BN$70,MATCH(ROUND(G3499*2,1)/2,神经网络!$D$10:$D$70,0),MATCH(ROUND(E3499*2,1)/2,神经网络!$F$8:$BN$8,0))</f>
        <v>-0.57111060903130884</v>
      </c>
      <c r="I3499">
        <f t="shared" si="436"/>
        <v>2607908.3090519654</v>
      </c>
      <c r="J3499">
        <f t="shared" si="437"/>
        <v>3107.3150317225823</v>
      </c>
      <c r="K3499">
        <f t="shared" si="438"/>
        <v>839.28030548168658</v>
      </c>
      <c r="L3499">
        <f>MIN(MAX(L3498*(1+MAX(MIN(((B3499-B3498)/B3498)/($K$7*卓尔金历!$O$8),0),-卓尔金历!$N$11))+MIN(MAX(((B3499-B3498)/B3498)/($K$7*卓尔金历!$O$8),0),卓尔金历!$N$11),0),1)</f>
        <v>0.17879215547739569</v>
      </c>
      <c r="M3499">
        <f t="shared" si="439"/>
        <v>439112.7202064977</v>
      </c>
      <c r="N3499">
        <f t="shared" si="440"/>
        <v>-2.7909160833359301E-2</v>
      </c>
      <c r="O3499">
        <f t="shared" si="433"/>
        <v>3.2511481014808108E-2</v>
      </c>
      <c r="P3499">
        <f t="shared" si="434"/>
        <v>0.19124408619629954</v>
      </c>
      <c r="Q3499">
        <f t="shared" si="441"/>
        <v>3552.6611492884467</v>
      </c>
    </row>
    <row r="3500" spans="1:17">
      <c r="A3500" s="842">
        <v>43902</v>
      </c>
      <c r="B3500">
        <v>6070.5678770000004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435"/>
        <v>1.1672412463826569</v>
      </c>
      <c r="G3500">
        <f>LN(F3500/参数实验室!$E$58)/参数实验室!$E$59</f>
        <v>-0.10936499174503977</v>
      </c>
      <c r="H3500" s="905">
        <f>INDEX(神经网络!$F$10:$BN$70,MATCH(ROUND(G3500*2,1)/2,神经网络!$D$10:$D$70,0),MATCH(ROUND(E3500*2,1)/2,神经网络!$F$8:$BN$8,0))</f>
        <v>-0.50960322534535196</v>
      </c>
      <c r="I3500">
        <f t="shared" si="436"/>
        <v>2936243.0025335038</v>
      </c>
      <c r="J3500">
        <f t="shared" si="437"/>
        <v>2422.3166980567303</v>
      </c>
      <c r="K3500">
        <f t="shared" si="438"/>
        <v>1212.1631349398135</v>
      </c>
      <c r="L3500">
        <f>MIN(MAX(L3499*(1+MAX(MIN(((B3500-B3499)/B3499)/($K$7*卓尔金历!$O$8),0),-卓尔金历!$N$11))+MIN(MAX(((B3500-B3499)/B3499)/($K$7*卓尔金历!$O$8),0),卓尔金历!$N$11),0),1)</f>
        <v>0</v>
      </c>
      <c r="M3500">
        <f t="shared" si="439"/>
        <v>448997.08886368718</v>
      </c>
      <c r="N3500">
        <f t="shared" si="440"/>
        <v>-0.22044701830123539</v>
      </c>
      <c r="O3500">
        <f t="shared" ref="O3500:O3563" si="442">STDEVP(N3480:N3500)</f>
        <v>5.4598995420362589E-2</v>
      </c>
      <c r="P3500">
        <f t="shared" ref="P3500:P3563" si="443">MIN(O3499*MAX(1-LN(MAX(ABS(N3500),0.0001)/O3500),0)+MAX(-LN(MAX(ABS(N3500),0.0001)/O3500),0),1)</f>
        <v>0</v>
      </c>
      <c r="Q3500">
        <f t="shared" si="441"/>
        <v>3638.2005607738647</v>
      </c>
    </row>
    <row r="3501" spans="1:17">
      <c r="A3501" s="842">
        <v>43903</v>
      </c>
      <c r="B3501">
        <v>5251.5614159999996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435"/>
        <v>1.3653521990915627</v>
      </c>
      <c r="G3501">
        <f>LN(F3501/参数实验室!$E$58)/参数实验室!$E$59</f>
        <v>-2.7083958699569002E-2</v>
      </c>
      <c r="H3501" s="905">
        <f>INDEX(神经网络!$F$10:$BN$70,MATCH(ROUND(G3501*2,1)/2,神经网络!$D$10:$D$70,0),MATCH(ROUND(E3501*2,1)/2,神经网络!$F$8:$BN$8,0))</f>
        <v>-0.44627698985993219</v>
      </c>
      <c r="I3501">
        <f t="shared" si="436"/>
        <v>3138117.8312683715</v>
      </c>
      <c r="J3501">
        <f t="shared" si="437"/>
        <v>2095.5115182953496</v>
      </c>
      <c r="K3501">
        <f t="shared" si="438"/>
        <v>1497.5426304605371</v>
      </c>
      <c r="L3501">
        <f>MIN(MAX(L3500*(1+MAX(MIN(((B3501-B3500)/B3500)/($K$7*卓尔金历!$O$8),0),-卓尔金历!$N$11))+MIN(MAX(((B3501-B3500)/B3500)/($K$7*卓尔金历!$O$8),0),卓尔金历!$N$11),0),1)</f>
        <v>0</v>
      </c>
      <c r="M3501">
        <f t="shared" si="439"/>
        <v>448997.08886368718</v>
      </c>
      <c r="N3501">
        <f t="shared" si="440"/>
        <v>-0.13491430745763175</v>
      </c>
      <c r="O3501">
        <f t="shared" si="442"/>
        <v>5.927343985710954E-2</v>
      </c>
      <c r="P3501">
        <f t="shared" si="443"/>
        <v>9.6924952305502635E-3</v>
      </c>
      <c r="Q3501">
        <f t="shared" si="441"/>
        <v>3638.2005607738647</v>
      </c>
    </row>
    <row r="3502" spans="1:17">
      <c r="A3502" s="842">
        <v>43904</v>
      </c>
      <c r="B3502">
        <v>5350.7587519999997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435"/>
        <v>1.3523667495372067</v>
      </c>
      <c r="G3502">
        <f>LN(F3502/参数实验室!$E$58)/参数实验室!$E$59</f>
        <v>-3.2099574879864423E-2</v>
      </c>
      <c r="H3502" s="905">
        <f>INDEX(神经网络!$F$10:$BN$70,MATCH(ROUND(G3502*2,1)/2,神经网络!$D$10:$D$70,0),MATCH(ROUND(E3502*2,1)/2,神经网络!$F$8:$BN$8,0))</f>
        <v>-0.40523701685064289</v>
      </c>
      <c r="I3502">
        <f t="shared" si="436"/>
        <v>3111664.1996193114</v>
      </c>
      <c r="J3502">
        <f t="shared" si="437"/>
        <v>2135.0938717529129</v>
      </c>
      <c r="K3502">
        <f t="shared" si="438"/>
        <v>1457.3898790991489</v>
      </c>
      <c r="L3502">
        <f>MIN(MAX(L3501*(1+MAX(MIN(((B3502-B3501)/B3501)/($K$7*卓尔金历!$O$8),0),-卓尔金历!$N$11))+MIN(MAX(((B3502-B3501)/B3501)/($K$7*卓尔金历!$O$8),0),卓尔金历!$N$11),0),1)</f>
        <v>0.55579914085717264</v>
      </c>
      <c r="M3502">
        <f t="shared" si="439"/>
        <v>448997.08886368718</v>
      </c>
      <c r="N3502">
        <f t="shared" si="440"/>
        <v>1.8889112807054752E-2</v>
      </c>
      <c r="O3502">
        <f t="shared" si="442"/>
        <v>5.9957945031779682E-2</v>
      </c>
      <c r="P3502">
        <f t="shared" si="443"/>
        <v>1</v>
      </c>
      <c r="Q3502">
        <f t="shared" si="441"/>
        <v>3637.9032995320158</v>
      </c>
    </row>
    <row r="3503" spans="1:17">
      <c r="A3503" s="842">
        <v>43905</v>
      </c>
      <c r="B3503">
        <v>5356.2827070000003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435"/>
        <v>1.3662184481854309</v>
      </c>
      <c r="G3503">
        <f>LN(F3503/参数实验室!$E$58)/参数实验室!$E$59</f>
        <v>-2.6751070106753736E-2</v>
      </c>
      <c r="H3503" s="905">
        <f>INDEX(神经网络!$F$10:$BN$70,MATCH(ROUND(G3503*2,1)/2,神经网络!$D$10:$D$70,0),MATCH(ROUND(E3503*2,1)/2,神经网络!$F$8:$BN$8,0))</f>
        <v>-0.43113731745738793</v>
      </c>
      <c r="I3503">
        <f t="shared" si="436"/>
        <v>3110362.4226184562</v>
      </c>
      <c r="J3503">
        <f t="shared" si="437"/>
        <v>2137.2980754957803</v>
      </c>
      <c r="K3503">
        <f t="shared" si="438"/>
        <v>1455.277791281854</v>
      </c>
      <c r="L3503">
        <f>MIN(MAX(L3502*(1+MAX(MIN(((B3503-B3502)/B3502)/($K$7*卓尔金历!$O$8),0),-卓尔金历!$N$11))+MIN(MAX(((B3503-B3502)/B3502)/($K$7*卓尔金历!$O$8),0),卓尔金历!$N$11),0),1)</f>
        <v>0.5861758744480482</v>
      </c>
      <c r="M3503">
        <f t="shared" si="439"/>
        <v>448892.6877173119</v>
      </c>
      <c r="N3503">
        <f t="shared" si="440"/>
        <v>1.0323685398703189E-3</v>
      </c>
      <c r="O3503">
        <f t="shared" si="442"/>
        <v>5.9166940509709533E-2</v>
      </c>
      <c r="P3503">
        <f t="shared" si="443"/>
        <v>1</v>
      </c>
      <c r="Q3503">
        <f t="shared" si="441"/>
        <v>3636.3813683264425</v>
      </c>
    </row>
    <row r="3504" spans="1:17">
      <c r="A3504" s="842">
        <v>43906</v>
      </c>
      <c r="B3504">
        <v>5134.6039600000004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435"/>
        <v>1.4483191613087916</v>
      </c>
      <c r="G3504">
        <f>LN(F3504/参数实验室!$E$58)/参数实验室!$E$59</f>
        <v>3.8778469618646824E-3</v>
      </c>
      <c r="H3504" s="905">
        <f>INDEX(神经网络!$F$10:$BN$70,MATCH(ROUND(G3504*2,1)/2,神经网络!$D$10:$D$70,0),MATCH(ROUND(E3504*2,1)/2,神经网络!$F$8:$BN$8,0))</f>
        <v>-0.30586107734412227</v>
      </c>
      <c r="I3504">
        <f t="shared" si="436"/>
        <v>3165861.6808214397</v>
      </c>
      <c r="J3504">
        <f t="shared" si="437"/>
        <v>2048.8424085231941</v>
      </c>
      <c r="K3504">
        <f t="shared" si="438"/>
        <v>1545.1953101182601</v>
      </c>
      <c r="L3504">
        <f>MIN(MAX(L3503*(1+MAX(MIN(((B3504-B3503)/B3503)/($K$7*卓尔金历!$O$8),0),-卓尔金历!$N$11))+MIN(MAX(((B3504-B3503)/B3503)/($K$7*卓尔金历!$O$8),0),卓尔金历!$N$11),0),1)</f>
        <v>0</v>
      </c>
      <c r="M3504">
        <f t="shared" si="439"/>
        <v>453587.80724523793</v>
      </c>
      <c r="N3504">
        <f t="shared" si="440"/>
        <v>-4.1386677874618749E-2</v>
      </c>
      <c r="O3504">
        <f t="shared" si="442"/>
        <v>5.9177432526251947E-2</v>
      </c>
      <c r="P3504">
        <f t="shared" si="443"/>
        <v>0.43790515078423564</v>
      </c>
      <c r="Q3504">
        <f t="shared" si="441"/>
        <v>3701.2665620960379</v>
      </c>
    </row>
    <row r="3505" spans="1:17">
      <c r="A3505" s="842">
        <v>43907</v>
      </c>
      <c r="B3505">
        <v>5271.8736580000004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435"/>
        <v>1.429648789015042</v>
      </c>
      <c r="G3505">
        <f>LN(F3505/参数实验室!$E$58)/参数实验室!$E$59</f>
        <v>-2.9320675512128518E-3</v>
      </c>
      <c r="H3505" s="905">
        <f>INDEX(神经网络!$F$10:$BN$70,MATCH(ROUND(G3505*2,1)/2,神经网络!$D$10:$D$70,0),MATCH(ROUND(E3505*2,1)/2,神经网络!$F$8:$BN$8,0))</f>
        <v>-0.35385176516398764</v>
      </c>
      <c r="I3505">
        <f t="shared" si="436"/>
        <v>3139974.5524716335</v>
      </c>
      <c r="J3505">
        <f t="shared" si="437"/>
        <v>2103.6166386018017</v>
      </c>
      <c r="K3505">
        <f t="shared" si="438"/>
        <v>1492.6553131651694</v>
      </c>
      <c r="L3505">
        <f>MIN(MAX(L3504*(1+MAX(MIN(((B3505-B3504)/B3504)/($K$7*卓尔金历!$O$8),0),-卓尔金历!$N$11))+MIN(MAX(((B3505-B3504)/B3504)/($K$7*卓尔金历!$O$8),0),卓尔金历!$N$11),0),1)</f>
        <v>0.78663639825371312</v>
      </c>
      <c r="M3505">
        <f t="shared" si="439"/>
        <v>453587.80724523793</v>
      </c>
      <c r="N3505">
        <f t="shared" si="440"/>
        <v>2.6734232877427232E-2</v>
      </c>
      <c r="O3505">
        <f t="shared" si="442"/>
        <v>6.0290795810044769E-2</v>
      </c>
      <c r="P3505">
        <f t="shared" si="443"/>
        <v>0.92053714457247104</v>
      </c>
      <c r="Q3505">
        <f t="shared" si="441"/>
        <v>3688.0133130807772</v>
      </c>
    </row>
    <row r="3506" spans="1:17">
      <c r="A3506" s="842">
        <v>43908</v>
      </c>
      <c r="B3506">
        <v>5313.7744149999999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435"/>
        <v>1.4762453876205808</v>
      </c>
      <c r="G3506">
        <f>LN(F3506/参数实验室!$E$58)/参数实验室!$E$59</f>
        <v>1.3901656011318009E-2</v>
      </c>
      <c r="H3506" s="905">
        <f>INDEX(神经网络!$F$10:$BN$70,MATCH(ROUND(G3506*2,1)/2,神经网络!$D$10:$D$70,0),MATCH(ROUND(E3506*2,1)/2,神经网络!$F$8:$BN$8,0))</f>
        <v>-0.33814091323400908</v>
      </c>
      <c r="I3506">
        <f t="shared" si="436"/>
        <v>3131143.6646028175</v>
      </c>
      <c r="J3506">
        <f t="shared" si="437"/>
        <v>2120.3361458042273</v>
      </c>
      <c r="K3506">
        <f t="shared" si="438"/>
        <v>1476.7204109588004</v>
      </c>
      <c r="L3506">
        <f>MIN(MAX(L3505*(1+MAX(MIN(((B3506-B3505)/B3505)/($K$7*卓尔金历!$O$8),0),-卓尔金历!$N$11))+MIN(MAX(((B3506-B3505)/B3505)/($K$7*卓尔金历!$O$8),0),卓尔金历!$N$11),0),1)</f>
        <v>1</v>
      </c>
      <c r="M3506">
        <f t="shared" si="439"/>
        <v>452584.31585316896</v>
      </c>
      <c r="N3506">
        <f t="shared" si="440"/>
        <v>7.9479820113700136E-3</v>
      </c>
      <c r="O3506">
        <f t="shared" si="442"/>
        <v>6.0559046142595385E-2</v>
      </c>
      <c r="P3506">
        <f t="shared" si="443"/>
        <v>1</v>
      </c>
      <c r="Q3506">
        <f t="shared" si="441"/>
        <v>3678.4653212356543</v>
      </c>
    </row>
    <row r="3507" spans="1:17">
      <c r="A3507" s="842">
        <v>43909</v>
      </c>
      <c r="B3507">
        <v>5849.4902510000002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435"/>
        <v>1.3827010289686863</v>
      </c>
      <c r="G3507">
        <f>LN(F3507/参数实验室!$E$58)/参数实验室!$E$59</f>
        <v>-2.0456922233441633E-2</v>
      </c>
      <c r="H3507" s="905">
        <f>INDEX(神经网络!$F$10:$BN$70,MATCH(ROUND(G3507*2,1)/2,神经网络!$D$10:$D$70,0),MATCH(ROUND(E3507*2,1)/2,神经网络!$F$8:$BN$8,0))</f>
        <v>-0.30271974644066357</v>
      </c>
      <c r="I3507">
        <f t="shared" si="436"/>
        <v>3024402.4631254729</v>
      </c>
      <c r="J3507">
        <f t="shared" si="437"/>
        <v>2334.1008942180965</v>
      </c>
      <c r="K3507">
        <f t="shared" si="438"/>
        <v>1295.7462424256605</v>
      </c>
      <c r="L3507">
        <f>MIN(MAX(L3506*(1+MAX(MIN(((B3507-B3506)/B3506)/($K$7*卓尔金历!$O$8),0),-卓尔金历!$N$11))+MIN(MAX(((B3507-B3506)/B3506)/($K$7*卓尔金历!$O$8),0),卓尔金历!$N$11),0),1)</f>
        <v>1</v>
      </c>
      <c r="M3507">
        <f t="shared" si="439"/>
        <v>437155.6422378057</v>
      </c>
      <c r="N3507">
        <f t="shared" si="440"/>
        <v>0.10081644310826475</v>
      </c>
      <c r="O3507">
        <f t="shared" si="442"/>
        <v>6.6034905172679681E-2</v>
      </c>
      <c r="P3507">
        <f t="shared" si="443"/>
        <v>3.4935423661130449E-2</v>
      </c>
      <c r="Q3507">
        <f t="shared" si="441"/>
        <v>3553.0658346454256</v>
      </c>
    </row>
    <row r="3508" spans="1:17">
      <c r="A3508" s="842">
        <v>43910</v>
      </c>
      <c r="B3508">
        <v>6583.0316949999997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435"/>
        <v>1.25724986624115</v>
      </c>
      <c r="G3508">
        <f>LN(F3508/参数实验室!$E$58)/参数实验室!$E$59</f>
        <v>-7.0376926005607923E-2</v>
      </c>
      <c r="H3508" s="905">
        <f>INDEX(神经网络!$F$10:$BN$70,MATCH(ROUND(G3508*2,1)/2,神经网络!$D$10:$D$70,0),MATCH(ROUND(E3508*2,1)/2,神经网络!$F$8:$BN$8,0))</f>
        <v>-0.40139588355012412</v>
      </c>
      <c r="I3508">
        <f t="shared" si="436"/>
        <v>2909590.5461135344</v>
      </c>
      <c r="J3508">
        <f t="shared" si="437"/>
        <v>2626.8032780016629</v>
      </c>
      <c r="K3508">
        <f t="shared" si="438"/>
        <v>1107.654528407244</v>
      </c>
      <c r="L3508">
        <f>MIN(MAX(L3507*(1+MAX(MIN(((B3508-B3507)/B3507)/($K$7*卓尔金历!$O$8),0),-卓尔金历!$N$11))+MIN(MAX(((B3508-B3507)/B3507)/($K$7*卓尔金历!$O$8),0),卓尔金历!$N$11),0),1)</f>
        <v>1</v>
      </c>
      <c r="M3508">
        <f t="shared" si="439"/>
        <v>420560.40468928195</v>
      </c>
      <c r="N3508">
        <f t="shared" si="440"/>
        <v>0.12540262698524832</v>
      </c>
      <c r="O3508">
        <f t="shared" si="442"/>
        <v>7.2629402133964904E-2</v>
      </c>
      <c r="P3508">
        <f t="shared" si="443"/>
        <v>2.9969297944357907E-2</v>
      </c>
      <c r="Q3508">
        <f t="shared" si="441"/>
        <v>3548.3537112553463</v>
      </c>
    </row>
    <row r="3509" spans="1:17">
      <c r="A3509" s="842">
        <v>43911</v>
      </c>
      <c r="B3509">
        <v>6208.0379970000004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435"/>
        <v>1.3354609881586392</v>
      </c>
      <c r="G3509">
        <f>LN(F3509/参数实验室!$E$58)/参数实验室!$E$59</f>
        <v>-3.8702062158403543E-2</v>
      </c>
      <c r="H3509" s="905">
        <f>INDEX(神经网络!$F$10:$BN$70,MATCH(ROUND(G3509*2,1)/2,神经网络!$D$10:$D$70,0),MATCH(ROUND(E3509*2,1)/2,神经网络!$F$8:$BN$8,0))</f>
        <v>-0.40139588355012412</v>
      </c>
      <c r="I3509">
        <f t="shared" si="436"/>
        <v>2976118.2928584586</v>
      </c>
      <c r="J3509">
        <f t="shared" si="437"/>
        <v>2477.1709017995968</v>
      </c>
      <c r="K3509">
        <f t="shared" si="438"/>
        <v>1201.4182350908411</v>
      </c>
      <c r="L3509">
        <f>MIN(MAX(L3508*(1+MAX(MIN(((B3509-B3508)/B3508)/($K$7*卓尔金历!$O$8),0),-卓尔金历!$N$11))+MIN(MAX(((B3509-B3508)/B3508)/($K$7*卓尔金历!$O$8),0),卓尔金历!$N$11),0),1)</f>
        <v>0</v>
      </c>
      <c r="M3509">
        <f t="shared" si="439"/>
        <v>430176.51240295457</v>
      </c>
      <c r="N3509">
        <f t="shared" si="440"/>
        <v>-5.6963678039833487E-2</v>
      </c>
      <c r="O3509">
        <f t="shared" si="442"/>
        <v>7.3269890396614482E-2</v>
      </c>
      <c r="P3509">
        <f t="shared" si="443"/>
        <v>0.34264874607135931</v>
      </c>
      <c r="Q3509">
        <f t="shared" si="441"/>
        <v>3550.7852120285406</v>
      </c>
    </row>
    <row r="3510" spans="1:17">
      <c r="A3510" s="842">
        <v>43912</v>
      </c>
      <c r="B3510">
        <v>6073.7948720000004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435"/>
        <v>1.3920662783621252</v>
      </c>
      <c r="G3510">
        <f>LN(F3510/参数实验室!$E$58)/参数实验室!$E$59</f>
        <v>-1.6913988986025849E-2</v>
      </c>
      <c r="H3510" s="905">
        <f>INDEX(神经网络!$F$10:$BN$70,MATCH(ROUND(G3510*2,1)/2,神经网络!$D$10:$D$70,0),MATCH(ROUND(E3510*2,1)/2,神经网络!$F$8:$BN$8,0))</f>
        <v>-0.35222250583248027</v>
      </c>
      <c r="I3510">
        <f t="shared" si="436"/>
        <v>3001950.4569413075</v>
      </c>
      <c r="J3510">
        <f t="shared" si="437"/>
        <v>2423.604354175799</v>
      </c>
      <c r="K3510">
        <f t="shared" si="438"/>
        <v>1238.630575889598</v>
      </c>
      <c r="L3510">
        <f>MIN(MAX(L3509*(1+MAX(MIN(((B3510-B3509)/B3509)/($K$7*卓尔金历!$O$8),0),-卓尔金历!$N$11))+MIN(MAX(((B3510-B3509)/B3509)/($K$7*卓尔金历!$O$8),0),卓尔金历!$N$11),0),1)</f>
        <v>0</v>
      </c>
      <c r="M3510">
        <f t="shared" si="439"/>
        <v>430176.51240295457</v>
      </c>
      <c r="N3510">
        <f t="shared" si="440"/>
        <v>-2.1624082369481663E-2</v>
      </c>
      <c r="O3510">
        <f t="shared" si="442"/>
        <v>7.327906200183848E-2</v>
      </c>
      <c r="P3510">
        <f t="shared" si="443"/>
        <v>1</v>
      </c>
      <c r="Q3510">
        <f t="shared" si="441"/>
        <v>3561.3457039988339</v>
      </c>
    </row>
    <row r="3511" spans="1:17">
      <c r="A3511" s="842">
        <v>43913</v>
      </c>
      <c r="B3511">
        <v>6213.8646829999998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435"/>
        <v>1.3969108737992775</v>
      </c>
      <c r="G3511">
        <f>LN(F3511/参数实验室!$E$58)/参数实验室!$E$59</f>
        <v>-1.5090590714207361E-2</v>
      </c>
      <c r="H3511" s="905">
        <f>INDEX(神经网络!$F$10:$BN$70,MATCH(ROUND(G3511*2,1)/2,神经网络!$D$10:$D$70,0),MATCH(ROUND(E3511*2,1)/2,神经网络!$F$8:$BN$8,0))</f>
        <v>-0.25802175414888895</v>
      </c>
      <c r="I3511">
        <f t="shared" si="436"/>
        <v>2977566.4515833645</v>
      </c>
      <c r="J3511">
        <f t="shared" si="437"/>
        <v>2479.4959031961889</v>
      </c>
      <c r="K3511">
        <f t="shared" si="438"/>
        <v>1200.8757295162854</v>
      </c>
      <c r="L3511">
        <f>MIN(MAX(L3510*(1+MAX(MIN(((B3511-B3510)/B3510)/($K$7*卓尔金历!$O$8),0),-卓尔金历!$N$11))+MIN(MAX(((B3511-B3510)/B3510)/($K$7*卓尔金历!$O$8),0),卓尔金历!$N$11),0),1)</f>
        <v>0.67856387148457287</v>
      </c>
      <c r="M3511">
        <f t="shared" si="439"/>
        <v>430176.51240295457</v>
      </c>
      <c r="N3511">
        <f t="shared" si="440"/>
        <v>2.3061333803964426E-2</v>
      </c>
      <c r="O3511">
        <f t="shared" si="442"/>
        <v>7.3275099140395095E-2</v>
      </c>
      <c r="P3511">
        <f t="shared" si="443"/>
        <v>1</v>
      </c>
      <c r="Q3511">
        <f t="shared" si="441"/>
        <v>3532.4178872432312</v>
      </c>
    </row>
    <row r="3512" spans="1:17">
      <c r="A3512" s="842">
        <v>43914</v>
      </c>
      <c r="B3512">
        <v>6547.2877870000002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435"/>
        <v>1.3358299453959837</v>
      </c>
      <c r="G3512">
        <f>LN(F3512/参数实验室!$E$58)/参数实验室!$E$59</f>
        <v>-3.8557077052855195E-2</v>
      </c>
      <c r="H3512" s="905">
        <f>INDEX(神经网络!$F$10:$BN$70,MATCH(ROUND(G3512*2,1)/2,神经网络!$D$10:$D$70,0),MATCH(ROUND(E3512*2,1)/2,神经网络!$F$8:$BN$8,0))</f>
        <v>-0.31511370059007415</v>
      </c>
      <c r="I3512">
        <f t="shared" si="436"/>
        <v>2936342.3039538199</v>
      </c>
      <c r="J3512">
        <f t="shared" si="437"/>
        <v>2612.5405159410911</v>
      </c>
      <c r="K3512">
        <f t="shared" si="438"/>
        <v>1123.9413459951984</v>
      </c>
      <c r="L3512">
        <f>MIN(MAX(L3511*(1+MAX(MIN(((B3512-B3511)/B3511)/($K$7*卓尔金历!$O$8),0),-卓尔金历!$N$11))+MIN(MAX(((B3512-B3511)/B3511)/($K$7*卓尔金历!$O$8),0),卓尔金历!$N$11),0),1)</f>
        <v>1</v>
      </c>
      <c r="M3512">
        <f t="shared" si="439"/>
        <v>426135.15137288364</v>
      </c>
      <c r="N3512">
        <f t="shared" si="440"/>
        <v>5.3657928038276279E-2</v>
      </c>
      <c r="O3512">
        <f t="shared" si="442"/>
        <v>7.4659603310989323E-2</v>
      </c>
      <c r="P3512">
        <f t="shared" si="443"/>
        <v>0.42778852064056549</v>
      </c>
      <c r="Q3512">
        <f t="shared" si="441"/>
        <v>3483.5118699163895</v>
      </c>
    </row>
    <row r="3513" spans="1:17">
      <c r="A3513" s="842">
        <v>43915</v>
      </c>
      <c r="B3513">
        <v>6643.2883300000003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435"/>
        <v>1.3648996351781106</v>
      </c>
      <c r="G3513">
        <f>LN(F3513/参数实验室!$E$58)/参数实验室!$E$59</f>
        <v>-2.7257957302131743E-2</v>
      </c>
      <c r="H3513" s="905">
        <f>INDEX(神经网络!$F$10:$BN$70,MATCH(ROUND(G3513*2,1)/2,神经网络!$D$10:$D$70,0),MATCH(ROUND(E3513*2,1)/2,神经网络!$F$8:$BN$8,0))</f>
        <v>-0.31511370059007415</v>
      </c>
      <c r="I3513">
        <f t="shared" si="436"/>
        <v>2922775.2289268533</v>
      </c>
      <c r="J3513">
        <f t="shared" si="437"/>
        <v>2650.8472646741825</v>
      </c>
      <c r="K3513">
        <f t="shared" si="438"/>
        <v>1102.5815285084309</v>
      </c>
      <c r="L3513">
        <f>MIN(MAX(L3512*(1+MAX(MIN(((B3513-B3512)/B3512)/($K$7*卓尔金历!$O$8),0),-卓尔金历!$N$11))+MIN(MAX(((B3513-B3512)/B3512)/($K$7*卓尔金历!$O$8),0),卓尔金历!$N$11),0),1)</f>
        <v>1</v>
      </c>
      <c r="M3513">
        <f t="shared" si="439"/>
        <v>424166.23665796127</v>
      </c>
      <c r="N3513">
        <f t="shared" si="440"/>
        <v>1.4662642932943082E-2</v>
      </c>
      <c r="O3513">
        <f t="shared" si="442"/>
        <v>7.4792329514909703E-2</v>
      </c>
      <c r="P3513">
        <f t="shared" si="443"/>
        <v>1</v>
      </c>
      <c r="Q3513">
        <f t="shared" si="441"/>
        <v>3476.6265207987753</v>
      </c>
    </row>
    <row r="3514" spans="1:17">
      <c r="A3514" s="842">
        <v>43916</v>
      </c>
      <c r="B3514">
        <v>6595.1423489999997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435"/>
        <v>1.3592552646508467</v>
      </c>
      <c r="G3514">
        <f>LN(F3514/参数实验室!$E$58)/参数实验室!$E$59</f>
        <v>-2.9432925349243546E-2</v>
      </c>
      <c r="H3514" s="905">
        <f>INDEX(神经网络!$F$10:$BN$70,MATCH(ROUND(G3514*2,1)/2,神经网络!$D$10:$D$70,0),MATCH(ROUND(E3514*2,1)/2,神经网络!$F$8:$BN$8,0))</f>
        <v>-0.31511370059007415</v>
      </c>
      <c r="I3514">
        <f t="shared" si="436"/>
        <v>2929450.050209946</v>
      </c>
      <c r="J3514">
        <f t="shared" si="437"/>
        <v>2631.6357483739553</v>
      </c>
      <c r="K3514">
        <f t="shared" si="438"/>
        <v>1113.1669920580784</v>
      </c>
      <c r="L3514">
        <f>MIN(MAX(L3513*(1+MAX(MIN(((B3514-B3513)/B3513)/($K$7*卓尔金历!$O$8),0),-卓尔金历!$N$11))+MIN(MAX(((B3514-B3513)/B3513)/($K$7*卓尔金历!$O$8),0),卓尔金历!$N$11),0),1)</f>
        <v>0.78675284342839902</v>
      </c>
      <c r="M3514">
        <f t="shared" si="439"/>
        <v>425134.91662896727</v>
      </c>
      <c r="N3514">
        <f t="shared" si="440"/>
        <v>-7.247311663800775E-3</v>
      </c>
      <c r="O3514">
        <f t="shared" si="442"/>
        <v>7.4203663204576914E-2</v>
      </c>
      <c r="P3514">
        <f t="shared" si="443"/>
        <v>1</v>
      </c>
      <c r="Q3514">
        <f t="shared" si="441"/>
        <v>3484.5661873406029</v>
      </c>
    </row>
    <row r="3515" spans="1:17">
      <c r="A3515" s="842">
        <v>43917</v>
      </c>
      <c r="B3515">
        <v>6636.2930409999999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435"/>
        <v>1.3326134726665695</v>
      </c>
      <c r="G3515">
        <f>LN(F3515/参数实验室!$E$58)/参数实验室!$E$59</f>
        <v>-3.9822368662689137E-2</v>
      </c>
      <c r="H3515" s="905">
        <f>INDEX(神经网络!$F$10:$BN$70,MATCH(ROUND(G3515*2,1)/2,神经网络!$D$10:$D$70,0),MATCH(ROUND(E3515*2,1)/2,神经网络!$F$8:$BN$8,0))</f>
        <v>-0.35841206918541058</v>
      </c>
      <c r="I3515">
        <f t="shared" si="436"/>
        <v>2923690.2641514526</v>
      </c>
      <c r="J3515">
        <f t="shared" si="437"/>
        <v>2648.0559598579343</v>
      </c>
      <c r="K3515">
        <f t="shared" si="438"/>
        <v>1104.0893049361032</v>
      </c>
      <c r="L3515">
        <f>MIN(MAX(L3514*(1+MAX(MIN(((B3515-B3514)/B3514)/($K$7*卓尔金历!$O$8),0),-卓尔金历!$N$11))+MIN(MAX(((B3515-B3514)/B3514)/($K$7*卓尔金历!$O$8),0),卓尔金历!$N$11),0),1)</f>
        <v>0.97034717989586172</v>
      </c>
      <c r="M3515">
        <f t="shared" si="439"/>
        <v>424477.28097361559</v>
      </c>
      <c r="N3515">
        <f t="shared" si="440"/>
        <v>6.2395456871737892E-3</v>
      </c>
      <c r="O3515">
        <f t="shared" si="442"/>
        <v>7.4232447941026014E-2</v>
      </c>
      <c r="P3515">
        <f t="shared" si="443"/>
        <v>1</v>
      </c>
      <c r="Q3515">
        <f t="shared" si="441"/>
        <v>3477.7149506232186</v>
      </c>
    </row>
    <row r="3516" spans="1:17">
      <c r="A3516" s="842">
        <v>43918</v>
      </c>
      <c r="B3516">
        <v>6236.0389260000002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435"/>
        <v>1.4310686874952325</v>
      </c>
      <c r="G3516">
        <f>LN(F3516/参数实验室!$E$58)/参数实验室!$E$59</f>
        <v>-2.4110517393327586E-3</v>
      </c>
      <c r="H3516" s="905">
        <f>INDEX(神经网络!$F$10:$BN$70,MATCH(ROUND(G3516*2,1)/2,神经网络!$D$10:$D$70,0),MATCH(ROUND(E3516*2,1)/2,神经网络!$F$8:$BN$8,0))</f>
        <v>-0.30271974644066357</v>
      </c>
      <c r="I3516">
        <f t="shared" si="436"/>
        <v>2986891.3060314832</v>
      </c>
      <c r="J3516">
        <f t="shared" si="437"/>
        <v>2488.3440110131164</v>
      </c>
      <c r="K3516">
        <f t="shared" si="438"/>
        <v>1200.3530431531394</v>
      </c>
      <c r="L3516">
        <f>MIN(MAX(L3515*(1+MAX(MIN(((B3516-B3515)/B3515)/($K$7*卓尔金历!$O$8),0),-卓尔金历!$N$11))+MIN(MAX(((B3516-B3515)/B3515)/($K$7*卓尔金历!$O$8),0),卓尔金历!$N$11),0),1)</f>
        <v>0</v>
      </c>
      <c r="M3516">
        <f t="shared" si="439"/>
        <v>433381.06208713807</v>
      </c>
      <c r="N3516">
        <f t="shared" si="440"/>
        <v>-6.0312905492143069E-2</v>
      </c>
      <c r="O3516">
        <f t="shared" si="442"/>
        <v>7.4830163379115425E-2</v>
      </c>
      <c r="P3516">
        <f t="shared" si="443"/>
        <v>0.30591748298705534</v>
      </c>
      <c r="Q3516">
        <f t="shared" si="441"/>
        <v>3552.8922739314175</v>
      </c>
    </row>
    <row r="3517" spans="1:17">
      <c r="A3517" s="842">
        <v>43919</v>
      </c>
      <c r="B3517">
        <v>6118.8104659999999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435"/>
        <v>1.4664712719669981</v>
      </c>
      <c r="G3517">
        <f>LN(F3517/参数实验室!$E$58)/参数实验室!$E$59</f>
        <v>1.0415079778048862E-2</v>
      </c>
      <c r="H3517" s="905">
        <f>INDEX(神经网络!$F$10:$BN$70,MATCH(ROUND(G3517*2,1)/2,神经网络!$D$10:$D$70,0),MATCH(ROUND(E3517*2,1)/2,神经网络!$F$8:$BN$8,0))</f>
        <v>-0.33460621337451085</v>
      </c>
      <c r="I3517">
        <f t="shared" si="436"/>
        <v>3003888.7810712205</v>
      </c>
      <c r="J3517">
        <f t="shared" si="437"/>
        <v>2441.5667634970555</v>
      </c>
      <c r="K3517">
        <f t="shared" si="438"/>
        <v>1230.3119562328704</v>
      </c>
      <c r="L3517">
        <f>MIN(MAX(L3516*(1+MAX(MIN(((B3517-B3516)/B3516)/($K$7*卓尔金历!$O$8),0),-卓尔金历!$N$11))+MIN(MAX(((B3517-B3516)/B3516)/($K$7*卓尔金历!$O$8),0),卓尔金历!$N$11),0),1)</f>
        <v>0</v>
      </c>
      <c r="M3517">
        <f t="shared" si="439"/>
        <v>433381.06208713807</v>
      </c>
      <c r="N3517">
        <f t="shared" si="440"/>
        <v>-1.8798545261037112E-2</v>
      </c>
      <c r="O3517">
        <f t="shared" si="442"/>
        <v>7.3914514768177841E-2</v>
      </c>
      <c r="P3517">
        <f t="shared" si="443"/>
        <v>1</v>
      </c>
      <c r="Q3517">
        <f t="shared" si="441"/>
        <v>3559.0774395094027</v>
      </c>
    </row>
    <row r="3518" spans="1:17">
      <c r="A3518" s="842">
        <v>43920</v>
      </c>
      <c r="B3518">
        <v>6379.9950820000004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435"/>
        <v>1.3986577588712943</v>
      </c>
      <c r="G3518">
        <f>LN(F3518/参数实验室!$E$58)/参数实验室!$E$59</f>
        <v>-1.4434652740467301E-2</v>
      </c>
      <c r="H3518" s="905">
        <f>INDEX(神经网络!$F$10:$BN$70,MATCH(ROUND(G3518*2,1)/2,神经网络!$D$10:$D$70,0),MATCH(ROUND(E3518*2,1)/2,神经网络!$F$8:$BN$8,0))</f>
        <v>-0.25802175414888895</v>
      </c>
      <c r="I3518">
        <f t="shared" si="436"/>
        <v>2960984.7160363733</v>
      </c>
      <c r="J3518">
        <f t="shared" si="437"/>
        <v>2545.7863141933562</v>
      </c>
      <c r="K3518">
        <f t="shared" si="438"/>
        <v>1163.0924007754259</v>
      </c>
      <c r="L3518">
        <f>MIN(MAX(L3517*(1+MAX(MIN(((B3518-B3517)/B3517)/($K$7*卓尔金历!$O$8),0),-卓尔金历!$N$11))+MIN(MAX(((B3518-B3517)/B3517)/($K$7*卓尔金历!$O$8),0),卓尔金历!$N$11),0),1)</f>
        <v>1</v>
      </c>
      <c r="M3518">
        <f t="shared" si="439"/>
        <v>433381.06208713807</v>
      </c>
      <c r="N3518">
        <f t="shared" si="440"/>
        <v>4.2685521548887349E-2</v>
      </c>
      <c r="O3518">
        <f t="shared" si="442"/>
        <v>7.2495838849215982E-2</v>
      </c>
      <c r="P3518">
        <f t="shared" si="443"/>
        <v>0.64273414578020971</v>
      </c>
      <c r="Q3518">
        <f t="shared" si="441"/>
        <v>3508.2437032902089</v>
      </c>
    </row>
    <row r="3519" spans="1:17">
      <c r="A3519" s="842">
        <v>43921</v>
      </c>
      <c r="B3519">
        <v>6442.7584379999998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435"/>
        <v>1.4039377193859026</v>
      </c>
      <c r="G3519">
        <f>LN(F3519/参数实验室!$E$58)/参数实验室!$E$59</f>
        <v>-1.2457048820450969E-2</v>
      </c>
      <c r="H3519" s="905">
        <f>INDEX(神经网络!$F$10:$BN$70,MATCH(ROUND(G3519*2,1)/2,神经网络!$D$10:$D$70,0),MATCH(ROUND(E3519*2,1)/2,神经网络!$F$8:$BN$8,0))</f>
        <v>-0.25802175414888895</v>
      </c>
      <c r="I3519">
        <f t="shared" si="436"/>
        <v>2953468.8625964625</v>
      </c>
      <c r="J3519">
        <f t="shared" si="437"/>
        <v>2570.8305486612544</v>
      </c>
      <c r="K3519">
        <f t="shared" si="438"/>
        <v>1148.8384032679496</v>
      </c>
      <c r="L3519">
        <f>MIN(MAX(L3518*(1+MAX(MIN(((B3519-B3518)/B3518)/($K$7*卓尔金历!$O$8),0),-卓尔金历!$N$11))+MIN(MAX(((B3519-B3518)/B3518)/($K$7*卓尔金历!$O$8),0),卓尔金历!$N$11),0),1)</f>
        <v>1</v>
      </c>
      <c r="M3519">
        <f t="shared" si="439"/>
        <v>432281.0129958209</v>
      </c>
      <c r="N3519">
        <f t="shared" si="440"/>
        <v>9.8375241976400435E-3</v>
      </c>
      <c r="O3519">
        <f t="shared" si="442"/>
        <v>7.1865442304441945E-2</v>
      </c>
      <c r="P3519">
        <f t="shared" si="443"/>
        <v>1</v>
      </c>
      <c r="Q3519">
        <f t="shared" si="441"/>
        <v>3502.5201825062118</v>
      </c>
    </row>
    <row r="3520" spans="1:17">
      <c r="A3520" s="842">
        <v>43922</v>
      </c>
      <c r="B3520">
        <v>6240.5411329999997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435"/>
        <v>1.4456532820997594</v>
      </c>
      <c r="G3520">
        <f>LN(F3520/参数实验室!$E$58)/参数实验室!$E$59</f>
        <v>2.9108730847006233E-3</v>
      </c>
      <c r="H3520" s="905">
        <f>INDEX(神经网络!$F$10:$BN$70,MATCH(ROUND(G3520*2,1)/2,神经网络!$D$10:$D$70,0),MATCH(ROUND(E3520*2,1)/2,神经网络!$F$8:$BN$8,0))</f>
        <v>-0.25802175414888895</v>
      </c>
      <c r="I3520">
        <f t="shared" si="436"/>
        <v>2977387.4314121027</v>
      </c>
      <c r="J3520">
        <f t="shared" si="437"/>
        <v>2490.1405103547227</v>
      </c>
      <c r="K3520">
        <f t="shared" si="438"/>
        <v>1195.6704527440386</v>
      </c>
      <c r="L3520">
        <f>MIN(MAX(L3519*(1+MAX(MIN(((B3520-B3519)/B3519)/($K$7*卓尔金历!$O$8),0),-卓尔金历!$N$11))+MIN(MAX(((B3520-B3519)/B3519)/($K$7*卓尔金历!$O$8),0),卓尔金历!$N$11),0),1)</f>
        <v>7.6466229786369078E-2</v>
      </c>
      <c r="M3520">
        <f t="shared" si="439"/>
        <v>435781.82632349065</v>
      </c>
      <c r="N3520">
        <f t="shared" si="440"/>
        <v>-3.1386758784452212E-2</v>
      </c>
      <c r="O3520">
        <f t="shared" si="442"/>
        <v>7.1916144579788108E-2</v>
      </c>
      <c r="P3520">
        <f t="shared" si="443"/>
        <v>0.96056480740774008</v>
      </c>
      <c r="Q3520">
        <f t="shared" si="441"/>
        <v>3530.8852250751033</v>
      </c>
    </row>
    <row r="3521" spans="1:17">
      <c r="A3521" s="842">
        <v>43923</v>
      </c>
      <c r="B3521">
        <v>6791.7250510000003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435"/>
        <v>1.3287715694072786</v>
      </c>
      <c r="G3521">
        <f>LN(F3521/参数实验室!$E$58)/参数实验室!$E$59</f>
        <v>-4.133769983617832E-2</v>
      </c>
      <c r="H3521" s="905">
        <f>INDEX(神经网络!$F$10:$BN$70,MATCH(ROUND(G3521*2,1)/2,神经网络!$D$10:$D$70,0),MATCH(ROUND(E3521*2,1)/2,神经网络!$F$8:$BN$8,0))</f>
        <v>-0.31511370059007415</v>
      </c>
      <c r="I3521">
        <f t="shared" si="436"/>
        <v>2909534.9145436063</v>
      </c>
      <c r="J3521">
        <f t="shared" si="437"/>
        <v>2710.0774314672071</v>
      </c>
      <c r="K3521">
        <f t="shared" si="438"/>
        <v>1073.5984443693237</v>
      </c>
      <c r="L3521">
        <f>MIN(MAX(L3520*(1+MAX(MIN(((B3521-B3520)/B3520)/($K$7*卓尔金历!$O$8),0),-卓尔金历!$N$11))+MIN(MAX(((B3521-B3520)/B3520)/($K$7*卓尔金历!$O$8),0),卓尔金历!$N$11),0),1)</f>
        <v>1</v>
      </c>
      <c r="M3521">
        <f t="shared" si="439"/>
        <v>435022.42840369348</v>
      </c>
      <c r="N3521">
        <f t="shared" si="440"/>
        <v>8.8323096707966314E-2</v>
      </c>
      <c r="O3521">
        <f t="shared" si="442"/>
        <v>5.6921806683269155E-2</v>
      </c>
      <c r="P3521">
        <f t="shared" si="443"/>
        <v>4.0321718786936335E-2</v>
      </c>
      <c r="Q3521">
        <f t="shared" si="441"/>
        <v>3453.5920971660198</v>
      </c>
    </row>
    <row r="3522" spans="1:17">
      <c r="A3522" s="842">
        <v>43924</v>
      </c>
      <c r="B3522">
        <v>6718.122781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435"/>
        <v>1.3788788817910116</v>
      </c>
      <c r="G3522">
        <f>LN(F3522/参数实验室!$E$58)/参数实验室!$E$59</f>
        <v>-2.1909764986655214E-2</v>
      </c>
      <c r="H3522" s="905">
        <f>INDEX(神经网络!$F$10:$BN$70,MATCH(ROUND(G3522*2,1)/2,神经网络!$D$10:$D$70,0),MATCH(ROUND(E3522*2,1)/2,神经网络!$F$8:$BN$8,0))</f>
        <v>-0.20900297878912225</v>
      </c>
      <c r="I3522">
        <f t="shared" si="436"/>
        <v>2919470.6946600745</v>
      </c>
      <c r="J3522">
        <f t="shared" si="437"/>
        <v>2680.7081844299782</v>
      </c>
      <c r="K3522">
        <f t="shared" si="438"/>
        <v>1089.066953134575</v>
      </c>
      <c r="L3522">
        <f>MIN(MAX(L3521*(1+MAX(MIN(((B3522-B3521)/B3521)/($K$7*卓尔金历!$O$8),0),-卓尔金历!$N$11))+MIN(MAX(((B3522-B3521)/B3521)/($K$7*卓尔金历!$O$8),0),卓尔金历!$N$11),0),1)</f>
        <v>0.68112723795390773</v>
      </c>
      <c r="M3522">
        <f t="shared" si="439"/>
        <v>436507.98789045057</v>
      </c>
      <c r="N3522">
        <f t="shared" si="440"/>
        <v>-1.0837050888737503E-2</v>
      </c>
      <c r="O3522">
        <f t="shared" si="442"/>
        <v>4.7555173026854192E-2</v>
      </c>
      <c r="P3522">
        <f t="shared" si="443"/>
        <v>1</v>
      </c>
      <c r="Q3522">
        <f t="shared" si="441"/>
        <v>3454.0676387247349</v>
      </c>
    </row>
    <row r="3523" spans="1:17">
      <c r="A3523" s="842">
        <v>43925</v>
      </c>
      <c r="B3523">
        <v>6719.5079009999999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435"/>
        <v>1.385215719980742</v>
      </c>
      <c r="G3523">
        <f>LN(F3523/参数实验室!$E$58)/参数实验室!$E$59</f>
        <v>-1.9503247518758048E-2</v>
      </c>
      <c r="H3523" s="905">
        <f>INDEX(神经网络!$F$10:$BN$70,MATCH(ROUND(G3523*2,1)/2,神经网络!$D$10:$D$70,0),MATCH(ROUND(E3523*2,1)/2,神经网络!$F$8:$BN$8,0))</f>
        <v>-0.20900297878912225</v>
      </c>
      <c r="I3523">
        <f t="shared" si="436"/>
        <v>2919344.8901938293</v>
      </c>
      <c r="J3523">
        <f t="shared" si="437"/>
        <v>2681.2608838434098</v>
      </c>
      <c r="K3523">
        <f t="shared" si="438"/>
        <v>1088.7955393617431</v>
      </c>
      <c r="L3523">
        <f>MIN(MAX(L3522*(1+MAX(MIN(((B3523-B3522)/B3522)/($K$7*卓尔金历!$O$8),0),-卓尔金历!$N$11))+MIN(MAX(((B3523-B3522)/B3522)/($K$7*卓尔金历!$O$8),0),卓尔金历!$N$11),0),1)</f>
        <v>0.68719384372987602</v>
      </c>
      <c r="M3523">
        <f t="shared" si="439"/>
        <v>436495.17602460028</v>
      </c>
      <c r="N3523">
        <f t="shared" si="440"/>
        <v>2.0617664266530994E-4</v>
      </c>
      <c r="O3523">
        <f t="shared" si="442"/>
        <v>4.760938769845801E-2</v>
      </c>
      <c r="P3523">
        <f t="shared" si="443"/>
        <v>1</v>
      </c>
      <c r="Q3523">
        <f t="shared" si="441"/>
        <v>3453.9187976569142</v>
      </c>
    </row>
    <row r="3524" spans="1:17">
      <c r="A3524" s="842">
        <v>43926</v>
      </c>
      <c r="B3524">
        <v>6785.9282869999997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435"/>
        <v>1.3520036998587281</v>
      </c>
      <c r="G3524">
        <f>LN(F3524/参数实验室!$E$58)/参数实验室!$E$59</f>
        <v>-3.2240493512351469E-2</v>
      </c>
      <c r="H3524" s="905">
        <f>INDEX(神经网络!$F$10:$BN$70,MATCH(ROUND(G3524*2,1)/2,神经网络!$D$10:$D$70,0),MATCH(ROUND(E3524*2,1)/2,神经网络!$F$8:$BN$8,0))</f>
        <v>-0.31511370059007415</v>
      </c>
      <c r="I3524">
        <f t="shared" si="436"/>
        <v>2913313.7168964273</v>
      </c>
      <c r="J3524">
        <f t="shared" si="437"/>
        <v>2707.7643697378271</v>
      </c>
      <c r="K3524">
        <f t="shared" si="438"/>
        <v>1075.9110908821442</v>
      </c>
      <c r="L3524">
        <f>MIN(MAX(L3523*(1+MAX(MIN(((B3524-B3523)/B3523)/($K$7*卓尔金历!$O$8),0),-卓尔金历!$N$11))+MIN(MAX(((B3524-B3523)/B3523)/($K$7*卓尔金历!$O$8),0),卓尔金历!$N$11),0),1)</f>
        <v>0.97804462659355762</v>
      </c>
      <c r="M3524">
        <f t="shared" si="439"/>
        <v>435875.48513599264</v>
      </c>
      <c r="N3524">
        <f t="shared" si="440"/>
        <v>9.8847098594995429E-3</v>
      </c>
      <c r="O3524">
        <f t="shared" si="442"/>
        <v>4.7549543651873083E-2</v>
      </c>
      <c r="P3524">
        <f t="shared" si="443"/>
        <v>1</v>
      </c>
      <c r="Q3524">
        <f t="shared" si="441"/>
        <v>3446.7832300527589</v>
      </c>
    </row>
    <row r="3525" spans="1:17">
      <c r="A3525" s="842">
        <v>43927</v>
      </c>
      <c r="B3525">
        <v>7132.1731559999998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444">C3525/B3525</f>
        <v>1.3146892321468477</v>
      </c>
      <c r="G3525">
        <f>LN(F3525/参数实验室!$E$58)/参数实验室!$E$59</f>
        <v>-4.6929794534999542E-2</v>
      </c>
      <c r="H3525" s="905">
        <f>INDEX(神经网络!$F$10:$BN$70,MATCH(ROUND(G3525*2,1)/2,神经网络!$D$10:$D$70,0),MATCH(ROUND(E3525*2,1)/2,神经网络!$F$8:$BN$8,0))</f>
        <v>-0.21281428879386982</v>
      </c>
      <c r="I3525">
        <f t="shared" si="436"/>
        <v>2866472.4513568953</v>
      </c>
      <c r="J3525">
        <f t="shared" si="437"/>
        <v>2845.9252049000311</v>
      </c>
      <c r="K3525">
        <f t="shared" si="438"/>
        <v>1007.2198828069995</v>
      </c>
      <c r="L3525">
        <f>MIN(MAX(L3524*(1+MAX(MIN(((B3525-B3524)/B3524)/($K$7*卓尔金历!$O$8),0),-卓尔金历!$N$11))+MIN(MAX(((B3525-B3524)/B3524)/($K$7*卓尔金历!$O$8),0),卓尔金历!$N$11),0),1)</f>
        <v>1</v>
      </c>
      <c r="M3525">
        <f t="shared" si="439"/>
        <v>429021.19503347151</v>
      </c>
      <c r="N3525">
        <f t="shared" si="440"/>
        <v>5.1023950498167138E-2</v>
      </c>
      <c r="O3525">
        <f t="shared" si="442"/>
        <v>4.6633252844186297E-2</v>
      </c>
      <c r="P3525">
        <f t="shared" si="443"/>
        <v>4.3270975178845553E-2</v>
      </c>
      <c r="Q3525">
        <f t="shared" si="441"/>
        <v>3391.3646571748259</v>
      </c>
    </row>
    <row r="3526" spans="1:17">
      <c r="A3526" s="842">
        <v>43928</v>
      </c>
      <c r="B3526">
        <v>7314.7142919999997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444"/>
        <v>1.2728532060620366</v>
      </c>
      <c r="G3526">
        <f>LN(F3526/参数实验室!$E$58)/参数实验室!$E$59</f>
        <v>-6.3903213605835424E-2</v>
      </c>
      <c r="H3526" s="905">
        <f>INDEX(神经网络!$F$10:$BN$70,MATCH(ROUND(G3526*2,1)/2,神经网络!$D$10:$D$70,0),MATCH(ROUND(E3526*2,1)/2,神经网络!$F$8:$BN$8,0))</f>
        <v>-0.26506649628435491</v>
      </c>
      <c r="I3526">
        <f t="shared" si="436"/>
        <v>2850859.4129966116</v>
      </c>
      <c r="J3526">
        <f t="shared" si="437"/>
        <v>2918.763932803945</v>
      </c>
      <c r="K3526">
        <f t="shared" si="438"/>
        <v>976.73517921605253</v>
      </c>
      <c r="L3526">
        <f>MIN(MAX(L3525*(1+MAX(MIN(((B3526-B3525)/B3525)/($K$7*卓尔金历!$O$8),0),-卓尔金历!$N$11))+MIN(MAX(((B3526-B3525)/B3525)/($K$7*卓尔金历!$O$8),0),卓尔金历!$N$11),0),1)</f>
        <v>1</v>
      </c>
      <c r="M3526">
        <f t="shared" si="439"/>
        <v>426684.4119353951</v>
      </c>
      <c r="N3526">
        <f t="shared" si="440"/>
        <v>2.5594041536475539E-2</v>
      </c>
      <c r="O3526">
        <f t="shared" si="442"/>
        <v>4.662234581370879E-2</v>
      </c>
      <c r="P3526">
        <f t="shared" si="443"/>
        <v>0.67432054305886446</v>
      </c>
      <c r="Q3526">
        <f t="shared" si="441"/>
        <v>3390.5653553082366</v>
      </c>
    </row>
    <row r="3527" spans="1:17">
      <c r="A3527" s="842">
        <v>43929</v>
      </c>
      <c r="B3527">
        <v>7269.1182079999999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444"/>
        <v>1.2869594926526748</v>
      </c>
      <c r="G3527">
        <f>LN(F3527/参数实验室!$E$58)/参数实验室!$E$59</f>
        <v>-5.8118558736813854E-2</v>
      </c>
      <c r="H3527" s="905">
        <f>INDEX(神经网络!$F$10:$BN$70,MATCH(ROUND(G3527*2,1)/2,神经网络!$D$10:$D$70,0),MATCH(ROUND(E3527*2,1)/2,神经网络!$F$8:$BN$8,0))</f>
        <v>-0.21281428879386982</v>
      </c>
      <c r="I3527">
        <f t="shared" si="436"/>
        <v>2855569.8458366445</v>
      </c>
      <c r="J3527">
        <f t="shared" si="437"/>
        <v>2900.5698926618916</v>
      </c>
      <c r="K3527">
        <f t="shared" si="438"/>
        <v>984.48579124430273</v>
      </c>
      <c r="L3527">
        <f>MIN(MAX(L3526*(1+MAX(MIN(((B3527-B3526)/B3526)/($K$7*卓尔金历!$O$8),0),-卓尔金历!$N$11))+MIN(MAX(((B3527-B3526)/B3526)/($K$7*卓尔金历!$O$8),0),卓尔金历!$N$11),0),1)</f>
        <v>0.81658430811445482</v>
      </c>
      <c r="M3527">
        <f t="shared" si="439"/>
        <v>427389.4162779972</v>
      </c>
      <c r="N3527">
        <f t="shared" si="440"/>
        <v>-6.2334743613797179E-3</v>
      </c>
      <c r="O3527">
        <f t="shared" si="442"/>
        <v>4.6847404263478096E-2</v>
      </c>
      <c r="P3527">
        <f t="shared" si="443"/>
        <v>1</v>
      </c>
      <c r="Q3527">
        <f t="shared" si="441"/>
        <v>3394.3430210327165</v>
      </c>
    </row>
    <row r="3528" spans="1:17">
      <c r="A3528" s="842">
        <v>43930</v>
      </c>
      <c r="B3528">
        <v>7275.0186549999999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444"/>
        <v>1.2655365706412749</v>
      </c>
      <c r="G3528">
        <f>LN(F3528/参数实验室!$E$58)/参数实验室!$E$59</f>
        <v>-6.6928892603265136E-2</v>
      </c>
      <c r="H3528" s="905">
        <f>INDEX(神经网络!$F$10:$BN$70,MATCH(ROUND(G3528*2,1)/2,神经网络!$D$10:$D$70,0),MATCH(ROUND(E3528*2,1)/2,神经网络!$F$8:$BN$8,0))</f>
        <v>-0.21281428879386982</v>
      </c>
      <c r="I3528">
        <f t="shared" si="436"/>
        <v>2855076.5621493412</v>
      </c>
      <c r="J3528">
        <f t="shared" si="437"/>
        <v>2902.9243266429776</v>
      </c>
      <c r="K3528">
        <f t="shared" si="438"/>
        <v>983.51739173684598</v>
      </c>
      <c r="L3528">
        <f>MIN(MAX(L3527*(1+MAX(MIN(((B3528-B3527)/B3527)/($K$7*卓尔金历!$O$8),0),-卓尔金历!$N$11))+MIN(MAX(((B3528-B3527)/B3527)/($K$7*卓尔金历!$O$8),0),卓尔金历!$N$11),0),1)</f>
        <v>0.840468441797393</v>
      </c>
      <c r="M3528">
        <f t="shared" si="439"/>
        <v>427329.12857187324</v>
      </c>
      <c r="N3528">
        <f t="shared" si="440"/>
        <v>8.1171427278569654E-4</v>
      </c>
      <c r="O3528">
        <f t="shared" si="442"/>
        <v>4.2910679266595649E-2</v>
      </c>
      <c r="P3528">
        <f t="shared" si="443"/>
        <v>1</v>
      </c>
      <c r="Q3528">
        <f t="shared" si="441"/>
        <v>3393.7566672988628</v>
      </c>
    </row>
    <row r="3529" spans="1:17">
      <c r="A3529" s="842">
        <v>43931</v>
      </c>
      <c r="B3529">
        <v>6775.6141449999996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444"/>
        <v>1.3160203668888233</v>
      </c>
      <c r="G3529">
        <f>LN(F3529/参数实验室!$E$58)/参数实验室!$E$59</f>
        <v>-4.6398643919899604E-2</v>
      </c>
      <c r="H3529" s="905">
        <f>INDEX(神经网络!$F$10:$BN$70,MATCH(ROUND(G3529*2,1)/2,神经网络!$D$10:$D$70,0),MATCH(ROUND(E3529*2,1)/2,神经网络!$F$8:$BN$8,0))</f>
        <v>-0.31511370059007415</v>
      </c>
      <c r="I3529">
        <f t="shared" si="436"/>
        <v>2896786.2453860259</v>
      </c>
      <c r="J3529">
        <f t="shared" si="437"/>
        <v>2703.6487550376951</v>
      </c>
      <c r="K3529">
        <f t="shared" si="438"/>
        <v>1071.4358660637624</v>
      </c>
      <c r="L3529">
        <f>MIN(MAX(L3528*(1+MAX(MIN(((B3529-B3528)/B3528)/($K$7*卓尔金历!$O$8),0),-卓尔金历!$N$11))+MIN(MAX(((B3529-B3528)/B3528)/($K$7*卓尔金历!$O$8),0),卓尔金历!$N$11),0),1)</f>
        <v>0</v>
      </c>
      <c r="M3529">
        <f t="shared" si="439"/>
        <v>432576.03163921571</v>
      </c>
      <c r="N3529">
        <f t="shared" si="440"/>
        <v>-6.8646492013703334E-2</v>
      </c>
      <c r="O3529">
        <f t="shared" si="442"/>
        <v>3.7959555381263152E-2</v>
      </c>
      <c r="P3529">
        <f t="shared" si="443"/>
        <v>1.748830009482423E-2</v>
      </c>
      <c r="Q3529">
        <f t="shared" si="441"/>
        <v>3443.3359036149841</v>
      </c>
    </row>
    <row r="3530" spans="1:17">
      <c r="A3530" s="842">
        <v>43932</v>
      </c>
      <c r="B3530">
        <v>6832.2711280000003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444"/>
        <v>1.2979477586387727</v>
      </c>
      <c r="G3530">
        <f>LN(F3530/参数实验室!$E$58)/参数实验室!$E$59</f>
        <v>-5.3656293744088826E-2</v>
      </c>
      <c r="H3530" s="905">
        <f>INDEX(神经网络!$F$10:$BN$70,MATCH(ROUND(G3530*2,1)/2,神经网络!$D$10:$D$70,0),MATCH(ROUND(E3530*2,1)/2,神经网络!$F$8:$BN$8,0))</f>
        <v>-0.31511370059007415</v>
      </c>
      <c r="I3530">
        <f t="shared" si="436"/>
        <v>2889153.3639898701</v>
      </c>
      <c r="J3530">
        <f t="shared" si="437"/>
        <v>2726.2563856190768</v>
      </c>
      <c r="K3530">
        <f t="shared" si="438"/>
        <v>1059.7511588528762</v>
      </c>
      <c r="L3530">
        <f>MIN(MAX(L3529*(1+MAX(MIN(((B3530-B3529)/B3529)/($K$7*卓尔金历!$O$8),0),-卓尔金历!$N$11))+MIN(MAX(((B3530-B3529)/B3529)/($K$7*卓尔金历!$O$8),0),卓尔金历!$N$11),0),1)</f>
        <v>0.24604304285284498</v>
      </c>
      <c r="M3530">
        <f t="shared" si="439"/>
        <v>432576.03163921571</v>
      </c>
      <c r="N3530">
        <f t="shared" si="440"/>
        <v>8.3618963222411719E-3</v>
      </c>
      <c r="O3530">
        <f t="shared" si="442"/>
        <v>3.5595596050314829E-2</v>
      </c>
      <c r="P3530">
        <f t="shared" si="443"/>
        <v>1</v>
      </c>
      <c r="Q3530">
        <f t="shared" si="441"/>
        <v>3443.1772320692698</v>
      </c>
    </row>
    <row r="3531" spans="1:17">
      <c r="A3531" s="842">
        <v>43933</v>
      </c>
      <c r="B3531">
        <v>7013.7190650000002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444"/>
        <v>1.2392867688948417</v>
      </c>
      <c r="G3531">
        <f>LN(F3531/参数实验室!$E$58)/参数实验室!$E$59</f>
        <v>-7.7929923097590004E-2</v>
      </c>
      <c r="H3531" s="905">
        <f>INDEX(神经网络!$F$10:$BN$70,MATCH(ROUND(G3531*2,1)/2,神经网络!$D$10:$D$70,0),MATCH(ROUND(E3531*2,1)/2,神经网络!$F$8:$BN$8,0))</f>
        <v>-0.36794061526089811</v>
      </c>
      <c r="I3531">
        <f t="shared" si="436"/>
        <v>2864975.1161854127</v>
      </c>
      <c r="J3531">
        <f t="shared" si="437"/>
        <v>2798.658898288164</v>
      </c>
      <c r="K3531">
        <f t="shared" si="438"/>
        <v>1023.6957129494459</v>
      </c>
      <c r="L3531">
        <f>MIN(MAX(L3530*(1+MAX(MIN(((B3531-B3530)/B3530)/($K$7*卓尔金历!$O$8),0),-卓尔金历!$N$11))+MIN(MAX(((B3531-B3530)/B3530)/($K$7*卓尔金历!$O$8),0),卓尔金历!$N$11),0),1)</f>
        <v>1</v>
      </c>
      <c r="M3531">
        <f t="shared" si="439"/>
        <v>431685.33919133764</v>
      </c>
      <c r="N3531">
        <f t="shared" si="440"/>
        <v>2.6557484853958785E-2</v>
      </c>
      <c r="O3531">
        <f t="shared" si="442"/>
        <v>3.5344393576505921E-2</v>
      </c>
      <c r="P3531">
        <f t="shared" si="443"/>
        <v>0.33159797858376139</v>
      </c>
      <c r="Q3531">
        <f t="shared" si="441"/>
        <v>3414.3625649805454</v>
      </c>
    </row>
    <row r="3532" spans="1:17">
      <c r="A3532" s="842">
        <v>43934</v>
      </c>
      <c r="B3532">
        <v>6767.6891020000003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444"/>
        <v>1.2455796669957608</v>
      </c>
      <c r="G3532">
        <f>LN(F3532/参数实验室!$E$58)/参数实验室!$E$59</f>
        <v>-7.527154273215686E-2</v>
      </c>
      <c r="H3532" s="905">
        <f>INDEX(神经网络!$F$10:$BN$70,MATCH(ROUND(G3532*2,1)/2,神经网络!$D$10:$D$70,0),MATCH(ROUND(E3532*2,1)/2,神经网络!$F$8:$BN$8,0))</f>
        <v>-0.41726090965651258</v>
      </c>
      <c r="I3532">
        <f t="shared" si="436"/>
        <v>2901952.673559146</v>
      </c>
      <c r="J3532">
        <f t="shared" si="437"/>
        <v>2700.4864538525871</v>
      </c>
      <c r="K3532">
        <f t="shared" si="438"/>
        <v>1074.6036772075422</v>
      </c>
      <c r="L3532">
        <f>MIN(MAX(L3531*(1+MAX(MIN(((B3532-B3531)/B3531)/($K$7*卓尔金历!$O$8),0),-卓尔金历!$N$11))+MIN(MAX(((B3532-B3531)/B3531)/($K$7*卓尔金历!$O$8),0),卓尔金历!$N$11),0),1)</f>
        <v>0</v>
      </c>
      <c r="M3532">
        <f t="shared" si="439"/>
        <v>437256.99993881409</v>
      </c>
      <c r="N3532">
        <f t="shared" si="440"/>
        <v>-3.5078388615213223E-2</v>
      </c>
      <c r="O3532">
        <f t="shared" si="442"/>
        <v>3.6281469611531128E-2</v>
      </c>
      <c r="P3532">
        <f t="shared" si="443"/>
        <v>7.0258173717373681E-2</v>
      </c>
      <c r="Q3532">
        <f t="shared" si="441"/>
        <v>3428.9755478758793</v>
      </c>
    </row>
    <row r="3533" spans="1:17">
      <c r="A3533" s="842">
        <v>43935</v>
      </c>
      <c r="B3533">
        <v>6897.2892730000003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444"/>
        <v>1.1806218155698918</v>
      </c>
      <c r="G3533">
        <f>LN(F3533/参数实验室!$E$58)/参数实验室!$E$59</f>
        <v>-0.10338259695908515</v>
      </c>
      <c r="H3533" s="905">
        <f>INDEX(神经网络!$F$10:$BN$70,MATCH(ROUND(G3533*2,1)/2,神经网络!$D$10:$D$70,0),MATCH(ROUND(E3533*2,1)/2,神经网络!$F$8:$BN$8,0))</f>
        <v>-0.41726090965651258</v>
      </c>
      <c r="I3533">
        <f t="shared" si="436"/>
        <v>2878764.6784053613</v>
      </c>
      <c r="J3533">
        <f t="shared" si="437"/>
        <v>2752.2003403694857</v>
      </c>
      <c r="K3533">
        <f t="shared" si="438"/>
        <v>1045.9866006770728</v>
      </c>
      <c r="L3533">
        <f>MIN(MAX(L3532*(1+MAX(MIN(((B3533-B3532)/B3532)/($K$7*卓尔金历!$O$8),0),-卓尔金历!$N$11))+MIN(MAX(((B3533-B3532)/B3532)/($K$7*卓尔金历!$O$8),0),卓尔金历!$N$11),0),1)</f>
        <v>0.56347089174730514</v>
      </c>
      <c r="M3533">
        <f t="shared" si="439"/>
        <v>437256.99993881409</v>
      </c>
      <c r="N3533">
        <f t="shared" si="440"/>
        <v>1.9149841112190032E-2</v>
      </c>
      <c r="O3533">
        <f t="shared" si="442"/>
        <v>3.4778516325554912E-2</v>
      </c>
      <c r="P3533">
        <f t="shared" si="443"/>
        <v>0.65463625015665694</v>
      </c>
      <c r="Q3533">
        <f t="shared" si="441"/>
        <v>3427.0505328657937</v>
      </c>
    </row>
    <row r="3534" spans="1:17">
      <c r="A3534" s="842">
        <v>43936</v>
      </c>
      <c r="B3534">
        <v>6709.430147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444"/>
        <v>1.1720665158897585</v>
      </c>
      <c r="G3534">
        <f>LN(F3534/参数实验室!$E$58)/参数实验室!$E$59</f>
        <v>-0.10719976505501287</v>
      </c>
      <c r="H3534" s="905">
        <f>INDEX(神经网络!$F$10:$BN$70,MATCH(ROUND(G3534*2,1)/2,神经网络!$D$10:$D$70,0),MATCH(ROUND(E3534*2,1)/2,神经网络!$F$8:$BN$8,0))</f>
        <v>-0.45643122421880272</v>
      </c>
      <c r="I3534">
        <f t="shared" si="436"/>
        <v>2911481.2451385278</v>
      </c>
      <c r="J3534">
        <f t="shared" si="437"/>
        <v>2677.2395941901636</v>
      </c>
      <c r="K3534">
        <f t="shared" si="438"/>
        <v>1087.4937198212249</v>
      </c>
      <c r="L3534">
        <f>MIN(MAX(L3533*(1+MAX(MIN(((B3534-B3533)/B3533)/($K$7*卓尔金历!$O$8),0),-卓尔金历!$N$11))+MIN(MAX(((B3534-B3533)/B3533)/($K$7*卓尔金历!$O$8),0),卓尔金历!$N$11),0),1)</f>
        <v>0.11189405875774912</v>
      </c>
      <c r="M3534">
        <f t="shared" si="439"/>
        <v>440057.07590418658</v>
      </c>
      <c r="N3534">
        <f t="shared" si="440"/>
        <v>-2.7236660456650717E-2</v>
      </c>
      <c r="O3534">
        <f t="shared" si="442"/>
        <v>3.5255706389644731E-2</v>
      </c>
      <c r="P3534">
        <f t="shared" si="443"/>
        <v>0.30181710559145652</v>
      </c>
      <c r="Q3534">
        <f t="shared" si="441"/>
        <v>3452.5471237887195</v>
      </c>
    </row>
    <row r="3535" spans="1:17">
      <c r="A3535" s="842">
        <v>43937</v>
      </c>
      <c r="B3535">
        <v>7039.3457959999996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444"/>
        <v>1.0935724790468868</v>
      </c>
      <c r="G3535">
        <f>LN(F3535/参数实验室!$E$58)/参数实验室!$E$59</f>
        <v>-0.14358191413765128</v>
      </c>
      <c r="H3535" s="905">
        <f>INDEX(神经网络!$F$10:$BN$70,MATCH(ROUND(G3535*2,1)/2,神经网络!$D$10:$D$70,0),MATCH(ROUND(E3535*2,1)/2,神经网络!$F$8:$BN$8,0))</f>
        <v>-0.46789075911576716</v>
      </c>
      <c r="I3535">
        <f t="shared" si="436"/>
        <v>2846137.1085595889</v>
      </c>
      <c r="J3535">
        <f t="shared" si="437"/>
        <v>2808.8846398786832</v>
      </c>
      <c r="K3535">
        <f t="shared" si="438"/>
        <v>1013.2623704626455</v>
      </c>
      <c r="L3535">
        <f>MIN(MAX(L3534*(1+MAX(MIN(((B3535-B3534)/B3534)/($K$7*卓尔金历!$O$8),0),-卓尔金历!$N$11))+MIN(MAX(((B3535-B3534)/B3534)/($K$7*卓尔金历!$O$8),0),卓尔金历!$N$11),0),1)</f>
        <v>1</v>
      </c>
      <c r="M3535">
        <f t="shared" si="439"/>
        <v>438951.95787803357</v>
      </c>
      <c r="N3535">
        <f t="shared" si="440"/>
        <v>4.9171932902157926E-2</v>
      </c>
      <c r="O3535">
        <f t="shared" si="442"/>
        <v>3.6640468644472145E-2</v>
      </c>
      <c r="P3535">
        <f t="shared" si="443"/>
        <v>2.4884547192295745E-2</v>
      </c>
      <c r="Q3535">
        <f t="shared" si="441"/>
        <v>3429.1600389092723</v>
      </c>
    </row>
    <row r="3536" spans="1:17">
      <c r="A3536" s="842">
        <v>43938</v>
      </c>
      <c r="B3536">
        <v>7046.0371359999999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444"/>
        <v>1.0725553658223013</v>
      </c>
      <c r="G3536">
        <f>LN(F3536/参数实验室!$E$58)/参数实验室!$E$59</f>
        <v>-0.15376715140209163</v>
      </c>
      <c r="H3536" s="905">
        <f>INDEX(神经网络!$F$10:$BN$70,MATCH(ROUND(G3536*2,1)/2,神经网络!$D$10:$D$70,0),MATCH(ROUND(E3536*2,1)/2,神经网络!$F$8:$BN$8,0))</f>
        <v>-0.46789075911576716</v>
      </c>
      <c r="I3536">
        <f t="shared" si="436"/>
        <v>2844871.261947019</v>
      </c>
      <c r="J3536">
        <f t="shared" si="437"/>
        <v>2811.5546610270812</v>
      </c>
      <c r="K3536">
        <f t="shared" si="438"/>
        <v>1011.8498855390444</v>
      </c>
      <c r="L3536">
        <f>MIN(MAX(L3535*(1+MAX(MIN(((B3536-B3535)/B3535)/($K$7*卓尔金历!$O$8),0),-卓尔金历!$N$11))+MIN(MAX(((B3536-B3535)/B3535)/($K$7*卓尔金历!$O$8),0),卓尔金历!$N$11),0),1)</f>
        <v>1</v>
      </c>
      <c r="M3536">
        <f t="shared" si="439"/>
        <v>438756.72981003579</v>
      </c>
      <c r="N3536">
        <f t="shared" si="440"/>
        <v>9.5056276448339289E-4</v>
      </c>
      <c r="O3536">
        <f t="shared" si="442"/>
        <v>3.6640853744280687E-2</v>
      </c>
      <c r="P3536">
        <f t="shared" si="443"/>
        <v>1</v>
      </c>
      <c r="Q3536">
        <f t="shared" si="441"/>
        <v>3429.1220862018322</v>
      </c>
    </row>
    <row r="3537" spans="1:17">
      <c r="A3537" s="842">
        <v>43939</v>
      </c>
      <c r="B3537">
        <v>7226.9212029999999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444"/>
        <v>1.0100240068993596</v>
      </c>
      <c r="G3537">
        <f>LN(F3537/参数实验室!$E$58)/参数实验室!$E$59</f>
        <v>-0.18529507805883172</v>
      </c>
      <c r="H3537" s="905">
        <f>INDEX(神经网络!$F$10:$BN$70,MATCH(ROUND(G3537*2,1)/2,神经网络!$D$10:$D$70,0),MATCH(ROUND(E3537*2,1)/2,神经网络!$F$8:$BN$8,0))</f>
        <v>-0.52216762790515436</v>
      </c>
      <c r="I3537">
        <f t="shared" si="436"/>
        <v>2810699.8855307451</v>
      </c>
      <c r="J3537">
        <f t="shared" si="437"/>
        <v>2883.7321746937341</v>
      </c>
      <c r="K3537">
        <f t="shared" si="438"/>
        <v>974.6743855744005</v>
      </c>
      <c r="L3537">
        <f>MIN(MAX(L3536*(1+MAX(MIN(((B3537-B3536)/B3536)/($K$7*卓尔金历!$O$8),0),-卓尔金历!$N$11))+MIN(MAX(((B3537-B3536)/B3536)/($K$7*卓尔金历!$O$8),0),卓尔金历!$N$11),0),1)</f>
        <v>1</v>
      </c>
      <c r="M3537">
        <f t="shared" si="439"/>
        <v>433486.57169425127</v>
      </c>
      <c r="N3537">
        <f t="shared" si="440"/>
        <v>2.5671744770662242E-2</v>
      </c>
      <c r="O3537">
        <f t="shared" si="442"/>
        <v>3.3986485245738468E-2</v>
      </c>
      <c r="P3537">
        <f t="shared" si="443"/>
        <v>0.3274932420299595</v>
      </c>
      <c r="Q3537">
        <f t="shared" si="441"/>
        <v>3387.9329388571591</v>
      </c>
    </row>
    <row r="3538" spans="1:17">
      <c r="A3538" s="842">
        <v>43940</v>
      </c>
      <c r="B3538">
        <v>7108.1329830000004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444"/>
        <v>0.99763062592662799</v>
      </c>
      <c r="G3538">
        <f>LN(F3538/参数实验室!$E$58)/参数实验室!$E$59</f>
        <v>-0.19177507579448907</v>
      </c>
      <c r="H3538" s="905">
        <f>INDEX(神经网络!$F$10:$BN$70,MATCH(ROUND(G3538*2,1)/2,神经网络!$D$10:$D$70,0),MATCH(ROUND(E3538*2,1)/2,神经网络!$F$8:$BN$8,0))</f>
        <v>-0.56552955144251094</v>
      </c>
      <c r="I3538">
        <f t="shared" si="436"/>
        <v>2834823.6164192846</v>
      </c>
      <c r="J3538">
        <f t="shared" si="437"/>
        <v>2836.332541798</v>
      </c>
      <c r="K3538">
        <f t="shared" si="438"/>
        <v>999.46800124580636</v>
      </c>
      <c r="L3538">
        <f>MIN(MAX(L3537*(1+MAX(MIN(((B3538-B3537)/B3537)/($K$7*卓尔金历!$O$8),0),-卓尔金历!$N$11))+MIN(MAX(((B3538-B3537)/B3537)/($K$7*卓尔金历!$O$8),0),卓尔金历!$N$11),0),1)</f>
        <v>0.51635537456497327</v>
      </c>
      <c r="M3538">
        <f t="shared" si="439"/>
        <v>437207.10886479053</v>
      </c>
      <c r="N3538">
        <f t="shared" si="440"/>
        <v>-1.6436905379664128E-2</v>
      </c>
      <c r="O3538">
        <f t="shared" si="442"/>
        <v>3.390268703686606E-2</v>
      </c>
      <c r="P3538">
        <f t="shared" si="443"/>
        <v>0.78255665600892099</v>
      </c>
      <c r="Q3538">
        <f t="shared" si="441"/>
        <v>3397.4557933161818</v>
      </c>
    </row>
    <row r="3539" spans="1:17">
      <c r="A3539" s="842">
        <v>43941</v>
      </c>
      <c r="B3539">
        <v>7063.7397069999997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444"/>
        <v>0.97951270559182857</v>
      </c>
      <c r="G3539">
        <f>LN(F3539/参数实验室!$E$58)/参数实验室!$E$59</f>
        <v>-0.20139454017626165</v>
      </c>
      <c r="H3539" s="905">
        <f>INDEX(神经网络!$F$10:$BN$70,MATCH(ROUND(G3539*2,1)/2,神经网络!$D$10:$D$70,0),MATCH(ROUND(E3539*2,1)/2,神经网络!$F$8:$BN$8,0))</f>
        <v>-0.60437884992240587</v>
      </c>
      <c r="I3539">
        <f t="shared" si="436"/>
        <v>2844836.127195864</v>
      </c>
      <c r="J3539">
        <f t="shared" si="437"/>
        <v>2818.6184537727813</v>
      </c>
      <c r="K3539">
        <f t="shared" si="438"/>
        <v>1009.3016042621838</v>
      </c>
      <c r="L3539">
        <f>MIN(MAX(L3538*(1+MAX(MIN(((B3539-B3538)/B3538)/($K$7*卓尔金历!$O$8),0),-卓尔金历!$N$11))+MIN(MAX(((B3539-B3538)/B3538)/($K$7*卓尔金历!$O$8),0),卓尔金历!$N$11),0),1)</f>
        <v>0.42146620117230399</v>
      </c>
      <c r="M3539">
        <f t="shared" si="439"/>
        <v>438004.46597455058</v>
      </c>
      <c r="N3539">
        <f t="shared" si="440"/>
        <v>-6.245420014815822E-3</v>
      </c>
      <c r="O3539">
        <f t="shared" si="442"/>
        <v>3.3092119452702781E-2</v>
      </c>
      <c r="P3539">
        <f t="shared" si="443"/>
        <v>1</v>
      </c>
      <c r="Q3539">
        <f t="shared" si="441"/>
        <v>3406.8462466458491</v>
      </c>
    </row>
    <row r="3540" spans="1:17">
      <c r="A3540" s="842">
        <v>43942</v>
      </c>
      <c r="B3540">
        <v>6836.9211260000002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444"/>
        <v>0.99753020274933613</v>
      </c>
      <c r="G3540">
        <f>LN(F3540/参数实验室!$E$58)/参数实验室!$E$59</f>
        <v>-0.19182791114481038</v>
      </c>
      <c r="H3540" s="905">
        <f>INDEX(神经网络!$F$10:$BN$70,MATCH(ROUND(G3540*2,1)/2,神经网络!$D$10:$D$70,0),MATCH(ROUND(E3540*2,1)/2,神经网络!$F$8:$BN$8,0))</f>
        <v>-0.60437884992240587</v>
      </c>
      <c r="I3540">
        <f t="shared" si="436"/>
        <v>2900045.2000697013</v>
      </c>
      <c r="J3540">
        <f t="shared" si="437"/>
        <v>2728.1118574677662</v>
      </c>
      <c r="K3540">
        <f t="shared" si="438"/>
        <v>1063.022834687403</v>
      </c>
      <c r="L3540">
        <f>MIN(MAX(L3539*(1+MAX(MIN(((B3540-B3539)/B3539)/($K$7*卓尔金历!$O$8),0),-卓尔金历!$N$11))+MIN(MAX(((B3540-B3539)/B3539)/($K$7*卓尔金历!$O$8),0),卓尔金历!$N$11),0),1)</f>
        <v>2.3255427926459755E-2</v>
      </c>
      <c r="M3540">
        <f t="shared" si="439"/>
        <v>441587.03437564406</v>
      </c>
      <c r="N3540">
        <f t="shared" si="440"/>
        <v>-3.2110268838930693E-2</v>
      </c>
      <c r="O3540">
        <f t="shared" si="442"/>
        <v>3.4017199431233228E-2</v>
      </c>
      <c r="P3540">
        <f t="shared" si="443"/>
        <v>9.2691598290607746E-2</v>
      </c>
      <c r="Q3540">
        <f t="shared" si="441"/>
        <v>3472.9621191570818</v>
      </c>
    </row>
    <row r="3541" spans="1:17">
      <c r="A3541" s="842">
        <v>43943</v>
      </c>
      <c r="B3541">
        <v>7108.1902980000004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444"/>
        <v>0.9476547853390066</v>
      </c>
      <c r="G3541">
        <f>LN(F3541/参数实验室!$E$58)/参数实验室!$E$59</f>
        <v>-0.21874879888507545</v>
      </c>
      <c r="H3541" s="905">
        <f>INDEX(神经网络!$F$10:$BN$70,MATCH(ROUND(G3541*2,1)/2,神经网络!$D$10:$D$70,0),MATCH(ROUND(E3541*2,1)/2,神经网络!$F$8:$BN$8,0))</f>
        <v>-0.56552955144251094</v>
      </c>
      <c r="I3541">
        <f t="shared" si="436"/>
        <v>2830502.1239805315</v>
      </c>
      <c r="J3541">
        <f t="shared" si="437"/>
        <v>2836.3554119947203</v>
      </c>
      <c r="K3541">
        <f t="shared" si="438"/>
        <v>997.93633478038907</v>
      </c>
      <c r="L3541">
        <f>MIN(MAX(L3540*(1+MAX(MIN(((B3541-B3540)/B3540)/($K$7*卓尔金历!$O$8),0),-卓尔金历!$N$11))+MIN(MAX(((B3541-B3540)/B3540)/($K$7*卓尔金历!$O$8),0),卓尔金历!$N$11),0),1)</f>
        <v>1</v>
      </c>
      <c r="M3541">
        <f t="shared" si="439"/>
        <v>441340.7766983753</v>
      </c>
      <c r="N3541">
        <f t="shared" si="440"/>
        <v>3.967709543531163E-2</v>
      </c>
      <c r="O3541">
        <f t="shared" si="442"/>
        <v>3.3922424496612896E-2</v>
      </c>
      <c r="P3541">
        <f t="shared" si="443"/>
        <v>2.8686779296845783E-2</v>
      </c>
      <c r="Q3541">
        <f t="shared" si="441"/>
        <v>3465.2426124809854</v>
      </c>
    </row>
    <row r="3542" spans="1:17">
      <c r="A3542" s="842">
        <v>43944</v>
      </c>
      <c r="B3542">
        <v>7533.9501380000002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444"/>
        <v>0.88845236408438788</v>
      </c>
      <c r="G3542">
        <f>LN(F3542/参数实验室!$E$58)/参数实验室!$E$59</f>
        <v>-0.25260674121889082</v>
      </c>
      <c r="H3542" s="905">
        <f>INDEX(神经网络!$F$10:$BN$70,MATCH(ROUND(G3542*2,1)/2,神经网络!$D$10:$D$70,0),MATCH(ROUND(E3542*2,1)/2,神经网络!$F$8:$BN$8,0))</f>
        <v>-0.61290635485448841</v>
      </c>
      <c r="I3542">
        <f t="shared" si="436"/>
        <v>2734622.9162483024</v>
      </c>
      <c r="J3542">
        <f t="shared" si="437"/>
        <v>3006.2448178444461</v>
      </c>
      <c r="K3542">
        <f t="shared" si="438"/>
        <v>909.64744455147093</v>
      </c>
      <c r="L3542">
        <f>MIN(MAX(L3541*(1+MAX(MIN(((B3542-B3541)/B3541)/($K$7*卓尔金历!$O$8),0),-卓尔金历!$N$11))+MIN(MAX(((B3542-B3541)/B3541)/($K$7*卓尔金历!$O$8),0),卓尔金历!$N$11),0),1)</f>
        <v>1</v>
      </c>
      <c r="M3542">
        <f t="shared" si="439"/>
        <v>426390.98964424699</v>
      </c>
      <c r="N3542">
        <f t="shared" si="440"/>
        <v>5.989707958716213E-2</v>
      </c>
      <c r="O3542">
        <f t="shared" si="442"/>
        <v>3.109088386174888E-2</v>
      </c>
      <c r="P3542">
        <f t="shared" si="443"/>
        <v>1.1679046494990988E-2</v>
      </c>
      <c r="Q3542">
        <f t="shared" si="441"/>
        <v>3461.8753545065601</v>
      </c>
    </row>
    <row r="3543" spans="1:17">
      <c r="A3543" s="842">
        <v>43945</v>
      </c>
      <c r="B3543">
        <v>7502.819426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444"/>
        <v>0.86231166281036919</v>
      </c>
      <c r="G3543">
        <f>LN(F3543/参数实验室!$E$58)/参数实验室!$E$59</f>
        <v>-0.26828112364915729</v>
      </c>
      <c r="H3543" s="905">
        <f>INDEX(神经网络!$F$10:$BN$70,MATCH(ROUND(G3543*2,1)/2,神经网络!$D$10:$D$70,0),MATCH(ROUND(E3543*2,1)/2,神经网络!$F$8:$BN$8,0))</f>
        <v>-0.61290635485448841</v>
      </c>
      <c r="I3543">
        <f t="shared" si="436"/>
        <v>2741548.5239152294</v>
      </c>
      <c r="J3543">
        <f t="shared" si="437"/>
        <v>2993.8228426638866</v>
      </c>
      <c r="K3543">
        <f t="shared" si="438"/>
        <v>915.73505447497189</v>
      </c>
      <c r="L3543">
        <f>MIN(MAX(L3542*(1+MAX(MIN(((B3543-B3542)/B3542)/($K$7*卓尔金历!$O$8),0),-卓尔金历!$N$11))+MIN(MAX(((B3543-B3542)/B3542)/($K$7*卓尔金历!$O$8),0),卓尔金历!$N$11),0),1)</f>
        <v>0.87841706500994277</v>
      </c>
      <c r="M3543">
        <f t="shared" si="439"/>
        <v>427470.85213257873</v>
      </c>
      <c r="N3543">
        <f t="shared" si="440"/>
        <v>-4.1320570789262273E-3</v>
      </c>
      <c r="O3543">
        <f t="shared" si="442"/>
        <v>3.0956277379269554E-2</v>
      </c>
      <c r="P3543">
        <f t="shared" si="443"/>
        <v>1</v>
      </c>
      <c r="Q3543">
        <f t="shared" si="441"/>
        <v>3461.9777496245479</v>
      </c>
    </row>
    <row r="3544" spans="1:17">
      <c r="A3544" s="842">
        <v>43946</v>
      </c>
      <c r="B3544">
        <v>7539.9455900000003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444"/>
        <v>0.87197802431356797</v>
      </c>
      <c r="G3544">
        <f>LN(F3544/参数实验室!$E$58)/参数实验室!$E$59</f>
        <v>-0.26243033471553501</v>
      </c>
      <c r="H3544" s="905">
        <f>INDEX(神经网络!$F$10:$BN$70,MATCH(ROUND(G3544*2,1)/2,神经网络!$D$10:$D$70,0),MATCH(ROUND(E3544*2,1)/2,神经网络!$F$8:$BN$8,0))</f>
        <v>-0.61290635485448841</v>
      </c>
      <c r="I3544">
        <f t="shared" ref="I3544:I3607" si="445">I3543*(1+(B3544-B3543)/B3543*H3543)</f>
        <v>2733233.8418781976</v>
      </c>
      <c r="J3544">
        <f t="shared" ref="J3544:J3607" si="446">J3543*B3544/B3543</f>
        <v>3008.6371613263505</v>
      </c>
      <c r="K3544">
        <f t="shared" ref="K3544:K3607" si="447">I3544/J3544</f>
        <v>908.46243508913449</v>
      </c>
      <c r="L3544">
        <f>MIN(MAX(L3543*(1+MAX(MIN(((B3544-B3543)/B3543)/($K$7*卓尔金历!$O$8),0),-卓尔金历!$N$11))+MIN(MAX(((B3544-B3543)/B3543)/($K$7*卓尔金历!$O$8),0),卓尔金历!$N$11),0),1)</f>
        <v>1</v>
      </c>
      <c r="M3544">
        <f t="shared" ref="M3544:M3607" si="448">M3543*(1+(B3544-B3543)/B3543*H3543*L3543)</f>
        <v>426332.02716500039</v>
      </c>
      <c r="N3544">
        <f t="shared" ref="N3544:N3607" si="449">(B3544-B3543)/B3543</f>
        <v>4.9482950197821066E-3</v>
      </c>
      <c r="O3544">
        <f t="shared" si="442"/>
        <v>3.093226948547657E-2</v>
      </c>
      <c r="P3544">
        <f t="shared" si="443"/>
        <v>1</v>
      </c>
      <c r="Q3544">
        <f t="shared" ref="Q3544:Q3607" si="450">Q3543*(1+(B3544-B3543)/B3543*H3543*P3543)</f>
        <v>3451.4781199603976</v>
      </c>
    </row>
    <row r="3545" spans="1:17">
      <c r="A3545" s="842">
        <v>43947</v>
      </c>
      <c r="B3545">
        <v>7550.592971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444"/>
        <v>0.88143051433993136</v>
      </c>
      <c r="G3545">
        <f>LN(F3545/参数实验室!$E$58)/参数实验室!$E$59</f>
        <v>-0.25677138466521232</v>
      </c>
      <c r="H3545" s="905">
        <f>INDEX(神经网络!$F$10:$BN$70,MATCH(ROUND(G3545*2,1)/2,神经网络!$D$10:$D$70,0),MATCH(ROUND(E3545*2,1)/2,神经网络!$F$8:$BN$8,0))</f>
        <v>-0.57111060903130884</v>
      </c>
      <c r="I3545">
        <f t="shared" si="445"/>
        <v>2730868.2190816649</v>
      </c>
      <c r="J3545">
        <f t="shared" si="446"/>
        <v>3012.8857471768752</v>
      </c>
      <c r="K3545">
        <f t="shared" si="447"/>
        <v>906.39620889724563</v>
      </c>
      <c r="L3545">
        <f>MIN(MAX(L3544*(1+MAX(MIN(((B3545-B3544)/B3544)/($K$7*卓尔金历!$O$8),0),-卓尔金历!$N$11))+MIN(MAX(((B3545-B3544)/B3544)/($K$7*卓尔金历!$O$8),0),卓尔金历!$N$11),0),1)</f>
        <v>1</v>
      </c>
      <c r="M3545">
        <f t="shared" si="448"/>
        <v>425963.0354062636</v>
      </c>
      <c r="N3545">
        <f t="shared" si="449"/>
        <v>1.4121296862037128E-3</v>
      </c>
      <c r="O3545">
        <f t="shared" si="442"/>
        <v>3.093396355183212E-2</v>
      </c>
      <c r="P3545">
        <f t="shared" si="443"/>
        <v>1</v>
      </c>
      <c r="Q3545">
        <f t="shared" si="450"/>
        <v>3448.4908544007476</v>
      </c>
    </row>
    <row r="3546" spans="1:17">
      <c r="A3546" s="842">
        <v>43948</v>
      </c>
      <c r="B3546">
        <v>7679.8506600000001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444"/>
        <v>0.86342417301640606</v>
      </c>
      <c r="G3546">
        <f>LN(F3546/参数实验室!$E$58)/参数实验室!$E$59</f>
        <v>-0.26760442035729382</v>
      </c>
      <c r="H3546" s="905">
        <f>INDEX(神经网络!$F$10:$BN$70,MATCH(ROUND(G3546*2,1)/2,神经网络!$D$10:$D$70,0),MATCH(ROUND(E3546*2,1)/2,神经网络!$F$8:$BN$8,0))</f>
        <v>-0.57111060903130884</v>
      </c>
      <c r="I3546">
        <f t="shared" si="445"/>
        <v>2704169.1389662889</v>
      </c>
      <c r="J3546">
        <f t="shared" si="446"/>
        <v>3064.4629743425908</v>
      </c>
      <c r="K3546">
        <f t="shared" si="447"/>
        <v>882.42839336194152</v>
      </c>
      <c r="L3546">
        <f>MIN(MAX(L3545*(1+MAX(MIN(((B3546-B3545)/B3545)/($K$7*卓尔金历!$O$8),0),-卓尔金历!$N$11))+MIN(MAX(((B3546-B3545)/B3545)/($K$7*卓尔金历!$O$8),0),卓尔金历!$N$11),0),1)</f>
        <v>1</v>
      </c>
      <c r="M3546">
        <f t="shared" si="448"/>
        <v>421798.49127739127</v>
      </c>
      <c r="N3546">
        <f t="shared" si="449"/>
        <v>1.7118879205440887E-2</v>
      </c>
      <c r="O3546">
        <f t="shared" si="442"/>
        <v>2.9364809191136789E-2</v>
      </c>
      <c r="P3546">
        <f t="shared" si="443"/>
        <v>0.58724148658495812</v>
      </c>
      <c r="Q3546">
        <f t="shared" si="450"/>
        <v>3414.7757403006067</v>
      </c>
    </row>
    <row r="3547" spans="1:17">
      <c r="A3547" s="842">
        <v>43949</v>
      </c>
      <c r="B3547">
        <v>7721.4785819999997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444"/>
        <v>0.8573529659762773</v>
      </c>
      <c r="G3547">
        <f>LN(F3547/参数实验室!$E$58)/参数实验室!$E$59</f>
        <v>-0.27130799208795947</v>
      </c>
      <c r="H3547" s="905">
        <f>INDEX(神经网络!$F$10:$BN$70,MATCH(ROUND(G3547*2,1)/2,神经网络!$D$10:$D$70,0),MATCH(ROUND(E3547*2,1)/2,神经网络!$F$8:$BN$8,0))</f>
        <v>-0.57111060903130884</v>
      </c>
      <c r="I3547">
        <f t="shared" si="445"/>
        <v>2695797.9713661512</v>
      </c>
      <c r="J3547">
        <f t="shared" si="446"/>
        <v>3081.073613183818</v>
      </c>
      <c r="K3547">
        <f t="shared" si="447"/>
        <v>874.95409386874621</v>
      </c>
      <c r="L3547">
        <f>MIN(MAX(L3546*(1+MAX(MIN(((B3547-B3546)/B3546)/($K$7*卓尔金历!$O$8),0),-卓尔金历!$N$11))+MIN(MAX(((B3547-B3546)/B3546)/($K$7*卓尔金历!$O$8),0),卓尔金历!$N$11),0),1)</f>
        <v>1</v>
      </c>
      <c r="M3547">
        <f t="shared" si="448"/>
        <v>420492.74977879628</v>
      </c>
      <c r="N3547">
        <f t="shared" si="449"/>
        <v>5.4204077452724413E-3</v>
      </c>
      <c r="O3547">
        <f t="shared" si="442"/>
        <v>2.8968732176471737E-2</v>
      </c>
      <c r="P3547">
        <f t="shared" si="443"/>
        <v>1</v>
      </c>
      <c r="Q3547">
        <f t="shared" si="450"/>
        <v>3408.5680348526048</v>
      </c>
    </row>
    <row r="3548" spans="1:17">
      <c r="A3548" s="842">
        <v>43950</v>
      </c>
      <c r="B3548">
        <v>8371.8674649999994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444"/>
        <v>0.79204177236697337</v>
      </c>
      <c r="G3548">
        <f>LN(F3548/参数实验室!$E$58)/参数实验室!$E$59</f>
        <v>-0.31289509756748962</v>
      </c>
      <c r="H3548" s="905">
        <f>INDEX(神经网络!$F$10:$BN$70,MATCH(ROUND(G3548*2,1)/2,神经网络!$D$10:$D$70,0),MATCH(ROUND(E3548*2,1)/2,神经网络!$F$8:$BN$8,0))</f>
        <v>-0.52727718468203988</v>
      </c>
      <c r="I3548">
        <f t="shared" si="445"/>
        <v>2566115.8195621339</v>
      </c>
      <c r="J3548">
        <f t="shared" si="446"/>
        <v>3340.5959319260855</v>
      </c>
      <c r="K3548">
        <f t="shared" si="447"/>
        <v>768.16109216854306</v>
      </c>
      <c r="L3548">
        <f>MIN(MAX(L3547*(1+MAX(MIN(((B3548-B3547)/B3547)/($K$7*卓尔金历!$O$8),0),-卓尔金历!$N$11))+MIN(MAX(((B3548-B3547)/B3547)/($K$7*卓尔金历!$O$8),0),卓尔金历!$N$11),0),1)</f>
        <v>1</v>
      </c>
      <c r="M3548">
        <f t="shared" si="448"/>
        <v>400264.82276478928</v>
      </c>
      <c r="N3548">
        <f t="shared" si="449"/>
        <v>8.423113217151959E-2</v>
      </c>
      <c r="O3548">
        <f t="shared" si="442"/>
        <v>3.3626956254976373E-2</v>
      </c>
      <c r="P3548">
        <f t="shared" si="443"/>
        <v>2.3685826491539586E-3</v>
      </c>
      <c r="Q3548">
        <f t="shared" si="450"/>
        <v>3244.5978701647559</v>
      </c>
    </row>
    <row r="3549" spans="1:17">
      <c r="A3549" s="842">
        <v>43951</v>
      </c>
      <c r="B3549">
        <v>8805.3200219999999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444"/>
        <v>0.76535393684297826</v>
      </c>
      <c r="G3549">
        <f>LN(F3549/参数实验室!$E$58)/参数实验室!$E$59</f>
        <v>-0.33088486035407949</v>
      </c>
      <c r="H3549" s="905">
        <f>INDEX(神经网络!$F$10:$BN$70,MATCH(ROUND(G3549*2,1)/2,神经网络!$D$10:$D$70,0),MATCH(ROUND(E3549*2,1)/2,神经网络!$F$8:$BN$8,0))</f>
        <v>-0.66455812379605261</v>
      </c>
      <c r="I3549">
        <f t="shared" si="445"/>
        <v>2496061.574276641</v>
      </c>
      <c r="J3549">
        <f t="shared" si="446"/>
        <v>3513.5549347591723</v>
      </c>
      <c r="K3549">
        <f t="shared" si="447"/>
        <v>710.40914988503721</v>
      </c>
      <c r="L3549">
        <f>MIN(MAX(L3548*(1+MAX(MIN(((B3549-B3548)/B3548)/($K$7*卓尔金历!$O$8),0),-卓尔金历!$N$11))+MIN(MAX(((B3549-B3548)/B3548)/($K$7*卓尔金历!$O$8),0),卓尔金历!$N$11),0),1)</f>
        <v>1</v>
      </c>
      <c r="M3549">
        <f t="shared" si="448"/>
        <v>389337.70487737312</v>
      </c>
      <c r="N3549">
        <f t="shared" si="449"/>
        <v>5.1774894766564557E-2</v>
      </c>
      <c r="O3549">
        <f t="shared" si="442"/>
        <v>3.4885878127513509E-2</v>
      </c>
      <c r="P3549">
        <f t="shared" si="443"/>
        <v>2.035025157335749E-2</v>
      </c>
      <c r="Q3549">
        <f t="shared" si="450"/>
        <v>3244.3880691294498</v>
      </c>
    </row>
    <row r="3550" spans="1:17">
      <c r="A3550" s="842">
        <v>43952</v>
      </c>
      <c r="B3550">
        <v>8733.4689880000005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444"/>
        <v>0.77807589107339936</v>
      </c>
      <c r="G3550">
        <f>LN(F3550/参数实验室!$E$58)/参数实验室!$E$59</f>
        <v>-0.32223228643377277</v>
      </c>
      <c r="H3550" s="905">
        <f>INDEX(神经网络!$F$10:$BN$70,MATCH(ROUND(G3550*2,1)/2,神经网络!$D$10:$D$70,0),MATCH(ROUND(E3550*2,1)/2,神经网络!$F$8:$BN$8,0))</f>
        <v>-0.52727718468203988</v>
      </c>
      <c r="I3550">
        <f t="shared" si="445"/>
        <v>2509597.1316374382</v>
      </c>
      <c r="J3550">
        <f t="shared" si="446"/>
        <v>3484.8844770759197</v>
      </c>
      <c r="K3550">
        <f t="shared" si="447"/>
        <v>720.13782613051751</v>
      </c>
      <c r="L3550">
        <f>MIN(MAX(L3549*(1+MAX(MIN(((B3550-B3549)/B3549)/($K$7*卓尔金历!$O$8),0),-卓尔金历!$N$11))+MIN(MAX(((B3550-B3549)/B3549)/($K$7*卓尔金历!$O$8),0),卓尔金历!$N$11),0),1)</f>
        <v>0.75989887851213922</v>
      </c>
      <c r="M3550">
        <f t="shared" si="448"/>
        <v>391448.99207132624</v>
      </c>
      <c r="N3550">
        <f t="shared" si="449"/>
        <v>-8.159957141873354E-3</v>
      </c>
      <c r="O3550">
        <f t="shared" si="442"/>
        <v>3.0519110103633767E-2</v>
      </c>
      <c r="P3550">
        <f t="shared" si="443"/>
        <v>1</v>
      </c>
      <c r="Q3550">
        <f t="shared" si="450"/>
        <v>3244.7461024341746</v>
      </c>
    </row>
    <row r="3551" spans="1:17">
      <c r="A3551" s="842">
        <v>43953</v>
      </c>
      <c r="B3551">
        <v>8918.2720360000003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444"/>
        <v>0.76474214595263323</v>
      </c>
      <c r="G3551">
        <f>LN(F3551/参数实验室!$E$58)/参数实验室!$E$59</f>
        <v>-0.33130457378651046</v>
      </c>
      <c r="H3551" s="905">
        <f>INDEX(神经网络!$F$10:$BN$70,MATCH(ROUND(G3551*2,1)/2,神经网络!$D$10:$D$70,0),MATCH(ROUND(E3551*2,1)/2,神经网络!$F$8:$BN$8,0))</f>
        <v>-0.6182786324765972</v>
      </c>
      <c r="I3551">
        <f t="shared" si="445"/>
        <v>2481596.660650779</v>
      </c>
      <c r="J3551">
        <f t="shared" si="446"/>
        <v>3558.6257675272182</v>
      </c>
      <c r="K3551">
        <f t="shared" si="447"/>
        <v>697.34690376705885</v>
      </c>
      <c r="L3551">
        <f>MIN(MAX(L3550*(1+MAX(MIN(((B3551-B3550)/B3550)/($K$7*卓尔金历!$O$8),0),-卓尔金历!$N$11))+MIN(MAX(((B3551-B3550)/B3550)/($K$7*卓尔金历!$O$8),0),卓尔金历!$N$11),0),1)</f>
        <v>1</v>
      </c>
      <c r="M3551">
        <f t="shared" si="448"/>
        <v>388130.10626395122</v>
      </c>
      <c r="N3551">
        <f t="shared" si="449"/>
        <v>2.1160325668290993E-2</v>
      </c>
      <c r="O3551">
        <f t="shared" si="442"/>
        <v>3.0555832126865339E-2</v>
      </c>
      <c r="P3551">
        <f t="shared" si="443"/>
        <v>0.40916024678385832</v>
      </c>
      <c r="Q3551">
        <f t="shared" si="450"/>
        <v>3208.543311972343</v>
      </c>
    </row>
    <row r="3552" spans="1:17">
      <c r="A3552" s="842">
        <v>43954</v>
      </c>
      <c r="B3552">
        <v>8825.2758580000009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444"/>
        <v>0.75480413827082427</v>
      </c>
      <c r="G3552">
        <f>LN(F3552/参数实验室!$E$58)/参数实验室!$E$59</f>
        <v>-0.33816988343355664</v>
      </c>
      <c r="H3552" s="905">
        <f>INDEX(神经网络!$F$10:$BN$70,MATCH(ROUND(G3552*2,1)/2,神经网络!$D$10:$D$70,0),MATCH(ROUND(E3552*2,1)/2,神经网络!$F$8:$BN$8,0))</f>
        <v>-0.6182786324765972</v>
      </c>
      <c r="I3552">
        <f t="shared" si="445"/>
        <v>2497595.9177829376</v>
      </c>
      <c r="J3552">
        <f t="shared" si="446"/>
        <v>3521.5178396711872</v>
      </c>
      <c r="K3552">
        <f t="shared" si="447"/>
        <v>709.23846803972015</v>
      </c>
      <c r="L3552">
        <f>MIN(MAX(L3551*(1+MAX(MIN(((B3552-B3551)/B3551)/($K$7*卓尔金历!$O$8),0),-卓尔金历!$N$11))+MIN(MAX(((B3552-B3551)/B3551)/($K$7*卓尔金历!$O$8),0),卓尔金历!$N$11),0),1)</f>
        <v>0.69317503357972932</v>
      </c>
      <c r="M3552">
        <f t="shared" si="448"/>
        <v>390632.44416169025</v>
      </c>
      <c r="N3552">
        <f t="shared" si="449"/>
        <v>-1.0427600506533755E-2</v>
      </c>
      <c r="O3552">
        <f t="shared" si="442"/>
        <v>3.0801553181831271E-2</v>
      </c>
      <c r="P3552">
        <f t="shared" si="443"/>
        <v>1</v>
      </c>
      <c r="Q3552">
        <f t="shared" si="450"/>
        <v>3217.0072009932373</v>
      </c>
    </row>
    <row r="3553" spans="1:17">
      <c r="A3553" s="842">
        <v>43955</v>
      </c>
      <c r="B3553">
        <v>8839.9057329999996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444"/>
        <v>0.75331339848349943</v>
      </c>
      <c r="G3553">
        <f>LN(F3553/参数实验室!$E$58)/参数实验室!$E$59</f>
        <v>-0.33920749627250724</v>
      </c>
      <c r="H3553" s="905">
        <f>INDEX(神经网络!$F$10:$BN$70,MATCH(ROUND(G3553*2,1)/2,神经网络!$D$10:$D$70,0),MATCH(ROUND(E3553*2,1)/2,神经网络!$F$8:$BN$8,0))</f>
        <v>-0.6182786324765972</v>
      </c>
      <c r="I3553">
        <f t="shared" si="445"/>
        <v>2495036.0428968305</v>
      </c>
      <c r="J3553">
        <f t="shared" si="446"/>
        <v>3527.3555456685531</v>
      </c>
      <c r="K3553">
        <f t="shared" si="447"/>
        <v>707.3389712473504</v>
      </c>
      <c r="L3553">
        <f>MIN(MAX(L3552*(1+MAX(MIN(((B3553-B3552)/B3552)/($K$7*卓尔金历!$O$8),0),-卓尔金历!$N$11))+MIN(MAX(((B3553-B3552)/B3552)/($K$7*卓尔金历!$O$8),0),卓尔金历!$N$11),0),1)</f>
        <v>0.74195243243059994</v>
      </c>
      <c r="M3553">
        <f t="shared" si="448"/>
        <v>390354.91553482285</v>
      </c>
      <c r="N3553">
        <f t="shared" si="449"/>
        <v>1.657724385661772E-3</v>
      </c>
      <c r="O3553">
        <f t="shared" si="442"/>
        <v>2.9104989543500916E-2</v>
      </c>
      <c r="P3553">
        <f t="shared" si="443"/>
        <v>1</v>
      </c>
      <c r="Q3553">
        <f t="shared" si="450"/>
        <v>3213.7099758962499</v>
      </c>
    </row>
    <row r="3554" spans="1:17">
      <c r="A3554" s="842">
        <v>43956</v>
      </c>
      <c r="B3554">
        <v>8812.723371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444"/>
        <v>0.76446348471227876</v>
      </c>
      <c r="G3554">
        <f>LN(F3554/参数实验室!$E$58)/参数实验室!$E$59</f>
        <v>-0.33149585804199083</v>
      </c>
      <c r="H3554" s="905">
        <f>INDEX(神经网络!$F$10:$BN$70,MATCH(ROUND(G3554*2,1)/2,神经网络!$D$10:$D$70,0),MATCH(ROUND(E3554*2,1)/2,神经网络!$F$8:$BN$8,0))</f>
        <v>-0.6182786324765972</v>
      </c>
      <c r="I3554">
        <f t="shared" si="445"/>
        <v>2499779.5616239971</v>
      </c>
      <c r="J3554">
        <f t="shared" si="446"/>
        <v>3516.5090662782654</v>
      </c>
      <c r="K3554">
        <f t="shared" si="447"/>
        <v>710.86964785495786</v>
      </c>
      <c r="L3554">
        <f>MIN(MAX(L3553*(1+MAX(MIN(((B3554-B3553)/B3553)/($K$7*卓尔金历!$O$8),0),-卓尔金历!$N$11))+MIN(MAX(((B3554-B3553)/B3553)/($K$7*卓尔金历!$O$8),0),卓尔金历!$N$11),0),1)</f>
        <v>0.67482161555323084</v>
      </c>
      <c r="M3554">
        <f t="shared" si="448"/>
        <v>390905.54508079146</v>
      </c>
      <c r="N3554">
        <f t="shared" si="449"/>
        <v>-3.0749606184742287E-3</v>
      </c>
      <c r="O3554">
        <f t="shared" si="442"/>
        <v>2.9273490354304783E-2</v>
      </c>
      <c r="P3554">
        <f t="shared" si="443"/>
        <v>1</v>
      </c>
      <c r="Q3554">
        <f t="shared" si="450"/>
        <v>3219.8198248893113</v>
      </c>
    </row>
    <row r="3555" spans="1:17">
      <c r="A3555" s="842">
        <v>43957</v>
      </c>
      <c r="B3555">
        <v>9279.3803449999996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444"/>
        <v>0.71385951105768586</v>
      </c>
      <c r="G3555">
        <f>LN(F3555/参数实验室!$E$58)/参数实验室!$E$59</f>
        <v>-0.36744210418083195</v>
      </c>
      <c r="H3555" s="905">
        <f>INDEX(神经网络!$F$10:$BN$70,MATCH(ROUND(G3555*2,1)/2,神经网络!$D$10:$D$70,0),MATCH(ROUND(E3555*2,1)/2,神经网络!$F$8:$BN$8,0))</f>
        <v>-0.57457815466802487</v>
      </c>
      <c r="I3555">
        <f t="shared" si="445"/>
        <v>2417938.0630125124</v>
      </c>
      <c r="J3555">
        <f t="shared" si="446"/>
        <v>3702.7175072822147</v>
      </c>
      <c r="K3555">
        <f t="shared" si="447"/>
        <v>653.01715787313003</v>
      </c>
      <c r="L3555">
        <f>MIN(MAX(L3554*(1+MAX(MIN(((B3555-B3554)/B3554)/($K$7*卓尔金历!$O$8),0),-卓尔金历!$N$11))+MIN(MAX(((B3555-B3554)/B3554)/($K$7*卓尔金历!$O$8),0),卓尔金历!$N$11),0),1)</f>
        <v>1</v>
      </c>
      <c r="M3555">
        <f t="shared" si="448"/>
        <v>382269.14651576732</v>
      </c>
      <c r="N3555">
        <f t="shared" si="449"/>
        <v>5.295264067128512E-2</v>
      </c>
      <c r="O3555">
        <f t="shared" si="442"/>
        <v>2.9115630325683036E-2</v>
      </c>
      <c r="P3555">
        <f t="shared" si="443"/>
        <v>1.1764348710555239E-2</v>
      </c>
      <c r="Q3555">
        <f t="shared" si="450"/>
        <v>3114.4045779718131</v>
      </c>
    </row>
    <row r="3556" spans="1:17">
      <c r="A3556" s="842">
        <v>43958</v>
      </c>
      <c r="B3556">
        <v>9491.7907689999993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444"/>
        <v>0.70787942723561326</v>
      </c>
      <c r="G3556">
        <f>LN(F3556/参数实验室!$E$58)/参数实验室!$E$59</f>
        <v>-0.37185738689883419</v>
      </c>
      <c r="H3556" s="905">
        <f>INDEX(神经网络!$F$10:$BN$70,MATCH(ROUND(G3556*2,1)/2,神经网络!$D$10:$D$70,0),MATCH(ROUND(E3556*2,1)/2,神经网络!$F$8:$BN$8,0))</f>
        <v>-0.47649365172875696</v>
      </c>
      <c r="I3556">
        <f t="shared" si="445"/>
        <v>2386136.3047546456</v>
      </c>
      <c r="J3556">
        <f t="shared" si="446"/>
        <v>3787.4748689198182</v>
      </c>
      <c r="K3556">
        <f t="shared" si="447"/>
        <v>630.00716502052137</v>
      </c>
      <c r="L3556">
        <f>MIN(MAX(L3555*(1+MAX(MIN(((B3556-B3555)/B3555)/($K$7*卓尔金历!$O$8),0),-卓尔金历!$N$11))+MIN(MAX(((B3556-B3555)/B3555)/($K$7*卓尔金历!$O$8),0),卓尔金历!$N$11),0),1)</f>
        <v>1</v>
      </c>
      <c r="M3556">
        <f t="shared" si="448"/>
        <v>377241.3787772549</v>
      </c>
      <c r="N3556">
        <f t="shared" si="449"/>
        <v>2.2890582787077222E-2</v>
      </c>
      <c r="O3556">
        <f t="shared" si="442"/>
        <v>2.8212605389265184E-2</v>
      </c>
      <c r="P3556">
        <f t="shared" si="443"/>
        <v>0.24424534100940914</v>
      </c>
      <c r="Q3556">
        <f t="shared" si="450"/>
        <v>3113.9226869020513</v>
      </c>
    </row>
    <row r="3557" spans="1:17">
      <c r="A3557" s="842">
        <v>43959</v>
      </c>
      <c r="B3557">
        <v>9953.0516659999994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444"/>
        <v>0.6784197884821872</v>
      </c>
      <c r="G3557">
        <f>LN(F3557/参数实验室!$E$58)/参数实验室!$E$59</f>
        <v>-0.39416763340403799</v>
      </c>
      <c r="H3557" s="905">
        <f>INDEX(神经网络!$F$10:$BN$70,MATCH(ROUND(G3557*2,1)/2,神经网络!$D$10:$D$70,0),MATCH(ROUND(E3557*2,1)/2,神经网络!$F$8:$BN$8,0))</f>
        <v>-0.61893405112437494</v>
      </c>
      <c r="I3557">
        <f t="shared" si="445"/>
        <v>2330883.94252337</v>
      </c>
      <c r="J3557">
        <f t="shared" si="446"/>
        <v>3971.5301328757646</v>
      </c>
      <c r="K3557">
        <f t="shared" si="447"/>
        <v>586.89821417408939</v>
      </c>
      <c r="L3557">
        <f>MIN(MAX(L3556*(1+MAX(MIN(((B3557-B3556)/B3556)/($K$7*卓尔金历!$O$8),0),-卓尔金历!$N$11))+MIN(MAX(((B3557-B3556)/B3556)/($K$7*卓尔金历!$O$8),0),卓尔金历!$N$11),0),1)</f>
        <v>1</v>
      </c>
      <c r="M3557">
        <f t="shared" si="448"/>
        <v>368506.13709500327</v>
      </c>
      <c r="N3557">
        <f t="shared" si="449"/>
        <v>4.8595771675295357E-2</v>
      </c>
      <c r="O3557">
        <f t="shared" si="442"/>
        <v>2.8920737084765762E-2</v>
      </c>
      <c r="P3557">
        <f t="shared" si="443"/>
        <v>1.3570894010161528E-2</v>
      </c>
      <c r="Q3557">
        <f t="shared" si="450"/>
        <v>3096.3114558150842</v>
      </c>
    </row>
    <row r="3558" spans="1:17">
      <c r="A3558" s="842">
        <v>43960</v>
      </c>
      <c r="B3558">
        <v>9686.9596280000005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444"/>
        <v>0.7056681947183191</v>
      </c>
      <c r="G3558">
        <f>LN(F3558/参数实验室!$E$58)/参数实验室!$E$59</f>
        <v>-0.3734994614289654</v>
      </c>
      <c r="H3558" s="905">
        <f>INDEX(神经网络!$F$10:$BN$70,MATCH(ROUND(G3558*2,1)/2,神经网络!$D$10:$D$70,0),MATCH(ROUND(E3558*2,1)/2,神经网络!$F$8:$BN$8,0))</f>
        <v>-0.57457815466802487</v>
      </c>
      <c r="I3558">
        <f t="shared" si="445"/>
        <v>2369453.1440217197</v>
      </c>
      <c r="J3558">
        <f t="shared" si="446"/>
        <v>3865.352391365052</v>
      </c>
      <c r="K3558">
        <f t="shared" si="447"/>
        <v>612.99796347544543</v>
      </c>
      <c r="L3558">
        <f>MIN(MAX(L3557*(1+MAX(MIN(((B3558-B3557)/B3557)/($K$7*卓尔金历!$O$8),0),-卓尔金历!$N$11))+MIN(MAX(((B3558-B3557)/B3557)/($K$7*卓尔金历!$O$8),0),卓尔金历!$N$11),0),1)</f>
        <v>0.21334930230842364</v>
      </c>
      <c r="M3558">
        <f t="shared" si="448"/>
        <v>374603.81840624387</v>
      </c>
      <c r="N3558">
        <f t="shared" si="449"/>
        <v>-2.6734718851001177E-2</v>
      </c>
      <c r="O3558">
        <f t="shared" si="442"/>
        <v>3.0292575473148908E-2</v>
      </c>
      <c r="P3558">
        <f t="shared" si="443"/>
        <v>0.15747367869815804</v>
      </c>
      <c r="Q3558">
        <f t="shared" si="450"/>
        <v>3097.0067572023959</v>
      </c>
    </row>
    <row r="3559" spans="1:17">
      <c r="A3559" s="842">
        <v>43961</v>
      </c>
      <c r="B3559">
        <v>8637.6112799999992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444"/>
        <v>0.78800108668469748</v>
      </c>
      <c r="G3559">
        <f>LN(F3559/参数实验室!$E$58)/参数实验室!$E$59</f>
        <v>-0.31557954986352121</v>
      </c>
      <c r="H3559" s="905">
        <f>INDEX(神经网络!$F$10:$BN$70,MATCH(ROUND(G3559*2,1)/2,神经网络!$D$10:$D$70,0),MATCH(ROUND(E3559*2,1)/2,神经网络!$F$8:$BN$8,0))</f>
        <v>-0.57354509836182754</v>
      </c>
      <c r="I3559">
        <f t="shared" si="445"/>
        <v>2516931.8874229076</v>
      </c>
      <c r="J3559">
        <f t="shared" si="446"/>
        <v>3446.6347232751923</v>
      </c>
      <c r="K3559">
        <f t="shared" si="447"/>
        <v>730.25779912968926</v>
      </c>
      <c r="L3559">
        <f>MIN(MAX(L3558*(1+MAX(MIN(((B3559-B3558)/B3558)/($K$7*卓尔金历!$O$8),0),-卓尔金历!$N$11))+MIN(MAX(((B3559-B3558)/B3558)/($K$7*卓尔金历!$O$8),0),卓尔金历!$N$11),0),1)</f>
        <v>0</v>
      </c>
      <c r="M3559">
        <f t="shared" si="448"/>
        <v>379578.26451751887</v>
      </c>
      <c r="N3559">
        <f t="shared" si="449"/>
        <v>-0.1083258719244454</v>
      </c>
      <c r="O3559">
        <f t="shared" si="442"/>
        <v>3.9639282353498853E-2</v>
      </c>
      <c r="P3559">
        <f t="shared" si="443"/>
        <v>0</v>
      </c>
      <c r="Q3559">
        <f t="shared" si="450"/>
        <v>3127.3618405409015</v>
      </c>
    </row>
    <row r="3560" spans="1:17">
      <c r="A3560" s="842">
        <v>43962</v>
      </c>
      <c r="B3560">
        <v>8873.9240150000005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444"/>
        <v>0.77445771446579148</v>
      </c>
      <c r="G3560">
        <f>LN(F3560/参数实验室!$E$58)/参数实验室!$E$59</f>
        <v>-0.32467863355606591</v>
      </c>
      <c r="H3560" s="905">
        <f>INDEX(神经网络!$F$10:$BN$70,MATCH(ROUND(G3560*2,1)/2,神经网络!$D$10:$D$70,0),MATCH(ROUND(E3560*2,1)/2,神经网络!$F$8:$BN$8,0))</f>
        <v>-0.57354509836182754</v>
      </c>
      <c r="I3560">
        <f t="shared" si="445"/>
        <v>2477437.7614987078</v>
      </c>
      <c r="J3560">
        <f t="shared" si="446"/>
        <v>3540.9297374406287</v>
      </c>
      <c r="K3560">
        <f t="shared" si="447"/>
        <v>699.65741915268586</v>
      </c>
      <c r="L3560">
        <f>MIN(MAX(L3559*(1+MAX(MIN(((B3560-B3559)/B3559)/($K$7*卓尔金历!$O$8),0),-卓尔金历!$N$11))+MIN(MAX(((B3560-B3559)/B3559)/($K$7*卓尔金历!$O$8),0),卓尔金历!$N$11),0),1)</f>
        <v>0.80500723191509871</v>
      </c>
      <c r="M3560">
        <f t="shared" si="448"/>
        <v>379578.26451751887</v>
      </c>
      <c r="N3560">
        <f t="shared" si="449"/>
        <v>2.7358574881364811E-2</v>
      </c>
      <c r="O3560">
        <f t="shared" si="442"/>
        <v>3.9624593125855791E-2</v>
      </c>
      <c r="P3560">
        <f t="shared" si="443"/>
        <v>0.42474242404836859</v>
      </c>
      <c r="Q3560">
        <f t="shared" si="450"/>
        <v>3127.3618405409015</v>
      </c>
    </row>
    <row r="3561" spans="1:17">
      <c r="A3561" s="842">
        <v>43963</v>
      </c>
      <c r="B3561">
        <v>8879.8038429999997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444"/>
        <v>0.81697165019234097</v>
      </c>
      <c r="G3561">
        <f>LN(F3561/参数实验室!$E$58)/参数实验室!$E$59</f>
        <v>-0.29662973375409329</v>
      </c>
      <c r="H3561" s="905">
        <f>INDEX(神经网络!$F$10:$BN$70,MATCH(ROUND(G3561*2,1)/2,神经网络!$D$10:$D$70,0),MATCH(ROUND(E3561*2,1)/2,神经网络!$F$8:$BN$8,0))</f>
        <v>-0.52727718468203988</v>
      </c>
      <c r="I3561">
        <f t="shared" si="445"/>
        <v>2476496.2638455033</v>
      </c>
      <c r="J3561">
        <f t="shared" si="446"/>
        <v>3543.2759438968751</v>
      </c>
      <c r="K3561">
        <f t="shared" si="447"/>
        <v>698.92842190604733</v>
      </c>
      <c r="L3561">
        <f>MIN(MAX(L3560*(1+MAX(MIN(((B3561-B3560)/B3560)/($K$7*卓尔金历!$O$8),0),-卓尔金历!$N$11))+MIN(MAX(((B3561-B3560)/B3560)/($K$7*卓尔金历!$O$8),0),卓尔金历!$N$11),0),1)</f>
        <v>0.8245036678620199</v>
      </c>
      <c r="M3561">
        <f t="shared" si="448"/>
        <v>379462.14168877137</v>
      </c>
      <c r="N3561">
        <f t="shared" si="449"/>
        <v>6.625961626514084E-4</v>
      </c>
      <c r="O3561">
        <f t="shared" si="442"/>
        <v>3.8496921604959503E-2</v>
      </c>
      <c r="P3561">
        <f t="shared" si="443"/>
        <v>1</v>
      </c>
      <c r="Q3561">
        <f t="shared" si="450"/>
        <v>3126.8570394754252</v>
      </c>
    </row>
    <row r="3562" spans="1:17">
      <c r="A3562" s="842">
        <v>43964</v>
      </c>
      <c r="B3562">
        <v>9131.1085399999993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444"/>
        <v>0.8580552648868196</v>
      </c>
      <c r="G3562">
        <f>LN(F3562/参数实验室!$E$58)/参数实验室!$E$59</f>
        <v>-0.27087823497637231</v>
      </c>
      <c r="H3562" s="905">
        <f>INDEX(神经网络!$F$10:$BN$70,MATCH(ROUND(G3562*2,1)/2,神经网络!$D$10:$D$70,0),MATCH(ROUND(E3562*2,1)/2,神经网络!$F$8:$BN$8,0))</f>
        <v>-0.37486635619934733</v>
      </c>
      <c r="I3562">
        <f t="shared" si="445"/>
        <v>2439541.2056499971</v>
      </c>
      <c r="J3562">
        <f t="shared" si="446"/>
        <v>3643.5531463229549</v>
      </c>
      <c r="K3562">
        <f t="shared" si="447"/>
        <v>669.55005393895874</v>
      </c>
      <c r="L3562">
        <f>MIN(MAX(L3561*(1+MAX(MIN(((B3562-B3561)/B3561)/($K$7*卓尔金历!$O$8),0),-卓尔金历!$N$11))+MIN(MAX(((B3562-B3561)/B3561)/($K$7*卓尔金历!$O$8),0),卓尔金历!$N$11),0),1)</f>
        <v>1</v>
      </c>
      <c r="M3562">
        <f t="shared" si="448"/>
        <v>374793.42781177745</v>
      </c>
      <c r="N3562">
        <f t="shared" si="449"/>
        <v>2.8300703646523061E-2</v>
      </c>
      <c r="O3562">
        <f t="shared" si="442"/>
        <v>3.820056671174045E-2</v>
      </c>
      <c r="P3562">
        <f t="shared" si="443"/>
        <v>0.35000828269625023</v>
      </c>
      <c r="Q3562">
        <f t="shared" si="450"/>
        <v>3080.1970926990825</v>
      </c>
    </row>
    <row r="3563" spans="1:17">
      <c r="A3563" s="842">
        <v>43965</v>
      </c>
      <c r="B3563">
        <v>9740.3200209999995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444"/>
        <v>0.87018848166446716</v>
      </c>
      <c r="G3563">
        <f>LN(F3563/参数实验室!$E$58)/参数实验室!$E$59</f>
        <v>-0.2635085887420785</v>
      </c>
      <c r="H3563" s="905">
        <f>INDEX(神经网络!$F$10:$BN$70,MATCH(ROUND(G3563*2,1)/2,神经网络!$D$10:$D$70,0),MATCH(ROUND(E3563*2,1)/2,神经网络!$F$8:$BN$8,0))</f>
        <v>-0.32480371081244391</v>
      </c>
      <c r="I3563">
        <f t="shared" si="445"/>
        <v>2378527.2479054718</v>
      </c>
      <c r="J3563">
        <f t="shared" si="446"/>
        <v>3886.6445955867498</v>
      </c>
      <c r="K3563">
        <f t="shared" si="447"/>
        <v>611.97446522542043</v>
      </c>
      <c r="L3563">
        <f>MIN(MAX(L3562*(1+MAX(MIN(((B3563-B3562)/B3562)/($K$7*卓尔金历!$O$8),0),-卓尔金历!$N$11))+MIN(MAX(((B3563-B3562)/B3562)/($K$7*卓尔金历!$O$8),0),卓尔金历!$N$11),0),1)</f>
        <v>1</v>
      </c>
      <c r="M3563">
        <f t="shared" si="448"/>
        <v>365419.68560382788</v>
      </c>
      <c r="N3563">
        <f t="shared" si="449"/>
        <v>6.6718238900706384E-2</v>
      </c>
      <c r="O3563">
        <f t="shared" si="442"/>
        <v>3.8626787184891209E-2</v>
      </c>
      <c r="P3563">
        <f t="shared" si="443"/>
        <v>1.7322720908975325E-2</v>
      </c>
      <c r="Q3563">
        <f t="shared" si="450"/>
        <v>3053.2334932333856</v>
      </c>
    </row>
    <row r="3564" spans="1:17">
      <c r="A3564" s="842">
        <v>43966</v>
      </c>
      <c r="B3564">
        <v>9481.1561939999992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444"/>
        <v>0.96595440214303463</v>
      </c>
      <c r="G3564">
        <f>LN(F3564/参数实验室!$E$58)/参数实验室!$E$59</f>
        <v>-0.20871025943593513</v>
      </c>
      <c r="H3564" s="905">
        <f>INDEX(神经网络!$F$10:$BN$70,MATCH(ROUND(G3564*2,1)/2,神经网络!$D$10:$D$70,0),MATCH(ROUND(E3564*2,1)/2,神经网络!$F$8:$BN$8,0))</f>
        <v>-0.27026703761481252</v>
      </c>
      <c r="I3564">
        <f t="shared" si="445"/>
        <v>2399082.8532895949</v>
      </c>
      <c r="J3564">
        <f t="shared" si="446"/>
        <v>3783.2313930010591</v>
      </c>
      <c r="K3564">
        <f t="shared" si="447"/>
        <v>634.13590237379469</v>
      </c>
      <c r="L3564">
        <f>MIN(MAX(L3563*(1+MAX(MIN(((B3564-B3563)/B3563)/($K$7*卓尔金历!$O$8),0),-卓尔金历!$N$11))+MIN(MAX(((B3564-B3563)/B3563)/($K$7*卓尔金历!$O$8),0),卓尔金历!$N$11),0),1)</f>
        <v>0.21709787958030724</v>
      </c>
      <c r="M3564">
        <f t="shared" si="448"/>
        <v>368577.69981765584</v>
      </c>
      <c r="N3564">
        <f t="shared" si="449"/>
        <v>-2.6607321570671864E-2</v>
      </c>
      <c r="O3564">
        <f t="shared" ref="O3564:O3627" si="451">STDEVP(N3544:N3564)</f>
        <v>3.9392207138616568E-2</v>
      </c>
      <c r="P3564">
        <f t="shared" ref="P3564:P3627" si="452">MIN(O3563*MAX(1-LN(MAX(ABS(N3564),0.0001)/O3564),0)+MAX(-LN(MAX(ABS(N3564),0.0001)/O3564),0),1)</f>
        <v>0.44616481055338247</v>
      </c>
      <c r="Q3564">
        <f t="shared" si="450"/>
        <v>3053.6905795990583</v>
      </c>
    </row>
    <row r="3565" spans="1:17">
      <c r="A3565" s="842">
        <v>43967</v>
      </c>
      <c r="B3565">
        <v>9370.0161559999997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444"/>
        <v>1.0459839180452315</v>
      </c>
      <c r="G3565">
        <f>LN(F3565/参数实验室!$E$58)/参数实验室!$E$59</f>
        <v>-0.16693364140963149</v>
      </c>
      <c r="H3565" s="905">
        <f>INDEX(神经网络!$F$10:$BN$70,MATCH(ROUND(G3565*2,1)/2,神经网络!$D$10:$D$70,0),MATCH(ROUND(E3565*2,1)/2,神经网络!$F$8:$BN$8,0))</f>
        <v>-0.16113415574042123</v>
      </c>
      <c r="I3565">
        <f t="shared" si="445"/>
        <v>2406683.4478726811</v>
      </c>
      <c r="J3565">
        <f t="shared" si="446"/>
        <v>3738.8835864490461</v>
      </c>
      <c r="K3565">
        <f t="shared" si="447"/>
        <v>643.69039373017654</v>
      </c>
      <c r="L3565">
        <f>MIN(MAX(L3564*(1+MAX(MIN(((B3565-B3564)/B3564)/($K$7*卓尔金历!$O$8),0),-卓尔金历!$N$11))+MIN(MAX(((B3565-B3564)/B3564)/($K$7*卓尔金历!$O$8),0),卓尔金历!$N$11),0),1)</f>
        <v>0.14221696636804604</v>
      </c>
      <c r="M3565">
        <f t="shared" si="448"/>
        <v>368831.20506782777</v>
      </c>
      <c r="N3565">
        <f t="shared" si="449"/>
        <v>-1.1722203044216567E-2</v>
      </c>
      <c r="O3565">
        <f t="shared" si="451"/>
        <v>3.9693016026373637E-2</v>
      </c>
      <c r="P3565">
        <f t="shared" si="452"/>
        <v>1</v>
      </c>
      <c r="Q3565">
        <f t="shared" si="450"/>
        <v>3058.0069893449768</v>
      </c>
    </row>
    <row r="3566" spans="1:17">
      <c r="A3566" s="842">
        <v>43968</v>
      </c>
      <c r="B3566">
        <v>9818.3535179999999</v>
      </c>
      <c r="C3566">
        <v>10384.2636</v>
      </c>
      <c r="D3566">
        <v>1.6985509999999999</v>
      </c>
      <c r="E3566">
        <f>LN(D3566/参数实验室!$E$53)/参数实验室!$E$55</f>
        <v>-6.7963888330522373E-2</v>
      </c>
      <c r="F3566">
        <f t="shared" si="444"/>
        <v>1.0576379818635087</v>
      </c>
      <c r="G3566">
        <f>LN(F3566/参数实验室!$E$58)/参数实验室!$E$59</f>
        <v>-0.16111819986884915</v>
      </c>
      <c r="H3566" s="905">
        <f>INDEX(神经网络!$F$10:$BN$70,MATCH(ROUND(G3566*2,1)/2,神经网络!$D$10:$D$70,0),MATCH(ROUND(E3566*2,1)/2,神经网络!$F$8:$BN$8,0))</f>
        <v>-0.1038510967494001</v>
      </c>
      <c r="I3566">
        <f t="shared" si="445"/>
        <v>2388128.0115332948</v>
      </c>
      <c r="J3566">
        <f t="shared" si="446"/>
        <v>3917.7820190734419</v>
      </c>
      <c r="K3566">
        <f t="shared" si="447"/>
        <v>609.56122620065742</v>
      </c>
      <c r="L3566">
        <f>MIN(MAX(L3565*(1+MAX(MIN(((B3566-B3565)/B3565)/($K$7*卓尔金历!$O$8),0),-卓尔金历!$N$11))+MIN(MAX(((B3566-B3565)/B3565)/($K$7*卓尔金历!$O$8),0),卓尔金历!$N$11),0),1)</f>
        <v>1</v>
      </c>
      <c r="M3566">
        <f t="shared" si="448"/>
        <v>368426.78633101273</v>
      </c>
      <c r="N3566">
        <f t="shared" si="449"/>
        <v>4.7848088470254312E-2</v>
      </c>
      <c r="O3566">
        <f t="shared" si="451"/>
        <v>4.0373751700291519E-2</v>
      </c>
      <c r="P3566">
        <f t="shared" si="452"/>
        <v>3.2951105442962821E-2</v>
      </c>
      <c r="Q3566">
        <f t="shared" si="450"/>
        <v>3034.4298736813671</v>
      </c>
    </row>
    <row r="3567" spans="1:17">
      <c r="A3567" s="842">
        <v>43969</v>
      </c>
      <c r="B3567">
        <v>9666.2073079999991</v>
      </c>
      <c r="C3567">
        <v>11171.622300000001</v>
      </c>
      <c r="D3567">
        <v>1.70309</v>
      </c>
      <c r="E3567">
        <f>LN(D3567/参数实验室!$E$53)/参数实验室!$E$55</f>
        <v>-6.4815464876937998E-2</v>
      </c>
      <c r="F3567">
        <f t="shared" si="444"/>
        <v>1.1557399861219697</v>
      </c>
      <c r="G3567">
        <f>LN(F3567/参数实验室!$E$58)/参数实验室!$E$59</f>
        <v>-0.11456222036579344</v>
      </c>
      <c r="H3567" s="905">
        <f>INDEX(神经网络!$F$10:$BN$70,MATCH(ROUND(G3567*2,1)/2,神经网络!$D$10:$D$70,0),MATCH(ROUND(E3567*2,1)/2,神经网络!$F$8:$BN$8,0))</f>
        <v>8.2837108662899336E-3</v>
      </c>
      <c r="I3567">
        <f t="shared" si="445"/>
        <v>2391971.1954066083</v>
      </c>
      <c r="J3567">
        <f t="shared" si="446"/>
        <v>3857.071668329258</v>
      </c>
      <c r="K3567">
        <f t="shared" si="447"/>
        <v>620.1521260409254</v>
      </c>
      <c r="L3567">
        <f>MIN(MAX(L3566*(1+MAX(MIN(((B3567-B3566)/B3566)/($K$7*卓尔金历!$O$8),0),-卓尔金历!$N$11))+MIN(MAX(((B3567-B3566)/B3566)/($K$7*卓尔金历!$O$8),0),卓尔金历!$N$11),0),1)</f>
        <v>0.54403785911984448</v>
      </c>
      <c r="M3567">
        <f t="shared" si="448"/>
        <v>369019.69084738952</v>
      </c>
      <c r="N3567">
        <f t="shared" si="449"/>
        <v>-1.5496102245765642E-2</v>
      </c>
      <c r="O3567">
        <f t="shared" si="451"/>
        <v>4.0826039729579655E-2</v>
      </c>
      <c r="P3567">
        <f t="shared" si="452"/>
        <v>1</v>
      </c>
      <c r="Q3567">
        <f t="shared" si="450"/>
        <v>3034.590782799557</v>
      </c>
    </row>
    <row r="3568" spans="1:17">
      <c r="A3568" s="842">
        <v>43970</v>
      </c>
      <c r="B3568">
        <v>9687.2324210000006</v>
      </c>
      <c r="C3568">
        <v>12045.2318</v>
      </c>
      <c r="D3568">
        <v>1.705452</v>
      </c>
      <c r="E3568">
        <f>LN(D3568/参数实验室!$E$53)/参数实验室!$E$55</f>
        <v>-6.3180409414337918E-2</v>
      </c>
      <c r="F3568">
        <f t="shared" si="444"/>
        <v>1.2434131108373454</v>
      </c>
      <c r="G3568">
        <f>LN(F3568/参数实验室!$E$58)/参数实验室!$E$59</f>
        <v>-7.6185266593979228E-2</v>
      </c>
      <c r="H3568" s="905">
        <f>INDEX(神经网络!$F$10:$BN$70,MATCH(ROUND(G3568*2,1)/2,神经网络!$D$10:$D$70,0),MATCH(ROUND(E3568*2,1)/2,神经网络!$F$8:$BN$8,0))</f>
        <v>8.2837108662899336E-3</v>
      </c>
      <c r="I3568">
        <f t="shared" si="445"/>
        <v>2392014.2940014498</v>
      </c>
      <c r="J3568">
        <f t="shared" si="446"/>
        <v>3865.4612429671424</v>
      </c>
      <c r="K3568">
        <f t="shared" si="447"/>
        <v>618.81730113152832</v>
      </c>
      <c r="L3568">
        <f>MIN(MAX(L3567*(1+MAX(MIN(((B3568-B3567)/B3567)/($K$7*卓尔金历!$O$8),0),-卓尔金历!$N$11))+MIN(MAX(((B3568-B3567)/B3567)/($K$7*卓尔金历!$O$8),0),卓尔金历!$N$11),0),1)</f>
        <v>0.60803912211516908</v>
      </c>
      <c r="M3568">
        <f t="shared" si="448"/>
        <v>369023.30815822305</v>
      </c>
      <c r="N3568">
        <f t="shared" si="449"/>
        <v>2.1751150508225281E-3</v>
      </c>
      <c r="O3568">
        <f t="shared" si="451"/>
        <v>4.0856247173649052E-2</v>
      </c>
      <c r="P3568">
        <f t="shared" si="452"/>
        <v>1</v>
      </c>
      <c r="Q3568">
        <f t="shared" si="450"/>
        <v>3034.6454601296641</v>
      </c>
    </row>
    <row r="3569" spans="1:17">
      <c r="A3569" s="842">
        <v>43971</v>
      </c>
      <c r="B3569">
        <v>9419.3082099999992</v>
      </c>
      <c r="C3569">
        <v>13109.53839</v>
      </c>
      <c r="D3569">
        <v>1.6633770000000001</v>
      </c>
      <c r="E3569">
        <f>LN(D3569/参数实验室!$E$53)/参数实验室!$E$55</f>
        <v>-9.2651005256449079E-2</v>
      </c>
      <c r="F3569">
        <f t="shared" si="444"/>
        <v>1.3917729516571367</v>
      </c>
      <c r="G3569">
        <f>LN(F3569/参数实验室!$E$58)/参数实验室!$E$59</f>
        <v>-1.7024594301136418E-2</v>
      </c>
      <c r="H3569" s="905">
        <f>INDEX(神经网络!$F$10:$BN$70,MATCH(ROUND(G3569*2,1)/2,神经网络!$D$10:$D$70,0),MATCH(ROUND(E3569*2,1)/2,神经网络!$F$8:$BN$8,0))</f>
        <v>0.17284420046887178</v>
      </c>
      <c r="I3569">
        <f t="shared" si="445"/>
        <v>2391466.2682790239</v>
      </c>
      <c r="J3569">
        <f t="shared" si="446"/>
        <v>3758.5524161046865</v>
      </c>
      <c r="K3569">
        <f t="shared" si="447"/>
        <v>636.2732253066481</v>
      </c>
      <c r="L3569">
        <f>MIN(MAX(L3568*(1+MAX(MIN(((B3569-B3568)/B3568)/($K$7*卓尔金历!$O$8),0),-卓尔金历!$N$11))+MIN(MAX(((B3569-B3568)/B3568)/($K$7*卓尔金历!$O$8),0),卓尔金历!$N$11),0),1)</f>
        <v>0.11321589769872689</v>
      </c>
      <c r="M3569">
        <f t="shared" si="448"/>
        <v>368971.90113056102</v>
      </c>
      <c r="N3569">
        <f t="shared" si="449"/>
        <v>-2.765745667660402E-2</v>
      </c>
      <c r="O3569">
        <f t="shared" si="451"/>
        <v>3.8264006334985258E-2</v>
      </c>
      <c r="P3569">
        <f t="shared" si="452"/>
        <v>0.37873306866463918</v>
      </c>
      <c r="Q3569">
        <f t="shared" si="450"/>
        <v>3033.9502035106866</v>
      </c>
    </row>
    <row r="3570" spans="1:17">
      <c r="A3570" s="842">
        <v>43972</v>
      </c>
      <c r="B3570">
        <v>9097.6467300000004</v>
      </c>
      <c r="C3570">
        <v>14061.932140000001</v>
      </c>
      <c r="D3570">
        <v>1.586112</v>
      </c>
      <c r="E3570">
        <f>LN(D3570/参数实验室!$E$53)/参数实验室!$E$55</f>
        <v>-0.1487649473825976</v>
      </c>
      <c r="F3570">
        <f t="shared" si="444"/>
        <v>1.5456669793112532</v>
      </c>
      <c r="G3570">
        <f>LN(F3570/参数实验室!$E$58)/参数实验室!$E$59</f>
        <v>3.8020565082705585E-2</v>
      </c>
      <c r="H3570" s="905">
        <f>INDEX(神经网络!$F$10:$BN$70,MATCH(ROUND(G3570*2,1)/2,神经网络!$D$10:$D$70,0),MATCH(ROUND(E3570*2,1)/2,神经网络!$F$8:$BN$8,0))</f>
        <v>0.22461934622626067</v>
      </c>
      <c r="I3570">
        <f t="shared" si="445"/>
        <v>2377350.6755403182</v>
      </c>
      <c r="J3570">
        <f t="shared" si="446"/>
        <v>3630.2010015561859</v>
      </c>
      <c r="K3570">
        <f t="shared" si="447"/>
        <v>654.88127916917028</v>
      </c>
      <c r="L3570">
        <f>MIN(MAX(L3569*(1+MAX(MIN(((B3570-B3569)/B3569)/($K$7*卓尔金历!$O$8),0),-卓尔金历!$N$11))+MIN(MAX(((B3570-B3569)/B3569)/($K$7*卓尔金历!$O$8),0),卓尔金历!$N$11),0),1)</f>
        <v>0</v>
      </c>
      <c r="M3570">
        <f t="shared" si="448"/>
        <v>368725.33378000767</v>
      </c>
      <c r="N3570">
        <f t="shared" si="449"/>
        <v>-3.4149161788602188E-2</v>
      </c>
      <c r="O3570">
        <f t="shared" si="451"/>
        <v>3.7781591256918434E-2</v>
      </c>
      <c r="P3570">
        <f t="shared" si="452"/>
        <v>0.14321582232555746</v>
      </c>
      <c r="Q3570">
        <f t="shared" si="450"/>
        <v>3027.1679107045888</v>
      </c>
    </row>
    <row r="3571" spans="1:17">
      <c r="A3571" s="842">
        <v>43973</v>
      </c>
      <c r="B3571">
        <v>9207.8623449999996</v>
      </c>
      <c r="C3571">
        <v>15003.93418</v>
      </c>
      <c r="D3571">
        <v>1.602314</v>
      </c>
      <c r="E3571">
        <f>LN(D3571/参数实验室!$E$53)/参数实验室!$E$55</f>
        <v>-0.13677500213496566</v>
      </c>
      <c r="F3571">
        <f t="shared" si="444"/>
        <v>1.6294698614980219</v>
      </c>
      <c r="G3571">
        <f>LN(F3571/参数实验室!$E$58)/参数实验室!$E$59</f>
        <v>6.5732441067288261E-2</v>
      </c>
      <c r="H3571" s="905">
        <f>INDEX(神经网络!$F$10:$BN$70,MATCH(ROUND(G3571*2,1)/2,神经网络!$D$10:$D$70,0),MATCH(ROUND(E3571*2,1)/2,神经网络!$F$8:$BN$8,0))</f>
        <v>0.22461934622626067</v>
      </c>
      <c r="I3571">
        <f t="shared" si="445"/>
        <v>2383819.9334621984</v>
      </c>
      <c r="J3571">
        <f t="shared" si="446"/>
        <v>3674.179938948947</v>
      </c>
      <c r="K3571">
        <f t="shared" si="447"/>
        <v>648.80326306068855</v>
      </c>
      <c r="L3571">
        <f>MIN(MAX(L3570*(1+MAX(MIN(((B3571-B3570)/B3570)/($K$7*卓尔金历!$O$8),0),-卓尔金历!$N$11))+MIN(MAX(((B3571-B3570)/B3570)/($K$7*卓尔金历!$O$8),0),卓尔金历!$N$11),0),1)</f>
        <v>0.35646785304795475</v>
      </c>
      <c r="M3571">
        <f t="shared" si="448"/>
        <v>368725.33378000767</v>
      </c>
      <c r="N3571">
        <f t="shared" si="449"/>
        <v>1.2114738928755827E-2</v>
      </c>
      <c r="O3571">
        <f t="shared" si="451"/>
        <v>3.7761414038529208E-2</v>
      </c>
      <c r="P3571">
        <f t="shared" si="452"/>
        <v>1</v>
      </c>
      <c r="Q3571">
        <f t="shared" si="450"/>
        <v>3028.3476572939362</v>
      </c>
    </row>
    <row r="3572" spans="1:17">
      <c r="A3572" s="842">
        <v>43974</v>
      </c>
      <c r="B3572">
        <v>9203.6676289999996</v>
      </c>
      <c r="C3572">
        <v>16131.87067</v>
      </c>
      <c r="D3572">
        <v>1.605685</v>
      </c>
      <c r="E3572">
        <f>LN(D3572/参数实验室!$E$53)/参数实验室!$E$55</f>
        <v>-0.13429560631893336</v>
      </c>
      <c r="F3572">
        <f t="shared" si="444"/>
        <v>1.7527654539772604</v>
      </c>
      <c r="G3572">
        <f>LN(F3572/参数实验室!$E$58)/参数实验室!$E$59</f>
        <v>0.10401533511181711</v>
      </c>
      <c r="H3572" s="905">
        <f>INDEX(神经网络!$F$10:$BN$70,MATCH(ROUND(G3572*2,1)/2,神经网络!$D$10:$D$70,0),MATCH(ROUND(E3572*2,1)/2,神经网络!$F$8:$BN$8,0))</f>
        <v>0.32516937285480491</v>
      </c>
      <c r="I3572">
        <f t="shared" si="445"/>
        <v>2383576.0039482703</v>
      </c>
      <c r="J3572">
        <f t="shared" si="446"/>
        <v>3672.5061366266136</v>
      </c>
      <c r="K3572">
        <f t="shared" si="447"/>
        <v>649.03254488165612</v>
      </c>
      <c r="L3572">
        <f>MIN(MAX(L3571*(1+MAX(MIN(((B3572-B3571)/B3571)/($K$7*卓尔金历!$O$8),0),-卓尔金历!$N$11))+MIN(MAX(((B3572-B3571)/B3571)/($K$7*卓尔金历!$O$8),0),卓尔金历!$N$11),0),1)</f>
        <v>0.35168958591351052</v>
      </c>
      <c r="M3572">
        <f t="shared" si="448"/>
        <v>368711.88402878866</v>
      </c>
      <c r="N3572">
        <f t="shared" si="449"/>
        <v>-4.555580701396738E-4</v>
      </c>
      <c r="O3572">
        <f t="shared" si="451"/>
        <v>3.7553195643068089E-2</v>
      </c>
      <c r="P3572">
        <f t="shared" si="452"/>
        <v>1</v>
      </c>
      <c r="Q3572">
        <f t="shared" si="450"/>
        <v>3028.0377750911407</v>
      </c>
    </row>
    <row r="3573" spans="1:17">
      <c r="A3573" s="842">
        <v>43975</v>
      </c>
      <c r="B3573">
        <v>9063.3372959999997</v>
      </c>
      <c r="C3573">
        <v>17431.044679999999</v>
      </c>
      <c r="D3573">
        <v>1.540087</v>
      </c>
      <c r="E3573">
        <f>LN(D3573/参数实验室!$E$53)/参数实验室!$E$55</f>
        <v>-0.18350494094154646</v>
      </c>
      <c r="F3573">
        <f t="shared" si="444"/>
        <v>1.9232479285188901</v>
      </c>
      <c r="G3573">
        <f>LN(F3573/参数实验室!$E$58)/参数实验室!$E$59</f>
        <v>0.15273259507485906</v>
      </c>
      <c r="H3573" s="905">
        <f>INDEX(神经网络!$F$10:$BN$70,MATCH(ROUND(G3573*2,1)/2,神经网络!$D$10:$D$70,0),MATCH(ROUND(E3573*2,1)/2,神经网络!$F$8:$BN$8,0))</f>
        <v>0.37130890320224075</v>
      </c>
      <c r="I3573">
        <f t="shared" si="445"/>
        <v>2371758.4044604572</v>
      </c>
      <c r="J3573">
        <f t="shared" si="446"/>
        <v>3616.5106324567882</v>
      </c>
      <c r="K3573">
        <f t="shared" si="447"/>
        <v>655.81402780205872</v>
      </c>
      <c r="L3573">
        <f>MIN(MAX(L3572*(1+MAX(MIN(((B3573-B3572)/B3572)/($K$7*卓尔金历!$O$8),0),-卓尔金历!$N$11))+MIN(MAX(((B3573-B3572)/B3572)/($K$7*卓尔金历!$O$8),0),卓尔金历!$N$11),0),1)</f>
        <v>0.19390795227026653</v>
      </c>
      <c r="M3573">
        <f t="shared" si="448"/>
        <v>368068.97887604649</v>
      </c>
      <c r="N3573">
        <f t="shared" si="449"/>
        <v>-1.5247218680282473E-2</v>
      </c>
      <c r="O3573">
        <f t="shared" si="451"/>
        <v>3.7644407740656749E-2</v>
      </c>
      <c r="P3573">
        <f t="shared" si="452"/>
        <v>0.97528060278120188</v>
      </c>
      <c r="Q3573">
        <f t="shared" si="450"/>
        <v>3013.0249801977866</v>
      </c>
    </row>
    <row r="3574" spans="1:17">
      <c r="A3574" s="842">
        <v>43976</v>
      </c>
      <c r="B3574">
        <v>8775.3820269999997</v>
      </c>
      <c r="C3574">
        <v>18654.660629999998</v>
      </c>
      <c r="D3574">
        <v>1.5590299999999999</v>
      </c>
      <c r="E3574">
        <f>LN(D3574/参数实验室!$E$53)/参数实验室!$E$55</f>
        <v>-0.16908254641811227</v>
      </c>
      <c r="F3574">
        <f t="shared" si="444"/>
        <v>2.1257947030230184</v>
      </c>
      <c r="G3574">
        <f>LN(F3574/参数实验室!$E$58)/参数实验室!$E$59</f>
        <v>0.20528640050026248</v>
      </c>
      <c r="H3574" s="905">
        <f>INDEX(神经网络!$F$10:$BN$70,MATCH(ROUND(G3574*2,1)/2,神经网络!$D$10:$D$70,0),MATCH(ROUND(E3574*2,1)/2,神经网络!$F$8:$BN$8,0))</f>
        <v>1.0321920967803531</v>
      </c>
      <c r="I3574">
        <f t="shared" si="445"/>
        <v>2343778.7273787041</v>
      </c>
      <c r="J3574">
        <f t="shared" si="446"/>
        <v>3501.6088851202899</v>
      </c>
      <c r="K3574">
        <f t="shared" si="447"/>
        <v>669.34338022111478</v>
      </c>
      <c r="L3574">
        <f>MIN(MAX(L3573*(1+MAX(MIN(((B3574-B3573)/B3573)/($K$7*卓尔金历!$O$8),0),-卓尔金历!$N$11))+MIN(MAX(((B3574-B3573)/B3573)/($K$7*卓尔金历!$O$8),0),卓尔金历!$N$11),0),1)</f>
        <v>1.2632574911054533E-2</v>
      </c>
      <c r="M3574">
        <f t="shared" si="448"/>
        <v>367227.0079675804</v>
      </c>
      <c r="N3574">
        <f t="shared" si="449"/>
        <v>-3.1771439106330714E-2</v>
      </c>
      <c r="O3574">
        <f t="shared" si="451"/>
        <v>3.8325476410026038E-2</v>
      </c>
      <c r="P3574">
        <f t="shared" si="452"/>
        <v>0.23225161820675072</v>
      </c>
      <c r="Q3574">
        <f t="shared" si="450"/>
        <v>2978.3589134652084</v>
      </c>
    </row>
    <row r="3575" spans="1:17">
      <c r="A3575" s="842">
        <v>43977</v>
      </c>
      <c r="B3575">
        <v>8728.3140660000008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444"/>
        <v>2.2941442996421157</v>
      </c>
      <c r="G3575">
        <f>LN(F3575/参数实验室!$E$58)/参数实验室!$E$59</f>
        <v>0.24528773646584909</v>
      </c>
      <c r="H3575" s="905">
        <f>INDEX(神经网络!$F$10:$BN$70,MATCH(ROUND(G3575*2,1)/2,神经网络!$D$10:$D$70,0),MATCH(ROUND(E3575*2,1)/2,神经网络!$F$8:$BN$8,0))</f>
        <v>0.99253850783875008</v>
      </c>
      <c r="I3575">
        <f t="shared" si="445"/>
        <v>2330802.8572405656</v>
      </c>
      <c r="J3575">
        <f t="shared" si="446"/>
        <v>3482.8275272335341</v>
      </c>
      <c r="K3575">
        <f t="shared" si="447"/>
        <v>669.22718366475067</v>
      </c>
      <c r="L3575">
        <f>MIN(MAX(L3574*(1+MAX(MIN(((B3575-B3574)/B3574)/($K$7*卓尔金历!$O$8),0),-卓尔金历!$N$11))+MIN(MAX(((B3575-B3574)/B3574)/($K$7*卓尔金历!$O$8),0),卓尔金历!$N$11),0),1)</f>
        <v>1.0638885299187047E-2</v>
      </c>
      <c r="M3575">
        <f t="shared" si="448"/>
        <v>367201.32493050105</v>
      </c>
      <c r="N3575">
        <f t="shared" si="449"/>
        <v>-5.3636366889989115E-3</v>
      </c>
      <c r="O3575">
        <f t="shared" si="451"/>
        <v>3.8338451584938191E-2</v>
      </c>
      <c r="P3575">
        <f t="shared" si="452"/>
        <v>1</v>
      </c>
      <c r="Q3575">
        <f t="shared" si="450"/>
        <v>2974.5292936371893</v>
      </c>
    </row>
    <row r="3576" spans="1:17">
      <c r="A3576" s="842">
        <v>43978</v>
      </c>
      <c r="B3576">
        <v>9150.1647809999995</v>
      </c>
      <c r="C3576">
        <v>21467.92138</v>
      </c>
      <c r="D3576">
        <v>1.6035900000000001</v>
      </c>
      <c r="E3576">
        <f>LN(D3576/参数实验室!$E$53)/参数实验室!$E$55</f>
        <v>-0.13583588155069348</v>
      </c>
      <c r="F3576">
        <f t="shared" si="444"/>
        <v>2.3461786638615947</v>
      </c>
      <c r="G3576">
        <f>LN(F3576/参数实验室!$E$58)/参数实验室!$E$59</f>
        <v>0.25705915472307878</v>
      </c>
      <c r="H3576" s="905">
        <f>INDEX(神经网络!$F$10:$BN$70,MATCH(ROUND(G3576*2,1)/2,神经网络!$D$10:$D$70,0),MATCH(ROUND(E3576*2,1)/2,神经网络!$F$8:$BN$8,0))</f>
        <v>1.0733856709635459</v>
      </c>
      <c r="I3576">
        <f t="shared" si="445"/>
        <v>2442613.0334037826</v>
      </c>
      <c r="J3576">
        <f t="shared" si="446"/>
        <v>3651.1570891025722</v>
      </c>
      <c r="K3576">
        <f t="shared" si="447"/>
        <v>668.99697104080485</v>
      </c>
      <c r="L3576">
        <f>MIN(MAX(L3575*(1+MAX(MIN(((B3576-B3575)/B3575)/($K$7*卓尔金历!$O$8),0),-卓尔金历!$N$11))+MIN(MAX(((B3576-B3575)/B3575)/($K$7*卓尔金历!$O$8),0),卓尔金历!$N$11),0),1)</f>
        <v>1</v>
      </c>
      <c r="M3576">
        <f t="shared" si="448"/>
        <v>367388.72776532813</v>
      </c>
      <c r="N3576">
        <f t="shared" si="449"/>
        <v>4.8331294200705109E-2</v>
      </c>
      <c r="O3576">
        <f t="shared" si="451"/>
        <v>3.8047694317891387E-2</v>
      </c>
      <c r="P3576">
        <f t="shared" si="452"/>
        <v>2.9166407294478239E-2</v>
      </c>
      <c r="Q3576">
        <f t="shared" si="450"/>
        <v>3117.21945865525</v>
      </c>
    </row>
    <row r="3577" spans="1:17">
      <c r="A3577" s="842">
        <v>43979</v>
      </c>
      <c r="B3577">
        <v>9507.5185369999999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444"/>
        <v>2.4652280275643497</v>
      </c>
      <c r="G3577">
        <f>LN(F3577/参数实验室!$E$58)/参数实验室!$E$59</f>
        <v>0.28303754310624973</v>
      </c>
      <c r="H3577" s="905">
        <f>INDEX(神经网络!$F$10:$BN$70,MATCH(ROUND(G3577*2,1)/2,神经网络!$D$10:$D$70,0),MATCH(ROUND(E3577*2,1)/2,神经网络!$F$8:$BN$8,0))</f>
        <v>1.213182251494233</v>
      </c>
      <c r="I3577">
        <f t="shared" si="445"/>
        <v>2545008.3043545182</v>
      </c>
      <c r="J3577">
        <f t="shared" si="446"/>
        <v>3793.7506631818183</v>
      </c>
      <c r="K3577">
        <f t="shared" si="447"/>
        <v>670.84226938098777</v>
      </c>
      <c r="L3577">
        <f>MIN(MAX(L3576*(1+MAX(MIN(((B3577-B3576)/B3576)/($K$7*卓尔金历!$O$8),0),-卓尔金历!$N$11))+MIN(MAX(((B3577-B3576)/B3576)/($K$7*卓尔金历!$O$8),0),卓尔金历!$N$11),0),1)</f>
        <v>1</v>
      </c>
      <c r="M3577">
        <f t="shared" si="448"/>
        <v>382789.8035023862</v>
      </c>
      <c r="N3577">
        <f t="shared" si="449"/>
        <v>3.9054351976483867E-2</v>
      </c>
      <c r="O3577">
        <f t="shared" si="451"/>
        <v>3.8660140028360004E-2</v>
      </c>
      <c r="P3577">
        <f t="shared" si="452"/>
        <v>3.7661692068926528E-2</v>
      </c>
      <c r="Q3577">
        <f t="shared" si="450"/>
        <v>3121.0307797994301</v>
      </c>
    </row>
    <row r="3578" spans="1:17">
      <c r="A3578" s="842">
        <v>43980</v>
      </c>
      <c r="B3578">
        <v>9402.9891549999993</v>
      </c>
      <c r="C3578">
        <v>25471.66849</v>
      </c>
      <c r="D3578">
        <v>1.6477090000000001</v>
      </c>
      <c r="E3578">
        <f>LN(D3578/参数实验室!$E$53)/参数实验室!$E$55</f>
        <v>-0.10381623128419587</v>
      </c>
      <c r="F3578">
        <f t="shared" si="444"/>
        <v>2.7088905527935814</v>
      </c>
      <c r="G3578">
        <f>LN(F3578/参数实验室!$E$58)/参数实验室!$E$59</f>
        <v>0.332507583063265</v>
      </c>
      <c r="H3578" s="905">
        <f>INDEX(神经网络!$F$10:$BN$70,MATCH(ROUND(G3578*2,1)/2,神经网络!$D$10:$D$70,0),MATCH(ROUND(E3578*2,1)/2,神经网络!$F$8:$BN$8,0))</f>
        <v>1.2634929609137819</v>
      </c>
      <c r="I3578">
        <f t="shared" si="445"/>
        <v>2511062.472648175</v>
      </c>
      <c r="J3578">
        <f t="shared" si="446"/>
        <v>3752.0406827341103</v>
      </c>
      <c r="K3578">
        <f t="shared" si="447"/>
        <v>669.25246418659958</v>
      </c>
      <c r="L3578">
        <f>MIN(MAX(L3577*(1+MAX(MIN(((B3578-B3577)/B3577)/($K$7*卓尔金历!$O$8),0),-卓尔金历!$N$11))+MIN(MAX(((B3578-B3577)/B3577)/($K$7*卓尔金历!$O$8),0),卓尔金历!$N$11),0),1)</f>
        <v>0.67649759565465195</v>
      </c>
      <c r="M3578">
        <f t="shared" si="448"/>
        <v>377684.07625333825</v>
      </c>
      <c r="N3578">
        <f t="shared" si="449"/>
        <v>-1.099439160630696E-2</v>
      </c>
      <c r="O3578">
        <f t="shared" si="451"/>
        <v>3.7210479688342429E-2</v>
      </c>
      <c r="P3578">
        <f t="shared" si="452"/>
        <v>1</v>
      </c>
      <c r="Q3578">
        <f t="shared" si="450"/>
        <v>3119.4629636634941</v>
      </c>
    </row>
    <row r="3579" spans="1:17">
      <c r="A3579" s="842">
        <v>43981</v>
      </c>
      <c r="B3579">
        <v>9536.7642969999997</v>
      </c>
      <c r="C3579">
        <v>27037.52072</v>
      </c>
      <c r="D3579">
        <v>1.6921539999999999</v>
      </c>
      <c r="E3579">
        <f>LN(D3579/参数实验室!$E$53)/参数实验室!$E$55</f>
        <v>-7.2415405319318518E-2</v>
      </c>
      <c r="F3579">
        <f t="shared" si="444"/>
        <v>2.8350832502492751</v>
      </c>
      <c r="G3579">
        <f>LN(F3579/参数实验室!$E$58)/参数实验室!$E$59</f>
        <v>0.35640531133645637</v>
      </c>
      <c r="H3579" s="905">
        <f>INDEX(神经网络!$F$10:$BN$70,MATCH(ROUND(G3579*2,1)/2,神经网络!$D$10:$D$70,0),MATCH(ROUND(E3579*2,1)/2,神经网络!$F$8:$BN$8,0))</f>
        <v>1.3719776733009956</v>
      </c>
      <c r="I3579">
        <f t="shared" si="445"/>
        <v>2556200.2146455245</v>
      </c>
      <c r="J3579">
        <f t="shared" si="446"/>
        <v>3805.4204927975552</v>
      </c>
      <c r="K3579">
        <f t="shared" si="447"/>
        <v>671.72608637694429</v>
      </c>
      <c r="L3579">
        <f>MIN(MAX(L3578*(1+MAX(MIN(((B3579-B3578)/B3578)/($K$7*卓尔金历!$O$8),0),-卓尔金历!$N$11))+MIN(MAX(((B3579-B3578)/B3578)/($K$7*卓尔金历!$O$8),0),卓尔金历!$N$11),0),1)</f>
        <v>1</v>
      </c>
      <c r="M3579">
        <f t="shared" si="448"/>
        <v>382276.87319086317</v>
      </c>
      <c r="N3579">
        <f t="shared" si="449"/>
        <v>1.4226874007279488E-2</v>
      </c>
      <c r="O3579">
        <f t="shared" si="451"/>
        <v>3.6935253844638499E-2</v>
      </c>
      <c r="P3579">
        <f t="shared" si="452"/>
        <v>1</v>
      </c>
      <c r="Q3579">
        <f t="shared" si="450"/>
        <v>3175.5370422488973</v>
      </c>
    </row>
    <row r="3580" spans="1:17">
      <c r="A3580" s="842">
        <v>43982</v>
      </c>
      <c r="B3580">
        <v>9480.3063509999993</v>
      </c>
      <c r="C3580">
        <v>29013.986349999999</v>
      </c>
      <c r="D3580">
        <v>1.6470499999999999</v>
      </c>
      <c r="E3580">
        <f>LN(D3580/参数实验室!$E$53)/参数实验室!$E$55</f>
        <v>-0.10428816710599376</v>
      </c>
      <c r="F3580">
        <f t="shared" si="444"/>
        <v>3.0604481834006929</v>
      </c>
      <c r="G3580">
        <f>LN(F3580/参数实验室!$E$58)/参数实验室!$E$59</f>
        <v>0.39655143303748935</v>
      </c>
      <c r="H3580" s="905">
        <f>INDEX(神经网络!$F$10:$BN$70,MATCH(ROUND(G3580*2,1)/2,神经网络!$D$10:$D$70,0),MATCH(ROUND(E3580*2,1)/2,神经网络!$F$8:$BN$8,0))</f>
        <v>1.3157547336323965</v>
      </c>
      <c r="I3580">
        <f t="shared" si="445"/>
        <v>2535438.3700547065</v>
      </c>
      <c r="J3580">
        <f t="shared" si="446"/>
        <v>3782.8922832289031</v>
      </c>
      <c r="K3580">
        <f t="shared" si="447"/>
        <v>670.23805602272466</v>
      </c>
      <c r="L3580">
        <f>MIN(MAX(L3579*(1+MAX(MIN(((B3580-B3579)/B3579)/($K$7*卓尔金历!$O$8),0),-卓尔金历!$N$11))+MIN(MAX(((B3580-B3579)/B3579)/($K$7*卓尔金历!$O$8),0),卓尔金历!$N$11),0),1)</f>
        <v>0.82580714559029311</v>
      </c>
      <c r="M3580">
        <f t="shared" si="448"/>
        <v>379171.962634022</v>
      </c>
      <c r="N3580">
        <f t="shared" si="449"/>
        <v>-5.9200316000009084E-3</v>
      </c>
      <c r="O3580">
        <f t="shared" si="451"/>
        <v>2.7996085383190643E-2</v>
      </c>
      <c r="P3580">
        <f t="shared" si="452"/>
        <v>1</v>
      </c>
      <c r="Q3580">
        <f t="shared" si="450"/>
        <v>3149.744850312672</v>
      </c>
    </row>
    <row r="3581" spans="1:17">
      <c r="A3581" s="842">
        <v>43983</v>
      </c>
      <c r="B3581">
        <v>9542.0766710000007</v>
      </c>
      <c r="C3581">
        <v>31709.97349</v>
      </c>
      <c r="D3581">
        <v>1.7745629999999999</v>
      </c>
      <c r="E3581">
        <f>LN(D3581/参数实验室!$E$53)/参数实验室!$E$55</f>
        <v>-1.6315871269059787E-2</v>
      </c>
      <c r="F3581">
        <f t="shared" si="444"/>
        <v>3.3231732025767537</v>
      </c>
      <c r="G3581">
        <f>LN(F3581/参数实验室!$E$58)/参数实验室!$E$59</f>
        <v>0.43977775069044617</v>
      </c>
      <c r="H3581" s="905">
        <f>INDEX(神经网络!$F$10:$BN$70,MATCH(ROUND(G3581*2,1)/2,神经网络!$D$10:$D$70,0),MATCH(ROUND(E3581*2,1)/2,神经网络!$F$8:$BN$8,0))</f>
        <v>1.5960503408284099</v>
      </c>
      <c r="I3581">
        <f t="shared" si="445"/>
        <v>2557174.663033566</v>
      </c>
      <c r="J3581">
        <f t="shared" si="446"/>
        <v>3807.5402701408384</v>
      </c>
      <c r="K3581">
        <f t="shared" si="447"/>
        <v>671.60804130877329</v>
      </c>
      <c r="L3581">
        <f>MIN(MAX(L3580*(1+MAX(MIN(((B3581-B3580)/B3580)/($K$7*卓尔金历!$O$8),0),-卓尔金历!$N$11))+MIN(MAX(((B3581-B3580)/B3580)/($K$7*卓尔金历!$O$8),0),卓尔金历!$N$11),0),1)</f>
        <v>1</v>
      </c>
      <c r="M3581">
        <f t="shared" si="448"/>
        <v>381856.36290351034</v>
      </c>
      <c r="N3581">
        <f t="shared" si="449"/>
        <v>6.5156459836855172E-3</v>
      </c>
      <c r="O3581">
        <f t="shared" si="451"/>
        <v>2.7545604510224121E-2</v>
      </c>
      <c r="P3581">
        <f t="shared" si="452"/>
        <v>1</v>
      </c>
      <c r="Q3581">
        <f t="shared" si="450"/>
        <v>3176.7475878604096</v>
      </c>
    </row>
    <row r="3582" spans="1:17">
      <c r="A3582" s="842">
        <v>43984</v>
      </c>
      <c r="B3582">
        <v>9481.8319350000002</v>
      </c>
      <c r="C3582">
        <v>35661.682690000001</v>
      </c>
      <c r="D3582">
        <v>1.655559</v>
      </c>
      <c r="E3582">
        <f>LN(D3582/参数实验室!$E$53)/参数实验室!$E$55</f>
        <v>-9.820900813487253E-2</v>
      </c>
      <c r="F3582">
        <f t="shared" si="444"/>
        <v>3.7610540805266868</v>
      </c>
      <c r="G3582">
        <f>LN(F3582/参数实验室!$E$58)/参数实验室!$E$59</f>
        <v>0.50474373713166187</v>
      </c>
      <c r="H3582" s="905">
        <f>INDEX(神经网络!$F$10:$BN$70,MATCH(ROUND(G3582*2,1)/2,神经网络!$D$10:$D$70,0),MATCH(ROUND(E3582*2,1)/2,神经网络!$F$8:$BN$8,0))</f>
        <v>1.4236970686967139</v>
      </c>
      <c r="I3582">
        <f t="shared" si="445"/>
        <v>2531406.516484471</v>
      </c>
      <c r="J3582">
        <f t="shared" si="446"/>
        <v>3783.5010314831629</v>
      </c>
      <c r="K3582">
        <f t="shared" si="447"/>
        <v>669.06457680867584</v>
      </c>
      <c r="L3582">
        <f>MIN(MAX(L3581*(1+MAX(MIN(((B3582-B3581)/B3581)/($K$7*卓尔金历!$O$8),0),-卓尔金历!$N$11))+MIN(MAX(((B3582-B3581)/B3581)/($K$7*卓尔金历!$O$8),0),卓尔金历!$N$11),0),1)</f>
        <v>0.81422703414309627</v>
      </c>
      <c r="M3582">
        <f t="shared" si="448"/>
        <v>378008.47137609735</v>
      </c>
      <c r="N3582">
        <f t="shared" si="449"/>
        <v>-6.3135875006218077E-3</v>
      </c>
      <c r="O3582">
        <f t="shared" si="451"/>
        <v>2.7623831818358993E-2</v>
      </c>
      <c r="P3582">
        <f t="shared" si="452"/>
        <v>1</v>
      </c>
      <c r="Q3582">
        <f t="shared" si="450"/>
        <v>3144.7361267049318</v>
      </c>
    </row>
    <row r="3583" spans="1:17">
      <c r="A3583" s="842">
        <v>43985</v>
      </c>
      <c r="B3583">
        <v>9568.6651029999994</v>
      </c>
      <c r="C3583">
        <v>39579.199529999998</v>
      </c>
      <c r="D3583">
        <v>1.6769970000000001</v>
      </c>
      <c r="E3583">
        <f>LN(D3583/参数实验室!$E$53)/参数实验室!$E$55</f>
        <v>-8.3030329111142123E-2</v>
      </c>
      <c r="F3583">
        <f t="shared" si="444"/>
        <v>4.1363344943058982</v>
      </c>
      <c r="G3583">
        <f>LN(F3583/参数实验室!$E$58)/参数实验室!$E$59</f>
        <v>0.5546629983487269</v>
      </c>
      <c r="H3583" s="905">
        <f>INDEX(神经网络!$F$10:$BN$70,MATCH(ROUND(G3583*2,1)/2,神经网络!$D$10:$D$70,0),MATCH(ROUND(E3583*2,1)/2,神经网络!$F$8:$BN$8,0))</f>
        <v>1.4827232043085163</v>
      </c>
      <c r="I3583">
        <f t="shared" si="445"/>
        <v>2564410.9951746627</v>
      </c>
      <c r="J3583">
        <f t="shared" si="446"/>
        <v>3818.1497557958396</v>
      </c>
      <c r="K3583">
        <f t="shared" si="447"/>
        <v>671.63709104965346</v>
      </c>
      <c r="L3583">
        <f>MIN(MAX(L3582*(1+MAX(MIN(((B3583-B3582)/B3582)/($K$7*卓尔金历!$O$8),0),-卓尔金历!$N$11))+MIN(MAX(((B3583-B3582)/B3582)/($K$7*卓尔金历!$O$8),0),卓尔金历!$N$11),0),1)</f>
        <v>1</v>
      </c>
      <c r="M3583">
        <f t="shared" si="448"/>
        <v>382021.36857443943</v>
      </c>
      <c r="N3583">
        <f t="shared" si="449"/>
        <v>9.1578471961177195E-3</v>
      </c>
      <c r="O3583">
        <f t="shared" si="451"/>
        <v>2.7101434386447357E-2</v>
      </c>
      <c r="P3583">
        <f t="shared" si="452"/>
        <v>1</v>
      </c>
      <c r="Q3583">
        <f t="shared" si="450"/>
        <v>3185.7371969811707</v>
      </c>
    </row>
    <row r="3584" spans="1:17">
      <c r="A3584" s="842">
        <v>43986</v>
      </c>
      <c r="B3584">
        <v>9816.9138280000006</v>
      </c>
      <c r="C3584">
        <v>43765.725789999997</v>
      </c>
      <c r="D3584">
        <v>1.7049890000000001</v>
      </c>
      <c r="E3584">
        <f>LN(D3584/参数实验室!$E$53)/参数实验室!$E$55</f>
        <v>-6.3500734999982059E-2</v>
      </c>
      <c r="F3584">
        <f t="shared" si="444"/>
        <v>4.4581959826488955</v>
      </c>
      <c r="G3584">
        <f>LN(F3584/参数实验室!$E$58)/参数实验室!$E$59</f>
        <v>0.59399250999482089</v>
      </c>
      <c r="H3584" s="905">
        <f>INDEX(神经网络!$F$10:$BN$70,MATCH(ROUND(G3584*2,1)/2,神经网络!$D$10:$D$70,0),MATCH(ROUND(E3584*2,1)/2,神经网络!$F$8:$BN$8,0))</f>
        <v>1.6480636319264432</v>
      </c>
      <c r="I3584">
        <f t="shared" si="445"/>
        <v>2663057.8825325579</v>
      </c>
      <c r="J3584">
        <f t="shared" si="446"/>
        <v>3917.2075447906923</v>
      </c>
      <c r="K3584">
        <f t="shared" si="447"/>
        <v>679.83578916415388</v>
      </c>
      <c r="L3584">
        <f>MIN(MAX(L3583*(1+MAX(MIN(((B3584-B3583)/B3583)/($K$7*卓尔金历!$O$8),0),-卓尔金历!$N$11))+MIN(MAX(((B3584-B3583)/B3583)/($K$7*卓尔金历!$O$8),0),卓尔金历!$N$11),0),1)</f>
        <v>1</v>
      </c>
      <c r="M3584">
        <f t="shared" si="448"/>
        <v>396716.83626077458</v>
      </c>
      <c r="N3584">
        <f t="shared" si="449"/>
        <v>2.5943924500207403E-2</v>
      </c>
      <c r="O3584">
        <f t="shared" si="451"/>
        <v>2.3682682704715064E-2</v>
      </c>
      <c r="P3584">
        <f t="shared" si="452"/>
        <v>2.4629963377562764E-2</v>
      </c>
      <c r="Q3584">
        <f t="shared" si="450"/>
        <v>3308.2850487154651</v>
      </c>
    </row>
    <row r="3585" spans="1:17">
      <c r="A3585" s="842">
        <v>43987</v>
      </c>
      <c r="B3585">
        <v>9712.565654</v>
      </c>
      <c r="C3585">
        <v>47462.267939999998</v>
      </c>
      <c r="D3585">
        <v>1.674912</v>
      </c>
      <c r="E3585">
        <f>LN(D3585/参数实验室!$E$53)/参数实验室!$E$55</f>
        <v>-8.4498021599771114E-2</v>
      </c>
      <c r="F3585">
        <f t="shared" si="444"/>
        <v>4.8866869610763715</v>
      </c>
      <c r="G3585">
        <f>LN(F3585/参数实验室!$E$58)/参数实验室!$E$59</f>
        <v>0.64215855698967639</v>
      </c>
      <c r="H3585" s="905">
        <f>INDEX(神经网络!$F$10:$BN$70,MATCH(ROUND(G3585*2,1)/2,神经网络!$D$10:$D$70,0),MATCH(ROUND(E3585*2,1)/2,神经网络!$F$8:$BN$8,0))</f>
        <v>1.5802919307239571</v>
      </c>
      <c r="I3585">
        <f t="shared" si="445"/>
        <v>2616406.5066536982</v>
      </c>
      <c r="J3585">
        <f t="shared" si="446"/>
        <v>3875.5698711144623</v>
      </c>
      <c r="K3585">
        <f t="shared" si="447"/>
        <v>675.10239620614095</v>
      </c>
      <c r="L3585">
        <f>MIN(MAX(L3584*(1+MAX(MIN(((B3585-B3584)/B3584)/($K$7*卓尔金历!$O$8),0),-卓尔金历!$N$11))+MIN(MAX(((B3585-B3584)/B3584)/($K$7*卓尔金历!$O$8),0),卓尔金历!$N$11),0),1)</f>
        <v>0.68723641266302726</v>
      </c>
      <c r="M3585">
        <f t="shared" si="448"/>
        <v>389767.16146501945</v>
      </c>
      <c r="N3585">
        <f t="shared" si="449"/>
        <v>-1.0629427519509918E-2</v>
      </c>
      <c r="O3585">
        <f t="shared" si="451"/>
        <v>2.3042750814372712E-2</v>
      </c>
      <c r="P3585">
        <f t="shared" si="452"/>
        <v>0.81573144963486721</v>
      </c>
      <c r="Q3585">
        <f t="shared" si="450"/>
        <v>3306.8576327859905</v>
      </c>
    </row>
    <row r="3586" spans="1:17">
      <c r="A3586" s="842">
        <v>43988</v>
      </c>
      <c r="B3586">
        <v>9658.5344000000005</v>
      </c>
      <c r="C3586">
        <v>50556.43088</v>
      </c>
      <c r="D3586">
        <v>1.67896</v>
      </c>
      <c r="E3586">
        <f>LN(D3586/参数实验室!$E$53)/参数实验室!$E$55</f>
        <v>-8.1650182773131644E-2</v>
      </c>
      <c r="F3586">
        <f t="shared" si="444"/>
        <v>5.2343791289908328</v>
      </c>
      <c r="G3586">
        <f>LN(F3586/参数实验室!$E$58)/参数实验室!$E$59</f>
        <v>0.67823370499050173</v>
      </c>
      <c r="H3586" s="905">
        <f>INDEX(神经网络!$F$10:$BN$70,MATCH(ROUND(G3586*2,1)/2,神经网络!$D$10:$D$70,0),MATCH(ROUND(E3586*2,1)/2,神经网络!$F$8:$BN$8,0))</f>
        <v>1.6188693203286553</v>
      </c>
      <c r="I3586">
        <f t="shared" si="445"/>
        <v>2593405.1409697705</v>
      </c>
      <c r="J3586">
        <f t="shared" si="446"/>
        <v>3854.0099756593731</v>
      </c>
      <c r="K3586">
        <f t="shared" si="447"/>
        <v>672.91085320194873</v>
      </c>
      <c r="L3586">
        <f>MIN(MAX(L3585*(1+MAX(MIN(((B3586-B3585)/B3585)/($K$7*卓尔金历!$O$8),0),-卓尔金历!$N$11))+MIN(MAX(((B3586-B3585)/B3585)/($K$7*卓尔金历!$O$8),0),卓尔金历!$N$11),0),1)</f>
        <v>0.57474391677796155</v>
      </c>
      <c r="M3586">
        <f t="shared" si="448"/>
        <v>387412.33010634012</v>
      </c>
      <c r="N3586">
        <f t="shared" si="449"/>
        <v>-5.5630258702804684E-3</v>
      </c>
      <c r="O3586">
        <f t="shared" si="451"/>
        <v>2.2912541226940149E-2</v>
      </c>
      <c r="P3586">
        <f t="shared" si="452"/>
        <v>1</v>
      </c>
      <c r="Q3586">
        <f t="shared" si="450"/>
        <v>3283.1432892742396</v>
      </c>
    </row>
    <row r="3587" spans="1:17">
      <c r="A3587" s="842">
        <v>43989</v>
      </c>
      <c r="B3587">
        <v>9483.0932049999992</v>
      </c>
      <c r="C3587">
        <v>54535.334179999998</v>
      </c>
      <c r="D3587">
        <v>1.692105</v>
      </c>
      <c r="E3587">
        <f>LN(D3587/参数实验室!$E$53)/参数实验室!$E$55</f>
        <v>-7.2449568135437889E-2</v>
      </c>
      <c r="F3587">
        <f t="shared" si="444"/>
        <v>5.7507959693200128</v>
      </c>
      <c r="G3587">
        <f>LN(F3587/参数实验室!$E$58)/参数实验室!$E$59</f>
        <v>0.72761724152757334</v>
      </c>
      <c r="H3587" s="905">
        <f>INDEX(神经网络!$F$10:$BN$70,MATCH(ROUND(G3587*2,1)/2,神经网络!$D$10:$D$70,0),MATCH(ROUND(E3587*2,1)/2,神经网络!$F$8:$BN$8,0))</f>
        <v>1.7643335524774491</v>
      </c>
      <c r="I3587">
        <f t="shared" si="445"/>
        <v>2517144.1391795785</v>
      </c>
      <c r="J3587">
        <f t="shared" si="446"/>
        <v>3784.0043114799705</v>
      </c>
      <c r="K3587">
        <f t="shared" si="447"/>
        <v>665.2064670071934</v>
      </c>
      <c r="L3587">
        <f>MIN(MAX(L3586*(1+MAX(MIN(((B3587-B3586)/B3586)/($K$7*卓尔金历!$O$8),0),-卓尔金历!$N$11))+MIN(MAX(((B3587-B3586)/B3586)/($K$7*卓尔金历!$O$8),0),卓尔金历!$N$11),0),1)</f>
        <v>0.26755818470296494</v>
      </c>
      <c r="M3587">
        <f t="shared" si="448"/>
        <v>380864.76296264224</v>
      </c>
      <c r="N3587">
        <f t="shared" si="449"/>
        <v>-1.8164370258908148E-2</v>
      </c>
      <c r="O3587">
        <f t="shared" si="451"/>
        <v>2.0796963390512974E-2</v>
      </c>
      <c r="P3587">
        <f t="shared" si="452"/>
        <v>0.16135862680795476</v>
      </c>
      <c r="Q3587">
        <f t="shared" si="450"/>
        <v>3186.6000256300658</v>
      </c>
    </row>
    <row r="3588" spans="1:17">
      <c r="A3588" s="842">
        <v>43990</v>
      </c>
      <c r="B3588">
        <v>9712.2392330000002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444"/>
        <v>6.0482217757166321</v>
      </c>
      <c r="G3588">
        <f>LN(F3588/参数实验室!$E$58)/参数实验室!$E$59</f>
        <v>0.75408354871633287</v>
      </c>
      <c r="H3588" s="905">
        <f>INDEX(神经网络!$F$10:$BN$70,MATCH(ROUND(G3588*2,1)/2,神经网络!$D$10:$D$70,0),MATCH(ROUND(E3588*2,1)/2,神经网络!$F$8:$BN$8,0))</f>
        <v>1.7643335524774491</v>
      </c>
      <c r="I3588">
        <f t="shared" si="445"/>
        <v>2624456.8320438522</v>
      </c>
      <c r="J3588">
        <f t="shared" si="446"/>
        <v>3875.4396205258986</v>
      </c>
      <c r="K3588">
        <f t="shared" si="447"/>
        <v>677.20235354556041</v>
      </c>
      <c r="L3588">
        <f>MIN(MAX(L3587*(1+MAX(MIN(((B3588-B3587)/B3587)/($K$7*卓尔金历!$O$8),0),-卓尔金历!$N$11))+MIN(MAX(((B3588-B3587)/B3587)/($K$7*卓尔金历!$O$8),0),卓尔金历!$N$11),0),1)</f>
        <v>0.97855658799694045</v>
      </c>
      <c r="M3588">
        <f t="shared" si="448"/>
        <v>385209.1853475169</v>
      </c>
      <c r="N3588">
        <f t="shared" si="449"/>
        <v>2.4163637649283344E-2</v>
      </c>
      <c r="O3588">
        <f t="shared" si="451"/>
        <v>2.1230851348265658E-2</v>
      </c>
      <c r="P3588">
        <f t="shared" si="452"/>
        <v>1.8105970456019835E-2</v>
      </c>
      <c r="Q3588">
        <f t="shared" si="450"/>
        <v>3208.5211462804186</v>
      </c>
    </row>
    <row r="3589" spans="1:17">
      <c r="A3589" s="842">
        <v>43991</v>
      </c>
      <c r="B3589">
        <v>9719.701513</v>
      </c>
      <c r="C3589">
        <v>66600.970100000006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453">C3589/B3589</f>
        <v>6.8521620762656035</v>
      </c>
      <c r="G3589">
        <f>LN(F3589/参数实验室!$E$58)/参数实验室!$E$59</f>
        <v>0.8195852947551644</v>
      </c>
      <c r="H3589" s="905">
        <f>INDEX(神经网络!$F$10:$BN$70,MATCH(ROUND(G3589*2,1)/2,神经网络!$D$10:$D$70,0),MATCH(ROUND(E3589*2,1)/2,神经网络!$F$8:$BN$8,0))</f>
        <v>1.7918866569753085</v>
      </c>
      <c r="I3589">
        <f t="shared" si="445"/>
        <v>2628014.5563931051</v>
      </c>
      <c r="J3589">
        <f t="shared" si="446"/>
        <v>3878.4172670683351</v>
      </c>
      <c r="K3589">
        <f t="shared" si="447"/>
        <v>677.59974634694231</v>
      </c>
      <c r="L3589">
        <f>MIN(MAX(L3588*(1+MAX(MIN(((B3589-B3588)/B3588)/($K$7*卓尔金历!$O$8),0),-卓尔金历!$N$11))+MIN(MAX(((B3589-B3588)/B3588)/($K$7*卓尔金历!$O$8),0),卓尔金历!$N$11),0),1)</f>
        <v>1</v>
      </c>
      <c r="M3589">
        <f t="shared" si="448"/>
        <v>385720.17892524478</v>
      </c>
      <c r="N3589">
        <f t="shared" si="449"/>
        <v>7.6833774590771928E-4</v>
      </c>
      <c r="O3589">
        <f t="shared" si="451"/>
        <v>2.122752218317556E-2</v>
      </c>
      <c r="P3589">
        <f t="shared" si="452"/>
        <v>1</v>
      </c>
      <c r="Q3589">
        <f t="shared" si="450"/>
        <v>3208.599897914793</v>
      </c>
    </row>
    <row r="3590" spans="1:17">
      <c r="A3590" s="842">
        <v>43992</v>
      </c>
      <c r="B3590">
        <v>9774.5239720000009</v>
      </c>
      <c r="C3590">
        <v>72959.133870000005</v>
      </c>
      <c r="D3590">
        <v>1.7112860000000001</v>
      </c>
      <c r="E3590">
        <f>LN(D3590/参数实验室!$E$53)/参数实验室!$E$55</f>
        <v>-5.915160350992886E-2</v>
      </c>
      <c r="F3590">
        <f t="shared" si="453"/>
        <v>7.4642135084018388</v>
      </c>
      <c r="G3590">
        <f>LN(F3590/参数实验室!$E$58)/参数实验室!$E$59</f>
        <v>0.86448962023516684</v>
      </c>
      <c r="H3590" s="905">
        <f>INDEX(神经网络!$F$10:$BN$70,MATCH(ROUND(G3590*2,1)/2,神经网络!$D$10:$D$70,0),MATCH(ROUND(E3590*2,1)/2,神经网络!$F$8:$BN$8,0))</f>
        <v>1.8150084261714983</v>
      </c>
      <c r="I3590">
        <f t="shared" si="445"/>
        <v>2654575.52357603</v>
      </c>
      <c r="J3590">
        <f t="shared" si="446"/>
        <v>3900.2928741869659</v>
      </c>
      <c r="K3590">
        <f t="shared" si="447"/>
        <v>680.60927966323266</v>
      </c>
      <c r="L3590">
        <f>MIN(MAX(L3589*(1+MAX(MIN(((B3590-B3589)/B3589)/($K$7*卓尔金历!$O$8),0),-卓尔金历!$N$11))+MIN(MAX(((B3590-B3589)/B3589)/($K$7*卓尔金历!$O$8),0),卓尔金历!$N$11),0),1)</f>
        <v>1</v>
      </c>
      <c r="M3590">
        <f t="shared" si="448"/>
        <v>389618.59759621538</v>
      </c>
      <c r="N3590">
        <f t="shared" si="449"/>
        <v>5.6403438857331595E-3</v>
      </c>
      <c r="O3590">
        <f t="shared" si="451"/>
        <v>2.029698900678447E-2</v>
      </c>
      <c r="P3590">
        <f t="shared" si="452"/>
        <v>1</v>
      </c>
      <c r="Q3590">
        <f t="shared" si="450"/>
        <v>3241.028758091511</v>
      </c>
    </row>
    <row r="3591" spans="1:17">
      <c r="A3591" s="842">
        <v>43993</v>
      </c>
      <c r="B3591">
        <v>9532.5403509999996</v>
      </c>
      <c r="C3591">
        <v>70925.846120000002</v>
      </c>
      <c r="D3591">
        <v>1.6065199999999999</v>
      </c>
      <c r="E3591">
        <f>LN(D3591/参数实验室!$E$53)/参数实验室!$E$55</f>
        <v>-0.13368226191475924</v>
      </c>
      <c r="F3591">
        <f t="shared" si="453"/>
        <v>7.440392960157741</v>
      </c>
      <c r="G3591">
        <f>LN(F3591/参数实验室!$E$58)/参数实验室!$E$59</f>
        <v>0.86281197490781425</v>
      </c>
      <c r="H3591" s="905">
        <f>INDEX(神经网络!$F$10:$BN$70,MATCH(ROUND(G3591*2,1)/2,神经网络!$D$10:$D$70,0),MATCH(ROUND(E3591*2,1)/2,神经网络!$F$8:$BN$8,0))</f>
        <v>1.5909715213208642</v>
      </c>
      <c r="I3591">
        <f t="shared" si="445"/>
        <v>2535296.4969644272</v>
      </c>
      <c r="J3591">
        <f t="shared" si="446"/>
        <v>3803.7350269342624</v>
      </c>
      <c r="K3591">
        <f t="shared" si="447"/>
        <v>666.52815693311516</v>
      </c>
      <c r="L3591">
        <f>MIN(MAX(L3590*(1+MAX(MIN(((B3591-B3590)/B3590)/($K$7*卓尔金历!$O$8),0),-卓尔金历!$N$11))+MIN(MAX(((B3591-B3590)/B3590)/($K$7*卓尔金历!$O$8),0),卓尔金历!$N$11),0),1)</f>
        <v>0.27155516893586185</v>
      </c>
      <c r="M3591">
        <f t="shared" si="448"/>
        <v>372111.72063667449</v>
      </c>
      <c r="N3591">
        <f t="shared" si="449"/>
        <v>-2.4756563254966172E-2</v>
      </c>
      <c r="O3591">
        <f t="shared" si="451"/>
        <v>1.958724024484014E-2</v>
      </c>
      <c r="P3591">
        <f t="shared" si="452"/>
        <v>1.5543184740402121E-2</v>
      </c>
      <c r="Q3591">
        <f t="shared" si="450"/>
        <v>3095.3984107715792</v>
      </c>
    </row>
    <row r="3592" spans="1:17">
      <c r="A3592" s="842">
        <v>43994</v>
      </c>
      <c r="B3592">
        <v>9422.0892430000004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453"/>
        <v>7.2933390819932402</v>
      </c>
      <c r="G3592">
        <f>LN(F3592/参数实验室!$E$58)/参数实验室!$E$59</f>
        <v>0.85233474004618615</v>
      </c>
      <c r="H3592" s="905">
        <f>INDEX(神经网络!$F$10:$BN$70,MATCH(ROUND(G3592*2,1)/2,神经网络!$D$10:$D$70,0),MATCH(ROUND(E3592*2,1)/2,神经网络!$F$8:$BN$8,0))</f>
        <v>1.7023988810205946</v>
      </c>
      <c r="I3592">
        <f t="shared" si="445"/>
        <v>2488560.3842842109</v>
      </c>
      <c r="J3592">
        <f t="shared" si="446"/>
        <v>3759.662121623222</v>
      </c>
      <c r="K3592">
        <f t="shared" si="447"/>
        <v>661.91064616460346</v>
      </c>
      <c r="L3592">
        <f>MIN(MAX(L3591*(1+MAX(MIN(((B3592-B3591)/B3591)/($K$7*卓尔金历!$O$8),0),-卓尔金历!$N$11))+MIN(MAX(((B3592-B3591)/B3591)/($K$7*卓尔金历!$O$8),0),卓尔金历!$N$11),0),1)</f>
        <v>0.17897332862960702</v>
      </c>
      <c r="M3592">
        <f t="shared" si="448"/>
        <v>370248.96771327499</v>
      </c>
      <c r="N3592">
        <f t="shared" si="449"/>
        <v>-1.1586744344429925E-2</v>
      </c>
      <c r="O3592">
        <f t="shared" si="451"/>
        <v>1.9678516628993763E-2</v>
      </c>
      <c r="P3592">
        <f t="shared" si="452"/>
        <v>0.55962772995789833</v>
      </c>
      <c r="Q3592">
        <f t="shared" si="450"/>
        <v>3094.5114990502348</v>
      </c>
    </row>
    <row r="3593" spans="1:17">
      <c r="A3593" s="842">
        <v>43995</v>
      </c>
      <c r="B3593">
        <v>9439.9832920000008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453"/>
        <v>7.0552747277044645</v>
      </c>
      <c r="G3593">
        <f>LN(F3593/参数实验室!$E$58)/参数实验室!$E$59</f>
        <v>0.83491695912547703</v>
      </c>
      <c r="H3593" s="905">
        <f>INDEX(神经网络!$F$10:$BN$70,MATCH(ROUND(G3593*2,1)/2,神经网络!$D$10:$D$70,0),MATCH(ROUND(E3593*2,1)/2,神经网络!$F$8:$BN$8,0))</f>
        <v>1.7023988810205946</v>
      </c>
      <c r="I3593">
        <f t="shared" si="445"/>
        <v>2496606.2154902909</v>
      </c>
      <c r="J3593">
        <f t="shared" si="446"/>
        <v>3766.8023191412776</v>
      </c>
      <c r="K3593">
        <f t="shared" si="447"/>
        <v>662.79193967881099</v>
      </c>
      <c r="L3593">
        <f>MIN(MAX(L3592*(1+MAX(MIN(((B3593-B3592)/B3592)/($K$7*卓尔金历!$O$8),0),-卓尔金历!$N$11))+MIN(MAX(((B3593-B3592)/B3592)/($K$7*卓尔金历!$O$8),0),卓尔金历!$N$11),0),1)</f>
        <v>0.23485478546674704</v>
      </c>
      <c r="M3593">
        <f t="shared" si="448"/>
        <v>370463.2098572168</v>
      </c>
      <c r="N3593">
        <f t="shared" si="449"/>
        <v>1.8991593624837044E-3</v>
      </c>
      <c r="O3593">
        <f t="shared" si="451"/>
        <v>1.9674973795880634E-2</v>
      </c>
      <c r="P3593">
        <f t="shared" si="452"/>
        <v>1</v>
      </c>
      <c r="Q3593">
        <f t="shared" si="450"/>
        <v>3100.1105453759051</v>
      </c>
    </row>
    <row r="3594" spans="1:17">
      <c r="A3594" s="842">
        <v>43996</v>
      </c>
      <c r="B3594">
        <v>9435.0926240000008</v>
      </c>
      <c r="C3594">
        <v>64526.546520000004</v>
      </c>
      <c r="D3594">
        <v>1.6168739999999999</v>
      </c>
      <c r="E3594">
        <f>LN(D3594/参数实验室!$E$53)/参数实验室!$E$55</f>
        <v>-0.12610316540977509</v>
      </c>
      <c r="F3594">
        <f t="shared" si="453"/>
        <v>6.8389944954927238</v>
      </c>
      <c r="G3594">
        <f>LN(F3594/参数实验室!$E$58)/参数实验室!$E$59</f>
        <v>0.8185757291861947</v>
      </c>
      <c r="H3594" s="905">
        <f>INDEX(神经网络!$F$10:$BN$70,MATCH(ROUND(G3594*2,1)/2,神经网络!$D$10:$D$70,0),MATCH(ROUND(E3594*2,1)/2,神经网络!$F$8:$BN$8,0))</f>
        <v>1.5677220959738425</v>
      </c>
      <c r="I3594">
        <f t="shared" si="445"/>
        <v>2494404.2610500441</v>
      </c>
      <c r="J3594">
        <f t="shared" si="446"/>
        <v>3764.850813614762</v>
      </c>
      <c r="K3594">
        <f t="shared" si="447"/>
        <v>662.55062538721984</v>
      </c>
      <c r="L3594">
        <f>MIN(MAX(L3593*(1+MAX(MIN(((B3594-B3593)/B3593)/($K$7*卓尔金历!$O$8),0),-卓尔金历!$N$11))+MIN(MAX(((B3594-B3593)/B3593)/($K$7*卓尔金历!$O$8),0),卓尔金历!$N$11),0),1)</f>
        <v>0.2312746234459056</v>
      </c>
      <c r="M3594">
        <f t="shared" si="448"/>
        <v>370386.47321694042</v>
      </c>
      <c r="N3594">
        <f t="shared" si="449"/>
        <v>-5.1808015424610403E-4</v>
      </c>
      <c r="O3594">
        <f t="shared" si="451"/>
        <v>1.9328522510829855E-2</v>
      </c>
      <c r="P3594">
        <f t="shared" si="452"/>
        <v>1</v>
      </c>
      <c r="Q3594">
        <f t="shared" si="450"/>
        <v>3097.3763127451075</v>
      </c>
    </row>
    <row r="3595" spans="1:17">
      <c r="A3595" s="842">
        <v>43997</v>
      </c>
      <c r="B3595">
        <v>9307.6214980000004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453"/>
        <v>6.8754624093546264</v>
      </c>
      <c r="G3595">
        <f>LN(F3595/参数实验室!$E$58)/参数实验室!$E$59</f>
        <v>0.82136699934413648</v>
      </c>
      <c r="H3595" s="905">
        <f>INDEX(神经网络!$F$10:$BN$70,MATCH(ROUND(G3595*2,1)/2,神经网络!$D$10:$D$70,0),MATCH(ROUND(E3595*2,1)/2,神经网络!$F$8:$BN$8,0))</f>
        <v>1.679221162510568</v>
      </c>
      <c r="I3595">
        <f t="shared" si="445"/>
        <v>2441571.7109757815</v>
      </c>
      <c r="J3595">
        <f t="shared" si="446"/>
        <v>3713.986472207795</v>
      </c>
      <c r="K3595">
        <f t="shared" si="447"/>
        <v>657.39919335903744</v>
      </c>
      <c r="L3595">
        <f>MIN(MAX(L3594*(1+MAX(MIN(((B3595-B3594)/B3594)/($K$7*卓尔金历!$O$8),0),-卓尔金历!$N$11))+MIN(MAX(((B3595-B3594)/B3594)/($K$7*卓尔金历!$O$8),0),卓尔金历!$N$11),0),1)</f>
        <v>0.13933558707359864</v>
      </c>
      <c r="M3595">
        <f t="shared" si="448"/>
        <v>368572.13673331501</v>
      </c>
      <c r="N3595">
        <f t="shared" si="449"/>
        <v>-1.351032057446396E-2</v>
      </c>
      <c r="O3595">
        <f t="shared" si="451"/>
        <v>1.8160554734335196E-2</v>
      </c>
      <c r="P3595">
        <f t="shared" si="452"/>
        <v>0.32084390095477572</v>
      </c>
      <c r="Q3595">
        <f t="shared" si="450"/>
        <v>3031.7725564906768</v>
      </c>
    </row>
    <row r="3596" spans="1:17">
      <c r="A3596" s="842">
        <v>43998</v>
      </c>
      <c r="B3596">
        <v>9457.8242740000005</v>
      </c>
      <c r="C3596">
        <v>61896.123480000002</v>
      </c>
      <c r="D3596">
        <v>1.6460269999999999</v>
      </c>
      <c r="E3596">
        <f>LN(D3596/参数实验室!$E$53)/参数实验室!$E$55</f>
        <v>-0.10502115185394036</v>
      </c>
      <c r="F3596">
        <f t="shared" si="453"/>
        <v>6.5444357694565474</v>
      </c>
      <c r="G3596">
        <f>LN(F3596/参数实验室!$E$58)/参数实验室!$E$59</f>
        <v>0.79546875204246981</v>
      </c>
      <c r="H3596" s="905">
        <f>INDEX(神经网络!$F$10:$BN$70,MATCH(ROUND(G3596*2,1)/2,神经网络!$D$10:$D$70,0),MATCH(ROUND(E3596*2,1)/2,神经网络!$F$8:$BN$8,0))</f>
        <v>1.679221162510568</v>
      </c>
      <c r="I3596">
        <f t="shared" si="445"/>
        <v>2507734.9302653391</v>
      </c>
      <c r="J3596">
        <f t="shared" si="446"/>
        <v>3773.9213415266568</v>
      </c>
      <c r="K3596">
        <f t="shared" si="447"/>
        <v>664.49051353330276</v>
      </c>
      <c r="L3596">
        <f>MIN(MAX(L3595*(1+MAX(MIN(((B3596-B3595)/B3595)/($K$7*卓尔金历!$O$8),0),-卓尔金历!$N$11))+MIN(MAX(((B3596-B3595)/B3595)/($K$7*卓尔金历!$O$8),0),卓尔金历!$N$11),0),1)</f>
        <v>0.61417368436497133</v>
      </c>
      <c r="M3596">
        <f t="shared" si="448"/>
        <v>369963.79209194647</v>
      </c>
      <c r="N3596">
        <f t="shared" si="449"/>
        <v>1.6137611099922285E-2</v>
      </c>
      <c r="O3596">
        <f t="shared" si="451"/>
        <v>1.8267613450232294E-2</v>
      </c>
      <c r="P3596">
        <f t="shared" si="452"/>
        <v>0.14438914197346014</v>
      </c>
      <c r="Q3596">
        <f t="shared" si="450"/>
        <v>3058.1320796399714</v>
      </c>
    </row>
    <row r="3597" spans="1:17">
      <c r="A3597" s="842">
        <v>43999</v>
      </c>
      <c r="B3597">
        <v>9398.7756559999998</v>
      </c>
      <c r="C3597">
        <v>61477.704940000003</v>
      </c>
      <c r="D3597">
        <v>1.633473</v>
      </c>
      <c r="E3597">
        <f>LN(D3597/参数实验室!$E$53)/参数实验室!$E$55</f>
        <v>-0.1140534400498331</v>
      </c>
      <c r="F3597">
        <f t="shared" si="453"/>
        <v>6.5410333420134146</v>
      </c>
      <c r="G3597">
        <f>LN(F3597/参数实验室!$E$58)/参数实验室!$E$59</f>
        <v>0.79519581145090956</v>
      </c>
      <c r="H3597" s="905">
        <f>INDEX(神经网络!$F$10:$BN$70,MATCH(ROUND(G3597*2,1)/2,神经网络!$D$10:$D$70,0),MATCH(ROUND(E3597*2,1)/2,神经网络!$F$8:$BN$8,0))</f>
        <v>1.679221162510568</v>
      </c>
      <c r="I3597">
        <f t="shared" si="445"/>
        <v>2481443.8745698328</v>
      </c>
      <c r="J3597">
        <f t="shared" si="446"/>
        <v>3750.3593854993633</v>
      </c>
      <c r="K3597">
        <f t="shared" si="447"/>
        <v>661.65495609947436</v>
      </c>
      <c r="L3597">
        <f>MIN(MAX(L3596*(1+MAX(MIN(((B3597-B3596)/B3596)/($K$7*卓尔金历!$O$8),0),-卓尔金历!$N$11))+MIN(MAX(((B3597-B3596)/B3596)/($K$7*卓尔金历!$O$8),0),卓尔金历!$N$11),0),1)</f>
        <v>0.50134591239608395</v>
      </c>
      <c r="M3597">
        <f t="shared" si="448"/>
        <v>367581.59975991765</v>
      </c>
      <c r="N3597">
        <f t="shared" si="449"/>
        <v>-6.2433617171687274E-3</v>
      </c>
      <c r="O3597">
        <f t="shared" si="451"/>
        <v>1.5438115327490358E-2</v>
      </c>
      <c r="P3597">
        <f t="shared" si="452"/>
        <v>0.9401263608487449</v>
      </c>
      <c r="Q3597">
        <f t="shared" si="450"/>
        <v>3053.5027599834552</v>
      </c>
    </row>
    <row r="3598" spans="1:17">
      <c r="A3598" s="842">
        <v>44000</v>
      </c>
      <c r="B3598">
        <v>9391.2962549999993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453"/>
        <v>6.5109798551446083</v>
      </c>
      <c r="G3598">
        <f>LN(F3598/参数实验室!$E$58)/参数实验室!$E$59</f>
        <v>0.79277875567098266</v>
      </c>
      <c r="H3598" s="905">
        <f>INDEX(神经网络!$F$10:$BN$70,MATCH(ROUND(G3598*2,1)/2,神经网络!$D$10:$D$70,0),MATCH(ROUND(E3598*2,1)/2,神经网络!$F$8:$BN$8,0))</f>
        <v>1.679221162510568</v>
      </c>
      <c r="I3598">
        <f t="shared" si="445"/>
        <v>2478127.9252038104</v>
      </c>
      <c r="J3598">
        <f t="shared" si="446"/>
        <v>3747.3749072263495</v>
      </c>
      <c r="K3598">
        <f t="shared" si="447"/>
        <v>661.29703767430556</v>
      </c>
      <c r="L3598">
        <f>MIN(MAX(L3597*(1+MAX(MIN(((B3598-B3597)/B3597)/($K$7*卓尔金历!$O$8),0),-卓尔金历!$N$11))+MIN(MAX(((B3598-B3597)/B3597)/($K$7*卓尔金历!$O$8),0),卓尔金历!$N$11),0),1)</f>
        <v>0.48960669017008296</v>
      </c>
      <c r="M3598">
        <f t="shared" si="448"/>
        <v>367335.33930609014</v>
      </c>
      <c r="N3598">
        <f t="shared" si="449"/>
        <v>-7.9578460788409181E-4</v>
      </c>
      <c r="O3598">
        <f t="shared" si="451"/>
        <v>1.2939500799882625E-2</v>
      </c>
      <c r="P3598">
        <f t="shared" si="452"/>
        <v>1</v>
      </c>
      <c r="Q3598">
        <f t="shared" si="450"/>
        <v>3049.666677111416</v>
      </c>
    </row>
    <row r="3599" spans="1:17">
      <c r="A3599" s="842">
        <v>44001</v>
      </c>
      <c r="B3599">
        <v>9380.9841460000007</v>
      </c>
      <c r="C3599">
        <v>59987.671569999999</v>
      </c>
      <c r="D3599">
        <v>1.601515</v>
      </c>
      <c r="E3599">
        <f>LN(D3599/参数实验室!$E$53)/参数实验室!$E$55</f>
        <v>-0.13736343732390727</v>
      </c>
      <c r="F3599">
        <f t="shared" si="453"/>
        <v>6.3946032352669953</v>
      </c>
      <c r="G3599">
        <f>LN(F3599/参数实验室!$E$58)/参数实验室!$E$59</f>
        <v>0.78331271376797118</v>
      </c>
      <c r="H3599" s="905">
        <f>INDEX(神经网络!$F$10:$BN$70,MATCH(ROUND(G3599*2,1)/2,神经网络!$D$10:$D$70,0),MATCH(ROUND(E3599*2,1)/2,神经网络!$F$8:$BN$8,0))</f>
        <v>1.5677220959738425</v>
      </c>
      <c r="I3599">
        <f t="shared" si="445"/>
        <v>2473558.5841535213</v>
      </c>
      <c r="J3599">
        <f t="shared" si="446"/>
        <v>3743.2601037468398</v>
      </c>
      <c r="K3599">
        <f t="shared" si="447"/>
        <v>660.80328793545425</v>
      </c>
      <c r="L3599">
        <f>MIN(MAX(L3598*(1+MAX(MIN(((B3599-B3598)/B3598)/($K$7*卓尔金历!$O$8),0),-卓尔金历!$N$11))+MIN(MAX(((B3599-B3598)/B3598)/($K$7*卓尔金历!$O$8),0),卓尔金历!$N$11),0),1)</f>
        <v>0.47378781465505554</v>
      </c>
      <c r="M3599">
        <f t="shared" si="448"/>
        <v>367003.71992240578</v>
      </c>
      <c r="N3599">
        <f t="shared" si="449"/>
        <v>-1.0980495897473528E-3</v>
      </c>
      <c r="O3599">
        <f t="shared" si="451"/>
        <v>1.2727259624996469E-2</v>
      </c>
      <c r="P3599">
        <f t="shared" si="452"/>
        <v>1</v>
      </c>
      <c r="Q3599">
        <f t="shared" si="450"/>
        <v>3044.0434939836609</v>
      </c>
    </row>
    <row r="3600" spans="1:17">
      <c r="A3600" s="842">
        <v>44002</v>
      </c>
      <c r="B3600">
        <v>9261.4525520000007</v>
      </c>
      <c r="C3600">
        <v>59750.018830000001</v>
      </c>
      <c r="D3600">
        <v>1.613435</v>
      </c>
      <c r="E3600">
        <f>LN(D3600/参数实验室!$E$53)/参数实验室!$E$55</f>
        <v>-0.12861510648958888</v>
      </c>
      <c r="F3600">
        <f t="shared" si="453"/>
        <v>6.4514738368007993</v>
      </c>
      <c r="G3600">
        <f>LN(F3600/参数实验室!$E$58)/参数实验室!$E$59</f>
        <v>0.78795988503817727</v>
      </c>
      <c r="H3600" s="905">
        <f>INDEX(神经网络!$F$10:$BN$70,MATCH(ROUND(G3600*2,1)/2,神经网络!$D$10:$D$70,0),MATCH(ROUND(E3600*2,1)/2,神经网络!$F$8:$BN$8,0))</f>
        <v>1.5677220959738425</v>
      </c>
      <c r="I3600">
        <f t="shared" si="445"/>
        <v>2424147.3627720792</v>
      </c>
      <c r="J3600">
        <f t="shared" si="446"/>
        <v>3695.5638450181377</v>
      </c>
      <c r="K3600">
        <f t="shared" si="447"/>
        <v>655.96143496207992</v>
      </c>
      <c r="L3600">
        <f>MIN(MAX(L3599*(1+MAX(MIN(((B3600-B3599)/B3599)/($K$7*卓尔金历!$O$8),0),-卓尔金历!$N$11))+MIN(MAX(((B3600-B3599)/B3599)/($K$7*卓尔金历!$O$8),0),卓尔金历!$N$11),0),1)</f>
        <v>0.29615446443292109</v>
      </c>
      <c r="M3600">
        <f t="shared" si="448"/>
        <v>363530.29639509734</v>
      </c>
      <c r="N3600">
        <f t="shared" si="449"/>
        <v>-1.2741903422890619E-2</v>
      </c>
      <c r="O3600">
        <f t="shared" si="451"/>
        <v>1.2583634247974757E-2</v>
      </c>
      <c r="P3600">
        <f t="shared" si="452"/>
        <v>1.2568182322886709E-2</v>
      </c>
      <c r="Q3600">
        <f t="shared" si="450"/>
        <v>2983.2364009398402</v>
      </c>
    </row>
    <row r="3601" spans="1:17">
      <c r="A3601" s="842">
        <v>44003</v>
      </c>
      <c r="B3601">
        <v>9374.1913220000006</v>
      </c>
      <c r="C3601">
        <v>58347.833579999999</v>
      </c>
      <c r="D3601">
        <v>1.6005860000000001</v>
      </c>
      <c r="E3601">
        <f>LN(D3601/参数实验室!$E$53)/参数实验室!$E$55</f>
        <v>-0.13804798212396216</v>
      </c>
      <c r="F3601">
        <f t="shared" si="453"/>
        <v>6.2243058175125219</v>
      </c>
      <c r="G3601">
        <f>LN(F3601/参数实验室!$E$58)/参数实验室!$E$59</f>
        <v>0.76914560713779689</v>
      </c>
      <c r="H3601" s="905">
        <f>INDEX(神经网络!$F$10:$BN$70,MATCH(ROUND(G3601*2,1)/2,神经网络!$D$10:$D$70,0),MATCH(ROUND(E3601*2,1)/2,神经网络!$F$8:$BN$8,0))</f>
        <v>1.5400242335980621</v>
      </c>
      <c r="I3601">
        <f t="shared" si="445"/>
        <v>2470409.1367568416</v>
      </c>
      <c r="J3601">
        <f t="shared" si="446"/>
        <v>3740.5495878057354</v>
      </c>
      <c r="K3601">
        <f t="shared" si="447"/>
        <v>660.44015157837327</v>
      </c>
      <c r="L3601">
        <f>MIN(MAX(L3600*(1+MAX(MIN(((B3601-B3600)/B3600)/($K$7*卓尔金历!$O$8),0),-卓尔金历!$N$11))+MIN(MAX(((B3601-B3600)/B3600)/($K$7*卓尔金历!$O$8),0),卓尔金历!$N$11),0),1)</f>
        <v>0.65433377571390716</v>
      </c>
      <c r="M3601">
        <f t="shared" si="448"/>
        <v>365584.87215550727</v>
      </c>
      <c r="N3601">
        <f t="shared" si="449"/>
        <v>1.2172903695938507E-2</v>
      </c>
      <c r="O3601">
        <f t="shared" si="451"/>
        <v>1.2855299732523641E-2</v>
      </c>
      <c r="P3601">
        <f t="shared" si="452"/>
        <v>6.7813675764479817E-2</v>
      </c>
      <c r="Q3601">
        <f t="shared" si="450"/>
        <v>2983.9519236252509</v>
      </c>
    </row>
    <row r="3602" spans="1:17">
      <c r="A3602" s="842">
        <v>44004</v>
      </c>
      <c r="B3602">
        <v>9495.5138790000001</v>
      </c>
      <c r="C3602">
        <v>57414.332040000001</v>
      </c>
      <c r="D3602">
        <v>1.66795</v>
      </c>
      <c r="E3602">
        <f>LN(D3602/参数实验室!$E$53)/参数实验室!$E$55</f>
        <v>-8.9412046743259269E-2</v>
      </c>
      <c r="F3602">
        <f t="shared" si="453"/>
        <v>6.0464691823552439</v>
      </c>
      <c r="G3602">
        <f>LN(F3602/参数实验室!$E$58)/参数实验室!$E$59</f>
        <v>0.7539314397089627</v>
      </c>
      <c r="H3602" s="905">
        <f>INDEX(神经网络!$F$10:$BN$70,MATCH(ROUND(G3602*2,1)/2,神经网络!$D$10:$D$70,0),MATCH(ROUND(E3602*2,1)/2,神经网络!$F$8:$BN$8,0))</f>
        <v>1.6516056188360464</v>
      </c>
      <c r="I3602">
        <f t="shared" si="445"/>
        <v>2519647.5650590193</v>
      </c>
      <c r="J3602">
        <f t="shared" si="446"/>
        <v>3788.9604880092384</v>
      </c>
      <c r="K3602">
        <f t="shared" si="447"/>
        <v>664.99705474175312</v>
      </c>
      <c r="L3602">
        <f>MIN(MAX(L3601*(1+MAX(MIN(((B3602-B3601)/B3601)/($K$7*卓尔金历!$O$8),0),-卓尔金历!$N$11))+MIN(MAX(((B3602-B3601)/B3601)/($K$7*卓尔金历!$O$8),0),卓尔金历!$N$11),0),1)</f>
        <v>1</v>
      </c>
      <c r="M3602">
        <f t="shared" si="448"/>
        <v>370352.72509786393</v>
      </c>
      <c r="N3602">
        <f t="shared" si="449"/>
        <v>1.2942189126785937E-2</v>
      </c>
      <c r="O3602">
        <f t="shared" si="451"/>
        <v>1.309187520257858E-2</v>
      </c>
      <c r="P3602">
        <f t="shared" si="452"/>
        <v>2.4502501946622582E-2</v>
      </c>
      <c r="Q3602">
        <f t="shared" si="450"/>
        <v>2987.9850738990212</v>
      </c>
    </row>
    <row r="3603" spans="1:17">
      <c r="A3603" s="842">
        <v>44005</v>
      </c>
      <c r="B3603">
        <v>9658.9635309999994</v>
      </c>
      <c r="C3603">
        <v>55822.725850000003</v>
      </c>
      <c r="D3603">
        <v>1.654539</v>
      </c>
      <c r="E3603">
        <f>LN(D3603/参数实验室!$E$53)/参数实验室!$E$55</f>
        <v>-9.8936085307173696E-2</v>
      </c>
      <c r="F3603">
        <f t="shared" si="453"/>
        <v>5.7793701850969343</v>
      </c>
      <c r="G3603">
        <f>LN(F3603/参数实验室!$E$58)/参数实验室!$E$59</f>
        <v>0.73021864781779311</v>
      </c>
      <c r="H3603" s="905">
        <f>INDEX(神经网络!$F$10:$BN$70,MATCH(ROUND(G3603*2,1)/2,神经网络!$D$10:$D$70,0),MATCH(ROUND(E3603*2,1)/2,神经网络!$F$8:$BN$8,0))</f>
        <v>1.6516056188360464</v>
      </c>
      <c r="I3603">
        <f t="shared" si="445"/>
        <v>2591280.3238217505</v>
      </c>
      <c r="J3603">
        <f t="shared" si="446"/>
        <v>3854.1812102469776</v>
      </c>
      <c r="K3603">
        <f t="shared" si="447"/>
        <v>672.32965511128634</v>
      </c>
      <c r="L3603">
        <f>MIN(MAX(L3602*(1+MAX(MIN(((B3603-B3602)/B3602)/($K$7*卓尔金历!$O$8),0),-卓尔金历!$N$11))+MIN(MAX(((B3603-B3602)/B3602)/($K$7*卓尔金历!$O$8),0),卓尔金历!$N$11),0),1)</f>
        <v>1</v>
      </c>
      <c r="M3603">
        <f t="shared" si="448"/>
        <v>380881.73232171114</v>
      </c>
      <c r="N3603">
        <f t="shared" si="449"/>
        <v>1.7213355073018195E-2</v>
      </c>
      <c r="O3603">
        <f t="shared" si="451"/>
        <v>1.3516051857273522E-2</v>
      </c>
      <c r="P3603">
        <f t="shared" si="452"/>
        <v>9.9261611353909287E-3</v>
      </c>
      <c r="Q3603">
        <f t="shared" si="450"/>
        <v>2990.0664987482942</v>
      </c>
    </row>
    <row r="3604" spans="1:17">
      <c r="A3604" s="842">
        <v>44006</v>
      </c>
      <c r="B3604">
        <v>9195.3709660000004</v>
      </c>
      <c r="C3604">
        <v>55310.457560000003</v>
      </c>
      <c r="D3604">
        <v>1.600438</v>
      </c>
      <c r="E3604">
        <f>LN(D3604/参数实验室!$E$53)/参数实验室!$E$55</f>
        <v>-0.13815707438958236</v>
      </c>
      <c r="F3604">
        <f t="shared" si="453"/>
        <v>6.015032755558325</v>
      </c>
      <c r="G3604">
        <f>LN(F3604/参数实验室!$E$58)/参数实验室!$E$59</f>
        <v>0.7511955328293547</v>
      </c>
      <c r="H3604" s="905">
        <f>INDEX(神经网络!$F$10:$BN$70,MATCH(ROUND(G3604*2,1)/2,神经网络!$D$10:$D$70,0),MATCH(ROUND(E3604*2,1)/2,神经网络!$F$8:$BN$8,0))</f>
        <v>1.5400242335980621</v>
      </c>
      <c r="I3604">
        <f t="shared" si="445"/>
        <v>2385867.9105206234</v>
      </c>
      <c r="J3604">
        <f t="shared" si="446"/>
        <v>3669.1955492597881</v>
      </c>
      <c r="K3604">
        <f t="shared" si="447"/>
        <v>650.24277896607089</v>
      </c>
      <c r="L3604">
        <f>MIN(MAX(L3603*(1+MAX(MIN(((B3604-B3603)/B3603)/($K$7*卓尔金历!$O$8),0),-卓尔金历!$N$11))+MIN(MAX(((B3604-B3603)/B3603)/($K$7*卓尔金历!$O$8),0),卓尔金历!$N$11),0),1)</f>
        <v>0</v>
      </c>
      <c r="M3604">
        <f t="shared" si="448"/>
        <v>350688.99898472987</v>
      </c>
      <c r="N3604">
        <f t="shared" si="449"/>
        <v>-4.7996098495673989E-2</v>
      </c>
      <c r="O3604">
        <f t="shared" si="451"/>
        <v>1.6919669284393847E-2</v>
      </c>
      <c r="P3604">
        <f t="shared" si="452"/>
        <v>0</v>
      </c>
      <c r="Q3604">
        <f t="shared" si="450"/>
        <v>2987.7137559339426</v>
      </c>
    </row>
    <row r="3605" spans="1:17">
      <c r="A3605" s="842">
        <v>44007</v>
      </c>
      <c r="B3605">
        <v>9211.9083659999997</v>
      </c>
      <c r="C3605">
        <v>54695.240100000003</v>
      </c>
      <c r="D3605">
        <v>1.5928359999999999</v>
      </c>
      <c r="E3605">
        <f>LN(D3605/参数实验室!$E$53)/参数实验室!$E$55</f>
        <v>-0.14377419406260594</v>
      </c>
      <c r="F3605">
        <f t="shared" si="453"/>
        <v>5.9374494325055691</v>
      </c>
      <c r="G3605">
        <f>LN(F3605/参数实验室!$E$58)/参数实验室!$E$59</f>
        <v>0.7443818029219742</v>
      </c>
      <c r="H3605" s="905">
        <f>INDEX(神经网络!$F$10:$BN$70,MATCH(ROUND(G3605*2,1)/2,神经网络!$D$10:$D$70,0),MATCH(ROUND(E3605*2,1)/2,神经网络!$F$8:$BN$8,0))</f>
        <v>1.5400242335980621</v>
      </c>
      <c r="I3605">
        <f t="shared" si="445"/>
        <v>2392475.9393256903</v>
      </c>
      <c r="J3605">
        <f t="shared" si="446"/>
        <v>3675.7944080443535</v>
      </c>
      <c r="K3605">
        <f t="shared" si="447"/>
        <v>650.87316474769</v>
      </c>
      <c r="L3605">
        <f>MIN(MAX(L3604*(1+MAX(MIN(((B3605-B3604)/B3604)/($K$7*卓尔金历!$O$8),0),-卓尔金历!$N$11))+MIN(MAX(((B3605-B3604)/B3604)/($K$7*卓尔金历!$O$8),0),卓尔金历!$N$11),0),1)</f>
        <v>5.2918105452831515E-2</v>
      </c>
      <c r="M3605">
        <f t="shared" si="448"/>
        <v>350688.99898472987</v>
      </c>
      <c r="N3605">
        <f t="shared" si="449"/>
        <v>1.7984483781183485E-3</v>
      </c>
      <c r="O3605">
        <f t="shared" si="451"/>
        <v>1.5780818812995898E-2</v>
      </c>
      <c r="P3605">
        <f t="shared" si="452"/>
        <v>1</v>
      </c>
      <c r="Q3605">
        <f t="shared" si="450"/>
        <v>2987.7137559339426</v>
      </c>
    </row>
    <row r="3606" spans="1:17">
      <c r="A3606" s="842">
        <v>44008</v>
      </c>
      <c r="B3606">
        <v>9124.3883239999996</v>
      </c>
      <c r="C3606">
        <v>53768.972099999999</v>
      </c>
      <c r="D3606">
        <v>1.573696</v>
      </c>
      <c r="E3606">
        <f>LN(D3606/参数实验室!$E$53)/参数实验室!$E$55</f>
        <v>-0.15803632821609717</v>
      </c>
      <c r="F3606">
        <f t="shared" si="453"/>
        <v>5.8928851108375957</v>
      </c>
      <c r="G3606">
        <f>LN(F3606/参数实验室!$E$58)/参数实验室!$E$59</f>
        <v>0.74042758253150454</v>
      </c>
      <c r="H3606" s="905">
        <f>INDEX(神经网络!$F$10:$BN$70,MATCH(ROUND(G3606*2,1)/2,神经网络!$D$10:$D$70,0),MATCH(ROUND(E3606*2,1)/2,神经网络!$F$8:$BN$8,0))</f>
        <v>1.5400242335980621</v>
      </c>
      <c r="I3606">
        <f t="shared" si="445"/>
        <v>2357470.700749733</v>
      </c>
      <c r="J3606">
        <f t="shared" si="446"/>
        <v>3640.871602888933</v>
      </c>
      <c r="K3606">
        <f t="shared" si="447"/>
        <v>647.50174075876328</v>
      </c>
      <c r="L3606">
        <f>MIN(MAX(L3605*(1+MAX(MIN(((B3606-B3605)/B3605)/($K$7*卓尔金历!$O$8),0),-卓尔金历!$N$11))+MIN(MAX(((B3606-B3605)/B3605)/($K$7*卓尔金历!$O$8),0),卓尔金历!$N$11),0),1)</f>
        <v>3.8124688213405998E-2</v>
      </c>
      <c r="M3606">
        <f t="shared" si="448"/>
        <v>350417.47269024007</v>
      </c>
      <c r="N3606">
        <f t="shared" si="449"/>
        <v>-9.5007503899002758E-3</v>
      </c>
      <c r="O3606">
        <f t="shared" si="451"/>
        <v>1.5756300050204466E-2</v>
      </c>
      <c r="P3606">
        <f t="shared" si="452"/>
        <v>0.52963335838946823</v>
      </c>
      <c r="Q3606">
        <f t="shared" si="450"/>
        <v>2943.9993631979328</v>
      </c>
    </row>
    <row r="3607" spans="1:17">
      <c r="A3607" s="842">
        <v>44009</v>
      </c>
      <c r="B3607">
        <v>9111.4974600000005</v>
      </c>
      <c r="C3607">
        <v>53528.596440000001</v>
      </c>
      <c r="D3607">
        <v>1.546791</v>
      </c>
      <c r="E3607">
        <f>LN(D3607/参数实验室!$E$53)/参数实验室!$E$55</f>
        <v>-0.17838061909775527</v>
      </c>
      <c r="F3607">
        <f t="shared" si="453"/>
        <v>5.8748407355644474</v>
      </c>
      <c r="G3607">
        <f>LN(F3607/参数实验室!$E$58)/参数实验室!$E$59</f>
        <v>0.73881798168538537</v>
      </c>
      <c r="H3607" s="905">
        <f>INDEX(神经网络!$F$10:$BN$70,MATCH(ROUND(G3607*2,1)/2,神经网络!$D$10:$D$70,0),MATCH(ROUND(E3607*2,1)/2,神经网络!$F$8:$BN$8,0))</f>
        <v>1.4317180302042467</v>
      </c>
      <c r="I3607">
        <f t="shared" si="445"/>
        <v>2352341.4713217788</v>
      </c>
      <c r="J3607">
        <f t="shared" si="446"/>
        <v>3635.7278081481013</v>
      </c>
      <c r="K3607">
        <f t="shared" si="447"/>
        <v>647.00703557892859</v>
      </c>
      <c r="L3607">
        <f>MIN(MAX(L3606*(1+MAX(MIN(((B3607-B3606)/B3606)/($K$7*卓尔金历!$O$8),0),-卓尔金历!$N$11))+MIN(MAX(((B3607-B3606)/B3606)/($K$7*卓尔金历!$O$8),0),卓尔金历!$N$11),0),1)</f>
        <v>3.6539828309892872E-2</v>
      </c>
      <c r="M3607">
        <f t="shared" si="448"/>
        <v>350388.40584655578</v>
      </c>
      <c r="N3607">
        <f t="shared" si="449"/>
        <v>-1.4127921283328161E-3</v>
      </c>
      <c r="O3607">
        <f t="shared" si="451"/>
        <v>1.574699036221721E-2</v>
      </c>
      <c r="P3607">
        <f t="shared" si="452"/>
        <v>1</v>
      </c>
      <c r="Q3607">
        <f t="shared" si="450"/>
        <v>2940.6068709499045</v>
      </c>
    </row>
    <row r="3608" spans="1:17">
      <c r="A3608" s="842">
        <v>44010</v>
      </c>
      <c r="B3608">
        <v>9113.4842779999999</v>
      </c>
      <c r="C3608">
        <v>52731.744440000002</v>
      </c>
      <c r="D3608">
        <v>1.564864</v>
      </c>
      <c r="E3608">
        <f>LN(D3608/参数实验室!$E$53)/参数实验室!$E$55</f>
        <v>-0.16467606628341711</v>
      </c>
      <c r="F3608">
        <f t="shared" si="453"/>
        <v>5.7861233784420651</v>
      </c>
      <c r="G3608">
        <f>LN(F3608/参数实验室!$E$58)/参数实验室!$E$59</f>
        <v>0.73083158166523432</v>
      </c>
      <c r="H3608" s="905">
        <f>INDEX(神经网络!$F$10:$BN$70,MATCH(ROUND(G3608*2,1)/2,神经网络!$D$10:$D$70,0),MATCH(ROUND(E3608*2,1)/2,神经网络!$F$8:$BN$8,0))</f>
        <v>1.5400242335980621</v>
      </c>
      <c r="I3608">
        <f t="shared" ref="I3608:I3671" si="454">I3607*(1+(B3608-B3607)/B3607*H3607)</f>
        <v>2353075.8603618629</v>
      </c>
      <c r="J3608">
        <f t="shared" ref="J3608:J3671" si="455">J3607*B3608/B3607</f>
        <v>3636.5206009337044</v>
      </c>
      <c r="K3608">
        <f t="shared" ref="K3608:K3671" si="456">I3608/J3608</f>
        <v>647.06793074613483</v>
      </c>
      <c r="L3608">
        <f>MIN(MAX(L3607*(1+MAX(MIN(((B3608-B3607)/B3607)/($K$7*卓尔金历!$O$8),0),-卓尔金历!$N$11))+MIN(MAX(((B3608-B3607)/B3607)/($K$7*卓尔金历!$O$8),0),卓尔金历!$N$11),0),1)</f>
        <v>4.2955980227558935E-2</v>
      </c>
      <c r="M3608">
        <f t="shared" ref="M3608:M3671" si="457">M3607*(1+(B3608-B3607)/B3607*H3607*L3607)</f>
        <v>350392.40291929152</v>
      </c>
      <c r="N3608">
        <f t="shared" ref="N3608:N3671" si="458">(B3608-B3607)/B3607</f>
        <v>2.1805614375920625E-4</v>
      </c>
      <c r="O3608">
        <f t="shared" si="451"/>
        <v>1.5366403778645499E-2</v>
      </c>
      <c r="P3608">
        <f t="shared" si="452"/>
        <v>1</v>
      </c>
      <c r="Q3608">
        <f t="shared" ref="Q3608:Q3671" si="459">Q3607*(1+(B3608-B3607)/B3607*H3607*P3607)</f>
        <v>2941.5249134550213</v>
      </c>
    </row>
    <row r="3609" spans="1:17">
      <c r="A3609" s="842">
        <v>44011</v>
      </c>
      <c r="B3609">
        <v>9127.7850180000005</v>
      </c>
      <c r="C3609">
        <v>53123.242330000001</v>
      </c>
      <c r="D3609">
        <v>1.5775250000000001</v>
      </c>
      <c r="E3609">
        <f>LN(D3609/参数实验室!$E$53)/参数实验室!$E$55</f>
        <v>-0.15516932688910712</v>
      </c>
      <c r="F3609">
        <f t="shared" si="453"/>
        <v>5.8199488950759592</v>
      </c>
      <c r="G3609">
        <f>LN(F3609/参数实验室!$E$58)/参数实验室!$E$59</f>
        <v>0.73389093008443274</v>
      </c>
      <c r="H3609" s="905">
        <f>INDEX(神经网络!$F$10:$BN$70,MATCH(ROUND(G3609*2,1)/2,神经网络!$D$10:$D$70,0),MATCH(ROUND(E3609*2,1)/2,神经网络!$F$8:$BN$8,0))</f>
        <v>1.5400242335980621</v>
      </c>
      <c r="I3609">
        <f t="shared" si="454"/>
        <v>2358762.2621879363</v>
      </c>
      <c r="J3609">
        <f t="shared" si="455"/>
        <v>3642.2269733849234</v>
      </c>
      <c r="K3609">
        <f t="shared" si="456"/>
        <v>647.61539558744403</v>
      </c>
      <c r="L3609">
        <f>MIN(MAX(L3608*(1+MAX(MIN(((B3609-B3608)/B3608)/($K$7*卓尔金历!$O$8),0),-卓尔金历!$N$11))+MIN(MAX(((B3609-B3608)/B3608)/($K$7*卓尔金历!$O$8),0),卓尔金历!$N$11),0),1)</f>
        <v>8.9128159480221431E-2</v>
      </c>
      <c r="M3609">
        <f t="shared" si="457"/>
        <v>350428.77598710003</v>
      </c>
      <c r="N3609">
        <f t="shared" si="458"/>
        <v>1.5691846898252353E-3</v>
      </c>
      <c r="O3609">
        <f t="shared" si="451"/>
        <v>1.4264277644617082E-2</v>
      </c>
      <c r="P3609">
        <f t="shared" si="452"/>
        <v>1</v>
      </c>
      <c r="Q3609">
        <f t="shared" si="459"/>
        <v>2948.6333509351198</v>
      </c>
    </row>
    <row r="3610" spans="1:17">
      <c r="A3610" s="842">
        <v>44012</v>
      </c>
      <c r="B3610">
        <v>9170.103556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453"/>
        <v>5.8054782723982576</v>
      </c>
      <c r="G3610">
        <f>LN(F3610/参数实验室!$E$58)/参数实验室!$E$59</f>
        <v>0.73258431680796976</v>
      </c>
      <c r="H3610" s="905">
        <f>INDEX(神经网络!$F$10:$BN$70,MATCH(ROUND(G3610*2,1)/2,神经网络!$D$10:$D$70,0),MATCH(ROUND(E3610*2,1)/2,神经网络!$F$8:$BN$8,0))</f>
        <v>1.5400242335980621</v>
      </c>
      <c r="I3610">
        <f t="shared" si="454"/>
        <v>2375603.6151705519</v>
      </c>
      <c r="J3610">
        <f t="shared" si="455"/>
        <v>3659.113186225592</v>
      </c>
      <c r="K3610">
        <f t="shared" si="456"/>
        <v>649.22933352083828</v>
      </c>
      <c r="L3610">
        <f>MIN(MAX(L3609*(1+MAX(MIN(((B3610-B3609)/B3609)/($K$7*卓尔金历!$O$8),0),-卓尔金历!$N$11))+MIN(MAX(((B3610-B3609)/B3609)/($K$7*卓尔金历!$O$8),0),卓尔金历!$N$11),0),1)</f>
        <v>0.22554612348884667</v>
      </c>
      <c r="M3610">
        <f t="shared" si="457"/>
        <v>350651.77734501427</v>
      </c>
      <c r="N3610">
        <f t="shared" si="458"/>
        <v>4.6362329871428107E-3</v>
      </c>
      <c r="O3610">
        <f t="shared" si="451"/>
        <v>1.4334578166361802E-2</v>
      </c>
      <c r="P3610">
        <f t="shared" si="452"/>
        <v>1</v>
      </c>
      <c r="Q3610">
        <f t="shared" si="459"/>
        <v>2969.6863310829995</v>
      </c>
    </row>
    <row r="3611" spans="1:17">
      <c r="A3611" s="842">
        <v>44013</v>
      </c>
      <c r="B3611">
        <v>9256.5823849999997</v>
      </c>
      <c r="C3611">
        <v>52274.880169999997</v>
      </c>
      <c r="D3611">
        <v>1.5861879999999999</v>
      </c>
      <c r="E3611">
        <f>LN(D3611/参数实验室!$E$53)/参数实验室!$E$55</f>
        <v>-0.14870841978649435</v>
      </c>
      <c r="F3611">
        <f t="shared" si="453"/>
        <v>5.6473197121552978</v>
      </c>
      <c r="G3611">
        <f>LN(F3611/参数实验室!$E$58)/参数实验室!$E$59</f>
        <v>0.71808734631633109</v>
      </c>
      <c r="H3611" s="905">
        <f>INDEX(神经网络!$F$10:$BN$70,MATCH(ROUND(G3611*2,1)/2,神经网络!$D$10:$D$70,0),MATCH(ROUND(E3611*2,1)/2,神经网络!$F$8:$BN$8,0))</f>
        <v>1.5071983116539658</v>
      </c>
      <c r="I3611">
        <f t="shared" si="454"/>
        <v>2410105.0449056383</v>
      </c>
      <c r="J3611">
        <f t="shared" si="455"/>
        <v>3693.6205199313499</v>
      </c>
      <c r="K3611">
        <f t="shared" si="456"/>
        <v>652.50478003908017</v>
      </c>
      <c r="L3611">
        <f>MIN(MAX(L3610*(1+MAX(MIN(((B3611-B3610)/B3610)/($K$7*卓尔金历!$O$8),0),-卓尔金历!$N$11))+MIN(MAX(((B3611-B3610)/B3610)/($K$7*卓尔金历!$O$8),0),卓尔金历!$N$11),0),1)</f>
        <v>0.50303263110885776</v>
      </c>
      <c r="M3611">
        <f t="shared" si="457"/>
        <v>351800.3924594011</v>
      </c>
      <c r="N3611">
        <f t="shared" si="458"/>
        <v>9.4305182566249823E-3</v>
      </c>
      <c r="O3611">
        <f t="shared" si="451"/>
        <v>1.4461294726621518E-2</v>
      </c>
      <c r="P3611">
        <f t="shared" si="452"/>
        <v>0.44798766216119734</v>
      </c>
      <c r="Q3611">
        <f t="shared" si="459"/>
        <v>3012.8157587504811</v>
      </c>
    </row>
    <row r="3612" spans="1:17">
      <c r="A3612" s="842">
        <v>44014</v>
      </c>
      <c r="B3612">
        <v>9075.7096610000008</v>
      </c>
      <c r="C3612">
        <v>51102.782339999998</v>
      </c>
      <c r="D3612">
        <v>1.5610660000000001</v>
      </c>
      <c r="E3612">
        <f>LN(D3612/参数实验室!$E$53)/参数实验室!$E$55</f>
        <v>-0.16754286434059973</v>
      </c>
      <c r="F3612">
        <f t="shared" si="453"/>
        <v>5.6307202685866082</v>
      </c>
      <c r="G3612">
        <f>LN(F3612/参数实验室!$E$58)/参数实验室!$E$59</f>
        <v>0.71654234534524464</v>
      </c>
      <c r="H3612" s="905">
        <f>INDEX(神经网络!$F$10:$BN$70,MATCH(ROUND(G3612*2,1)/2,神经网络!$D$10:$D$70,0),MATCH(ROUND(E3612*2,1)/2,神经网络!$F$8:$BN$8,0))</f>
        <v>1.5071983116539658</v>
      </c>
      <c r="I3612">
        <f t="shared" si="454"/>
        <v>2339126.224225611</v>
      </c>
      <c r="J3612">
        <f t="shared" si="455"/>
        <v>3621.4475324208761</v>
      </c>
      <c r="K3612">
        <f t="shared" si="456"/>
        <v>645.90918501087458</v>
      </c>
      <c r="L3612">
        <f>MIN(MAX(L3611*(1+MAX(MIN(((B3612-B3611)/B3611)/($K$7*卓尔金历!$O$8),0),-卓尔金历!$N$11))+MIN(MAX(((B3612-B3611)/B3611)/($K$7*卓尔金历!$O$8),0),卓尔金历!$N$11),0),1)</f>
        <v>0.21381492485760964</v>
      </c>
      <c r="M3612">
        <f t="shared" si="457"/>
        <v>346588.62193747971</v>
      </c>
      <c r="N3612">
        <f t="shared" si="458"/>
        <v>-1.9539903225308887E-2</v>
      </c>
      <c r="O3612">
        <f t="shared" si="451"/>
        <v>1.4117264487470863E-2</v>
      </c>
      <c r="P3612">
        <f t="shared" si="452"/>
        <v>9.760503170346168E-3</v>
      </c>
      <c r="Q3612">
        <f t="shared" si="459"/>
        <v>2973.0662802571073</v>
      </c>
    </row>
    <row r="3613" spans="1:17">
      <c r="A3613" s="842">
        <v>44015</v>
      </c>
      <c r="B3613">
        <v>9104.0089220000009</v>
      </c>
      <c r="C3613">
        <v>50322.052620000002</v>
      </c>
      <c r="D3613">
        <v>1.5561959999999999</v>
      </c>
      <c r="E3613">
        <f>LN(D3613/参数实验室!$E$53)/参数实验室!$E$55</f>
        <v>-0.17122904982798137</v>
      </c>
      <c r="F3613">
        <f t="shared" si="453"/>
        <v>5.5274608198588053</v>
      </c>
      <c r="G3613">
        <f>LN(F3613/参数实验室!$E$58)/参数实验室!$E$59</f>
        <v>0.70682791502610609</v>
      </c>
      <c r="H3613" s="905">
        <f>INDEX(神经网络!$F$10:$BN$70,MATCH(ROUND(G3613*2,1)/2,神经网络!$D$10:$D$70,0),MATCH(ROUND(E3613*2,1)/2,神经网络!$F$8:$BN$8,0))</f>
        <v>1.5071983116539658</v>
      </c>
      <c r="I3613">
        <f t="shared" si="454"/>
        <v>2350119.2831902592</v>
      </c>
      <c r="J3613">
        <f t="shared" si="455"/>
        <v>3632.7396839710937</v>
      </c>
      <c r="K3613">
        <f t="shared" si="456"/>
        <v>646.92752237651382</v>
      </c>
      <c r="L3613">
        <f>MIN(MAX(L3612*(1+MAX(MIN(((B3613-B3612)/B3612)/($K$7*卓尔金历!$O$8),0),-卓尔金历!$N$11))+MIN(MAX(((B3613-B3612)/B3612)/($K$7*卓尔金历!$O$8),0),卓尔金历!$N$11),0),1)</f>
        <v>0.30556381331694549</v>
      </c>
      <c r="M3613">
        <f t="shared" si="457"/>
        <v>346936.8928611101</v>
      </c>
      <c r="N3613">
        <f t="shared" si="458"/>
        <v>3.1181320312181496E-3</v>
      </c>
      <c r="O3613">
        <f t="shared" si="451"/>
        <v>1.4000224383655436E-2</v>
      </c>
      <c r="P3613">
        <f t="shared" si="452"/>
        <v>1</v>
      </c>
      <c r="Q3613">
        <f t="shared" si="459"/>
        <v>2973.202657434535</v>
      </c>
    </row>
    <row r="3614" spans="1:17">
      <c r="A3614" s="842">
        <v>44016</v>
      </c>
      <c r="B3614">
        <v>9082.8965009999993</v>
      </c>
      <c r="C3614">
        <v>50135.644189999999</v>
      </c>
      <c r="D3614">
        <v>1.566208</v>
      </c>
      <c r="E3614">
        <f>LN(D3614/参数实验室!$E$53)/参数实验室!$E$55</f>
        <v>-0.16366325759854394</v>
      </c>
      <c r="F3614">
        <f t="shared" si="453"/>
        <v>5.5197859168031052</v>
      </c>
      <c r="G3614">
        <f>LN(F3614/参数实验室!$E$58)/参数实验室!$E$59</f>
        <v>0.70609864652271426</v>
      </c>
      <c r="H3614" s="905">
        <f>INDEX(神经网络!$F$10:$BN$70,MATCH(ROUND(G3614*2,1)/2,神经网络!$D$10:$D$70,0),MATCH(ROUND(E3614*2,1)/2,神经网络!$F$8:$BN$8,0))</f>
        <v>1.5071983116539658</v>
      </c>
      <c r="I3614">
        <f t="shared" si="454"/>
        <v>2341905.0757211731</v>
      </c>
      <c r="J3614">
        <f t="shared" si="455"/>
        <v>3624.3152711384046</v>
      </c>
      <c r="K3614">
        <f t="shared" si="456"/>
        <v>646.1648340503159</v>
      </c>
      <c r="L3614">
        <f>MIN(MAX(L3613*(1+MAX(MIN(((B3614-B3613)/B3613)/($K$7*卓尔金历!$O$8),0),-卓尔金历!$N$11))+MIN(MAX(((B3614-B3613)/B3613)/($K$7*卓尔金历!$O$8),0),卓尔金历!$N$11),0),1)</f>
        <v>0.28471345153703015</v>
      </c>
      <c r="M3614">
        <f t="shared" si="457"/>
        <v>346566.35877331102</v>
      </c>
      <c r="N3614">
        <f t="shared" si="458"/>
        <v>-2.3190246385834585E-3</v>
      </c>
      <c r="O3614">
        <f t="shared" si="451"/>
        <v>1.397976669849222E-2</v>
      </c>
      <c r="P3614">
        <f t="shared" si="452"/>
        <v>1</v>
      </c>
      <c r="Q3614">
        <f t="shared" si="459"/>
        <v>2962.810630250854</v>
      </c>
    </row>
    <row r="3615" spans="1:17">
      <c r="A3615" s="842">
        <v>44017</v>
      </c>
      <c r="B3615">
        <v>9032.5163570000004</v>
      </c>
      <c r="C3615">
        <v>50666.546249999999</v>
      </c>
      <c r="D3615">
        <v>1.5581510000000001</v>
      </c>
      <c r="E3615">
        <f>LN(D3615/参数实验室!$E$53)/参数实验室!$E$55</f>
        <v>-0.1697478931714369</v>
      </c>
      <c r="F3615">
        <f t="shared" si="453"/>
        <v>5.6093500689577542</v>
      </c>
      <c r="G3615">
        <f>LN(F3615/参数实验室!$E$58)/参数实验室!$E$59</f>
        <v>0.71454658395683335</v>
      </c>
      <c r="H3615" s="905">
        <f>INDEX(神经网络!$F$10:$BN$70,MATCH(ROUND(G3615*2,1)/2,神经网络!$D$10:$D$70,0),MATCH(ROUND(E3615*2,1)/2,神经网络!$F$8:$BN$8,0))</f>
        <v>1.5071983116539658</v>
      </c>
      <c r="I3615">
        <f t="shared" si="454"/>
        <v>2322326.7871310278</v>
      </c>
      <c r="J3615">
        <f t="shared" si="455"/>
        <v>3604.2122648736909</v>
      </c>
      <c r="K3615">
        <f t="shared" si="456"/>
        <v>644.3368526776859</v>
      </c>
      <c r="L3615">
        <f>MIN(MAX(L3614*(1+MAX(MIN(((B3615-B3614)/B3614)/($K$7*卓尔金历!$O$8),0),-卓尔金历!$N$11))+MIN(MAX(((B3615-B3614)/B3614)/($K$7*卓尔金历!$O$8),0),卓尔金历!$N$11),0),1)</f>
        <v>0.2382459484824031</v>
      </c>
      <c r="M3615">
        <f t="shared" si="457"/>
        <v>345741.46157670202</v>
      </c>
      <c r="N3615">
        <f t="shared" si="458"/>
        <v>-5.5467046216426813E-3</v>
      </c>
      <c r="O3615">
        <f t="shared" si="451"/>
        <v>1.3999920651068977E-2</v>
      </c>
      <c r="P3615">
        <f t="shared" si="452"/>
        <v>0.95277057342784111</v>
      </c>
      <c r="Q3615">
        <f t="shared" si="459"/>
        <v>2938.0415812580641</v>
      </c>
    </row>
    <row r="3616" spans="1:17">
      <c r="A3616" s="842">
        <v>44018</v>
      </c>
      <c r="B3616">
        <v>9303.0020089999998</v>
      </c>
      <c r="C3616">
        <v>52080.641810000001</v>
      </c>
      <c r="D3616">
        <v>1.601837</v>
      </c>
      <c r="E3616">
        <f>LN(D3616/参数实验室!$E$53)/参数实验室!$E$55</f>
        <v>-0.13712626042555931</v>
      </c>
      <c r="F3616">
        <f t="shared" si="453"/>
        <v>5.5982619115437835</v>
      </c>
      <c r="G3616">
        <f>LN(F3616/参数实验室!$E$58)/参数实验室!$E$59</f>
        <v>0.71350806368009101</v>
      </c>
      <c r="H3616" s="905">
        <f>INDEX(神经网络!$F$10:$BN$70,MATCH(ROUND(G3616*2,1)/2,神经网络!$D$10:$D$70,0),MATCH(ROUND(E3616*2,1)/2,神经网络!$F$8:$BN$8,0))</f>
        <v>1.5071983116539658</v>
      </c>
      <c r="I3616">
        <f t="shared" si="454"/>
        <v>2427143.1792125129</v>
      </c>
      <c r="J3616">
        <f t="shared" si="455"/>
        <v>3712.1431742548002</v>
      </c>
      <c r="K3616">
        <f t="shared" si="456"/>
        <v>653.83878403336462</v>
      </c>
      <c r="L3616">
        <f>MIN(MAX(L3615*(1+MAX(MIN(((B3616-B3615)/B3615)/($K$7*卓尔金历!$O$8),0),-卓尔金历!$N$11))+MIN(MAX(((B3616-B3615)/B3615)/($K$7*卓尔金历!$O$8),0),卓尔金历!$N$11),0),1)</f>
        <v>1</v>
      </c>
      <c r="M3616">
        <f t="shared" si="457"/>
        <v>349459.23452073988</v>
      </c>
      <c r="N3616">
        <f t="shared" si="458"/>
        <v>2.9945769407921305E-2</v>
      </c>
      <c r="O3616">
        <f t="shared" si="451"/>
        <v>1.5293744761824258E-2</v>
      </c>
      <c r="P3616">
        <f t="shared" si="452"/>
        <v>4.5927558170625682E-3</v>
      </c>
      <c r="Q3616">
        <f t="shared" si="459"/>
        <v>3064.3848615215579</v>
      </c>
    </row>
    <row r="3617" spans="1:17">
      <c r="A3617" s="842">
        <v>44019</v>
      </c>
      <c r="B3617">
        <v>9263.5412359999991</v>
      </c>
      <c r="C3617">
        <v>52021.544070000004</v>
      </c>
      <c r="D3617">
        <v>1.586678</v>
      </c>
      <c r="E3617">
        <f>LN(D3617/参数实验室!$E$53)/参数实验室!$E$55</f>
        <v>-0.14834403055975598</v>
      </c>
      <c r="F3617">
        <f t="shared" si="453"/>
        <v>5.6157297457514126</v>
      </c>
      <c r="G3617">
        <f>LN(F3617/参数实验室!$E$58)/参数实验室!$E$59</f>
        <v>0.71514317651109593</v>
      </c>
      <c r="H3617" s="905">
        <f>INDEX(神经网络!$F$10:$BN$70,MATCH(ROUND(G3617*2,1)/2,神经网络!$D$10:$D$70,0),MATCH(ROUND(E3617*2,1)/2,神经网络!$F$8:$BN$8,0))</f>
        <v>1.5071983116539658</v>
      </c>
      <c r="I3617">
        <f t="shared" si="454"/>
        <v>2411626.1610266343</v>
      </c>
      <c r="J3617">
        <f t="shared" si="455"/>
        <v>3696.3972850245218</v>
      </c>
      <c r="K3617">
        <f t="shared" si="456"/>
        <v>652.42612605442264</v>
      </c>
      <c r="L3617">
        <f>MIN(MAX(L3616*(1+MAX(MIN(((B3617-B3616)/B3616)/($K$7*卓尔金历!$O$8),0),-卓尔金历!$N$11))+MIN(MAX(((B3617-B3616)/B3616)/($K$7*卓尔金历!$O$8),0),卓尔金历!$N$11),0),1)</f>
        <v>0.87519017203960303</v>
      </c>
      <c r="M3617">
        <f t="shared" si="457"/>
        <v>347225.0996152577</v>
      </c>
      <c r="N3617">
        <f t="shared" si="458"/>
        <v>-4.241724656387817E-3</v>
      </c>
      <c r="O3617">
        <f t="shared" si="451"/>
        <v>1.4886111245345753E-2</v>
      </c>
      <c r="P3617">
        <f t="shared" si="452"/>
        <v>1</v>
      </c>
      <c r="Q3617">
        <f t="shared" si="459"/>
        <v>3064.2948849301447</v>
      </c>
    </row>
    <row r="3618" spans="1:17">
      <c r="A3618" s="842">
        <v>44020</v>
      </c>
      <c r="B3618">
        <v>9399.2698409999994</v>
      </c>
      <c r="C3618">
        <v>52406.197919999999</v>
      </c>
      <c r="D3618">
        <v>1.615613</v>
      </c>
      <c r="E3618">
        <f>LN(D3618/参数实验室!$E$53)/参数实验室!$E$55</f>
        <v>-0.12702361391652123</v>
      </c>
      <c r="F3618">
        <f t="shared" si="453"/>
        <v>5.5755605282659317</v>
      </c>
      <c r="G3618">
        <f>LN(F3618/参数实验室!$E$58)/参数实验室!$E$59</f>
        <v>0.71137541314718478</v>
      </c>
      <c r="H3618" s="905">
        <f>INDEX(神经网络!$F$10:$BN$70,MATCH(ROUND(G3618*2,1)/2,神经网络!$D$10:$D$70,0),MATCH(ROUND(E3618*2,1)/2,神经网络!$F$8:$BN$8,0))</f>
        <v>1.5071983116539658</v>
      </c>
      <c r="I3618">
        <f t="shared" si="454"/>
        <v>2464882.9198222687</v>
      </c>
      <c r="J3618">
        <f t="shared" si="455"/>
        <v>3750.5565783488105</v>
      </c>
      <c r="K3618">
        <f t="shared" si="456"/>
        <v>657.20456906357026</v>
      </c>
      <c r="L3618">
        <f>MIN(MAX(L3617*(1+MAX(MIN(((B3618-B3617)/B3617)/($K$7*卓尔金历!$O$8),0),-卓尔金历!$N$11))+MIN(MAX(((B3618-B3617)/B3617)/($K$7*卓尔金历!$O$8),0),卓尔金历!$N$11),0),1)</f>
        <v>1</v>
      </c>
      <c r="M3618">
        <f t="shared" si="457"/>
        <v>353935.96131285717</v>
      </c>
      <c r="N3618">
        <f t="shared" si="458"/>
        <v>1.4651913511490764E-2</v>
      </c>
      <c r="O3618">
        <f t="shared" si="451"/>
        <v>1.5189328308764417E-2</v>
      </c>
      <c r="P3618">
        <f t="shared" si="452"/>
        <v>5.144449531412662E-2</v>
      </c>
      <c r="Q3618">
        <f t="shared" si="459"/>
        <v>3131.9647486108192</v>
      </c>
    </row>
    <row r="3619" spans="1:17">
      <c r="A3619" s="842">
        <v>44021</v>
      </c>
      <c r="B3619">
        <v>9228.7427220000009</v>
      </c>
      <c r="C3619">
        <v>52278.202389999999</v>
      </c>
      <c r="D3619">
        <v>1.5805089999999999</v>
      </c>
      <c r="E3619">
        <f>LN(D3619/参数实验室!$E$53)/参数实验室!$E$55</f>
        <v>-0.15293984821490439</v>
      </c>
      <c r="F3619">
        <f t="shared" si="453"/>
        <v>5.6647155484545308</v>
      </c>
      <c r="G3619">
        <f>LN(F3619/参数实验室!$E$58)/参数实验室!$E$59</f>
        <v>0.71970160617345447</v>
      </c>
      <c r="H3619" s="905">
        <f>INDEX(神经网络!$F$10:$BN$70,MATCH(ROUND(G3619*2,1)/2,神经网络!$D$10:$D$70,0),MATCH(ROUND(E3619*2,1)/2,神经网络!$F$8:$BN$8,0))</f>
        <v>1.5071983116539658</v>
      </c>
      <c r="I3619">
        <f t="shared" si="454"/>
        <v>2397481.9677167092</v>
      </c>
      <c r="J3619">
        <f t="shared" si="455"/>
        <v>3682.5117601053253</v>
      </c>
      <c r="K3619">
        <f t="shared" si="456"/>
        <v>651.04529839930171</v>
      </c>
      <c r="L3619">
        <f>MIN(MAX(L3618*(1+MAX(MIN(((B3619-B3618)/B3618)/($K$7*卓尔金历!$O$8),0),-卓尔金历!$N$11))+MIN(MAX(((B3619-B3618)/B3618)/($K$7*卓尔金历!$O$8),0),卓尔金历!$N$11),0),1)</f>
        <v>0.46616671629253592</v>
      </c>
      <c r="M3619">
        <f t="shared" si="457"/>
        <v>344257.76500379952</v>
      </c>
      <c r="N3619">
        <f t="shared" si="458"/>
        <v>-1.8142592125204474E-2</v>
      </c>
      <c r="O3619">
        <f t="shared" si="451"/>
        <v>1.5680375324488013E-2</v>
      </c>
      <c r="P3619">
        <f t="shared" si="452"/>
        <v>1.29739286413738E-2</v>
      </c>
      <c r="Q3619">
        <f t="shared" si="459"/>
        <v>3127.5589411676524</v>
      </c>
    </row>
    <row r="3620" spans="1:17">
      <c r="A3620" s="842">
        <v>44022</v>
      </c>
      <c r="B3620">
        <v>9238.6895499999991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453"/>
        <v>5.6707353263104299</v>
      </c>
      <c r="G3620">
        <f>LN(F3620/参数实验室!$E$58)/参数实验室!$E$59</f>
        <v>0.72025906173089893</v>
      </c>
      <c r="H3620" s="905">
        <f>INDEX(神经网络!$F$10:$BN$70,MATCH(ROUND(G3620*2,1)/2,神经网络!$D$10:$D$70,0),MATCH(ROUND(E3620*2,1)/2,神经网络!$F$8:$BN$8,0))</f>
        <v>1.5071983116539658</v>
      </c>
      <c r="I3620">
        <f t="shared" si="454"/>
        <v>2401376.6121794088</v>
      </c>
      <c r="J3620">
        <f t="shared" si="455"/>
        <v>3686.4808068313127</v>
      </c>
      <c r="K3620">
        <f t="shared" si="456"/>
        <v>651.40081774723637</v>
      </c>
      <c r="L3620">
        <f>MIN(MAX(L3619*(1+MAX(MIN(((B3620-B3619)/B3619)/($K$7*卓尔金历!$O$8),0),-卓尔金历!$N$11))+MIN(MAX(((B3620-B3619)/B3619)/($K$7*卓尔金历!$O$8),0),卓尔金历!$N$11),0),1)</f>
        <v>0.49788052338429556</v>
      </c>
      <c r="M3620">
        <f t="shared" si="457"/>
        <v>344518.46286930441</v>
      </c>
      <c r="N3620">
        <f t="shared" si="458"/>
        <v>1.0778096539939795E-3</v>
      </c>
      <c r="O3620">
        <f t="shared" si="451"/>
        <v>1.5684635937662821E-2</v>
      </c>
      <c r="P3620">
        <f t="shared" si="452"/>
        <v>1</v>
      </c>
      <c r="Q3620">
        <f t="shared" si="459"/>
        <v>3127.6248569598883</v>
      </c>
    </row>
    <row r="3621" spans="1:17">
      <c r="A3621" s="842">
        <v>44023</v>
      </c>
      <c r="B3621">
        <v>9240.1111430000001</v>
      </c>
      <c r="C3621">
        <v>53407.938900000001</v>
      </c>
      <c r="D3621">
        <v>1.581043</v>
      </c>
      <c r="E3621">
        <f>LN(D3621/参数实验室!$E$53)/参数实验室!$E$55</f>
        <v>-0.15254131721603298</v>
      </c>
      <c r="F3621">
        <f t="shared" si="453"/>
        <v>5.78001044288954</v>
      </c>
      <c r="G3621">
        <f>LN(F3621/参数实验室!$E$58)/参数实验室!$E$59</f>
        <v>0.73027678966850673</v>
      </c>
      <c r="H3621" s="905">
        <f>INDEX(神经网络!$F$10:$BN$70,MATCH(ROUND(G3621*2,1)/2,神经网络!$D$10:$D$70,0),MATCH(ROUND(E3621*2,1)/2,神经网络!$F$8:$BN$8,0))</f>
        <v>1.5400242335980621</v>
      </c>
      <c r="I3621">
        <f t="shared" si="454"/>
        <v>2401933.5357235093</v>
      </c>
      <c r="J3621">
        <f t="shared" si="455"/>
        <v>3687.0480599337434</v>
      </c>
      <c r="K3621">
        <f t="shared" si="456"/>
        <v>651.45164822361232</v>
      </c>
      <c r="L3621">
        <f>MIN(MAX(L3620*(1+MAX(MIN(((B3621-B3620)/B3620)/($K$7*卓尔金历!$O$8),0),-卓尔金历!$N$11))+MIN(MAX(((B3621-B3620)/B3620)/($K$7*卓尔金历!$O$8),0),卓尔金历!$N$11),0),1)</f>
        <v>0.50240815635183711</v>
      </c>
      <c r="M3621">
        <f t="shared" si="457"/>
        <v>344558.24361684406</v>
      </c>
      <c r="N3621">
        <f t="shared" si="458"/>
        <v>1.5387387922358961E-4</v>
      </c>
      <c r="O3621">
        <f t="shared" si="451"/>
        <v>1.5448022783871598E-2</v>
      </c>
      <c r="P3621">
        <f t="shared" si="452"/>
        <v>1</v>
      </c>
      <c r="Q3621">
        <f t="shared" si="459"/>
        <v>3128.3502108719404</v>
      </c>
    </row>
    <row r="3622" spans="1:17">
      <c r="A3622" s="842">
        <v>44024</v>
      </c>
      <c r="B3622">
        <v>9218.0103870000003</v>
      </c>
      <c r="C3622">
        <v>53806.228609999998</v>
      </c>
      <c r="D3622">
        <v>1.589696</v>
      </c>
      <c r="E3622">
        <f>LN(D3622/参数实验室!$E$53)/参数实验室!$E$55</f>
        <v>-0.14610216838499948</v>
      </c>
      <c r="F3622">
        <f t="shared" si="453"/>
        <v>5.837076153210023</v>
      </c>
      <c r="G3622">
        <f>LN(F3622/参数实验室!$E$58)/参数实验室!$E$59</f>
        <v>0.73543323047580433</v>
      </c>
      <c r="H3622" s="905">
        <f>INDEX(神经网络!$F$10:$BN$70,MATCH(ROUND(G3622*2,1)/2,神经网络!$D$10:$D$70,0),MATCH(ROUND(E3622*2,1)/2,神经网络!$F$8:$BN$8,0))</f>
        <v>1.5400242335980621</v>
      </c>
      <c r="I3622">
        <f t="shared" si="454"/>
        <v>2393086.0784206367</v>
      </c>
      <c r="J3622">
        <f t="shared" si="455"/>
        <v>3678.2292753680836</v>
      </c>
      <c r="K3622">
        <f t="shared" si="456"/>
        <v>650.60818651147258</v>
      </c>
      <c r="L3622">
        <f>MIN(MAX(L3621*(1+MAX(MIN(((B3622-B3621)/B3621)/($K$7*卓尔金历!$O$8),0),-卓尔金历!$N$11))+MIN(MAX(((B3622-B3621)/B3621)/($K$7*卓尔金历!$O$8),0),卓尔金历!$N$11),0),1)</f>
        <v>0.46704973010266293</v>
      </c>
      <c r="M3622">
        <f t="shared" si="457"/>
        <v>343920.6017627368</v>
      </c>
      <c r="N3622">
        <f t="shared" si="458"/>
        <v>-2.3918279399423258E-3</v>
      </c>
      <c r="O3622">
        <f t="shared" si="451"/>
        <v>1.5211566237119565E-2</v>
      </c>
      <c r="P3622">
        <f t="shared" si="452"/>
        <v>1</v>
      </c>
      <c r="Q3622">
        <f t="shared" si="459"/>
        <v>3116.8270173665946</v>
      </c>
    </row>
    <row r="3623" spans="1:17">
      <c r="A3623" s="842">
        <v>44025</v>
      </c>
      <c r="B3623">
        <v>9282.0114510000003</v>
      </c>
      <c r="C3623">
        <v>54208.15292</v>
      </c>
      <c r="D3623">
        <v>1.580579</v>
      </c>
      <c r="E3623">
        <f>LN(D3623/参数实验室!$E$53)/参数实验室!$E$55</f>
        <v>-0.15288759865583398</v>
      </c>
      <c r="F3623">
        <f t="shared" si="453"/>
        <v>5.8401299337074049</v>
      </c>
      <c r="G3623">
        <f>LN(F3623/参数实验室!$E$58)/参数实验室!$E$59</f>
        <v>0.73570774632580183</v>
      </c>
      <c r="H3623" s="905">
        <f>INDEX(神经网络!$F$10:$BN$70,MATCH(ROUND(G3623*2,1)/2,神经网络!$D$10:$D$70,0),MATCH(ROUND(E3623*2,1)/2,神经网络!$F$8:$BN$8,0))</f>
        <v>1.5400242335980621</v>
      </c>
      <c r="I3623">
        <f t="shared" si="454"/>
        <v>2418674.0509679583</v>
      </c>
      <c r="J3623">
        <f t="shared" si="455"/>
        <v>3703.767387973327</v>
      </c>
      <c r="K3623">
        <f t="shared" si="456"/>
        <v>653.03076505877391</v>
      </c>
      <c r="L3623">
        <f>MIN(MAX(L3622*(1+MAX(MIN(((B3623-B3622)/B3622)/($K$7*卓尔金历!$O$8),0),-卓尔金历!$N$11))+MIN(MAX(((B3623-B3622)/B3622)/($K$7*卓尔金历!$O$8),0),卓尔金历!$N$11),0),1)</f>
        <v>0.67134405936057751</v>
      </c>
      <c r="M3623">
        <f t="shared" si="457"/>
        <v>345638.11017640872</v>
      </c>
      <c r="N3623">
        <f t="shared" si="458"/>
        <v>6.9430453333248167E-3</v>
      </c>
      <c r="O3623">
        <f t="shared" si="451"/>
        <v>1.5007978392189082E-2</v>
      </c>
      <c r="P3623">
        <f t="shared" si="452"/>
        <v>0.79777873764969254</v>
      </c>
      <c r="Q3623">
        <f t="shared" si="459"/>
        <v>3150.1535595559008</v>
      </c>
    </row>
    <row r="3624" spans="1:17">
      <c r="A3624" s="842">
        <v>44026</v>
      </c>
      <c r="B3624">
        <v>9241.2476430000006</v>
      </c>
      <c r="C3624">
        <v>55161.954469999997</v>
      </c>
      <c r="D3624">
        <v>1.5838190000000001</v>
      </c>
      <c r="E3624">
        <f>LN(D3624/参数实验室!$E$53)/参数实验室!$E$55</f>
        <v>-0.15047171933457695</v>
      </c>
      <c r="F3624">
        <f t="shared" si="453"/>
        <v>5.9691025066062062</v>
      </c>
      <c r="G3624">
        <f>LN(F3624/参数实验室!$E$58)/参数实验室!$E$59</f>
        <v>0.74717241487080588</v>
      </c>
      <c r="H3624" s="905">
        <f>INDEX(神经网络!$F$10:$BN$70,MATCH(ROUND(G3624*2,1)/2,神经网络!$D$10:$D$70,0),MATCH(ROUND(E3624*2,1)/2,神经网络!$F$8:$BN$8,0))</f>
        <v>1.5400242335980621</v>
      </c>
      <c r="I3624">
        <f t="shared" si="454"/>
        <v>2402315.7743567685</v>
      </c>
      <c r="J3624">
        <f t="shared" si="455"/>
        <v>3687.5015534096628</v>
      </c>
      <c r="K3624">
        <f t="shared" si="456"/>
        <v>651.47518978953588</v>
      </c>
      <c r="L3624">
        <f>MIN(MAX(L3623*(1+MAX(MIN(((B3624-B3623)/B3623)/($K$7*卓尔金历!$O$8),0),-卓尔金历!$N$11))+MIN(MAX(((B3624-B3623)/B3623)/($K$7*卓尔金历!$O$8),0),卓尔金历!$N$11),0),1)</f>
        <v>0.58459113794525919</v>
      </c>
      <c r="M3624">
        <f t="shared" si="457"/>
        <v>344068.73429290392</v>
      </c>
      <c r="N3624">
        <f t="shared" si="458"/>
        <v>-4.3916998179966693E-3</v>
      </c>
      <c r="O3624">
        <f t="shared" si="451"/>
        <v>1.4456742805791272E-2</v>
      </c>
      <c r="P3624">
        <f t="shared" si="452"/>
        <v>1</v>
      </c>
      <c r="Q3624">
        <f t="shared" si="459"/>
        <v>3133.156476974928</v>
      </c>
    </row>
    <row r="3625" spans="1:17">
      <c r="A3625" s="842">
        <v>44027</v>
      </c>
      <c r="B3625">
        <v>9229.4086179999995</v>
      </c>
      <c r="C3625">
        <v>55170.142339999999</v>
      </c>
      <c r="D3625">
        <v>1.572341</v>
      </c>
      <c r="E3625">
        <f>LN(D3625/参数实验室!$E$53)/参数实验室!$E$55</f>
        <v>-0.15905256912135571</v>
      </c>
      <c r="F3625">
        <f t="shared" si="453"/>
        <v>5.9776465235705745</v>
      </c>
      <c r="G3625">
        <f>LN(F3625/参数实验室!$E$58)/参数实验室!$E$59</f>
        <v>0.74792314004317317</v>
      </c>
      <c r="H3625" s="905">
        <f>INDEX(神经网络!$F$10:$BN$70,MATCH(ROUND(G3625*2,1)/2,神经网络!$D$10:$D$70,0),MATCH(ROUND(E3625*2,1)/2,神经网络!$F$8:$BN$8,0))</f>
        <v>1.5400242335980621</v>
      </c>
      <c r="I3625">
        <f t="shared" si="454"/>
        <v>2397576.1603189413</v>
      </c>
      <c r="J3625">
        <f t="shared" si="455"/>
        <v>3682.7774701727603</v>
      </c>
      <c r="K3625">
        <f t="shared" si="456"/>
        <v>651.02390240441821</v>
      </c>
      <c r="L3625">
        <f>MIN(MAX(L3624*(1+MAX(MIN(((B3625-B3624)/B3624)/($K$7*卓尔金历!$O$8),0),-卓尔金历!$N$11))+MIN(MAX(((B3625-B3624)/B3624)/($K$7*卓尔金历!$O$8),0),卓尔金历!$N$11),0),1)</f>
        <v>0.56255457453387503</v>
      </c>
      <c r="M3625">
        <f t="shared" si="457"/>
        <v>343671.89897095069</v>
      </c>
      <c r="N3625">
        <f t="shared" si="458"/>
        <v>-1.2811067787983018E-3</v>
      </c>
      <c r="O3625">
        <f t="shared" si="451"/>
        <v>1.016444890797955E-2</v>
      </c>
      <c r="P3625">
        <f t="shared" si="452"/>
        <v>1</v>
      </c>
      <c r="Q3625">
        <f t="shared" si="459"/>
        <v>3126.9749613808945</v>
      </c>
    </row>
    <row r="3626" spans="1:17">
      <c r="A3626" s="842">
        <v>44028</v>
      </c>
      <c r="B3626">
        <v>9126.0400480000008</v>
      </c>
      <c r="C3626">
        <v>55696.546009999998</v>
      </c>
      <c r="D3626">
        <v>1.5613079999999999</v>
      </c>
      <c r="E3626">
        <f>LN(D3626/参数实验室!$E$53)/参数实验室!$E$55</f>
        <v>-0.16735999048524935</v>
      </c>
      <c r="F3626">
        <f t="shared" si="453"/>
        <v>6.1030354586495665</v>
      </c>
      <c r="G3626">
        <f>LN(F3626/参数实验室!$E$58)/参数实验室!$E$59</f>
        <v>0.75881875885780603</v>
      </c>
      <c r="H3626" s="905">
        <f>INDEX(神经网络!$F$10:$BN$70,MATCH(ROUND(G3626*2,1)/2,神经网络!$D$10:$D$70,0),MATCH(ROUND(E3626*2,1)/2,神经网络!$F$8:$BN$8,0))</f>
        <v>1.5400242335980621</v>
      </c>
      <c r="I3626">
        <f t="shared" si="454"/>
        <v>2356222.4386222605</v>
      </c>
      <c r="J3626">
        <f t="shared" si="455"/>
        <v>3641.5306843302169</v>
      </c>
      <c r="K3626">
        <f t="shared" si="456"/>
        <v>647.04176426722552</v>
      </c>
      <c r="L3626">
        <f>MIN(MAX(L3625*(1+MAX(MIN(((B3626-B3625)/B3625)/($K$7*卓尔金历!$O$8),0),-卓尔金历!$N$11))+MIN(MAX(((B3626-B3625)/B3625)/($K$7*卓尔金历!$O$8),0),卓尔金历!$N$11),0),1)</f>
        <v>0.37716487284859246</v>
      </c>
      <c r="M3626">
        <f t="shared" si="457"/>
        <v>340337.24425245426</v>
      </c>
      <c r="N3626">
        <f t="shared" si="458"/>
        <v>-1.119991261394585E-2</v>
      </c>
      <c r="O3626">
        <f t="shared" si="451"/>
        <v>1.0441915244135878E-2</v>
      </c>
      <c r="P3626">
        <f t="shared" si="452"/>
        <v>9.4521450862262591E-3</v>
      </c>
      <c r="Q3626">
        <f t="shared" si="459"/>
        <v>3073.0404693528149</v>
      </c>
    </row>
    <row r="3627" spans="1:17">
      <c r="A3627" s="842">
        <v>44029</v>
      </c>
      <c r="B3627">
        <v>9136.0604309999999</v>
      </c>
      <c r="C3627">
        <v>56455.50907</v>
      </c>
      <c r="D3627">
        <v>1.565366</v>
      </c>
      <c r="E3627">
        <f>LN(D3627/参数实验室!$E$53)/参数实验室!$E$55</f>
        <v>-0.16429766844456728</v>
      </c>
      <c r="F3627">
        <f t="shared" si="453"/>
        <v>6.1794150220852453</v>
      </c>
      <c r="G3627">
        <f>LN(F3627/参数实验室!$E$58)/参数实验室!$E$59</f>
        <v>0.76534655060438717</v>
      </c>
      <c r="H3627" s="905">
        <f>INDEX(神经网络!$F$10:$BN$70,MATCH(ROUND(G3627*2,1)/2,神经网络!$D$10:$D$70,0),MATCH(ROUND(E3627*2,1)/2,神经网络!$F$8:$BN$8,0))</f>
        <v>1.5400242335980621</v>
      </c>
      <c r="I3627">
        <f t="shared" si="454"/>
        <v>2360206.6813960271</v>
      </c>
      <c r="J3627">
        <f t="shared" si="455"/>
        <v>3645.5290814412656</v>
      </c>
      <c r="K3627">
        <f t="shared" si="456"/>
        <v>647.42500434612248</v>
      </c>
      <c r="L3627">
        <f>MIN(MAX(L3626*(1+MAX(MIN(((B3627-B3626)/B3626)/($K$7*卓尔金历!$O$8),0),-卓尔金历!$N$11))+MIN(MAX(((B3627-B3626)/B3626)/($K$7*卓尔金历!$O$8),0),卓尔金历!$N$11),0),1)</f>
        <v>0.40947273804237827</v>
      </c>
      <c r="M3627">
        <f t="shared" si="457"/>
        <v>340554.29946617631</v>
      </c>
      <c r="N3627">
        <f t="shared" si="458"/>
        <v>1.0979990168019397E-3</v>
      </c>
      <c r="O3627">
        <f t="shared" si="451"/>
        <v>1.0243693637349833E-2</v>
      </c>
      <c r="P3627">
        <f t="shared" si="452"/>
        <v>1</v>
      </c>
      <c r="Q3627">
        <f t="shared" si="459"/>
        <v>3073.0895859379934</v>
      </c>
    </row>
    <row r="3628" spans="1:17">
      <c r="A3628" s="842">
        <v>44030</v>
      </c>
      <c r="B3628">
        <v>9172.407663</v>
      </c>
      <c r="C3628">
        <v>56198.671170000001</v>
      </c>
      <c r="D3628">
        <v>1.568541</v>
      </c>
      <c r="E3628">
        <f>LN(D3628/参数实验室!$E$53)/参数实验室!$E$55</f>
        <v>-0.16190722237763366</v>
      </c>
      <c r="F3628">
        <f t="shared" si="453"/>
        <v>6.1269268914743398</v>
      </c>
      <c r="G3628">
        <f>LN(F3628/参数实验室!$E$58)/参数实验室!$E$59</f>
        <v>0.76086938349676325</v>
      </c>
      <c r="H3628" s="905">
        <f>INDEX(神经网络!$F$10:$BN$70,MATCH(ROUND(G3628*2,1)/2,神经网络!$D$10:$D$70,0),MATCH(ROUND(E3628*2,1)/2,神经网络!$F$8:$BN$8,0))</f>
        <v>1.5400242335980621</v>
      </c>
      <c r="I3628">
        <f t="shared" si="454"/>
        <v>2374667.4031526991</v>
      </c>
      <c r="J3628">
        <f t="shared" si="455"/>
        <v>3660.0325856908962</v>
      </c>
      <c r="K3628">
        <f t="shared" si="456"/>
        <v>648.81045388409802</v>
      </c>
      <c r="L3628">
        <f>MIN(MAX(L3627*(1+MAX(MIN(((B3628-B3627)/B3627)/($K$7*卓尔金历!$O$8),0),-卓尔金历!$N$11))+MIN(MAX(((B3628-B3627)/B3627)/($K$7*卓尔金历!$O$8),0),卓尔金历!$N$11),0),1)</f>
        <v>0.52653547945149715</v>
      </c>
      <c r="M3628">
        <f t="shared" si="457"/>
        <v>341408.67990083742</v>
      </c>
      <c r="N3628">
        <f t="shared" si="458"/>
        <v>3.9784360309908368E-3</v>
      </c>
      <c r="O3628">
        <f t="shared" ref="O3628:O3691" si="460">STDEVP(N3608:N3628)</f>
        <v>1.0269758616552058E-2</v>
      </c>
      <c r="P3628">
        <f t="shared" ref="P3628:P3691" si="461">MIN(O3627*MAX(1-LN(MAX(ABS(N3628),0.0001)/O3628),0)+MAX(-LN(MAX(ABS(N3628),0.0001)/O3628),0),1)</f>
        <v>0.968272674142859</v>
      </c>
      <c r="Q3628">
        <f t="shared" si="459"/>
        <v>3091.9180613362964</v>
      </c>
    </row>
    <row r="3629" spans="1:17">
      <c r="A3629" s="842">
        <v>44031</v>
      </c>
      <c r="B3629">
        <v>9136.0264009999992</v>
      </c>
      <c r="C3629">
        <v>56661.49553</v>
      </c>
      <c r="D3629">
        <v>1.5754490000000001</v>
      </c>
      <c r="E3629">
        <f>LN(D3629/参数实验室!$E$53)/参数实验室!$E$55</f>
        <v>-0.15672288748834542</v>
      </c>
      <c r="F3629">
        <f t="shared" si="453"/>
        <v>6.2019846531746037</v>
      </c>
      <c r="G3629">
        <f>LN(F3629/参数实验室!$E$58)/参数实验室!$E$59</f>
        <v>0.76726002978434293</v>
      </c>
      <c r="H3629" s="905">
        <f>INDEX(神经网络!$F$10:$BN$70,MATCH(ROUND(G3629*2,1)/2,神经网络!$D$10:$D$70,0),MATCH(ROUND(E3629*2,1)/2,神经网络!$F$8:$BN$8,0))</f>
        <v>1.5400242335980621</v>
      </c>
      <c r="I3629">
        <f t="shared" si="454"/>
        <v>2360162.168559467</v>
      </c>
      <c r="J3629">
        <f t="shared" si="455"/>
        <v>3645.5155025737017</v>
      </c>
      <c r="K3629">
        <f t="shared" si="456"/>
        <v>647.41520558428931</v>
      </c>
      <c r="L3629">
        <f>MIN(MAX(L3628*(1+MAX(MIN(((B3629-B3628)/B3628)/($K$7*卓尔金历!$O$8),0),-卓尔金历!$N$11))+MIN(MAX(((B3629-B3628)/B3628)/($K$7*卓尔金历!$O$8),0),卓尔金历!$N$11),0),1)</f>
        <v>0.46508456319568919</v>
      </c>
      <c r="M3629">
        <f t="shared" si="457"/>
        <v>340310.62472066906</v>
      </c>
      <c r="N3629">
        <f t="shared" si="458"/>
        <v>-3.9663808387798635E-3</v>
      </c>
      <c r="O3629">
        <f t="shared" si="460"/>
        <v>1.0311280700649137E-2</v>
      </c>
      <c r="P3629">
        <f t="shared" si="461"/>
        <v>0.97546578456731348</v>
      </c>
      <c r="Q3629">
        <f t="shared" si="459"/>
        <v>3073.6308443439211</v>
      </c>
    </row>
    <row r="3630" spans="1:17">
      <c r="A3630" s="842">
        <v>44032</v>
      </c>
      <c r="B3630">
        <v>9176.0740929999993</v>
      </c>
      <c r="C3630">
        <v>56517.884339999997</v>
      </c>
      <c r="D3630">
        <v>1.566567</v>
      </c>
      <c r="E3630">
        <f>LN(D3630/参数实验室!$E$53)/参数实验室!$E$55</f>
        <v>-0.16339287021583057</v>
      </c>
      <c r="F3630">
        <f t="shared" si="453"/>
        <v>6.1592663449737035</v>
      </c>
      <c r="G3630">
        <f>LN(F3630/参数实验室!$E$58)/参数实验室!$E$59</f>
        <v>0.76363240891777173</v>
      </c>
      <c r="H3630" s="905">
        <f>INDEX(神经网络!$F$10:$BN$70,MATCH(ROUND(G3630*2,1)/2,神经网络!$D$10:$D$70,0),MATCH(ROUND(E3630*2,1)/2,神经网络!$F$8:$BN$8,0))</f>
        <v>1.5400242335980621</v>
      </c>
      <c r="I3630">
        <f t="shared" si="454"/>
        <v>2376094.8746886128</v>
      </c>
      <c r="J3630">
        <f t="shared" si="455"/>
        <v>3661.4955879653462</v>
      </c>
      <c r="K3630">
        <f t="shared" si="456"/>
        <v>648.94107274043802</v>
      </c>
      <c r="L3630">
        <f>MIN(MAX(L3629*(1+MAX(MIN(((B3630-B3629)/B3629)/($K$7*卓尔金历!$O$8),0),-卓尔金历!$N$11))+MIN(MAX(((B3630-B3629)/B3629)/($K$7*卓尔金历!$O$8),0),卓尔金历!$N$11),0),1)</f>
        <v>0.59406577626031898</v>
      </c>
      <c r="M3630">
        <f t="shared" si="457"/>
        <v>341379.07701096899</v>
      </c>
      <c r="N3630">
        <f t="shared" si="458"/>
        <v>4.3834912731443741E-3</v>
      </c>
      <c r="O3630">
        <f t="shared" si="460"/>
        <v>1.0346814807259604E-2</v>
      </c>
      <c r="P3630">
        <f t="shared" si="461"/>
        <v>0.87800017419237131</v>
      </c>
      <c r="Q3630">
        <f t="shared" si="459"/>
        <v>3093.8708881255338</v>
      </c>
    </row>
    <row r="3631" spans="1:17">
      <c r="A3631" s="842">
        <v>44033</v>
      </c>
      <c r="B3631">
        <v>9340.3848930000004</v>
      </c>
      <c r="C3631">
        <v>57330.784509999998</v>
      </c>
      <c r="D3631">
        <v>1.6036539999999999</v>
      </c>
      <c r="E3631">
        <f>LN(D3631/参数实验室!$E$53)/参数实验室!$E$55</f>
        <v>-0.13578879800630206</v>
      </c>
      <c r="F3631">
        <f t="shared" si="453"/>
        <v>6.1379466870755639</v>
      </c>
      <c r="G3631">
        <f>LN(F3631/参数实验室!$E$58)/参数实验室!$E$59</f>
        <v>0.76181252992131632</v>
      </c>
      <c r="H3631" s="905">
        <f>INDEX(神经网络!$F$10:$BN$70,MATCH(ROUND(G3631*2,1)/2,神经网络!$D$10:$D$70,0),MATCH(ROUND(E3631*2,1)/2,神经网络!$F$8:$BN$8,0))</f>
        <v>1.5400242335980621</v>
      </c>
      <c r="I3631">
        <f t="shared" si="454"/>
        <v>2441618.8941912656</v>
      </c>
      <c r="J3631">
        <f t="shared" si="455"/>
        <v>3727.0599309684185</v>
      </c>
      <c r="K3631">
        <f t="shared" si="456"/>
        <v>655.10588491042824</v>
      </c>
      <c r="L3631">
        <f>MIN(MAX(L3630*(1+MAX(MIN(((B3631-B3630)/B3630)/($K$7*卓尔金历!$O$8),0),-卓尔金历!$N$11))+MIN(MAX(((B3631-B3630)/B3630)/($K$7*卓尔金历!$O$8),0),卓尔金历!$N$11),0),1)</f>
        <v>1</v>
      </c>
      <c r="M3631">
        <f t="shared" si="457"/>
        <v>346971.60526557709</v>
      </c>
      <c r="N3631">
        <f t="shared" si="458"/>
        <v>1.7906437800599952E-2</v>
      </c>
      <c r="O3631">
        <f t="shared" si="460"/>
        <v>1.0978039654427429E-2</v>
      </c>
      <c r="P3631">
        <f t="shared" si="461"/>
        <v>5.2844968131246783E-3</v>
      </c>
      <c r="Q3631">
        <f t="shared" si="459"/>
        <v>3168.7798091197074</v>
      </c>
    </row>
    <row r="3632" spans="1:17">
      <c r="A3632" s="842">
        <v>44034</v>
      </c>
      <c r="B3632">
        <v>9340.1684150000001</v>
      </c>
      <c r="C3632">
        <v>57300.961960000001</v>
      </c>
      <c r="D3632">
        <v>1.626706</v>
      </c>
      <c r="E3632">
        <f>LN(D3632/参数实验室!$E$53)/参数实验室!$E$55</f>
        <v>-0.11895096357049215</v>
      </c>
      <c r="F3632">
        <f t="shared" si="453"/>
        <v>6.1348960119366325</v>
      </c>
      <c r="G3632">
        <f>LN(F3632/参数实验室!$E$58)/参数实验室!$E$59</f>
        <v>0.76155160272571187</v>
      </c>
      <c r="H3632" s="905">
        <f>INDEX(神经网络!$F$10:$BN$70,MATCH(ROUND(G3632*2,1)/2,神经网络!$D$10:$D$70,0),MATCH(ROUND(E3632*2,1)/2,神经网络!$F$8:$BN$8,0))</f>
        <v>1.6516056188360464</v>
      </c>
      <c r="I3632">
        <f t="shared" si="454"/>
        <v>2441531.7467929921</v>
      </c>
      <c r="J3632">
        <f t="shared" si="455"/>
        <v>3726.9735505366716</v>
      </c>
      <c r="K3632">
        <f t="shared" si="456"/>
        <v>655.09768547764975</v>
      </c>
      <c r="L3632">
        <f>MIN(MAX(L3631*(1+MAX(MIN(((B3632-B3631)/B3631)/($K$7*卓尔金历!$O$8),0),-卓尔金历!$N$11))+MIN(MAX(((B3632-B3631)/B3631)/($K$7*卓尔金历!$O$8),0),卓尔金历!$N$11),0),1)</f>
        <v>0.9993180456483387</v>
      </c>
      <c r="M3632">
        <f t="shared" si="457"/>
        <v>346959.22099350841</v>
      </c>
      <c r="N3632">
        <f t="shared" si="458"/>
        <v>-2.317656097475332E-5</v>
      </c>
      <c r="O3632">
        <f t="shared" si="460"/>
        <v>1.0813090168362252E-2</v>
      </c>
      <c r="P3632">
        <f t="shared" si="461"/>
        <v>1</v>
      </c>
      <c r="Q3632">
        <f t="shared" si="459"/>
        <v>3168.7792114348517</v>
      </c>
    </row>
    <row r="3633" spans="1:17">
      <c r="A3633" s="842">
        <v>44035</v>
      </c>
      <c r="B3633">
        <v>9533.5342039999996</v>
      </c>
      <c r="C3633">
        <v>58168.966760000003</v>
      </c>
      <c r="D3633">
        <v>1.638784</v>
      </c>
      <c r="E3633">
        <f>LN(D3633/参数实验室!$E$53)/参数实验室!$E$55</f>
        <v>-0.11022386616212489</v>
      </c>
      <c r="F3633">
        <f t="shared" si="453"/>
        <v>6.1015113089533957</v>
      </c>
      <c r="G3633">
        <f>LN(F3633/参数实验室!$E$58)/参数实验室!$E$59</f>
        <v>0.75868766736384274</v>
      </c>
      <c r="H3633" s="905">
        <f>INDEX(神经网络!$F$10:$BN$70,MATCH(ROUND(G3633*2,1)/2,神经网络!$D$10:$D$70,0),MATCH(ROUND(E3633*2,1)/2,神经网络!$F$8:$BN$8,0))</f>
        <v>1.6516056188360464</v>
      </c>
      <c r="I3633">
        <f t="shared" si="454"/>
        <v>2525013.9034057353</v>
      </c>
      <c r="J3633">
        <f t="shared" si="455"/>
        <v>3804.1316004947735</v>
      </c>
      <c r="K3633">
        <f t="shared" si="456"/>
        <v>663.75566583378099</v>
      </c>
      <c r="L3633">
        <f>MIN(MAX(L3632*(1+MAX(MIN(((B3633-B3632)/B3632)/($K$7*卓尔金历!$O$8),0),-卓尔金历!$N$11))+MIN(MAX(((B3633-B3632)/B3632)/($K$7*卓尔金历!$O$8),0),卓尔金历!$N$11),0),1)</f>
        <v>1</v>
      </c>
      <c r="M3633">
        <f t="shared" si="457"/>
        <v>358814.54555395705</v>
      </c>
      <c r="N3633">
        <f t="shared" si="458"/>
        <v>2.0702601966947454E-2</v>
      </c>
      <c r="O3633">
        <f t="shared" si="460"/>
        <v>1.0659027291281225E-2</v>
      </c>
      <c r="P3633">
        <f t="shared" si="461"/>
        <v>3.6347961992759287E-3</v>
      </c>
      <c r="Q3633">
        <f t="shared" si="459"/>
        <v>3277.1278015147</v>
      </c>
    </row>
    <row r="3634" spans="1:17">
      <c r="A3634" s="842">
        <v>44036</v>
      </c>
      <c r="B3634">
        <v>9550.4717259999998</v>
      </c>
      <c r="C3634">
        <v>57319.26107</v>
      </c>
      <c r="D3634">
        <v>1.62771</v>
      </c>
      <c r="E3634">
        <f>LN(D3634/参数实验室!$E$53)/参数实验室!$E$55</f>
        <v>-0.1182230466142547</v>
      </c>
      <c r="F3634">
        <f t="shared" si="453"/>
        <v>6.0017204086323055</v>
      </c>
      <c r="G3634">
        <f>LN(F3634/参数实验室!$E$58)/参数实验室!$E$59</f>
        <v>0.75003264933331282</v>
      </c>
      <c r="H3634" s="905">
        <f>INDEX(神经网络!$F$10:$BN$70,MATCH(ROUND(G3634*2,1)/2,神经网络!$D$10:$D$70,0),MATCH(ROUND(E3634*2,1)/2,神经网络!$F$8:$BN$8,0))</f>
        <v>1.6516056188360464</v>
      </c>
      <c r="I3634">
        <f t="shared" si="454"/>
        <v>2532423.0138518093</v>
      </c>
      <c r="J3634">
        <f t="shared" si="455"/>
        <v>3810.8901185108143</v>
      </c>
      <c r="K3634">
        <f t="shared" si="456"/>
        <v>664.52270600796203</v>
      </c>
      <c r="L3634">
        <f>MIN(MAX(L3633*(1+MAX(MIN(((B3634-B3633)/B3633)/($K$7*卓尔金历!$O$8),0),-卓尔金历!$N$11))+MIN(MAX(((B3634-B3633)/B3633)/($K$7*卓尔金历!$O$8),0),卓尔金历!$N$11),0),1)</f>
        <v>1</v>
      </c>
      <c r="M3634">
        <f t="shared" si="457"/>
        <v>359867.40969624213</v>
      </c>
      <c r="N3634">
        <f t="shared" si="458"/>
        <v>1.7766257127282E-3</v>
      </c>
      <c r="O3634">
        <f t="shared" si="460"/>
        <v>1.0658567705862073E-2</v>
      </c>
      <c r="P3634">
        <f t="shared" si="461"/>
        <v>1</v>
      </c>
      <c r="Q3634">
        <f t="shared" si="459"/>
        <v>3277.1627538130297</v>
      </c>
    </row>
    <row r="3635" spans="1:17">
      <c r="A3635" s="842">
        <v>44037</v>
      </c>
      <c r="B3635">
        <v>9597.8480870000003</v>
      </c>
      <c r="C3635">
        <v>57289.32864</v>
      </c>
      <c r="D3635">
        <v>1.6530959999999999</v>
      </c>
      <c r="E3635">
        <f>LN(D3635/参数实验室!$E$53)/参数实验室!$E$55</f>
        <v>-9.9965451630274288E-2</v>
      </c>
      <c r="F3635">
        <f t="shared" si="453"/>
        <v>5.9689763914472342</v>
      </c>
      <c r="G3635">
        <f>LN(F3635/参数实验室!$E$58)/参数实验室!$E$59</f>
        <v>0.74716132564084714</v>
      </c>
      <c r="H3635" s="905">
        <f>INDEX(神经网络!$F$10:$BN$70,MATCH(ROUND(G3635*2,1)/2,神经网络!$D$10:$D$70,0),MATCH(ROUND(E3635*2,1)/2,神经网络!$F$8:$BN$8,0))</f>
        <v>1.6516056188360464</v>
      </c>
      <c r="I3635">
        <f t="shared" si="454"/>
        <v>2553171.1686440376</v>
      </c>
      <c r="J3635">
        <f t="shared" si="455"/>
        <v>3829.7945361318189</v>
      </c>
      <c r="K3635">
        <f t="shared" si="456"/>
        <v>666.66008960961119</v>
      </c>
      <c r="L3635">
        <f>MIN(MAX(L3634*(1+MAX(MIN(((B3635-B3634)/B3634)/($K$7*卓尔金历!$O$8),0),-卓尔金历!$N$11))+MIN(MAX(((B3635-B3634)/B3634)/($K$7*卓尔金历!$O$8),0),卓尔金历!$N$11),0),1)</f>
        <v>1</v>
      </c>
      <c r="M3635">
        <f t="shared" si="457"/>
        <v>362815.80523688253</v>
      </c>
      <c r="N3635">
        <f t="shared" si="458"/>
        <v>4.9606304650925415E-3</v>
      </c>
      <c r="O3635">
        <f t="shared" si="460"/>
        <v>1.0619752941529165E-2</v>
      </c>
      <c r="P3635">
        <f t="shared" si="461"/>
        <v>0.7799545967600181</v>
      </c>
      <c r="Q3635">
        <f t="shared" si="459"/>
        <v>3304.0125651295116</v>
      </c>
    </row>
    <row r="3636" spans="1:17">
      <c r="A3636" s="842">
        <v>44038</v>
      </c>
      <c r="B3636">
        <v>9967.5801659999997</v>
      </c>
      <c r="C3636">
        <v>57531.719539999998</v>
      </c>
      <c r="D3636">
        <v>1.691254</v>
      </c>
      <c r="E3636">
        <f>LN(D3636/参数实验室!$E$53)/参数实验室!$E$55</f>
        <v>-7.3043043454960446E-2</v>
      </c>
      <c r="F3636">
        <f t="shared" si="453"/>
        <v>5.7718843071103727</v>
      </c>
      <c r="G3636">
        <f>LN(F3636/参数实验室!$E$58)/参数实验室!$E$59</f>
        <v>0.72953837644468045</v>
      </c>
      <c r="H3636" s="905">
        <f>INDEX(神经网络!$F$10:$BN$70,MATCH(ROUND(G3636*2,1)/2,神经网络!$D$10:$D$70,0),MATCH(ROUND(E3636*2,1)/2,神经网络!$F$8:$BN$8,0))</f>
        <v>1.7643335524774491</v>
      </c>
      <c r="I3636">
        <f t="shared" si="454"/>
        <v>2715613.6236418197</v>
      </c>
      <c r="J3636">
        <f t="shared" si="455"/>
        <v>3977.327387574298</v>
      </c>
      <c r="K3636">
        <f t="shared" si="456"/>
        <v>682.77347047813043</v>
      </c>
      <c r="L3636">
        <f>MIN(MAX(L3635*(1+MAX(MIN(((B3636-B3635)/B3635)/($K$7*卓尔金历!$O$8),0),-卓尔金历!$N$11))+MIN(MAX(((B3636-B3635)/B3635)/($K$7*卓尔金历!$O$8),0),卓尔金历!$N$11),0),1)</f>
        <v>1</v>
      </c>
      <c r="M3636">
        <f t="shared" si="457"/>
        <v>385899.52592059097</v>
      </c>
      <c r="N3636">
        <f t="shared" si="458"/>
        <v>3.8522393316559211E-2</v>
      </c>
      <c r="O3636">
        <f t="shared" si="460"/>
        <v>1.2895927811081847E-2</v>
      </c>
      <c r="P3636">
        <f t="shared" si="461"/>
        <v>0</v>
      </c>
      <c r="Q3636">
        <f t="shared" si="459"/>
        <v>3467.9698149885653</v>
      </c>
    </row>
    <row r="3637" spans="1:17">
      <c r="A3637" s="842">
        <v>44039</v>
      </c>
      <c r="B3637">
        <v>10319.662039999999</v>
      </c>
      <c r="C3637">
        <v>57115.280270000003</v>
      </c>
      <c r="D3637">
        <v>1.8722289999999999</v>
      </c>
      <c r="E3637">
        <f>LN(D3637/参数实验室!$E$53)/参数实验室!$E$55</f>
        <v>4.6890003609353623E-2</v>
      </c>
      <c r="F3637">
        <f t="shared" si="453"/>
        <v>5.5346076304258514</v>
      </c>
      <c r="G3637">
        <f>LN(F3637/参数实验室!$E$58)/参数实验室!$E$59</f>
        <v>0.70750609433045664</v>
      </c>
      <c r="H3637" s="905">
        <f>INDEX(神经网络!$F$10:$BN$70,MATCH(ROUND(G3637*2,1)/2,神经网络!$D$10:$D$70,0),MATCH(ROUND(E3637*2,1)/2,神经网络!$F$8:$BN$8,0))</f>
        <v>1.9518375469254792</v>
      </c>
      <c r="I3637">
        <f t="shared" si="454"/>
        <v>2884853.4620120227</v>
      </c>
      <c r="J3637">
        <f t="shared" si="455"/>
        <v>4117.8173416862637</v>
      </c>
      <c r="K3637">
        <f t="shared" si="456"/>
        <v>700.57829734396694</v>
      </c>
      <c r="L3637">
        <f>MIN(MAX(L3636*(1+MAX(MIN(((B3637-B3636)/B3636)/($K$7*卓尔金历!$O$8),0),-卓尔金历!$N$11))+MIN(MAX(((B3637-B3636)/B3636)/($K$7*卓尔金历!$O$8),0),卓尔金历!$N$11),0),1)</f>
        <v>1</v>
      </c>
      <c r="M3637">
        <f t="shared" si="457"/>
        <v>409949.18188982055</v>
      </c>
      <c r="N3637">
        <f t="shared" si="458"/>
        <v>3.5322703016823623E-2</v>
      </c>
      <c r="O3637">
        <f t="shared" si="460"/>
        <v>1.3435074491220486E-2</v>
      </c>
      <c r="P3637">
        <f t="shared" si="461"/>
        <v>4.2998743092735711E-4</v>
      </c>
      <c r="Q3637">
        <f t="shared" si="459"/>
        <v>3467.9698149885653</v>
      </c>
    </row>
    <row r="3638" spans="1:17">
      <c r="A3638" s="842">
        <v>44040</v>
      </c>
      <c r="B3638">
        <v>11148.368909999999</v>
      </c>
      <c r="C3638">
        <v>57317.169300000001</v>
      </c>
      <c r="D3638">
        <v>1.8494999999999999</v>
      </c>
      <c r="E3638">
        <f>LN(D3638/参数实验室!$E$53)/参数实验室!$E$55</f>
        <v>3.2480064113064491E-2</v>
      </c>
      <c r="F3638">
        <f t="shared" si="453"/>
        <v>5.141305401957676</v>
      </c>
      <c r="G3638">
        <f>LN(F3638/参数实验室!$E$58)/参数实验室!$E$59</f>
        <v>0.66881718270929158</v>
      </c>
      <c r="H3638" s="905">
        <f>INDEX(神经网络!$F$10:$BN$70,MATCH(ROUND(G3638*2,1)/2,神经网络!$D$10:$D$70,0),MATCH(ROUND(E3638*2,1)/2,神经网络!$F$8:$BN$8,0))</f>
        <v>1.9134051556256948</v>
      </c>
      <c r="I3638">
        <f t="shared" si="454"/>
        <v>3337024.6545508201</v>
      </c>
      <c r="J3638">
        <f t="shared" si="455"/>
        <v>4448.4932404931724</v>
      </c>
      <c r="K3638">
        <f t="shared" si="456"/>
        <v>750.14717886384119</v>
      </c>
      <c r="L3638">
        <f>MIN(MAX(L3637*(1+MAX(MIN(((B3638-B3637)/B3637)/($K$7*卓尔金历!$O$8),0),-卓尔金历!$N$11))+MIN(MAX(((B3638-B3637)/B3637)/($K$7*卓尔金历!$O$8),0),卓尔金历!$N$11),0),1)</f>
        <v>1</v>
      </c>
      <c r="M3638">
        <f t="shared" si="457"/>
        <v>474204.51163060445</v>
      </c>
      <c r="N3638">
        <f t="shared" si="458"/>
        <v>8.0303683084567368E-2</v>
      </c>
      <c r="O3638">
        <f t="shared" si="460"/>
        <v>2.0734860933696912E-2</v>
      </c>
      <c r="P3638">
        <f t="shared" si="461"/>
        <v>0</v>
      </c>
      <c r="Q3638">
        <f t="shared" si="459"/>
        <v>3468.2035426975449</v>
      </c>
    </row>
    <row r="3639" spans="1:17">
      <c r="A3639" s="842">
        <v>44041</v>
      </c>
      <c r="B3639">
        <v>11163.81756</v>
      </c>
      <c r="C3639">
        <v>57210.372510000001</v>
      </c>
      <c r="D3639">
        <v>1.874849</v>
      </c>
      <c r="E3639">
        <f>LN(D3639/参数实验室!$E$53)/参数实验室!$E$55</f>
        <v>4.8539797930649602E-2</v>
      </c>
      <c r="F3639">
        <f t="shared" si="453"/>
        <v>5.1246244577647868</v>
      </c>
      <c r="G3639">
        <f>LN(F3639/参数实验室!$E$58)/参数实验室!$E$59</f>
        <v>0.66711152743463475</v>
      </c>
      <c r="H3639" s="905">
        <f>INDEX(神经网络!$F$10:$BN$70,MATCH(ROUND(G3639*2,1)/2,神经网络!$D$10:$D$70,0),MATCH(ROUND(E3639*2,1)/2,神经网络!$F$8:$BN$8,0))</f>
        <v>1.9134051556256948</v>
      </c>
      <c r="I3639">
        <f t="shared" si="454"/>
        <v>3345872.6635910133</v>
      </c>
      <c r="J3639">
        <f t="shared" si="455"/>
        <v>4454.6576593112559</v>
      </c>
      <c r="K3639">
        <f t="shared" si="456"/>
        <v>751.09535220902376</v>
      </c>
      <c r="L3639">
        <f>MIN(MAX(L3638*(1+MAX(MIN(((B3639-B3638)/B3638)/($K$7*卓尔金历!$O$8),0),-卓尔金历!$N$11))+MIN(MAX(((B3639-B3638)/B3638)/($K$7*卓尔金历!$O$8),0),卓尔金历!$N$11),0),1)</f>
        <v>1</v>
      </c>
      <c r="M3639">
        <f t="shared" si="457"/>
        <v>475461.8490015124</v>
      </c>
      <c r="N3639">
        <f t="shared" si="458"/>
        <v>1.3857318612898568E-3</v>
      </c>
      <c r="O3639">
        <f t="shared" si="460"/>
        <v>2.0757128235771468E-2</v>
      </c>
      <c r="P3639">
        <f t="shared" si="461"/>
        <v>1</v>
      </c>
      <c r="Q3639">
        <f t="shared" si="459"/>
        <v>3468.2035426975449</v>
      </c>
    </row>
    <row r="3640" spans="1:17">
      <c r="A3640" s="842">
        <v>44042</v>
      </c>
      <c r="B3640">
        <v>11000.31266</v>
      </c>
      <c r="C3640">
        <v>57684.284359999998</v>
      </c>
      <c r="D3640">
        <v>1.8747549999999999</v>
      </c>
      <c r="E3640">
        <f>LN(D3640/参数实验室!$E$53)/参数实验室!$E$55</f>
        <v>4.8480646721638418E-2</v>
      </c>
      <c r="F3640">
        <f t="shared" si="453"/>
        <v>5.2438768008617673</v>
      </c>
      <c r="G3640">
        <f>LN(F3640/参数实验室!$E$58)/参数实验室!$E$59</f>
        <v>0.67918517876244955</v>
      </c>
      <c r="H3640" s="905">
        <f>INDEX(神经网络!$F$10:$BN$70,MATCH(ROUND(G3640*2,1)/2,神经网络!$D$10:$D$70,0),MATCH(ROUND(E3640*2,1)/2,神经网络!$F$8:$BN$8,0))</f>
        <v>1.9518375469254792</v>
      </c>
      <c r="I3640">
        <f t="shared" si="454"/>
        <v>3252109.03838195</v>
      </c>
      <c r="J3640">
        <f t="shared" si="455"/>
        <v>4389.4148916643144</v>
      </c>
      <c r="K3640">
        <f t="shared" si="456"/>
        <v>740.89807380884486</v>
      </c>
      <c r="L3640">
        <f>MIN(MAX(L3639*(1+MAX(MIN(((B3640-B3639)/B3639)/($K$7*卓尔金历!$O$8),0),-卓尔金历!$N$11))+MIN(MAX(((B3640-B3639)/B3639)/($K$7*卓尔金历!$O$8),0),卓尔金历!$N$11),0),1)</f>
        <v>0.56905251291316616</v>
      </c>
      <c r="M3640">
        <f t="shared" si="457"/>
        <v>462137.66392534197</v>
      </c>
      <c r="N3640">
        <f t="shared" si="458"/>
        <v>-1.4645966679519968E-2</v>
      </c>
      <c r="O3640">
        <f t="shared" si="460"/>
        <v>2.055632406617813E-2</v>
      </c>
      <c r="P3640">
        <f t="shared" si="461"/>
        <v>0.36679751890626489</v>
      </c>
      <c r="Q3640">
        <f t="shared" si="459"/>
        <v>3371.011757527448</v>
      </c>
    </row>
    <row r="3641" spans="1:17">
      <c r="A3641" s="842">
        <v>44043</v>
      </c>
      <c r="B3641">
        <v>11311.03053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453"/>
        <v>5.1318362350844087</v>
      </c>
      <c r="G3641">
        <f>LN(F3641/参数实验室!$E$58)/参数实验室!$E$59</f>
        <v>0.66784962437102779</v>
      </c>
      <c r="H3641" s="905">
        <f>INDEX(神经网络!$F$10:$BN$70,MATCH(ROUND(G3641*2,1)/2,神经网络!$D$10:$D$70,0),MATCH(ROUND(E3641*2,1)/2,神经网络!$F$8:$BN$8,0))</f>
        <v>1.9134051556256948</v>
      </c>
      <c r="I3641">
        <f t="shared" si="454"/>
        <v>3431404.77732665</v>
      </c>
      <c r="J3641">
        <f t="shared" si="455"/>
        <v>4513.3995171780607</v>
      </c>
      <c r="K3641">
        <f t="shared" si="456"/>
        <v>760.27055975582846</v>
      </c>
      <c r="L3641">
        <f>MIN(MAX(L3640*(1+MAX(MIN(((B3641-B3640)/B3640)/($K$7*卓尔金历!$O$8),0),-卓尔金历!$N$11))+MIN(MAX(((B3641-B3640)/B3640)/($K$7*卓尔金历!$O$8),0),卓尔金历!$N$11),0),1)</f>
        <v>1</v>
      </c>
      <c r="M3641">
        <f t="shared" si="457"/>
        <v>476636.34778363077</v>
      </c>
      <c r="N3641">
        <f t="shared" si="458"/>
        <v>2.8246276229024966E-2</v>
      </c>
      <c r="O3641">
        <f t="shared" si="460"/>
        <v>2.0894309777033621E-2</v>
      </c>
      <c r="P3641">
        <f t="shared" si="461"/>
        <v>1.4358905400706268E-2</v>
      </c>
      <c r="Q3641">
        <f t="shared" si="459"/>
        <v>3439.1814801138271</v>
      </c>
    </row>
    <row r="3642" spans="1:17">
      <c r="A3642" s="842">
        <v>44044</v>
      </c>
      <c r="B3642">
        <v>11632.541740000001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453"/>
        <v>5.0831721442849513</v>
      </c>
      <c r="G3642">
        <f>LN(F3642/参数实验室!$E$58)/参数实验室!$E$59</f>
        <v>0.66284879870567581</v>
      </c>
      <c r="H3642" s="905">
        <f>INDEX(神经网络!$F$10:$BN$70,MATCH(ROUND(G3642*2,1)/2,神经网络!$D$10:$D$70,0),MATCH(ROUND(E3642*2,1)/2,神经网络!$F$8:$BN$8,0))</f>
        <v>2.0167748261694047</v>
      </c>
      <c r="I3642">
        <f t="shared" si="454"/>
        <v>3618031.0733440672</v>
      </c>
      <c r="J3642">
        <f t="shared" si="455"/>
        <v>4641.6909700330934</v>
      </c>
      <c r="K3642">
        <f t="shared" si="456"/>
        <v>779.46401358948549</v>
      </c>
      <c r="L3642">
        <f>MIN(MAX(L3641*(1+MAX(MIN(((B3642-B3641)/B3641)/($K$7*卓尔金历!$O$8),0),-卓尔金历!$N$11))+MIN(MAX(((B3642-B3641)/B3641)/($K$7*卓尔金历!$O$8),0),卓尔金历!$N$11),0),1)</f>
        <v>1</v>
      </c>
      <c r="M3642">
        <f t="shared" si="457"/>
        <v>502559.51392301876</v>
      </c>
      <c r="N3642">
        <f t="shared" si="458"/>
        <v>2.8424572734311291E-2</v>
      </c>
      <c r="O3642">
        <f t="shared" si="460"/>
        <v>2.113273543173454E-2</v>
      </c>
      <c r="P3642">
        <f t="shared" si="461"/>
        <v>1.4700594325292289E-2</v>
      </c>
      <c r="Q3642">
        <f t="shared" si="459"/>
        <v>3441.8673026455458</v>
      </c>
    </row>
    <row r="3643" spans="1:17">
      <c r="A3643" s="842">
        <v>44045</v>
      </c>
      <c r="B3643">
        <v>11108.76079</v>
      </c>
      <c r="C3643">
        <v>60035.204660000003</v>
      </c>
      <c r="D3643">
        <v>1.859988</v>
      </c>
      <c r="E3643">
        <f>LN(D3643/参数实验室!$E$53)/参数实验室!$E$55</f>
        <v>3.9151219266023621E-2</v>
      </c>
      <c r="F3643">
        <f t="shared" si="453"/>
        <v>5.404311587485358</v>
      </c>
      <c r="G3643">
        <f>LN(F3643/参数实验室!$E$58)/参数实验室!$E$59</f>
        <v>0.69500218274420411</v>
      </c>
      <c r="H3643" s="905">
        <f>INDEX(神经网络!$F$10:$BN$70,MATCH(ROUND(G3643*2,1)/2,神经网络!$D$10:$D$70,0),MATCH(ROUND(E3643*2,1)/2,神经网络!$F$8:$BN$8,0))</f>
        <v>1.9518375469254792</v>
      </c>
      <c r="I3643">
        <f t="shared" si="454"/>
        <v>3289478.5676485533</v>
      </c>
      <c r="J3643">
        <f t="shared" si="455"/>
        <v>4432.6885559235216</v>
      </c>
      <c r="K3643">
        <f t="shared" si="456"/>
        <v>742.09557611547825</v>
      </c>
      <c r="L3643">
        <f>MIN(MAX(L3642*(1+MAX(MIN(((B3643-B3642)/B3642)/($K$7*卓尔金历!$O$8),0),-卓尔金历!$N$11))+MIN(MAX(((B3643-B3642)/B3642)/($K$7*卓尔金历!$O$8),0),卓尔金历!$N$11),0),1)</f>
        <v>0</v>
      </c>
      <c r="M3643">
        <f t="shared" si="457"/>
        <v>456922.20893218205</v>
      </c>
      <c r="N3643">
        <f t="shared" si="458"/>
        <v>-4.5027214318854467E-2</v>
      </c>
      <c r="O3643">
        <f t="shared" si="460"/>
        <v>2.4174084564175736E-2</v>
      </c>
      <c r="P3643">
        <f t="shared" si="461"/>
        <v>7.9884720484638388E-3</v>
      </c>
      <c r="Q3643">
        <f t="shared" si="459"/>
        <v>3437.2725566616959</v>
      </c>
    </row>
    <row r="3644" spans="1:17">
      <c r="A3644" s="842">
        <v>44046</v>
      </c>
      <c r="B3644">
        <v>11350.60907</v>
      </c>
      <c r="C3644">
        <v>59840.39503</v>
      </c>
      <c r="D3644">
        <v>1.877723</v>
      </c>
      <c r="E3644">
        <f>LN(D3644/参数实验室!$E$53)/参数实验室!$E$55</f>
        <v>5.0346884636041853E-2</v>
      </c>
      <c r="F3644">
        <f t="shared" si="453"/>
        <v>5.2719985915258025</v>
      </c>
      <c r="G3644">
        <f>LN(F3644/参数实验室!$E$58)/参数实验室!$E$59</f>
        <v>0.68199233844491769</v>
      </c>
      <c r="H3644" s="905">
        <f>INDEX(神经网络!$F$10:$BN$70,MATCH(ROUND(G3644*2,1)/2,神经网络!$D$10:$D$70,0),MATCH(ROUND(E3644*2,1)/2,神经网络!$F$8:$BN$8,0))</f>
        <v>1.9518375469254792</v>
      </c>
      <c r="I3644">
        <f t="shared" si="454"/>
        <v>3429259.5593532212</v>
      </c>
      <c r="J3644">
        <f t="shared" si="455"/>
        <v>4529.1923985475187</v>
      </c>
      <c r="K3644">
        <f t="shared" si="456"/>
        <v>757.14592306852796</v>
      </c>
      <c r="L3644">
        <f>MIN(MAX(L3643*(1+MAX(MIN(((B3644-B3643)/B3643)/($K$7*卓尔金历!$O$8),0),-卓尔金历!$N$11))+MIN(MAX(((B3644-B3643)/B3643)/($K$7*卓尔金历!$O$8),0),卓尔金历!$N$11),0),1)</f>
        <v>0.64059522770237232</v>
      </c>
      <c r="M3644">
        <f t="shared" si="457"/>
        <v>456922.20893218205</v>
      </c>
      <c r="N3644">
        <f t="shared" si="458"/>
        <v>2.1770950385186946E-2</v>
      </c>
      <c r="O3644">
        <f t="shared" si="460"/>
        <v>2.431369323164503E-2</v>
      </c>
      <c r="P3644">
        <f t="shared" si="461"/>
        <v>0.13730759964483158</v>
      </c>
      <c r="Q3644">
        <f t="shared" si="459"/>
        <v>3438.4393629118172</v>
      </c>
    </row>
    <row r="3645" spans="1:17">
      <c r="A3645" s="842">
        <v>44047</v>
      </c>
      <c r="B3645">
        <v>11206.067220000001</v>
      </c>
      <c r="C3645">
        <v>60593.18477</v>
      </c>
      <c r="D3645">
        <v>1.870387</v>
      </c>
      <c r="E3645">
        <f>LN(D3645/参数实验室!$E$53)/参数实验室!$E$55</f>
        <v>4.5728727298420098E-2</v>
      </c>
      <c r="F3645">
        <f t="shared" si="453"/>
        <v>5.4071766285549723</v>
      </c>
      <c r="G3645">
        <f>LN(F3645/参数实验室!$E$58)/参数实验室!$E$59</f>
        <v>0.69528035507240404</v>
      </c>
      <c r="H3645" s="905">
        <f>INDEX(神经网络!$F$10:$BN$70,MATCH(ROUND(G3645*2,1)/2,神经网络!$D$10:$D$70,0),MATCH(ROUND(E3645*2,1)/2,神经网络!$F$8:$BN$8,0))</f>
        <v>1.9518375469254792</v>
      </c>
      <c r="I3645">
        <f t="shared" si="454"/>
        <v>3344024.4605713892</v>
      </c>
      <c r="J3645">
        <f t="shared" si="455"/>
        <v>4471.5163880132231</v>
      </c>
      <c r="K3645">
        <f t="shared" si="456"/>
        <v>747.85020793744661</v>
      </c>
      <c r="L3645">
        <f>MIN(MAX(L3644*(1+MAX(MIN(((B3645-B3644)/B3644)/($K$7*卓尔金历!$O$8),0),-卓尔金历!$N$11))+MIN(MAX(((B3645-B3644)/B3644)/($K$7*卓尔金历!$O$8),0),卓尔金历!$N$11),0),1)</f>
        <v>0.40056582051457729</v>
      </c>
      <c r="M3645">
        <f t="shared" si="457"/>
        <v>449647.02332844044</v>
      </c>
      <c r="N3645">
        <f t="shared" si="458"/>
        <v>-1.2734281403632168E-2</v>
      </c>
      <c r="O3645">
        <f t="shared" si="460"/>
        <v>2.4610575350559123E-2</v>
      </c>
      <c r="P3645">
        <f t="shared" si="461"/>
        <v>0.69921202739191302</v>
      </c>
      <c r="Q3645">
        <f t="shared" si="459"/>
        <v>3426.7046071257123</v>
      </c>
    </row>
    <row r="3646" spans="1:17">
      <c r="A3646" s="842">
        <v>44048</v>
      </c>
      <c r="B3646">
        <v>11646.90372</v>
      </c>
      <c r="C3646">
        <v>61654.88985</v>
      </c>
      <c r="D3646">
        <v>1.9512689999999999</v>
      </c>
      <c r="E3646">
        <f>LN(D3646/参数实验室!$E$53)/参数实验室!$E$55</f>
        <v>9.5673072197611272E-2</v>
      </c>
      <c r="F3646">
        <f t="shared" si="453"/>
        <v>5.2936721494594785</v>
      </c>
      <c r="G3646">
        <f>LN(F3646/参数实验室!$E$58)/参数实验室!$E$59</f>
        <v>0.68414562728837769</v>
      </c>
      <c r="H3646" s="905">
        <f>INDEX(神经网络!$F$10:$BN$70,MATCH(ROUND(G3646*2,1)/2,神经网络!$D$10:$D$70,0),MATCH(ROUND(E3646*2,1)/2,神经网络!$F$8:$BN$8,0))</f>
        <v>2.0551847603718651</v>
      </c>
      <c r="I3646">
        <f t="shared" si="454"/>
        <v>3600790.4135796237</v>
      </c>
      <c r="J3646">
        <f t="shared" si="455"/>
        <v>4647.421778859557</v>
      </c>
      <c r="K3646">
        <f t="shared" si="456"/>
        <v>774.7931186188207</v>
      </c>
      <c r="L3646">
        <f>MIN(MAX(L3645*(1+MAX(MIN(((B3646-B3645)/B3645)/($K$7*卓尔金历!$O$8),0),-卓尔金历!$N$11))+MIN(MAX(((B3646-B3645)/B3645)/($K$7*卓尔金历!$O$8),0),卓尔金历!$N$11),0),1)</f>
        <v>1</v>
      </c>
      <c r="M3646">
        <f t="shared" si="457"/>
        <v>463476.75017349288</v>
      </c>
      <c r="N3646">
        <f t="shared" si="458"/>
        <v>3.9339091167793244E-2</v>
      </c>
      <c r="O3646">
        <f t="shared" si="460"/>
        <v>2.5273072087235979E-2</v>
      </c>
      <c r="P3646">
        <f t="shared" si="461"/>
        <v>1.3720907013910641E-2</v>
      </c>
      <c r="Q3646">
        <f t="shared" si="459"/>
        <v>3610.6773778745196</v>
      </c>
    </row>
    <row r="3647" spans="1:17">
      <c r="A3647" s="842">
        <v>44049</v>
      </c>
      <c r="B3647">
        <v>11812.85677</v>
      </c>
      <c r="C3647">
        <v>61878.844429999997</v>
      </c>
      <c r="D3647">
        <v>1.951554</v>
      </c>
      <c r="E3647">
        <f>LN(D3647/参数实验室!$E$53)/参数实验室!$E$55</f>
        <v>9.5845372952797908E-2</v>
      </c>
      <c r="F3647">
        <f t="shared" si="453"/>
        <v>5.2382624825476487</v>
      </c>
      <c r="G3647">
        <f>LN(F3647/参数实验室!$E$58)/参数实验室!$E$59</f>
        <v>0.67862294659429745</v>
      </c>
      <c r="H3647" s="905">
        <f>INDEX(神经网络!$F$10:$BN$70,MATCH(ROUND(G3647*2,1)/2,神经网络!$D$10:$D$70,0),MATCH(ROUND(E3647*2,1)/2,神经网络!$F$8:$BN$8,0))</f>
        <v>2.0551847603718651</v>
      </c>
      <c r="I3647">
        <f t="shared" si="454"/>
        <v>3706234.8009252474</v>
      </c>
      <c r="J3647">
        <f t="shared" si="455"/>
        <v>4713.6414229280299</v>
      </c>
      <c r="K3647">
        <f t="shared" si="456"/>
        <v>786.27847737789955</v>
      </c>
      <c r="L3647">
        <f>MIN(MAX(L3646*(1+MAX(MIN(((B3647-B3646)/B3646)/($K$7*卓尔金历!$O$8),0),-卓尔金历!$N$11))+MIN(MAX(((B3647-B3646)/B3646)/($K$7*卓尔金历!$O$8),0),卓尔金历!$N$11),0),1)</f>
        <v>1</v>
      </c>
      <c r="M3647">
        <f t="shared" si="457"/>
        <v>477049.05412839062</v>
      </c>
      <c r="N3647">
        <f t="shared" si="458"/>
        <v>1.4248683941211465E-2</v>
      </c>
      <c r="O3647">
        <f t="shared" si="460"/>
        <v>2.4762764976300478E-2</v>
      </c>
      <c r="P3647">
        <f t="shared" si="461"/>
        <v>0.59191747199039946</v>
      </c>
      <c r="Q3647">
        <f t="shared" si="459"/>
        <v>3612.1281430770782</v>
      </c>
    </row>
    <row r="3648" spans="1:17">
      <c r="A3648" s="842">
        <v>44050</v>
      </c>
      <c r="B3648">
        <v>11639.28032</v>
      </c>
      <c r="C3648">
        <v>61846.139380000001</v>
      </c>
      <c r="D3648">
        <v>1.917648</v>
      </c>
      <c r="E3648">
        <f>LN(D3648/参数实验室!$E$53)/参数实验室!$E$55</f>
        <v>7.5168376799312861E-2</v>
      </c>
      <c r="F3648">
        <f t="shared" si="453"/>
        <v>5.3135707431780457</v>
      </c>
      <c r="G3648">
        <f>LN(F3648/参数实验室!$E$58)/参数实验室!$E$59</f>
        <v>0.68611482319004324</v>
      </c>
      <c r="H3648" s="905">
        <f>INDEX(神经网络!$F$10:$BN$70,MATCH(ROUND(G3648*2,1)/2,神经网络!$D$10:$D$70,0),MATCH(ROUND(E3648*2,1)/2,神经网络!$F$8:$BN$8,0))</f>
        <v>2.0551847603718651</v>
      </c>
      <c r="I3648">
        <f t="shared" si="454"/>
        <v>3594311.7180100493</v>
      </c>
      <c r="J3648">
        <f t="shared" si="455"/>
        <v>4644.3798411874768</v>
      </c>
      <c r="K3648">
        <f t="shared" si="456"/>
        <v>773.90563238063112</v>
      </c>
      <c r="L3648">
        <f>MIN(MAX(L3647*(1+MAX(MIN(((B3648-B3647)/B3647)/($K$7*卓尔金历!$O$8),0),-卓尔金历!$N$11))+MIN(MAX(((B3648-B3647)/B3647)/($K$7*卓尔金历!$O$8),0),卓尔金历!$N$11),0),1)</f>
        <v>0.56764331875050633</v>
      </c>
      <c r="M3648">
        <f t="shared" si="457"/>
        <v>462642.84305226034</v>
      </c>
      <c r="N3648">
        <f t="shared" si="458"/>
        <v>-1.4693858850537851E-2</v>
      </c>
      <c r="O3648">
        <f t="shared" si="460"/>
        <v>2.5335777315383619E-2</v>
      </c>
      <c r="P3648">
        <f t="shared" si="461"/>
        <v>0.58304109789256353</v>
      </c>
      <c r="Q3648">
        <f t="shared" si="459"/>
        <v>3547.5610784304145</v>
      </c>
    </row>
    <row r="3649" spans="1:17">
      <c r="A3649" s="842">
        <v>44051</v>
      </c>
      <c r="B3649">
        <v>11739.397209999999</v>
      </c>
      <c r="C3649">
        <v>62806.738210000003</v>
      </c>
      <c r="D3649">
        <v>1.9374290000000001</v>
      </c>
      <c r="E3649">
        <f>LN(D3649/参数实验室!$E$53)/参数实验室!$E$55</f>
        <v>8.727547802246155E-2</v>
      </c>
      <c r="F3649">
        <f t="shared" si="453"/>
        <v>5.3500820430966582</v>
      </c>
      <c r="G3649">
        <f>LN(F3649/参数实验室!$E$58)/参数实验室!$E$59</f>
        <v>0.68970893463548011</v>
      </c>
      <c r="H3649" s="905">
        <f>INDEX(神经网络!$F$10:$BN$70,MATCH(ROUND(G3649*2,1)/2,神经网络!$D$10:$D$70,0),MATCH(ROUND(E3649*2,1)/2,神经网络!$F$8:$BN$8,0))</f>
        <v>2.0551847603718651</v>
      </c>
      <c r="I3649">
        <f t="shared" si="454"/>
        <v>3657851.8089627544</v>
      </c>
      <c r="J3649">
        <f t="shared" si="455"/>
        <v>4684.3291209448689</v>
      </c>
      <c r="K3649">
        <f t="shared" si="456"/>
        <v>780.86994199607705</v>
      </c>
      <c r="L3649">
        <f>MIN(MAX(L3648*(1+MAX(MIN(((B3649-B3648)/B3648)/($K$7*卓尔金历!$O$8),0),-卓尔金历!$N$11))+MIN(MAX(((B3649-B3648)/B3648)/($K$7*卓尔金历!$O$8),0),卓尔金历!$N$11),0),1)</f>
        <v>0.82074063109271111</v>
      </c>
      <c r="M3649">
        <f t="shared" si="457"/>
        <v>467285.3597244402</v>
      </c>
      <c r="N3649">
        <f t="shared" si="458"/>
        <v>8.6016392120023561E-3</v>
      </c>
      <c r="O3649">
        <f t="shared" si="460"/>
        <v>2.5285908120223292E-2</v>
      </c>
      <c r="P3649">
        <f t="shared" si="461"/>
        <v>1</v>
      </c>
      <c r="Q3649">
        <f t="shared" si="459"/>
        <v>3584.125705102465</v>
      </c>
    </row>
    <row r="3650" spans="1:17">
      <c r="A3650" s="842">
        <v>44052</v>
      </c>
      <c r="B3650">
        <v>11564.12066</v>
      </c>
      <c r="C3650">
        <v>63036.189610000001</v>
      </c>
      <c r="D3650">
        <v>1.9247069999999999</v>
      </c>
      <c r="E3650">
        <f>LN(D3650/参数实验室!$E$53)/参数实验室!$E$55</f>
        <v>7.9503159774057072E-2</v>
      </c>
      <c r="F3650">
        <f t="shared" si="453"/>
        <v>5.4510145183836221</v>
      </c>
      <c r="G3650">
        <f>LN(F3650/参数实验室!$E$58)/参数实验室!$E$59</f>
        <v>0.69951837564479236</v>
      </c>
      <c r="H3650" s="905">
        <f>INDEX(神经网络!$F$10:$BN$70,MATCH(ROUND(G3650*2,1)/2,神经网络!$D$10:$D$70,0),MATCH(ROUND(E3650*2,1)/2,神经网络!$F$8:$BN$8,0))</f>
        <v>2.0551847603718651</v>
      </c>
      <c r="I3650">
        <f t="shared" si="454"/>
        <v>3545609.9123505424</v>
      </c>
      <c r="J3650">
        <f t="shared" si="455"/>
        <v>4614.3891544630851</v>
      </c>
      <c r="K3650">
        <f t="shared" si="456"/>
        <v>768.38120792677216</v>
      </c>
      <c r="L3650">
        <f>MIN(MAX(L3649*(1+MAX(MIN(((B3650-B3649)/B3649)/($K$7*卓尔金历!$O$8),0),-卓尔金历!$N$11))+MIN(MAX(((B3650-B3649)/B3649)/($K$7*卓尔金历!$O$8),0),卓尔金历!$N$11),0),1)</f>
        <v>0.46017007176390429</v>
      </c>
      <c r="M3650">
        <f t="shared" si="457"/>
        <v>455516.97119120561</v>
      </c>
      <c r="N3650">
        <f t="shared" si="458"/>
        <v>-1.4930626067468986E-2</v>
      </c>
      <c r="O3650">
        <f t="shared" si="460"/>
        <v>2.5722380074740939E-2</v>
      </c>
      <c r="P3650">
        <f t="shared" si="461"/>
        <v>0.58298698796580917</v>
      </c>
      <c r="Q3650">
        <f t="shared" si="459"/>
        <v>3474.146108375347</v>
      </c>
    </row>
    <row r="3651" spans="1:17">
      <c r="A3651" s="842">
        <v>44053</v>
      </c>
      <c r="B3651">
        <v>11924.673860000001</v>
      </c>
      <c r="C3651">
        <v>63886.848590000001</v>
      </c>
      <c r="D3651">
        <v>1.953206</v>
      </c>
      <c r="E3651">
        <f>LN(D3651/参数实验室!$E$53)/参数实验室!$E$55</f>
        <v>9.684361739052201E-2</v>
      </c>
      <c r="F3651">
        <f t="shared" si="453"/>
        <v>5.3575342470624179</v>
      </c>
      <c r="G3651">
        <f>LN(F3651/参数实验室!$E$58)/参数实验室!$E$59</f>
        <v>0.69043950246810049</v>
      </c>
      <c r="H3651" s="905">
        <f>INDEX(神经网络!$F$10:$BN$70,MATCH(ROUND(G3651*2,1)/2,神经网络!$D$10:$D$70,0),MATCH(ROUND(E3651*2,1)/2,神经网络!$F$8:$BN$8,0))</f>
        <v>2.0551847603718651</v>
      </c>
      <c r="I3651">
        <f t="shared" si="454"/>
        <v>3772804.804732448</v>
      </c>
      <c r="J3651">
        <f t="shared" si="455"/>
        <v>4758.2593910857249</v>
      </c>
      <c r="K3651">
        <f t="shared" si="456"/>
        <v>792.89599297603252</v>
      </c>
      <c r="L3651">
        <f>MIN(MAX(L3650*(1+MAX(MIN(((B3651-B3650)/B3650)/($K$7*卓尔金历!$O$8),0),-卓尔金历!$N$11))+MIN(MAX(((B3651-B3650)/B3650)/($K$7*卓尔金历!$O$8),0),卓尔金历!$N$11),0),1)</f>
        <v>1</v>
      </c>
      <c r="M3651">
        <f t="shared" si="457"/>
        <v>468948.65757245506</v>
      </c>
      <c r="N3651">
        <f t="shared" si="458"/>
        <v>3.1178609303787762E-2</v>
      </c>
      <c r="O3651">
        <f t="shared" si="460"/>
        <v>2.5995327985911743E-2</v>
      </c>
      <c r="P3651">
        <f t="shared" si="461"/>
        <v>2.1045654444251466E-2</v>
      </c>
      <c r="Q3651">
        <f t="shared" si="459"/>
        <v>3603.9281349731937</v>
      </c>
    </row>
    <row r="3652" spans="1:17">
      <c r="A3652" s="842">
        <v>44054</v>
      </c>
      <c r="B3652">
        <v>11500.854950000001</v>
      </c>
      <c r="C3652">
        <v>63808.132729999998</v>
      </c>
      <c r="D3652">
        <v>1.8719479999999999</v>
      </c>
      <c r="E3652">
        <f>LN(D3652/参数实验室!$E$53)/参数实验室!$E$55</f>
        <v>4.6712922952013847E-2</v>
      </c>
      <c r="F3652">
        <f t="shared" si="453"/>
        <v>5.5481208142704199</v>
      </c>
      <c r="G3652">
        <f>LN(F3652/参数实验室!$E$58)/参数实验室!$E$59</f>
        <v>0.70878600527041913</v>
      </c>
      <c r="H3652" s="905">
        <f>INDEX(神经网络!$F$10:$BN$70,MATCH(ROUND(G3652*2,1)/2,神经网络!$D$10:$D$70,0),MATCH(ROUND(E3652*2,1)/2,神经网络!$F$8:$BN$8,0))</f>
        <v>1.9518375469254792</v>
      </c>
      <c r="I3652">
        <f t="shared" si="454"/>
        <v>3497223.9595956281</v>
      </c>
      <c r="J3652">
        <f t="shared" si="455"/>
        <v>4589.1444674992772</v>
      </c>
      <c r="K3652">
        <f t="shared" si="456"/>
        <v>762.06447288013578</v>
      </c>
      <c r="L3652">
        <f>MIN(MAX(L3651*(1+MAX(MIN(((B3652-B3651)/B3651)/($K$7*卓尔金历!$O$8),0),-卓尔金历!$N$11))+MIN(MAX(((B3652-B3651)/B3651)/($K$7*卓尔金历!$O$8),0),卓尔金历!$N$11),0),1)</f>
        <v>0</v>
      </c>
      <c r="M3652">
        <f t="shared" si="457"/>
        <v>434694.76052019052</v>
      </c>
      <c r="N3652">
        <f t="shared" si="458"/>
        <v>-3.5541341840941543E-2</v>
      </c>
      <c r="O3652">
        <f t="shared" si="460"/>
        <v>2.792423404098375E-2</v>
      </c>
      <c r="P3652">
        <f t="shared" si="461"/>
        <v>1.9725211661611428E-2</v>
      </c>
      <c r="Q3652">
        <f t="shared" si="459"/>
        <v>3598.3879629645653</v>
      </c>
    </row>
    <row r="3653" spans="1:17">
      <c r="A3653" s="842">
        <v>44055</v>
      </c>
      <c r="B3653">
        <v>11586.623219999999</v>
      </c>
      <c r="C3653">
        <v>63374.88523</v>
      </c>
      <c r="D3653">
        <v>1.899829</v>
      </c>
      <c r="E3653">
        <f>LN(D3653/参数实验室!$E$53)/参数实验室!$E$55</f>
        <v>6.415472787305701E-2</v>
      </c>
      <c r="F3653">
        <f t="shared" ref="F3653:F3716" si="462">C3653/B3653</f>
        <v>5.4696596261632822</v>
      </c>
      <c r="G3653">
        <f>LN(F3653/参数实验室!$E$58)/参数实验室!$E$59</f>
        <v>0.70131056714888074</v>
      </c>
      <c r="H3653" s="905">
        <f>INDEX(神经网络!$F$10:$BN$70,MATCH(ROUND(G3653*2,1)/2,神经网络!$D$10:$D$70,0),MATCH(ROUND(E3653*2,1)/2,神经网络!$F$8:$BN$8,0))</f>
        <v>1.9518375469254792</v>
      </c>
      <c r="I3653">
        <f t="shared" si="454"/>
        <v>3548129.3341524396</v>
      </c>
      <c r="J3653">
        <f t="shared" si="455"/>
        <v>4623.3682694225836</v>
      </c>
      <c r="K3653">
        <f t="shared" si="456"/>
        <v>767.43385501401303</v>
      </c>
      <c r="L3653">
        <f>MIN(MAX(L3652*(1+MAX(MIN(((B3653-B3652)/B3652)/($K$7*卓尔金历!$O$8),0),-卓尔金历!$N$11))+MIN(MAX(((B3653-B3652)/B3652)/($K$7*卓尔金历!$O$8),0),卓尔金历!$N$11),0),1)</f>
        <v>0.21943345184529434</v>
      </c>
      <c r="M3653">
        <f t="shared" si="457"/>
        <v>434694.76052019052</v>
      </c>
      <c r="N3653">
        <f t="shared" si="458"/>
        <v>7.4575560141290761E-3</v>
      </c>
      <c r="O3653">
        <f t="shared" si="460"/>
        <v>2.7837311384629915E-2</v>
      </c>
      <c r="P3653">
        <f t="shared" si="461"/>
        <v>1</v>
      </c>
      <c r="Q3653">
        <f t="shared" si="459"/>
        <v>3599.4211283553191</v>
      </c>
    </row>
    <row r="3654" spans="1:17">
      <c r="A3654" s="842">
        <v>44056</v>
      </c>
      <c r="B3654">
        <v>11499.65992</v>
      </c>
      <c r="C3654">
        <v>63252.471140000001</v>
      </c>
      <c r="D3654">
        <v>1.929243</v>
      </c>
      <c r="E3654">
        <f>LN(D3654/参数实验室!$E$53)/参数实验室!$E$55</f>
        <v>8.2280239490028564E-2</v>
      </c>
      <c r="F3654">
        <f t="shared" si="462"/>
        <v>5.5003775398603265</v>
      </c>
      <c r="G3654">
        <f>LN(F3654/参数实验室!$E$58)/参数实验室!$E$59</f>
        <v>0.7042499306338621</v>
      </c>
      <c r="H3654" s="905">
        <f>INDEX(神经网络!$F$10:$BN$70,MATCH(ROUND(G3654*2,1)/2,神经网络!$D$10:$D$70,0),MATCH(ROUND(E3654*2,1)/2,神经网络!$F$8:$BN$8,0))</f>
        <v>2.0551847603718651</v>
      </c>
      <c r="I3654">
        <f t="shared" si="454"/>
        <v>3496151.0143037434</v>
      </c>
      <c r="J3654">
        <f t="shared" si="455"/>
        <v>4588.6676190095914</v>
      </c>
      <c r="K3654">
        <f t="shared" si="456"/>
        <v>761.9098406300227</v>
      </c>
      <c r="L3654">
        <f>MIN(MAX(L3653*(1+MAX(MIN(((B3654-B3653)/B3653)/($K$7*卓尔金历!$O$8),0),-卓尔金历!$N$11))+MIN(MAX(((B3654-B3653)/B3653)/($K$7*卓尔金历!$O$8),0),卓尔金历!$N$11),0),1)</f>
        <v>0.17097290921249644</v>
      </c>
      <c r="M3654">
        <f t="shared" si="457"/>
        <v>433297.39495897264</v>
      </c>
      <c r="N3654">
        <f t="shared" si="458"/>
        <v>-7.5054913194976093E-3</v>
      </c>
      <c r="O3654">
        <f t="shared" si="460"/>
        <v>2.8002250616301582E-2</v>
      </c>
      <c r="P3654">
        <f t="shared" si="461"/>
        <v>1</v>
      </c>
      <c r="Q3654">
        <f t="shared" si="459"/>
        <v>3546.6914093794749</v>
      </c>
    </row>
    <row r="3655" spans="1:17">
      <c r="A3655" s="842">
        <v>44057</v>
      </c>
      <c r="B3655">
        <v>11741.070519999999</v>
      </c>
      <c r="C3655">
        <v>62002.346769999996</v>
      </c>
      <c r="D3655">
        <v>1.9265620000000001</v>
      </c>
      <c r="E3655">
        <f>LN(D3655/参数实验室!$E$53)/参数实验室!$E$55</f>
        <v>8.0639638392821525E-2</v>
      </c>
      <c r="F3655">
        <f t="shared" si="462"/>
        <v>5.2808086506578622</v>
      </c>
      <c r="G3655">
        <f>LN(F3655/参数实验室!$E$58)/参数实验室!$E$59</f>
        <v>0.68286869221949387</v>
      </c>
      <c r="H3655" s="905">
        <f>INDEX(神经网络!$F$10:$BN$70,MATCH(ROUND(G3655*2,1)/2,神经网络!$D$10:$D$70,0),MATCH(ROUND(E3655*2,1)/2,神经网络!$F$8:$BN$8,0))</f>
        <v>2.0551847603718651</v>
      </c>
      <c r="I3655">
        <f t="shared" si="454"/>
        <v>3646989.5795016224</v>
      </c>
      <c r="J3655">
        <f t="shared" si="455"/>
        <v>4684.9968157694966</v>
      </c>
      <c r="K3655">
        <f t="shared" si="456"/>
        <v>778.44014049828445</v>
      </c>
      <c r="L3655">
        <f>MIN(MAX(L3654*(1+MAX(MIN(((B3655-B3654)/B3654)/($K$7*卓尔金历!$O$8),0),-卓尔金历!$N$11))+MIN(MAX(((B3655-B3654)/B3654)/($K$7*卓尔金历!$O$8),0),卓尔金历!$N$11),0),1)</f>
        <v>0.7886729772563642</v>
      </c>
      <c r="M3655">
        <f t="shared" si="457"/>
        <v>436493.60704026936</v>
      </c>
      <c r="N3655">
        <f t="shared" si="458"/>
        <v>2.099284689107565E-2</v>
      </c>
      <c r="O3655">
        <f t="shared" si="460"/>
        <v>2.8053571858480796E-2</v>
      </c>
      <c r="P3655">
        <f t="shared" si="461"/>
        <v>0.32605526833538301</v>
      </c>
      <c r="Q3655">
        <f t="shared" si="459"/>
        <v>3699.7104984296038</v>
      </c>
    </row>
    <row r="3656" spans="1:17">
      <c r="A3656" s="842">
        <v>44058</v>
      </c>
      <c r="B3656">
        <v>11868.64244</v>
      </c>
      <c r="C3656">
        <v>61162.090960000001</v>
      </c>
      <c r="D3656">
        <v>1.939897</v>
      </c>
      <c r="E3656">
        <f>LN(D3656/参数实验室!$E$53)/参数实验室!$E$55</f>
        <v>8.8777354005728198E-2</v>
      </c>
      <c r="F3656">
        <f t="shared" si="462"/>
        <v>5.1532507840888329</v>
      </c>
      <c r="G3656">
        <f>LN(F3656/参数实验室!$E$58)/参数实验室!$E$59</f>
        <v>0.67003522160446027</v>
      </c>
      <c r="H3656" s="905">
        <f>INDEX(神经网络!$F$10:$BN$70,MATCH(ROUND(G3656*2,1)/2,神经网络!$D$10:$D$70,0),MATCH(ROUND(E3656*2,1)/2,神经网络!$F$8:$BN$8,0))</f>
        <v>2.0167748261694047</v>
      </c>
      <c r="I3656">
        <f t="shared" si="454"/>
        <v>3728428.6463214923</v>
      </c>
      <c r="J3656">
        <f t="shared" si="455"/>
        <v>4735.9013766409698</v>
      </c>
      <c r="K3656">
        <f t="shared" si="456"/>
        <v>787.26906449347405</v>
      </c>
      <c r="L3656">
        <f>MIN(MAX(L3655*(1+MAX(MIN(((B3656-B3655)/B3655)/($K$7*卓尔金历!$O$8),0),-卓尔金历!$N$11))+MIN(MAX(((B3656-B3655)/B3655)/($K$7*卓尔金历!$O$8),0),卓尔金历!$N$11),0),1)</f>
        <v>1</v>
      </c>
      <c r="M3656">
        <f t="shared" si="457"/>
        <v>444180.89437041339</v>
      </c>
      <c r="N3656">
        <f t="shared" si="458"/>
        <v>1.0865441935868751E-2</v>
      </c>
      <c r="O3656">
        <f t="shared" si="460"/>
        <v>2.8028524494857317E-2</v>
      </c>
      <c r="P3656">
        <f t="shared" si="461"/>
        <v>1</v>
      </c>
      <c r="Q3656">
        <f t="shared" si="459"/>
        <v>3726.6479948614251</v>
      </c>
    </row>
    <row r="3657" spans="1:17">
      <c r="A3657" s="842">
        <v>44059</v>
      </c>
      <c r="B3657">
        <v>11871.27168</v>
      </c>
      <c r="C3657">
        <v>59761.105430000003</v>
      </c>
      <c r="D3657">
        <v>1.943662</v>
      </c>
      <c r="E3657">
        <f>LN(D3657/参数实验室!$E$53)/参数实验室!$E$55</f>
        <v>9.1064829156808233E-2</v>
      </c>
      <c r="F3657">
        <f t="shared" si="462"/>
        <v>5.0340946649112492</v>
      </c>
      <c r="G3657">
        <f>LN(F3657/参数实验室!$E$58)/参数实验室!$E$59</f>
        <v>0.65775676821912021</v>
      </c>
      <c r="H3657" s="905">
        <f>INDEX(神经网络!$F$10:$BN$70,MATCH(ROUND(G3657*2,1)/2,神经网络!$D$10:$D$70,0),MATCH(ROUND(E3657*2,1)/2,神经网络!$F$8:$BN$8,0))</f>
        <v>2.0167748261694047</v>
      </c>
      <c r="I3657">
        <f t="shared" si="454"/>
        <v>3730094.4063338437</v>
      </c>
      <c r="J3657">
        <f t="shared" si="455"/>
        <v>4736.9505127488665</v>
      </c>
      <c r="K3657">
        <f t="shared" si="456"/>
        <v>787.44635315374217</v>
      </c>
      <c r="L3657">
        <f>MIN(MAX(L3656*(1+MAX(MIN(((B3657-B3656)/B3656)/($K$7*卓尔金历!$O$8),0),-卓尔金历!$N$11))+MIN(MAX(((B3657-B3656)/B3656)/($K$7*卓尔金历!$O$8),0),卓尔金历!$N$11),0),1)</f>
        <v>1</v>
      </c>
      <c r="M3657">
        <f t="shared" si="457"/>
        <v>444379.34225349751</v>
      </c>
      <c r="N3657">
        <f t="shared" si="458"/>
        <v>2.2152828457777763E-4</v>
      </c>
      <c r="O3657">
        <f t="shared" si="460"/>
        <v>2.7387904790702876E-2</v>
      </c>
      <c r="P3657">
        <f t="shared" si="461"/>
        <v>1</v>
      </c>
      <c r="Q3657">
        <f t="shared" si="459"/>
        <v>3728.3129593273734</v>
      </c>
    </row>
    <row r="3658" spans="1:17">
      <c r="A3658" s="842">
        <v>44060</v>
      </c>
      <c r="B3658">
        <v>12413.09217</v>
      </c>
      <c r="C3658">
        <v>59973.90868</v>
      </c>
      <c r="D3658">
        <v>2.0043790000000001</v>
      </c>
      <c r="E3658">
        <f>LN(D3658/参数实验室!$E$53)/参数实验室!$E$55</f>
        <v>0.12735458692403145</v>
      </c>
      <c r="F3658">
        <f t="shared" si="462"/>
        <v>4.8315043390191796</v>
      </c>
      <c r="G3658">
        <f>LN(F3658/参数实验室!$E$58)/参数实验室!$E$59</f>
        <v>0.63619795533289192</v>
      </c>
      <c r="H3658" s="905">
        <f>INDEX(神经网络!$F$10:$BN$70,MATCH(ROUND(G3658*2,1)/2,神经网络!$D$10:$D$70,0),MATCH(ROUND(E3658*2,1)/2,神经网络!$F$8:$BN$8,0))</f>
        <v>2.1134776296964115</v>
      </c>
      <c r="I3658">
        <f t="shared" si="454"/>
        <v>4073443.1131120515</v>
      </c>
      <c r="J3658">
        <f t="shared" si="455"/>
        <v>4953.1511791229132</v>
      </c>
      <c r="K3658">
        <f t="shared" si="456"/>
        <v>822.39426292523592</v>
      </c>
      <c r="L3658">
        <f>MIN(MAX(L3657*(1+MAX(MIN(((B3658-B3657)/B3657)/($K$7*卓尔金历!$O$8),0),-卓尔金历!$N$11))+MIN(MAX(((B3658-B3657)/B3657)/($K$7*卓尔金历!$O$8),0),卓尔金历!$N$11),0),1)</f>
        <v>1</v>
      </c>
      <c r="M3658">
        <f t="shared" si="457"/>
        <v>485283.68832651037</v>
      </c>
      <c r="N3658">
        <f t="shared" si="458"/>
        <v>4.5641318352845586E-2</v>
      </c>
      <c r="O3658">
        <f t="shared" si="460"/>
        <v>2.7947481276749099E-2</v>
      </c>
      <c r="P3658">
        <f t="shared" si="461"/>
        <v>1.3954511876227102E-2</v>
      </c>
      <c r="Q3658">
        <f t="shared" si="459"/>
        <v>4071.4976870049913</v>
      </c>
    </row>
    <row r="3659" spans="1:17">
      <c r="A3659" s="842">
        <v>44061</v>
      </c>
      <c r="B3659">
        <v>11962.519630000001</v>
      </c>
      <c r="C3659">
        <v>59614.931600000004</v>
      </c>
      <c r="D3659">
        <v>1.9501360000000001</v>
      </c>
      <c r="E3659">
        <f>LN(D3659/参数实验室!$E$53)/参数实验室!$E$55</f>
        <v>9.4987852148425464E-2</v>
      </c>
      <c r="F3659">
        <f t="shared" si="462"/>
        <v>4.9834761775851728</v>
      </c>
      <c r="G3659">
        <f>LN(F3659/参数实验室!$E$58)/参数实验室!$E$59</f>
        <v>0.65245257935756251</v>
      </c>
      <c r="H3659" s="905">
        <f>INDEX(神经网络!$F$10:$BN$70,MATCH(ROUND(G3659*2,1)/2,神经网络!$D$10:$D$70,0),MATCH(ROUND(E3659*2,1)/2,神经网络!$F$8:$BN$8,0))</f>
        <v>2.0167748261694047</v>
      </c>
      <c r="I3659">
        <f t="shared" si="454"/>
        <v>3760947.4092527688</v>
      </c>
      <c r="J3659">
        <f t="shared" si="455"/>
        <v>4773.3608515222604</v>
      </c>
      <c r="K3659">
        <f t="shared" si="456"/>
        <v>787.90343454829622</v>
      </c>
      <c r="L3659">
        <f>MIN(MAX(L3658*(1+MAX(MIN(((B3659-B3658)/B3658)/($K$7*卓尔金历!$O$8),0),-卓尔金历!$N$11))+MIN(MAX(((B3659-B3658)/B3658)/($K$7*卓尔金历!$O$8),0),卓尔金历!$N$11),0),1)</f>
        <v>0</v>
      </c>
      <c r="M3659">
        <f t="shared" si="457"/>
        <v>448054.96963718417</v>
      </c>
      <c r="N3659">
        <f t="shared" si="458"/>
        <v>-3.6298170820719781E-2</v>
      </c>
      <c r="O3659">
        <f t="shared" si="460"/>
        <v>2.466311109021764E-2</v>
      </c>
      <c r="P3659">
        <f t="shared" si="461"/>
        <v>1.7146933987767878E-2</v>
      </c>
      <c r="Q3659">
        <f t="shared" si="459"/>
        <v>4067.1390446226096</v>
      </c>
    </row>
    <row r="3660" spans="1:17">
      <c r="A3660" s="842">
        <v>44062</v>
      </c>
      <c r="B3660">
        <v>11731.44116</v>
      </c>
      <c r="C3660">
        <v>59746.111409999998</v>
      </c>
      <c r="D3660">
        <v>1.907511</v>
      </c>
      <c r="E3660">
        <f>LN(D3660/参数实验室!$E$53)/参数实验室!$E$55</f>
        <v>6.8915467244192619E-2</v>
      </c>
      <c r="F3660">
        <f t="shared" si="462"/>
        <v>5.0928194239010267</v>
      </c>
      <c r="G3660">
        <f>LN(F3660/参数实验室!$E$58)/参数实验室!$E$59</f>
        <v>0.66384396761757658</v>
      </c>
      <c r="H3660" s="905">
        <f>INDEX(神经网络!$F$10:$BN$70,MATCH(ROUND(G3660*2,1)/2,神经网络!$D$10:$D$70,0),MATCH(ROUND(E3660*2,1)/2,神经网络!$F$8:$BN$8,0))</f>
        <v>1.9134051556256948</v>
      </c>
      <c r="I3660">
        <f t="shared" si="454"/>
        <v>3614429.237061651</v>
      </c>
      <c r="J3660">
        <f t="shared" si="455"/>
        <v>4681.1544471489315</v>
      </c>
      <c r="K3660">
        <f t="shared" si="456"/>
        <v>772.12347464054039</v>
      </c>
      <c r="L3660">
        <f>MIN(MAX(L3659*(1+MAX(MIN(((B3660-B3659)/B3659)/($K$7*卓尔金历!$O$8),0),-卓尔金历!$N$11))+MIN(MAX(((B3660-B3659)/B3659)/($K$7*卓尔金历!$O$8),0),卓尔金历!$N$11),0),1)</f>
        <v>0</v>
      </c>
      <c r="M3660">
        <f t="shared" si="457"/>
        <v>448054.96963718417</v>
      </c>
      <c r="N3660">
        <f t="shared" si="458"/>
        <v>-1.9316872794966553E-2</v>
      </c>
      <c r="O3660">
        <f t="shared" si="460"/>
        <v>2.5143659325603286E-2</v>
      </c>
      <c r="P3660">
        <f t="shared" si="461"/>
        <v>0.29479176650653433</v>
      </c>
      <c r="Q3660">
        <f t="shared" si="459"/>
        <v>4064.4221691843281</v>
      </c>
    </row>
    <row r="3661" spans="1:17">
      <c r="A3661" s="842">
        <v>44063</v>
      </c>
      <c r="B3661">
        <v>11843.882250000001</v>
      </c>
      <c r="C3661">
        <v>58905.885340000001</v>
      </c>
      <c r="D3661">
        <v>1.9266650000000001</v>
      </c>
      <c r="E3661">
        <f>LN(D3661/参数实验室!$E$53)/参数实验室!$E$55</f>
        <v>8.0702709986661347E-2</v>
      </c>
      <c r="F3661">
        <f t="shared" si="462"/>
        <v>4.9735284509435242</v>
      </c>
      <c r="G3661">
        <f>LN(F3661/参数实验室!$E$58)/参数实验室!$E$59</f>
        <v>0.65140384904573623</v>
      </c>
      <c r="H3661" s="905">
        <f>INDEX(神经网络!$F$10:$BN$70,MATCH(ROUND(G3661*2,1)/2,神经网络!$D$10:$D$70,0),MATCH(ROUND(E3661*2,1)/2,神经网络!$F$8:$BN$8,0))</f>
        <v>2.0167748261694047</v>
      </c>
      <c r="I3661">
        <f t="shared" si="454"/>
        <v>3680715.013338577</v>
      </c>
      <c r="J3661">
        <f t="shared" si="455"/>
        <v>4726.021407765028</v>
      </c>
      <c r="K3661">
        <f t="shared" si="456"/>
        <v>778.81894637443372</v>
      </c>
      <c r="L3661">
        <f>MIN(MAX(L3660*(1+MAX(MIN(((B3661-B3660)/B3660)/($K$7*卓尔金历!$O$8),0),-卓尔金历!$N$11))+MIN(MAX(((B3661-B3660)/B3660)/($K$7*卓尔金历!$O$8),0),卓尔金历!$N$11),0),1)</f>
        <v>0.28202005383142209</v>
      </c>
      <c r="M3661">
        <f t="shared" si="457"/>
        <v>448054.96963718417</v>
      </c>
      <c r="N3661">
        <f t="shared" si="458"/>
        <v>9.5845931004098616E-3</v>
      </c>
      <c r="O3661">
        <f t="shared" si="460"/>
        <v>2.4876617417969912E-2</v>
      </c>
      <c r="P3661">
        <f t="shared" si="461"/>
        <v>1</v>
      </c>
      <c r="Q3661">
        <f t="shared" si="459"/>
        <v>4086.3954436875538</v>
      </c>
    </row>
    <row r="3662" spans="1:17">
      <c r="A3662" s="842">
        <v>44064</v>
      </c>
      <c r="B3662">
        <v>11749.967629999999</v>
      </c>
      <c r="C3662">
        <v>58477.011910000001</v>
      </c>
      <c r="D3662">
        <v>1.869656</v>
      </c>
      <c r="E3662">
        <f>LN(D3662/参数实验室!$E$53)/参数实验室!$E$55</f>
        <v>4.5267556326682265E-2</v>
      </c>
      <c r="F3662">
        <f t="shared" si="462"/>
        <v>4.9767806815651632</v>
      </c>
      <c r="G3662">
        <f>LN(F3662/参数实验室!$E$58)/参数实验室!$E$59</f>
        <v>0.65174694320067217</v>
      </c>
      <c r="H3662" s="905">
        <f>INDEX(神经网络!$F$10:$BN$70,MATCH(ROUND(G3662*2,1)/2,神经网络!$D$10:$D$70,0),MATCH(ROUND(E3662*2,1)/2,神经网络!$F$8:$BN$8,0))</f>
        <v>1.9134051556256948</v>
      </c>
      <c r="I3662">
        <f t="shared" si="454"/>
        <v>3621853.8652306586</v>
      </c>
      <c r="J3662">
        <f t="shared" si="455"/>
        <v>4688.5469973264981</v>
      </c>
      <c r="K3662">
        <f t="shared" si="456"/>
        <v>772.48961507603769</v>
      </c>
      <c r="L3662">
        <f>MIN(MAX(L3661*(1+MAX(MIN(((B3662-B3661)/B3661)/($K$7*卓尔金历!$O$8),0),-卓尔金历!$N$11))+MIN(MAX(((B3662-B3661)/B3661)/($K$7*卓尔金历!$O$8),0),卓尔金历!$N$11),0),1)</f>
        <v>0.21622012459487694</v>
      </c>
      <c r="M3662">
        <f t="shared" si="457"/>
        <v>446034.24179133784</v>
      </c>
      <c r="N3662">
        <f t="shared" si="458"/>
        <v>-7.9293780550715436E-3</v>
      </c>
      <c r="O3662">
        <f t="shared" si="460"/>
        <v>2.4373977704383577E-2</v>
      </c>
      <c r="P3662">
        <f t="shared" si="461"/>
        <v>1</v>
      </c>
      <c r="Q3662">
        <f t="shared" si="459"/>
        <v>4021.0467474242578</v>
      </c>
    </row>
    <row r="3663" spans="1:17">
      <c r="A3663" s="842">
        <v>44065</v>
      </c>
      <c r="B3663">
        <v>11607.127420000001</v>
      </c>
      <c r="C3663">
        <v>58485.54926</v>
      </c>
      <c r="D3663">
        <v>1.894334</v>
      </c>
      <c r="E3663">
        <f>LN(D3663/参数实验室!$E$53)/参数实验室!$E$55</f>
        <v>6.0737505888568154E-2</v>
      </c>
      <c r="F3663">
        <f t="shared" si="462"/>
        <v>5.0387617145672721</v>
      </c>
      <c r="G3663">
        <f>LN(F3663/参数实验室!$E$58)/参数实验室!$E$59</f>
        <v>0.65824312878343827</v>
      </c>
      <c r="H3663" s="905">
        <f>INDEX(神经网络!$F$10:$BN$70,MATCH(ROUND(G3663*2,1)/2,神经网络!$D$10:$D$70,0),MATCH(ROUND(E3663*2,1)/2,神经网络!$F$8:$BN$8,0))</f>
        <v>1.9134051556256948</v>
      </c>
      <c r="I3663">
        <f t="shared" si="454"/>
        <v>3537607.402903527</v>
      </c>
      <c r="J3663">
        <f t="shared" si="455"/>
        <v>4631.5499860340524</v>
      </c>
      <c r="K3663">
        <f t="shared" si="456"/>
        <v>763.80637444717354</v>
      </c>
      <c r="L3663">
        <f>MIN(MAX(L3662*(1+MAX(MIN(((B3663-B3662)/B3662)/($K$7*卓尔金历!$O$8),0),-卓尔金历!$N$11))+MIN(MAX(((B3663-B3662)/B3662)/($K$7*卓尔金历!$O$8),0),卓尔金历!$N$11),0),1)</f>
        <v>0.13887797578538044</v>
      </c>
      <c r="M3663">
        <f t="shared" si="457"/>
        <v>443790.95363493165</v>
      </c>
      <c r="N3663">
        <f t="shared" si="458"/>
        <v>-1.2156647107290669E-2</v>
      </c>
      <c r="O3663">
        <f t="shared" si="460"/>
        <v>2.381348092885412E-2</v>
      </c>
      <c r="P3663">
        <f t="shared" si="461"/>
        <v>0.71313818766053272</v>
      </c>
      <c r="Q3663">
        <f t="shared" si="459"/>
        <v>3927.5148226344268</v>
      </c>
    </row>
    <row r="3664" spans="1:17">
      <c r="A3664" s="842">
        <v>44066</v>
      </c>
      <c r="B3664">
        <v>11667.38255</v>
      </c>
      <c r="C3664">
        <v>58654.468780000003</v>
      </c>
      <c r="D3664">
        <v>1.8909579999999999</v>
      </c>
      <c r="E3664">
        <f>LN(D3664/参数实验室!$E$53)/参数实验室!$E$55</f>
        <v>5.8633125033571536E-2</v>
      </c>
      <c r="F3664">
        <f t="shared" si="462"/>
        <v>5.0272174181860523</v>
      </c>
      <c r="G3664">
        <f>LN(F3664/参数实验室!$E$58)/参数实验室!$E$59</f>
        <v>0.65703925716661982</v>
      </c>
      <c r="H3664" s="905">
        <f>INDEX(神经网络!$F$10:$BN$70,MATCH(ROUND(G3664*2,1)/2,神经网络!$D$10:$D$70,0),MATCH(ROUND(E3664*2,1)/2,神经网络!$F$8:$BN$8,0))</f>
        <v>1.9134051556256948</v>
      </c>
      <c r="I3664">
        <f t="shared" si="454"/>
        <v>3572746.1158025418</v>
      </c>
      <c r="J3664">
        <f t="shared" si="455"/>
        <v>4655.5933721718757</v>
      </c>
      <c r="K3664">
        <f t="shared" si="456"/>
        <v>767.40939987545005</v>
      </c>
      <c r="L3664">
        <f>MIN(MAX(L3663*(1+MAX(MIN(((B3664-B3663)/B3663)/($K$7*卓尔金历!$O$8),0),-卓尔金历!$N$11))+MIN(MAX(((B3664-B3663)/B3663)/($K$7*卓尔金历!$O$8),0),卓尔金历!$N$11),0),1)</f>
        <v>0.29162599480387563</v>
      </c>
      <c r="M3664">
        <f t="shared" si="457"/>
        <v>444403.14618265373</v>
      </c>
      <c r="N3664">
        <f t="shared" si="458"/>
        <v>5.1912181041603098E-3</v>
      </c>
      <c r="O3664">
        <f t="shared" si="460"/>
        <v>2.1569494532363447E-2</v>
      </c>
      <c r="P3664">
        <f t="shared" si="461"/>
        <v>1</v>
      </c>
      <c r="Q3664">
        <f t="shared" si="459"/>
        <v>3955.3355026603417</v>
      </c>
    </row>
    <row r="3665" spans="1:17">
      <c r="A3665" s="842">
        <v>44067</v>
      </c>
      <c r="B3665">
        <v>11769.780290000001</v>
      </c>
      <c r="C3665">
        <v>58385.822390000001</v>
      </c>
      <c r="D3665">
        <v>1.9060330000000001</v>
      </c>
      <c r="E3665">
        <f>LN(D3665/参数实验室!$E$53)/参数实验室!$E$55</f>
        <v>6.8001002703127963E-2</v>
      </c>
      <c r="F3665">
        <f t="shared" si="462"/>
        <v>4.9606552502604107</v>
      </c>
      <c r="G3665">
        <f>LN(F3665/参数实验室!$E$58)/参数实验室!$E$59</f>
        <v>0.6500435852513311</v>
      </c>
      <c r="H3665" s="905">
        <f>INDEX(神经网络!$F$10:$BN$70,MATCH(ROUND(G3665*2,1)/2,神经网络!$D$10:$D$70,0),MATCH(ROUND(E3665*2,1)/2,神经网络!$F$8:$BN$8,0))</f>
        <v>1.9134051556256948</v>
      </c>
      <c r="I3665">
        <f t="shared" si="454"/>
        <v>3632742.631488218</v>
      </c>
      <c r="J3665">
        <f t="shared" si="455"/>
        <v>4696.4527712381541</v>
      </c>
      <c r="K3665">
        <f t="shared" si="456"/>
        <v>773.50775328471923</v>
      </c>
      <c r="L3665">
        <f>MIN(MAX(L3664*(1+MAX(MIN(((B3665-B3664)/B3664)/($K$7*卓尔金历!$O$8),0),-卓尔金历!$N$11))+MIN(MAX(((B3665-B3664)/B3664)/($K$7*卓尔金历!$O$8),0),卓尔金历!$N$11),0),1)</f>
        <v>0.54986583521051591</v>
      </c>
      <c r="M3665">
        <f t="shared" si="457"/>
        <v>446579.48862583761</v>
      </c>
      <c r="N3665">
        <f t="shared" si="458"/>
        <v>8.7764106097644266E-3</v>
      </c>
      <c r="O3665">
        <f t="shared" si="460"/>
        <v>2.1192909821209301E-2</v>
      </c>
      <c r="P3665">
        <f t="shared" si="461"/>
        <v>0.92218431675022938</v>
      </c>
      <c r="Q3665">
        <f t="shared" si="459"/>
        <v>4021.7567766148068</v>
      </c>
    </row>
    <row r="3666" spans="1:17">
      <c r="A3666" s="842">
        <v>44068</v>
      </c>
      <c r="B3666">
        <v>11423.362359999999</v>
      </c>
      <c r="C3666">
        <v>59598.078829999999</v>
      </c>
      <c r="D3666">
        <v>1.838538</v>
      </c>
      <c r="E3666">
        <f>LN(D3666/参数实验室!$E$53)/参数实验室!$E$55</f>
        <v>2.5466853758317354E-2</v>
      </c>
      <c r="F3666">
        <f t="shared" si="462"/>
        <v>5.2172098679709569</v>
      </c>
      <c r="G3666">
        <f>LN(F3666/参数实验室!$E$58)/参数实验室!$E$59</f>
        <v>0.67650930419907096</v>
      </c>
      <c r="H3666" s="905">
        <f>INDEX(神经网络!$F$10:$BN$70,MATCH(ROUND(G3666*2,1)/2,神经网络!$D$10:$D$70,0),MATCH(ROUND(E3666*2,1)/2,神经网络!$F$8:$BN$8,0))</f>
        <v>1.9518375469254792</v>
      </c>
      <c r="I3666">
        <f t="shared" si="454"/>
        <v>3428157.7311771093</v>
      </c>
      <c r="J3666">
        <f t="shared" si="455"/>
        <v>4558.222880172355</v>
      </c>
      <c r="K3666">
        <f t="shared" si="456"/>
        <v>752.08207700617834</v>
      </c>
      <c r="L3666">
        <f>MIN(MAX(L3665*(1+MAX(MIN(((B3666-B3665)/B3665)/($K$7*卓尔金历!$O$8),0),-卓尔金历!$N$11))+MIN(MAX(((B3666-B3665)/B3665)/($K$7*卓尔金历!$O$8),0),卓尔金历!$N$11),0),1)</f>
        <v>7.3659625988953578E-2</v>
      </c>
      <c r="M3666">
        <f t="shared" si="457"/>
        <v>432750.37150112313</v>
      </c>
      <c r="N3666">
        <f t="shared" si="458"/>
        <v>-2.9432828945356756E-2</v>
      </c>
      <c r="O3666">
        <f t="shared" si="460"/>
        <v>2.2025927198489444E-2</v>
      </c>
      <c r="P3666">
        <f t="shared" si="461"/>
        <v>1.5049288425914062E-2</v>
      </c>
      <c r="Q3666">
        <f t="shared" si="459"/>
        <v>3812.8885013252457</v>
      </c>
    </row>
    <row r="3667" spans="1:17">
      <c r="A3667" s="842">
        <v>44069</v>
      </c>
      <c r="B3667">
        <v>11480.55539</v>
      </c>
      <c r="C3667">
        <v>59892.94917</v>
      </c>
      <c r="D3667">
        <v>1.855677</v>
      </c>
      <c r="E3667">
        <f>LN(D3667/参数实验室!$E$53)/参数实验室!$E$55</f>
        <v>3.6413664337446451E-2</v>
      </c>
      <c r="F3667">
        <f t="shared" si="462"/>
        <v>5.2169034628907447</v>
      </c>
      <c r="G3667">
        <f>LN(F3667/参数实验室!$E$58)/参数实验室!$E$59</f>
        <v>0.67647847878245593</v>
      </c>
      <c r="H3667" s="905">
        <f>INDEX(神经网络!$F$10:$BN$70,MATCH(ROUND(G3667*2,1)/2,神经网络!$D$10:$D$70,0),MATCH(ROUND(E3667*2,1)/2,神经网络!$F$8:$BN$8,0))</f>
        <v>1.9518375469254792</v>
      </c>
      <c r="I3667">
        <f t="shared" si="454"/>
        <v>3461658.4106865749</v>
      </c>
      <c r="J3667">
        <f t="shared" si="455"/>
        <v>4581.0444076453205</v>
      </c>
      <c r="K3667">
        <f t="shared" si="456"/>
        <v>755.64829821544652</v>
      </c>
      <c r="L3667">
        <f>MIN(MAX(L3666*(1+MAX(MIN(((B3667-B3666)/B3666)/($K$7*卓尔金历!$O$8),0),-卓尔金历!$N$11))+MIN(MAX(((B3667-B3666)/B3666)/($K$7*卓尔金历!$O$8),0),卓尔金历!$N$11),0),1)</f>
        <v>0.22097750686780382</v>
      </c>
      <c r="M3667">
        <f t="shared" si="457"/>
        <v>433061.87274058448</v>
      </c>
      <c r="N3667">
        <f t="shared" si="458"/>
        <v>5.0066721336151651E-3</v>
      </c>
      <c r="O3667">
        <f t="shared" si="460"/>
        <v>2.0340879237098285E-2</v>
      </c>
      <c r="P3667">
        <f t="shared" si="461"/>
        <v>1</v>
      </c>
      <c r="Q3667">
        <f t="shared" si="459"/>
        <v>3813.4492430738437</v>
      </c>
    </row>
    <row r="3668" spans="1:17">
      <c r="A3668" s="842">
        <v>44070</v>
      </c>
      <c r="B3668">
        <v>11330.43201</v>
      </c>
      <c r="C3668">
        <v>60561.455470000001</v>
      </c>
      <c r="D3668">
        <v>1.8296049999999999</v>
      </c>
      <c r="E3668">
        <f>LN(D3668/参数实验室!$E$53)/参数实验室!$E$55</f>
        <v>1.9720754676399277E-2</v>
      </c>
      <c r="F3668">
        <f t="shared" si="462"/>
        <v>5.3450261575683733</v>
      </c>
      <c r="G3668">
        <f>LN(F3668/参数实验室!$E$58)/参数实验室!$E$59</f>
        <v>0.68921270736806783</v>
      </c>
      <c r="H3668" s="905">
        <f>INDEX(神经网络!$F$10:$BN$70,MATCH(ROUND(G3668*2,1)/2,神经网络!$D$10:$D$70,0),MATCH(ROUND(E3668*2,1)/2,神经网络!$F$8:$BN$8,0))</f>
        <v>1.8433648633081614</v>
      </c>
      <c r="I3668">
        <f t="shared" si="454"/>
        <v>3373307.0353995678</v>
      </c>
      <c r="J3668">
        <f t="shared" si="455"/>
        <v>4521.1412194245795</v>
      </c>
      <c r="K3668">
        <f t="shared" si="456"/>
        <v>746.11848462209718</v>
      </c>
      <c r="L3668">
        <f>MIN(MAX(L3667*(1+MAX(MIN(((B3668-B3667)/B3667)/($K$7*卓尔金历!$O$8),0),-卓尔金历!$N$11))+MIN(MAX(((B3668-B3667)/B3667)/($K$7*卓尔金历!$O$8),0),卓尔金历!$N$11),0),1)</f>
        <v>0.13595384296799864</v>
      </c>
      <c r="M3668">
        <f t="shared" si="457"/>
        <v>430619.41463684401</v>
      </c>
      <c r="N3668">
        <f t="shared" si="458"/>
        <v>-1.3076316859266432E-2</v>
      </c>
      <c r="O3668">
        <f t="shared" si="460"/>
        <v>2.0230886630042185E-2</v>
      </c>
      <c r="P3668">
        <f t="shared" si="461"/>
        <v>0.46562555373252279</v>
      </c>
      <c r="Q3668">
        <f t="shared" si="459"/>
        <v>3716.1191644697142</v>
      </c>
    </row>
    <row r="3669" spans="1:17">
      <c r="A3669" s="842">
        <v>44071</v>
      </c>
      <c r="B3669">
        <v>11528.41193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462"/>
        <v>5.2004307665296965</v>
      </c>
      <c r="G3669">
        <f>LN(F3669/参数实验室!$E$58)/参数实验室!$E$59</f>
        <v>0.67481859760724894</v>
      </c>
      <c r="H3669" s="905">
        <f>INDEX(神经网络!$F$10:$BN$70,MATCH(ROUND(G3669*2,1)/2,神经网络!$D$10:$D$70,0),MATCH(ROUND(E3669*2,1)/2,神经网络!$F$8:$BN$8,0))</f>
        <v>1.9134051556256948</v>
      </c>
      <c r="I3669">
        <f t="shared" si="454"/>
        <v>3481960.0680339909</v>
      </c>
      <c r="J3669">
        <f t="shared" si="455"/>
        <v>4600.1404293523547</v>
      </c>
      <c r="K3669">
        <f t="shared" si="456"/>
        <v>756.92473338780439</v>
      </c>
      <c r="L3669">
        <f>MIN(MAX(L3668*(1+MAX(MIN(((B3669-B3668)/B3668)/($K$7*卓尔金历!$O$8),0),-卓尔金历!$N$11))+MIN(MAX(((B3669-B3668)/B3668)/($K$7*卓尔金历!$O$8),0),卓尔金历!$N$11),0),1)</f>
        <v>0.6500933611365699</v>
      </c>
      <c r="M3669">
        <f t="shared" si="457"/>
        <v>432505.10801000701</v>
      </c>
      <c r="N3669">
        <f t="shared" si="458"/>
        <v>1.7473289617312638E-2</v>
      </c>
      <c r="O3669">
        <f t="shared" si="460"/>
        <v>2.0412021529862372E-2</v>
      </c>
      <c r="P3669">
        <f t="shared" si="461"/>
        <v>0.17882640092272883</v>
      </c>
      <c r="Q3669">
        <f t="shared" si="459"/>
        <v>3771.8521642240703</v>
      </c>
    </row>
    <row r="3670" spans="1:17">
      <c r="A3670" s="842">
        <v>44072</v>
      </c>
      <c r="B3670">
        <v>11494.97345</v>
      </c>
      <c r="C3670">
        <v>59513.203419999998</v>
      </c>
      <c r="D3670">
        <v>1.855634</v>
      </c>
      <c r="E3670">
        <f>LN(D3670/参数实验室!$E$53)/参数实验室!$E$55</f>
        <v>3.6386326617975868E-2</v>
      </c>
      <c r="F3670">
        <f t="shared" si="462"/>
        <v>5.1773241303136723</v>
      </c>
      <c r="G3670">
        <f>LN(F3670/参数实验室!$E$58)/参数实验室!$E$59</f>
        <v>0.67248136154768401</v>
      </c>
      <c r="H3670" s="905">
        <f>INDEX(神经网络!$F$10:$BN$70,MATCH(ROUND(G3670*2,1)/2,神经网络!$D$10:$D$70,0),MATCH(ROUND(E3670*2,1)/2,神经网络!$F$8:$BN$8,0))</f>
        <v>1.9134051556256948</v>
      </c>
      <c r="I3670">
        <f t="shared" si="454"/>
        <v>3462635.5902074073</v>
      </c>
      <c r="J3670">
        <f t="shared" si="455"/>
        <v>4586.7975938709296</v>
      </c>
      <c r="K3670">
        <f t="shared" si="456"/>
        <v>754.91353593503345</v>
      </c>
      <c r="L3670">
        <f>MIN(MAX(L3669*(1+MAX(MIN(((B3670-B3669)/B3669)/($K$7*卓尔金历!$O$8),0),-卓尔金历!$N$11))+MIN(MAX(((B3670-B3669)/B3669)/($K$7*卓尔金历!$O$8),0),卓尔金历!$N$11),0),1)</f>
        <v>0.5946104700183521</v>
      </c>
      <c r="M3670">
        <f t="shared" si="457"/>
        <v>430944.65407301841</v>
      </c>
      <c r="N3670">
        <f t="shared" si="458"/>
        <v>-2.900527861342712E-3</v>
      </c>
      <c r="O3670">
        <f t="shared" si="460"/>
        <v>2.0321341609899943E-2</v>
      </c>
      <c r="P3670">
        <f t="shared" si="461"/>
        <v>1</v>
      </c>
      <c r="Q3670">
        <f t="shared" si="459"/>
        <v>3768.1087293689352</v>
      </c>
    </row>
    <row r="3671" spans="1:17">
      <c r="A3671" s="842">
        <v>44073</v>
      </c>
      <c r="B3671">
        <v>11590.134760000001</v>
      </c>
      <c r="C3671">
        <v>60589.795319999997</v>
      </c>
      <c r="D3671">
        <v>1.887624</v>
      </c>
      <c r="E3671">
        <f>LN(D3671/参数实验室!$E$53)/参数实验室!$E$55</f>
        <v>5.6551233818226944E-2</v>
      </c>
      <c r="F3671">
        <f t="shared" si="462"/>
        <v>5.2277041272296643</v>
      </c>
      <c r="G3671">
        <f>LN(F3671/参数实验室!$E$58)/参数实验室!$E$59</f>
        <v>0.67756397181184114</v>
      </c>
      <c r="H3671" s="905">
        <f>INDEX(神经网络!$F$10:$BN$70,MATCH(ROUND(G3671*2,1)/2,神经网络!$D$10:$D$70,0),MATCH(ROUND(E3671*2,1)/2,神经网络!$F$8:$BN$8,0))</f>
        <v>1.9518375469254792</v>
      </c>
      <c r="I3671">
        <f t="shared" si="454"/>
        <v>3517484.2686405662</v>
      </c>
      <c r="J3671">
        <f t="shared" si="455"/>
        <v>4624.7694665017107</v>
      </c>
      <c r="K3671">
        <f t="shared" si="456"/>
        <v>760.57505009028648</v>
      </c>
      <c r="L3671">
        <f>MIN(MAX(L3670*(1+MAX(MIN(((B3671-B3670)/B3670)/($K$7*卓尔金历!$O$8),0),-卓尔金历!$N$11))+MIN(MAX(((B3671-B3670)/B3670)/($K$7*卓尔金历!$O$8),0),卓尔金历!$N$11),0),1)</f>
        <v>0.83820007453108958</v>
      </c>
      <c r="M3671">
        <f t="shared" si="457"/>
        <v>435003.60152549442</v>
      </c>
      <c r="N3671">
        <f t="shared" si="458"/>
        <v>8.2785149886536995E-3</v>
      </c>
      <c r="O3671">
        <f t="shared" si="460"/>
        <v>2.0152945797295801E-2</v>
      </c>
      <c r="P3671">
        <f t="shared" si="461"/>
        <v>0.9280878403863847</v>
      </c>
      <c r="Q3671">
        <f t="shared" si="459"/>
        <v>3827.7961491432916</v>
      </c>
    </row>
    <row r="3672" spans="1:17">
      <c r="A3672" s="842">
        <v>44074</v>
      </c>
      <c r="B3672">
        <v>11739.156370000001</v>
      </c>
      <c r="C3672">
        <v>60062.051630000002</v>
      </c>
      <c r="D3672">
        <v>1.881877</v>
      </c>
      <c r="E3672">
        <f>LN(D3672/参数实验室!$E$53)/参数实验室!$E$55</f>
        <v>5.2953915687080057E-2</v>
      </c>
      <c r="F3672">
        <f t="shared" si="462"/>
        <v>5.1163856870917543</v>
      </c>
      <c r="G3672">
        <f>LN(F3672/参数实验室!$E$58)/参数实验室!$E$59</f>
        <v>0.66626704960101002</v>
      </c>
      <c r="H3672" s="905">
        <f>INDEX(神经网络!$F$10:$BN$70,MATCH(ROUND(G3672*2,1)/2,神经网络!$D$10:$D$70,0),MATCH(ROUND(E3672*2,1)/2,神经网络!$F$8:$BN$8,0))</f>
        <v>1.9134051556256948</v>
      </c>
      <c r="I3672">
        <f t="shared" ref="I3672:I3735" si="463">I3671*(1+(B3672-B3671)/B3671*H3671)</f>
        <v>3605759.0392073481</v>
      </c>
      <c r="J3672">
        <f t="shared" ref="J3672:J3735" si="464">J3671*B3672/B3671</f>
        <v>4684.2330194325586</v>
      </c>
      <c r="K3672">
        <f t="shared" ref="K3672:K3735" si="465">I3672/J3672</f>
        <v>769.76508731500826</v>
      </c>
      <c r="L3672">
        <f>MIN(MAX(L3671*(1+MAX(MIN(((B3672-B3671)/B3671)/($K$7*卓尔金历!$O$8),0),-卓尔金历!$N$11))+MIN(MAX(((B3672-B3671)/B3671)/($K$7*卓尔金历!$O$8),0),卓尔金历!$N$11),0),1)</f>
        <v>1</v>
      </c>
      <c r="M3672">
        <f t="shared" ref="M3672:M3735" si="466">M3671*(1+(B3672-B3671)/B3671*H3671*L3671)</f>
        <v>444154.10481343948</v>
      </c>
      <c r="N3672">
        <f t="shared" ref="N3672:N3735" si="467">(B3672-B3671)/B3671</f>
        <v>1.2857625306851892E-2</v>
      </c>
      <c r="O3672">
        <f t="shared" si="460"/>
        <v>1.9170357294024193E-2</v>
      </c>
      <c r="P3672">
        <f t="shared" si="461"/>
        <v>0.42763075029949088</v>
      </c>
      <c r="Q3672">
        <f t="shared" ref="Q3672:Q3735" si="468">Q3671*(1+(B3672-B3671)/B3671*H3671*P3671)</f>
        <v>3916.9504538777601</v>
      </c>
    </row>
    <row r="3673" spans="1:17">
      <c r="A3673" s="842">
        <v>44075</v>
      </c>
      <c r="B3673">
        <v>12036.73856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462"/>
        <v>4.9465833276352233</v>
      </c>
      <c r="G3673">
        <f>LN(F3673/参数实验室!$E$58)/参数实验室!$E$59</f>
        <v>0.64855261268769526</v>
      </c>
      <c r="H3673" s="905">
        <f>INDEX(神经网络!$F$10:$BN$70,MATCH(ROUND(G3673*2,1)/2,神经网络!$D$10:$D$70,0),MATCH(ROUND(E3673*2,1)/2,神经网络!$F$8:$BN$8,0))</f>
        <v>2.0167748261694047</v>
      </c>
      <c r="I3673">
        <f t="shared" si="463"/>
        <v>3780652.5471199267</v>
      </c>
      <c r="J3673">
        <f t="shared" si="464"/>
        <v>4802.976162164292</v>
      </c>
      <c r="K3673">
        <f t="shared" si="465"/>
        <v>787.14788903226804</v>
      </c>
      <c r="L3673">
        <f>MIN(MAX(L3672*(1+MAX(MIN(((B3673-B3672)/B3672)/($K$7*卓尔金历!$O$8),0),-卓尔金历!$N$11))+MIN(MAX(((B3673-B3672)/B3672)/($K$7*卓尔金历!$O$8),0),卓尔金历!$N$11),0),1)</f>
        <v>1</v>
      </c>
      <c r="M3673">
        <f t="shared" si="466"/>
        <v>465697.32736379321</v>
      </c>
      <c r="N3673">
        <f t="shared" si="467"/>
        <v>2.5349537958322566E-2</v>
      </c>
      <c r="O3673">
        <f t="shared" si="460"/>
        <v>1.8242938038017367E-2</v>
      </c>
      <c r="P3673">
        <f t="shared" si="461"/>
        <v>1.286364608716394E-2</v>
      </c>
      <c r="Q3673">
        <f t="shared" si="468"/>
        <v>3998.1949581348949</v>
      </c>
    </row>
    <row r="3674" spans="1:17">
      <c r="A3674" s="842">
        <v>44076</v>
      </c>
      <c r="B3674">
        <v>11331.3398</v>
      </c>
      <c r="C3674">
        <v>60287.296629999997</v>
      </c>
      <c r="D3674">
        <v>1.8347880000000001</v>
      </c>
      <c r="E3674">
        <f>LN(D3674/参数实验室!$E$53)/参数实验室!$E$55</f>
        <v>2.3058096026608275E-2</v>
      </c>
      <c r="F3674">
        <f t="shared" si="462"/>
        <v>5.3204032086302799</v>
      </c>
      <c r="G3674">
        <f>LN(F3674/参数实验室!$E$58)/参数实验室!$E$59</f>
        <v>0.68678927427042757</v>
      </c>
      <c r="H3674" s="905">
        <f>INDEX(神经网络!$F$10:$BN$70,MATCH(ROUND(G3674*2,1)/2,神经网络!$D$10:$D$70,0),MATCH(ROUND(E3674*2,1)/2,神经网络!$F$8:$BN$8,0))</f>
        <v>1.8433648633081614</v>
      </c>
      <c r="I3674">
        <f t="shared" si="463"/>
        <v>3333814.605814714</v>
      </c>
      <c r="J3674">
        <f t="shared" si="464"/>
        <v>4521.5034515781235</v>
      </c>
      <c r="K3674">
        <f t="shared" si="465"/>
        <v>737.32435273296653</v>
      </c>
      <c r="L3674">
        <f>MIN(MAX(L3673*(1+MAX(MIN(((B3674-B3673)/B3673)/($K$7*卓尔金历!$O$8),0),-卓尔金历!$N$11))+MIN(MAX(((B3674-B3673)/B3673)/($K$7*卓尔金历!$O$8),0),卓尔金历!$N$11),0),1)</f>
        <v>0</v>
      </c>
      <c r="M3674">
        <f t="shared" si="466"/>
        <v>410656.23791242338</v>
      </c>
      <c r="N3674">
        <f t="shared" si="467"/>
        <v>-5.8603811695649231E-2</v>
      </c>
      <c r="O3674">
        <f t="shared" si="460"/>
        <v>2.2327294191362552E-2</v>
      </c>
      <c r="P3674">
        <f t="shared" si="461"/>
        <v>6.3868789399289683E-4</v>
      </c>
      <c r="Q3674">
        <f t="shared" si="468"/>
        <v>3992.1162495159642</v>
      </c>
    </row>
    <row r="3675" spans="1:17">
      <c r="A3675" s="842">
        <v>44077</v>
      </c>
      <c r="B3675">
        <v>10654.07518</v>
      </c>
      <c r="C3675">
        <v>60961.424460000002</v>
      </c>
      <c r="D3675">
        <v>1.652129</v>
      </c>
      <c r="E3675">
        <f>LN(D3675/参数实验室!$E$53)/参数实验室!$E$55</f>
        <v>-0.10065576555411959</v>
      </c>
      <c r="F3675">
        <f t="shared" si="462"/>
        <v>5.7218879564917806</v>
      </c>
      <c r="G3675">
        <f>LN(F3675/参数实验室!$E$58)/参数实验室!$E$59</f>
        <v>0.72497225982691627</v>
      </c>
      <c r="H3675" s="905">
        <f>INDEX(神经网络!$F$10:$BN$70,MATCH(ROUND(G3675*2,1)/2,神经网络!$D$10:$D$70,0),MATCH(ROUND(E3675*2,1)/2,神经网络!$F$8:$BN$8,0))</f>
        <v>1.6188693203286553</v>
      </c>
      <c r="I3675">
        <f t="shared" si="463"/>
        <v>2966507.0386334425</v>
      </c>
      <c r="J3675">
        <f t="shared" si="464"/>
        <v>4251.2570049080005</v>
      </c>
      <c r="K3675">
        <f t="shared" si="465"/>
        <v>697.79527212978724</v>
      </c>
      <c r="L3675">
        <f>MIN(MAX(L3674*(1+MAX(MIN(((B3675-B3674)/B3674)/($K$7*卓尔金历!$O$8),0),-卓尔金历!$N$11))+MIN(MAX(((B3675-B3674)/B3674)/($K$7*卓尔金历!$O$8),0),卓尔金历!$N$11),0),1)</f>
        <v>0</v>
      </c>
      <c r="M3675">
        <f t="shared" si="466"/>
        <v>410656.23791242338</v>
      </c>
      <c r="N3675">
        <f t="shared" si="467"/>
        <v>-5.9769156335775925E-2</v>
      </c>
      <c r="O3675">
        <f t="shared" si="460"/>
        <v>2.5607007056795653E-2</v>
      </c>
      <c r="P3675">
        <f t="shared" si="461"/>
        <v>3.4021500231072887E-3</v>
      </c>
      <c r="Q3675">
        <f t="shared" si="468"/>
        <v>3991.8353310459152</v>
      </c>
    </row>
    <row r="3676" spans="1:17">
      <c r="A3676" s="842">
        <v>44078</v>
      </c>
      <c r="B3676">
        <v>10428.24562</v>
      </c>
      <c r="C3676">
        <v>60719.404490000001</v>
      </c>
      <c r="D3676">
        <v>1.6856089999999999</v>
      </c>
      <c r="E3676">
        <f>LN(D3676/参数实验室!$E$53)/参数实验室!$E$55</f>
        <v>-7.6987362940652726E-2</v>
      </c>
      <c r="F3676">
        <f t="shared" si="462"/>
        <v>5.8225905586216911</v>
      </c>
      <c r="G3676">
        <f>LN(F3676/参数实验室!$E$58)/参数实验室!$E$59</f>
        <v>0.73412910626957606</v>
      </c>
      <c r="H3676" s="905">
        <f>INDEX(神经网络!$F$10:$BN$70,MATCH(ROUND(G3676*2,1)/2,神经网络!$D$10:$D$70,0),MATCH(ROUND(E3676*2,1)/2,神经网络!$F$8:$BN$8,0))</f>
        <v>1.6516056188360464</v>
      </c>
      <c r="I3676">
        <f t="shared" si="463"/>
        <v>2864713.032345566</v>
      </c>
      <c r="J3676">
        <f t="shared" si="464"/>
        <v>4161.1450540680507</v>
      </c>
      <c r="K3676">
        <f t="shared" si="465"/>
        <v>688.44344408156189</v>
      </c>
      <c r="L3676">
        <f>MIN(MAX(L3675*(1+MAX(MIN(((B3676-B3675)/B3675)/($K$7*卓尔金历!$O$8),0),-卓尔金历!$N$11))+MIN(MAX(((B3676-B3675)/B3675)/($K$7*卓尔金历!$O$8),0),卓尔金历!$N$11),0),1)</f>
        <v>0</v>
      </c>
      <c r="M3676">
        <f t="shared" si="466"/>
        <v>410656.23791242338</v>
      </c>
      <c r="N3676">
        <f t="shared" si="467"/>
        <v>-2.1196542748631152E-2</v>
      </c>
      <c r="O3676">
        <f t="shared" si="460"/>
        <v>2.5275342519170761E-2</v>
      </c>
      <c r="P3676">
        <f t="shared" si="461"/>
        <v>0.20610484165193482</v>
      </c>
      <c r="Q3676">
        <f t="shared" si="468"/>
        <v>3991.369312819892</v>
      </c>
    </row>
    <row r="3677" spans="1:17">
      <c r="A3677" s="842">
        <v>44079</v>
      </c>
      <c r="B3677">
        <v>10266.70277</v>
      </c>
      <c r="C3677">
        <v>61358.403039999997</v>
      </c>
      <c r="D3677">
        <v>1.6313150000000001</v>
      </c>
      <c r="E3677">
        <f>LN(D3677/参数实验室!$E$53)/参数实验室!$E$55</f>
        <v>-0.11561305609306186</v>
      </c>
      <c r="F3677">
        <f t="shared" si="462"/>
        <v>5.9764468120469409</v>
      </c>
      <c r="G3677">
        <f>LN(F3677/参数实验室!$E$58)/参数实验室!$E$59</f>
        <v>0.74781779145200078</v>
      </c>
      <c r="H3677" s="905">
        <f>INDEX(神经网络!$F$10:$BN$70,MATCH(ROUND(G3677*2,1)/2,神经网络!$D$10:$D$70,0),MATCH(ROUND(E3677*2,1)/2,神经网络!$F$8:$BN$8,0))</f>
        <v>1.6516056188360464</v>
      </c>
      <c r="I3677">
        <f t="shared" si="463"/>
        <v>2791419.7849459667</v>
      </c>
      <c r="J3677">
        <f t="shared" si="464"/>
        <v>4096.6851961214406</v>
      </c>
      <c r="K3677">
        <f t="shared" si="465"/>
        <v>681.38498598543981</v>
      </c>
      <c r="L3677">
        <f>MIN(MAX(L3676*(1+MAX(MIN(((B3677-B3676)/B3676)/($K$7*卓尔金历!$O$8),0),-卓尔金历!$N$11))+MIN(MAX(((B3677-B3676)/B3676)/($K$7*卓尔金历!$O$8),0),卓尔金历!$N$11),0),1)</f>
        <v>0</v>
      </c>
      <c r="M3677">
        <f t="shared" si="466"/>
        <v>410656.23791242338</v>
      </c>
      <c r="N3677">
        <f t="shared" si="467"/>
        <v>-1.5490894239217182E-2</v>
      </c>
      <c r="O3677">
        <f t="shared" si="460"/>
        <v>2.5094885693195155E-2</v>
      </c>
      <c r="P3677">
        <f t="shared" si="461"/>
        <v>0.51988014837247565</v>
      </c>
      <c r="Q3677">
        <f t="shared" si="468"/>
        <v>3970.3221796681473</v>
      </c>
    </row>
    <row r="3678" spans="1:17">
      <c r="A3678" s="842">
        <v>44080</v>
      </c>
      <c r="B3678">
        <v>10182.284439999999</v>
      </c>
      <c r="C3678">
        <v>61452.921609999998</v>
      </c>
      <c r="D3678">
        <v>1.6514009999999999</v>
      </c>
      <c r="E3678">
        <f>LN(D3678/参数实验室!$E$53)/参数实验室!$E$55</f>
        <v>-0.10117573078858984</v>
      </c>
      <c r="F3678">
        <f t="shared" si="462"/>
        <v>6.0352784261838988</v>
      </c>
      <c r="G3678">
        <f>LN(F3678/参数实验室!$E$58)/参数实验室!$E$59</f>
        <v>0.75295914406238951</v>
      </c>
      <c r="H3678" s="905">
        <f>INDEX(神经网络!$F$10:$BN$70,MATCH(ROUND(G3678*2,1)/2,神经网络!$D$10:$D$70,0),MATCH(ROUND(E3678*2,1)/2,神经网络!$F$8:$BN$8,0))</f>
        <v>1.6516056188360464</v>
      </c>
      <c r="I3678">
        <f t="shared" si="463"/>
        <v>2753511.2263441849</v>
      </c>
      <c r="J3678">
        <f t="shared" si="464"/>
        <v>4063.0000558636693</v>
      </c>
      <c r="K3678">
        <f t="shared" si="465"/>
        <v>677.70395975514521</v>
      </c>
      <c r="L3678">
        <f>MIN(MAX(L3677*(1+MAX(MIN(((B3678-B3677)/B3677)/($K$7*卓尔金历!$O$8),0),-卓尔金历!$N$11))+MIN(MAX(((B3678-B3677)/B3677)/($K$7*卓尔金历!$O$8),0),卓尔金历!$N$11),0),1)</f>
        <v>0</v>
      </c>
      <c r="M3678">
        <f t="shared" si="466"/>
        <v>410656.23791242338</v>
      </c>
      <c r="N3678">
        <f t="shared" si="467"/>
        <v>-8.2225356953623419E-3</v>
      </c>
      <c r="O3678">
        <f t="shared" si="460"/>
        <v>2.5050590833752155E-2</v>
      </c>
      <c r="P3678">
        <f t="shared" si="461"/>
        <v>1</v>
      </c>
      <c r="Q3678">
        <f t="shared" si="468"/>
        <v>3942.291017540992</v>
      </c>
    </row>
    <row r="3679" spans="1:17">
      <c r="A3679" s="842">
        <v>44081</v>
      </c>
      <c r="B3679">
        <v>10148.71322</v>
      </c>
      <c r="C3679">
        <v>60169.356339999998</v>
      </c>
      <c r="D3679">
        <v>1.6700550000000001</v>
      </c>
      <c r="E3679">
        <f>LN(D3679/参数实验室!$E$53)/参数实验室!$E$55</f>
        <v>-8.7924103550989605E-2</v>
      </c>
      <c r="F3679">
        <f t="shared" si="462"/>
        <v>5.9287670304275286</v>
      </c>
      <c r="G3679">
        <f>LN(F3679/参数实验室!$E$58)/参数实验室!$E$59</f>
        <v>0.74361374097707644</v>
      </c>
      <c r="H3679" s="905">
        <f>INDEX(神经网络!$F$10:$BN$70,MATCH(ROUND(G3679*2,1)/2,神经网络!$D$10:$D$70,0),MATCH(ROUND(E3679*2,1)/2,神经网络!$F$8:$BN$8,0))</f>
        <v>1.6516056188360464</v>
      </c>
      <c r="I3679">
        <f t="shared" si="463"/>
        <v>2738517.3093436859</v>
      </c>
      <c r="J3679">
        <f t="shared" si="464"/>
        <v>4049.6042536211412</v>
      </c>
      <c r="K3679">
        <f t="shared" si="465"/>
        <v>676.24319262676443</v>
      </c>
      <c r="L3679">
        <f>MIN(MAX(L3678*(1+MAX(MIN(((B3679-B3678)/B3678)/($K$7*卓尔金历!$O$8),0),-卓尔金历!$N$11))+MIN(MAX(((B3679-B3678)/B3678)/($K$7*卓尔金历!$O$8),0),卓尔金历!$N$11),0),1)</f>
        <v>0</v>
      </c>
      <c r="M3679">
        <f t="shared" si="466"/>
        <v>410656.23791242338</v>
      </c>
      <c r="N3679">
        <f t="shared" si="467"/>
        <v>-3.2970224116033254E-3</v>
      </c>
      <c r="O3679">
        <f t="shared" si="460"/>
        <v>2.2157767445452475E-2</v>
      </c>
      <c r="P3679">
        <f t="shared" si="461"/>
        <v>1</v>
      </c>
      <c r="Q3679">
        <f t="shared" si="468"/>
        <v>3920.8237419608945</v>
      </c>
    </row>
    <row r="3680" spans="1:17">
      <c r="A3680" s="842">
        <v>44082</v>
      </c>
      <c r="B3680">
        <v>10077.180420000001</v>
      </c>
      <c r="C3680">
        <v>60509.635829999999</v>
      </c>
      <c r="D3680">
        <v>1.6289419999999999</v>
      </c>
      <c r="E3680">
        <f>LN(D3680/参数实验室!$E$53)/参数实验室!$E$55</f>
        <v>-0.1173304390738053</v>
      </c>
      <c r="F3680">
        <f t="shared" si="462"/>
        <v>6.0046196761454826</v>
      </c>
      <c r="G3680">
        <f>LN(F3680/参数实验室!$E$58)/参数实验室!$E$59</f>
        <v>0.75028613079312478</v>
      </c>
      <c r="H3680" s="905">
        <f>INDEX(神经网络!$F$10:$BN$70,MATCH(ROUND(G3680*2,1)/2,神经网络!$D$10:$D$70,0),MATCH(ROUND(E3680*2,1)/2,神经网络!$F$8:$BN$8,0))</f>
        <v>1.6516056188360464</v>
      </c>
      <c r="I3680">
        <f t="shared" si="463"/>
        <v>2706637.4727667901</v>
      </c>
      <c r="J3680">
        <f t="shared" si="464"/>
        <v>4021.0607796975155</v>
      </c>
      <c r="K3680">
        <f t="shared" si="465"/>
        <v>673.11528500954341</v>
      </c>
      <c r="L3680">
        <f>MIN(MAX(L3679*(1+MAX(MIN(((B3680-B3679)/B3679)/($K$7*卓尔金历!$O$8),0),-卓尔金历!$N$11))+MIN(MAX(((B3680-B3679)/B3679)/($K$7*卓尔金历!$O$8),0),卓尔金历!$N$11),0),1)</f>
        <v>0</v>
      </c>
      <c r="M3680">
        <f t="shared" si="466"/>
        <v>410656.23791242338</v>
      </c>
      <c r="N3680">
        <f t="shared" si="467"/>
        <v>-7.0484600805380765E-3</v>
      </c>
      <c r="O3680">
        <f t="shared" si="460"/>
        <v>2.1319981174311251E-2</v>
      </c>
      <c r="P3680">
        <f t="shared" si="461"/>
        <v>1</v>
      </c>
      <c r="Q3680">
        <f t="shared" si="468"/>
        <v>3875.1803495623694</v>
      </c>
    </row>
    <row r="3681" spans="1:17">
      <c r="A3681" s="842">
        <v>44083</v>
      </c>
      <c r="B3681">
        <v>10260.548510000001</v>
      </c>
      <c r="C3681">
        <v>60353.094899999996</v>
      </c>
      <c r="D3681">
        <v>1.6475770000000001</v>
      </c>
      <c r="E3681">
        <f>LN(D3681/参数实验室!$E$53)/参数实验室!$E$55</f>
        <v>-0.10391074655739992</v>
      </c>
      <c r="F3681">
        <f t="shared" si="462"/>
        <v>5.8820534634361366</v>
      </c>
      <c r="G3681">
        <f>LN(F3681/参数实验室!$E$58)/参数实验室!$E$59</f>
        <v>0.73946196636296402</v>
      </c>
      <c r="H3681" s="905">
        <f>INDEX(神经网络!$F$10:$BN$70,MATCH(ROUND(G3681*2,1)/2,神经网络!$D$10:$D$70,0),MATCH(ROUND(E3681*2,1)/2,神经网络!$F$8:$BN$8,0))</f>
        <v>1.6516056188360464</v>
      </c>
      <c r="I3681">
        <f t="shared" si="463"/>
        <v>2787980.6569856554</v>
      </c>
      <c r="J3681">
        <f t="shared" si="464"/>
        <v>4094.2294840588734</v>
      </c>
      <c r="K3681">
        <f t="shared" si="465"/>
        <v>680.95368563018371</v>
      </c>
      <c r="L3681">
        <f>MIN(MAX(L3680*(1+MAX(MIN(((B3681-B3680)/B3680)/($K$7*卓尔金历!$O$8),0),-卓尔金历!$N$11))+MIN(MAX(((B3681-B3680)/B3680)/($K$7*卓尔金历!$O$8),0),卓尔金历!$N$11),0),1)</f>
        <v>0.53541562129450349</v>
      </c>
      <c r="M3681">
        <f t="shared" si="466"/>
        <v>410656.23791242338</v>
      </c>
      <c r="N3681">
        <f t="shared" si="467"/>
        <v>1.8196368662415981E-2</v>
      </c>
      <c r="O3681">
        <f t="shared" si="460"/>
        <v>2.1853538536364066E-2</v>
      </c>
      <c r="P3681">
        <f t="shared" si="461"/>
        <v>0.2083653447319424</v>
      </c>
      <c r="Q3681">
        <f t="shared" si="468"/>
        <v>3991.6420154586722</v>
      </c>
    </row>
    <row r="3682" spans="1:17">
      <c r="A3682" s="842">
        <v>44084</v>
      </c>
      <c r="B3682">
        <v>10428.31854</v>
      </c>
      <c r="C3682">
        <v>60321.792179999997</v>
      </c>
      <c r="D3682">
        <v>1.665311</v>
      </c>
      <c r="E3682">
        <f>LN(D3682/参数实验室!$E$53)/参数实验室!$E$55</f>
        <v>-9.1280108957017006E-2</v>
      </c>
      <c r="F3682">
        <f t="shared" si="462"/>
        <v>5.7844217117671581</v>
      </c>
      <c r="G3682">
        <f>LN(F3682/参数实验室!$E$58)/参数实验室!$E$59</f>
        <v>0.7306772023107998</v>
      </c>
      <c r="H3682" s="905">
        <f>INDEX(神经网络!$F$10:$BN$70,MATCH(ROUND(G3682*2,1)/2,神经网络!$D$10:$D$70,0),MATCH(ROUND(E3682*2,1)/2,神经网络!$F$8:$BN$8,0))</f>
        <v>1.6516056188360464</v>
      </c>
      <c r="I3682">
        <f t="shared" si="463"/>
        <v>2863271.110338991</v>
      </c>
      <c r="J3682">
        <f t="shared" si="464"/>
        <v>4161.1741510713618</v>
      </c>
      <c r="K3682">
        <f t="shared" si="465"/>
        <v>688.0921120789418</v>
      </c>
      <c r="L3682">
        <f>MIN(MAX(L3681*(1+MAX(MIN(((B3682-B3681)/B3681)/($K$7*卓尔金历!$O$8),0),-卓尔金历!$N$11))+MIN(MAX(((B3682-B3681)/B3681)/($K$7*卓尔金历!$O$8),0),卓尔金历!$N$11),0),1)</f>
        <v>1</v>
      </c>
      <c r="M3682">
        <f t="shared" si="466"/>
        <v>416593.95660029358</v>
      </c>
      <c r="N3682">
        <f t="shared" si="467"/>
        <v>1.6350980635829543E-2</v>
      </c>
      <c r="O3682">
        <f t="shared" si="460"/>
        <v>2.2130758231275749E-2</v>
      </c>
      <c r="P3682">
        <f t="shared" si="461"/>
        <v>0.33114872224464187</v>
      </c>
      <c r="Q3682">
        <f t="shared" si="468"/>
        <v>4014.1029193790846</v>
      </c>
    </row>
    <row r="3683" spans="1:17">
      <c r="A3683" s="842">
        <v>44085</v>
      </c>
      <c r="B3683">
        <v>10303.049870000001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462"/>
        <v>5.8517341254022286</v>
      </c>
      <c r="G3683">
        <f>LN(F3683/参数实验室!$E$58)/参数实验室!$E$59</f>
        <v>0.7367495834352259</v>
      </c>
      <c r="H3683" s="905">
        <f>INDEX(神经网络!$F$10:$BN$70,MATCH(ROUND(G3683*2,1)/2,神经网络!$D$10:$D$70,0),MATCH(ROUND(E3683*2,1)/2,神经网络!$F$8:$BN$8,0))</f>
        <v>1.6516056188360464</v>
      </c>
      <c r="I3683">
        <f t="shared" si="463"/>
        <v>2806464.74520138</v>
      </c>
      <c r="J3683">
        <f t="shared" si="464"/>
        <v>4111.1886476995896</v>
      </c>
      <c r="K3683">
        <f t="shared" si="465"/>
        <v>682.6407118952651</v>
      </c>
      <c r="L3683">
        <f>MIN(MAX(L3682*(1+MAX(MIN(((B3683-B3682)/B3682)/($K$7*卓尔金历!$O$8),0),-卓尔金历!$N$11))+MIN(MAX(((B3683-B3682)/B3682)/($K$7*卓尔金历!$O$8),0),卓尔金历!$N$11),0),1)</f>
        <v>0.64654470764714844</v>
      </c>
      <c r="M3683">
        <f t="shared" si="466"/>
        <v>408328.86834954924</v>
      </c>
      <c r="N3683">
        <f t="shared" si="467"/>
        <v>-1.2012355541260582E-2</v>
      </c>
      <c r="O3683">
        <f t="shared" si="460"/>
        <v>2.2166583364676994E-2</v>
      </c>
      <c r="P3683">
        <f t="shared" si="461"/>
        <v>0.64833932311570674</v>
      </c>
      <c r="Q3683">
        <f t="shared" si="468"/>
        <v>3987.7307341967949</v>
      </c>
    </row>
    <row r="3684" spans="1:17">
      <c r="A3684" s="842">
        <v>44086</v>
      </c>
      <c r="B3684">
        <v>10363.81338</v>
      </c>
      <c r="C3684">
        <v>59361.84347</v>
      </c>
      <c r="D3684">
        <v>1.6819010000000001</v>
      </c>
      <c r="E3684">
        <f>LN(D3684/参数实验室!$E$53)/参数实验室!$E$55</f>
        <v>-7.958544092504205E-2</v>
      </c>
      <c r="F3684">
        <f t="shared" si="462"/>
        <v>5.7277993431024132</v>
      </c>
      <c r="G3684">
        <f>LN(F3684/参数实验室!$E$58)/参数实验室!$E$59</f>
        <v>0.72551421618909473</v>
      </c>
      <c r="H3684" s="905">
        <f>INDEX(神经网络!$F$10:$BN$70,MATCH(ROUND(G3684*2,1)/2,神经网络!$D$10:$D$70,0),MATCH(ROUND(E3684*2,1)/2,神经网络!$F$8:$BN$8,0))</f>
        <v>1.6516056188360464</v>
      </c>
      <c r="I3684">
        <f t="shared" si="463"/>
        <v>2833801.2505062423</v>
      </c>
      <c r="J3684">
        <f t="shared" si="464"/>
        <v>4135.4348908662623</v>
      </c>
      <c r="K3684">
        <f t="shared" si="465"/>
        <v>685.24866798534879</v>
      </c>
      <c r="L3684">
        <f>MIN(MAX(L3683*(1+MAX(MIN(((B3684-B3683)/B3683)/($K$7*卓尔金历!$O$8),0),-卓尔金历!$N$11))+MIN(MAX(((B3684-B3683)/B3683)/($K$7*卓尔金历!$O$8),0),卓尔金历!$N$11),0),1)</f>
        <v>0.82007822189630208</v>
      </c>
      <c r="M3684">
        <f t="shared" si="466"/>
        <v>410900.4010353203</v>
      </c>
      <c r="N3684">
        <f t="shared" si="467"/>
        <v>5.8976235936630339E-3</v>
      </c>
      <c r="O3684">
        <f t="shared" si="460"/>
        <v>2.2260538299616897E-2</v>
      </c>
      <c r="P3684">
        <f t="shared" si="461"/>
        <v>1</v>
      </c>
      <c r="Q3684">
        <f t="shared" si="468"/>
        <v>4012.9139734448413</v>
      </c>
    </row>
    <row r="3685" spans="1:17">
      <c r="A3685" s="842">
        <v>44087</v>
      </c>
      <c r="B3685">
        <v>10286.454379999999</v>
      </c>
      <c r="C3685">
        <v>59574.836320000002</v>
      </c>
      <c r="D3685">
        <v>1.6634169999999999</v>
      </c>
      <c r="E3685">
        <f>LN(D3685/参数实验室!$E$53)/参数实验室!$E$55</f>
        <v>-9.2622635522849175E-2</v>
      </c>
      <c r="F3685">
        <f t="shared" si="462"/>
        <v>5.791581250370549</v>
      </c>
      <c r="G3685">
        <f>LN(F3685/参数实验室!$E$58)/参数实验室!$E$59</f>
        <v>0.73132642696528749</v>
      </c>
      <c r="H3685" s="905">
        <f>INDEX(神经网络!$F$10:$BN$70,MATCH(ROUND(G3685*2,1)/2,神经网络!$D$10:$D$70,0),MATCH(ROUND(E3685*2,1)/2,神经网络!$F$8:$BN$8,0))</f>
        <v>1.6516056188360464</v>
      </c>
      <c r="I3685">
        <f t="shared" si="463"/>
        <v>2798865.7473682584</v>
      </c>
      <c r="J3685">
        <f t="shared" si="464"/>
        <v>4104.5666094728622</v>
      </c>
      <c r="K3685">
        <f t="shared" si="465"/>
        <v>681.89068753539095</v>
      </c>
      <c r="L3685">
        <f>MIN(MAX(L3684*(1+MAX(MIN(((B3685-B3684)/B3684)/($K$7*卓尔金历!$O$8),0),-卓尔金历!$N$11))+MIN(MAX(((B3685-B3684)/B3684)/($K$7*卓尔金历!$O$8),0),卓尔金历!$N$11),0),1)</f>
        <v>0.63996199001179332</v>
      </c>
      <c r="M3685">
        <f t="shared" si="466"/>
        <v>406746.18135636905</v>
      </c>
      <c r="N3685">
        <f t="shared" si="467"/>
        <v>-7.4643374174690495E-3</v>
      </c>
      <c r="O3685">
        <f t="shared" si="460"/>
        <v>2.2144038540330389E-2</v>
      </c>
      <c r="P3685">
        <f t="shared" si="461"/>
        <v>1</v>
      </c>
      <c r="Q3685">
        <f t="shared" si="468"/>
        <v>3963.4422016730214</v>
      </c>
    </row>
    <row r="3686" spans="1:17">
      <c r="A3686" s="842">
        <v>44088</v>
      </c>
      <c r="B3686">
        <v>10681.840819999999</v>
      </c>
      <c r="C3686">
        <v>58780.690900000001</v>
      </c>
      <c r="D3686">
        <v>1.717357</v>
      </c>
      <c r="E3686">
        <f>LN(D3686/参数实验室!$E$53)/参数实验室!$E$55</f>
        <v>-5.4973688556744463E-2</v>
      </c>
      <c r="F3686">
        <f t="shared" si="462"/>
        <v>5.502861528318487</v>
      </c>
      <c r="G3686">
        <f>LN(F3686/参数实验室!$E$58)/参数实验室!$E$59</f>
        <v>0.70448690292889316</v>
      </c>
      <c r="H3686" s="905">
        <f>INDEX(神经网络!$F$10:$BN$70,MATCH(ROUND(G3686*2,1)/2,神经网络!$D$10:$D$70,0),MATCH(ROUND(E3686*2,1)/2,神经网络!$F$8:$BN$8,0))</f>
        <v>1.7316633863676876</v>
      </c>
      <c r="I3686">
        <f t="shared" si="463"/>
        <v>2976548.1775423256</v>
      </c>
      <c r="J3686">
        <f t="shared" si="464"/>
        <v>4262.33622760462</v>
      </c>
      <c r="K3686">
        <f t="shared" si="465"/>
        <v>698.33725417178289</v>
      </c>
      <c r="L3686">
        <f>MIN(MAX(L3685*(1+MAX(MIN(((B3686-B3685)/B3685)/($K$7*卓尔金历!$O$8),0),-卓尔金历!$N$11))+MIN(MAX(((B3686-B3685)/B3685)/($K$7*卓尔金历!$O$8),0),卓尔金历!$N$11),0),1)</f>
        <v>1</v>
      </c>
      <c r="M3686">
        <f t="shared" si="466"/>
        <v>423271.12864191725</v>
      </c>
      <c r="N3686">
        <f t="shared" si="467"/>
        <v>3.8437582610462151E-2</v>
      </c>
      <c r="O3686">
        <f t="shared" si="460"/>
        <v>2.3900553754967691E-2</v>
      </c>
      <c r="P3686">
        <f t="shared" si="461"/>
        <v>1.1622651461110099E-2</v>
      </c>
      <c r="Q3686">
        <f t="shared" si="468"/>
        <v>4215.0562860248347</v>
      </c>
    </row>
    <row r="3687" spans="1:17">
      <c r="A3687" s="842">
        <v>44089</v>
      </c>
      <c r="B3687">
        <v>10791.26433</v>
      </c>
      <c r="C3687">
        <v>58631.162329999999</v>
      </c>
      <c r="D3687">
        <v>1.7348269999999999</v>
      </c>
      <c r="E3687">
        <f>LN(D3687/参数实验室!$E$53)/参数实验室!$E$55</f>
        <v>-4.3033151717832389E-2</v>
      </c>
      <c r="F3687">
        <f t="shared" si="462"/>
        <v>5.433206020818508</v>
      </c>
      <c r="G3687">
        <f>LN(F3687/参数实验室!$E$58)/参数实验室!$E$59</f>
        <v>0.69780086721038592</v>
      </c>
      <c r="H3687" s="905">
        <f>INDEX(神经网络!$F$10:$BN$70,MATCH(ROUND(G3687*2,1)/2,神经网络!$D$10:$D$70,0),MATCH(ROUND(E3687*2,1)/2,神经网络!$F$8:$BN$8,0))</f>
        <v>1.7316633863676876</v>
      </c>
      <c r="I3687">
        <f t="shared" si="463"/>
        <v>3029349.0295599774</v>
      </c>
      <c r="J3687">
        <f t="shared" si="464"/>
        <v>4305.9990942101031</v>
      </c>
      <c r="K3687">
        <f t="shared" si="465"/>
        <v>703.51826911280023</v>
      </c>
      <c r="L3687">
        <f>MIN(MAX(L3686*(1+MAX(MIN(((B3687-B3686)/B3686)/($K$7*卓尔金历!$O$8),0),-卓尔金历!$N$11))+MIN(MAX(((B3687-B3686)/B3686)/($K$7*卓尔金历!$O$8),0),卓尔金历!$N$11),0),1)</f>
        <v>1</v>
      </c>
      <c r="M3687">
        <f t="shared" si="466"/>
        <v>430779.51583866659</v>
      </c>
      <c r="N3687">
        <f t="shared" si="467"/>
        <v>1.0243881353775925E-2</v>
      </c>
      <c r="O3687">
        <f t="shared" si="460"/>
        <v>2.3403553504017943E-2</v>
      </c>
      <c r="P3687">
        <f t="shared" si="461"/>
        <v>0.86985464908370536</v>
      </c>
      <c r="Q3687">
        <f t="shared" si="468"/>
        <v>4215.9253197026119</v>
      </c>
    </row>
    <row r="3688" spans="1:17">
      <c r="A3688" s="842">
        <v>44090</v>
      </c>
      <c r="B3688">
        <v>10997.146280000001</v>
      </c>
      <c r="C3688">
        <v>57463.675089999997</v>
      </c>
      <c r="D3688">
        <v>1.762923</v>
      </c>
      <c r="E3688">
        <f>LN(D3688/参数实验室!$E$53)/参数实验室!$E$55</f>
        <v>-2.4079790233592129E-2</v>
      </c>
      <c r="F3688">
        <f t="shared" si="462"/>
        <v>5.2253260643178416</v>
      </c>
      <c r="G3688">
        <f>LN(F3688/参数实验室!$E$58)/参数实验室!$E$59</f>
        <v>0.6773251633644084</v>
      </c>
      <c r="H3688" s="905">
        <f>INDEX(神经网络!$F$10:$BN$70,MATCH(ROUND(G3688*2,1)/2,神经网络!$D$10:$D$70,0),MATCH(ROUND(E3688*2,1)/2,神经网络!$F$8:$BN$8,0))</f>
        <v>1.8433648633081614</v>
      </c>
      <c r="I3688">
        <f t="shared" si="463"/>
        <v>3129431.6644922164</v>
      </c>
      <c r="J3688">
        <f t="shared" si="464"/>
        <v>4388.1514225290048</v>
      </c>
      <c r="K3688">
        <f t="shared" si="465"/>
        <v>713.15489443357546</v>
      </c>
      <c r="L3688">
        <f>MIN(MAX(L3687*(1+MAX(MIN(((B3688-B3687)/B3687)/($K$7*卓尔金历!$O$8),0),-卓尔金历!$N$11))+MIN(MAX(((B3688-B3687)/B3687)/($K$7*卓尔金历!$O$8),0),卓尔金历!$N$11),0),1)</f>
        <v>1</v>
      </c>
      <c r="M3688">
        <f t="shared" si="466"/>
        <v>445011.4675217747</v>
      </c>
      <c r="N3688">
        <f t="shared" si="467"/>
        <v>1.9078575383205433E-2</v>
      </c>
      <c r="O3688">
        <f t="shared" si="460"/>
        <v>2.3804845603475587E-2</v>
      </c>
      <c r="P3688">
        <f t="shared" si="461"/>
        <v>0.24990646085336368</v>
      </c>
      <c r="Q3688">
        <f t="shared" si="468"/>
        <v>4337.08246029152</v>
      </c>
    </row>
    <row r="3689" spans="1:17">
      <c r="A3689" s="842">
        <v>44091</v>
      </c>
      <c r="B3689">
        <v>10844.64741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462"/>
        <v>5.1664204387443515</v>
      </c>
      <c r="G3689">
        <f>LN(F3689/参数实验室!$E$58)/参数实验室!$E$59</f>
        <v>0.67137482828282891</v>
      </c>
      <c r="H3689" s="905">
        <f>INDEX(神经网络!$F$10:$BN$70,MATCH(ROUND(G3689*2,1)/2,神经网络!$D$10:$D$70,0),MATCH(ROUND(E3689*2,1)/2,神经网络!$F$8:$BN$8,0))</f>
        <v>1.6931518164503743</v>
      </c>
      <c r="I3689">
        <f t="shared" si="463"/>
        <v>3049436.5616003843</v>
      </c>
      <c r="J3689">
        <f t="shared" si="464"/>
        <v>4327.3003511431862</v>
      </c>
      <c r="K3689">
        <f t="shared" si="465"/>
        <v>704.69722786743569</v>
      </c>
      <c r="L3689">
        <f>MIN(MAX(L3688*(1+MAX(MIN(((B3689-B3688)/B3688)/($K$7*卓尔金历!$O$8),0),-卓尔金历!$N$11))+MIN(MAX(((B3689-B3688)/B3688)/($K$7*卓尔金历!$O$8),0),卓尔金历!$N$11),0),1)</f>
        <v>0.59196921151528481</v>
      </c>
      <c r="M3689">
        <f t="shared" si="466"/>
        <v>433636.0032365605</v>
      </c>
      <c r="N3689">
        <f t="shared" si="467"/>
        <v>-1.3867131173597634E-2</v>
      </c>
      <c r="O3689">
        <f t="shared" si="460"/>
        <v>2.3823339037356395E-2</v>
      </c>
      <c r="P3689">
        <f t="shared" si="461"/>
        <v>0.57783105930371637</v>
      </c>
      <c r="Q3689">
        <f t="shared" si="468"/>
        <v>4309.3765073459936</v>
      </c>
    </row>
    <row r="3690" spans="1:17">
      <c r="A3690" s="842">
        <v>44092</v>
      </c>
      <c r="B3690">
        <v>10909.49346</v>
      </c>
      <c r="C3690">
        <v>55039.245940000001</v>
      </c>
      <c r="D3690">
        <v>1.7526949999999999</v>
      </c>
      <c r="E3690">
        <f>LN(D3690/参数实验室!$E$53)/参数实验室!$E$55</f>
        <v>-3.0944330250952033E-2</v>
      </c>
      <c r="F3690">
        <f t="shared" si="462"/>
        <v>5.0450780452642574</v>
      </c>
      <c r="G3690">
        <f>LN(F3690/参数实验室!$E$58)/参数实验室!$E$59</f>
        <v>0.65890064659734282</v>
      </c>
      <c r="H3690" s="905">
        <f>INDEX(神经网络!$F$10:$BN$70,MATCH(ROUND(G3690*2,1)/2,神经网络!$D$10:$D$70,0),MATCH(ROUND(E3690*2,1)/2,神经网络!$F$8:$BN$8,0))</f>
        <v>1.6931518164503743</v>
      </c>
      <c r="I3690">
        <f t="shared" si="463"/>
        <v>3080309.9000758748</v>
      </c>
      <c r="J3690">
        <f t="shared" si="464"/>
        <v>4353.1756354494792</v>
      </c>
      <c r="K3690">
        <f t="shared" si="465"/>
        <v>707.60064790214301</v>
      </c>
      <c r="L3690">
        <f>MIN(MAX(L3689*(1+MAX(MIN(((B3690-B3689)/B3689)/($K$7*卓尔金历!$O$8),0),-卓尔金历!$N$11))+MIN(MAX(((B3690-B3689)/B3689)/($K$7*卓尔金历!$O$8),0),卓尔金历!$N$11),0),1)</f>
        <v>0.76791318722230339</v>
      </c>
      <c r="M3690">
        <f t="shared" si="466"/>
        <v>436234.89650196524</v>
      </c>
      <c r="N3690">
        <f t="shared" si="467"/>
        <v>5.979544336333578E-3</v>
      </c>
      <c r="O3690">
        <f t="shared" si="460"/>
        <v>2.3504256781973511E-2</v>
      </c>
      <c r="P3690">
        <f t="shared" si="461"/>
        <v>1</v>
      </c>
      <c r="Q3690">
        <f t="shared" si="468"/>
        <v>4334.5868827734948</v>
      </c>
    </row>
    <row r="3691" spans="1:17">
      <c r="A3691" s="842">
        <v>44093</v>
      </c>
      <c r="B3691">
        <v>11096.172920000001</v>
      </c>
      <c r="C3691">
        <v>54938.524279999998</v>
      </c>
      <c r="D3691">
        <v>1.7757369999999999</v>
      </c>
      <c r="E3691">
        <f>LN(D3691/参数实验室!$E$53)/参数实验室!$E$55</f>
        <v>-1.5535638410480829E-2</v>
      </c>
      <c r="F3691">
        <f t="shared" si="462"/>
        <v>4.9511236600303441</v>
      </c>
      <c r="G3691">
        <f>LN(F3691/参数实验室!$E$58)/参数实验室!$E$59</f>
        <v>0.64903414077993637</v>
      </c>
      <c r="H3691" s="905">
        <f>INDEX(神经网络!$F$10:$BN$70,MATCH(ROUND(G3691*2,1)/2,神经网络!$D$10:$D$70,0),MATCH(ROUND(E3691*2,1)/2,神经网络!$F$8:$BN$8,0))</f>
        <v>1.8048999068604938</v>
      </c>
      <c r="I3691">
        <f t="shared" si="463"/>
        <v>3169554.5647777859</v>
      </c>
      <c r="J3691">
        <f t="shared" si="464"/>
        <v>4427.6656637803517</v>
      </c>
      <c r="K3691">
        <f t="shared" si="465"/>
        <v>715.852280967306</v>
      </c>
      <c r="L3691">
        <f>MIN(MAX(L3690*(1+MAX(MIN(((B3691-B3690)/B3690)/($K$7*卓尔金历!$O$8),0),-卓尔金历!$N$11))+MIN(MAX(((B3691-B3690)/B3690)/($K$7*卓尔金历!$O$8),0),卓尔金历!$N$11),0),1)</f>
        <v>1</v>
      </c>
      <c r="M3691">
        <f t="shared" si="466"/>
        <v>445940.45161677856</v>
      </c>
      <c r="N3691">
        <f t="shared" si="467"/>
        <v>1.7111652404803879E-2</v>
      </c>
      <c r="O3691">
        <f t="shared" si="460"/>
        <v>2.3865249476982698E-2</v>
      </c>
      <c r="P3691">
        <f t="shared" si="461"/>
        <v>0.36398701633259445</v>
      </c>
      <c r="Q3691">
        <f t="shared" si="468"/>
        <v>4460.1712445823159</v>
      </c>
    </row>
    <row r="3692" spans="1:17">
      <c r="A3692" s="842">
        <v>44094</v>
      </c>
      <c r="B3692">
        <v>10846.248750000001</v>
      </c>
      <c r="C3692">
        <v>55423.61924</v>
      </c>
      <c r="D3692">
        <v>1.7506600000000001</v>
      </c>
      <c r="E3692">
        <f>LN(D3692/参数实验室!$E$53)/参数实验室!$E$55</f>
        <v>-3.2314901101752322E-2</v>
      </c>
      <c r="F3692">
        <f t="shared" si="462"/>
        <v>5.1099343669395374</v>
      </c>
      <c r="G3692">
        <f>LN(F3692/参数实验室!$E$58)/参数实验室!$E$59</f>
        <v>0.66560483643021173</v>
      </c>
      <c r="H3692" s="905">
        <f>INDEX(神经网络!$F$10:$BN$70,MATCH(ROUND(G3692*2,1)/2,神经网络!$D$10:$D$70,0),MATCH(ROUND(E3692*2,1)/2,神经网络!$F$8:$BN$8,0))</f>
        <v>1.6931518164503743</v>
      </c>
      <c r="I3692">
        <f t="shared" si="463"/>
        <v>3040703.9788922775</v>
      </c>
      <c r="J3692">
        <f t="shared" si="464"/>
        <v>4327.9393280395598</v>
      </c>
      <c r="K3692">
        <f t="shared" si="465"/>
        <v>702.57546338331747</v>
      </c>
      <c r="L3692">
        <f>MIN(MAX(L3691*(1+MAX(MIN(((B3692-B3691)/B3691)/($K$7*卓尔金历!$O$8),0),-卓尔金历!$N$11))+MIN(MAX(((B3692-B3691)/B3691)/($K$7*卓尔金历!$O$8),0),卓尔金历!$N$11),0),1)</f>
        <v>0.33726279281232596</v>
      </c>
      <c r="M3692">
        <f t="shared" si="466"/>
        <v>427811.81956879282</v>
      </c>
      <c r="N3692">
        <f t="shared" si="467"/>
        <v>-2.2523456673023821E-2</v>
      </c>
      <c r="O3692">
        <f t="shared" ref="O3692:O3755" si="469">STDEVP(N3672:N3692)</f>
        <v>2.4170540333225281E-2</v>
      </c>
      <c r="P3692">
        <f t="shared" ref="P3692:P3755" si="470">MIN(O3691*MAX(1-LN(MAX(ABS(N3692),0.0001)/O3692),0)+MAX(-LN(MAX(ABS(N3692),0.0001)/O3692),0),1)</f>
        <v>9.6126858546485866E-2</v>
      </c>
      <c r="Q3692">
        <f t="shared" si="468"/>
        <v>4394.1740323985705</v>
      </c>
    </row>
    <row r="3693" spans="1:17">
      <c r="A3693" s="842">
        <v>44095</v>
      </c>
      <c r="B3693">
        <v>10424.78296</v>
      </c>
      <c r="C3693">
        <v>55101.550510000001</v>
      </c>
      <c r="D3693">
        <v>1.6769080000000001</v>
      </c>
      <c r="E3693">
        <f>LN(D3693/参数实验室!$E$53)/参数实验室!$E$55</f>
        <v>-8.3092941521892186E-2</v>
      </c>
      <c r="F3693">
        <f t="shared" si="462"/>
        <v>5.2856304751307741</v>
      </c>
      <c r="G3693">
        <f>LN(F3693/参数实验室!$E$58)/参数实验室!$E$59</f>
        <v>0.68334770964725333</v>
      </c>
      <c r="H3693" s="905">
        <f>INDEX(神经网络!$F$10:$BN$70,MATCH(ROUND(G3693*2,1)/2,神经网络!$D$10:$D$70,0),MATCH(ROUND(E3693*2,1)/2,神经网络!$F$8:$BN$8,0))</f>
        <v>1.6188693203286553</v>
      </c>
      <c r="I3693">
        <f t="shared" si="463"/>
        <v>2840647.4118967801</v>
      </c>
      <c r="J3693">
        <f t="shared" si="464"/>
        <v>4159.7633613981652</v>
      </c>
      <c r="K3693">
        <f t="shared" si="465"/>
        <v>682.88678107448675</v>
      </c>
      <c r="L3693">
        <f>MIN(MAX(L3692*(1+MAX(MIN(((B3693-B3692)/B3692)/($K$7*卓尔金历!$O$8),0),-卓尔金历!$N$11))+MIN(MAX(((B3693-B3692)/B3692)/($K$7*卓尔金历!$O$8),0),卓尔金历!$N$11),0),1)</f>
        <v>0</v>
      </c>
      <c r="M3693">
        <f t="shared" si="466"/>
        <v>418318.89826405194</v>
      </c>
      <c r="N3693">
        <f t="shared" si="467"/>
        <v>-3.8858208004864371E-2</v>
      </c>
      <c r="O3693">
        <f t="shared" si="469"/>
        <v>2.5062129934063072E-2</v>
      </c>
      <c r="P3693">
        <f t="shared" si="470"/>
        <v>1.3570274579230213E-2</v>
      </c>
      <c r="Q3693">
        <f t="shared" si="468"/>
        <v>4366.3832564766763</v>
      </c>
    </row>
    <row r="3694" spans="1:17">
      <c r="A3694" s="842">
        <v>44096</v>
      </c>
      <c r="B3694">
        <v>10456.95616</v>
      </c>
      <c r="C3694">
        <v>56259.377760000003</v>
      </c>
      <c r="D3694">
        <v>1.6856869999999999</v>
      </c>
      <c r="E3694">
        <f>LN(D3694/参数实验室!$E$53)/参数实验室!$E$55</f>
        <v>-7.6932772211718597E-2</v>
      </c>
      <c r="F3694">
        <f t="shared" si="462"/>
        <v>5.3800911947210466</v>
      </c>
      <c r="G3694">
        <f>LN(F3694/参数实验室!$E$58)/参数实验室!$E$59</f>
        <v>0.69264466834172511</v>
      </c>
      <c r="H3694" s="905">
        <f>INDEX(神经网络!$F$10:$BN$70,MATCH(ROUND(G3694*2,1)/2,神经网络!$D$10:$D$70,0),MATCH(ROUND(E3694*2,1)/2,神经网络!$F$8:$BN$8,0))</f>
        <v>1.6188693203286553</v>
      </c>
      <c r="I3694">
        <f t="shared" si="463"/>
        <v>2854839.8288253886</v>
      </c>
      <c r="J3694">
        <f t="shared" si="464"/>
        <v>4172.601316787016</v>
      </c>
      <c r="K3694">
        <f t="shared" si="465"/>
        <v>684.18706032132263</v>
      </c>
      <c r="L3694">
        <f>MIN(MAX(L3693*(1+MAX(MIN(((B3694-B3693)/B3693)/($K$7*卓尔金历!$O$8),0),-卓尔金历!$N$11))+MIN(MAX(((B3694-B3693)/B3693)/($K$7*卓尔金历!$O$8),0),卓尔金历!$N$11),0),1)</f>
        <v>9.0809973235701391E-2</v>
      </c>
      <c r="M3694">
        <f t="shared" si="466"/>
        <v>418318.89826405194</v>
      </c>
      <c r="N3694">
        <f t="shared" si="467"/>
        <v>3.0862225260178721E-3</v>
      </c>
      <c r="O3694">
        <f t="shared" si="469"/>
        <v>2.4198370642295703E-2</v>
      </c>
      <c r="P3694">
        <f t="shared" si="470"/>
        <v>1</v>
      </c>
      <c r="Q3694">
        <f t="shared" si="468"/>
        <v>4366.6792958782789</v>
      </c>
    </row>
    <row r="3695" spans="1:17">
      <c r="A3695" s="842">
        <v>44097</v>
      </c>
      <c r="B3695">
        <v>10459.026750000001</v>
      </c>
      <c r="C3695">
        <v>56418.90539</v>
      </c>
      <c r="D3695">
        <v>1.640628</v>
      </c>
      <c r="E3695">
        <f>LN(D3695/参数实验室!$E$53)/参数实验室!$E$55</f>
        <v>-0.10889712514198965</v>
      </c>
      <c r="F3695">
        <f t="shared" si="462"/>
        <v>5.3942787162294996</v>
      </c>
      <c r="G3695">
        <f>LN(F3695/参数实验室!$E$58)/参数实验室!$E$59</f>
        <v>0.69402690830385327</v>
      </c>
      <c r="H3695" s="905">
        <f>INDEX(神经网络!$F$10:$BN$70,MATCH(ROUND(G3695*2,1)/2,神经网络!$D$10:$D$70,0),MATCH(ROUND(E3695*2,1)/2,神经网络!$F$8:$BN$8,0))</f>
        <v>1.6188693203286553</v>
      </c>
      <c r="I3695">
        <f t="shared" si="463"/>
        <v>2855754.9579236303</v>
      </c>
      <c r="J3695">
        <f t="shared" si="464"/>
        <v>4173.4275368101598</v>
      </c>
      <c r="K3695">
        <f t="shared" si="465"/>
        <v>684.2708859170333</v>
      </c>
      <c r="L3695">
        <f>MIN(MAX(L3694*(1+MAX(MIN(((B3695-B3694)/B3694)/($K$7*卓尔金历!$O$8),0),-卓尔金历!$N$11))+MIN(MAX(((B3695-B3694)/B3694)/($K$7*卓尔金历!$O$8),0),卓尔金历!$N$11),0),1)</f>
        <v>9.663630399572222E-2</v>
      </c>
      <c r="M3695">
        <f t="shared" si="466"/>
        <v>418331.07530174463</v>
      </c>
      <c r="N3695">
        <f t="shared" si="467"/>
        <v>1.9801077563293286E-4</v>
      </c>
      <c r="O3695">
        <f t="shared" si="469"/>
        <v>2.1210991959139912E-2</v>
      </c>
      <c r="P3695">
        <f t="shared" si="470"/>
        <v>1</v>
      </c>
      <c r="Q3695">
        <f t="shared" si="468"/>
        <v>4368.0790505145987</v>
      </c>
    </row>
    <row r="3696" spans="1:17">
      <c r="A3696" s="842">
        <v>44098</v>
      </c>
      <c r="B3696">
        <v>10543.62141</v>
      </c>
      <c r="C3696">
        <v>56088.62601</v>
      </c>
      <c r="D3696">
        <v>1.7205349999999999</v>
      </c>
      <c r="E3696">
        <f>LN(D3696/参数实验室!$E$53)/参数实验室!$E$55</f>
        <v>-5.2792551466175675E-2</v>
      </c>
      <c r="F3696">
        <f t="shared" si="462"/>
        <v>5.3196737467074895</v>
      </c>
      <c r="G3696">
        <f>LN(F3696/参数实验室!$E$58)/参数实验室!$E$59</f>
        <v>0.68671730843001921</v>
      </c>
      <c r="H3696" s="905">
        <f>INDEX(神经网络!$F$10:$BN$70,MATCH(ROUND(G3696*2,1)/2,神经网络!$D$10:$D$70,0),MATCH(ROUND(E3696*2,1)/2,神经网络!$F$8:$BN$8,0))</f>
        <v>1.7316633863676876</v>
      </c>
      <c r="I3696">
        <f t="shared" si="463"/>
        <v>2893147.4497730252</v>
      </c>
      <c r="J3696">
        <f t="shared" si="464"/>
        <v>4207.1830373887469</v>
      </c>
      <c r="K3696">
        <f t="shared" si="465"/>
        <v>687.66854782926248</v>
      </c>
      <c r="L3696">
        <f>MIN(MAX(L3695*(1+MAX(MIN(((B3696-B3695)/B3695)/($K$7*卓尔金历!$O$8),0),-卓尔金历!$N$11))+MIN(MAX(((B3696-B3695)/B3695)/($K$7*卓尔金历!$O$8),0),卓尔金历!$N$11),0),1)</f>
        <v>0.33462590800239128</v>
      </c>
      <c r="M3696">
        <f t="shared" si="466"/>
        <v>418860.4021302897</v>
      </c>
      <c r="N3696">
        <f t="shared" si="467"/>
        <v>8.0881961603166217E-3</v>
      </c>
      <c r="O3696">
        <f t="shared" si="469"/>
        <v>1.7193050673725414E-2</v>
      </c>
      <c r="P3696">
        <f t="shared" si="470"/>
        <v>0.79130572807459953</v>
      </c>
      <c r="Q3696">
        <f t="shared" si="468"/>
        <v>4425.2735096682773</v>
      </c>
    </row>
    <row r="3697" spans="1:17">
      <c r="A3697" s="842">
        <v>44099</v>
      </c>
      <c r="B3697">
        <v>10653.656919999999</v>
      </c>
      <c r="C3697">
        <v>55099.02678</v>
      </c>
      <c r="D3697">
        <v>1.710666</v>
      </c>
      <c r="E3697">
        <f>LN(D3697/参数实验室!$E$53)/参数实验室!$E$55</f>
        <v>-5.9579106303227436E-2</v>
      </c>
      <c r="F3697">
        <f t="shared" si="462"/>
        <v>5.1718416684287227</v>
      </c>
      <c r="G3697">
        <f>LN(F3697/参数实验室!$E$58)/参数实验室!$E$59</f>
        <v>0.67192527951914394</v>
      </c>
      <c r="H3697" s="905">
        <f>INDEX(神经网络!$F$10:$BN$70,MATCH(ROUND(G3697*2,1)/2,神经网络!$D$10:$D$70,0),MATCH(ROUND(E3697*2,1)/2,神经网络!$F$8:$BN$8,0))</f>
        <v>1.6931518164503743</v>
      </c>
      <c r="I3697">
        <f t="shared" si="463"/>
        <v>2945432.4482824733</v>
      </c>
      <c r="J3697">
        <f t="shared" si="464"/>
        <v>4251.0901081361235</v>
      </c>
      <c r="K3697">
        <f t="shared" si="465"/>
        <v>692.8652118300754</v>
      </c>
      <c r="L3697">
        <f>MIN(MAX(L3696*(1+MAX(MIN(((B3697-B3696)/B3696)/($K$7*卓尔金历!$O$8),0),-卓尔金历!$N$11))+MIN(MAX(((B3697-B3696)/B3696)/($K$7*卓尔金历!$O$8),0),卓尔金历!$N$11),0),1)</f>
        <v>0.64170437811158032</v>
      </c>
      <c r="M3697">
        <f t="shared" si="466"/>
        <v>421393.40335546772</v>
      </c>
      <c r="N3697">
        <f t="shared" si="467"/>
        <v>1.0436215956657694E-2</v>
      </c>
      <c r="O3697">
        <f t="shared" si="469"/>
        <v>1.6678503780651183E-2</v>
      </c>
      <c r="P3697">
        <f t="shared" si="470"/>
        <v>0.49409244802944008</v>
      </c>
      <c r="Q3697">
        <f t="shared" si="468"/>
        <v>4488.5570779812206</v>
      </c>
    </row>
    <row r="3698" spans="1:17">
      <c r="A3698" s="842">
        <v>44100</v>
      </c>
      <c r="B3698">
        <v>10722.575500000001</v>
      </c>
      <c r="C3698">
        <v>54346.534449999999</v>
      </c>
      <c r="D3698">
        <v>1.7193560000000001</v>
      </c>
      <c r="E3698">
        <f>LN(D3698/参数实验室!$E$53)/参数实验室!$E$55</f>
        <v>-5.360125681707692E-2</v>
      </c>
      <c r="F3698">
        <f t="shared" si="462"/>
        <v>5.0684217098774447</v>
      </c>
      <c r="G3698">
        <f>LN(F3698/参数实验室!$E$58)/参数实验室!$E$59</f>
        <v>0.66132355435576495</v>
      </c>
      <c r="H3698" s="905">
        <f>INDEX(神经网络!$F$10:$BN$70,MATCH(ROUND(G3698*2,1)/2,神经网络!$D$10:$D$70,0),MATCH(ROUND(E3698*2,1)/2,神经网络!$F$8:$BN$8,0))</f>
        <v>1.6931518164503743</v>
      </c>
      <c r="I3698">
        <f t="shared" si="463"/>
        <v>2977693.8015913381</v>
      </c>
      <c r="J3698">
        <f t="shared" si="464"/>
        <v>4278.5904393280152</v>
      </c>
      <c r="K3698">
        <f t="shared" si="465"/>
        <v>695.95205332600312</v>
      </c>
      <c r="L3698">
        <f>MIN(MAX(L3697*(1+MAX(MIN(((B3698-B3697)/B3697)/($K$7*卓尔金历!$O$8),0),-卓尔金历!$N$11))+MIN(MAX(((B3698-B3697)/B3697)/($K$7*卓尔金历!$O$8),0),卓尔金历!$N$11),0),1)</f>
        <v>0.83205045245541831</v>
      </c>
      <c r="M3698">
        <f t="shared" si="466"/>
        <v>424355.20690662431</v>
      </c>
      <c r="N3698">
        <f t="shared" si="467"/>
        <v>6.4690068882001682E-3</v>
      </c>
      <c r="O3698">
        <f t="shared" si="469"/>
        <v>1.6285656208313244E-2</v>
      </c>
      <c r="P3698">
        <f t="shared" si="470"/>
        <v>0.95533926604225439</v>
      </c>
      <c r="Q3698">
        <f t="shared" si="468"/>
        <v>4512.8482507331519</v>
      </c>
    </row>
    <row r="3699" spans="1:17">
      <c r="A3699" s="842">
        <v>44101</v>
      </c>
      <c r="B3699">
        <v>10735.679249999999</v>
      </c>
      <c r="C3699">
        <v>54752.48964</v>
      </c>
      <c r="D3699">
        <v>1.7216750000000001</v>
      </c>
      <c r="E3699">
        <f>LN(D3699/参数实验室!$E$53)/参数实验室!$E$55</f>
        <v>-5.201112398365737E-2</v>
      </c>
      <c r="F3699">
        <f t="shared" si="462"/>
        <v>5.100048945668715</v>
      </c>
      <c r="G3699">
        <f>LN(F3699/参数实验室!$E$58)/参数实验室!$E$59</f>
        <v>0.6645884968762753</v>
      </c>
      <c r="H3699" s="905">
        <f>INDEX(神经网络!$F$10:$BN$70,MATCH(ROUND(G3699*2,1)/2,神经网络!$D$10:$D$70,0),MATCH(ROUND(E3699*2,1)/2,神经网络!$F$8:$BN$8,0))</f>
        <v>1.6931518164503743</v>
      </c>
      <c r="I3699">
        <f t="shared" si="463"/>
        <v>2983855.1025579404</v>
      </c>
      <c r="J3699">
        <f t="shared" si="464"/>
        <v>4283.8191811978522</v>
      </c>
      <c r="K3699">
        <f t="shared" si="465"/>
        <v>696.54086140106119</v>
      </c>
      <c r="L3699">
        <f>MIN(MAX(L3698*(1+MAX(MIN(((B3699-B3698)/B3698)/($K$7*卓尔金历!$O$8),0),-卓尔金历!$N$11))+MIN(MAX(((B3699-B3698)/B3698)/($K$7*卓尔金历!$O$8),0),卓尔金历!$N$11),0),1)</f>
        <v>0.86800905428314679</v>
      </c>
      <c r="M3699">
        <f t="shared" si="466"/>
        <v>425085.79330631084</v>
      </c>
      <c r="N3699">
        <f t="shared" si="467"/>
        <v>1.2220711339359092E-3</v>
      </c>
      <c r="O3699">
        <f t="shared" si="469"/>
        <v>1.6121091966839914E-2</v>
      </c>
      <c r="P3699">
        <f t="shared" si="470"/>
        <v>1</v>
      </c>
      <c r="Q3699">
        <f t="shared" si="468"/>
        <v>4521.7689879291611</v>
      </c>
    </row>
    <row r="3700" spans="1:17">
      <c r="A3700" s="842">
        <v>44102</v>
      </c>
      <c r="B3700">
        <v>10904.07086</v>
      </c>
      <c r="C3700">
        <v>55381.493470000001</v>
      </c>
      <c r="D3700">
        <v>1.7162200000000001</v>
      </c>
      <c r="E3700">
        <f>LN(D3700/参数实验室!$E$53)/参数实验室!$E$55</f>
        <v>-5.575501921420515E-2</v>
      </c>
      <c r="F3700">
        <f t="shared" si="462"/>
        <v>5.0789740988532062</v>
      </c>
      <c r="G3700">
        <f>LN(F3700/参数实验室!$E$58)/参数实验室!$E$59</f>
        <v>0.6624151577816989</v>
      </c>
      <c r="H3700" s="905">
        <f>INDEX(神经网络!$F$10:$BN$70,MATCH(ROUND(G3700*2,1)/2,神经网络!$D$10:$D$70,0),MATCH(ROUND(E3700*2,1)/2,神经网络!$F$8:$BN$8,0))</f>
        <v>1.6931518164503743</v>
      </c>
      <c r="I3700">
        <f t="shared" si="463"/>
        <v>3063098.76736781</v>
      </c>
      <c r="J3700">
        <f t="shared" si="464"/>
        <v>4351.0118750249139</v>
      </c>
      <c r="K3700">
        <f t="shared" si="465"/>
        <v>703.99687597962964</v>
      </c>
      <c r="L3700">
        <f>MIN(MAX(L3699*(1+MAX(MIN(((B3700-B3699)/B3699)/($K$7*卓尔金历!$O$8),0),-卓尔金历!$N$11))+MIN(MAX(((B3700-B3699)/B3699)/($K$7*卓尔金历!$O$8),0),卓尔金历!$N$11),0),1)</f>
        <v>1</v>
      </c>
      <c r="M3700">
        <f t="shared" si="466"/>
        <v>434884.92667710443</v>
      </c>
      <c r="N3700">
        <f t="shared" si="467"/>
        <v>1.568523109518204E-2</v>
      </c>
      <c r="O3700">
        <f t="shared" si="469"/>
        <v>1.629334951779584E-2</v>
      </c>
      <c r="P3700">
        <f t="shared" si="470"/>
        <v>5.4771741570978333E-2</v>
      </c>
      <c r="Q3700">
        <f t="shared" si="468"/>
        <v>4641.8557661778596</v>
      </c>
    </row>
    <row r="3701" spans="1:17">
      <c r="A3701" s="842">
        <v>44103</v>
      </c>
      <c r="B3701">
        <v>10727.04696</v>
      </c>
      <c r="C3701">
        <v>54877.332390000003</v>
      </c>
      <c r="D3701">
        <v>1.7314039999999999</v>
      </c>
      <c r="E3701">
        <f>LN(D3701/参数实验室!$E$53)/参数实验室!$E$55</f>
        <v>-4.5363231084642255E-2</v>
      </c>
      <c r="F3701">
        <f t="shared" si="462"/>
        <v>5.1157911953431032</v>
      </c>
      <c r="G3701">
        <f>LN(F3701/参数实验室!$E$58)/参数实验室!$E$59</f>
        <v>0.66620606132807569</v>
      </c>
      <c r="H3701" s="905">
        <f>INDEX(神经网络!$F$10:$BN$70,MATCH(ROUND(G3701*2,1)/2,神经网络!$D$10:$D$70,0),MATCH(ROUND(E3701*2,1)/2,神经网络!$F$8:$BN$8,0))</f>
        <v>1.6931518164503743</v>
      </c>
      <c r="I3701">
        <f t="shared" si="463"/>
        <v>2978901.0843216358</v>
      </c>
      <c r="J3701">
        <f t="shared" si="464"/>
        <v>4280.3746698056493</v>
      </c>
      <c r="K3701">
        <f t="shared" si="465"/>
        <v>695.94400353203025</v>
      </c>
      <c r="L3701">
        <f>MIN(MAX(L3700*(1+MAX(MIN(((B3701-B3700)/B3700)/($K$7*卓尔金历!$O$8),0),-卓尔金历!$N$11))+MIN(MAX(((B3701-B3700)/B3700)/($K$7*卓尔金历!$O$8),0),卓尔金历!$N$11),0),1)</f>
        <v>0.52230625983504186</v>
      </c>
      <c r="M3701">
        <f t="shared" si="466"/>
        <v>422930.91996729706</v>
      </c>
      <c r="N3701">
        <f t="shared" si="467"/>
        <v>-1.6234661556482233E-2</v>
      </c>
      <c r="O3701">
        <f t="shared" si="469"/>
        <v>1.6690691209044466E-2</v>
      </c>
      <c r="P3701">
        <f t="shared" si="470"/>
        <v>4.4447310118512634E-2</v>
      </c>
      <c r="Q3701">
        <f t="shared" si="468"/>
        <v>4634.8672120648562</v>
      </c>
    </row>
    <row r="3702" spans="1:17">
      <c r="A3702" s="842">
        <v>44104</v>
      </c>
      <c r="B3702">
        <v>10780.03009</v>
      </c>
      <c r="C3702">
        <v>54668.74811</v>
      </c>
      <c r="D3702">
        <v>1.7199519999999999</v>
      </c>
      <c r="E3702">
        <f>LN(D3702/参数实验室!$E$53)/参数实验室!$E$55</f>
        <v>-5.3192376344350797E-2</v>
      </c>
      <c r="F3702">
        <f t="shared" si="462"/>
        <v>5.0712982852165673</v>
      </c>
      <c r="G3702">
        <f>LN(F3702/参数实验室!$E$58)/参数实验室!$E$59</f>
        <v>0.66162135000262723</v>
      </c>
      <c r="H3702" s="905">
        <f>INDEX(神经网络!$F$10:$BN$70,MATCH(ROUND(G3702*2,1)/2,神经网络!$D$10:$D$70,0),MATCH(ROUND(E3702*2,1)/2,神经网络!$F$8:$BN$8,0))</f>
        <v>1.6931518164503743</v>
      </c>
      <c r="I3702">
        <f t="shared" si="463"/>
        <v>3003813.1311957114</v>
      </c>
      <c r="J3702">
        <f t="shared" si="464"/>
        <v>4301.5163361397945</v>
      </c>
      <c r="K3702">
        <f t="shared" si="465"/>
        <v>698.31494209582627</v>
      </c>
      <c r="L3702">
        <f>MIN(MAX(L3701*(1+MAX(MIN(((B3702-B3701)/B3701)/($K$7*卓尔金历!$O$8),0),-卓尔金历!$N$11))+MIN(MAX(((B3702-B3701)/B3701)/($K$7*卓尔金历!$O$8),0),卓尔金历!$N$11),0),1)</f>
        <v>0.66763909298521651</v>
      </c>
      <c r="M3702">
        <f t="shared" si="466"/>
        <v>424778.26491767005</v>
      </c>
      <c r="N3702">
        <f t="shared" si="467"/>
        <v>4.9392092900841121E-3</v>
      </c>
      <c r="O3702">
        <f t="shared" si="469"/>
        <v>1.6355874708961313E-2</v>
      </c>
      <c r="P3702">
        <f t="shared" si="470"/>
        <v>1</v>
      </c>
      <c r="Q3702">
        <f t="shared" si="468"/>
        <v>4636.5900170086879</v>
      </c>
    </row>
    <row r="3703" spans="1:17">
      <c r="A3703" s="842">
        <v>44105</v>
      </c>
      <c r="B3703">
        <v>10741.50001</v>
      </c>
      <c r="C3703">
        <v>55776.590049999999</v>
      </c>
      <c r="D3703">
        <v>1.693568</v>
      </c>
      <c r="E3703">
        <f>LN(D3703/参数实验室!$E$53)/参数实验室!$E$55</f>
        <v>-7.1429989987543338E-2</v>
      </c>
      <c r="F3703">
        <f t="shared" si="462"/>
        <v>5.1926257969625977</v>
      </c>
      <c r="G3703">
        <f>LN(F3703/参数实验室!$E$58)/参数实验室!$E$59</f>
        <v>0.67403028849366131</v>
      </c>
      <c r="H3703" s="905">
        <f>INDEX(神经网络!$F$10:$BN$70,MATCH(ROUND(G3703*2,1)/2,神经网络!$D$10:$D$70,0),MATCH(ROUND(E3703*2,1)/2,神经网络!$F$8:$BN$8,0))</f>
        <v>1.6931518164503743</v>
      </c>
      <c r="I3703">
        <f t="shared" si="463"/>
        <v>2985635.0202375688</v>
      </c>
      <c r="J3703">
        <f t="shared" si="464"/>
        <v>4286.1418179641432</v>
      </c>
      <c r="K3703">
        <f t="shared" si="465"/>
        <v>696.57868242346285</v>
      </c>
      <c r="L3703">
        <f>MIN(MAX(L3702*(1+MAX(MIN(((B3703-B3702)/B3702)/($K$7*卓尔金历!$O$8),0),-卓尔金历!$N$11))+MIN(MAX(((B3703-B3702)/B3702)/($K$7*卓尔金历!$O$8),0),卓尔金历!$N$11),0),1)</f>
        <v>0.59742439906952338</v>
      </c>
      <c r="M3703">
        <f t="shared" si="466"/>
        <v>423062.01755206578</v>
      </c>
      <c r="N3703">
        <f t="shared" si="467"/>
        <v>-3.5742089473147706E-3</v>
      </c>
      <c r="O3703">
        <f t="shared" si="469"/>
        <v>1.6100133433057818E-2</v>
      </c>
      <c r="P3703">
        <f t="shared" si="470"/>
        <v>1</v>
      </c>
      <c r="Q3703">
        <f t="shared" si="468"/>
        <v>4608.5308654851542</v>
      </c>
    </row>
    <row r="3704" spans="1:17">
      <c r="A3704" s="842">
        <v>44106</v>
      </c>
      <c r="B3704">
        <v>10519.14947</v>
      </c>
      <c r="C3704">
        <v>56083.228360000001</v>
      </c>
      <c r="D3704">
        <v>1.687486</v>
      </c>
      <c r="E3704">
        <f>LN(D3704/参数实验室!$E$53)/参数实验室!$E$55</f>
        <v>-7.5674386539158547E-2</v>
      </c>
      <c r="F3704">
        <f t="shared" si="462"/>
        <v>5.3315364060512778</v>
      </c>
      <c r="G3704">
        <f>LN(F3704/参数实验室!$E$58)/参数实验室!$E$59</f>
        <v>0.6878864088802652</v>
      </c>
      <c r="H3704" s="905">
        <f>INDEX(神经网络!$F$10:$BN$70,MATCH(ROUND(G3704*2,1)/2,神经网络!$D$10:$D$70,0),MATCH(ROUND(E3704*2,1)/2,神经网络!$F$8:$BN$8,0))</f>
        <v>1.6188693203286553</v>
      </c>
      <c r="I3704">
        <f t="shared" si="463"/>
        <v>2880993.058609636</v>
      </c>
      <c r="J3704">
        <f t="shared" si="464"/>
        <v>4197.4180878655843</v>
      </c>
      <c r="K3704">
        <f t="shared" si="465"/>
        <v>686.37266965098547</v>
      </c>
      <c r="L3704">
        <f>MIN(MAX(L3703*(1+MAX(MIN(((B3704-B3703)/B3703)/($K$7*卓尔金历!$O$8),0),-卓尔金历!$N$11))+MIN(MAX(((B3704-B3703)/B3703)/($K$7*卓尔金历!$O$8),0),卓尔金历!$N$11),0),1)</f>
        <v>0.23354076643771002</v>
      </c>
      <c r="M3704">
        <f t="shared" si="466"/>
        <v>414203.59999258851</v>
      </c>
      <c r="N3704">
        <f t="shared" si="467"/>
        <v>-2.0700138695061033E-2</v>
      </c>
      <c r="O3704">
        <f t="shared" si="469"/>
        <v>1.6548431634388124E-2</v>
      </c>
      <c r="P3704">
        <f t="shared" si="470"/>
        <v>1.2496133562073349E-2</v>
      </c>
      <c r="Q3704">
        <f t="shared" si="468"/>
        <v>4447.0088754500603</v>
      </c>
    </row>
    <row r="3705" spans="1:17">
      <c r="A3705" s="842">
        <v>44107</v>
      </c>
      <c r="B3705">
        <v>10549.995059999999</v>
      </c>
      <c r="C3705">
        <v>55276.334150000002</v>
      </c>
      <c r="D3705">
        <v>1.685063</v>
      </c>
      <c r="E3705">
        <f>LN(D3705/参数实验室!$E$53)/参数实验室!$E$55</f>
        <v>-7.7369568789719442E-2</v>
      </c>
      <c r="F3705">
        <f t="shared" si="462"/>
        <v>5.2394654059676879</v>
      </c>
      <c r="G3705">
        <f>LN(F3705/参数实验室!$E$58)/参数实验室!$E$59</f>
        <v>0.67874346112378647</v>
      </c>
      <c r="H3705" s="905">
        <f>INDEX(神经网络!$F$10:$BN$70,MATCH(ROUND(G3705*2,1)/2,神经网络!$D$10:$D$70,0),MATCH(ROUND(E3705*2,1)/2,神经网络!$F$8:$BN$8,0))</f>
        <v>1.6188693203286553</v>
      </c>
      <c r="I3705">
        <f t="shared" si="463"/>
        <v>2894669.290629013</v>
      </c>
      <c r="J3705">
        <f t="shared" si="464"/>
        <v>4209.7262918478673</v>
      </c>
      <c r="K3705">
        <f t="shared" si="465"/>
        <v>687.61460720962748</v>
      </c>
      <c r="L3705">
        <f>MIN(MAX(L3704*(1+MAX(MIN(((B3705-B3704)/B3704)/($K$7*卓尔金历!$O$8),0),-卓尔金历!$N$11))+MIN(MAX(((B3705-B3704)/B3704)/($K$7*卓尔金历!$O$8),0),卓尔金历!$N$11),0),1)</f>
        <v>0.31982248093055832</v>
      </c>
      <c r="M3705">
        <f t="shared" si="466"/>
        <v>414662.79887084861</v>
      </c>
      <c r="N3705">
        <f t="shared" si="467"/>
        <v>2.9323273795061867E-3</v>
      </c>
      <c r="O3705">
        <f t="shared" si="469"/>
        <v>1.6519742118130103E-2</v>
      </c>
      <c r="P3705">
        <f t="shared" si="470"/>
        <v>1</v>
      </c>
      <c r="Q3705">
        <f t="shared" si="468"/>
        <v>4447.2726712659196</v>
      </c>
    </row>
    <row r="3706" spans="1:17">
      <c r="A3706" s="842">
        <v>44108</v>
      </c>
      <c r="B3706">
        <v>10600.3814</v>
      </c>
      <c r="C3706">
        <v>54449.326359999999</v>
      </c>
      <c r="D3706">
        <v>1.702169</v>
      </c>
      <c r="E3706">
        <f>LN(D3706/参数实验室!$E$53)/参数实验室!$E$55</f>
        <v>-6.5453626475919124E-2</v>
      </c>
      <c r="F3706">
        <f t="shared" si="462"/>
        <v>5.136544083215723</v>
      </c>
      <c r="G3706">
        <f>LN(F3706/参数实验室!$E$58)/参数实验室!$E$59</f>
        <v>0.66833089468289275</v>
      </c>
      <c r="H3706" s="905">
        <f>INDEX(神经网络!$F$10:$BN$70,MATCH(ROUND(G3706*2,1)/2,神经网络!$D$10:$D$70,0),MATCH(ROUND(E3706*2,1)/2,神经网络!$F$8:$BN$8,0))</f>
        <v>1.6931518164503743</v>
      </c>
      <c r="I3706">
        <f t="shared" si="463"/>
        <v>2917049.8688688693</v>
      </c>
      <c r="J3706">
        <f t="shared" si="464"/>
        <v>4229.8317704800056</v>
      </c>
      <c r="K3706">
        <f t="shared" si="465"/>
        <v>689.6373253487194</v>
      </c>
      <c r="L3706">
        <f>MIN(MAX(L3705*(1+MAX(MIN(((B3706-B3705)/B3705)/($K$7*卓尔金历!$O$8),0),-卓尔金历!$N$11))+MIN(MAX(((B3706-B3705)/B3705)/($K$7*卓尔金历!$O$8),0),卓尔金历!$N$11),0),1)</f>
        <v>0.4603517759218082</v>
      </c>
      <c r="M3706">
        <f t="shared" si="466"/>
        <v>415688.15896676469</v>
      </c>
      <c r="N3706">
        <f t="shared" si="467"/>
        <v>4.7759586344300079E-3</v>
      </c>
      <c r="O3706">
        <f t="shared" si="469"/>
        <v>1.6427016566666335E-2</v>
      </c>
      <c r="P3706">
        <f t="shared" si="470"/>
        <v>1</v>
      </c>
      <c r="Q3706">
        <f t="shared" si="468"/>
        <v>4481.6574399493275</v>
      </c>
    </row>
    <row r="3707" spans="1:17">
      <c r="A3707" s="842">
        <v>44109</v>
      </c>
      <c r="B3707">
        <v>10726.902830000001</v>
      </c>
      <c r="C3707">
        <v>54673.77605</v>
      </c>
      <c r="D3707">
        <v>1.7183520000000001</v>
      </c>
      <c r="E3707">
        <f>LN(D3707/参数实验室!$E$53)/参数实验室!$E$55</f>
        <v>-5.4290362634455941E-2</v>
      </c>
      <c r="F3707">
        <f t="shared" si="462"/>
        <v>5.0968836873485497</v>
      </c>
      <c r="G3707">
        <f>LN(F3707/参数实验室!$E$58)/参数实验室!$E$59</f>
        <v>0.66426265404885165</v>
      </c>
      <c r="H3707" s="905">
        <f>INDEX(神经网络!$F$10:$BN$70,MATCH(ROUND(G3707*2,1)/2,神经网络!$D$10:$D$70,0),MATCH(ROUND(E3707*2,1)/2,神经网络!$F$8:$BN$8,0))</f>
        <v>1.6931518164503743</v>
      </c>
      <c r="I3707">
        <f t="shared" si="463"/>
        <v>2975999.671457361</v>
      </c>
      <c r="J3707">
        <f t="shared" si="464"/>
        <v>4280.3171581341294</v>
      </c>
      <c r="K3707">
        <f t="shared" si="465"/>
        <v>695.27550448029297</v>
      </c>
      <c r="L3707">
        <f>MIN(MAX(L3706*(1+MAX(MIN(((B3707-B3706)/B3706)/($K$7*卓尔金历!$O$8),0),-卓尔金历!$N$11))+MIN(MAX(((B3707-B3706)/B3706)/($K$7*卓尔金历!$O$8),0),卓尔金历!$N$11),0),1)</f>
        <v>0.8115472507270336</v>
      </c>
      <c r="M3707">
        <f t="shared" si="466"/>
        <v>419555.35313250561</v>
      </c>
      <c r="N3707">
        <f t="shared" si="467"/>
        <v>1.1935554507501087E-2</v>
      </c>
      <c r="O3707">
        <f t="shared" si="469"/>
        <v>1.4444398254962838E-2</v>
      </c>
      <c r="P3707">
        <f t="shared" si="470"/>
        <v>0.21034600024961797</v>
      </c>
      <c r="Q3707">
        <f t="shared" si="468"/>
        <v>4572.2259366259723</v>
      </c>
    </row>
    <row r="3708" spans="1:17">
      <c r="A3708" s="842">
        <v>44110</v>
      </c>
      <c r="B3708">
        <v>10724.116609999999</v>
      </c>
      <c r="C3708">
        <v>55411.761879999998</v>
      </c>
      <c r="D3708">
        <v>1.690123</v>
      </c>
      <c r="E3708">
        <f>LN(D3708/参数实验室!$E$53)/参数实验室!$E$55</f>
        <v>-7.3832249135777128E-2</v>
      </c>
      <c r="F3708">
        <f t="shared" si="462"/>
        <v>5.167023438399557</v>
      </c>
      <c r="G3708">
        <f>LN(F3708/参数实验室!$E$58)/参数实验室!$E$59</f>
        <v>0.67143608313864145</v>
      </c>
      <c r="H3708" s="905">
        <f>INDEX(神经网络!$F$10:$BN$70,MATCH(ROUND(G3708*2,1)/2,神经网络!$D$10:$D$70,0),MATCH(ROUND(E3708*2,1)/2,神经网络!$F$8:$BN$8,0))</f>
        <v>1.6931518164503743</v>
      </c>
      <c r="I3708">
        <f t="shared" si="463"/>
        <v>2974690.8818475544</v>
      </c>
      <c r="J3708">
        <f t="shared" si="464"/>
        <v>4279.2053828657836</v>
      </c>
      <c r="K3708">
        <f t="shared" si="465"/>
        <v>695.15029443513276</v>
      </c>
      <c r="L3708">
        <f>MIN(MAX(L3707*(1+MAX(MIN(((B3708-B3707)/B3707)/($K$7*卓尔金历!$O$8),0),-卓尔金历!$N$11))+MIN(MAX(((B3708-B3707)/B3707)/($K$7*卓尔金历!$O$8),0),卓尔金历!$N$11),0),1)</f>
        <v>0.80534483059691819</v>
      </c>
      <c r="M3708">
        <f t="shared" si="466"/>
        <v>419405.61237109348</v>
      </c>
      <c r="N3708">
        <f t="shared" si="467"/>
        <v>-2.5974132926883016E-4</v>
      </c>
      <c r="O3708">
        <f t="shared" si="469"/>
        <v>1.4272444756849571E-2</v>
      </c>
      <c r="P3708">
        <f t="shared" si="470"/>
        <v>1</v>
      </c>
      <c r="Q3708">
        <f t="shared" si="468"/>
        <v>4571.8029770121748</v>
      </c>
    </row>
    <row r="3709" spans="1:17">
      <c r="A3709" s="842">
        <v>44111</v>
      </c>
      <c r="B3709">
        <v>10633.21471</v>
      </c>
      <c r="C3709">
        <v>56276.900849999998</v>
      </c>
      <c r="D3709">
        <v>1.700399</v>
      </c>
      <c r="E3709">
        <f>LN(D3709/参数实验室!$E$53)/参数实验室!$E$55</f>
        <v>-6.6681030854133141E-2</v>
      </c>
      <c r="F3709">
        <f t="shared" si="462"/>
        <v>5.2925575552494415</v>
      </c>
      <c r="G3709">
        <f>LN(F3709/参数实验室!$E$58)/参数实验室!$E$59</f>
        <v>0.68403510648994181</v>
      </c>
      <c r="H3709" s="905">
        <f>INDEX(神经网络!$F$10:$BN$70,MATCH(ROUND(G3709*2,1)/2,神经网络!$D$10:$D$70,0),MATCH(ROUND(E3709*2,1)/2,神经网络!$F$8:$BN$8,0))</f>
        <v>1.7316633863676876</v>
      </c>
      <c r="I3709">
        <f t="shared" si="463"/>
        <v>2931998.6188447131</v>
      </c>
      <c r="J3709">
        <f t="shared" si="464"/>
        <v>4242.9331271696828</v>
      </c>
      <c r="K3709">
        <f t="shared" si="465"/>
        <v>691.03107000900343</v>
      </c>
      <c r="L3709">
        <f>MIN(MAX(L3708*(1+MAX(MIN(((B3709-B3708)/B3708)/($K$7*卓尔金历!$O$8),0),-卓尔金历!$N$11))+MIN(MAX(((B3709-B3708)/B3708)/($K$7*卓尔金历!$O$8),0),卓尔金历!$N$11),0),1)</f>
        <v>0.60448198114950724</v>
      </c>
      <c r="M3709">
        <f t="shared" si="466"/>
        <v>414558.04953720159</v>
      </c>
      <c r="N3709">
        <f t="shared" si="467"/>
        <v>-8.4763998104268046E-3</v>
      </c>
      <c r="O3709">
        <f t="shared" si="469"/>
        <v>1.3695239140803299E-2</v>
      </c>
      <c r="P3709">
        <f t="shared" si="470"/>
        <v>0.50088228336812479</v>
      </c>
      <c r="Q3709">
        <f t="shared" si="468"/>
        <v>4506.1892299560268</v>
      </c>
    </row>
    <row r="3710" spans="1:17">
      <c r="A3710" s="842">
        <v>44112</v>
      </c>
      <c r="B3710">
        <v>10914.05683</v>
      </c>
      <c r="C3710">
        <v>55541.346799999999</v>
      </c>
      <c r="D3710">
        <v>1.736381</v>
      </c>
      <c r="E3710">
        <f>LN(D3710/参数实验室!$E$53)/参数实验室!$E$55</f>
        <v>-4.1976841255531146E-2</v>
      </c>
      <c r="F3710">
        <f t="shared" si="462"/>
        <v>5.0889735746409892</v>
      </c>
      <c r="G3710">
        <f>LN(F3710/参数实验室!$E$58)/参数实验室!$E$59</f>
        <v>0.66344747367402535</v>
      </c>
      <c r="H3710" s="905">
        <f>INDEX(神经网络!$F$10:$BN$70,MATCH(ROUND(G3710*2,1)/2,神经网络!$D$10:$D$70,0),MATCH(ROUND(E3710*2,1)/2,神经网络!$F$8:$BN$8,0))</f>
        <v>1.6931518164503743</v>
      </c>
      <c r="I3710">
        <f t="shared" si="463"/>
        <v>3066097.4199820585</v>
      </c>
      <c r="J3710">
        <f t="shared" si="464"/>
        <v>4354.9965404412987</v>
      </c>
      <c r="K3710">
        <f t="shared" si="465"/>
        <v>704.04129865769448</v>
      </c>
      <c r="L3710">
        <f>MIN(MAX(L3709*(1+MAX(MIN(((B3710-B3709)/B3709)/($K$7*卓尔金历!$O$8),0),-卓尔金历!$N$11))+MIN(MAX(((B3710-B3709)/B3709)/($K$7*卓尔金历!$O$8),0),卓尔金历!$N$11),0),1)</f>
        <v>1</v>
      </c>
      <c r="M3710">
        <f t="shared" si="466"/>
        <v>426019.24306238879</v>
      </c>
      <c r="N3710">
        <f t="shared" si="467"/>
        <v>2.6411779284009146E-2</v>
      </c>
      <c r="O3710">
        <f t="shared" si="469"/>
        <v>1.4619186291393658E-2</v>
      </c>
      <c r="P3710">
        <f t="shared" si="470"/>
        <v>5.594843460159581E-3</v>
      </c>
      <c r="Q3710">
        <f t="shared" si="468"/>
        <v>4609.4193018183196</v>
      </c>
    </row>
    <row r="3711" spans="1:17">
      <c r="A3711" s="842">
        <v>44113</v>
      </c>
      <c r="B3711">
        <v>11088.61491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462"/>
        <v>5.0062924351297546</v>
      </c>
      <c r="G3711">
        <f>LN(F3711/参数实验室!$E$58)/参数实验室!$E$59</f>
        <v>0.65485007749939428</v>
      </c>
      <c r="H3711" s="905">
        <f>INDEX(神经网络!$F$10:$BN$70,MATCH(ROUND(G3711*2,1)/2,神经网络!$D$10:$D$70,0),MATCH(ROUND(E3711*2,1)/2,神经网络!$F$8:$BN$8,0))</f>
        <v>1.8048999068604938</v>
      </c>
      <c r="I3711">
        <f t="shared" si="463"/>
        <v>3149127.5266962321</v>
      </c>
      <c r="J3711">
        <f t="shared" si="464"/>
        <v>4424.6498184429747</v>
      </c>
      <c r="K3711">
        <f t="shared" si="465"/>
        <v>711.72356139234626</v>
      </c>
      <c r="L3711">
        <f>MIN(MAX(L3710*(1+MAX(MIN(((B3711-B3710)/B3710)/($K$7*卓尔金历!$O$8),0),-卓尔金历!$N$11))+MIN(MAX(((B3711-B3710)/B3710)/($K$7*卓尔金历!$O$8),0),卓尔金历!$N$11),0),1)</f>
        <v>1</v>
      </c>
      <c r="M3711">
        <f t="shared" si="466"/>
        <v>437555.87036693434</v>
      </c>
      <c r="N3711">
        <f t="shared" si="467"/>
        <v>1.5993876770018678E-2</v>
      </c>
      <c r="O3711">
        <f t="shared" si="469"/>
        <v>1.4952563095766E-2</v>
      </c>
      <c r="P3711">
        <f t="shared" si="470"/>
        <v>1.3634975633868765E-2</v>
      </c>
      <c r="Q3711">
        <f t="shared" si="468"/>
        <v>4610.1176689676013</v>
      </c>
    </row>
    <row r="3712" spans="1:17">
      <c r="A3712" s="842">
        <v>44114</v>
      </c>
      <c r="B3712">
        <v>11341.497820000001</v>
      </c>
      <c r="C3712">
        <v>55966.9035</v>
      </c>
      <c r="D3712">
        <v>1.7969999999999999</v>
      </c>
      <c r="E3712">
        <f>LN(D3712/参数实验室!$E$53)/参数实验室!$E$55</f>
        <v>-1.4929650185482302E-3</v>
      </c>
      <c r="F3712">
        <f t="shared" si="462"/>
        <v>4.9347012527133733</v>
      </c>
      <c r="G3712">
        <f>LN(F3712/参数实验室!$E$58)/参数实验室!$E$59</f>
        <v>0.64729035614239006</v>
      </c>
      <c r="H3712" s="905">
        <f>INDEX(神经网络!$F$10:$BN$70,MATCH(ROUND(G3712*2,1)/2,神经网络!$D$10:$D$70,0),MATCH(ROUND(E3712*2,1)/2,神经网络!$F$8:$BN$8,0))</f>
        <v>1.8048999068604938</v>
      </c>
      <c r="I3712">
        <f t="shared" si="463"/>
        <v>3278751.5657080011</v>
      </c>
      <c r="J3712">
        <f t="shared" si="464"/>
        <v>4525.5567694824376</v>
      </c>
      <c r="K3712">
        <f t="shared" si="465"/>
        <v>724.49683712242404</v>
      </c>
      <c r="L3712">
        <f>MIN(MAX(L3711*(1+MAX(MIN(((B3712-B3711)/B3711)/($K$7*卓尔金历!$O$8),0),-卓尔金历!$N$11))+MIN(MAX(((B3712-B3711)/B3711)/($K$7*卓尔金历!$O$8),0),卓尔金历!$N$11),0),1)</f>
        <v>1</v>
      </c>
      <c r="M3712">
        <f t="shared" si="466"/>
        <v>455566.49671644106</v>
      </c>
      <c r="N3712">
        <f t="shared" si="467"/>
        <v>2.280563551467045E-2</v>
      </c>
      <c r="O3712">
        <f t="shared" si="469"/>
        <v>1.5292058760674387E-2</v>
      </c>
      <c r="P3712">
        <f t="shared" si="470"/>
        <v>8.9764121132417038E-3</v>
      </c>
      <c r="Q3712">
        <f t="shared" si="468"/>
        <v>4612.7050576743686</v>
      </c>
    </row>
    <row r="3713" spans="1:17">
      <c r="A3713" s="842">
        <v>44115</v>
      </c>
      <c r="B3713">
        <v>11404.162420000001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462"/>
        <v>4.9677220565225868</v>
      </c>
      <c r="G3713">
        <f>LN(F3713/参数实验室!$E$58)/参数实验室!$E$59</f>
        <v>0.65079074510437418</v>
      </c>
      <c r="H3713" s="905">
        <f>INDEX(神经网络!$F$10:$BN$70,MATCH(ROUND(G3713*2,1)/2,神经网络!$D$10:$D$70,0),MATCH(ROUND(E3713*2,1)/2,神经网络!$F$8:$BN$8,0))</f>
        <v>1.8048999068604938</v>
      </c>
      <c r="I3713">
        <f t="shared" si="463"/>
        <v>3311448.9861471942</v>
      </c>
      <c r="J3713">
        <f t="shared" si="464"/>
        <v>4550.5615977015823</v>
      </c>
      <c r="K3713">
        <f t="shared" si="465"/>
        <v>727.70116721851548</v>
      </c>
      <c r="L3713">
        <f>MIN(MAX(L3712*(1+MAX(MIN(((B3713-B3712)/B3712)/($K$7*卓尔金历!$O$8),0),-卓尔金历!$N$11))+MIN(MAX(((B3713-B3712)/B3712)/($K$7*卓尔金历!$O$8),0),卓尔金历!$N$11),0),1)</f>
        <v>1</v>
      </c>
      <c r="M3713">
        <f t="shared" si="466"/>
        <v>460109.64339365234</v>
      </c>
      <c r="N3713">
        <f t="shared" si="467"/>
        <v>5.5252490451036442E-3</v>
      </c>
      <c r="O3713">
        <f t="shared" si="469"/>
        <v>1.4361811665765134E-2</v>
      </c>
      <c r="P3713">
        <f t="shared" si="470"/>
        <v>0.98514410596788993</v>
      </c>
      <c r="Q3713">
        <f t="shared" si="468"/>
        <v>4613.1179753271972</v>
      </c>
    </row>
    <row r="3714" spans="1:17">
      <c r="A3714" s="842">
        <v>44116</v>
      </c>
      <c r="B3714">
        <v>11522.00351</v>
      </c>
      <c r="C3714">
        <v>57466.081120000003</v>
      </c>
      <c r="D3714">
        <v>1.832849</v>
      </c>
      <c r="E3714">
        <f>LN(D3714/参数实验室!$E$53)/参数实验室!$E$55</f>
        <v>2.1810676092091603E-2</v>
      </c>
      <c r="F3714">
        <f t="shared" si="462"/>
        <v>4.9875076908390907</v>
      </c>
      <c r="G3714">
        <f>LN(F3714/参数实验室!$E$58)/参数实验室!$E$59</f>
        <v>0.65287700209744104</v>
      </c>
      <c r="H3714" s="905">
        <f>INDEX(神经网络!$F$10:$BN$70,MATCH(ROUND(G3714*2,1)/2,神经网络!$D$10:$D$70,0),MATCH(ROUND(E3714*2,1)/2,神经网络!$F$8:$BN$8,0))</f>
        <v>1.8048999068604938</v>
      </c>
      <c r="I3714">
        <f t="shared" si="463"/>
        <v>3373208.596668548</v>
      </c>
      <c r="J3714">
        <f t="shared" si="464"/>
        <v>4597.5833007461533</v>
      </c>
      <c r="K3714">
        <f t="shared" si="465"/>
        <v>733.69167582479724</v>
      </c>
      <c r="L3714">
        <f>MIN(MAX(L3713*(1+MAX(MIN(((B3714-B3713)/B3713)/($K$7*卓尔金历!$O$8),0),-卓尔金历!$N$11))+MIN(MAX(((B3714-B3713)/B3713)/($K$7*卓尔金历!$O$8),0),卓尔金历!$N$11),0),1)</f>
        <v>1</v>
      </c>
      <c r="M3714">
        <f t="shared" si="466"/>
        <v>468690.83926651179</v>
      </c>
      <c r="N3714">
        <f t="shared" si="467"/>
        <v>1.0333164827022859E-2</v>
      </c>
      <c r="O3714">
        <f t="shared" si="469"/>
        <v>1.1057396150421919E-2</v>
      </c>
      <c r="P3714">
        <f t="shared" si="470"/>
        <v>8.3075624466161041E-2</v>
      </c>
      <c r="Q3714">
        <f t="shared" si="468"/>
        <v>4697.8759956070307</v>
      </c>
    </row>
    <row r="3715" spans="1:17">
      <c r="A3715" s="842">
        <v>44117</v>
      </c>
      <c r="B3715">
        <v>11398.85326</v>
      </c>
      <c r="C3715">
        <v>57321.89127</v>
      </c>
      <c r="D3715">
        <v>1.8134840000000001</v>
      </c>
      <c r="E3715">
        <f>LN(D3715/参数实验室!$E$53)/参数实验室!$E$55</f>
        <v>9.2796558254083644E-3</v>
      </c>
      <c r="F3715">
        <f t="shared" si="462"/>
        <v>5.0287419236415367</v>
      </c>
      <c r="G3715">
        <f>LN(F3715/参数实验室!$E$58)/参数实验室!$E$59</f>
        <v>0.6571983952122189</v>
      </c>
      <c r="H3715" s="905">
        <f>INDEX(神经网络!$F$10:$BN$70,MATCH(ROUND(G3715*2,1)/2,神经网络!$D$10:$D$70,0),MATCH(ROUND(E3715*2,1)/2,神经网络!$F$8:$BN$8,0))</f>
        <v>1.8048999068604938</v>
      </c>
      <c r="I3715">
        <f t="shared" si="463"/>
        <v>3308135.1791429287</v>
      </c>
      <c r="J3715">
        <f t="shared" si="464"/>
        <v>4548.443102829071</v>
      </c>
      <c r="K3715">
        <f t="shared" si="465"/>
        <v>727.3115447097299</v>
      </c>
      <c r="L3715">
        <f>MIN(MAX(L3714*(1+MAX(MIN(((B3715-B3714)/B3714)/($K$7*卓尔金历!$O$8),0),-卓尔金历!$N$11))+MIN(MAX(((B3715-B3714)/B3714)/($K$7*卓尔金历!$O$8),0),卓尔金历!$N$11),0),1)</f>
        <v>0.68550510117402541</v>
      </c>
      <c r="M3715">
        <f t="shared" si="466"/>
        <v>459649.20611517201</v>
      </c>
      <c r="N3715">
        <f t="shared" si="467"/>
        <v>-1.0688267009562869E-2</v>
      </c>
      <c r="O3715">
        <f t="shared" si="469"/>
        <v>1.1539869260441914E-2</v>
      </c>
      <c r="P3715">
        <f t="shared" si="470"/>
        <v>8.8566403980178871E-2</v>
      </c>
      <c r="Q3715">
        <f t="shared" si="468"/>
        <v>4690.3470253642126</v>
      </c>
    </row>
    <row r="3716" spans="1:17">
      <c r="A3716" s="842">
        <v>44118</v>
      </c>
      <c r="B3716">
        <v>11338.456899999999</v>
      </c>
      <c r="C3716">
        <v>58384.266029999999</v>
      </c>
      <c r="D3716">
        <v>1.808802</v>
      </c>
      <c r="E3716">
        <f>LN(D3716/参数实验室!$E$53)/参数实验室!$E$55</f>
        <v>6.2298647463115637E-3</v>
      </c>
      <c r="F3716">
        <f t="shared" si="462"/>
        <v>5.1492250263790309</v>
      </c>
      <c r="G3716">
        <f>LN(F3716/参数实验室!$E$58)/参数实验室!$E$59</f>
        <v>0.66962504149690771</v>
      </c>
      <c r="H3716" s="905">
        <f>INDEX(神经网络!$F$10:$BN$70,MATCH(ROUND(G3716*2,1)/2,神经网络!$D$10:$D$70,0),MATCH(ROUND(E3716*2,1)/2,神经网络!$F$8:$BN$8,0))</f>
        <v>1.8048999068604938</v>
      </c>
      <c r="I3716">
        <f t="shared" si="463"/>
        <v>3276498.8582232888</v>
      </c>
      <c r="J3716">
        <f t="shared" si="464"/>
        <v>4524.3433621962149</v>
      </c>
      <c r="K3716">
        <f t="shared" si="465"/>
        <v>724.19323555336985</v>
      </c>
      <c r="L3716">
        <f>MIN(MAX(L3715*(1+MAX(MIN(((B3716-B3715)/B3715)/($K$7*卓尔金历!$O$8),0),-卓尔金历!$N$11))+MIN(MAX(((B3716-B3715)/B3715)/($K$7*卓尔金历!$O$8),0),卓尔金历!$N$11),0),1)</f>
        <v>0.57863244483372167</v>
      </c>
      <c r="M3716">
        <f t="shared" si="466"/>
        <v>456635.92305567575</v>
      </c>
      <c r="N3716">
        <f t="shared" si="467"/>
        <v>-5.2984592943168254E-3</v>
      </c>
      <c r="O3716">
        <f t="shared" si="469"/>
        <v>1.1688632016445251E-2</v>
      </c>
      <c r="P3716">
        <f t="shared" si="470"/>
        <v>0.81187088936118135</v>
      </c>
      <c r="Q3716">
        <f t="shared" si="468"/>
        <v>4686.3744082208514</v>
      </c>
    </row>
    <row r="3717" spans="1:17">
      <c r="A3717" s="842">
        <v>44119</v>
      </c>
      <c r="B3717">
        <v>11404.28082</v>
      </c>
      <c r="C3717">
        <v>58591.602870000002</v>
      </c>
      <c r="D3717">
        <v>1.820505</v>
      </c>
      <c r="E3717">
        <f>LN(D3717/参数实验室!$E$53)/参数实验室!$E$55</f>
        <v>1.3838314551220379E-2</v>
      </c>
      <c r="F3717">
        <f t="shared" ref="F3717:F3780" si="471">C3717/B3717</f>
        <v>5.1376850320316825</v>
      </c>
      <c r="G3717">
        <f>LN(F3717/参数实验室!$E$58)/参数实验室!$E$59</f>
        <v>0.66844746432422542</v>
      </c>
      <c r="H3717" s="905">
        <f>INDEX(神经网络!$F$10:$BN$70,MATCH(ROUND(G3717*2,1)/2,神经网络!$D$10:$D$70,0),MATCH(ROUND(E3717*2,1)/2,神经网络!$F$8:$BN$8,0))</f>
        <v>1.8048999068604938</v>
      </c>
      <c r="I3717">
        <f t="shared" si="463"/>
        <v>3310830.3703366327</v>
      </c>
      <c r="J3717">
        <f t="shared" si="464"/>
        <v>4550.6088424244581</v>
      </c>
      <c r="K3717">
        <f t="shared" si="465"/>
        <v>727.55767084843524</v>
      </c>
      <c r="L3717">
        <f>MIN(MAX(L3716*(1+MAX(MIN(((B3717-B3716)/B3716)/($K$7*卓尔金历!$O$8),0),-卓尔金历!$N$11))+MIN(MAX(((B3717-B3716)/B3716)/($K$7*卓尔金历!$O$8),0),卓尔金历!$N$11),0),1)</f>
        <v>0.7494514150966749</v>
      </c>
      <c r="M3717">
        <f t="shared" si="466"/>
        <v>459404.4947010841</v>
      </c>
      <c r="N3717">
        <f t="shared" si="467"/>
        <v>5.8053684536209446E-3</v>
      </c>
      <c r="O3717">
        <f t="shared" si="469"/>
        <v>1.1659942481847138E-2</v>
      </c>
      <c r="P3717">
        <f t="shared" si="470"/>
        <v>0.7172161684225129</v>
      </c>
      <c r="Q3717">
        <f t="shared" si="468"/>
        <v>4726.2407938501838</v>
      </c>
    </row>
    <row r="3718" spans="1:17">
      <c r="A3718" s="842">
        <v>44120</v>
      </c>
      <c r="B3718">
        <v>11333.722659999999</v>
      </c>
      <c r="C3718">
        <v>58601.32372</v>
      </c>
      <c r="D3718">
        <v>1.794076</v>
      </c>
      <c r="E3718">
        <f>LN(D3718/参数实验室!$E$53)/参数实验室!$E$55</f>
        <v>-3.4141715024668244E-3</v>
      </c>
      <c r="F3718">
        <f t="shared" si="471"/>
        <v>5.1705274143350177</v>
      </c>
      <c r="G3718">
        <f>LN(F3718/参数实验室!$E$58)/参数实验室!$E$59</f>
        <v>0.67179188811280155</v>
      </c>
      <c r="H3718" s="905">
        <f>INDEX(神经网络!$F$10:$BN$70,MATCH(ROUND(G3718*2,1)/2,神经网络!$D$10:$D$70,0),MATCH(ROUND(E3718*2,1)/2,神经网络!$F$8:$BN$8,0))</f>
        <v>1.8048999068604938</v>
      </c>
      <c r="I3718">
        <f t="shared" si="463"/>
        <v>3273858.6723411521</v>
      </c>
      <c r="J3718">
        <f t="shared" si="464"/>
        <v>4522.4542755675884</v>
      </c>
      <c r="K3718">
        <f t="shared" si="465"/>
        <v>723.91194534084434</v>
      </c>
      <c r="L3718">
        <f>MIN(MAX(L3717*(1+MAX(MIN(((B3718-B3717)/B3717)/($K$7*卓尔金历!$O$8),0),-卓尔金历!$N$11))+MIN(MAX(((B3718-B3717)/B3717)/($K$7*卓尔金历!$O$8),0),卓尔金历!$N$11),0),1)</f>
        <v>0.61301536469937357</v>
      </c>
      <c r="M3718">
        <f t="shared" si="466"/>
        <v>455559.71739205107</v>
      </c>
      <c r="N3718">
        <f t="shared" si="467"/>
        <v>-6.1869890012056453E-3</v>
      </c>
      <c r="O3718">
        <f t="shared" si="469"/>
        <v>1.1747257872725438E-2</v>
      </c>
      <c r="P3718">
        <f t="shared" si="470"/>
        <v>0.66030726498404102</v>
      </c>
      <c r="Q3718">
        <f t="shared" si="468"/>
        <v>4688.387961406982</v>
      </c>
    </row>
    <row r="3719" spans="1:17">
      <c r="A3719" s="842">
        <v>44121</v>
      </c>
      <c r="B3719">
        <v>11358.08001</v>
      </c>
      <c r="C3719">
        <v>59452.467019999996</v>
      </c>
      <c r="D3719">
        <v>1.797326</v>
      </c>
      <c r="E3719">
        <f>LN(D3719/参数实验室!$E$53)/参数实验室!$E$55</f>
        <v>-1.2789613034764106E-3</v>
      </c>
      <c r="F3719">
        <f t="shared" si="471"/>
        <v>5.2343764938841986</v>
      </c>
      <c r="G3719">
        <f>LN(F3719/参数实验室!$E$58)/参数实验室!$E$59</f>
        <v>0.67823344076685932</v>
      </c>
      <c r="H3719" s="905">
        <f>INDEX(神经网络!$F$10:$BN$70,MATCH(ROUND(G3719*2,1)/2,神经网络!$D$10:$D$70,0),MATCH(ROUND(E3719*2,1)/2,神经网络!$F$8:$BN$8,0))</f>
        <v>1.8433648633081614</v>
      </c>
      <c r="I3719">
        <f t="shared" si="463"/>
        <v>3286557.7010720423</v>
      </c>
      <c r="J3719">
        <f t="shared" si="464"/>
        <v>4532.1735006583667</v>
      </c>
      <c r="K3719">
        <f t="shared" si="465"/>
        <v>725.16149273513474</v>
      </c>
      <c r="L3719">
        <f>MIN(MAX(L3718*(1+MAX(MIN(((B3719-B3718)/B3718)/($K$7*卓尔金历!$O$8),0),-卓尔金历!$N$11))+MIN(MAX(((B3719-B3718)/B3718)/($K$7*卓尔金历!$O$8),0),卓尔金历!$N$11),0),1)</f>
        <v>0.67625127379651118</v>
      </c>
      <c r="M3719">
        <f t="shared" si="466"/>
        <v>456642.96378823573</v>
      </c>
      <c r="N3719">
        <f t="shared" si="467"/>
        <v>2.1491041143934454E-3</v>
      </c>
      <c r="O3719">
        <f t="shared" si="469"/>
        <v>1.172285468192108E-2</v>
      </c>
      <c r="P3719">
        <f t="shared" si="470"/>
        <v>1</v>
      </c>
      <c r="Q3719">
        <f t="shared" si="468"/>
        <v>4700.3962245388257</v>
      </c>
    </row>
    <row r="3720" spans="1:17">
      <c r="A3720" s="842">
        <v>44122</v>
      </c>
      <c r="B3720">
        <v>11430.367029999999</v>
      </c>
      <c r="C3720">
        <v>61318.098330000001</v>
      </c>
      <c r="D3720">
        <v>1.816657</v>
      </c>
      <c r="E3720">
        <f>LN(D3720/参数实验室!$E$53)/参数实验室!$E$55</f>
        <v>1.1342031912966507E-2</v>
      </c>
      <c r="F3720">
        <f t="shared" si="471"/>
        <v>5.3644907612384873</v>
      </c>
      <c r="G3720">
        <f>LN(F3720/参数实验室!$E$58)/参数实验室!$E$59</f>
        <v>0.69112055947002971</v>
      </c>
      <c r="H3720" s="905">
        <f>INDEX(神经网络!$F$10:$BN$70,MATCH(ROUND(G3720*2,1)/2,神经网络!$D$10:$D$70,0),MATCH(ROUND(E3720*2,1)/2,神经网络!$F$8:$BN$8,0))</f>
        <v>1.8433648633081614</v>
      </c>
      <c r="I3720">
        <f t="shared" si="463"/>
        <v>3325115.1209127605</v>
      </c>
      <c r="J3720">
        <f t="shared" si="464"/>
        <v>4561.0179282550307</v>
      </c>
      <c r="K3720">
        <f t="shared" si="465"/>
        <v>729.02917138606688</v>
      </c>
      <c r="L3720">
        <f>MIN(MAX(L3719*(1+MAX(MIN(((B3720-B3719)/B3719)/($K$7*卓尔金历!$O$8),0),-卓尔金历!$N$11))+MIN(MAX(((B3720-B3719)/B3719)/($K$7*卓尔金历!$O$8),0),卓尔金历!$N$11),0),1)</f>
        <v>0.86351847022241202</v>
      </c>
      <c r="M3720">
        <f t="shared" si="466"/>
        <v>460265.82393475663</v>
      </c>
      <c r="N3720">
        <f t="shared" si="467"/>
        <v>6.3643696765964021E-3</v>
      </c>
      <c r="O3720">
        <f t="shared" si="469"/>
        <v>1.1740736227268194E-2</v>
      </c>
      <c r="P3720">
        <f t="shared" si="470"/>
        <v>0.6312506627834138</v>
      </c>
      <c r="Q3720">
        <f t="shared" si="468"/>
        <v>4755.5405935508634</v>
      </c>
    </row>
    <row r="3721" spans="1:17">
      <c r="A3721" s="842">
        <v>44123</v>
      </c>
      <c r="B3721">
        <v>11802.184370000001</v>
      </c>
      <c r="C3721">
        <v>62349.095580000001</v>
      </c>
      <c r="D3721">
        <v>1.8516649999999999</v>
      </c>
      <c r="E3721">
        <f>LN(D3721/参数实验室!$E$53)/参数实验室!$E$55</f>
        <v>3.3860259843066946E-2</v>
      </c>
      <c r="F3721">
        <f t="shared" si="471"/>
        <v>5.2828437198867446</v>
      </c>
      <c r="G3721">
        <f>LN(F3721/参数实验室!$E$58)/参数实验室!$E$59</f>
        <v>0.68307091665636044</v>
      </c>
      <c r="H3721" s="905">
        <f>INDEX(神经网络!$F$10:$BN$70,MATCH(ROUND(G3721*2,1)/2,神经网络!$D$10:$D$70,0),MATCH(ROUND(E3721*2,1)/2,神经网络!$F$8:$BN$8,0))</f>
        <v>1.9518375469254792</v>
      </c>
      <c r="I3721">
        <f t="shared" si="463"/>
        <v>3524497.8125825454</v>
      </c>
      <c r="J3721">
        <f t="shared" si="464"/>
        <v>4709.3828538366115</v>
      </c>
      <c r="K3721">
        <f t="shared" si="465"/>
        <v>748.39908369548436</v>
      </c>
      <c r="L3721">
        <f>MIN(MAX(L3720*(1+MAX(MIN(((B3721-B3720)/B3720)/($K$7*卓尔金历!$O$8),0),-卓尔金历!$N$11))+MIN(MAX(((B3721-B3720)/B3720)/($K$7*卓尔金历!$O$8),0),卓尔金历!$N$11),0),1)</f>
        <v>1</v>
      </c>
      <c r="M3721">
        <f t="shared" si="466"/>
        <v>484097.85896762979</v>
      </c>
      <c r="N3721">
        <f t="shared" si="467"/>
        <v>3.2528906466794481E-2</v>
      </c>
      <c r="O3721">
        <f t="shared" si="469"/>
        <v>1.3075400381711101E-2</v>
      </c>
      <c r="P3721">
        <f t="shared" si="470"/>
        <v>1.0402704119577158E-3</v>
      </c>
      <c r="Q3721">
        <f t="shared" si="468"/>
        <v>4935.5447399102904</v>
      </c>
    </row>
    <row r="3722" spans="1:17">
      <c r="A3722" s="842">
        <v>44124</v>
      </c>
      <c r="B3722">
        <v>11919.67139</v>
      </c>
      <c r="C3722">
        <v>62272.592810000002</v>
      </c>
      <c r="D3722">
        <v>1.8769990000000001</v>
      </c>
      <c r="E3722">
        <f>LN(D3722/参数实验室!$E$53)/参数实验室!$E$55</f>
        <v>4.9891915474957832E-2</v>
      </c>
      <c r="F3722">
        <f t="shared" si="471"/>
        <v>5.224354830976595</v>
      </c>
      <c r="G3722">
        <f>LN(F3722/参数实验室!$E$58)/参数实验室!$E$59</f>
        <v>0.67722759947657218</v>
      </c>
      <c r="H3722" s="905">
        <f>INDEX(神经网络!$F$10:$BN$70,MATCH(ROUND(G3722*2,1)/2,神经网络!$D$10:$D$70,0),MATCH(ROUND(E3722*2,1)/2,神经网络!$F$8:$BN$8,0))</f>
        <v>1.9518375469254792</v>
      </c>
      <c r="I3722">
        <f t="shared" si="463"/>
        <v>3592978.5466467598</v>
      </c>
      <c r="J3722">
        <f t="shared" si="464"/>
        <v>4756.2632736123578</v>
      </c>
      <c r="K3722">
        <f t="shared" si="465"/>
        <v>755.42045087800841</v>
      </c>
      <c r="L3722">
        <f>MIN(MAX(L3721*(1+MAX(MIN(((B3722-B3721)/B3721)/($K$7*卓尔金历!$O$8),0),-卓尔金历!$N$11))+MIN(MAX(((B3722-B3721)/B3721)/($K$7*卓尔金历!$O$8),0),卓尔金历!$N$11),0),1)</f>
        <v>1</v>
      </c>
      <c r="M3722">
        <f t="shared" si="466"/>
        <v>493503.84487083182</v>
      </c>
      <c r="N3722">
        <f t="shared" si="467"/>
        <v>9.9546843462841664E-3</v>
      </c>
      <c r="O3722">
        <f t="shared" si="469"/>
        <v>1.2326747420695342E-2</v>
      </c>
      <c r="P3722">
        <f t="shared" si="470"/>
        <v>0.22959824242620669</v>
      </c>
      <c r="Q3722">
        <f t="shared" si="468"/>
        <v>4935.6444990053524</v>
      </c>
    </row>
    <row r="3723" spans="1:17">
      <c r="A3723" s="842">
        <v>44125</v>
      </c>
      <c r="B3723">
        <v>12686.85699</v>
      </c>
      <c r="C3723">
        <v>62931.066550000003</v>
      </c>
      <c r="D3723">
        <v>2.0134150000000002</v>
      </c>
      <c r="E3723">
        <f>LN(D3723/参数实验室!$E$53)/参数实验室!$E$55</f>
        <v>0.132661114976838</v>
      </c>
      <c r="F3723">
        <f t="shared" si="471"/>
        <v>4.9603354557873045</v>
      </c>
      <c r="G3723">
        <f>LN(F3723/参数实验室!$E$58)/参数实验室!$E$59</f>
        <v>0.65000974882769225</v>
      </c>
      <c r="H3723" s="905">
        <f>INDEX(神经网络!$F$10:$BN$70,MATCH(ROUND(G3723*2,1)/2,神经网络!$D$10:$D$70,0),MATCH(ROUND(E3723*2,1)/2,神经网络!$F$8:$BN$8,0))</f>
        <v>2.1134776296964115</v>
      </c>
      <c r="I3723">
        <f t="shared" si="463"/>
        <v>4044350.3774614176</v>
      </c>
      <c r="J3723">
        <f t="shared" si="464"/>
        <v>5062.3905630261861</v>
      </c>
      <c r="K3723">
        <f t="shared" si="465"/>
        <v>798.90129517067396</v>
      </c>
      <c r="L3723">
        <f>MIN(MAX(L3722*(1+MAX(MIN(((B3723-B3722)/B3722)/($K$7*卓尔金历!$O$8),0),-卓尔金历!$N$11))+MIN(MAX(((B3723-B3722)/B3722)/($K$7*卓尔金历!$O$8),0),卓尔金历!$N$11),0),1)</f>
        <v>1</v>
      </c>
      <c r="M3723">
        <f t="shared" si="466"/>
        <v>555500.80117921578</v>
      </c>
      <c r="N3723">
        <f t="shared" si="467"/>
        <v>6.4362982409366637E-2</v>
      </c>
      <c r="O3723">
        <f t="shared" si="469"/>
        <v>1.7639078159752943E-2</v>
      </c>
      <c r="P3723">
        <f t="shared" si="470"/>
        <v>0</v>
      </c>
      <c r="Q3723">
        <f t="shared" si="468"/>
        <v>5078.0059016761479</v>
      </c>
    </row>
    <row r="3724" spans="1:17">
      <c r="A3724" s="842">
        <v>44126</v>
      </c>
      <c r="B3724">
        <v>12919.98738</v>
      </c>
      <c r="C3724">
        <v>62462.816039999998</v>
      </c>
      <c r="D3724">
        <v>2.020187</v>
      </c>
      <c r="E3724">
        <f>LN(D3724/参数实验室!$E$53)/参数实验室!$E$55</f>
        <v>0.13662248571923841</v>
      </c>
      <c r="F3724">
        <f t="shared" si="471"/>
        <v>4.8345880071594927</v>
      </c>
      <c r="G3724">
        <f>LN(F3724/参数实验室!$E$58)/参数实验室!$E$59</f>
        <v>0.63653283227962643</v>
      </c>
      <c r="H3724" s="905">
        <f>INDEX(神经网络!$F$10:$BN$70,MATCH(ROUND(G3724*2,1)/2,神经网络!$D$10:$D$70,0),MATCH(ROUND(E3724*2,1)/2,神经网络!$F$8:$BN$8,0))</f>
        <v>2.1134776296964115</v>
      </c>
      <c r="I3724">
        <f t="shared" si="463"/>
        <v>4201419.665181214</v>
      </c>
      <c r="J3724">
        <f t="shared" si="464"/>
        <v>5155.4157376002249</v>
      </c>
      <c r="K3724">
        <f t="shared" si="465"/>
        <v>814.95263990812839</v>
      </c>
      <c r="L3724">
        <f>MIN(MAX(L3723*(1+MAX(MIN(((B3724-B3723)/B3723)/($K$7*卓尔金历!$O$8),0),-卓尔金历!$N$11))+MIN(MAX(((B3724-B3723)/B3723)/($K$7*卓尔金历!$O$8),0),卓尔金历!$N$11),0),1)</f>
        <v>1</v>
      </c>
      <c r="M3724">
        <f t="shared" si="466"/>
        <v>577074.62812933337</v>
      </c>
      <c r="N3724">
        <f t="shared" si="467"/>
        <v>1.8375740357423249E-2</v>
      </c>
      <c r="O3724">
        <f t="shared" si="469"/>
        <v>1.7576171670265713E-2</v>
      </c>
      <c r="P3724">
        <f t="shared" si="470"/>
        <v>1.6854364370906587E-2</v>
      </c>
      <c r="Q3724">
        <f t="shared" si="468"/>
        <v>5078.0059016761479</v>
      </c>
    </row>
    <row r="3725" spans="1:17">
      <c r="A3725" s="842">
        <v>44127</v>
      </c>
      <c r="B3725">
        <v>12934.894770000001</v>
      </c>
      <c r="C3725">
        <v>63080.197670000001</v>
      </c>
      <c r="D3725">
        <v>2.008499</v>
      </c>
      <c r="E3725">
        <f>LN(D3725/参数实验室!$E$53)/参数实验室!$E$55</f>
        <v>0.12977708024329823</v>
      </c>
      <c r="F3725">
        <f t="shared" si="471"/>
        <v>4.876746103594316</v>
      </c>
      <c r="G3725">
        <f>LN(F3725/参数实验室!$E$58)/参数实验室!$E$59</f>
        <v>0.64108977288278557</v>
      </c>
      <c r="H3725" s="905">
        <f>INDEX(神经网络!$F$10:$BN$70,MATCH(ROUND(G3725*2,1)/2,神经网络!$D$10:$D$70,0),MATCH(ROUND(E3725*2,1)/2,神经网络!$F$8:$BN$8,0))</f>
        <v>2.1134776296964115</v>
      </c>
      <c r="I3725">
        <f t="shared" si="463"/>
        <v>4211665.1671992065</v>
      </c>
      <c r="J3725">
        <f t="shared" si="464"/>
        <v>5161.3641794022278</v>
      </c>
      <c r="K3725">
        <f t="shared" si="465"/>
        <v>815.99844940354274</v>
      </c>
      <c r="L3725">
        <f>MIN(MAX(L3724*(1+MAX(MIN(((B3725-B3724)/B3724)/($K$7*卓尔金历!$O$8),0),-卓尔金历!$N$11))+MIN(MAX(((B3725-B3724)/B3724)/($K$7*卓尔金历!$O$8),0),卓尔金历!$N$11),0),1)</f>
        <v>1</v>
      </c>
      <c r="M3725">
        <f t="shared" si="466"/>
        <v>578481.87133239396</v>
      </c>
      <c r="N3725">
        <f t="shared" si="467"/>
        <v>1.1538238824502865E-3</v>
      </c>
      <c r="O3725">
        <f t="shared" si="469"/>
        <v>1.6395148955284551E-2</v>
      </c>
      <c r="P3725">
        <f t="shared" si="470"/>
        <v>1</v>
      </c>
      <c r="Q3725">
        <f t="shared" si="468"/>
        <v>5078.2146114364059</v>
      </c>
    </row>
    <row r="3726" spans="1:17">
      <c r="A3726" s="842">
        <v>44128</v>
      </c>
      <c r="B3726">
        <v>13114.909610000001</v>
      </c>
      <c r="C3726">
        <v>62438.551229999997</v>
      </c>
      <c r="D3726">
        <v>2.0290279999999998</v>
      </c>
      <c r="E3726">
        <f>LN(D3726/参数实验室!$E$53)/参数实验室!$E$55</f>
        <v>0.14177420772175001</v>
      </c>
      <c r="F3726">
        <f t="shared" si="471"/>
        <v>4.760883077866672</v>
      </c>
      <c r="G3726">
        <f>LN(F3726/参数实验室!$E$58)/参数实验室!$E$59</f>
        <v>0.62846963441781012</v>
      </c>
      <c r="H3726" s="905">
        <f>INDEX(神经网络!$F$10:$BN$70,MATCH(ROUND(G3726*2,1)/2,神经网络!$D$10:$D$70,0),MATCH(ROUND(E3726*2,1)/2,神经网络!$F$8:$BN$8,0))</f>
        <v>2.1134776296964115</v>
      </c>
      <c r="I3726">
        <f t="shared" si="463"/>
        <v>4335543.9419266935</v>
      </c>
      <c r="J3726">
        <f t="shared" si="464"/>
        <v>5233.1948485694584</v>
      </c>
      <c r="K3726">
        <f t="shared" si="465"/>
        <v>828.46981000752419</v>
      </c>
      <c r="L3726">
        <f>MIN(MAX(L3725*(1+MAX(MIN(((B3726-B3725)/B3725)/($K$7*卓尔金历!$O$8),0),-卓尔金历!$N$11))+MIN(MAX(((B3726-B3725)/B3725)/($K$7*卓尔金历!$O$8),0),卓尔金历!$N$11),0),1)</f>
        <v>1</v>
      </c>
      <c r="M3726">
        <f t="shared" si="466"/>
        <v>595496.90519140707</v>
      </c>
      <c r="N3726">
        <f t="shared" si="467"/>
        <v>1.3916993002332697E-2</v>
      </c>
      <c r="O3726">
        <f t="shared" si="469"/>
        <v>1.6335678734435696E-2</v>
      </c>
      <c r="P3726">
        <f t="shared" si="470"/>
        <v>0.17926330724466508</v>
      </c>
      <c r="Q3726">
        <f t="shared" si="468"/>
        <v>5227.5814245362008</v>
      </c>
    </row>
    <row r="3727" spans="1:17">
      <c r="A3727" s="842">
        <v>44129</v>
      </c>
      <c r="B3727">
        <v>12927.64129</v>
      </c>
      <c r="C3727">
        <v>64745.864820000003</v>
      </c>
      <c r="D3727">
        <v>2.0156879999999999</v>
      </c>
      <c r="E3727">
        <f>LN(D3727/参数实验室!$E$53)/参数实验室!$E$55</f>
        <v>0.13399221989424939</v>
      </c>
      <c r="F3727">
        <f t="shared" si="471"/>
        <v>5.0083277658766168</v>
      </c>
      <c r="G3727">
        <f>LN(F3727/参数实验室!$E$58)/参数实验室!$E$59</f>
        <v>0.6550634159115889</v>
      </c>
      <c r="H3727" s="905">
        <f>INDEX(神经网络!$F$10:$BN$70,MATCH(ROUND(G3727*2,1)/2,神经网络!$D$10:$D$70,0),MATCH(ROUND(E3727*2,1)/2,神经网络!$F$8:$BN$8,0))</f>
        <v>2.1134776296964115</v>
      </c>
      <c r="I3727">
        <f t="shared" si="463"/>
        <v>4204704.0248114942</v>
      </c>
      <c r="J3727">
        <f t="shared" si="464"/>
        <v>5158.4698495670245</v>
      </c>
      <c r="K3727">
        <f t="shared" si="465"/>
        <v>815.10683350498118</v>
      </c>
      <c r="L3727">
        <f>MIN(MAX(L3726*(1+MAX(MIN(((B3727-B3726)/B3726)/($K$7*卓尔金历!$O$8),0),-卓尔金历!$N$11))+MIN(MAX(((B3727-B3726)/B3726)/($K$7*卓尔金历!$O$8),0),卓尔金历!$N$11),0),1)</f>
        <v>0.57984907543283359</v>
      </c>
      <c r="M3727">
        <f t="shared" si="466"/>
        <v>577525.7424581385</v>
      </c>
      <c r="N3727">
        <f t="shared" si="467"/>
        <v>-1.4279040082534052E-2</v>
      </c>
      <c r="O3727">
        <f t="shared" si="469"/>
        <v>1.714041860444359E-2</v>
      </c>
      <c r="P3727">
        <f t="shared" si="470"/>
        <v>0.20196593693999168</v>
      </c>
      <c r="Q3727">
        <f t="shared" si="468"/>
        <v>5199.3008076410124</v>
      </c>
    </row>
    <row r="3728" spans="1:17">
      <c r="A3728" s="842">
        <v>44130</v>
      </c>
      <c r="B3728">
        <v>13002.20897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471"/>
        <v>5.1222032343631838</v>
      </c>
      <c r="G3728">
        <f>LN(F3728/参数实验室!$E$58)/参数实验室!$E$59</f>
        <v>0.6668634918565286</v>
      </c>
      <c r="H3728" s="905">
        <f>INDEX(神经网络!$F$10:$BN$70,MATCH(ROUND(G3728*2,1)/2,神经网络!$D$10:$D$70,0),MATCH(ROUND(E3728*2,1)/2,神经网络!$F$8:$BN$8,0))</f>
        <v>2.1134776296964115</v>
      </c>
      <c r="I3728">
        <f t="shared" si="463"/>
        <v>4255962.3514422942</v>
      </c>
      <c r="J3728">
        <f t="shared" si="464"/>
        <v>5188.224320657564</v>
      </c>
      <c r="K3728">
        <f t="shared" si="465"/>
        <v>820.31193880662556</v>
      </c>
      <c r="L3728">
        <f>MIN(MAX(L3727*(1+MAX(MIN(((B3728-B3727)/B3727)/($K$7*卓尔金历!$O$8),0),-卓尔金历!$N$11))+MIN(MAX(((B3728-B3727)/B3727)/($K$7*卓尔金历!$O$8),0),卓尔金历!$N$11),0),1)</f>
        <v>0.74957088326311949</v>
      </c>
      <c r="M3728">
        <f t="shared" si="466"/>
        <v>581608.14014942665</v>
      </c>
      <c r="N3728">
        <f t="shared" si="467"/>
        <v>5.7680808375833352E-3</v>
      </c>
      <c r="O3728">
        <f t="shared" si="469"/>
        <v>1.7151394451844833E-2</v>
      </c>
      <c r="P3728">
        <f t="shared" si="470"/>
        <v>1</v>
      </c>
      <c r="Q3728">
        <f t="shared" si="468"/>
        <v>5212.1020484301098</v>
      </c>
    </row>
    <row r="3729" spans="1:17">
      <c r="A3729" s="842">
        <v>44131</v>
      </c>
      <c r="B3729">
        <v>13604.69419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471"/>
        <v>5.0838038521173115</v>
      </c>
      <c r="G3729">
        <f>LN(F3729/参数实验室!$E$58)/参数实验室!$E$59</f>
        <v>0.66291402053966153</v>
      </c>
      <c r="H3729" s="905">
        <f>INDEX(神经网络!$F$10:$BN$70,MATCH(ROUND(G3729*2,1)/2,神经网络!$D$10:$D$70,0),MATCH(ROUND(E3729*2,1)/2,神经网络!$F$8:$BN$8,0))</f>
        <v>2.2024145928488643</v>
      </c>
      <c r="I3729">
        <f t="shared" si="463"/>
        <v>4672759.4514410719</v>
      </c>
      <c r="J3729">
        <f t="shared" si="464"/>
        <v>5428.6318143728977</v>
      </c>
      <c r="K3729">
        <f t="shared" si="465"/>
        <v>860.76190303962574</v>
      </c>
      <c r="L3729">
        <f>MIN(MAX(L3728*(1+MAX(MIN(((B3729-B3728)/B3728)/($K$7*卓尔金历!$O$8),0),-卓尔金历!$N$11))+MIN(MAX(((B3729-B3728)/B3728)/($K$7*卓尔金历!$O$8),0),卓尔金历!$N$11),0),1)</f>
        <v>1</v>
      </c>
      <c r="M3729">
        <f t="shared" si="466"/>
        <v>624302.45962641819</v>
      </c>
      <c r="N3729">
        <f t="shared" si="467"/>
        <v>4.6337143280046858E-2</v>
      </c>
      <c r="O3729">
        <f t="shared" si="469"/>
        <v>1.8708643769321801E-2</v>
      </c>
      <c r="P3729">
        <f t="shared" si="470"/>
        <v>1.5957962790465632E-3</v>
      </c>
      <c r="Q3729">
        <f t="shared" si="468"/>
        <v>5722.5363143599207</v>
      </c>
    </row>
    <row r="3730" spans="1:17">
      <c r="A3730" s="842">
        <v>44132</v>
      </c>
      <c r="B3730">
        <v>13240.737660000001</v>
      </c>
      <c r="C3730">
        <v>70625.595860000001</v>
      </c>
      <c r="D3730">
        <v>2.0404930000000001</v>
      </c>
      <c r="E3730">
        <f>LN(D3730/参数实验室!$E$53)/参数实验室!$E$55</f>
        <v>0.14842162727195377</v>
      </c>
      <c r="F3730">
        <f t="shared" si="471"/>
        <v>5.3339623269901715</v>
      </c>
      <c r="G3730">
        <f>LN(F3730/参数实验室!$E$58)/参数实验室!$E$59</f>
        <v>0.68812517022969699</v>
      </c>
      <c r="H3730" s="905">
        <f>INDEX(神经网络!$F$10:$BN$70,MATCH(ROUND(G3730*2,1)/2,神经网络!$D$10:$D$70,0),MATCH(ROUND(E3730*2,1)/2,神经网络!$F$8:$BN$8,0))</f>
        <v>2.151872270786138</v>
      </c>
      <c r="I3730">
        <f t="shared" si="463"/>
        <v>4397442.3223186592</v>
      </c>
      <c r="J3730">
        <f t="shared" si="464"/>
        <v>5283.4035593152403</v>
      </c>
      <c r="K3730">
        <f t="shared" si="465"/>
        <v>832.31240486361662</v>
      </c>
      <c r="L3730">
        <f>MIN(MAX(L3729*(1+MAX(MIN(((B3730-B3729)/B3729)/($K$7*卓尔金历!$O$8),0),-卓尔金历!$N$11))+MIN(MAX(((B3730-B3729)/B3729)/($K$7*卓尔金历!$O$8),0),卓尔金历!$N$11),0),1)</f>
        <v>0.21283270364812268</v>
      </c>
      <c r="M3730">
        <f t="shared" si="466"/>
        <v>587518.80691016326</v>
      </c>
      <c r="N3730">
        <f t="shared" si="467"/>
        <v>-2.6752275715798319E-2</v>
      </c>
      <c r="O3730">
        <f t="shared" si="469"/>
        <v>2.0001093479008952E-2</v>
      </c>
      <c r="P3730">
        <f t="shared" si="470"/>
        <v>1.3267560311774404E-2</v>
      </c>
      <c r="Q3730">
        <f t="shared" si="468"/>
        <v>5721.9982604234456</v>
      </c>
    </row>
    <row r="3731" spans="1:17">
      <c r="A3731" s="842">
        <v>44133</v>
      </c>
      <c r="B3731">
        <v>13426.31329</v>
      </c>
      <c r="C3731">
        <v>72339.229210000005</v>
      </c>
      <c r="D3731">
        <v>2.063571</v>
      </c>
      <c r="E3731">
        <f>LN(D3731/参数实验室!$E$53)/参数实验室!$E$55</f>
        <v>0.1616897597083036</v>
      </c>
      <c r="F3731">
        <f t="shared" si="471"/>
        <v>5.3878698975301509</v>
      </c>
      <c r="G3731">
        <f>LN(F3731/参数实验室!$E$58)/参数实验室!$E$59</f>
        <v>0.69340297054852107</v>
      </c>
      <c r="H3731" s="905">
        <f>INDEX(神经网络!$F$10:$BN$70,MATCH(ROUND(G3731*2,1)/2,神经网络!$D$10:$D$70,0),MATCH(ROUND(E3731*2,1)/2,神经网络!$F$8:$BN$8,0))</f>
        <v>2.151872270786138</v>
      </c>
      <c r="I3731">
        <f t="shared" si="463"/>
        <v>4530067.324414216</v>
      </c>
      <c r="J3731">
        <f t="shared" si="464"/>
        <v>5357.4531303618851</v>
      </c>
      <c r="K3731">
        <f t="shared" si="465"/>
        <v>845.56359415284692</v>
      </c>
      <c r="L3731">
        <f>MIN(MAX(L3730*(1+MAX(MIN(((B3731-B3730)/B3730)/($K$7*卓尔金历!$O$8),0),-卓尔金历!$N$11))+MIN(MAX(((B3731-B3730)/B3730)/($K$7*卓尔金历!$O$8),0),卓尔金历!$N$11),0),1)</f>
        <v>0.62522930121610432</v>
      </c>
      <c r="M3731">
        <f t="shared" si="466"/>
        <v>591290.05746542872</v>
      </c>
      <c r="N3731">
        <f t="shared" si="467"/>
        <v>1.4015505386880338E-2</v>
      </c>
      <c r="O3731">
        <f t="shared" si="469"/>
        <v>1.9709309073796786E-2</v>
      </c>
      <c r="P3731">
        <f t="shared" si="470"/>
        <v>0.36774682426144623</v>
      </c>
      <c r="Q3731">
        <f t="shared" si="468"/>
        <v>5724.2878837650187</v>
      </c>
    </row>
    <row r="3732" spans="1:17">
      <c r="A3732" s="842">
        <v>44134</v>
      </c>
      <c r="B3732">
        <v>13528.4398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471"/>
        <v>5.5263868269569416</v>
      </c>
      <c r="G3732">
        <f>LN(F3732/参数实验室!$E$58)/参数实验室!$E$59</f>
        <v>0.70672592528704548</v>
      </c>
      <c r="H3732" s="905">
        <f>INDEX(神经网络!$F$10:$BN$70,MATCH(ROUND(G3732*2,1)/2,神经网络!$D$10:$D$70,0),MATCH(ROUND(E3732*2,1)/2,神经网络!$F$8:$BN$8,0))</f>
        <v>2.151872270786138</v>
      </c>
      <c r="I3732">
        <f t="shared" si="463"/>
        <v>4604215.9080566959</v>
      </c>
      <c r="J3732">
        <f t="shared" si="464"/>
        <v>5398.2043015042973</v>
      </c>
      <c r="K3732">
        <f t="shared" si="465"/>
        <v>852.91620155496082</v>
      </c>
      <c r="L3732">
        <f>MIN(MAX(L3731*(1+MAX(MIN(((B3732-B3731)/B3731)/($K$7*卓尔金历!$O$8),0),-卓尔金历!$N$11))+MIN(MAX(((B3732-B3731)/B3731)/($K$7*卓尔金历!$O$8),0),卓尔金历!$N$11),0),1)</f>
        <v>0.84904370109915483</v>
      </c>
      <c r="M3732">
        <f t="shared" si="466"/>
        <v>597341.21002904826</v>
      </c>
      <c r="N3732">
        <f t="shared" si="467"/>
        <v>7.6064447323796998E-3</v>
      </c>
      <c r="O3732">
        <f t="shared" si="469"/>
        <v>1.967085420010118E-2</v>
      </c>
      <c r="P3732">
        <f t="shared" si="470"/>
        <v>0.98857813389025229</v>
      </c>
      <c r="Q3732">
        <f t="shared" si="468"/>
        <v>5758.7441806934758</v>
      </c>
    </row>
    <row r="3733" spans="1:17">
      <c r="A3733" s="842">
        <v>44135</v>
      </c>
      <c r="B3733">
        <v>13856.332410000001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471"/>
        <v>5.4400603463871438</v>
      </c>
      <c r="G3733">
        <f>LN(F3733/参数实验室!$E$58)/参数实验室!$E$59</f>
        <v>0.69846258574874109</v>
      </c>
      <c r="H3733" s="905">
        <f>INDEX(神经网络!$F$10:$BN$70,MATCH(ROUND(G3733*2,1)/2,神经网络!$D$10:$D$70,0),MATCH(ROUND(E3733*2,1)/2,神经网络!$F$8:$BN$8,0))</f>
        <v>2.2407989468063936</v>
      </c>
      <c r="I3733">
        <f t="shared" si="463"/>
        <v>4844351.2519187629</v>
      </c>
      <c r="J3733">
        <f t="shared" si="464"/>
        <v>5529.0421012728611</v>
      </c>
      <c r="K3733">
        <f t="shared" si="465"/>
        <v>876.16465260836537</v>
      </c>
      <c r="L3733">
        <f>MIN(MAX(L3732*(1+MAX(MIN(((B3733-B3732)/B3732)/($K$7*卓尔金历!$O$8),0),-卓尔金历!$N$11))+MIN(MAX(((B3733-B3732)/B3732)/($K$7*卓尔金历!$O$8),0),卓尔金历!$N$11),0),1)</f>
        <v>1</v>
      </c>
      <c r="M3733">
        <f t="shared" si="466"/>
        <v>623792.86969114048</v>
      </c>
      <c r="N3733">
        <f t="shared" si="467"/>
        <v>2.4237281966542866E-2</v>
      </c>
      <c r="O3733">
        <f t="shared" si="469"/>
        <v>1.9718563291396509E-2</v>
      </c>
      <c r="P3733">
        <f t="shared" si="470"/>
        <v>1.5612136683679325E-2</v>
      </c>
      <c r="Q3733">
        <f t="shared" si="468"/>
        <v>6055.6640024007474</v>
      </c>
    </row>
    <row r="3734" spans="1:17">
      <c r="A3734" s="842">
        <v>44136</v>
      </c>
      <c r="B3734">
        <v>13784.22841</v>
      </c>
      <c r="C3734">
        <v>76002.88596</v>
      </c>
      <c r="D3734">
        <v>2.0931679999999999</v>
      </c>
      <c r="E3734">
        <f>LN(D3734/参数实验室!$E$53)/参数实验室!$E$55</f>
        <v>0.17849030785682582</v>
      </c>
      <c r="F3734">
        <f t="shared" si="471"/>
        <v>5.5137570054238534</v>
      </c>
      <c r="G3734">
        <f>LN(F3734/参数实验室!$E$58)/参数实验室!$E$59</f>
        <v>0.70552506850702013</v>
      </c>
      <c r="H3734" s="905">
        <f>INDEX(神经网络!$F$10:$BN$70,MATCH(ROUND(G3734*2,1)/2,神经网络!$D$10:$D$70,0),MATCH(ROUND(E3734*2,1)/2,神经网络!$F$8:$BN$8,0))</f>
        <v>2.2407989468063936</v>
      </c>
      <c r="I3734">
        <f t="shared" si="463"/>
        <v>4787864.1125645638</v>
      </c>
      <c r="J3734">
        <f t="shared" si="464"/>
        <v>5500.2707034834675</v>
      </c>
      <c r="K3734">
        <f t="shared" si="465"/>
        <v>870.47790384794735</v>
      </c>
      <c r="L3734">
        <f>MIN(MAX(L3733*(1+MAX(MIN(((B3734-B3733)/B3733)/($K$7*卓尔金历!$O$8),0),-卓尔金历!$N$11))+MIN(MAX(((B3734-B3733)/B3733)/($K$7*卓尔金历!$O$8),0),卓尔金历!$N$11),0),1)</f>
        <v>0.84688512804327565</v>
      </c>
      <c r="M3734">
        <f t="shared" si="466"/>
        <v>616519.18681266566</v>
      </c>
      <c r="N3734">
        <f t="shared" si="467"/>
        <v>-5.2036857854221453E-3</v>
      </c>
      <c r="O3734">
        <f t="shared" si="469"/>
        <v>1.995951801154747E-2</v>
      </c>
      <c r="P3734">
        <f t="shared" si="470"/>
        <v>1</v>
      </c>
      <c r="Q3734">
        <f t="shared" si="468"/>
        <v>6054.5616052766463</v>
      </c>
    </row>
    <row r="3735" spans="1:17">
      <c r="A3735" s="842">
        <v>44137</v>
      </c>
      <c r="B3735">
        <v>13541.858120000001</v>
      </c>
      <c r="C3735">
        <v>79239.771290000004</v>
      </c>
      <c r="D3735">
        <v>2.0658609999999999</v>
      </c>
      <c r="E3735">
        <f>LN(D3735/参数实验室!$E$53)/参数实验室!$E$55</f>
        <v>0.16299823758402252</v>
      </c>
      <c r="F3735">
        <f t="shared" si="471"/>
        <v>5.8514696127978629</v>
      </c>
      <c r="G3735">
        <f>LN(F3735/参数实验室!$E$58)/参数实验室!$E$59</f>
        <v>0.73672585822066461</v>
      </c>
      <c r="H3735" s="905">
        <f>INDEX(神经网络!$F$10:$BN$70,MATCH(ROUND(G3735*2,1)/2,神经网络!$D$10:$D$70,0),MATCH(ROUND(E3735*2,1)/2,神经网络!$F$8:$BN$8,0))</f>
        <v>2.1844195151728907</v>
      </c>
      <c r="I3735">
        <f t="shared" si="463"/>
        <v>4599220.7065344853</v>
      </c>
      <c r="J3735">
        <f t="shared" si="464"/>
        <v>5403.5585651011215</v>
      </c>
      <c r="K3735">
        <f t="shared" si="465"/>
        <v>851.14663811336266</v>
      </c>
      <c r="L3735">
        <f>MIN(MAX(L3734*(1+MAX(MIN(((B3735-B3734)/B3734)/($K$7*卓尔金历!$O$8),0),-卓尔金历!$N$11))+MIN(MAX(((B3735-B3734)/B3734)/($K$7*卓尔金历!$O$8),0),卓尔金历!$N$11),0),1)</f>
        <v>0.40873016152013952</v>
      </c>
      <c r="M3735">
        <f t="shared" si="466"/>
        <v>595947.45203346992</v>
      </c>
      <c r="N3735">
        <f t="shared" si="467"/>
        <v>-1.7583159738137198E-2</v>
      </c>
      <c r="O3735">
        <f t="shared" si="469"/>
        <v>2.0757593255797503E-2</v>
      </c>
      <c r="P3735">
        <f t="shared" si="470"/>
        <v>0.18924271822095917</v>
      </c>
      <c r="Q3735">
        <f t="shared" si="468"/>
        <v>5816.009905314856</v>
      </c>
    </row>
    <row r="3736" spans="1:17">
      <c r="A3736" s="842">
        <v>44138</v>
      </c>
      <c r="B3736">
        <v>13710.035529999999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471"/>
        <v>5.8591035897920829</v>
      </c>
      <c r="G3736">
        <f>LN(F3736/参数实验室!$E$58)/参数实验室!$E$59</f>
        <v>0.73741014996086485</v>
      </c>
      <c r="H3736" s="905">
        <f>INDEX(神经网络!$F$10:$BN$70,MATCH(ROUND(G3736*2,1)/2,神经网络!$D$10:$D$70,0),MATCH(ROUND(E3736*2,1)/2,神经网络!$F$8:$BN$8,0))</f>
        <v>2.273334774227</v>
      </c>
      <c r="I3736">
        <f t="shared" ref="I3736:I3799" si="472">I3735*(1+(B3736-B3735)/B3735*H3735)</f>
        <v>4723990.5698342221</v>
      </c>
      <c r="J3736">
        <f t="shared" ref="J3736:J3799" si="473">J3735*B3736/B3735</f>
        <v>5470.6657874785196</v>
      </c>
      <c r="K3736">
        <f t="shared" ref="K3736:K3799" si="474">I3736/J3736</f>
        <v>863.51291658991158</v>
      </c>
      <c r="L3736">
        <f>MIN(MAX(L3735*(1+MAX(MIN(((B3736-B3735)/B3735)/($K$7*卓尔金历!$O$8),0),-卓尔金历!$N$11))+MIN(MAX(((B3736-B3735)/B3735)/($K$7*卓尔金历!$O$8),0),卓尔金历!$N$11),0),1)</f>
        <v>0.77415302078106973</v>
      </c>
      <c r="M3736">
        <f t="shared" ref="M3736:M3799" si="475">M3735*(1+(B3736-B3735)/B3735*H3735*L3735)</f>
        <v>602555.45307143219</v>
      </c>
      <c r="N3736">
        <f t="shared" ref="N3736:N3799" si="476">(B3736-B3735)/B3735</f>
        <v>1.241907931021791E-2</v>
      </c>
      <c r="O3736">
        <f t="shared" si="469"/>
        <v>2.0349794642909407E-2</v>
      </c>
      <c r="P3736">
        <f t="shared" si="470"/>
        <v>0.52484533470619266</v>
      </c>
      <c r="Q3736">
        <f t="shared" ref="Q3736:Q3799" si="477">Q3735*(1+(B3736-B3735)/B3735*H3735*P3735)</f>
        <v>5845.8685274890931</v>
      </c>
    </row>
    <row r="3737" spans="1:17">
      <c r="A3737" s="842">
        <v>44139</v>
      </c>
      <c r="B3737">
        <v>13906.56228</v>
      </c>
      <c r="C3737">
        <v>78910.371180000002</v>
      </c>
      <c r="D3737">
        <v>2.1082339999999999</v>
      </c>
      <c r="E3737">
        <f>LN(D3737/参数实验室!$E$53)/参数实验室!$E$55</f>
        <v>0.18695140658544185</v>
      </c>
      <c r="F3737">
        <f t="shared" si="471"/>
        <v>5.674326234707662</v>
      </c>
      <c r="G3737">
        <f>LN(F3737/参数实验室!$E$58)/参数实验室!$E$59</f>
        <v>0.72059131252450193</v>
      </c>
      <c r="H3737" s="905">
        <f>INDEX(神经网络!$F$10:$BN$70,MATCH(ROUND(G3737*2,1)/2,神经网络!$D$10:$D$70,0),MATCH(ROUND(E3737*2,1)/2,神经网络!$F$8:$BN$8,0))</f>
        <v>2.2407989468063936</v>
      </c>
      <c r="I3737">
        <f t="shared" si="472"/>
        <v>4877931.9972130423</v>
      </c>
      <c r="J3737">
        <f t="shared" si="473"/>
        <v>5549.0851442480025</v>
      </c>
      <c r="K3737">
        <f t="shared" si="474"/>
        <v>879.05156803538057</v>
      </c>
      <c r="L3737">
        <f>MIN(MAX(L3736*(1+MAX(MIN(((B3737-B3736)/B3736)/($K$7*卓尔金历!$O$8),0),-卓尔金历!$N$11))+MIN(MAX(((B3737-B3736)/B3736)/($K$7*卓尔金历!$O$8),0),卓尔金历!$N$11),0),1)</f>
        <v>1</v>
      </c>
      <c r="M3737">
        <f t="shared" si="475"/>
        <v>617756.38873902406</v>
      </c>
      <c r="N3737">
        <f t="shared" si="476"/>
        <v>1.4334517920829992E-2</v>
      </c>
      <c r="O3737">
        <f t="shared" si="469"/>
        <v>2.0119594175767194E-2</v>
      </c>
      <c r="P3737">
        <f t="shared" si="470"/>
        <v>0.36627256301852812</v>
      </c>
      <c r="Q3737">
        <f t="shared" si="477"/>
        <v>5945.8516906111454</v>
      </c>
    </row>
    <row r="3738" spans="1:17">
      <c r="A3738" s="842">
        <v>44140</v>
      </c>
      <c r="B3738">
        <v>15111.648950000001</v>
      </c>
      <c r="C3738">
        <v>77928.945529999997</v>
      </c>
      <c r="D3738">
        <v>2.307493</v>
      </c>
      <c r="E3738">
        <f>LN(D3738/参数实验室!$E$53)/参数实验室!$E$55</f>
        <v>0.29349612963585037</v>
      </c>
      <c r="F3738">
        <f t="shared" si="471"/>
        <v>5.1568790267590217</v>
      </c>
      <c r="G3738">
        <f>LN(F3738/参数实验室!$E$58)/参数实验室!$E$59</f>
        <v>0.67040462489002051</v>
      </c>
      <c r="H3738" s="905">
        <f>INDEX(神经网络!$F$10:$BN$70,MATCH(ROUND(G3738*2,1)/2,神经网络!$D$10:$D$70,0),MATCH(ROUND(E3738*2,1)/2,神经网络!$F$8:$BN$8,0))</f>
        <v>2.3548039450939324</v>
      </c>
      <c r="I3738">
        <f t="shared" si="472"/>
        <v>5825122.0547503177</v>
      </c>
      <c r="J3738">
        <f t="shared" si="473"/>
        <v>6029.9465105143099</v>
      </c>
      <c r="K3738">
        <f t="shared" si="474"/>
        <v>966.03212724908201</v>
      </c>
      <c r="L3738">
        <f>MIN(MAX(L3737*(1+MAX(MIN(((B3738-B3737)/B3737)/($K$7*卓尔金历!$O$8),0),-卓尔金历!$N$11))+MIN(MAX(((B3738-B3737)/B3737)/($K$7*卓尔金历!$O$8),0),卓尔金历!$N$11),0),1)</f>
        <v>1</v>
      </c>
      <c r="M3738">
        <f t="shared" si="475"/>
        <v>737711.46595782193</v>
      </c>
      <c r="N3738">
        <f t="shared" si="476"/>
        <v>8.6655971888402641E-2</v>
      </c>
      <c r="O3738">
        <f t="shared" si="469"/>
        <v>2.5868922250646444E-2</v>
      </c>
      <c r="P3738">
        <f t="shared" si="470"/>
        <v>0</v>
      </c>
      <c r="Q3738">
        <f t="shared" si="477"/>
        <v>6368.7343226485</v>
      </c>
    </row>
    <row r="3739" spans="1:17">
      <c r="A3739" s="842">
        <v>44141</v>
      </c>
      <c r="B3739">
        <v>15434.51512</v>
      </c>
      <c r="C3739">
        <v>77768.020189999996</v>
      </c>
      <c r="D3739">
        <v>2.2991920000000001</v>
      </c>
      <c r="E3739">
        <f>LN(D3739/参数实验室!$E$53)/参数实验室!$E$55</f>
        <v>0.28924442053149291</v>
      </c>
      <c r="F3739">
        <f t="shared" si="471"/>
        <v>5.0385787687770263</v>
      </c>
      <c r="G3739">
        <f>LN(F3739/参数实验室!$E$58)/参数实验室!$E$59</f>
        <v>0.65822407220043511</v>
      </c>
      <c r="H3739" s="905">
        <f>INDEX(神经网络!$F$10:$BN$70,MATCH(ROUND(G3739*2,1)/2,神经网络!$D$10:$D$70,0),MATCH(ROUND(E3739*2,1)/2,神经网络!$F$8:$BN$8,0))</f>
        <v>2.3548039450939324</v>
      </c>
      <c r="I3739">
        <f t="shared" si="472"/>
        <v>6118191.4513103506</v>
      </c>
      <c r="J3739">
        <f t="shared" si="473"/>
        <v>6158.7786281472845</v>
      </c>
      <c r="K3739">
        <f t="shared" si="474"/>
        <v>993.4098659348723</v>
      </c>
      <c r="L3739">
        <f>MIN(MAX(L3738*(1+MAX(MIN(((B3739-B3738)/B3738)/($K$7*卓尔金历!$O$8),0),-卓尔金历!$N$11))+MIN(MAX(((B3739-B3738)/B3738)/($K$7*卓尔金历!$O$8),0),卓尔金历!$N$11),0),1)</f>
        <v>1</v>
      </c>
      <c r="M3739">
        <f t="shared" si="475"/>
        <v>774826.68039137474</v>
      </c>
      <c r="N3739">
        <f t="shared" si="476"/>
        <v>2.1365383160253951E-2</v>
      </c>
      <c r="O3739">
        <f t="shared" si="469"/>
        <v>2.5517356117901558E-2</v>
      </c>
      <c r="P3739">
        <f t="shared" si="470"/>
        <v>0.20804975242261139</v>
      </c>
      <c r="Q3739">
        <f t="shared" si="477"/>
        <v>6368.7343226485</v>
      </c>
    </row>
    <row r="3740" spans="1:17">
      <c r="A3740" s="842">
        <v>44142</v>
      </c>
      <c r="B3740">
        <v>15379.64734</v>
      </c>
      <c r="C3740">
        <v>79066.079840000006</v>
      </c>
      <c r="D3740">
        <v>2.1871149999999999</v>
      </c>
      <c r="E3740">
        <f>LN(D3740/参数实验室!$E$53)/参数实验室!$E$55</f>
        <v>0.23028692095944725</v>
      </c>
      <c r="F3740">
        <f t="shared" si="471"/>
        <v>5.1409553218012869</v>
      </c>
      <c r="G3740">
        <f>LN(F3740/参数实验室!$E$58)/参数实验室!$E$59</f>
        <v>0.66878144329546196</v>
      </c>
      <c r="H3740" s="905">
        <f>INDEX(神经网络!$F$10:$BN$70,MATCH(ROUND(G3740*2,1)/2,神经网络!$D$10:$D$70,0),MATCH(ROUND(E3740*2,1)/2,神经网络!$F$8:$BN$8,0))</f>
        <v>2.2829348029117229</v>
      </c>
      <c r="I3740">
        <f t="shared" si="472"/>
        <v>6066975.8571194168</v>
      </c>
      <c r="J3740">
        <f t="shared" si="473"/>
        <v>6136.8849367542834</v>
      </c>
      <c r="K3740">
        <f t="shared" si="474"/>
        <v>988.60837699332183</v>
      </c>
      <c r="L3740">
        <f>MIN(MAX(L3739*(1+MAX(MIN(((B3740-B3739)/B3739)/($K$7*卓尔金历!$O$8),0),-卓尔金历!$N$11))+MIN(MAX(((B3740-B3739)/B3739)/($K$7*卓尔金历!$O$8),0),卓尔金历!$N$11),0),1)</f>
        <v>0.89540023497244514</v>
      </c>
      <c r="M3740">
        <f t="shared" si="475"/>
        <v>768340.57920493116</v>
      </c>
      <c r="N3740">
        <f t="shared" si="476"/>
        <v>-3.5548755223870289E-3</v>
      </c>
      <c r="O3740">
        <f t="shared" si="469"/>
        <v>2.5683898209842456E-2</v>
      </c>
      <c r="P3740">
        <f t="shared" si="470"/>
        <v>1</v>
      </c>
      <c r="Q3740">
        <f t="shared" si="477"/>
        <v>6357.6425875618143</v>
      </c>
    </row>
    <row r="3741" spans="1:17">
      <c r="A3741" s="842">
        <v>44143</v>
      </c>
      <c r="B3741">
        <v>15322.62228</v>
      </c>
      <c r="C3741">
        <v>79314.624169999996</v>
      </c>
      <c r="D3741">
        <v>2.2697639999999999</v>
      </c>
      <c r="E3741">
        <f>LN(D3741/参数实验室!$E$53)/参数实验室!$E$55</f>
        <v>0.27404696248608712</v>
      </c>
      <c r="F3741">
        <f t="shared" si="471"/>
        <v>5.1763087753932417</v>
      </c>
      <c r="G3741">
        <f>LN(F3741/参数实验室!$E$58)/参数实验室!$E$59</f>
        <v>0.67237841929703379</v>
      </c>
      <c r="H3741" s="905">
        <f>INDEX(神经网络!$F$10:$BN$70,MATCH(ROUND(G3741*2,1)/2,神经网络!$D$10:$D$70,0),MATCH(ROUND(E3741*2,1)/2,神经网络!$F$8:$BN$8,0))</f>
        <v>2.2829348029117229</v>
      </c>
      <c r="I3741">
        <f t="shared" si="472"/>
        <v>6015620.5714429123</v>
      </c>
      <c r="J3741">
        <f t="shared" si="473"/>
        <v>6114.1304337416341</v>
      </c>
      <c r="K3741">
        <f t="shared" si="474"/>
        <v>983.88816474128816</v>
      </c>
      <c r="L3741">
        <f>MIN(MAX(L3740*(1+MAX(MIN(((B3741-B3740)/B3740)/($K$7*卓尔金历!$O$8),0),-卓尔金历!$N$11))+MIN(MAX(((B3741-B3740)/B3740)/($K$7*卓尔金历!$O$8),0),卓尔金历!$N$11),0),1)</f>
        <v>0.79771185922309407</v>
      </c>
      <c r="M3741">
        <f t="shared" si="475"/>
        <v>762517.08218735852</v>
      </c>
      <c r="N3741">
        <f t="shared" si="476"/>
        <v>-3.7078262420027598E-3</v>
      </c>
      <c r="O3741">
        <f t="shared" si="469"/>
        <v>2.5930895382282805E-2</v>
      </c>
      <c r="P3741">
        <f t="shared" si="470"/>
        <v>1</v>
      </c>
      <c r="Q3741">
        <f t="shared" si="477"/>
        <v>6303.8268877794899</v>
      </c>
    </row>
    <row r="3742" spans="1:17">
      <c r="A3742" s="842">
        <v>44144</v>
      </c>
      <c r="B3742">
        <v>15043.08626</v>
      </c>
      <c r="C3742">
        <v>76888.957840000003</v>
      </c>
      <c r="D3742">
        <v>2.237517</v>
      </c>
      <c r="E3742">
        <f>LN(D3742/参数实验室!$E$53)/参数实验室!$E$55</f>
        <v>0.25716576427642385</v>
      </c>
      <c r="F3742">
        <f t="shared" si="471"/>
        <v>5.1112488827807869</v>
      </c>
      <c r="G3742">
        <f>LN(F3742/参数实验室!$E$58)/参数实验室!$E$59</f>
        <v>0.66573983625184152</v>
      </c>
      <c r="H3742" s="905">
        <f>INDEX(神经网络!$F$10:$BN$70,MATCH(ROUND(G3742*2,1)/2,神经网络!$D$10:$D$70,0),MATCH(ROUND(E3742*2,1)/2,神经网络!$F$8:$BN$8,0))</f>
        <v>2.2829348029117229</v>
      </c>
      <c r="I3742">
        <f t="shared" si="472"/>
        <v>5765079.6754225809</v>
      </c>
      <c r="J3742">
        <f t="shared" si="473"/>
        <v>6002.5881888192453</v>
      </c>
      <c r="K3742">
        <f t="shared" si="474"/>
        <v>960.43231587349919</v>
      </c>
      <c r="L3742">
        <f>MIN(MAX(L3741*(1+MAX(MIN(((B3742-B3741)/B3741)/($K$7*卓尔金历!$O$8),0),-卓尔金历!$N$11))+MIN(MAX(((B3742-B3741)/B3741)/($K$7*卓尔金历!$O$8),0),卓尔金历!$N$11),0),1)</f>
        <v>0.36950162668487713</v>
      </c>
      <c r="M3742">
        <f t="shared" si="475"/>
        <v>737183.66259113885</v>
      </c>
      <c r="N3742">
        <f t="shared" si="476"/>
        <v>-1.8243353839301164E-2</v>
      </c>
      <c r="O3742">
        <f t="shared" si="469"/>
        <v>2.648687729278932E-2</v>
      </c>
      <c r="P3742">
        <f t="shared" si="470"/>
        <v>0.40844776606178096</v>
      </c>
      <c r="Q3742">
        <f t="shared" si="477"/>
        <v>6041.282663444792</v>
      </c>
    </row>
    <row r="3743" spans="1:17">
      <c r="A3743" s="842">
        <v>44145</v>
      </c>
      <c r="B3743">
        <v>15178.676229999999</v>
      </c>
      <c r="C3743">
        <v>76503.865470000004</v>
      </c>
      <c r="D3743">
        <v>2.2322869999999999</v>
      </c>
      <c r="E3743">
        <f>LN(D3743/参数实验室!$E$53)/参数实验室!$E$55</f>
        <v>0.2544049665851818</v>
      </c>
      <c r="F3743">
        <f t="shared" si="471"/>
        <v>5.0402198657346293</v>
      </c>
      <c r="G3743">
        <f>LN(F3743/参数实验室!$E$58)/参数实验室!$E$59</f>
        <v>0.65839499264683621</v>
      </c>
      <c r="H3743" s="905">
        <f>INDEX(神经网络!$F$10:$BN$70,MATCH(ROUND(G3743*2,1)/2,神经网络!$D$10:$D$70,0),MATCH(ROUND(E3743*2,1)/2,神经网络!$F$8:$BN$8,0))</f>
        <v>2.2829348029117229</v>
      </c>
      <c r="I3743">
        <f t="shared" si="472"/>
        <v>5883708.285358415</v>
      </c>
      <c r="J3743">
        <f t="shared" si="473"/>
        <v>6056.6921631219466</v>
      </c>
      <c r="K3743">
        <f t="shared" si="474"/>
        <v>971.43921581208997</v>
      </c>
      <c r="L3743">
        <f>MIN(MAX(L3742*(1+MAX(MIN(((B3743-B3742)/B3742)/($K$7*卓尔金历!$O$8),0),-卓尔金历!$N$11))+MIN(MAX(((B3743-B3742)/B3742)/($K$7*卓尔金历!$O$8),0),卓尔金历!$N$11),0),1)</f>
        <v>0.63471592224515538</v>
      </c>
      <c r="M3743">
        <f t="shared" si="475"/>
        <v>742788.66991236189</v>
      </c>
      <c r="N3743">
        <f t="shared" si="476"/>
        <v>9.0134409692601922E-3</v>
      </c>
      <c r="O3743">
        <f t="shared" si="469"/>
        <v>2.6491030391541531E-2</v>
      </c>
      <c r="P3743">
        <f t="shared" si="470"/>
        <v>1</v>
      </c>
      <c r="Q3743">
        <f t="shared" si="477"/>
        <v>6092.0576490607082</v>
      </c>
    </row>
    <row r="3744" spans="1:17">
      <c r="A3744" s="842">
        <v>44146</v>
      </c>
      <c r="B3744">
        <v>15688.857840000001</v>
      </c>
      <c r="C3744">
        <v>76629.105280000003</v>
      </c>
      <c r="D3744">
        <v>2.2856329999999998</v>
      </c>
      <c r="E3744">
        <f>LN(D3744/参数实验室!$E$53)/参数实验室!$E$55</f>
        <v>0.28226647879117772</v>
      </c>
      <c r="F3744">
        <f t="shared" si="471"/>
        <v>4.8843010792428725</v>
      </c>
      <c r="G3744">
        <f>LN(F3744/参数实验室!$E$58)/参数实验室!$E$59</f>
        <v>0.6419022390520539</v>
      </c>
      <c r="H3744" s="905">
        <f>INDEX(神经网络!$F$10:$BN$70,MATCH(ROUND(G3744*2,1)/2,神经网络!$D$10:$D$70,0),MATCH(ROUND(E3744*2,1)/2,神经网络!$F$8:$BN$8,0))</f>
        <v>2.3548039450939324</v>
      </c>
      <c r="I3744">
        <f t="shared" si="472"/>
        <v>6335185.1951674614</v>
      </c>
      <c r="J3744">
        <f t="shared" si="473"/>
        <v>6260.2680818801755</v>
      </c>
      <c r="K3744">
        <f t="shared" si="474"/>
        <v>1011.967077496909</v>
      </c>
      <c r="L3744">
        <f>MIN(MAX(L3743*(1+MAX(MIN(((B3744-B3743)/B3743)/($K$7*卓尔金历!$O$8),0),-卓尔金历!$N$11))+MIN(MAX(((B3744-B3743)/B3743)/($K$7*卓尔金历!$O$8),0),卓尔金历!$N$11),0),1)</f>
        <v>1</v>
      </c>
      <c r="M3744">
        <f t="shared" si="475"/>
        <v>778965.38046953967</v>
      </c>
      <c r="N3744">
        <f t="shared" si="476"/>
        <v>3.3611732819733613E-2</v>
      </c>
      <c r="O3744">
        <f t="shared" si="469"/>
        <v>2.4311728788493851E-2</v>
      </c>
      <c r="P3744">
        <f t="shared" si="470"/>
        <v>1.7910153923773996E-2</v>
      </c>
      <c r="Q3744">
        <f t="shared" si="477"/>
        <v>6559.521912817786</v>
      </c>
    </row>
    <row r="3745" spans="1:17">
      <c r="A3745" s="842">
        <v>44147</v>
      </c>
      <c r="B3745">
        <v>16143.97172</v>
      </c>
      <c r="C3745">
        <v>76983.264660000001</v>
      </c>
      <c r="D3745">
        <v>2.35643</v>
      </c>
      <c r="E3745">
        <f>LN(D3745/参数实验室!$E$53)/参数实验室!$E$55</f>
        <v>0.31825455870415409</v>
      </c>
      <c r="F3745">
        <f t="shared" si="471"/>
        <v>4.7685455596177171</v>
      </c>
      <c r="G3745">
        <f>LN(F3745/参数实验室!$E$58)/参数实验室!$E$59</f>
        <v>0.62931369035165741</v>
      </c>
      <c r="H3745" s="905">
        <f>INDEX(神经网络!$F$10:$BN$70,MATCH(ROUND(G3745*2,1)/2,神经网络!$D$10:$D$70,0),MATCH(ROUND(E3745*2,1)/2,神经网络!$F$8:$BN$8,0))</f>
        <v>2.3548039450939324</v>
      </c>
      <c r="I3745">
        <f t="shared" si="472"/>
        <v>6767940.9209705619</v>
      </c>
      <c r="J3745">
        <f t="shared" si="473"/>
        <v>6441.8705239215933</v>
      </c>
      <c r="K3745">
        <f t="shared" si="474"/>
        <v>1050.6173472189671</v>
      </c>
      <c r="L3745">
        <f>MIN(MAX(L3744*(1+MAX(MIN(((B3745-B3744)/B3744)/($K$7*卓尔金历!$O$8),0),-卓尔金历!$N$11))+MIN(MAX(((B3745-B3744)/B3744)/($K$7*卓尔金历!$O$8),0),卓尔金历!$N$11),0),1)</f>
        <v>1</v>
      </c>
      <c r="M3745">
        <f t="shared" si="475"/>
        <v>832176.41033141781</v>
      </c>
      <c r="N3745">
        <f t="shared" si="476"/>
        <v>2.9008732480171353E-2</v>
      </c>
      <c r="O3745">
        <f t="shared" si="469"/>
        <v>2.4580723435481958E-2</v>
      </c>
      <c r="P3745">
        <f t="shared" si="470"/>
        <v>2.0284870929238776E-2</v>
      </c>
      <c r="Q3745">
        <f t="shared" si="477"/>
        <v>6567.5470970872484</v>
      </c>
    </row>
    <row r="3746" spans="1:17">
      <c r="A3746" s="842">
        <v>44148</v>
      </c>
      <c r="B3746">
        <v>16114.028619999999</v>
      </c>
      <c r="C3746">
        <v>77567.720079999999</v>
      </c>
      <c r="D3746">
        <v>2.3545530000000001</v>
      </c>
      <c r="E3746">
        <f>LN(D3746/参数实验室!$E$53)/参数实验室!$E$55</f>
        <v>0.31731445896016774</v>
      </c>
      <c r="F3746">
        <f t="shared" si="471"/>
        <v>4.8136764498312035</v>
      </c>
      <c r="G3746">
        <f>LN(F3746/参数实验室!$E$58)/参数实验室!$E$59</f>
        <v>0.63425770131778614</v>
      </c>
      <c r="H3746" s="905">
        <f>INDEX(神经网络!$F$10:$BN$70,MATCH(ROUND(G3746*2,1)/2,神经网络!$D$10:$D$70,0),MATCH(ROUND(E3746*2,1)/2,神经网络!$F$8:$BN$8,0))</f>
        <v>2.3548039450939324</v>
      </c>
      <c r="I3746">
        <f t="shared" si="472"/>
        <v>6738381.3799540699</v>
      </c>
      <c r="J3746">
        <f t="shared" si="473"/>
        <v>6429.9224372530643</v>
      </c>
      <c r="K3746">
        <f t="shared" si="474"/>
        <v>1047.9724204624749</v>
      </c>
      <c r="L3746">
        <f>MIN(MAX(L3745*(1+MAX(MIN(((B3746-B3745)/B3745)/($K$7*卓尔金历!$O$8),0),-卓尔金历!$N$11))+MIN(MAX(((B3746-B3745)/B3745)/($K$7*卓尔金历!$O$8),0),卓尔金历!$N$11),0),1)</f>
        <v>0.94542513331948208</v>
      </c>
      <c r="M3746">
        <f t="shared" si="475"/>
        <v>828541.81112001976</v>
      </c>
      <c r="N3746">
        <f t="shared" si="476"/>
        <v>-1.8547542401170915E-3</v>
      </c>
      <c r="O3746">
        <f t="shared" si="469"/>
        <v>2.4646129399116933E-2</v>
      </c>
      <c r="P3746">
        <f t="shared" si="470"/>
        <v>1</v>
      </c>
      <c r="Q3746">
        <f t="shared" si="477"/>
        <v>6566.9652396740321</v>
      </c>
    </row>
    <row r="3747" spans="1:17">
      <c r="A3747" s="842">
        <v>44149</v>
      </c>
      <c r="B3747">
        <v>15952.753360000001</v>
      </c>
      <c r="C3747">
        <v>78100.159490000005</v>
      </c>
      <c r="D3747">
        <v>2.3178670000000001</v>
      </c>
      <c r="E3747">
        <f>LN(D3747/参数实验室!$E$53)/参数实验室!$E$55</f>
        <v>0.29878816341265063</v>
      </c>
      <c r="F3747">
        <f t="shared" si="471"/>
        <v>4.895716603118097</v>
      </c>
      <c r="G3747">
        <f>LN(F3747/参数实验室!$E$58)/参数实验室!$E$59</f>
        <v>0.64312748971629252</v>
      </c>
      <c r="H3747" s="905">
        <f>INDEX(神经网络!$F$10:$BN$70,MATCH(ROUND(G3747*2,1)/2,神经网络!$D$10:$D$70,0),MATCH(ROUND(E3747*2,1)/2,神经网络!$F$8:$BN$8,0))</f>
        <v>2.3548039450939324</v>
      </c>
      <c r="I3747">
        <f t="shared" si="472"/>
        <v>6579572.7999867285</v>
      </c>
      <c r="J3747">
        <f t="shared" si="473"/>
        <v>6365.5693547743131</v>
      </c>
      <c r="K3747">
        <f t="shared" si="474"/>
        <v>1033.6189008846331</v>
      </c>
      <c r="L3747">
        <f>MIN(MAX(L3746*(1+MAX(MIN(((B3747-B3746)/B3746)/($K$7*卓尔金历!$O$8),0),-卓尔金历!$N$11))+MIN(MAX(((B3747-B3746)/B3746)/($K$7*卓尔金历!$O$8),0),卓尔金历!$N$11),0),1)</f>
        <v>0.6670072839852913</v>
      </c>
      <c r="M3747">
        <f t="shared" si="475"/>
        <v>810080.61025624652</v>
      </c>
      <c r="N3747">
        <f t="shared" si="476"/>
        <v>-1.000837616732485E-2</v>
      </c>
      <c r="O3747">
        <f t="shared" si="469"/>
        <v>2.50264523069995E-2</v>
      </c>
      <c r="P3747">
        <f t="shared" si="470"/>
        <v>0.96374557670904726</v>
      </c>
      <c r="Q3747">
        <f t="shared" si="477"/>
        <v>6412.1965547922282</v>
      </c>
    </row>
    <row r="3748" spans="1:17">
      <c r="A3748" s="842">
        <v>44150</v>
      </c>
      <c r="B3748">
        <v>16022.38177</v>
      </c>
      <c r="C3748">
        <v>78404.000950000001</v>
      </c>
      <c r="D3748">
        <v>2.2988309999999998</v>
      </c>
      <c r="E3748">
        <f>LN(D3748/参数实验室!$E$53)/参数实验室!$E$55</f>
        <v>0.2890591709483788</v>
      </c>
      <c r="F3748">
        <f t="shared" si="471"/>
        <v>4.8934048679829951</v>
      </c>
      <c r="G3748">
        <f>LN(F3748/参数实验室!$E$58)/参数实验室!$E$59</f>
        <v>0.64287959749055412</v>
      </c>
      <c r="H3748" s="905">
        <f>INDEX(神经网络!$F$10:$BN$70,MATCH(ROUND(G3748*2,1)/2,神经网络!$D$10:$D$70,0),MATCH(ROUND(E3748*2,1)/2,神经网络!$F$8:$BN$8,0))</f>
        <v>2.3548039450939324</v>
      </c>
      <c r="I3748">
        <f t="shared" si="472"/>
        <v>6647197.1771961544</v>
      </c>
      <c r="J3748">
        <f t="shared" si="473"/>
        <v>6393.3529268584271</v>
      </c>
      <c r="K3748">
        <f t="shared" si="474"/>
        <v>1039.7044013120767</v>
      </c>
      <c r="L3748">
        <f>MIN(MAX(L3747*(1+MAX(MIN(((B3748-B3747)/B3747)/($K$7*卓尔金历!$O$8),0),-卓尔金历!$N$11))+MIN(MAX(((B3748-B3747)/B3747)/($K$7*卓尔金历!$O$8),0),卓尔金历!$N$11),0),1)</f>
        <v>0.79543452065025844</v>
      </c>
      <c r="M3748">
        <f t="shared" si="475"/>
        <v>815634.07981632161</v>
      </c>
      <c r="N3748">
        <f t="shared" si="476"/>
        <v>4.3646641071118115E-3</v>
      </c>
      <c r="O3748">
        <f t="shared" si="469"/>
        <v>2.4485780108944685E-2</v>
      </c>
      <c r="P3748">
        <f t="shared" si="470"/>
        <v>1</v>
      </c>
      <c r="Q3748">
        <f t="shared" si="477"/>
        <v>6475.7113359622545</v>
      </c>
    </row>
    <row r="3749" spans="1:17">
      <c r="A3749" s="842">
        <v>44151</v>
      </c>
      <c r="B3749">
        <v>16443.030790000001</v>
      </c>
      <c r="C3749">
        <v>78242.413090000002</v>
      </c>
      <c r="D3749">
        <v>2.3997959999999998</v>
      </c>
      <c r="E3749">
        <f>LN(D3749/参数实验室!$E$53)/参数实验室!$E$55</f>
        <v>0.3397685056769329</v>
      </c>
      <c r="F3749">
        <f t="shared" si="471"/>
        <v>4.7583936373569244</v>
      </c>
      <c r="G3749">
        <f>LN(F3749/参数实验室!$E$58)/参数实验室!$E$59</f>
        <v>0.62819511924498228</v>
      </c>
      <c r="H3749" s="905">
        <f>INDEX(神经网络!$F$10:$BN$70,MATCH(ROUND(G3749*2,1)/2,神经网络!$D$10:$D$70,0),MATCH(ROUND(E3749*2,1)/2,神经网络!$F$8:$BN$8,0))</f>
        <v>2.4257227251305951</v>
      </c>
      <c r="I3749">
        <f t="shared" si="472"/>
        <v>7058144.4684367832</v>
      </c>
      <c r="J3749">
        <f t="shared" si="473"/>
        <v>6561.2029807269873</v>
      </c>
      <c r="K3749">
        <f t="shared" si="474"/>
        <v>1075.7393863853201</v>
      </c>
      <c r="L3749">
        <f>MIN(MAX(L3748*(1+MAX(MIN(((B3749-B3748)/B3748)/($K$7*卓尔金历!$O$8),0),-卓尔金历!$N$11))+MIN(MAX(((B3749-B3748)/B3748)/($K$7*卓尔金历!$O$8),0),卓尔金历!$N$11),0),1)</f>
        <v>1</v>
      </c>
      <c r="M3749">
        <f t="shared" si="475"/>
        <v>855743.59006213269</v>
      </c>
      <c r="N3749">
        <f t="shared" si="476"/>
        <v>2.6253838289361942E-2</v>
      </c>
      <c r="O3749">
        <f t="shared" si="469"/>
        <v>2.4682590752004831E-2</v>
      </c>
      <c r="P3749">
        <f t="shared" si="470"/>
        <v>2.2974663900972147E-2</v>
      </c>
      <c r="Q3749">
        <f t="shared" si="477"/>
        <v>6876.0569194360442</v>
      </c>
    </row>
    <row r="3750" spans="1:17">
      <c r="A3750" s="842">
        <v>44152</v>
      </c>
      <c r="B3750">
        <v>17318.794109999999</v>
      </c>
      <c r="C3750">
        <v>76139.096909999993</v>
      </c>
      <c r="D3750">
        <v>2.5173860000000001</v>
      </c>
      <c r="E3750">
        <f>LN(D3750/参数实验室!$E$53)/参数实验室!$E$55</f>
        <v>0.39620474836168762</v>
      </c>
      <c r="F3750">
        <f t="shared" si="471"/>
        <v>4.3963278520666007</v>
      </c>
      <c r="G3750">
        <f>LN(F3750/参数实验室!$E$58)/参数实验室!$E$59</f>
        <v>0.58665789380853794</v>
      </c>
      <c r="H3750" s="905">
        <f>INDEX(神经网络!$F$10:$BN$70,MATCH(ROUND(G3750*2,1)/2,神经网络!$D$10:$D$70,0),MATCH(ROUND(E3750*2,1)/2,神经网络!$F$8:$BN$8,0))</f>
        <v>2.456528645459052</v>
      </c>
      <c r="I3750">
        <f t="shared" si="472"/>
        <v>7970022.14024135</v>
      </c>
      <c r="J3750">
        <f t="shared" si="473"/>
        <v>6910.6556442280416</v>
      </c>
      <c r="K3750">
        <f t="shared" si="474"/>
        <v>1153.2946438878225</v>
      </c>
      <c r="L3750">
        <f>MIN(MAX(L3749*(1+MAX(MIN(((B3750-B3749)/B3749)/($K$7*卓尔金历!$O$8),0),-卓尔金历!$N$11))+MIN(MAX(((B3750-B3749)/B3749)/($K$7*卓尔金历!$O$8),0),卓尔金历!$N$11),0),1)</f>
        <v>1</v>
      </c>
      <c r="M3750">
        <f t="shared" si="475"/>
        <v>966301.46771072736</v>
      </c>
      <c r="N3750">
        <f t="shared" si="476"/>
        <v>5.3260456127869248E-2</v>
      </c>
      <c r="O3750">
        <f t="shared" si="469"/>
        <v>2.5186282171884761E-2</v>
      </c>
      <c r="P3750">
        <f t="shared" si="470"/>
        <v>6.1979304297380454E-3</v>
      </c>
      <c r="Q3750">
        <f t="shared" si="477"/>
        <v>6896.4665276574606</v>
      </c>
    </row>
    <row r="3751" spans="1:17">
      <c r="A3751" s="842">
        <v>44153</v>
      </c>
      <c r="B3751">
        <v>17896.331269999999</v>
      </c>
      <c r="C3751">
        <v>73733.735509999999</v>
      </c>
      <c r="D3751">
        <v>2.5102329999999999</v>
      </c>
      <c r="E3751">
        <f>LN(D3751/参数实验室!$E$53)/参数实验室!$E$55</f>
        <v>0.39284777932801951</v>
      </c>
      <c r="F3751">
        <f t="shared" si="471"/>
        <v>4.1200475336306175</v>
      </c>
      <c r="G3751">
        <f>LN(F3751/参数实验室!$E$58)/参数实验室!$E$59</f>
        <v>0.55259228790457515</v>
      </c>
      <c r="H3751" s="905">
        <f>INDEX(神经网络!$F$10:$BN$70,MATCH(ROUND(G3751*2,1)/2,神经网络!$D$10:$D$70,0),MATCH(ROUND(E3751*2,1)/2,神经网络!$F$8:$BN$8,0))</f>
        <v>2.4257427283409148</v>
      </c>
      <c r="I3751">
        <f t="shared" si="472"/>
        <v>8622917.5936365221</v>
      </c>
      <c r="J3751">
        <f t="shared" si="473"/>
        <v>7141.1082039822404</v>
      </c>
      <c r="K3751">
        <f t="shared" si="474"/>
        <v>1207.5041222352506</v>
      </c>
      <c r="L3751">
        <f>MIN(MAX(L3750*(1+MAX(MIN(((B3751-B3750)/B3750)/($K$7*卓尔金历!$O$8),0),-卓尔金历!$N$11))+MIN(MAX(((B3751-B3750)/B3750)/($K$7*卓尔金历!$O$8),0),卓尔金历!$N$11),0),1)</f>
        <v>1</v>
      </c>
      <c r="M3751">
        <f t="shared" si="475"/>
        <v>1045459.8218252003</v>
      </c>
      <c r="N3751">
        <f t="shared" si="476"/>
        <v>3.3347423402101978E-2</v>
      </c>
      <c r="O3751">
        <f t="shared" si="469"/>
        <v>2.402291039172599E-2</v>
      </c>
      <c r="P3751">
        <f t="shared" si="470"/>
        <v>1.69258733504958E-2</v>
      </c>
      <c r="Q3751">
        <f t="shared" si="477"/>
        <v>6899.9680543890163</v>
      </c>
    </row>
    <row r="3752" spans="1:17">
      <c r="A3752" s="842">
        <v>44154</v>
      </c>
      <c r="B3752">
        <v>18107.996050000002</v>
      </c>
      <c r="C3752">
        <v>74122.521640000006</v>
      </c>
      <c r="D3752">
        <v>2.5044300000000002</v>
      </c>
      <c r="E3752">
        <f>LN(D3752/参数实验室!$E$53)/参数实验室!$E$55</f>
        <v>0.39011734215578753</v>
      </c>
      <c r="F3752">
        <f t="shared" si="471"/>
        <v>4.0933586154609305</v>
      </c>
      <c r="G3752">
        <f>LN(F3752/参数实验室!$E$58)/参数实验室!$E$59</f>
        <v>0.54918131914088131</v>
      </c>
      <c r="H3752" s="905">
        <f>INDEX(神经网络!$F$10:$BN$70,MATCH(ROUND(G3752*2,1)/2,神经网络!$D$10:$D$70,0),MATCH(ROUND(E3752*2,1)/2,神经网络!$F$8:$BN$8,0))</f>
        <v>2.4257427283409148</v>
      </c>
      <c r="I3752">
        <f t="shared" si="472"/>
        <v>8870308.404024072</v>
      </c>
      <c r="J3752">
        <f t="shared" si="473"/>
        <v>7225.5680339970049</v>
      </c>
      <c r="K3752">
        <f t="shared" si="474"/>
        <v>1227.6278297136505</v>
      </c>
      <c r="L3752">
        <f>MIN(MAX(L3751*(1+MAX(MIN(((B3752-B3751)/B3751)/($K$7*卓尔金历!$O$8),0),-卓尔金历!$N$11))+MIN(MAX(((B3752-B3751)/B3751)/($K$7*卓尔金历!$O$8),0),卓尔金历!$N$11),0),1)</f>
        <v>1</v>
      </c>
      <c r="M3752">
        <f t="shared" si="475"/>
        <v>1075453.9798048413</v>
      </c>
      <c r="N3752">
        <f t="shared" si="476"/>
        <v>1.1827272126707946E-2</v>
      </c>
      <c r="O3752">
        <f t="shared" si="469"/>
        <v>2.4030529952527958E-2</v>
      </c>
      <c r="P3752">
        <f t="shared" si="470"/>
        <v>0.74997020230243761</v>
      </c>
      <c r="Q3752">
        <f t="shared" si="477"/>
        <v>6903.3186922723808</v>
      </c>
    </row>
    <row r="3753" spans="1:17">
      <c r="A3753" s="842">
        <v>44155</v>
      </c>
      <c r="B3753">
        <v>18685.09259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471"/>
        <v>3.8594432557746292</v>
      </c>
      <c r="G3753">
        <f>LN(F3753/参数实验室!$E$58)/参数实验室!$E$59</f>
        <v>0.51829740006005343</v>
      </c>
      <c r="H3753" s="905">
        <f>INDEX(神经网络!$F$10:$BN$70,MATCH(ROUND(G3753*2,1)/2,神经网络!$D$10:$D$70,0),MATCH(ROUND(E3753*2,1)/2,神经网络!$F$8:$BN$8,0))</f>
        <v>2.4565401640907449</v>
      </c>
      <c r="I3753">
        <f t="shared" si="472"/>
        <v>9556051.6475180369</v>
      </c>
      <c r="J3753">
        <f t="shared" si="473"/>
        <v>7455.8447747495666</v>
      </c>
      <c r="K3753">
        <f t="shared" si="474"/>
        <v>1281.685970700619</v>
      </c>
      <c r="L3753">
        <f>MIN(MAX(L3752*(1+MAX(MIN(((B3753-B3752)/B3752)/($K$7*卓尔金历!$O$8),0),-卓尔金历!$N$11))+MIN(MAX(((B3753-B3752)/B3752)/($K$7*卓尔金历!$O$8),0),卓尔金历!$N$11),0),1)</f>
        <v>1</v>
      </c>
      <c r="M3753">
        <f t="shared" si="475"/>
        <v>1158594.8658652741</v>
      </c>
      <c r="N3753">
        <f t="shared" si="476"/>
        <v>3.1869707636698906E-2</v>
      </c>
      <c r="O3753">
        <f t="shared" si="469"/>
        <v>2.4247554342929266E-2</v>
      </c>
      <c r="P3753">
        <f t="shared" si="470"/>
        <v>1.7462020226014896E-2</v>
      </c>
      <c r="Q3753">
        <f t="shared" si="477"/>
        <v>7303.5626175150192</v>
      </c>
    </row>
    <row r="3754" spans="1:17">
      <c r="A3754" s="842">
        <v>44156</v>
      </c>
      <c r="B3754">
        <v>18771.301729999999</v>
      </c>
      <c r="C3754">
        <v>70480.87371</v>
      </c>
      <c r="D3754">
        <v>2.5899869999999998</v>
      </c>
      <c r="E3754">
        <f>LN(D3754/参数实验室!$E$53)/参数实验室!$E$55</f>
        <v>0.42974725054129459</v>
      </c>
      <c r="F3754">
        <f t="shared" si="471"/>
        <v>3.754714229400435</v>
      </c>
      <c r="G3754">
        <f>LN(F3754/参数实验室!$E$58)/参数实验室!$E$59</f>
        <v>0.50385826617295992</v>
      </c>
      <c r="H3754" s="905">
        <f>INDEX(神经网络!$F$10:$BN$70,MATCH(ROUND(G3754*2,1)/2,神经网络!$D$10:$D$70,0),MATCH(ROUND(E3754*2,1)/2,神经网络!$F$8:$BN$8,0))</f>
        <v>2.4565401640907449</v>
      </c>
      <c r="I3754">
        <f t="shared" si="472"/>
        <v>9664359.6175085586</v>
      </c>
      <c r="J3754">
        <f t="shared" si="473"/>
        <v>7490.244495431104</v>
      </c>
      <c r="K3754">
        <f t="shared" si="474"/>
        <v>1290.2595667476035</v>
      </c>
      <c r="L3754">
        <f>MIN(MAX(L3753*(1+MAX(MIN(((B3754-B3753)/B3753)/($K$7*卓尔金历!$O$8),0),-卓尔金历!$N$11))+MIN(MAX(((B3754-B3753)/B3753)/($K$7*卓尔金历!$O$8),0),卓尔金历!$N$11),0),1)</f>
        <v>1</v>
      </c>
      <c r="M3754">
        <f t="shared" si="475"/>
        <v>1171726.3413524225</v>
      </c>
      <c r="N3754">
        <f t="shared" si="476"/>
        <v>4.6137924971341561E-3</v>
      </c>
      <c r="O3754">
        <f t="shared" si="469"/>
        <v>2.4281783925266566E-2</v>
      </c>
      <c r="P3754">
        <f t="shared" si="470"/>
        <v>1</v>
      </c>
      <c r="Q3754">
        <f t="shared" si="477"/>
        <v>7305.0080944682059</v>
      </c>
    </row>
    <row r="3755" spans="1:17">
      <c r="A3755" s="842">
        <v>44157</v>
      </c>
      <c r="B3755">
        <v>18290.955979999999</v>
      </c>
      <c r="C3755">
        <v>68359.446979999993</v>
      </c>
      <c r="D3755">
        <v>2.5537770000000002</v>
      </c>
      <c r="E3755">
        <f>LN(D3755/参数实验室!$E$53)/参数实验室!$E$55</f>
        <v>0.41313701311910594</v>
      </c>
      <c r="F3755">
        <f t="shared" si="471"/>
        <v>3.7373359301037472</v>
      </c>
      <c r="G3755">
        <f>LN(F3755/参数实验室!$E$58)/参数实验室!$E$59</f>
        <v>0.50142339539342684</v>
      </c>
      <c r="H3755" s="905">
        <f>INDEX(神经网络!$F$10:$BN$70,MATCH(ROUND(G3755*2,1)/2,神经网络!$D$10:$D$70,0),MATCH(ROUND(E3755*2,1)/2,神经网络!$F$8:$BN$8,0))</f>
        <v>2.3932243952667358</v>
      </c>
      <c r="I3755">
        <f t="shared" si="472"/>
        <v>9056845.3063007556</v>
      </c>
      <c r="J3755">
        <f t="shared" si="473"/>
        <v>7298.5738717528802</v>
      </c>
      <c r="K3755">
        <f t="shared" si="474"/>
        <v>1240.9061640593625</v>
      </c>
      <c r="L3755">
        <f>MIN(MAX(L3754*(1+MAX(MIN(((B3755-B3754)/B3754)/($K$7*卓尔金历!$O$8),0),-卓尔金历!$N$11))+MIN(MAX(((B3755-B3754)/B3754)/($K$7*卓尔金历!$O$8),0),卓尔金历!$N$11),0),1)</f>
        <v>0.24705045918997004</v>
      </c>
      <c r="M3755">
        <f t="shared" si="475"/>
        <v>1098070.0879260555</v>
      </c>
      <c r="N3755">
        <f t="shared" si="476"/>
        <v>-2.5589368116773668E-2</v>
      </c>
      <c r="O3755">
        <f t="shared" si="469"/>
        <v>2.5443674451075281E-2</v>
      </c>
      <c r="P3755">
        <f t="shared" si="470"/>
        <v>2.4143139958807788E-2</v>
      </c>
      <c r="Q3755">
        <f t="shared" si="477"/>
        <v>6845.805712052892</v>
      </c>
    </row>
    <row r="3756" spans="1:17">
      <c r="A3756" s="842">
        <v>44158</v>
      </c>
      <c r="B3756">
        <v>18298.470949999999</v>
      </c>
      <c r="C3756">
        <v>68613.955350000004</v>
      </c>
      <c r="D3756">
        <v>2.5277599999999998</v>
      </c>
      <c r="E3756">
        <f>LN(D3756/参数实验室!$E$53)/参数实验室!$E$55</f>
        <v>0.40105645231709441</v>
      </c>
      <c r="F3756">
        <f t="shared" si="471"/>
        <v>3.749709772881324</v>
      </c>
      <c r="G3756">
        <f>LN(F3756/参数实验室!$E$58)/参数实验室!$E$59</f>
        <v>0.50315824985563962</v>
      </c>
      <c r="H3756" s="905">
        <f>INDEX(神经网络!$F$10:$BN$70,MATCH(ROUND(G3756*2,1)/2,神经网络!$D$10:$D$70,0),MATCH(ROUND(E3756*2,1)/2,神经网络!$F$8:$BN$8,0))</f>
        <v>2.3932243952667358</v>
      </c>
      <c r="I3756">
        <f t="shared" si="472"/>
        <v>9065750.6609119158</v>
      </c>
      <c r="J3756">
        <f t="shared" si="473"/>
        <v>7301.5725429950498</v>
      </c>
      <c r="K3756">
        <f t="shared" si="474"/>
        <v>1241.6161871334655</v>
      </c>
      <c r="L3756">
        <f>MIN(MAX(L3755*(1+MAX(MIN(((B3756-B3755)/B3755)/($K$7*卓尔金历!$O$8),0),-卓尔金历!$N$11))+MIN(MAX(((B3756-B3755)/B3755)/($K$7*卓尔金历!$O$8),0),卓尔金历!$N$11),0),1)</f>
        <v>0.25913964791782346</v>
      </c>
      <c r="M3756">
        <f t="shared" si="475"/>
        <v>1098336.8290609005</v>
      </c>
      <c r="N3756">
        <f t="shared" si="476"/>
        <v>4.1085714755518079E-4</v>
      </c>
      <c r="O3756">
        <f t="shared" ref="O3756:O3819" si="478">STDEVP(N3736:N3756)</f>
        <v>2.4660736832303267E-2</v>
      </c>
      <c r="P3756">
        <f t="shared" ref="P3756:P3819" si="479">MIN(O3755*MAX(1-LN(MAX(ABS(N3756),0.0001)/O3756),0)+MAX(-LN(MAX(ABS(N3756),0.0001)/O3756),0),1)</f>
        <v>1</v>
      </c>
      <c r="Q3756">
        <f t="shared" si="477"/>
        <v>6845.9682267299895</v>
      </c>
    </row>
    <row r="3757" spans="1:17">
      <c r="A3757" s="842">
        <v>44159</v>
      </c>
      <c r="B3757">
        <v>19367.26843</v>
      </c>
      <c r="C3757">
        <v>67703.568509999997</v>
      </c>
      <c r="D3757">
        <v>2.6177459999999999</v>
      </c>
      <c r="E3757">
        <f>LN(D3757/参数实验室!$E$53)/参数实验室!$E$55</f>
        <v>0.44232434712570273</v>
      </c>
      <c r="F3757">
        <f t="shared" si="471"/>
        <v>3.4957727133645142</v>
      </c>
      <c r="G3757">
        <f>LN(F3757/参数实验室!$E$58)/参数实验室!$E$59</f>
        <v>0.46635338454558301</v>
      </c>
      <c r="H3757" s="905">
        <f>INDEX(神经网络!$F$10:$BN$70,MATCH(ROUND(G3757*2,1)/2,神经网络!$D$10:$D$70,0),MATCH(ROUND(E3757*2,1)/2,神经网络!$F$8:$BN$8,0))</f>
        <v>2.4257520069548195</v>
      </c>
      <c r="I3757">
        <f t="shared" si="472"/>
        <v>10333016.744282592</v>
      </c>
      <c r="J3757">
        <f t="shared" si="473"/>
        <v>7728.0509277362789</v>
      </c>
      <c r="K3757">
        <f t="shared" si="474"/>
        <v>1337.0792766384327</v>
      </c>
      <c r="L3757">
        <f>MIN(MAX(L3756*(1+MAX(MIN(((B3757-B3756)/B3756)/($K$7*卓尔金历!$O$8),0),-卓尔金历!$N$11))+MIN(MAX(((B3757-B3756)/B3756)/($K$7*卓尔金历!$O$8),0),卓尔金历!$N$11),0),1)</f>
        <v>1</v>
      </c>
      <c r="M3757">
        <f t="shared" si="475"/>
        <v>1138123.1198310186</v>
      </c>
      <c r="N3757">
        <f t="shared" si="476"/>
        <v>5.8409114232574777E-2</v>
      </c>
      <c r="O3757">
        <f t="shared" si="478"/>
        <v>2.6342702931846727E-2</v>
      </c>
      <c r="P3757">
        <f t="shared" si="479"/>
        <v>5.0238696422225341E-3</v>
      </c>
      <c r="Q3757">
        <f t="shared" si="477"/>
        <v>7802.9395428477355</v>
      </c>
    </row>
    <row r="3758" spans="1:17">
      <c r="A3758" s="842">
        <v>44160</v>
      </c>
      <c r="B3758">
        <v>19158.341489999999</v>
      </c>
      <c r="C3758">
        <v>65599.336979999993</v>
      </c>
      <c r="D3758">
        <v>2.5554779999999999</v>
      </c>
      <c r="E3758">
        <f>LN(D3758/参数实验室!$E$53)/参数实验室!$E$55</f>
        <v>0.4139225524363408</v>
      </c>
      <c r="F3758">
        <f t="shared" si="471"/>
        <v>3.4240613684770476</v>
      </c>
      <c r="G3758">
        <f>LN(F3758/参数实验室!$E$58)/参数实验室!$E$59</f>
        <v>0.45547470268156209</v>
      </c>
      <c r="H3758" s="905">
        <f>INDEX(神经网络!$F$10:$BN$70,MATCH(ROUND(G3758*2,1)/2,神经网络!$D$10:$D$70,0),MATCH(ROUND(E3758*2,1)/2,神经网络!$F$8:$BN$8,0))</f>
        <v>2.354853786998417</v>
      </c>
      <c r="I3758">
        <f t="shared" si="472"/>
        <v>10062621.154347533</v>
      </c>
      <c r="J3758">
        <f t="shared" si="473"/>
        <v>7644.6835680938066</v>
      </c>
      <c r="K3758">
        <f t="shared" si="474"/>
        <v>1316.2900811676941</v>
      </c>
      <c r="L3758">
        <f>MIN(MAX(L3757*(1+MAX(MIN(((B3758-B3757)/B3757)/($K$7*卓尔金历!$O$8),0),-卓尔金历!$N$11))+MIN(MAX(((B3758-B3757)/B3757)/($K$7*卓尔金历!$O$8),0),卓尔金历!$N$11),0),1)</f>
        <v>0.68258139221215186</v>
      </c>
      <c r="M3758">
        <f t="shared" si="475"/>
        <v>1108340.5810021991</v>
      </c>
      <c r="N3758">
        <f t="shared" si="476"/>
        <v>-1.0787630726301716E-2</v>
      </c>
      <c r="O3758">
        <f t="shared" si="478"/>
        <v>2.699544593448153E-2</v>
      </c>
      <c r="P3758">
        <f t="shared" si="479"/>
        <v>0.96777402961209735</v>
      </c>
      <c r="Q3758">
        <f t="shared" si="477"/>
        <v>7801.9137277776399</v>
      </c>
    </row>
    <row r="3759" spans="1:17">
      <c r="A3759" s="842">
        <v>44161</v>
      </c>
      <c r="B3759">
        <v>16898.585009999999</v>
      </c>
      <c r="C3759">
        <v>63317.161070000002</v>
      </c>
      <c r="D3759">
        <v>2.3268689999999999</v>
      </c>
      <c r="E3759">
        <f>LN(D3759/参数实验室!$E$53)/参数实验室!$E$55</f>
        <v>0.30336114753902976</v>
      </c>
      <c r="F3759">
        <f t="shared" si="471"/>
        <v>3.7468912948942821</v>
      </c>
      <c r="G3759">
        <f>LN(F3759/参数实验室!$E$58)/参数实验室!$E$59</f>
        <v>0.50276359376465618</v>
      </c>
      <c r="H3759" s="905">
        <f>INDEX(神经网络!$F$10:$BN$70,MATCH(ROUND(G3759*2,1)/2,神经网络!$D$10:$D$70,0),MATCH(ROUND(E3759*2,1)/2,神经网络!$F$8:$BN$8,0))</f>
        <v>2.2408989996275115</v>
      </c>
      <c r="I3759">
        <f t="shared" si="472"/>
        <v>7267640.5428481586</v>
      </c>
      <c r="J3759">
        <f t="shared" si="473"/>
        <v>6742.9811300426563</v>
      </c>
      <c r="K3759">
        <f t="shared" si="474"/>
        <v>1077.8082279465289</v>
      </c>
      <c r="L3759">
        <f>MIN(MAX(L3758*(1+MAX(MIN(((B3759-B3758)/B3758)/($K$7*卓尔金历!$O$8),0),-卓尔金历!$N$11))+MIN(MAX(((B3759-B3758)/B3758)/($K$7*卓尔金历!$O$8),0),卓尔金历!$N$11),0),1)</f>
        <v>0</v>
      </c>
      <c r="M3759">
        <f t="shared" si="475"/>
        <v>898207.05064660206</v>
      </c>
      <c r="N3759">
        <f t="shared" si="476"/>
        <v>-0.11795157118268906</v>
      </c>
      <c r="O3759">
        <f t="shared" si="478"/>
        <v>3.5287476774744433E-2</v>
      </c>
      <c r="P3759">
        <f t="shared" si="479"/>
        <v>0</v>
      </c>
      <c r="Q3759">
        <f t="shared" si="477"/>
        <v>5704.6995526791852</v>
      </c>
    </row>
    <row r="3760" spans="1:17">
      <c r="A3760" s="842">
        <v>44162</v>
      </c>
      <c r="B3760">
        <v>16530.081900000001</v>
      </c>
      <c r="C3760">
        <v>61014.603349999998</v>
      </c>
      <c r="D3760">
        <v>2.3195399999999999</v>
      </c>
      <c r="E3760">
        <f>LN(D3760/参数实验室!$E$53)/参数实验室!$E$55</f>
        <v>0.29963938361514386</v>
      </c>
      <c r="F3760">
        <f t="shared" si="471"/>
        <v>3.6911252901898806</v>
      </c>
      <c r="G3760">
        <f>LN(F3760/参数实验室!$E$58)/参数实验室!$E$59</f>
        <v>0.49489333396161145</v>
      </c>
      <c r="H3760" s="905">
        <f>INDEX(神经网络!$F$10:$BN$70,MATCH(ROUND(G3760*2,1)/2,神经网络!$D$10:$D$70,0),MATCH(ROUND(E3760*2,1)/2,神经网络!$F$8:$BN$8,0))</f>
        <v>2.2408989996275115</v>
      </c>
      <c r="I3760">
        <f t="shared" si="472"/>
        <v>6912494.8611469623</v>
      </c>
      <c r="J3760">
        <f t="shared" si="473"/>
        <v>6595.938669646026</v>
      </c>
      <c r="K3760">
        <f t="shared" si="474"/>
        <v>1047.9925917076371</v>
      </c>
      <c r="L3760">
        <f>MIN(MAX(L3759*(1+MAX(MIN(((B3760-B3759)/B3759)/($K$7*卓尔金历!$O$8),0),-卓尔金历!$N$11))+MIN(MAX(((B3760-B3759)/B3759)/($K$7*卓尔金历!$O$8),0),卓尔金历!$N$11),0),1)</f>
        <v>0</v>
      </c>
      <c r="M3760">
        <f t="shared" si="475"/>
        <v>898207.05064660206</v>
      </c>
      <c r="N3760">
        <f t="shared" si="476"/>
        <v>-2.1806743569472261E-2</v>
      </c>
      <c r="O3760">
        <f t="shared" si="478"/>
        <v>3.558777809846516E-2</v>
      </c>
      <c r="P3760">
        <f t="shared" si="479"/>
        <v>0.54235369032418312</v>
      </c>
      <c r="Q3760">
        <f t="shared" si="477"/>
        <v>5704.6995526791852</v>
      </c>
    </row>
    <row r="3761" spans="1:17">
      <c r="A3761" s="842">
        <v>44163</v>
      </c>
      <c r="B3761">
        <v>17512.62384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471"/>
        <v>3.3771099042803399</v>
      </c>
      <c r="G3761">
        <f>LN(F3761/参数实验室!$E$58)/参数实验室!$E$59</f>
        <v>0.44822799287112997</v>
      </c>
      <c r="H3761" s="905">
        <f>INDEX(神经网络!$F$10:$BN$70,MATCH(ROUND(G3761*2,1)/2,神经网络!$D$10:$D$70,0),MATCH(ROUND(E3761*2,1)/2,神经网络!$F$8:$BN$8,0))</f>
        <v>2.2830121594727277</v>
      </c>
      <c r="I3761">
        <f t="shared" si="472"/>
        <v>7833226.7740991581</v>
      </c>
      <c r="J3761">
        <f t="shared" si="473"/>
        <v>6987.9988188818879</v>
      </c>
      <c r="K3761">
        <f t="shared" si="474"/>
        <v>1120.9542212476376</v>
      </c>
      <c r="L3761">
        <f>MIN(MAX(L3760*(1+MAX(MIN(((B3761-B3760)/B3760)/($K$7*卓尔金历!$O$8),0),-卓尔金历!$N$11))+MIN(MAX(((B3761-B3760)/B3760)/($K$7*卓尔金历!$O$8),0),卓尔金历!$N$11),0),1)</f>
        <v>1</v>
      </c>
      <c r="M3761">
        <f t="shared" si="475"/>
        <v>898207.05064660206</v>
      </c>
      <c r="N3761">
        <f t="shared" si="476"/>
        <v>5.9439629273706086E-2</v>
      </c>
      <c r="O3761">
        <f t="shared" si="478"/>
        <v>3.7437489666982099E-2</v>
      </c>
      <c r="P3761">
        <f t="shared" si="479"/>
        <v>1.9135955281810585E-2</v>
      </c>
      <c r="Q3761">
        <f t="shared" si="477"/>
        <v>6116.810120049272</v>
      </c>
    </row>
    <row r="3762" spans="1:17">
      <c r="A3762" s="842">
        <v>44164</v>
      </c>
      <c r="B3762">
        <v>18119.029409999999</v>
      </c>
      <c r="C3762">
        <v>57615.374960000001</v>
      </c>
      <c r="D3762">
        <v>2.4585309999999998</v>
      </c>
      <c r="E3762">
        <f>LN(D3762/参数实验室!$E$53)/参数实验室!$E$55</f>
        <v>0.3682952734155292</v>
      </c>
      <c r="F3762">
        <f t="shared" si="471"/>
        <v>3.1798267807988507</v>
      </c>
      <c r="G3762">
        <f>LN(F3762/参数实验室!$E$58)/参数实验室!$E$59</f>
        <v>0.41663515851019312</v>
      </c>
      <c r="H3762" s="905">
        <f>INDEX(神经网络!$F$10:$BN$70,MATCH(ROUND(G3762*2,1)/2,神经网络!$D$10:$D$70,0),MATCH(ROUND(E3762*2,1)/2,神经网络!$F$8:$BN$8,0))</f>
        <v>2.2409313853744353</v>
      </c>
      <c r="I3762">
        <f t="shared" si="472"/>
        <v>8452469.4613105692</v>
      </c>
      <c r="J3762">
        <f t="shared" si="473"/>
        <v>7229.9706356489742</v>
      </c>
      <c r="K3762">
        <f t="shared" si="474"/>
        <v>1169.0876612463394</v>
      </c>
      <c r="L3762">
        <f>MIN(MAX(L3761*(1+MAX(MIN(((B3762-B3761)/B3761)/($K$7*卓尔金历!$O$8),0),-卓尔金历!$N$11))+MIN(MAX(((B3762-B3761)/B3761)/($K$7*卓尔金历!$O$8),0),卓尔金历!$N$11),0),1)</f>
        <v>1</v>
      </c>
      <c r="M3762">
        <f t="shared" si="475"/>
        <v>969213.31201947061</v>
      </c>
      <c r="N3762">
        <f t="shared" si="476"/>
        <v>3.4626768412333982E-2</v>
      </c>
      <c r="O3762">
        <f t="shared" si="478"/>
        <v>3.7807171483305174E-2</v>
      </c>
      <c r="P3762">
        <f t="shared" si="479"/>
        <v>0.12859895807315233</v>
      </c>
      <c r="Q3762">
        <f t="shared" si="477"/>
        <v>6126.0633921580238</v>
      </c>
    </row>
    <row r="3763" spans="1:17">
      <c r="A3763" s="842">
        <v>44165</v>
      </c>
      <c r="B3763">
        <v>19328.217079999999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471"/>
        <v>2.9812541721515062</v>
      </c>
      <c r="G3763">
        <f>LN(F3763/参数实验室!$E$58)/参数实验室!$E$59</f>
        <v>0.38279117960818454</v>
      </c>
      <c r="H3763" s="905">
        <f>INDEX(神经网络!$F$10:$BN$70,MATCH(ROUND(G3763*2,1)/2,神经网络!$D$10:$D$70,0),MATCH(ROUND(E3763*2,1)/2,神经网络!$F$8:$BN$8,0))</f>
        <v>2.3932293713072395</v>
      </c>
      <c r="I3763">
        <f t="shared" si="472"/>
        <v>9716538.9526536539</v>
      </c>
      <c r="J3763">
        <f t="shared" si="473"/>
        <v>7712.4684090817946</v>
      </c>
      <c r="K3763">
        <f t="shared" si="474"/>
        <v>1259.8481364555053</v>
      </c>
      <c r="L3763">
        <f>MIN(MAX(L3762*(1+MAX(MIN(((B3763-B3762)/B3762)/($K$7*卓尔金历!$O$8),0),-卓尔金历!$N$11))+MIN(MAX(((B3763-B3762)/B3762)/($K$7*卓尔金历!$O$8),0),卓尔金历!$N$11),0),1)</f>
        <v>1</v>
      </c>
      <c r="M3763">
        <f t="shared" si="475"/>
        <v>1114159.470527973</v>
      </c>
      <c r="N3763">
        <f t="shared" si="476"/>
        <v>6.6735786042305414E-2</v>
      </c>
      <c r="O3763">
        <f t="shared" si="478"/>
        <v>3.9222398127640327E-2</v>
      </c>
      <c r="P3763">
        <f t="shared" si="479"/>
        <v>1.7712910615252504E-2</v>
      </c>
      <c r="Q3763">
        <f t="shared" si="477"/>
        <v>6243.8799352445112</v>
      </c>
    </row>
    <row r="3764" spans="1:17">
      <c r="A3764" s="842">
        <v>44166</v>
      </c>
      <c r="B3764">
        <v>19296.419839999999</v>
      </c>
      <c r="C3764">
        <v>56598.925860000003</v>
      </c>
      <c r="D3764">
        <v>2.5129069999999998</v>
      </c>
      <c r="E3764">
        <f>LN(D3764/参数实验室!$E$53)/参数实验室!$E$55</f>
        <v>0.39410383051208864</v>
      </c>
      <c r="F3764">
        <f t="shared" si="471"/>
        <v>2.9331309294315191</v>
      </c>
      <c r="G3764">
        <f>LN(F3764/参数实验室!$E$58)/参数实验室!$E$59</f>
        <v>0.37424989070301995</v>
      </c>
      <c r="H3764" s="905">
        <f>INDEX(神经网络!$F$10:$BN$70,MATCH(ROUND(G3764*2,1)/2,神经网络!$D$10:$D$70,0),MATCH(ROUND(E3764*2,1)/2,神经网络!$F$8:$BN$8,0))</f>
        <v>2.2830232292754435</v>
      </c>
      <c r="I3764">
        <f t="shared" si="472"/>
        <v>9678283.481910428</v>
      </c>
      <c r="J3764">
        <f t="shared" si="473"/>
        <v>7699.780471649131</v>
      </c>
      <c r="K3764">
        <f t="shared" si="474"/>
        <v>1256.9557687451243</v>
      </c>
      <c r="L3764">
        <f>MIN(MAX(L3763*(1+MAX(MIN(((B3764-B3763)/B3763)/($K$7*卓尔金历!$O$8),0),-卓尔金历!$N$11))+MIN(MAX(((B3764-B3763)/B3763)/($K$7*卓尔金历!$O$8),0),卓尔金历!$N$11),0),1)</f>
        <v>0.95159347116557946</v>
      </c>
      <c r="M3764">
        <f t="shared" si="475"/>
        <v>1109772.8576367202</v>
      </c>
      <c r="N3764">
        <f t="shared" si="476"/>
        <v>-1.645120181980069E-3</v>
      </c>
      <c r="O3764">
        <f t="shared" si="478"/>
        <v>3.9336905738431419E-2</v>
      </c>
      <c r="P3764">
        <f t="shared" si="479"/>
        <v>1</v>
      </c>
      <c r="Q3764">
        <f t="shared" si="477"/>
        <v>6243.4444971420326</v>
      </c>
    </row>
    <row r="3765" spans="1:17">
      <c r="A3765" s="842">
        <v>44167</v>
      </c>
      <c r="B3765">
        <v>18933.078160000001</v>
      </c>
      <c r="C3765">
        <v>55267.679580000004</v>
      </c>
      <c r="D3765">
        <v>2.5519769999999999</v>
      </c>
      <c r="E3765">
        <f>LN(D3765/参数实验室!$E$53)/参数实验室!$E$55</f>
        <v>0.41230518458716847</v>
      </c>
      <c r="F3765">
        <f t="shared" si="471"/>
        <v>2.9191069256115085</v>
      </c>
      <c r="G3765">
        <f>LN(F3765/参数实验室!$E$58)/参数实验室!$E$59</f>
        <v>0.37173441905720145</v>
      </c>
      <c r="H3765" s="905">
        <f>INDEX(神经网络!$F$10:$BN$70,MATCH(ROUND(G3765*2,1)/2,神经网络!$D$10:$D$70,0),MATCH(ROUND(E3765*2,1)/2,神经网络!$F$8:$BN$8,0))</f>
        <v>2.2830232292754435</v>
      </c>
      <c r="I3765">
        <f t="shared" si="472"/>
        <v>9262231.9271542728</v>
      </c>
      <c r="J3765">
        <f t="shared" si="473"/>
        <v>7554.7975579585382</v>
      </c>
      <c r="K3765">
        <f t="shared" si="474"/>
        <v>1226.0066343401952</v>
      </c>
      <c r="L3765">
        <f>MIN(MAX(L3764*(1+MAX(MIN(((B3765-B3764)/B3764)/($K$7*卓尔金历!$O$8),0),-卓尔金历!$N$11))+MIN(MAX(((B3765-B3764)/B3764)/($K$7*卓尔金历!$O$8),0),卓尔金历!$N$11),0),1)</f>
        <v>0.42436816848483588</v>
      </c>
      <c r="M3765">
        <f t="shared" si="475"/>
        <v>1064375.1040608701</v>
      </c>
      <c r="N3765">
        <f t="shared" si="476"/>
        <v>-1.88294866619153E-2</v>
      </c>
      <c r="O3765">
        <f t="shared" si="478"/>
        <v>3.9568094353216461E-2</v>
      </c>
      <c r="P3765">
        <f t="shared" si="479"/>
        <v>0.81114746796139148</v>
      </c>
      <c r="Q3765">
        <f t="shared" si="477"/>
        <v>5975.0503345898778</v>
      </c>
    </row>
    <row r="3766" spans="1:17">
      <c r="A3766" s="842">
        <v>44168</v>
      </c>
      <c r="B3766">
        <v>19539.629140000001</v>
      </c>
      <c r="C3766">
        <v>54659.12816</v>
      </c>
      <c r="D3766">
        <v>2.5749590000000002</v>
      </c>
      <c r="E3766">
        <f>LN(D3766/参数实验室!$E$53)/参数实验室!$E$55</f>
        <v>0.42288197768772262</v>
      </c>
      <c r="F3766">
        <f t="shared" si="471"/>
        <v>2.7973472663360894</v>
      </c>
      <c r="G3766">
        <f>LN(F3766/参数实验室!$E$58)/参数实验室!$E$59</f>
        <v>0.34937240431069866</v>
      </c>
      <c r="H3766" s="905">
        <f>INDEX(神经网络!$F$10:$BN$70,MATCH(ROUND(G3766*2,1)/2,神经网络!$D$10:$D$70,0),MATCH(ROUND(E3766*2,1)/2,神经网络!$F$8:$BN$8,0))</f>
        <v>2.2830232292754435</v>
      </c>
      <c r="I3766">
        <f t="shared" si="472"/>
        <v>9939673.8404597789</v>
      </c>
      <c r="J3766">
        <f t="shared" si="473"/>
        <v>7796.827397150907</v>
      </c>
      <c r="K3766">
        <f t="shared" si="474"/>
        <v>1274.8356907441487</v>
      </c>
      <c r="L3766">
        <f>MIN(MAX(L3765*(1+MAX(MIN(((B3766-B3765)/B3765)/($K$7*卓尔金历!$O$8),0),-卓尔金历!$N$11))+MIN(MAX(((B3766-B3765)/B3765)/($K$7*卓尔金历!$O$8),0),卓尔金历!$N$11),0),1)</f>
        <v>1</v>
      </c>
      <c r="M3766">
        <f t="shared" si="475"/>
        <v>1097411.5956211207</v>
      </c>
      <c r="N3766">
        <f t="shared" si="476"/>
        <v>3.2036575081671764E-2</v>
      </c>
      <c r="O3766">
        <f t="shared" si="478"/>
        <v>3.9643290125330279E-2</v>
      </c>
      <c r="P3766">
        <f t="shared" si="479"/>
        <v>0.26104130380328999</v>
      </c>
      <c r="Q3766">
        <f t="shared" si="477"/>
        <v>6329.5352804044096</v>
      </c>
    </row>
    <row r="3767" spans="1:17">
      <c r="A3767" s="842">
        <v>44169</v>
      </c>
      <c r="B3767">
        <v>18964.38795</v>
      </c>
      <c r="C3767">
        <v>55212.266739999999</v>
      </c>
      <c r="D3767">
        <v>2.4723009999999999</v>
      </c>
      <c r="E3767">
        <f>LN(D3767/参数实验室!$E$53)/参数实验室!$E$55</f>
        <v>0.37488452423595553</v>
      </c>
      <c r="F3767">
        <f t="shared" si="471"/>
        <v>2.9113656019676606</v>
      </c>
      <c r="G3767">
        <f>LN(F3767/参数实验室!$E$58)/参数实验室!$E$59</f>
        <v>0.37034068385593716</v>
      </c>
      <c r="H3767" s="905">
        <f>INDEX(神经网络!$F$10:$BN$70,MATCH(ROUND(G3767*2,1)/2,神经网络!$D$10:$D$70,0),MATCH(ROUND(E3767*2,1)/2,神经网络!$F$8:$BN$8,0))</f>
        <v>2.2025568177795667</v>
      </c>
      <c r="I3767">
        <f t="shared" si="472"/>
        <v>9271612.8339358866</v>
      </c>
      <c r="J3767">
        <f t="shared" si="473"/>
        <v>7567.2909899843935</v>
      </c>
      <c r="K3767">
        <f t="shared" si="474"/>
        <v>1225.2221893154669</v>
      </c>
      <c r="L3767">
        <f>MIN(MAX(L3766*(1+MAX(MIN(((B3767-B3766)/B3766)/($K$7*卓尔金历!$O$8),0),-卓尔金历!$N$11))+MIN(MAX(((B3767-B3766)/B3766)/($K$7*卓尔金历!$O$8),0),卓尔金历!$N$11),0),1)</f>
        <v>0.13375653695451961</v>
      </c>
      <c r="M3767">
        <f t="shared" si="475"/>
        <v>1023652.8479087587</v>
      </c>
      <c r="N3767">
        <f t="shared" si="476"/>
        <v>-2.9439718936241827E-2</v>
      </c>
      <c r="O3767">
        <f t="shared" si="478"/>
        <v>4.0460895673816784E-2</v>
      </c>
      <c r="P3767">
        <f t="shared" si="479"/>
        <v>0.37024073034333915</v>
      </c>
      <c r="Q3767">
        <f t="shared" si="477"/>
        <v>6218.4836229883831</v>
      </c>
    </row>
    <row r="3768" spans="1:17">
      <c r="A3768" s="842">
        <v>44170</v>
      </c>
      <c r="B3768">
        <v>19092.68909</v>
      </c>
      <c r="C3768">
        <v>55330.586739999999</v>
      </c>
      <c r="D3768">
        <v>2.5190969999999999</v>
      </c>
      <c r="E3768">
        <f>LN(D3768/参数实验室!$E$53)/参数实验室!$E$55</f>
        <v>0.39700632274527664</v>
      </c>
      <c r="F3768">
        <f t="shared" si="471"/>
        <v>2.8979986255042505</v>
      </c>
      <c r="G3768">
        <f>LN(F3768/参数实验室!$E$58)/参数实验室!$E$59</f>
        <v>0.36792536825614341</v>
      </c>
      <c r="H3768" s="905">
        <f>INDEX(神经网络!$F$10:$BN$70,MATCH(ROUND(G3768*2,1)/2,神经网络!$D$10:$D$70,0),MATCH(ROUND(E3768*2,1)/2,神经网络!$F$8:$BN$8,0))</f>
        <v>2.2830232292754435</v>
      </c>
      <c r="I3768">
        <f t="shared" si="472"/>
        <v>9409770.2151776422</v>
      </c>
      <c r="J3768">
        <f t="shared" si="473"/>
        <v>7618.4865288695137</v>
      </c>
      <c r="K3768">
        <f t="shared" si="474"/>
        <v>1235.1232990332442</v>
      </c>
      <c r="L3768">
        <f>MIN(MAX(L3767*(1+MAX(MIN(((B3768-B3767)/B3767)/($K$7*卓尔金历!$O$8),0),-卓尔金历!$N$11))+MIN(MAX(((B3768-B3767)/B3767)/($K$7*卓尔金历!$O$8),0),卓尔金历!$N$11),0),1)</f>
        <v>0.33282295188017874</v>
      </c>
      <c r="M3768">
        <f t="shared" si="475"/>
        <v>1025693.1126282394</v>
      </c>
      <c r="N3768">
        <f t="shared" si="476"/>
        <v>6.76537204038792E-3</v>
      </c>
      <c r="O3768">
        <f t="shared" si="478"/>
        <v>4.0250171590360193E-2</v>
      </c>
      <c r="P3768">
        <f t="shared" si="479"/>
        <v>1</v>
      </c>
      <c r="Q3768">
        <f t="shared" si="477"/>
        <v>6252.7909982956817</v>
      </c>
    </row>
    <row r="3769" spans="1:17">
      <c r="A3769" s="842">
        <v>44171</v>
      </c>
      <c r="B3769">
        <v>19136.765319999999</v>
      </c>
      <c r="C3769">
        <v>55966.623010000003</v>
      </c>
      <c r="D3769">
        <v>2.5472299999999999</v>
      </c>
      <c r="E3769">
        <f>LN(D3769/参数实验室!$E$53)/参数实验室!$E$55</f>
        <v>0.41010865078615671</v>
      </c>
      <c r="F3769">
        <f t="shared" si="471"/>
        <v>2.9245602417200991</v>
      </c>
      <c r="G3769">
        <f>LN(F3769/参数实验室!$E$58)/参数实验室!$E$59</f>
        <v>0.37271400798884285</v>
      </c>
      <c r="H3769" s="905">
        <f>INDEX(神经网络!$F$10:$BN$70,MATCH(ROUND(G3769*2,1)/2,神经网络!$D$10:$D$70,0),MATCH(ROUND(E3769*2,1)/2,神经网络!$F$8:$BN$8,0))</f>
        <v>2.2830232292754435</v>
      </c>
      <c r="I3769">
        <f t="shared" si="472"/>
        <v>9459363.9355202913</v>
      </c>
      <c r="J3769">
        <f t="shared" si="473"/>
        <v>7636.0741071784396</v>
      </c>
      <c r="K3769">
        <f t="shared" si="474"/>
        <v>1238.7731971626406</v>
      </c>
      <c r="L3769">
        <f>MIN(MAX(L3768*(1+MAX(MIN(((B3769-B3768)/B3768)/($K$7*卓尔金历!$O$8),0),-卓尔金历!$N$11))+MIN(MAX(((B3769-B3768)/B3768)/($K$7*卓尔金历!$O$8),0),卓尔金历!$N$11),0),1)</f>
        <v>0.40075014217979543</v>
      </c>
      <c r="M3769">
        <f t="shared" si="475"/>
        <v>1027492.3082185044</v>
      </c>
      <c r="N3769">
        <f t="shared" si="476"/>
        <v>2.3085396610309939E-3</v>
      </c>
      <c r="O3769">
        <f t="shared" si="478"/>
        <v>4.0264858627001833E-2</v>
      </c>
      <c r="P3769">
        <f t="shared" si="479"/>
        <v>1</v>
      </c>
      <c r="Q3769">
        <f t="shared" si="477"/>
        <v>6285.7460185607169</v>
      </c>
    </row>
    <row r="3770" spans="1:17">
      <c r="A3770" s="842">
        <v>44172</v>
      </c>
      <c r="B3770">
        <v>19268.325819999998</v>
      </c>
      <c r="C3770">
        <v>55826.944779999998</v>
      </c>
      <c r="D3770">
        <v>2.517487</v>
      </c>
      <c r="E3770">
        <f>LN(D3770/参数实验室!$E$53)/参数实验室!$E$55</f>
        <v>0.39625208027161163</v>
      </c>
      <c r="F3770">
        <f t="shared" si="471"/>
        <v>2.8973427842938562</v>
      </c>
      <c r="G3770">
        <f>LN(F3770/参数实验室!$E$58)/参数实验室!$E$59</f>
        <v>0.36780657597523225</v>
      </c>
      <c r="H3770" s="905">
        <f>INDEX(神经网络!$F$10:$BN$70,MATCH(ROUND(G3770*2,1)/2,神经网络!$D$10:$D$70,0),MATCH(ROUND(E3770*2,1)/2,神经网络!$F$8:$BN$8,0))</f>
        <v>2.2830232292754435</v>
      </c>
      <c r="I3770">
        <f t="shared" si="472"/>
        <v>9607830.7017989196</v>
      </c>
      <c r="J3770">
        <f t="shared" si="473"/>
        <v>7688.5702166712763</v>
      </c>
      <c r="K3770">
        <f t="shared" si="474"/>
        <v>1249.6251488951839</v>
      </c>
      <c r="L3770">
        <f>MIN(MAX(L3769*(1+MAX(MIN(((B3770-B3769)/B3769)/($K$7*卓尔金历!$O$8),0),-卓尔金历!$N$11))+MIN(MAX(((B3770-B3769)/B3769)/($K$7*卓尔金历!$O$8),0),卓尔金历!$N$11),0),1)</f>
        <v>0.60303496304436965</v>
      </c>
      <c r="M3770">
        <f t="shared" si="475"/>
        <v>1033955.0912980281</v>
      </c>
      <c r="N3770">
        <f t="shared" si="476"/>
        <v>6.8747511818261463E-3</v>
      </c>
      <c r="O3770">
        <f t="shared" si="478"/>
        <v>4.0088014353054278E-2</v>
      </c>
      <c r="P3770">
        <f t="shared" si="479"/>
        <v>1</v>
      </c>
      <c r="Q3770">
        <f t="shared" si="477"/>
        <v>6384.4021640886604</v>
      </c>
    </row>
    <row r="3771" spans="1:17">
      <c r="A3771" s="842">
        <v>44173</v>
      </c>
      <c r="B3771">
        <v>18830.054919999999</v>
      </c>
      <c r="C3771">
        <v>55613.516889999999</v>
      </c>
      <c r="D3771">
        <v>2.403413</v>
      </c>
      <c r="E3771">
        <f>LN(D3771/参数实验室!$E$53)/参数实验室!$E$55</f>
        <v>0.34154530460033505</v>
      </c>
      <c r="F3771">
        <f t="shared" si="471"/>
        <v>2.9534442212874863</v>
      </c>
      <c r="G3771">
        <f>LN(F3771/参数实验室!$E$58)/参数实验室!$E$59</f>
        <v>0.37787221961413597</v>
      </c>
      <c r="H3771" s="905">
        <f>INDEX(神经网络!$F$10:$BN$70,MATCH(ROUND(G3771*2,1)/2,神经网络!$D$10:$D$70,0),MATCH(ROUND(E3771*2,1)/2,神经网络!$F$8:$BN$8,0))</f>
        <v>2.2409313853744353</v>
      </c>
      <c r="I3771">
        <f t="shared" si="472"/>
        <v>9108906.7812613435</v>
      </c>
      <c r="J3771">
        <f t="shared" si="473"/>
        <v>7513.6885678942926</v>
      </c>
      <c r="K3771">
        <f t="shared" si="474"/>
        <v>1212.3082689617131</v>
      </c>
      <c r="L3771">
        <f>MIN(MAX(L3770*(1+MAX(MIN(((B3771-B3770)/B3770)/($K$7*卓尔金历!$O$8),0),-卓尔金历!$N$11))+MIN(MAX(((B3771-B3770)/B3770)/($K$7*卓尔金历!$O$8),0),卓尔金历!$N$11),0),1)</f>
        <v>0.19943840145021657</v>
      </c>
      <c r="M3771">
        <f t="shared" si="475"/>
        <v>1001576.8576120761</v>
      </c>
      <c r="N3771">
        <f t="shared" si="476"/>
        <v>-2.2745665819346186E-2</v>
      </c>
      <c r="O3771">
        <f t="shared" si="478"/>
        <v>3.9298055148893743E-2</v>
      </c>
      <c r="P3771">
        <f t="shared" si="479"/>
        <v>0.60880857383284537</v>
      </c>
      <c r="Q3771">
        <f t="shared" si="477"/>
        <v>6052.8672883336903</v>
      </c>
    </row>
    <row r="3772" spans="1:17">
      <c r="A3772" s="842">
        <v>44174</v>
      </c>
      <c r="B3772">
        <v>18376.255379999999</v>
      </c>
      <c r="C3772">
        <v>57354.724340000001</v>
      </c>
      <c r="D3772">
        <v>2.422361</v>
      </c>
      <c r="E3772">
        <f>LN(D3772/参数实验室!$E$53)/参数实验室!$E$55</f>
        <v>0.35080975807163267</v>
      </c>
      <c r="F3772">
        <f t="shared" si="471"/>
        <v>3.1211323065537417</v>
      </c>
      <c r="G3772">
        <f>LN(F3772/参数实验室!$E$58)/参数实验室!$E$59</f>
        <v>0.40685667153061933</v>
      </c>
      <c r="H3772" s="905">
        <f>INDEX(神经网络!$F$10:$BN$70,MATCH(ROUND(G3772*2,1)/2,神经网络!$D$10:$D$70,0),MATCH(ROUND(E3772*2,1)/2,神经网络!$F$8:$BN$8,0))</f>
        <v>2.2409313853744353</v>
      </c>
      <c r="I3772">
        <f t="shared" si="472"/>
        <v>8616972.2810887862</v>
      </c>
      <c r="J3772">
        <f t="shared" si="473"/>
        <v>7332.6105821794372</v>
      </c>
      <c r="K3772">
        <f t="shared" si="474"/>
        <v>1175.1574946623723</v>
      </c>
      <c r="L3772">
        <f>MIN(MAX(L3771*(1+MAX(MIN(((B3772-B3771)/B3771)/($K$7*卓尔金历!$O$8),0),-卓尔金历!$N$11))+MIN(MAX(((B3772-B3771)/B3771)/($K$7*卓尔金历!$O$8),0),卓尔金历!$N$11),0),1)</f>
        <v>5.8012954465710954E-2</v>
      </c>
      <c r="M3772">
        <f t="shared" si="475"/>
        <v>990789.02772352775</v>
      </c>
      <c r="N3772">
        <f t="shared" si="476"/>
        <v>-2.4099745960804664E-2</v>
      </c>
      <c r="O3772">
        <f t="shared" si="478"/>
        <v>3.9213921612138797E-2</v>
      </c>
      <c r="P3772">
        <f t="shared" si="479"/>
        <v>0.54526007558672174</v>
      </c>
      <c r="Q3772">
        <f t="shared" si="477"/>
        <v>5853.8536059121652</v>
      </c>
    </row>
    <row r="3773" spans="1:17">
      <c r="A3773" s="842">
        <v>44175</v>
      </c>
      <c r="B3773">
        <v>18146.058489999999</v>
      </c>
      <c r="C3773">
        <v>58021.42398</v>
      </c>
      <c r="D3773">
        <v>2.3823543300000001</v>
      </c>
      <c r="E3773">
        <f>LN(D3773/参数实验室!$E$53)/参数实验室!$E$55</f>
        <v>0.33116277119178383</v>
      </c>
      <c r="F3773">
        <f t="shared" si="471"/>
        <v>3.1974670428828755</v>
      </c>
      <c r="G3773">
        <f>LN(F3773/参数实验室!$E$58)/参数实验室!$E$59</f>
        <v>0.41953876833133763</v>
      </c>
      <c r="H3773" s="905">
        <f>INDEX(神经网络!$F$10:$BN$70,MATCH(ROUND(G3773*2,1)/2,神经网络!$D$10:$D$70,0),MATCH(ROUND(E3773*2,1)/2,神经网络!$F$8:$BN$8,0))</f>
        <v>2.2409313853744353</v>
      </c>
      <c r="I3773">
        <f t="shared" si="472"/>
        <v>8375077.9507240159</v>
      </c>
      <c r="J3773">
        <f t="shared" si="473"/>
        <v>7240.7559514783488</v>
      </c>
      <c r="K3773">
        <f t="shared" si="474"/>
        <v>1156.6579521319279</v>
      </c>
      <c r="L3773">
        <f>MIN(MAX(L3772*(1+MAX(MIN(((B3773-B3772)/B3772)/($K$7*卓尔金历!$O$8),0),-卓尔金历!$N$11))+MIN(MAX(((B3773-B3772)/B3772)/($K$7*卓尔金历!$O$8),0),卓尔金历!$N$11),0),1)</f>
        <v>3.6629703716283969E-2</v>
      </c>
      <c r="M3773">
        <f t="shared" si="475"/>
        <v>989175.49727437459</v>
      </c>
      <c r="N3773">
        <f t="shared" si="476"/>
        <v>-1.2526866069272013E-2</v>
      </c>
      <c r="O3773">
        <f t="shared" si="478"/>
        <v>3.9267670104453825E-2</v>
      </c>
      <c r="P3773">
        <f t="shared" si="479"/>
        <v>1</v>
      </c>
      <c r="Q3773">
        <f t="shared" si="477"/>
        <v>5764.251843898136</v>
      </c>
    </row>
    <row r="3774" spans="1:17">
      <c r="A3774" s="842">
        <v>44176</v>
      </c>
      <c r="B3774">
        <v>18123.04508</v>
      </c>
      <c r="C3774">
        <v>58382.854290000003</v>
      </c>
      <c r="D3774">
        <v>2.3480369900000002</v>
      </c>
      <c r="E3774">
        <f>LN(D3774/参数实验室!$E$53)/参数实验室!$E$55</f>
        <v>0.31404507384629055</v>
      </c>
      <c r="F3774">
        <f t="shared" si="471"/>
        <v>3.221470455559889</v>
      </c>
      <c r="G3774">
        <f>LN(F3774/参数实验室!$E$58)/参数实验室!$E$59</f>
        <v>0.42346413663974408</v>
      </c>
      <c r="H3774" s="905">
        <f>INDEX(神经网络!$F$10:$BN$70,MATCH(ROUND(G3774*2,1)/2,神经网络!$D$10:$D$70,0),MATCH(ROUND(E3774*2,1)/2,神经网络!$F$8:$BN$8,0))</f>
        <v>2.1575616651709604</v>
      </c>
      <c r="I3774">
        <f t="shared" si="472"/>
        <v>8351275.8063309435</v>
      </c>
      <c r="J3774">
        <f t="shared" si="473"/>
        <v>7231.5729938948534</v>
      </c>
      <c r="K3774">
        <f t="shared" si="474"/>
        <v>1154.835305317582</v>
      </c>
      <c r="L3774">
        <f>MIN(MAX(L3773*(1+MAX(MIN(((B3774-B3773)/B3773)/($K$7*卓尔金历!$O$8),0),-卓尔金历!$N$11))+MIN(MAX(((B3774-B3773)/B3773)/($K$7*卓尔金历!$O$8),0),卓尔金历!$N$11),0),1)</f>
        <v>3.526279854952527E-2</v>
      </c>
      <c r="M3774">
        <f t="shared" si="475"/>
        <v>989072.52175682643</v>
      </c>
      <c r="N3774">
        <f t="shared" si="476"/>
        <v>-1.2682318869787555E-3</v>
      </c>
      <c r="O3774">
        <f t="shared" si="478"/>
        <v>3.8651991865684604E-2</v>
      </c>
      <c r="P3774">
        <f t="shared" si="479"/>
        <v>1</v>
      </c>
      <c r="Q3774">
        <f t="shared" si="477"/>
        <v>5747.8697211867129</v>
      </c>
    </row>
    <row r="3775" spans="1:17">
      <c r="A3775" s="842">
        <v>44177</v>
      </c>
      <c r="B3775">
        <v>18418.19066</v>
      </c>
      <c r="C3775">
        <v>59507.56465</v>
      </c>
      <c r="D3775">
        <v>2.4383350400000001</v>
      </c>
      <c r="E3775">
        <f>LN(D3775/参数实验室!$E$53)/参数实验室!$E$55</f>
        <v>0.35856399458410415</v>
      </c>
      <c r="F3775">
        <f t="shared" si="471"/>
        <v>3.2309126204908121</v>
      </c>
      <c r="G3775">
        <f>LN(F3775/参数实验室!$E$58)/参数实验室!$E$59</f>
        <v>0.42500023947756188</v>
      </c>
      <c r="H3775" s="905">
        <f>INDEX(神经网络!$F$10:$BN$70,MATCH(ROUND(G3775*2,1)/2,神经网络!$D$10:$D$70,0),MATCH(ROUND(E3775*2,1)/2,神经网络!$F$8:$BN$8,0))</f>
        <v>2.2830121594727277</v>
      </c>
      <c r="I3775">
        <f t="shared" si="472"/>
        <v>8644717.0515487138</v>
      </c>
      <c r="J3775">
        <f t="shared" si="473"/>
        <v>7349.3438649694308</v>
      </c>
      <c r="K3775">
        <f t="shared" si="474"/>
        <v>1176.2569843484484</v>
      </c>
      <c r="L3775">
        <f>MIN(MAX(L3774*(1+MAX(MIN(((B3775-B3774)/B3774)/($K$7*卓尔金历!$O$8),0),-卓尔金历!$N$11))+MIN(MAX(((B3775-B3774)/B3774)/($K$7*卓尔金历!$O$8),0),卓尔金历!$N$11),0),1)</f>
        <v>0.51445685624949211</v>
      </c>
      <c r="M3775">
        <f t="shared" si="475"/>
        <v>990298.02155136014</v>
      </c>
      <c r="N3775">
        <f t="shared" si="476"/>
        <v>1.6285650601052321E-2</v>
      </c>
      <c r="O3775">
        <f t="shared" si="478"/>
        <v>3.8807852569445293E-2</v>
      </c>
      <c r="P3775">
        <f t="shared" si="479"/>
        <v>0.94055321689391391</v>
      </c>
      <c r="Q3775">
        <f t="shared" si="477"/>
        <v>5949.8343176685976</v>
      </c>
    </row>
    <row r="3776" spans="1:17">
      <c r="A3776" s="842">
        <v>44178</v>
      </c>
      <c r="B3776">
        <v>19223.68489</v>
      </c>
      <c r="C3776">
        <v>58836.134129999999</v>
      </c>
      <c r="D3776">
        <v>2.4641164299999998</v>
      </c>
      <c r="E3776">
        <f>LN(D3776/参数实验室!$E$53)/参数实验室!$E$55</f>
        <v>0.37097246372133186</v>
      </c>
      <c r="F3776">
        <f t="shared" si="471"/>
        <v>3.0606064584738415</v>
      </c>
      <c r="G3776">
        <f>LN(F3776/参数实验室!$E$58)/参数实验室!$E$59</f>
        <v>0.39657857584765521</v>
      </c>
      <c r="H3776" s="905">
        <f>INDEX(神经网络!$F$10:$BN$70,MATCH(ROUND(G3776*2,1)/2,神经网络!$D$10:$D$70,0),MATCH(ROUND(E3776*2,1)/2,神经网络!$F$8:$BN$8,0))</f>
        <v>2.2409313853744353</v>
      </c>
      <c r="I3776">
        <f t="shared" si="472"/>
        <v>9507843.6039705966</v>
      </c>
      <c r="J3776">
        <f t="shared" si="473"/>
        <v>7670.7573081680239</v>
      </c>
      <c r="K3776">
        <f t="shared" si="474"/>
        <v>1239.4921677220052</v>
      </c>
      <c r="L3776">
        <f>MIN(MAX(L3775*(1+MAX(MIN(((B3776-B3775)/B3775)/($K$7*卓尔金历!$O$8),0),-卓尔金历!$N$11))+MIN(MAX(((B3776-B3775)/B3775)/($K$7*卓尔金历!$O$8),0),卓尔金历!$N$11),0),1)</f>
        <v>1</v>
      </c>
      <c r="M3776">
        <f t="shared" si="475"/>
        <v>1041165.3073461407</v>
      </c>
      <c r="N3776">
        <f t="shared" si="476"/>
        <v>4.3733624266869234E-2</v>
      </c>
      <c r="O3776">
        <f t="shared" si="478"/>
        <v>3.9445246692292622E-2</v>
      </c>
      <c r="P3776">
        <f t="shared" si="479"/>
        <v>3.480273899676118E-2</v>
      </c>
      <c r="Q3776">
        <f t="shared" si="477"/>
        <v>6508.577117182208</v>
      </c>
    </row>
    <row r="3777" spans="1:17">
      <c r="A3777" s="842">
        <v>44179</v>
      </c>
      <c r="B3777">
        <v>19230.07647</v>
      </c>
      <c r="C3777">
        <v>58726.065210000001</v>
      </c>
      <c r="D3777">
        <v>2.4742366140000001</v>
      </c>
      <c r="E3777">
        <f>LN(D3777/参数实验室!$E$53)/参数实验室!$E$55</f>
        <v>0.37580781530956159</v>
      </c>
      <c r="F3777">
        <f t="shared" si="471"/>
        <v>3.0538654020235416</v>
      </c>
      <c r="G3777">
        <f>LN(F3777/参数实验室!$E$58)/参数实验室!$E$59</f>
        <v>0.39542129775503937</v>
      </c>
      <c r="H3777" s="905">
        <f>INDEX(神经网络!$F$10:$BN$70,MATCH(ROUND(G3777*2,1)/2,神经网络!$D$10:$D$70,0),MATCH(ROUND(E3777*2,1)/2,神经网络!$F$8:$BN$8,0))</f>
        <v>2.3213993968010507</v>
      </c>
      <c r="I3777">
        <f t="shared" si="472"/>
        <v>9514927.6631180234</v>
      </c>
      <c r="J3777">
        <f t="shared" si="473"/>
        <v>7673.3077171700579</v>
      </c>
      <c r="K3777">
        <f t="shared" si="474"/>
        <v>1240.0034005969933</v>
      </c>
      <c r="L3777">
        <f>MIN(MAX(L3776*(1+MAX(MIN(((B3777-B3776)/B3776)/($K$7*卓尔金历!$O$8),0),-卓尔金历!$N$11))+MIN(MAX(((B3777-B3776)/B3776)/($K$7*卓尔金历!$O$8),0),卓尔金历!$N$11),0),1)</f>
        <v>1</v>
      </c>
      <c r="M3777">
        <f t="shared" si="475"/>
        <v>1041941.0538694017</v>
      </c>
      <c r="N3777">
        <f t="shared" si="476"/>
        <v>3.3248464259442621E-4</v>
      </c>
      <c r="O3777">
        <f t="shared" si="478"/>
        <v>3.9445511073779901E-2</v>
      </c>
      <c r="P3777">
        <f t="shared" si="479"/>
        <v>1</v>
      </c>
      <c r="Q3777">
        <f t="shared" si="477"/>
        <v>6508.7458888836927</v>
      </c>
    </row>
    <row r="3778" spans="1:17">
      <c r="A3778" s="842">
        <v>44180</v>
      </c>
      <c r="B3778">
        <v>19437.93332</v>
      </c>
      <c r="C3778">
        <v>59133.400130000002</v>
      </c>
      <c r="D3778">
        <v>2.4840719400000002</v>
      </c>
      <c r="E3778">
        <f>LN(D3778/参数实验室!$E$53)/参数实验室!$E$55</f>
        <v>0.38048815048680801</v>
      </c>
      <c r="F3778">
        <f t="shared" si="471"/>
        <v>3.042164985161087</v>
      </c>
      <c r="G3778">
        <f>LN(F3778/参数实验室!$E$58)/参数实验室!$E$59</f>
        <v>0.39340653790413921</v>
      </c>
      <c r="H3778" s="905">
        <f>INDEX(神经网络!$F$10:$BN$70,MATCH(ROUND(G3778*2,1)/2,神经网络!$D$10:$D$70,0),MATCH(ROUND(E3778*2,1)/2,神经网络!$F$8:$BN$8,0))</f>
        <v>2.3213993968010507</v>
      </c>
      <c r="I3778">
        <f t="shared" si="472"/>
        <v>9753675.0837929603</v>
      </c>
      <c r="J3778">
        <f t="shared" si="473"/>
        <v>7756.2480826782175</v>
      </c>
      <c r="K3778">
        <f t="shared" si="474"/>
        <v>1257.5248986137426</v>
      </c>
      <c r="L3778">
        <f>MIN(MAX(L3777*(1+MAX(MIN(((B3778-B3777)/B3777)/($K$7*卓尔金历!$O$8),0),-卓尔金历!$N$11))+MIN(MAX(((B3778-B3777)/B3777)/($K$7*卓尔金历!$O$8),0),卓尔金历!$N$11),0),1)</f>
        <v>1</v>
      </c>
      <c r="M3778">
        <f t="shared" si="475"/>
        <v>1068085.3134911428</v>
      </c>
      <c r="N3778">
        <f t="shared" si="476"/>
        <v>1.0808945576699525E-2</v>
      </c>
      <c r="O3778">
        <f t="shared" si="478"/>
        <v>3.7526790177715888E-2</v>
      </c>
      <c r="P3778">
        <f t="shared" si="479"/>
        <v>1</v>
      </c>
      <c r="Q3778">
        <f t="shared" si="477"/>
        <v>6672.062557997534</v>
      </c>
    </row>
    <row r="3779" spans="1:17">
      <c r="A3779" s="842">
        <v>44181</v>
      </c>
      <c r="B3779">
        <v>20703.023209999999</v>
      </c>
      <c r="C3779">
        <v>59828.398930000003</v>
      </c>
      <c r="D3779">
        <v>2.70395115</v>
      </c>
      <c r="E3779">
        <f>LN(D3779/参数实验室!$E$53)/参数实验室!$E$55</f>
        <v>0.48054888316024796</v>
      </c>
      <c r="F3779">
        <f t="shared" si="471"/>
        <v>2.8898387604135816</v>
      </c>
      <c r="G3779">
        <f>LN(F3779/参数实验室!$E$58)/参数实验室!$E$59</f>
        <v>0.36644545763123654</v>
      </c>
      <c r="H3779" s="905">
        <f>INDEX(神经网络!$F$10:$BN$70,MATCH(ROUND(G3779*2,1)/2,神经网络!$D$10:$D$70,0),MATCH(ROUND(E3779*2,1)/2,神经网络!$F$8:$BN$8,0))</f>
        <v>2.4257398412885265</v>
      </c>
      <c r="I3779">
        <f t="shared" si="472"/>
        <v>11227308.457545649</v>
      </c>
      <c r="J3779">
        <f t="shared" si="473"/>
        <v>8261.0523163480593</v>
      </c>
      <c r="K3779">
        <f t="shared" si="474"/>
        <v>1359.0651684080938</v>
      </c>
      <c r="L3779">
        <f>MIN(MAX(L3778*(1+MAX(MIN(((B3779-B3778)/B3778)/($K$7*卓尔金历!$O$8),0),-卓尔金历!$N$11))+MIN(MAX(((B3779-B3778)/B3778)/($K$7*卓尔金历!$O$8),0),卓尔金历!$N$11),0),1)</f>
        <v>1</v>
      </c>
      <c r="M3779">
        <f t="shared" si="475"/>
        <v>1229456.9144983373</v>
      </c>
      <c r="N3779">
        <f t="shared" si="476"/>
        <v>6.5083559510842035E-2</v>
      </c>
      <c r="O3779">
        <f t="shared" si="478"/>
        <v>3.9810654591958768E-2</v>
      </c>
      <c r="P3779">
        <f t="shared" si="479"/>
        <v>1.9080969473620729E-2</v>
      </c>
      <c r="Q3779">
        <f t="shared" si="477"/>
        <v>7680.110701160349</v>
      </c>
    </row>
    <row r="3780" spans="1:17">
      <c r="A3780" s="842">
        <v>44182</v>
      </c>
      <c r="B3780">
        <v>23345.463070000002</v>
      </c>
      <c r="C3780">
        <v>60989.947670000001</v>
      </c>
      <c r="D3780">
        <v>2.8389800969999999</v>
      </c>
      <c r="E3780">
        <f>LN(D3780/参数实验室!$E$53)/参数实验室!$E$55</f>
        <v>0.53803917270568846</v>
      </c>
      <c r="F3780">
        <f t="shared" si="471"/>
        <v>2.6124968045022374</v>
      </c>
      <c r="G3780">
        <f>LN(F3780/参数实验室!$E$58)/参数实验室!$E$59</f>
        <v>0.31349066890450239</v>
      </c>
      <c r="H3780" s="905">
        <f>INDEX(神经网络!$F$10:$BN$70,MATCH(ROUND(G3780*2,1)/2,神经网络!$D$10:$D$70,0),MATCH(ROUND(E3780*2,1)/2,神经网络!$F$8:$BN$8,0))</f>
        <v>2.4565025464690673</v>
      </c>
      <c r="I3780">
        <f t="shared" si="472"/>
        <v>14703400.109465137</v>
      </c>
      <c r="J3780">
        <f t="shared" si="473"/>
        <v>9315.4555165395868</v>
      </c>
      <c r="K3780">
        <f t="shared" si="474"/>
        <v>1578.387668038268</v>
      </c>
      <c r="L3780">
        <f>MIN(MAX(L3779*(1+MAX(MIN(((B3780-B3779)/B3779)/($K$7*卓尔金历!$O$8),0),-卓尔金历!$N$11))+MIN(MAX(((B3780-B3779)/B3779)/($K$7*卓尔金历!$O$8),0),卓尔金历!$N$11),0),1)</f>
        <v>1</v>
      </c>
      <c r="M3780">
        <f t="shared" si="475"/>
        <v>1610109.5823254236</v>
      </c>
      <c r="N3780">
        <f t="shared" si="476"/>
        <v>0.1276354585123417</v>
      </c>
      <c r="O3780">
        <f t="shared" si="478"/>
        <v>3.8155975606091332E-2</v>
      </c>
      <c r="P3780">
        <f t="shared" si="479"/>
        <v>0</v>
      </c>
      <c r="Q3780">
        <f t="shared" si="477"/>
        <v>7725.48223703852</v>
      </c>
    </row>
    <row r="3781" spans="1:17">
      <c r="A3781" s="842">
        <v>44183</v>
      </c>
      <c r="B3781">
        <v>22599.88349</v>
      </c>
      <c r="C3781">
        <v>61503.602229999997</v>
      </c>
      <c r="D3781">
        <v>2.82221791</v>
      </c>
      <c r="E3781">
        <f>LN(D3781/参数实验室!$E$53)/参数实验室!$E$55</f>
        <v>0.53105291211060446</v>
      </c>
      <c r="F3781">
        <f t="shared" ref="F3781:F3844" si="480">C3781/B3781</f>
        <v>2.721412358484685</v>
      </c>
      <c r="G3781">
        <f>LN(F3781/参数实验室!$E$58)/参数实验室!$E$59</f>
        <v>0.33492812280094597</v>
      </c>
      <c r="H3781" s="905">
        <f>INDEX(神经网络!$F$10:$BN$70,MATCH(ROUND(G3781*2,1)/2,神经网络!$D$10:$D$70,0),MATCH(ROUND(E3781*2,1)/2,神经网络!$F$8:$BN$8,0))</f>
        <v>2.4890401585249533</v>
      </c>
      <c r="I3781">
        <f t="shared" si="472"/>
        <v>13549876.45078565</v>
      </c>
      <c r="J3781">
        <f t="shared" si="473"/>
        <v>9017.9495989784373</v>
      </c>
      <c r="K3781">
        <f t="shared" si="474"/>
        <v>1502.5451519845037</v>
      </c>
      <c r="L3781">
        <f>MIN(MAX(L3780*(1+MAX(MIN(((B3781-B3780)/B3780)/($K$7*卓尔金历!$O$8),0),-卓尔金历!$N$11))+MIN(MAX(((B3781-B3780)/B3780)/($K$7*卓尔金历!$O$8),0),卓尔金历!$N$11),0),1)</f>
        <v>6.0281399865592444E-2</v>
      </c>
      <c r="M3781">
        <f t="shared" si="475"/>
        <v>1483791.8950931141</v>
      </c>
      <c r="N3781">
        <f t="shared" si="476"/>
        <v>-3.1936808353915484E-2</v>
      </c>
      <c r="O3781">
        <f t="shared" si="478"/>
        <v>3.8693732106016815E-2</v>
      </c>
      <c r="P3781">
        <f t="shared" si="479"/>
        <v>0.23739722428392135</v>
      </c>
      <c r="Q3781">
        <f t="shared" si="477"/>
        <v>7725.48223703852</v>
      </c>
    </row>
    <row r="3782" spans="1:17">
      <c r="A3782" s="842">
        <v>44184</v>
      </c>
      <c r="B3782">
        <v>23561.590680000001</v>
      </c>
      <c r="C3782">
        <v>60636.406560000003</v>
      </c>
      <c r="D3782">
        <v>2.906877175</v>
      </c>
      <c r="E3782">
        <f>LN(D3782/参数实验室!$E$53)/参数实验室!$E$55</f>
        <v>0.56592205349088565</v>
      </c>
      <c r="F3782">
        <f t="shared" si="480"/>
        <v>2.5735277122639499</v>
      </c>
      <c r="G3782">
        <f>LN(F3782/参数实验室!$E$58)/参数实验室!$E$59</f>
        <v>0.30560274993397962</v>
      </c>
      <c r="H3782" s="905">
        <f>INDEX(神经网络!$F$10:$BN$70,MATCH(ROUND(G3782*2,1)/2,神经网络!$D$10:$D$70,0),MATCH(ROUND(E3782*2,1)/2,神经网络!$F$8:$BN$8,0))</f>
        <v>2.4565025464690673</v>
      </c>
      <c r="I3782">
        <f t="shared" si="472"/>
        <v>14985048.281950079</v>
      </c>
      <c r="J3782">
        <f t="shared" si="473"/>
        <v>9401.6961334343632</v>
      </c>
      <c r="K3782">
        <f t="shared" si="474"/>
        <v>1593.8664757160325</v>
      </c>
      <c r="L3782">
        <f>MIN(MAX(L3781*(1+MAX(MIN(((B3782-B3781)/B3781)/($K$7*卓尔金历!$O$8),0),-卓尔金历!$N$11))+MIN(MAX(((B3782-B3781)/B3781)/($K$7*卓尔金历!$O$8),0),卓尔金历!$N$11),0),1)</f>
        <v>1</v>
      </c>
      <c r="M3782">
        <f t="shared" si="475"/>
        <v>1493265.7098778079</v>
      </c>
      <c r="N3782">
        <f t="shared" si="476"/>
        <v>4.2553634863893762E-2</v>
      </c>
      <c r="O3782">
        <f t="shared" si="478"/>
        <v>3.7945105888799839E-2</v>
      </c>
      <c r="P3782">
        <f t="shared" si="479"/>
        <v>3.4258472982855233E-2</v>
      </c>
      <c r="Q3782">
        <f t="shared" si="477"/>
        <v>7919.7361614733491</v>
      </c>
    </row>
    <row r="3783" spans="1:17">
      <c r="A3783" s="842">
        <v>44185</v>
      </c>
      <c r="B3783">
        <v>23881.336650000001</v>
      </c>
      <c r="C3783">
        <v>61355.39849</v>
      </c>
      <c r="D3783">
        <v>2.8508324950000001</v>
      </c>
      <c r="E3783">
        <f>LN(D3783/参数实验室!$E$53)/参数实验室!$E$55</f>
        <v>0.54295424679240145</v>
      </c>
      <c r="F3783">
        <f t="shared" si="480"/>
        <v>2.5691777386338215</v>
      </c>
      <c r="G3783">
        <f>LN(F3783/参数实验室!$E$58)/参数实验室!$E$59</f>
        <v>0.30471485082586797</v>
      </c>
      <c r="H3783" s="905">
        <f>INDEX(神经网络!$F$10:$BN$70,MATCH(ROUND(G3783*2,1)/2,神经网络!$D$10:$D$70,0),MATCH(ROUND(E3783*2,1)/2,神经网络!$F$8:$BN$8,0))</f>
        <v>2.4565025464690673</v>
      </c>
      <c r="I3783">
        <f t="shared" si="472"/>
        <v>15484594.686703509</v>
      </c>
      <c r="J3783">
        <f t="shared" si="473"/>
        <v>9529.2832089700551</v>
      </c>
      <c r="K3783">
        <f t="shared" si="474"/>
        <v>1624.9485241584205</v>
      </c>
      <c r="L3783">
        <f>MIN(MAX(L3782*(1+MAX(MIN(((B3783-B3782)/B3782)/($K$7*卓尔金历!$O$8),0),-卓尔金历!$N$11))+MIN(MAX(((B3783-B3782)/B3782)/($K$7*卓尔金历!$O$8),0),卓尔金历!$N$11),0),1)</f>
        <v>1</v>
      </c>
      <c r="M3783">
        <f t="shared" si="475"/>
        <v>1543045.6974144222</v>
      </c>
      <c r="N3783">
        <f t="shared" si="476"/>
        <v>1.3570644458712748E-2</v>
      </c>
      <c r="O3783">
        <f t="shared" si="478"/>
        <v>3.7688410982706255E-2</v>
      </c>
      <c r="P3783">
        <f t="shared" si="479"/>
        <v>1</v>
      </c>
      <c r="Q3783">
        <f t="shared" si="477"/>
        <v>7928.7809081117157</v>
      </c>
    </row>
    <row r="3784" spans="1:17">
      <c r="A3784" s="842">
        <v>44186</v>
      </c>
      <c r="B3784">
        <v>22981.32907</v>
      </c>
      <c r="C3784">
        <v>62773.120179999998</v>
      </c>
      <c r="D3784">
        <v>2.7669089200000001</v>
      </c>
      <c r="E3784">
        <f>LN(D3784/参数实验室!$E$53)/参数实验室!$E$55</f>
        <v>0.50770289969109395</v>
      </c>
      <c r="F3784">
        <f t="shared" si="480"/>
        <v>2.7314834572359219</v>
      </c>
      <c r="G3784">
        <f>LN(F3784/参数实验室!$E$58)/参数实验室!$E$59</f>
        <v>0.33686685887321666</v>
      </c>
      <c r="H3784" s="905">
        <f>INDEX(神经网络!$F$10:$BN$70,MATCH(ROUND(G3784*2,1)/2,神经网络!$D$10:$D$70,0),MATCH(ROUND(E3784*2,1)/2,神经网络!$F$8:$BN$8,0))</f>
        <v>2.4257398412885265</v>
      </c>
      <c r="I3784">
        <f t="shared" si="472"/>
        <v>14051071.911977725</v>
      </c>
      <c r="J3784">
        <f t="shared" si="473"/>
        <v>9170.156446271043</v>
      </c>
      <c r="K3784">
        <f t="shared" si="474"/>
        <v>1532.2608719169082</v>
      </c>
      <c r="L3784">
        <f>MIN(MAX(L3783*(1+MAX(MIN(((B3784-B3783)/B3783)/($K$7*卓尔金历!$O$8),0),-卓尔金历!$N$11))+MIN(MAX(((B3784-B3783)/B3783)/($K$7*卓尔金历!$O$8),0),卓尔金历!$N$11),0),1)</f>
        <v>0</v>
      </c>
      <c r="M3784">
        <f t="shared" si="475"/>
        <v>1400194.6125496938</v>
      </c>
      <c r="N3784">
        <f t="shared" si="476"/>
        <v>-3.7686650173326931E-2</v>
      </c>
      <c r="O3784">
        <f t="shared" si="478"/>
        <v>3.7277837281778803E-2</v>
      </c>
      <c r="P3784">
        <f t="shared" si="479"/>
        <v>3.7277345382547927E-2</v>
      </c>
      <c r="Q3784">
        <f t="shared" si="477"/>
        <v>7194.7553661096963</v>
      </c>
    </row>
    <row r="3785" spans="1:17">
      <c r="A3785" s="842">
        <v>44187</v>
      </c>
      <c r="B3785">
        <v>23446.89862</v>
      </c>
      <c r="C3785">
        <v>64145.896829999998</v>
      </c>
      <c r="D3785">
        <v>2.831513765</v>
      </c>
      <c r="E3785">
        <f>LN(D3785/参数实验室!$E$53)/参数实验室!$E$55</f>
        <v>0.5349324117418911</v>
      </c>
      <c r="F3785">
        <f t="shared" si="480"/>
        <v>2.7357945231734875</v>
      </c>
      <c r="G3785">
        <f>LN(F3785/参数实验室!$E$58)/参数实验室!$E$59</f>
        <v>0.33769457638250855</v>
      </c>
      <c r="H3785" s="905">
        <f>INDEX(神经网络!$F$10:$BN$70,MATCH(ROUND(G3785*2,1)/2,神经网络!$D$10:$D$70,0),MATCH(ROUND(E3785*2,1)/2,神经网络!$F$8:$BN$8,0))</f>
        <v>2.4890401585249533</v>
      </c>
      <c r="I3785">
        <f t="shared" si="472"/>
        <v>14741570.992121616</v>
      </c>
      <c r="J3785">
        <f t="shared" si="473"/>
        <v>9355.930976417485</v>
      </c>
      <c r="K3785">
        <f t="shared" si="474"/>
        <v>1575.6391351410298</v>
      </c>
      <c r="L3785">
        <f>MIN(MAX(L3784*(1+MAX(MIN(((B3785-B3784)/B3784)/($K$7*卓尔金历!$O$8),0),-卓尔金历!$N$11))+MIN(MAX(((B3785-B3784)/B3784)/($K$7*卓尔金历!$O$8),0),卓尔金历!$N$11),0),1)</f>
        <v>0.59609535477236975</v>
      </c>
      <c r="M3785">
        <f t="shared" si="475"/>
        <v>1400194.6125496938</v>
      </c>
      <c r="N3785">
        <f t="shared" si="476"/>
        <v>2.0258599865216591E-2</v>
      </c>
      <c r="O3785">
        <f t="shared" si="478"/>
        <v>3.7273411820901652E-2</v>
      </c>
      <c r="P3785">
        <f t="shared" si="479"/>
        <v>0.66970703145765498</v>
      </c>
      <c r="Q3785">
        <f t="shared" si="477"/>
        <v>7207.9353432562339</v>
      </c>
    </row>
    <row r="3786" spans="1:17">
      <c r="A3786" s="842">
        <v>44188</v>
      </c>
      <c r="B3786">
        <v>23413.569960000001</v>
      </c>
      <c r="C3786">
        <v>63845.139770000002</v>
      </c>
      <c r="D3786">
        <v>2.7518006599999998</v>
      </c>
      <c r="E3786">
        <f>LN(D3786/参数实验室!$E$53)/参数实验室!$E$55</f>
        <v>0.50124339570157994</v>
      </c>
      <c r="F3786">
        <f t="shared" si="480"/>
        <v>2.7268434450224266</v>
      </c>
      <c r="G3786">
        <f>LN(F3786/参数实验室!$E$58)/参数实验室!$E$59</f>
        <v>0.33597452325447169</v>
      </c>
      <c r="H3786" s="905">
        <f>INDEX(神经网络!$F$10:$BN$70,MATCH(ROUND(G3786*2,1)/2,神经网络!$D$10:$D$70,0),MATCH(ROUND(E3786*2,1)/2,神经网络!$F$8:$BN$8,0))</f>
        <v>2.4257398412885265</v>
      </c>
      <c r="I3786">
        <f t="shared" si="472"/>
        <v>14689414.530657295</v>
      </c>
      <c r="J3786">
        <f t="shared" si="473"/>
        <v>9342.6319620126324</v>
      </c>
      <c r="K3786">
        <f t="shared" si="474"/>
        <v>1572.2993895494128</v>
      </c>
      <c r="L3786">
        <f>MIN(MAX(L3785*(1+MAX(MIN(((B3786-B3785)/B3785)/($K$7*卓尔金历!$O$8),0),-卓尔金历!$N$11))+MIN(MAX(((B3786-B3785)/B3785)/($K$7*卓尔金历!$O$8),0),卓尔金历!$N$11),0),1)</f>
        <v>0.57116350532830007</v>
      </c>
      <c r="M3786">
        <f t="shared" si="475"/>
        <v>1397241.5782542683</v>
      </c>
      <c r="N3786">
        <f t="shared" si="476"/>
        <v>-1.4214528130202329E-3</v>
      </c>
      <c r="O3786">
        <f t="shared" si="478"/>
        <v>3.6814079012970229E-2</v>
      </c>
      <c r="P3786">
        <f t="shared" si="479"/>
        <v>1</v>
      </c>
      <c r="Q3786">
        <f t="shared" si="477"/>
        <v>7190.8564355372773</v>
      </c>
    </row>
    <row r="3787" spans="1:17">
      <c r="A3787" s="842">
        <v>44189</v>
      </c>
      <c r="B3787">
        <v>24222.254239999998</v>
      </c>
      <c r="C3787">
        <v>64299.106269999997</v>
      </c>
      <c r="D3787">
        <v>2.7732046600000002</v>
      </c>
      <c r="E3787">
        <f>LN(D3787/参数实验室!$E$53)/参数实验室!$E$55</f>
        <v>0.51038422482213275</v>
      </c>
      <c r="F3787">
        <f t="shared" si="480"/>
        <v>2.6545467499807729</v>
      </c>
      <c r="G3787">
        <f>LN(F3787/参数实验室!$E$58)/参数实验室!$E$59</f>
        <v>0.32187129176623425</v>
      </c>
      <c r="H3787" s="905">
        <f>INDEX(神经网络!$F$10:$BN$70,MATCH(ROUND(G3787*2,1)/2,神经网络!$D$10:$D$70,0),MATCH(ROUND(E3787*2,1)/2,神经网络!$F$8:$BN$8,0))</f>
        <v>2.393204495489289</v>
      </c>
      <c r="I3787">
        <f t="shared" si="472"/>
        <v>15920136.835466763</v>
      </c>
      <c r="J3787">
        <f t="shared" si="473"/>
        <v>9665.3183193008463</v>
      </c>
      <c r="K3787">
        <f t="shared" si="474"/>
        <v>1647.1404572031072</v>
      </c>
      <c r="L3787">
        <f>MIN(MAX(L3786*(1+MAX(MIN(((B3787-B3786)/B3786)/($K$7*卓尔金历!$O$8),0),-卓尔金历!$N$11))+MIN(MAX(((B3787-B3786)/B3786)/($K$7*卓尔金历!$O$8),0),卓尔金历!$N$11),0),1)</f>
        <v>1</v>
      </c>
      <c r="M3787">
        <f t="shared" si="475"/>
        <v>1464104.8364758699</v>
      </c>
      <c r="N3787">
        <f t="shared" si="476"/>
        <v>3.4539127582062998E-2</v>
      </c>
      <c r="O3787">
        <f t="shared" si="478"/>
        <v>3.688655943323918E-2</v>
      </c>
      <c r="P3787">
        <f t="shared" si="479"/>
        <v>0.10498919518610325</v>
      </c>
      <c r="Q3787">
        <f t="shared" si="477"/>
        <v>7793.3275134300211</v>
      </c>
    </row>
    <row r="3788" spans="1:17">
      <c r="A3788" s="842">
        <v>44190</v>
      </c>
      <c r="B3788">
        <v>24050.99511</v>
      </c>
      <c r="C3788">
        <v>64803.779670000004</v>
      </c>
      <c r="D3788">
        <v>2.87742129</v>
      </c>
      <c r="E3788">
        <f>LN(D3788/参数实验室!$E$53)/参数实验室!$E$55</f>
        <v>0.5539064299931421</v>
      </c>
      <c r="F3788">
        <f t="shared" si="480"/>
        <v>2.6944323664618635</v>
      </c>
      <c r="G3788">
        <f>LN(F3788/参数实验室!$E$58)/参数实验室!$E$59</f>
        <v>0.3296987723458325</v>
      </c>
      <c r="H3788" s="905">
        <f>INDEX(神经网络!$F$10:$BN$70,MATCH(ROUND(G3788*2,1)/2,神经网络!$D$10:$D$70,0),MATCH(ROUND(E3788*2,1)/2,神经网络!$F$8:$BN$8,0))</f>
        <v>2.4890401585249533</v>
      </c>
      <c r="I3788">
        <f t="shared" si="472"/>
        <v>15650756.566981245</v>
      </c>
      <c r="J3788">
        <f t="shared" si="473"/>
        <v>9596.9814093611003</v>
      </c>
      <c r="K3788">
        <f t="shared" si="474"/>
        <v>1630.799925455223</v>
      </c>
      <c r="L3788">
        <f>MIN(MAX(L3787*(1+MAX(MIN(((B3788-B3787)/B3787)/($K$7*卓尔金历!$O$8),0),-卓尔金历!$N$11))+MIN(MAX(((B3788-B3787)/B3787)/($K$7*卓尔金历!$O$8),0),卓尔金历!$N$11),0),1)</f>
        <v>0.7919606509991175</v>
      </c>
      <c r="M3788">
        <f t="shared" si="475"/>
        <v>1439331.120143095</v>
      </c>
      <c r="N3788">
        <f t="shared" si="476"/>
        <v>-7.0703217092480883E-3</v>
      </c>
      <c r="O3788">
        <f t="shared" si="478"/>
        <v>3.6018017949778269E-2</v>
      </c>
      <c r="P3788">
        <f t="shared" si="479"/>
        <v>1</v>
      </c>
      <c r="Q3788">
        <f t="shared" si="477"/>
        <v>7779.4827187478877</v>
      </c>
    </row>
    <row r="3789" spans="1:17">
      <c r="A3789" s="842">
        <v>44191</v>
      </c>
      <c r="B3789">
        <v>25634.772970000002</v>
      </c>
      <c r="C3789">
        <v>65404.662049999999</v>
      </c>
      <c r="D3789">
        <v>3.0673280100000002</v>
      </c>
      <c r="E3789">
        <f>LN(D3789/参数实验室!$E$53)/参数实验室!$E$55</f>
        <v>0.62930719676878943</v>
      </c>
      <c r="F3789">
        <f t="shared" si="480"/>
        <v>2.5514039904524264</v>
      </c>
      <c r="G3789">
        <f>LN(F3789/参数实验室!$E$58)/参数实验室!$E$59</f>
        <v>0.30107125658143274</v>
      </c>
      <c r="H3789" s="905">
        <f>INDEX(神经网络!$F$10:$BN$70,MATCH(ROUND(G3789*2,1)/2,神经网络!$D$10:$D$70,0),MATCH(ROUND(E3789*2,1)/2,神经网络!$F$8:$BN$8,0))</f>
        <v>2.5715732702623821</v>
      </c>
      <c r="I3789">
        <f t="shared" si="472"/>
        <v>18215999.250642147</v>
      </c>
      <c r="J3789">
        <f t="shared" si="473"/>
        <v>10228.950548661205</v>
      </c>
      <c r="K3789">
        <f t="shared" si="474"/>
        <v>1780.8277754384403</v>
      </c>
      <c r="L3789">
        <f>MIN(MAX(L3788*(1+MAX(MIN(((B3789-B3788)/B3788)/($K$7*卓尔金历!$O$8),0),-卓尔金历!$N$11))+MIN(MAX(((B3789-B3788)/B3788)/($K$7*卓尔金历!$O$8),0),卓尔金历!$N$11),0),1)</f>
        <v>1</v>
      </c>
      <c r="M3789">
        <f t="shared" si="475"/>
        <v>1626165.7778178807</v>
      </c>
      <c r="N3789">
        <f t="shared" si="476"/>
        <v>6.5850824581536488E-2</v>
      </c>
      <c r="O3789">
        <f t="shared" si="478"/>
        <v>3.776465191978165E-2</v>
      </c>
      <c r="P3789">
        <f t="shared" si="479"/>
        <v>1.5991336535365771E-2</v>
      </c>
      <c r="Q3789">
        <f t="shared" si="477"/>
        <v>9054.5815321200553</v>
      </c>
    </row>
    <row r="3790" spans="1:17">
      <c r="A3790" s="842">
        <v>44192</v>
      </c>
      <c r="B3790">
        <v>27398.72192</v>
      </c>
      <c r="C3790">
        <v>65690.416790000003</v>
      </c>
      <c r="D3790">
        <v>3.0338697190000001</v>
      </c>
      <c r="E3790">
        <f>LN(D3790/参数实验室!$E$53)/参数实验室!$E$55</f>
        <v>0.61636779542770137</v>
      </c>
      <c r="F3790">
        <f t="shared" si="480"/>
        <v>2.3975723021608739</v>
      </c>
      <c r="G3790">
        <f>LN(F3790/参数实验室!$E$58)/参数实验室!$E$59</f>
        <v>0.26843210177700283</v>
      </c>
      <c r="H3790" s="905">
        <f>INDEX(神经网络!$F$10:$BN$70,MATCH(ROUND(G3790*2,1)/2,神经网络!$D$10:$D$70,0),MATCH(ROUND(E3790*2,1)/2,神经网络!$F$8:$BN$8,0))</f>
        <v>2.4889765304167049</v>
      </c>
      <c r="I3790">
        <f t="shared" si="472"/>
        <v>21439356.48238818</v>
      </c>
      <c r="J3790">
        <f t="shared" si="473"/>
        <v>10932.812704999735</v>
      </c>
      <c r="K3790">
        <f t="shared" si="474"/>
        <v>1961.0101316913303</v>
      </c>
      <c r="L3790">
        <f>MIN(MAX(L3789*(1+MAX(MIN(((B3790-B3789)/B3789)/($K$7*卓尔金历!$O$8),0),-卓尔金历!$N$11))+MIN(MAX(((B3790-B3789)/B3789)/($K$7*卓尔金历!$O$8),0),卓尔金历!$N$11),0),1)</f>
        <v>1</v>
      </c>
      <c r="M3790">
        <f t="shared" si="475"/>
        <v>1913919.0406405281</v>
      </c>
      <c r="N3790">
        <f t="shared" si="476"/>
        <v>6.8810788847801452E-2</v>
      </c>
      <c r="O3790">
        <f t="shared" si="478"/>
        <v>3.9338763589999014E-2</v>
      </c>
      <c r="P3790">
        <f t="shared" si="479"/>
        <v>1.6648540618572131E-2</v>
      </c>
      <c r="Q3790">
        <f t="shared" si="477"/>
        <v>9080.2032701419012</v>
      </c>
    </row>
    <row r="3791" spans="1:17">
      <c r="A3791" s="842">
        <v>44193</v>
      </c>
      <c r="B3791">
        <v>26964.958920000001</v>
      </c>
      <c r="C3791">
        <v>65426.14748</v>
      </c>
      <c r="D3791">
        <v>3.0333612400000001</v>
      </c>
      <c r="E3791">
        <f>LN(D3791/参数实验室!$E$53)/参数实验室!$E$55</f>
        <v>0.61617005126559521</v>
      </c>
      <c r="F3791">
        <f t="shared" si="480"/>
        <v>2.4263395940675143</v>
      </c>
      <c r="G3791">
        <f>LN(F3791/参数实验室!$E$58)/参数实验室!$E$59</f>
        <v>0.27469208694209868</v>
      </c>
      <c r="H3791" s="905">
        <f>INDEX(神经网络!$F$10:$BN$70,MATCH(ROUND(G3791*2,1)/2,神经网络!$D$10:$D$70,0),MATCH(ROUND(E3791*2,1)/2,神经网络!$F$8:$BN$8,0))</f>
        <v>2.4889765304167049</v>
      </c>
      <c r="I3791">
        <f t="shared" si="472"/>
        <v>20594554.846053179</v>
      </c>
      <c r="J3791">
        <f t="shared" si="473"/>
        <v>10759.729827221516</v>
      </c>
      <c r="K3791">
        <f t="shared" si="474"/>
        <v>1914.0401456874972</v>
      </c>
      <c r="L3791">
        <f>MIN(MAX(L3790*(1+MAX(MIN(((B3791-B3790)/B3790)/($K$7*卓尔金历!$O$8),0),-卓尔金历!$N$11))+MIN(MAX(((B3791-B3790)/B3790)/($K$7*卓尔金历!$O$8),0),卓尔金历!$N$11),0),1)</f>
        <v>0.53416886726881518</v>
      </c>
      <c r="M3791">
        <f t="shared" si="475"/>
        <v>1838502.5075615593</v>
      </c>
      <c r="N3791">
        <f t="shared" si="476"/>
        <v>-1.583150488794767E-2</v>
      </c>
      <c r="O3791">
        <f t="shared" si="478"/>
        <v>3.9936646250021711E-2</v>
      </c>
      <c r="P3791">
        <f t="shared" si="479"/>
        <v>1</v>
      </c>
      <c r="Q3791">
        <f t="shared" si="477"/>
        <v>9074.2464465122175</v>
      </c>
    </row>
    <row r="3792" spans="1:17">
      <c r="A3792" s="842">
        <v>44194</v>
      </c>
      <c r="B3792">
        <v>26634.608489999999</v>
      </c>
      <c r="C3792">
        <v>65345.253819999998</v>
      </c>
      <c r="D3792">
        <v>3.0069089500000001</v>
      </c>
      <c r="E3792">
        <f>LN(D3792/参数实验室!$E$53)/参数实验室!$E$55</f>
        <v>0.60583694580489966</v>
      </c>
      <c r="F3792">
        <f t="shared" si="480"/>
        <v>2.4533964463766744</v>
      </c>
      <c r="G3792">
        <f>LN(F3792/参数实验室!$E$58)/参数实验室!$E$59</f>
        <v>0.28051250171200443</v>
      </c>
      <c r="H3792" s="905">
        <f>INDEX(神经网络!$F$10:$BN$70,MATCH(ROUND(G3792*2,1)/2,神经网络!$D$10:$D$70,0),MATCH(ROUND(E3792*2,1)/2,神经网络!$F$8:$BN$8,0))</f>
        <v>2.5164109558932193</v>
      </c>
      <c r="I3792">
        <f t="shared" si="472"/>
        <v>19966571.214448314</v>
      </c>
      <c r="J3792">
        <f t="shared" si="473"/>
        <v>10627.911292446366</v>
      </c>
      <c r="K3792">
        <f t="shared" si="474"/>
        <v>1878.6919334412646</v>
      </c>
      <c r="L3792">
        <f>MIN(MAX(L3791*(1+MAX(MIN(((B3792-B3791)/B3791)/($K$7*卓尔金历!$O$8),0),-卓尔金历!$N$11))+MIN(MAX(((B3792-B3791)/B3791)/($K$7*卓尔金历!$O$8),0),卓尔金历!$N$11),0),1)</f>
        <v>0.34161156317818248</v>
      </c>
      <c r="M3792">
        <f t="shared" si="475"/>
        <v>1808556.5148803697</v>
      </c>
      <c r="N3792">
        <f t="shared" si="476"/>
        <v>-1.2251100807536563E-2</v>
      </c>
      <c r="O3792">
        <f t="shared" si="478"/>
        <v>3.9500715589233133E-2</v>
      </c>
      <c r="P3792">
        <f t="shared" si="479"/>
        <v>1</v>
      </c>
      <c r="Q3792">
        <f t="shared" si="477"/>
        <v>8797.5481502802704</v>
      </c>
    </row>
    <row r="3793" spans="1:17">
      <c r="A3793" s="842">
        <v>44195</v>
      </c>
      <c r="B3793">
        <v>28176.832289999998</v>
      </c>
      <c r="C3793">
        <v>62732.591390000001</v>
      </c>
      <c r="D3793">
        <v>3.14848763</v>
      </c>
      <c r="E3793">
        <f>LN(D3793/参数实验室!$E$53)/参数实验室!$E$55</f>
        <v>0.66011691580308418</v>
      </c>
      <c r="F3793">
        <f t="shared" si="480"/>
        <v>2.2263890683078627</v>
      </c>
      <c r="G3793">
        <f>LN(F3793/参数实验室!$E$58)/参数实验室!$E$59</f>
        <v>0.2295531903223248</v>
      </c>
      <c r="H3793" s="905">
        <f>INDEX(神经网络!$F$10:$BN$70,MATCH(ROUND(G3793*2,1)/2,神经网络!$D$10:$D$70,0),MATCH(ROUND(E3793*2,1)/2,神经网络!$F$8:$BN$8,0))</f>
        <v>2.5441359741772076</v>
      </c>
      <c r="I3793">
        <f t="shared" si="472"/>
        <v>22875855.374986179</v>
      </c>
      <c r="J3793">
        <f t="shared" si="473"/>
        <v>11243.2992657914</v>
      </c>
      <c r="K3793">
        <f t="shared" si="474"/>
        <v>2034.6212294275331</v>
      </c>
      <c r="L3793">
        <f>MIN(MAX(L3792*(1+MAX(MIN(((B3793-B3792)/B3792)/($K$7*卓尔金历!$O$8),0),-卓尔金历!$N$11))+MIN(MAX(((B3793-B3792)/B3792)/($K$7*卓尔金历!$O$8),0),卓尔金历!$N$11),0),1)</f>
        <v>1</v>
      </c>
      <c r="M3793">
        <f t="shared" si="475"/>
        <v>1898578.2331225972</v>
      </c>
      <c r="N3793">
        <f t="shared" si="476"/>
        <v>5.7903002425548321E-2</v>
      </c>
      <c r="O3793">
        <f t="shared" si="478"/>
        <v>3.9257828250509143E-2</v>
      </c>
      <c r="P3793">
        <f t="shared" si="479"/>
        <v>2.4150011946966345E-2</v>
      </c>
      <c r="Q3793">
        <f t="shared" si="477"/>
        <v>10079.41909398335</v>
      </c>
    </row>
    <row r="3794" spans="1:17">
      <c r="A3794" s="842">
        <v>44196</v>
      </c>
      <c r="B3794">
        <v>28815.548889999998</v>
      </c>
      <c r="C3794">
        <v>62141.497349999998</v>
      </c>
      <c r="D3794">
        <v>3.140996404</v>
      </c>
      <c r="E3794">
        <f>LN(D3794/参数实验室!$E$53)/参数实验室!$E$55</f>
        <v>0.65730657323561481</v>
      </c>
      <c r="F3794">
        <f t="shared" si="480"/>
        <v>2.1565265887253418</v>
      </c>
      <c r="G3794">
        <f>LN(F3794/参数实验室!$E$58)/参数实验室!$E$59</f>
        <v>0.21281971258697369</v>
      </c>
      <c r="H3794" s="905">
        <f>INDEX(神经网络!$F$10:$BN$70,MATCH(ROUND(G3794*2,1)/2,神经网络!$D$10:$D$70,0),MATCH(ROUND(E3794*2,1)/2,神经网络!$F$8:$BN$8,0))</f>
        <v>2.5163045992923223</v>
      </c>
      <c r="I3794">
        <f t="shared" si="472"/>
        <v>24195125.407781892</v>
      </c>
      <c r="J3794">
        <f t="shared" si="473"/>
        <v>11498.164035752694</v>
      </c>
      <c r="K3794">
        <f t="shared" si="474"/>
        <v>2104.259891626953</v>
      </c>
      <c r="L3794">
        <f>MIN(MAX(L3793*(1+MAX(MIN(((B3794-B3793)/B3793)/($K$7*卓尔金历!$O$8),0),-卓尔金历!$N$11))+MIN(MAX(((B3794-B3793)/B3793)/($K$7*卓尔金历!$O$8),0),卓尔金历!$N$11),0),1)</f>
        <v>1</v>
      </c>
      <c r="M3794">
        <f t="shared" si="475"/>
        <v>2008070.8543522148</v>
      </c>
      <c r="N3794">
        <f t="shared" si="476"/>
        <v>2.2668147839552611E-2</v>
      </c>
      <c r="O3794">
        <f t="shared" si="478"/>
        <v>3.8522165769767289E-2</v>
      </c>
      <c r="P3794">
        <f t="shared" si="479"/>
        <v>0.59034824622653337</v>
      </c>
      <c r="Q3794">
        <f t="shared" si="477"/>
        <v>10093.457222321833</v>
      </c>
    </row>
    <row r="3795" spans="1:17">
      <c r="A3795" s="842">
        <v>44197</v>
      </c>
      <c r="B3795">
        <v>29232.196790000002</v>
      </c>
      <c r="C3795">
        <v>61388.264239999997</v>
      </c>
      <c r="D3795">
        <v>3.1459227740000002</v>
      </c>
      <c r="E3795">
        <f>LN(D3795/参数实验室!$E$53)/参数实验室!$E$55</f>
        <v>0.65915546042932172</v>
      </c>
      <c r="F3795">
        <f t="shared" si="480"/>
        <v>2.1000222693150525</v>
      </c>
      <c r="G3795">
        <f>LN(F3795/参数实验室!$E$58)/参数实验室!$E$59</f>
        <v>0.19888435619250974</v>
      </c>
      <c r="H3795" s="905">
        <f>INDEX(神经网络!$F$10:$BN$70,MATCH(ROUND(G3795*2,1)/2,神经网络!$D$10:$D$70,0),MATCH(ROUND(E3795*2,1)/2,神经网络!$F$8:$BN$8,0))</f>
        <v>2.5163045992923223</v>
      </c>
      <c r="I3795">
        <f t="shared" si="472"/>
        <v>25075430.855566125</v>
      </c>
      <c r="J3795">
        <f t="shared" si="473"/>
        <v>11664.417537209141</v>
      </c>
      <c r="K3795">
        <f t="shared" si="474"/>
        <v>2149.7370765043565</v>
      </c>
      <c r="L3795">
        <f>MIN(MAX(L3794*(1+MAX(MIN(((B3795-B3794)/B3794)/($K$7*卓尔金历!$O$8),0),-卓尔金历!$N$11))+MIN(MAX(((B3795-B3794)/B3794)/($K$7*卓尔金历!$O$8),0),卓尔金历!$N$11),0),1)</f>
        <v>1</v>
      </c>
      <c r="M3795">
        <f t="shared" si="475"/>
        <v>2081131.6747790617</v>
      </c>
      <c r="N3795">
        <f t="shared" si="476"/>
        <v>1.4459134600923565E-2</v>
      </c>
      <c r="O3795">
        <f t="shared" si="478"/>
        <v>3.8194969459011519E-2</v>
      </c>
      <c r="P3795">
        <f t="shared" si="479"/>
        <v>1</v>
      </c>
      <c r="Q3795">
        <f t="shared" si="477"/>
        <v>10310.254455925849</v>
      </c>
    </row>
    <row r="3796" spans="1:17">
      <c r="A3796" s="842">
        <v>44198</v>
      </c>
      <c r="B3796">
        <v>31633.862850000001</v>
      </c>
      <c r="C3796">
        <v>61651.160989999997</v>
      </c>
      <c r="D3796">
        <v>3.3618382599999999</v>
      </c>
      <c r="E3796">
        <f>LN(D3796/参数实验室!$E$53)/参数实验室!$E$55</f>
        <v>0.73746826953215228</v>
      </c>
      <c r="F3796">
        <f t="shared" si="480"/>
        <v>1.9488976506705691</v>
      </c>
      <c r="G3796">
        <f>LN(F3796/参数实验室!$E$58)/参数实验室!$E$59</f>
        <v>0.15968613388813058</v>
      </c>
      <c r="H3796" s="905">
        <f>INDEX(神经网络!$F$10:$BN$70,MATCH(ROUND(G3796*2,1)/2,神经网络!$D$10:$D$70,0),MATCH(ROUND(E3796*2,1)/2,神经网络!$F$8:$BN$8,0))</f>
        <v>2.59431699343788</v>
      </c>
      <c r="I3796">
        <f t="shared" si="472"/>
        <v>30259404.470623225</v>
      </c>
      <c r="J3796">
        <f t="shared" si="473"/>
        <v>12622.745640636771</v>
      </c>
      <c r="K3796">
        <f t="shared" si="474"/>
        <v>2397.2125662746657</v>
      </c>
      <c r="L3796">
        <f>MIN(MAX(L3795*(1+MAX(MIN(((B3796-B3795)/B3795)/($K$7*卓尔金历!$O$8),0),-卓尔金历!$N$11))+MIN(MAX(((B3796-B3795)/B3795)/($K$7*卓尔金历!$O$8),0),卓尔金历!$N$11),0),1)</f>
        <v>1</v>
      </c>
      <c r="M3796">
        <f t="shared" si="475"/>
        <v>2511374.7981636981</v>
      </c>
      <c r="N3796">
        <f t="shared" si="476"/>
        <v>8.2158247539630067E-2</v>
      </c>
      <c r="O3796">
        <f t="shared" si="478"/>
        <v>4.0111747122555351E-2</v>
      </c>
      <c r="P3796">
        <f t="shared" si="479"/>
        <v>1.0810016706111788E-2</v>
      </c>
      <c r="Q3796">
        <f t="shared" si="477"/>
        <v>12441.746727061854</v>
      </c>
    </row>
    <row r="3797" spans="1:17">
      <c r="A3797" s="842">
        <v>44199</v>
      </c>
      <c r="B3797">
        <v>33620.657460000002</v>
      </c>
      <c r="C3797">
        <v>61073.229520000001</v>
      </c>
      <c r="D3797">
        <v>3.4336047399999998</v>
      </c>
      <c r="E3797">
        <f>LN(D3797/参数实验室!$E$53)/参数实验室!$E$55</f>
        <v>0.76238787684619347</v>
      </c>
      <c r="F3797">
        <f t="shared" si="480"/>
        <v>1.8165388226765509</v>
      </c>
      <c r="G3797">
        <f>LN(F3797/参数实验室!$E$58)/参数实验室!$E$59</f>
        <v>0.12277264481689298</v>
      </c>
      <c r="H3797" s="905">
        <f>INDEX(神经网络!$F$10:$BN$70,MATCH(ROUND(G3797*2,1)/2,神经网络!$D$10:$D$70,0),MATCH(ROUND(E3797*2,1)/2,神经网络!$F$8:$BN$8,0))</f>
        <v>2.5711943881352806</v>
      </c>
      <c r="I3797">
        <f t="shared" si="472"/>
        <v>35189827.265924089</v>
      </c>
      <c r="J3797">
        <f t="shared" si="473"/>
        <v>13415.529093012969</v>
      </c>
      <c r="K3797">
        <f t="shared" si="474"/>
        <v>2623.066673102855</v>
      </c>
      <c r="L3797">
        <f>MIN(MAX(L3796*(1+MAX(MIN(((B3797-B3796)/B3796)/($K$7*卓尔金历!$O$8),0),-卓尔金历!$N$11))+MIN(MAX(((B3797-B3796)/B3796)/($K$7*卓尔金历!$O$8),0),卓尔金历!$N$11),0),1)</f>
        <v>1</v>
      </c>
      <c r="M3797">
        <f t="shared" si="475"/>
        <v>2920574.5087671028</v>
      </c>
      <c r="N3797">
        <f t="shared" si="476"/>
        <v>6.2805943726218089E-2</v>
      </c>
      <c r="O3797">
        <f t="shared" si="478"/>
        <v>4.069507435556749E-2</v>
      </c>
      <c r="P3797">
        <f t="shared" si="479"/>
        <v>2.2705549183892247E-2</v>
      </c>
      <c r="Q3797">
        <f t="shared" si="477"/>
        <v>12463.661224099316</v>
      </c>
    </row>
    <row r="3798" spans="1:17">
      <c r="A3798" s="842">
        <v>44200</v>
      </c>
      <c r="B3798">
        <v>31765.754830000002</v>
      </c>
      <c r="C3798">
        <v>59889.216500000002</v>
      </c>
      <c r="D3798">
        <v>3.2392637</v>
      </c>
      <c r="E3798">
        <f>LN(D3798/参数实验室!$E$53)/参数实验室!$E$55</f>
        <v>0.6936500224049289</v>
      </c>
      <c r="F3798">
        <f t="shared" si="480"/>
        <v>1.8853390017176557</v>
      </c>
      <c r="G3798">
        <f>LN(F3798/参数实验室!$E$58)/参数实验室!$E$59</f>
        <v>0.14228393735605777</v>
      </c>
      <c r="H3798" s="905">
        <f>INDEX(神经网络!$F$10:$BN$70,MATCH(ROUND(G3798*2,1)/2,神经网络!$D$10:$D$70,0),MATCH(ROUND(E3798*2,1)/2,神经网络!$F$8:$BN$8,0))</f>
        <v>2.5439662792716224</v>
      </c>
      <c r="I3798">
        <f t="shared" si="472"/>
        <v>30197914.796085689</v>
      </c>
      <c r="J3798">
        <f t="shared" si="473"/>
        <v>12675.374019392606</v>
      </c>
      <c r="K3798">
        <f t="shared" si="474"/>
        <v>2382.4081837651961</v>
      </c>
      <c r="L3798">
        <f>MIN(MAX(L3797*(1+MAX(MIN(((B3798-B3797)/B3797)/($K$7*卓尔金历!$O$8),0),-卓尔金历!$N$11))+MIN(MAX(((B3798-B3797)/B3797)/($K$7*卓尔金历!$O$8),0),卓尔金历!$N$11),0),1)</f>
        <v>0</v>
      </c>
      <c r="M3798">
        <f t="shared" si="475"/>
        <v>2506271.4717208138</v>
      </c>
      <c r="N3798">
        <f t="shared" si="476"/>
        <v>-5.5171515673269063E-2</v>
      </c>
      <c r="O3798">
        <f t="shared" si="478"/>
        <v>4.4055172350311332E-2</v>
      </c>
      <c r="P3798">
        <f t="shared" si="479"/>
        <v>3.1538518452944933E-2</v>
      </c>
      <c r="Q3798">
        <f t="shared" si="477"/>
        <v>12423.516592831807</v>
      </c>
    </row>
    <row r="3799" spans="1:17">
      <c r="A3799" s="842">
        <v>44201</v>
      </c>
      <c r="B3799">
        <v>32105.602149999999</v>
      </c>
      <c r="C3799">
        <v>59052.951809999999</v>
      </c>
      <c r="D3799">
        <v>3.4078157400000002</v>
      </c>
      <c r="E3799">
        <f>LN(D3799/参数实验室!$E$53)/参数实验室!$E$55</f>
        <v>0.75349358344482376</v>
      </c>
      <c r="F3799">
        <f t="shared" si="480"/>
        <v>1.8393348155907427</v>
      </c>
      <c r="G3799">
        <f>LN(F3799/参数实验室!$E$58)/参数实验室!$E$59</f>
        <v>0.12931812493922121</v>
      </c>
      <c r="H3799" s="905">
        <f>INDEX(神经网络!$F$10:$BN$70,MATCH(ROUND(G3799*2,1)/2,神经网络!$D$10:$D$70,0),MATCH(ROUND(E3799*2,1)/2,神经网络!$F$8:$BN$8,0))</f>
        <v>2.59431699343788</v>
      </c>
      <c r="I3799">
        <f t="shared" si="472"/>
        <v>31019803.431990333</v>
      </c>
      <c r="J3799">
        <f t="shared" si="473"/>
        <v>12810.982063764337</v>
      </c>
      <c r="K3799">
        <f t="shared" si="474"/>
        <v>2421.3446929825436</v>
      </c>
      <c r="L3799">
        <f>MIN(MAX(L3798*(1+MAX(MIN(((B3799-B3798)/B3798)/($K$7*卓尔金历!$O$8),0),-卓尔金历!$N$11))+MIN(MAX(((B3799-B3798)/B3798)/($K$7*卓尔金历!$O$8),0),卓尔金历!$N$11),0),1)</f>
        <v>0.31479728687605274</v>
      </c>
      <c r="M3799">
        <f t="shared" si="475"/>
        <v>2506271.4717208138</v>
      </c>
      <c r="N3799">
        <f t="shared" si="476"/>
        <v>1.0698543819240234E-2</v>
      </c>
      <c r="O3799">
        <f t="shared" si="478"/>
        <v>4.4056887599972144E-2</v>
      </c>
      <c r="P3799">
        <f t="shared" si="479"/>
        <v>1</v>
      </c>
      <c r="Q3799">
        <f t="shared" si="477"/>
        <v>12434.180634974571</v>
      </c>
    </row>
    <row r="3800" spans="1:17">
      <c r="A3800" s="842">
        <v>44202</v>
      </c>
      <c r="B3800">
        <v>34600.631840000002</v>
      </c>
      <c r="C3800">
        <v>57999.07187</v>
      </c>
      <c r="D3800">
        <v>3.6009570800000001</v>
      </c>
      <c r="E3800">
        <f>LN(D3800/参数实验室!$E$53)/参数实验室!$E$55</f>
        <v>0.81853116784241486</v>
      </c>
      <c r="F3800">
        <f t="shared" si="480"/>
        <v>1.6762431431367757</v>
      </c>
      <c r="G3800">
        <f>LN(F3800/参数实验室!$E$58)/参数实验室!$E$59</f>
        <v>8.0585989690533974E-2</v>
      </c>
      <c r="H3800" s="905">
        <f>INDEX(神经网络!$F$10:$BN$70,MATCH(ROUND(G3800*2,1)/2,神经网络!$D$10:$D$70,0),MATCH(ROUND(E3800*2,1)/2,神经网络!$F$8:$BN$8,0))</f>
        <v>2.6187829798794087</v>
      </c>
      <c r="I3800">
        <f t="shared" ref="I3800:I3863" si="481">I3799*(1+(B3800-B3799)/B3799*H3799)</f>
        <v>37273790.518000707</v>
      </c>
      <c r="J3800">
        <f t="shared" ref="J3800:J3863" si="482">J3799*B3800/B3799</f>
        <v>13806.564718087784</v>
      </c>
      <c r="K3800">
        <f t="shared" ref="K3800:K3863" si="483">I3800/J3800</f>
        <v>2699.715047086901</v>
      </c>
      <c r="L3800">
        <f>MIN(MAX(L3799*(1+MAX(MIN(((B3800-B3799)/B3799)/($K$7*卓尔金历!$O$8),0),-卓尔金历!$N$11))+MIN(MAX(((B3800-B3799)/B3799)/($K$7*卓尔金历!$O$8),0),卓尔金历!$N$11),0),1)</f>
        <v>1</v>
      </c>
      <c r="M3800">
        <f t="shared" ref="M3800:M3863" si="484">M3799*(1+(B3800-B3799)/B3799*H3799*L3799)</f>
        <v>2665337.3508338728</v>
      </c>
      <c r="N3800">
        <f t="shared" ref="N3800:N3863" si="485">(B3800-B3799)/B3799</f>
        <v>7.7713218968546993E-2</v>
      </c>
      <c r="O3800">
        <f t="shared" si="478"/>
        <v>4.4680044197660342E-2</v>
      </c>
      <c r="P3800">
        <f t="shared" si="479"/>
        <v>1.9671470461042947E-2</v>
      </c>
      <c r="Q3800">
        <f t="shared" ref="Q3800:Q3863" si="486">Q3799*(1+(B3800-B3799)/B3799*H3799*P3799)</f>
        <v>14941.069670772105</v>
      </c>
    </row>
    <row r="3801" spans="1:17">
      <c r="A3801" s="842">
        <v>44203</v>
      </c>
      <c r="B3801">
        <v>38948.593009999997</v>
      </c>
      <c r="C3801">
        <v>57083.997089999997</v>
      </c>
      <c r="D3801">
        <v>3.7420470730000002</v>
      </c>
      <c r="E3801">
        <f>LN(D3801/参数实验室!$E$53)/参数实验室!$E$55</f>
        <v>0.86387279146857388</v>
      </c>
      <c r="F3801">
        <f t="shared" si="480"/>
        <v>1.4656241131828243</v>
      </c>
      <c r="G3801">
        <f>LN(F3801/参数实验室!$E$58)/参数实验室!$E$59</f>
        <v>1.0111791742038745E-2</v>
      </c>
      <c r="H3801" s="905">
        <f>INDEX(神经网络!$F$10:$BN$70,MATCH(ROUND(G3801*2,1)/2,神经网络!$D$10:$D$70,0),MATCH(ROUND(E3801*2,1)/2,神经网络!$F$8:$BN$8,0))</f>
        <v>2.6181619945211434</v>
      </c>
      <c r="I3801">
        <f t="shared" si="481"/>
        <v>49539839.572867751</v>
      </c>
      <c r="J3801">
        <f t="shared" si="482"/>
        <v>15541.51590519124</v>
      </c>
      <c r="K3801">
        <f t="shared" si="483"/>
        <v>3187.5809203605586</v>
      </c>
      <c r="L3801">
        <f>MIN(MAX(L3800*(1+MAX(MIN(((B3801-B3800)/B3800)/($K$7*卓尔金历!$O$8),0),-卓尔金历!$N$11))+MIN(MAX(((B3801-B3800)/B3800)/($K$7*卓尔金历!$O$8),0),卓尔金历!$N$11),0),1)</f>
        <v>1</v>
      </c>
      <c r="M3801">
        <f t="shared" si="484"/>
        <v>3542445.856267713</v>
      </c>
      <c r="N3801">
        <f t="shared" si="485"/>
        <v>0.12566132289450108</v>
      </c>
      <c r="O3801">
        <f t="shared" si="478"/>
        <v>4.4467098944354737E-2</v>
      </c>
      <c r="P3801">
        <f t="shared" si="479"/>
        <v>0</v>
      </c>
      <c r="Q3801">
        <f t="shared" si="486"/>
        <v>15037.790420221369</v>
      </c>
    </row>
    <row r="3802" spans="1:17">
      <c r="A3802" s="842">
        <v>44204</v>
      </c>
      <c r="B3802">
        <v>40720.060219999999</v>
      </c>
      <c r="C3802">
        <v>56750.976089999996</v>
      </c>
      <c r="D3802">
        <v>3.7886387400000001</v>
      </c>
      <c r="E3802">
        <f>LN(D3802/参数实验室!$E$53)/参数实验室!$E$55</f>
        <v>0.87847102939843402</v>
      </c>
      <c r="F3802">
        <f t="shared" si="480"/>
        <v>1.3936859568328015</v>
      </c>
      <c r="G3802">
        <f>LN(F3802/参数实验室!$E$58)/参数实验室!$E$59</f>
        <v>-1.6303672764162013E-2</v>
      </c>
      <c r="H3802" s="905">
        <f>INDEX(神经网络!$F$10:$BN$70,MATCH(ROUND(G3802*2,1)/2,神经网络!$D$10:$D$70,0),MATCH(ROUND(E3802*2,1)/2,神经网络!$F$8:$BN$8,0))</f>
        <v>2.6602825776629127</v>
      </c>
      <c r="I3802">
        <f t="shared" si="481"/>
        <v>55439030.527803242</v>
      </c>
      <c r="J3802">
        <f t="shared" si="482"/>
        <v>16248.378045568716</v>
      </c>
      <c r="K3802">
        <f t="shared" si="483"/>
        <v>3411.9732057146875</v>
      </c>
      <c r="L3802">
        <f>MIN(MAX(L3801*(1+MAX(MIN(((B3802-B3801)/B3801)/($K$7*卓尔金历!$O$8),0),-卓尔金历!$N$11))+MIN(MAX(((B3802-B3801)/B3801)/($K$7*卓尔金历!$O$8),0),卓尔金历!$N$11),0),1)</f>
        <v>1</v>
      </c>
      <c r="M3802">
        <f t="shared" si="484"/>
        <v>3964279.3691297225</v>
      </c>
      <c r="N3802">
        <f t="shared" si="485"/>
        <v>4.5482187496354E-2</v>
      </c>
      <c r="O3802">
        <f t="shared" si="478"/>
        <v>4.2716204194646119E-2</v>
      </c>
      <c r="P3802">
        <f t="shared" si="479"/>
        <v>4.1677125184782636E-2</v>
      </c>
      <c r="Q3802">
        <f t="shared" si="486"/>
        <v>15037.790420221369</v>
      </c>
    </row>
    <row r="3803" spans="1:17">
      <c r="A3803" s="842">
        <v>44205</v>
      </c>
      <c r="B3803">
        <v>40687.726820000003</v>
      </c>
      <c r="C3803">
        <v>56420.033969999997</v>
      </c>
      <c r="D3803">
        <v>3.6883279</v>
      </c>
      <c r="E3803">
        <f>LN(D3803/参数实验室!$E$53)/参数实验室!$E$55</f>
        <v>0.84681403654802556</v>
      </c>
      <c r="F3803">
        <f t="shared" si="480"/>
        <v>1.386659771375254</v>
      </c>
      <c r="G3803">
        <f>LN(F3803/参数实验室!$E$58)/参数实验室!$E$59</f>
        <v>-1.8956385811759863E-2</v>
      </c>
      <c r="H3803" s="905">
        <f>INDEX(神经网络!$F$10:$BN$70,MATCH(ROUND(G3803*2,1)/2,神经网络!$D$10:$D$70,0),MATCH(ROUND(E3803*2,1)/2,神经网络!$F$8:$BN$8,0))</f>
        <v>2.6181619945211434</v>
      </c>
      <c r="I3803">
        <f t="shared" si="481"/>
        <v>55321922.582629442</v>
      </c>
      <c r="J3803">
        <f t="shared" si="482"/>
        <v>16235.476166154489</v>
      </c>
      <c r="K3803">
        <f t="shared" si="483"/>
        <v>3407.4715158621007</v>
      </c>
      <c r="L3803">
        <f>MIN(MAX(L3802*(1+MAX(MIN(((B3803-B3802)/B3802)/($K$7*卓尔金历!$O$8),0),-卓尔金历!$N$11))+MIN(MAX(((B3803-B3802)/B3802)/($K$7*卓尔金历!$O$8),0),卓尔金历!$N$11),0),1)</f>
        <v>0.97663588827811643</v>
      </c>
      <c r="M3803">
        <f t="shared" si="484"/>
        <v>3955905.3299989183</v>
      </c>
      <c r="N3803">
        <f t="shared" si="485"/>
        <v>-7.9404106539398168E-4</v>
      </c>
      <c r="O3803">
        <f t="shared" si="478"/>
        <v>4.3072655194693256E-2</v>
      </c>
      <c r="P3803">
        <f t="shared" si="479"/>
        <v>1</v>
      </c>
      <c r="Q3803">
        <f t="shared" si="486"/>
        <v>15036.466528349121</v>
      </c>
    </row>
    <row r="3804" spans="1:17">
      <c r="A3804" s="842">
        <v>44206</v>
      </c>
      <c r="B3804">
        <v>39740.062180000001</v>
      </c>
      <c r="C3804">
        <v>55648.10037</v>
      </c>
      <c r="D3804">
        <v>3.47615243</v>
      </c>
      <c r="E3804">
        <f>LN(D3804/参数实验室!$E$53)/参数实验室!$E$55</f>
        <v>0.77691701542337721</v>
      </c>
      <c r="F3804">
        <f t="shared" si="480"/>
        <v>1.4003022974132648</v>
      </c>
      <c r="G3804">
        <f>LN(F3804/参数实验室!$E$58)/参数实验室!$E$59</f>
        <v>-1.3817893097797023E-2</v>
      </c>
      <c r="H3804" s="905">
        <f>INDEX(神经网络!$F$10:$BN$70,MATCH(ROUND(G3804*2,1)/2,神经网络!$D$10:$D$70,0),MATCH(ROUND(E3804*2,1)/2,神经网络!$F$8:$BN$8,0))</f>
        <v>2.5705929572020438</v>
      </c>
      <c r="I3804">
        <f t="shared" si="481"/>
        <v>51948389.075164631</v>
      </c>
      <c r="J3804">
        <f t="shared" si="482"/>
        <v>15857.332979529852</v>
      </c>
      <c r="K3804">
        <f t="shared" si="483"/>
        <v>3275.9852581909286</v>
      </c>
      <c r="L3804">
        <f>MIN(MAX(L3803*(1+MAX(MIN(((B3804-B3803)/B3803)/($K$7*卓尔金历!$O$8),0),-卓尔金历!$N$11))+MIN(MAX(((B3804-B3803)/B3803)/($K$7*卓尔金历!$O$8),0),卓尔金历!$N$11),0),1)</f>
        <v>0.30732137957030453</v>
      </c>
      <c r="M3804">
        <f t="shared" si="484"/>
        <v>3720310.1871613241</v>
      </c>
      <c r="N3804">
        <f t="shared" si="485"/>
        <v>-2.329116699471594E-2</v>
      </c>
      <c r="O3804">
        <f t="shared" si="478"/>
        <v>4.4327390547834897E-2</v>
      </c>
      <c r="P3804">
        <f t="shared" si="479"/>
        <v>0.71431973340870791</v>
      </c>
      <c r="Q3804">
        <f t="shared" si="486"/>
        <v>14119.542074187322</v>
      </c>
    </row>
    <row r="3805" spans="1:17">
      <c r="A3805" s="842">
        <v>44207</v>
      </c>
      <c r="B3805">
        <v>31738.069159999999</v>
      </c>
      <c r="C3805">
        <v>54853.793989999998</v>
      </c>
      <c r="D3805">
        <v>3.1772325399999999</v>
      </c>
      <c r="E3805">
        <f>LN(D3805/参数实验室!$E$53)/参数实验室!$E$55</f>
        <v>0.67083889949154996</v>
      </c>
      <c r="F3805">
        <f t="shared" si="480"/>
        <v>1.7283280124404392</v>
      </c>
      <c r="G3805">
        <f>LN(F3805/参数实验室!$E$58)/参数实验室!$E$59</f>
        <v>9.6646213416232418E-2</v>
      </c>
      <c r="H3805" s="905">
        <f>INDEX(神经网络!$F$10:$BN$70,MATCH(ROUND(G3805*2,1)/2,神经网络!$D$10:$D$70,0),MATCH(ROUND(E3805*2,1)/2,神经网络!$F$8:$BN$8,0))</f>
        <v>2.4561714783637325</v>
      </c>
      <c r="I3805">
        <f t="shared" si="481"/>
        <v>25059365.999491896</v>
      </c>
      <c r="J3805">
        <f t="shared" si="482"/>
        <v>12664.326706835245</v>
      </c>
      <c r="K3805">
        <f t="shared" si="483"/>
        <v>1978.7365392245249</v>
      </c>
      <c r="L3805">
        <f>MIN(MAX(L3804*(1+MAX(MIN(((B3805-B3804)/B3804)/($K$7*卓尔金历!$O$8),0),-卓尔金历!$N$11))+MIN(MAX(((B3805-B3804)/B3804)/($K$7*卓尔金历!$O$8),0),卓尔金历!$N$11),0),1)</f>
        <v>0</v>
      </c>
      <c r="M3805">
        <f t="shared" si="484"/>
        <v>3128510.3180590589</v>
      </c>
      <c r="N3805">
        <f t="shared" si="485"/>
        <v>-0.20135834170957007</v>
      </c>
      <c r="O3805">
        <f t="shared" si="478"/>
        <v>6.4534836966447323E-2</v>
      </c>
      <c r="P3805">
        <f t="shared" si="479"/>
        <v>0</v>
      </c>
      <c r="Q3805">
        <f t="shared" si="486"/>
        <v>8898.9928023388347</v>
      </c>
    </row>
    <row r="3806" spans="1:17">
      <c r="A3806" s="842">
        <v>44208</v>
      </c>
      <c r="B3806">
        <v>33911.177069999998</v>
      </c>
      <c r="C3806">
        <v>55152.849340000001</v>
      </c>
      <c r="D3806">
        <v>3.024579235</v>
      </c>
      <c r="E3806">
        <f>LN(D3806/参数实验室!$E$53)/参数实验室!$E$55</f>
        <v>0.61274954682590033</v>
      </c>
      <c r="F3806">
        <f t="shared" si="480"/>
        <v>1.626391476360511</v>
      </c>
      <c r="G3806">
        <f>LN(F3806/参数实验室!$E$58)/参数实验室!$E$59</f>
        <v>6.4739952014851304E-2</v>
      </c>
      <c r="H3806" s="905">
        <f>INDEX(神经网络!$F$10:$BN$70,MATCH(ROUND(G3806*2,1)/2,神经网络!$D$10:$D$70,0),MATCH(ROUND(E3806*2,1)/2,神经网络!$F$8:$BN$8,0))</f>
        <v>2.3543646720762794</v>
      </c>
      <c r="I3806">
        <f t="shared" si="481"/>
        <v>29273705.837574437</v>
      </c>
      <c r="J3806">
        <f t="shared" si="482"/>
        <v>13531.454080044608</v>
      </c>
      <c r="K3806">
        <f t="shared" si="483"/>
        <v>2163.3821217148848</v>
      </c>
      <c r="L3806">
        <f>MIN(MAX(L3805*(1+MAX(MIN(((B3806-B3805)/B3805)/($K$7*卓尔金历!$O$8),0),-卓尔金历!$N$11))+MIN(MAX(((B3806-B3805)/B3805)/($K$7*卓尔金历!$O$8),0),卓尔金历!$N$11),0),1)</f>
        <v>1</v>
      </c>
      <c r="M3806">
        <f t="shared" si="484"/>
        <v>3128510.3180590589</v>
      </c>
      <c r="N3806">
        <f t="shared" si="485"/>
        <v>6.847007292865824E-2</v>
      </c>
      <c r="O3806">
        <f t="shared" si="478"/>
        <v>6.5436072109149562E-2</v>
      </c>
      <c r="P3806">
        <f t="shared" si="479"/>
        <v>6.1609918707651187E-2</v>
      </c>
      <c r="Q3806">
        <f t="shared" si="486"/>
        <v>8898.9928023388347</v>
      </c>
    </row>
    <row r="3807" spans="1:17">
      <c r="A3807" s="842">
        <v>44209</v>
      </c>
      <c r="B3807">
        <v>34740.332840000003</v>
      </c>
      <c r="C3807">
        <v>54907.524389999999</v>
      </c>
      <c r="D3807">
        <v>3.3189327159999999</v>
      </c>
      <c r="E3807">
        <f>LN(D3807/参数实验室!$E$53)/参数实验室!$E$55</f>
        <v>0.72231473385977651</v>
      </c>
      <c r="F3807">
        <f t="shared" si="480"/>
        <v>1.58051232965677</v>
      </c>
      <c r="G3807">
        <f>LN(F3807/参数实验室!$E$58)/参数实验室!$E$59</f>
        <v>4.9721416926501678E-2</v>
      </c>
      <c r="H3807" s="905">
        <f>INDEX(神经网络!$F$10:$BN$70,MATCH(ROUND(G3807*2,1)/2,神经网络!$D$10:$D$70,0),MATCH(ROUND(E3807*2,1)/2,神经网络!$F$8:$BN$8,0))</f>
        <v>2.4884478191479849</v>
      </c>
      <c r="I3807">
        <f t="shared" si="481"/>
        <v>30958879.642223001</v>
      </c>
      <c r="J3807">
        <f t="shared" si="482"/>
        <v>13862.309101791547</v>
      </c>
      <c r="K3807">
        <f t="shared" si="483"/>
        <v>2233.3133257158374</v>
      </c>
      <c r="L3807">
        <f>MIN(MAX(L3806*(1+MAX(MIN(((B3807-B3806)/B3806)/($K$7*卓尔金历!$O$8),0),-卓尔金历!$N$11))+MIN(MAX(((B3807-B3806)/B3806)/($K$7*卓尔金历!$O$8),0),卓尔金历!$N$11),0),1)</f>
        <v>1</v>
      </c>
      <c r="M3807">
        <f t="shared" si="484"/>
        <v>3308606.533578136</v>
      </c>
      <c r="N3807">
        <f t="shared" si="485"/>
        <v>2.4450810666006909E-2</v>
      </c>
      <c r="O3807">
        <f t="shared" si="478"/>
        <v>6.5264461868169407E-2</v>
      </c>
      <c r="P3807">
        <f t="shared" si="479"/>
        <v>1</v>
      </c>
      <c r="Q3807">
        <f t="shared" si="486"/>
        <v>8930.5543641828372</v>
      </c>
    </row>
    <row r="3808" spans="1:17">
      <c r="A3808" s="842">
        <v>44210</v>
      </c>
      <c r="B3808">
        <v>39541.591529999998</v>
      </c>
      <c r="C3808">
        <v>54663.387340000001</v>
      </c>
      <c r="D3808">
        <v>3.4396857199999999</v>
      </c>
      <c r="E3808">
        <f>LN(D3808/参数实验室!$E$53)/参数实验室!$E$55</f>
        <v>0.76447539454825764</v>
      </c>
      <c r="F3808">
        <f t="shared" si="480"/>
        <v>1.382427596484759</v>
      </c>
      <c r="G3808">
        <f>LN(F3808/参数实验室!$E$58)/参数实验室!$E$59</f>
        <v>-2.0560723657972717E-2</v>
      </c>
      <c r="H3808" s="905">
        <f>INDEX(神经网络!$F$10:$BN$70,MATCH(ROUND(G3808*2,1)/2,神经网络!$D$10:$D$70,0),MATCH(ROUND(E3808*2,1)/2,神经网络!$F$8:$BN$8,0))</f>
        <v>2.5154781794161103</v>
      </c>
      <c r="I3808">
        <f t="shared" si="481"/>
        <v>41606067.219899356</v>
      </c>
      <c r="J3808">
        <f t="shared" si="482"/>
        <v>15778.137955388756</v>
      </c>
      <c r="K3808">
        <f t="shared" si="483"/>
        <v>2636.9440638392634</v>
      </c>
      <c r="L3808">
        <f>MIN(MAX(L3807*(1+MAX(MIN(((B3808-B3807)/B3807)/($K$7*卓尔金历!$O$8),0),-卓尔金历!$N$11))+MIN(MAX(((B3808-B3807)/B3807)/($K$7*卓尔金历!$O$8),0),卓尔金历!$N$11),0),1)</f>
        <v>1</v>
      </c>
      <c r="M3808">
        <f t="shared" si="484"/>
        <v>4446482.1541056773</v>
      </c>
      <c r="N3808">
        <f t="shared" si="485"/>
        <v>0.13820416494317025</v>
      </c>
      <c r="O3808">
        <f t="shared" si="478"/>
        <v>6.9843979974124323E-2</v>
      </c>
      <c r="P3808">
        <f t="shared" si="479"/>
        <v>2.0723545250126089E-2</v>
      </c>
      <c r="Q3808">
        <f t="shared" si="486"/>
        <v>12001.895723655343</v>
      </c>
    </row>
    <row r="3809" spans="1:17">
      <c r="A3809" s="842">
        <v>44211</v>
      </c>
      <c r="B3809">
        <v>35752.316229999997</v>
      </c>
      <c r="C3809">
        <v>54242.676520000001</v>
      </c>
      <c r="D3809">
        <v>3.2169186299999999</v>
      </c>
      <c r="E3809">
        <f>LN(D3809/参数实验室!$E$53)/参数实验室!$E$55</f>
        <v>0.68548365635991115</v>
      </c>
      <c r="F3809">
        <f t="shared" si="480"/>
        <v>1.5171793673743752</v>
      </c>
      <c r="G3809">
        <f>LN(F3809/参数实验室!$E$58)/参数实验室!$E$59</f>
        <v>2.8256921863750856E-2</v>
      </c>
      <c r="H3809" s="905">
        <f>INDEX(神经网络!$F$10:$BN$70,MATCH(ROUND(G3809*2,1)/2,神经网络!$D$10:$D$70,0),MATCH(ROUND(E3809*2,1)/2,神经网络!$F$8:$BN$8,0))</f>
        <v>2.4884478191479849</v>
      </c>
      <c r="I3809">
        <f t="shared" si="481"/>
        <v>31576568.338572551</v>
      </c>
      <c r="J3809">
        <f t="shared" si="482"/>
        <v>14266.117166114595</v>
      </c>
      <c r="K3809">
        <f t="shared" si="483"/>
        <v>2213.3961168897713</v>
      </c>
      <c r="L3809">
        <f>MIN(MAX(L3808*(1+MAX(MIN(((B3809-B3808)/B3808)/($K$7*卓尔金历!$O$8),0),-卓尔金历!$N$11))+MIN(MAX(((B3809-B3808)/B3808)/($K$7*卓尔金历!$O$8),0),卓尔金历!$N$11),0),1)</f>
        <v>0</v>
      </c>
      <c r="M3809">
        <f t="shared" si="484"/>
        <v>3374619.5443872293</v>
      </c>
      <c r="N3809">
        <f t="shared" si="485"/>
        <v>-9.5830115920475731E-2</v>
      </c>
      <c r="O3809">
        <f t="shared" si="478"/>
        <v>7.4272904450308277E-2</v>
      </c>
      <c r="P3809">
        <f t="shared" si="479"/>
        <v>5.2045583349610514E-2</v>
      </c>
      <c r="Q3809">
        <f t="shared" si="486"/>
        <v>11941.939196312809</v>
      </c>
    </row>
    <row r="3810" spans="1:17">
      <c r="A3810" s="842">
        <v>44212</v>
      </c>
      <c r="B3810">
        <v>37467.61161</v>
      </c>
      <c r="C3810">
        <v>53614.86922</v>
      </c>
      <c r="D3810">
        <v>3.16002808</v>
      </c>
      <c r="E3810">
        <f>LN(D3810/参数实验室!$E$53)/参数实验室!$E$55</f>
        <v>0.66443327138899799</v>
      </c>
      <c r="F3810">
        <f t="shared" si="480"/>
        <v>1.4309657572539356</v>
      </c>
      <c r="G3810">
        <f>LN(F3810/参数实验室!$E$58)/参数实验室!$E$59</f>
        <v>-2.4488034536229303E-3</v>
      </c>
      <c r="H3810" s="905">
        <f>INDEX(神经网络!$F$10:$BN$70,MATCH(ROUND(G3810*2,1)/2,神经网络!$D$10:$D$70,0),MATCH(ROUND(E3810*2,1)/2,神经网络!$F$8:$BN$8,0))</f>
        <v>2.3924000667552936</v>
      </c>
      <c r="I3810">
        <f t="shared" si="481"/>
        <v>35346454.216511324</v>
      </c>
      <c r="J3810">
        <f t="shared" si="482"/>
        <v>14950.565264753912</v>
      </c>
      <c r="K3810">
        <f t="shared" si="483"/>
        <v>2364.221926768274</v>
      </c>
      <c r="L3810">
        <f>MIN(MAX(L3809*(1+MAX(MIN(((B3810-B3809)/B3809)/($K$7*卓尔金历!$O$8),0),-卓尔金历!$N$11))+MIN(MAX(((B3810-B3809)/B3809)/($K$7*卓尔金历!$O$8),0),卓尔金历!$N$11),0),1)</f>
        <v>1</v>
      </c>
      <c r="M3810">
        <f t="shared" si="484"/>
        <v>3374619.5443872293</v>
      </c>
      <c r="N3810">
        <f t="shared" si="485"/>
        <v>4.7977181924808772E-2</v>
      </c>
      <c r="O3810">
        <f t="shared" si="478"/>
        <v>7.3866169029468326E-2</v>
      </c>
      <c r="P3810">
        <f t="shared" si="479"/>
        <v>0.53785325483344737</v>
      </c>
      <c r="Q3810">
        <f t="shared" si="486"/>
        <v>12016.142289512112</v>
      </c>
    </row>
    <row r="3811" spans="1:17">
      <c r="A3811" s="842">
        <v>44213</v>
      </c>
      <c r="B3811">
        <v>35780.184229999999</v>
      </c>
      <c r="C3811">
        <v>54473.22466</v>
      </c>
      <c r="D3811">
        <v>3.14208979</v>
      </c>
      <c r="E3811">
        <f>LN(D3811/参数实验室!$E$53)/参数实验室!$E$55</f>
        <v>0.65771717581326716</v>
      </c>
      <c r="F3811">
        <f t="shared" si="480"/>
        <v>1.5224411453512519</v>
      </c>
      <c r="G3811">
        <f>LN(F3811/参数实验室!$E$58)/参数实验室!$E$59</f>
        <v>3.0074035672480792E-2</v>
      </c>
      <c r="H3811" s="905">
        <f>INDEX(神经网络!$F$10:$BN$70,MATCH(ROUND(G3811*2,1)/2,神经网络!$D$10:$D$70,0),MATCH(ROUND(E3811*2,1)/2,神经网络!$F$8:$BN$8,0))</f>
        <v>2.4251954344198521</v>
      </c>
      <c r="I3811">
        <f t="shared" si="481"/>
        <v>31537999.975719243</v>
      </c>
      <c r="J3811">
        <f t="shared" si="482"/>
        <v>14277.237233151027</v>
      </c>
      <c r="K3811">
        <f t="shared" si="483"/>
        <v>2208.9707876037523</v>
      </c>
      <c r="L3811">
        <f>MIN(MAX(L3810*(1+MAX(MIN(((B3811-B3810)/B3810)/($K$7*卓尔金历!$O$8),0),-卓尔金历!$N$11))+MIN(MAX(((B3811-B3810)/B3810)/($K$7*卓尔金历!$O$8),0),卓尔金历!$N$11),0),1)</f>
        <v>0</v>
      </c>
      <c r="M3811">
        <f t="shared" si="484"/>
        <v>3011016.3372265571</v>
      </c>
      <c r="N3811">
        <f t="shared" si="485"/>
        <v>-4.5036961457923075E-2</v>
      </c>
      <c r="O3811">
        <f t="shared" si="478"/>
        <v>7.4341302140010904E-2</v>
      </c>
      <c r="P3811">
        <f t="shared" si="479"/>
        <v>0.61206981157257967</v>
      </c>
      <c r="Q3811">
        <f t="shared" si="486"/>
        <v>11319.78560102351</v>
      </c>
    </row>
    <row r="3812" spans="1:17">
      <c r="A3812" s="842">
        <v>44214</v>
      </c>
      <c r="B3812">
        <v>36533.219270000001</v>
      </c>
      <c r="C3812">
        <v>54950.062530000003</v>
      </c>
      <c r="D3812">
        <v>3.1678973400000001</v>
      </c>
      <c r="E3812">
        <f>LN(D3812/参数实验室!$E$53)/参数实验室!$E$55</f>
        <v>0.66736749996541611</v>
      </c>
      <c r="F3812">
        <f t="shared" si="480"/>
        <v>1.5041122471000898</v>
      </c>
      <c r="G3812">
        <f>LN(F3812/参数实验室!$E$58)/参数实验室!$E$59</f>
        <v>2.3716894255452557E-2</v>
      </c>
      <c r="H3812" s="905">
        <f>INDEX(神经网络!$F$10:$BN$70,MATCH(ROUND(G3812*2,1)/2,神经网络!$D$10:$D$70,0),MATCH(ROUND(E3812*2,1)/2,神经网络!$F$8:$BN$8,0))</f>
        <v>2.3924000667552936</v>
      </c>
      <c r="I3812">
        <f t="shared" si="481"/>
        <v>33147731.700329997</v>
      </c>
      <c r="J3812">
        <f t="shared" si="482"/>
        <v>14577.718075894732</v>
      </c>
      <c r="K3812">
        <f t="shared" si="483"/>
        <v>2273.8628589025925</v>
      </c>
      <c r="L3812">
        <f>MIN(MAX(L3811*(1+MAX(MIN(((B3812-B3811)/B3811)/($K$7*卓尔金历!$O$8),0),-卓尔金历!$N$11))+MIN(MAX(((B3812-B3811)/B3811)/($K$7*卓尔金历!$O$8),0),卓尔金历!$N$11),0),1)</f>
        <v>0.61926840597775223</v>
      </c>
      <c r="M3812">
        <f t="shared" si="484"/>
        <v>3011016.3372265571</v>
      </c>
      <c r="N3812">
        <f t="shared" si="485"/>
        <v>2.1046147643047016E-2</v>
      </c>
      <c r="O3812">
        <f t="shared" si="478"/>
        <v>7.4011244594798076E-2</v>
      </c>
      <c r="P3812">
        <f t="shared" si="479"/>
        <v>1</v>
      </c>
      <c r="Q3812">
        <f t="shared" si="486"/>
        <v>11673.423267235226</v>
      </c>
    </row>
    <row r="3813" spans="1:17">
      <c r="A3813" s="842">
        <v>44215</v>
      </c>
      <c r="B3813">
        <v>37346.279779999997</v>
      </c>
      <c r="C3813">
        <v>55031.336349999998</v>
      </c>
      <c r="D3813">
        <v>3.12779915</v>
      </c>
      <c r="E3813">
        <f>LN(D3813/参数实验室!$E$53)/参数实验室!$E$55</f>
        <v>0.65233926298110967</v>
      </c>
      <c r="F3813">
        <f t="shared" si="480"/>
        <v>1.4735426573725519</v>
      </c>
      <c r="G3813">
        <f>LN(F3813/参数实验室!$E$58)/参数实验室!$E$59</f>
        <v>1.2939865351543497E-2</v>
      </c>
      <c r="H3813" s="905">
        <f>INDEX(神经网络!$F$10:$BN$70,MATCH(ROUND(G3813*2,1)/2,神经网络!$D$10:$D$70,0),MATCH(ROUND(E3813*2,1)/2,神经网络!$F$8:$BN$8,0))</f>
        <v>2.3924000667552936</v>
      </c>
      <c r="I3813">
        <f t="shared" si="481"/>
        <v>34912641.625568159</v>
      </c>
      <c r="J3813">
        <f t="shared" si="482"/>
        <v>14902.150664378829</v>
      </c>
      <c r="K3813">
        <f t="shared" si="483"/>
        <v>2342.7921520764889</v>
      </c>
      <c r="L3813">
        <f>MIN(MAX(L3812*(1+MAX(MIN(((B3813-B3812)/B3812)/($K$7*卓尔金历!$O$8),0),-卓尔金历!$N$11))+MIN(MAX(((B3813-B3812)/B3812)/($K$7*卓尔金历!$O$8),0),卓尔金历!$N$11),0),1)</f>
        <v>1</v>
      </c>
      <c r="M3813">
        <f t="shared" si="484"/>
        <v>3110296.1080530481</v>
      </c>
      <c r="N3813">
        <f t="shared" si="485"/>
        <v>2.2255375415756392E-2</v>
      </c>
      <c r="O3813">
        <f t="shared" si="478"/>
        <v>7.3716568370777905E-2</v>
      </c>
      <c r="P3813">
        <f t="shared" si="479"/>
        <v>1</v>
      </c>
      <c r="Q3813">
        <f t="shared" si="486"/>
        <v>12294.960233085725</v>
      </c>
    </row>
    <row r="3814" spans="1:17">
      <c r="A3814" s="842">
        <v>44216</v>
      </c>
      <c r="B3814">
        <v>34170.420550000003</v>
      </c>
      <c r="C3814">
        <v>54858.430480000003</v>
      </c>
      <c r="D3814">
        <v>3.0564083200000001</v>
      </c>
      <c r="E3814">
        <f>LN(D3814/参数实验室!$E$53)/参数实验室!$E$55</f>
        <v>0.62509978068791183</v>
      </c>
      <c r="F3814">
        <f t="shared" si="480"/>
        <v>1.605436210529753</v>
      </c>
      <c r="G3814">
        <f>LN(F3814/参数实验室!$E$58)/参数实验室!$E$59</f>
        <v>5.7933518504595327E-2</v>
      </c>
      <c r="H3814" s="905">
        <f>INDEX(神经网络!$F$10:$BN$70,MATCH(ROUND(G3814*2,1)/2,神经网络!$D$10:$D$70,0),MATCH(ROUND(E3814*2,1)/2,神经网络!$F$8:$BN$8,0))</f>
        <v>2.4251954344198521</v>
      </c>
      <c r="I3814">
        <f t="shared" si="481"/>
        <v>27809828.084360611</v>
      </c>
      <c r="J3814">
        <f t="shared" si="482"/>
        <v>13634.899066278203</v>
      </c>
      <c r="K3814">
        <f t="shared" si="483"/>
        <v>2039.6064502699403</v>
      </c>
      <c r="L3814">
        <f>MIN(MAX(L3813*(1+MAX(MIN(((B3814-B3813)/B3813)/($K$7*卓尔金历!$O$8),0),-卓尔金历!$N$11))+MIN(MAX(((B3814-B3813)/B3813)/($K$7*卓尔金历!$O$8),0),卓尔金历!$N$11),0),1)</f>
        <v>0</v>
      </c>
      <c r="M3814">
        <f t="shared" si="484"/>
        <v>2477520.9216212821</v>
      </c>
      <c r="N3814">
        <f t="shared" si="485"/>
        <v>-8.5038168425567204E-2</v>
      </c>
      <c r="O3814">
        <f t="shared" si="478"/>
        <v>7.63682643501752E-2</v>
      </c>
      <c r="P3814">
        <f t="shared" si="479"/>
        <v>6.5789606524985347E-2</v>
      </c>
      <c r="Q3814">
        <f t="shared" si="486"/>
        <v>9793.6081163150866</v>
      </c>
    </row>
    <row r="3815" spans="1:17">
      <c r="A3815" s="842">
        <v>44217</v>
      </c>
      <c r="B3815">
        <v>31361.22984</v>
      </c>
      <c r="C3815">
        <v>55375.329949999999</v>
      </c>
      <c r="D3815">
        <v>2.671999725</v>
      </c>
      <c r="E3815">
        <f>LN(D3815/参数实验室!$E$53)/参数实验室!$E$55</f>
        <v>0.46652522780221023</v>
      </c>
      <c r="F3815">
        <f t="shared" si="480"/>
        <v>1.7657257139632634</v>
      </c>
      <c r="G3815">
        <f>LN(F3815/参数实验室!$E$58)/参数实验室!$E$59</f>
        <v>0.10788192183482191</v>
      </c>
      <c r="H3815" s="905">
        <f>INDEX(神经网络!$F$10:$BN$70,MATCH(ROUND(G3815*2,1)/2,神经网络!$D$10:$D$70,0),MATCH(ROUND(E3815*2,1)/2,神经网络!$F$8:$BN$8,0))</f>
        <v>2.1574148773940998</v>
      </c>
      <c r="I3815">
        <f t="shared" si="481"/>
        <v>22265154.991496723</v>
      </c>
      <c r="J3815">
        <f t="shared" si="482"/>
        <v>12513.957878775715</v>
      </c>
      <c r="K3815">
        <f t="shared" si="483"/>
        <v>1779.225662031316</v>
      </c>
      <c r="L3815">
        <f>MIN(MAX(L3814*(1+MAX(MIN(((B3815-B3814)/B3814)/($K$7*卓尔金历!$O$8),0),-卓尔金历!$N$11))+MIN(MAX(((B3815-B3814)/B3814)/($K$7*卓尔金历!$O$8),0),卓尔金历!$N$11),0),1)</f>
        <v>0</v>
      </c>
      <c r="M3815">
        <f t="shared" si="484"/>
        <v>2477520.9216212821</v>
      </c>
      <c r="N3815">
        <f t="shared" si="485"/>
        <v>-8.2211183379772665E-2</v>
      </c>
      <c r="O3815">
        <f t="shared" si="478"/>
        <v>7.8911562863311677E-2</v>
      </c>
      <c r="P3815">
        <f t="shared" si="479"/>
        <v>7.3239947174163031E-2</v>
      </c>
      <c r="Q3815">
        <f t="shared" si="486"/>
        <v>9665.1452367672391</v>
      </c>
    </row>
    <row r="3816" spans="1:17">
      <c r="A3816" s="842">
        <v>44218</v>
      </c>
      <c r="B3816">
        <v>32389.872869999999</v>
      </c>
      <c r="C3816">
        <v>55862.357680000001</v>
      </c>
      <c r="D3816">
        <v>2.8357064699999999</v>
      </c>
      <c r="E3816">
        <f>LN(D3816/参数实验室!$E$53)/参数实验室!$E$55</f>
        <v>0.53667801470845633</v>
      </c>
      <c r="F3816">
        <f t="shared" si="480"/>
        <v>1.7246859197073472</v>
      </c>
      <c r="G3816">
        <f>LN(F3816/参数实验室!$E$58)/参数实验室!$E$59</f>
        <v>9.5539025410225992E-2</v>
      </c>
      <c r="H3816" s="905">
        <f>INDEX(神经网络!$F$10:$BN$70,MATCH(ROUND(G3816*2,1)/2,神经网络!$D$10:$D$70,0),MATCH(ROUND(E3816*2,1)/2,神经网络!$F$8:$BN$8,0))</f>
        <v>2.3211237946113084</v>
      </c>
      <c r="I3816">
        <f t="shared" si="481"/>
        <v>23840700.653557349</v>
      </c>
      <c r="J3816">
        <f t="shared" si="482"/>
        <v>12924.413578867488</v>
      </c>
      <c r="K3816">
        <f t="shared" si="483"/>
        <v>1844.6253292713345</v>
      </c>
      <c r="L3816">
        <f>MIN(MAX(L3815*(1+MAX(MIN(((B3816-B3815)/B3815)/($K$7*卓尔金历!$O$8),0),-卓尔金历!$N$11))+MIN(MAX(((B3816-B3815)/B3815)/($K$7*卓尔金历!$O$8),0),卓尔金历!$N$11),0),1)</f>
        <v>0.96511243921379219</v>
      </c>
      <c r="M3816">
        <f t="shared" si="484"/>
        <v>2477520.9216212821</v>
      </c>
      <c r="N3816">
        <f t="shared" si="485"/>
        <v>3.2799830722454834E-2</v>
      </c>
      <c r="O3816">
        <f t="shared" si="478"/>
        <v>7.9087604745311638E-2</v>
      </c>
      <c r="P3816">
        <f t="shared" si="479"/>
        <v>1</v>
      </c>
      <c r="Q3816">
        <f t="shared" si="486"/>
        <v>9715.2364647491668</v>
      </c>
    </row>
    <row r="3817" spans="1:17">
      <c r="A3817" s="842">
        <v>44219</v>
      </c>
      <c r="B3817">
        <v>31929.40827</v>
      </c>
      <c r="C3817">
        <v>54774.95276</v>
      </c>
      <c r="D3817">
        <v>2.7508041799999998</v>
      </c>
      <c r="E3817">
        <f>LN(D3817/参数实验室!$E$53)/参数实验室!$E$55</f>
        <v>0.50081610696848444</v>
      </c>
      <c r="F3817">
        <f t="shared" si="480"/>
        <v>1.7155016559284328</v>
      </c>
      <c r="G3817">
        <f>LN(F3817/参数实验室!$E$58)/参数实验室!$E$59</f>
        <v>9.2736614597859465E-2</v>
      </c>
      <c r="H3817" s="905">
        <f>INDEX(神经网络!$F$10:$BN$70,MATCH(ROUND(G3817*2,1)/2,神经网络!$D$10:$D$70,0),MATCH(ROUND(E3817*2,1)/2,神经网络!$F$8:$BN$8,0))</f>
        <v>2.2407146315206568</v>
      </c>
      <c r="I3817">
        <f t="shared" si="481"/>
        <v>23054009.398100648</v>
      </c>
      <c r="J3817">
        <f t="shared" si="482"/>
        <v>12740.676058417388</v>
      </c>
      <c r="K3817">
        <f t="shared" si="483"/>
        <v>1809.4808542651506</v>
      </c>
      <c r="L3817">
        <f>MIN(MAX(L3816*(1+MAX(MIN(((B3817-B3816)/B3816)/($K$7*卓尔金历!$O$8),0),-卓尔金历!$N$11))+MIN(MAX(((B3817-B3816)/B3816)/($K$7*卓尔金历!$O$8),0),卓尔金历!$N$11),0),1)</f>
        <v>0.56140083913000183</v>
      </c>
      <c r="M3817">
        <f t="shared" si="484"/>
        <v>2398620.2769205975</v>
      </c>
      <c r="N3817">
        <f t="shared" si="485"/>
        <v>-1.4216313903056062E-2</v>
      </c>
      <c r="O3817">
        <f t="shared" si="478"/>
        <v>7.7438492433841349E-2</v>
      </c>
      <c r="P3817">
        <f t="shared" si="479"/>
        <v>1</v>
      </c>
      <c r="Q3817">
        <f t="shared" si="486"/>
        <v>9394.6547971809432</v>
      </c>
    </row>
    <row r="3818" spans="1:17">
      <c r="A3818" s="842">
        <v>44220</v>
      </c>
      <c r="B3818">
        <v>31982.338240000001</v>
      </c>
      <c r="C3818">
        <v>54963.862459999997</v>
      </c>
      <c r="D3818">
        <v>2.7637703180000002</v>
      </c>
      <c r="E3818">
        <f>LN(D3818/参数实验室!$E$53)/参数实验室!$E$55</f>
        <v>0.50636390455896529</v>
      </c>
      <c r="F3818">
        <f t="shared" si="480"/>
        <v>1.7185692317911023</v>
      </c>
      <c r="G3818">
        <f>LN(F3818/参数实验室!$E$58)/参数实验室!$E$59</f>
        <v>9.3674294730192731E-2</v>
      </c>
      <c r="H3818" s="905">
        <f>INDEX(神经网络!$F$10:$BN$70,MATCH(ROUND(G3818*2,1)/2,神经网络!$D$10:$D$70,0),MATCH(ROUND(E3818*2,1)/2,神经网络!$F$8:$BN$8,0))</f>
        <v>2.2407146315206568</v>
      </c>
      <c r="I3818">
        <f t="shared" si="481"/>
        <v>23139642.917595301</v>
      </c>
      <c r="J3818">
        <f t="shared" si="482"/>
        <v>12761.796512509403</v>
      </c>
      <c r="K3818">
        <f t="shared" si="483"/>
        <v>1813.1963548324327</v>
      </c>
      <c r="L3818">
        <f>MIN(MAX(L3817*(1+MAX(MIN(((B3818-B3817)/B3817)/($K$7*卓尔金历!$O$8),0),-卓尔金历!$N$11))+MIN(MAX(((B3818-B3817)/B3817)/($K$7*卓尔金历!$O$8),0),卓尔金历!$N$11),0),1)</f>
        <v>0.61017806407754582</v>
      </c>
      <c r="M3818">
        <f t="shared" si="484"/>
        <v>2403622.14099896</v>
      </c>
      <c r="N3818">
        <f t="shared" si="485"/>
        <v>1.6577184754699198E-3</v>
      </c>
      <c r="O3818">
        <f t="shared" si="478"/>
        <v>7.6296967948811703E-2</v>
      </c>
      <c r="P3818">
        <f t="shared" si="479"/>
        <v>1</v>
      </c>
      <c r="Q3818">
        <f t="shared" si="486"/>
        <v>9429.5509985673361</v>
      </c>
    </row>
    <row r="3819" spans="1:17">
      <c r="A3819" s="842">
        <v>44221</v>
      </c>
      <c r="B3819">
        <v>34514.815909999998</v>
      </c>
      <c r="C3819">
        <v>54863.463510000001</v>
      </c>
      <c r="D3819">
        <v>2.7771916920000002</v>
      </c>
      <c r="E3819">
        <f>LN(D3819/参数实验室!$E$53)/参数实验室!$E$55</f>
        <v>0.51207913612091527</v>
      </c>
      <c r="F3819">
        <f t="shared" si="480"/>
        <v>1.5895626867331596</v>
      </c>
      <c r="G3819">
        <f>LN(F3819/参数实验室!$E$58)/参数实验室!$E$59</f>
        <v>5.2718273079049929E-2</v>
      </c>
      <c r="H3819" s="905">
        <f>INDEX(神经网络!$F$10:$BN$70,MATCH(ROUND(G3819*2,1)/2,神经网络!$D$10:$D$70,0),MATCH(ROUND(E3819*2,1)/2,神经网络!$F$8:$BN$8,0))</f>
        <v>2.2022131099294411</v>
      </c>
      <c r="I3819">
        <f t="shared" si="481"/>
        <v>27245261.643398236</v>
      </c>
      <c r="J3819">
        <f t="shared" si="482"/>
        <v>13772.321898567414</v>
      </c>
      <c r="K3819">
        <f t="shared" si="483"/>
        <v>1978.2620420912663</v>
      </c>
      <c r="L3819">
        <f>MIN(MAX(L3818*(1+MAX(MIN(((B3819-B3818)/B3818)/($K$7*卓尔金历!$O$8),0),-卓尔金历!$N$11))+MIN(MAX(((B3819-B3818)/B3818)/($K$7*卓尔金历!$O$8),0),卓尔金历!$N$11),0),1)</f>
        <v>1</v>
      </c>
      <c r="M3819">
        <f t="shared" si="484"/>
        <v>2663844.5837128214</v>
      </c>
      <c r="N3819">
        <f t="shared" si="485"/>
        <v>7.9183631008962668E-2</v>
      </c>
      <c r="O3819">
        <f t="shared" si="478"/>
        <v>7.6978660091577125E-2</v>
      </c>
      <c r="P3819">
        <f t="shared" si="479"/>
        <v>7.4142238076754949E-2</v>
      </c>
      <c r="Q3819">
        <f t="shared" si="486"/>
        <v>11102.61662423409</v>
      </c>
    </row>
    <row r="3820" spans="1:17">
      <c r="A3820" s="842">
        <v>44222</v>
      </c>
      <c r="B3820">
        <v>31756.354319999999</v>
      </c>
      <c r="C3820">
        <v>54405.511140000002</v>
      </c>
      <c r="D3820">
        <v>2.7916083700000001</v>
      </c>
      <c r="E3820">
        <f>LN(D3820/参数实验室!$E$53)/参数实验室!$E$55</f>
        <v>0.51818751151417064</v>
      </c>
      <c r="F3820">
        <f t="shared" si="480"/>
        <v>1.7132165295729704</v>
      </c>
      <c r="G3820">
        <f>LN(F3820/参数实验室!$E$58)/参数实验室!$E$59</f>
        <v>9.2037019052641139E-2</v>
      </c>
      <c r="H3820" s="905">
        <f>INDEX(神经网络!$F$10:$BN$70,MATCH(ROUND(G3820*2,1)/2,神经网络!$D$10:$D$70,0),MATCH(ROUND(E3820*2,1)/2,神经网络!$F$8:$BN$8,0))</f>
        <v>2.2407146315206568</v>
      </c>
      <c r="I3820">
        <f t="shared" si="481"/>
        <v>22450006.649668317</v>
      </c>
      <c r="J3820">
        <f t="shared" si="482"/>
        <v>12671.622967958108</v>
      </c>
      <c r="K3820">
        <f t="shared" si="483"/>
        <v>1771.6757124510536</v>
      </c>
      <c r="L3820">
        <f>MIN(MAX(L3819*(1+MAX(MIN(((B3820-B3819)/B3819)/($K$7*卓尔金历!$O$8),0),-卓尔金历!$N$11))+MIN(MAX(((B3820-B3819)/B3819)/($K$7*卓尔金历!$O$8),0),卓尔金历!$N$11),0),1)</f>
        <v>0</v>
      </c>
      <c r="M3820">
        <f t="shared" si="484"/>
        <v>2194999.2406304027</v>
      </c>
      <c r="N3820">
        <f t="shared" si="485"/>
        <v>-7.9921086561576829E-2</v>
      </c>
      <c r="O3820">
        <f t="shared" ref="O3820:O3883" si="487">STDEVP(N3800:N3820)</f>
        <v>7.9161576603513722E-2</v>
      </c>
      <c r="P3820">
        <f t="shared" ref="P3820:P3883" si="488">MIN(O3819*MAX(1-LN(MAX(ABS(N3820),0.0001)/O3820),0)+MAX(-LN(MAX(ABS(N3820),0.0001)/O3820),0),1)</f>
        <v>7.6243614525120448E-2</v>
      </c>
      <c r="Q3820">
        <f t="shared" si="486"/>
        <v>10957.735516190696</v>
      </c>
    </row>
    <row r="3821" spans="1:17">
      <c r="A3821" s="842">
        <v>44223</v>
      </c>
      <c r="B3821">
        <v>30421.897659999999</v>
      </c>
      <c r="C3821">
        <v>55062.370439999999</v>
      </c>
      <c r="D3821">
        <v>2.5841669500000002</v>
      </c>
      <c r="E3821">
        <f>LN(D3821/参数实验室!$E$53)/参数实验室!$E$55</f>
        <v>0.42709320281494079</v>
      </c>
      <c r="F3821">
        <f t="shared" si="480"/>
        <v>1.8099584403111821</v>
      </c>
      <c r="G3821">
        <f>LN(F3821/参数实验室!$E$58)/参数实验室!$E$59</f>
        <v>0.12086791756658523</v>
      </c>
      <c r="H3821" s="905">
        <f>INDEX(神经网络!$F$10:$BN$70,MATCH(ROUND(G3821*2,1)/2,神经网络!$D$10:$D$70,0),MATCH(ROUND(E3821*2,1)/2,神经网络!$F$8:$BN$8,0))</f>
        <v>2.1574148773940998</v>
      </c>
      <c r="I3821">
        <f t="shared" si="481"/>
        <v>20336143.545275263</v>
      </c>
      <c r="J3821">
        <f t="shared" si="482"/>
        <v>12139.139563465074</v>
      </c>
      <c r="K3821">
        <f t="shared" si="483"/>
        <v>1675.254118214486</v>
      </c>
      <c r="L3821">
        <f>MIN(MAX(L3820*(1+MAX(MIN(((B3821-B3820)/B3820)/($K$7*卓尔金历!$O$8),0),-卓尔金历!$N$11))+MIN(MAX(((B3821-B3820)/B3820)/($K$7*卓尔金历!$O$8),0),卓尔金历!$N$11),0),1)</f>
        <v>0</v>
      </c>
      <c r="M3821">
        <f t="shared" si="484"/>
        <v>2194999.2406304027</v>
      </c>
      <c r="N3821">
        <f t="shared" si="485"/>
        <v>-4.2021720961828588E-2</v>
      </c>
      <c r="O3821">
        <f t="shared" si="487"/>
        <v>7.7856330097648252E-2</v>
      </c>
      <c r="P3821">
        <f t="shared" si="488"/>
        <v>0.74465737944426724</v>
      </c>
      <c r="Q3821">
        <f t="shared" si="486"/>
        <v>10879.0699495385</v>
      </c>
    </row>
    <row r="3822" spans="1:17">
      <c r="A3822" s="842">
        <v>44224</v>
      </c>
      <c r="B3822">
        <v>31936.67582</v>
      </c>
      <c r="C3822">
        <v>55325.94051</v>
      </c>
      <c r="D3822">
        <v>2.8353715099999999</v>
      </c>
      <c r="E3822">
        <f>LN(D3822/参数实验室!$E$53)/参数实验室!$E$55</f>
        <v>0.53653865138160595</v>
      </c>
      <c r="F3822">
        <f t="shared" si="480"/>
        <v>1.7323637820612727</v>
      </c>
      <c r="G3822">
        <f>LN(F3822/参数实验室!$E$58)/参数实验室!$E$59</f>
        <v>9.7870356500008929E-2</v>
      </c>
      <c r="H3822" s="905">
        <f>INDEX(神经网络!$F$10:$BN$70,MATCH(ROUND(G3822*2,1)/2,神经网络!$D$10:$D$70,0),MATCH(ROUND(E3822*2,1)/2,神经网络!$F$8:$BN$8,0))</f>
        <v>2.3211237946113084</v>
      </c>
      <c r="I3822">
        <f t="shared" si="481"/>
        <v>22520708.698817447</v>
      </c>
      <c r="J3822">
        <f t="shared" si="482"/>
        <v>12743.576002553695</v>
      </c>
      <c r="K3822">
        <f t="shared" si="483"/>
        <v>1767.2204955896607</v>
      </c>
      <c r="L3822">
        <f>MIN(MAX(L3821*(1+MAX(MIN(((B3822-B3821)/B3821)/($K$7*卓尔金历!$O$8),0),-卓尔金历!$N$11))+MIN(MAX(((B3822-B3821)/B3821)/($K$7*卓尔金历!$O$8),0),卓尔金历!$N$11),0),1)</f>
        <v>1</v>
      </c>
      <c r="M3822">
        <f t="shared" si="484"/>
        <v>2194999.2406304027</v>
      </c>
      <c r="N3822">
        <f t="shared" si="485"/>
        <v>4.9792362624100736E-2</v>
      </c>
      <c r="O3822">
        <f t="shared" si="487"/>
        <v>7.3438137147897209E-2</v>
      </c>
      <c r="P3822">
        <f t="shared" si="488"/>
        <v>0.49669164962823098</v>
      </c>
      <c r="Q3822">
        <f t="shared" si="486"/>
        <v>11749.321227919481</v>
      </c>
    </row>
    <row r="3823" spans="1:17">
      <c r="A3823" s="842">
        <v>44225</v>
      </c>
      <c r="B3823">
        <v>37032.914660000002</v>
      </c>
      <c r="C3823">
        <v>56072.518380000001</v>
      </c>
      <c r="D3823">
        <v>2.8712764700000002</v>
      </c>
      <c r="E3823">
        <f>LN(D3823/参数实验室!$E$53)/参数实验室!$E$55</f>
        <v>0.55138433737591719</v>
      </c>
      <c r="F3823">
        <f t="shared" si="480"/>
        <v>1.514126524871267</v>
      </c>
      <c r="G3823">
        <f>LN(F3823/参数实验室!$E$58)/参数实验室!$E$59</f>
        <v>2.7199755527313497E-2</v>
      </c>
      <c r="H3823" s="905">
        <f>INDEX(神经网络!$F$10:$BN$70,MATCH(ROUND(G3823*2,1)/2,神经网络!$D$10:$D$70,0),MATCH(ROUND(E3823*2,1)/2,神经网络!$F$8:$BN$8,0))</f>
        <v>2.2826024161459335</v>
      </c>
      <c r="I3823">
        <f t="shared" si="481"/>
        <v>30862136.983421236</v>
      </c>
      <c r="J3823">
        <f t="shared" si="482"/>
        <v>14777.109716292161</v>
      </c>
      <c r="K3823">
        <f t="shared" si="483"/>
        <v>2088.5097002017178</v>
      </c>
      <c r="L3823">
        <f>MIN(MAX(L3822*(1+MAX(MIN(((B3823-B3822)/B3822)/($K$7*卓尔金历!$O$8),0),-卓尔金历!$N$11))+MIN(MAX(((B3823-B3822)/B3822)/($K$7*卓尔金历!$O$8),0),卓尔金历!$N$11),0),1)</f>
        <v>1</v>
      </c>
      <c r="M3823">
        <f t="shared" si="484"/>
        <v>3008003.3514397442</v>
      </c>
      <c r="N3823">
        <f t="shared" si="485"/>
        <v>0.15957324014318788</v>
      </c>
      <c r="O3823">
        <f t="shared" si="487"/>
        <v>8.0927753726997897E-2</v>
      </c>
      <c r="P3823">
        <f t="shared" si="488"/>
        <v>2.3577594809327754E-2</v>
      </c>
      <c r="Q3823">
        <f t="shared" si="486"/>
        <v>13910.834982829672</v>
      </c>
    </row>
    <row r="3824" spans="1:17">
      <c r="A3824" s="842">
        <v>44226</v>
      </c>
      <c r="B3824">
        <v>34225.797639999997</v>
      </c>
      <c r="C3824">
        <v>57212.02102</v>
      </c>
      <c r="D3824">
        <v>2.8781880370000001</v>
      </c>
      <c r="E3824">
        <f>LN(D3824/参数实验室!$E$53)/参数实验室!$E$55</f>
        <v>0.55422075718754149</v>
      </c>
      <c r="F3824">
        <f t="shared" si="480"/>
        <v>1.6716051915510597</v>
      </c>
      <c r="G3824">
        <f>LN(F3824/参数实验室!$E$58)/参数实验室!$E$59</f>
        <v>7.9131772560426E-2</v>
      </c>
      <c r="H3824" s="905">
        <f>INDEX(神经网络!$F$10:$BN$70,MATCH(ROUND(G3824*2,1)/2,神经网络!$D$10:$D$70,0),MATCH(ROUND(E3824*2,1)/2,神经网络!$F$8:$BN$8,0))</f>
        <v>2.3211237946113084</v>
      </c>
      <c r="I3824">
        <f t="shared" si="481"/>
        <v>25522289.040788781</v>
      </c>
      <c r="J3824">
        <f t="shared" si="482"/>
        <v>13656.99598579458</v>
      </c>
      <c r="K3824">
        <f t="shared" si="483"/>
        <v>1868.8069519340834</v>
      </c>
      <c r="L3824">
        <f>MIN(MAX(L3823*(1+MAX(MIN(((B3824-B3823)/B3823)/($K$7*卓尔金历!$O$8),0),-卓尔金历!$N$11))+MIN(MAX(((B3824-B3823)/B3823)/($K$7*卓尔金历!$O$8),0),卓尔金历!$N$11),0),1)</f>
        <v>0</v>
      </c>
      <c r="M3824">
        <f t="shared" si="484"/>
        <v>2487550.7166709495</v>
      </c>
      <c r="N3824">
        <f t="shared" si="485"/>
        <v>-7.5800596463232991E-2</v>
      </c>
      <c r="O3824">
        <f t="shared" si="487"/>
        <v>8.2473336518815402E-2</v>
      </c>
      <c r="P3824">
        <f t="shared" si="488"/>
        <v>0.17212442401005346</v>
      </c>
      <c r="Q3824">
        <f t="shared" si="486"/>
        <v>13854.086325003153</v>
      </c>
    </row>
    <row r="3825" spans="1:17">
      <c r="A3825" s="842">
        <v>44227</v>
      </c>
      <c r="B3825">
        <v>32910.380669999999</v>
      </c>
      <c r="C3825">
        <v>57412.335440000003</v>
      </c>
      <c r="D3825">
        <v>2.7701296700000002</v>
      </c>
      <c r="E3825">
        <f>LN(D3825/参数实验室!$E$53)/参数实验室!$E$55</f>
        <v>0.50907536283264421</v>
      </c>
      <c r="F3825">
        <f t="shared" si="480"/>
        <v>1.744505358831512</v>
      </c>
      <c r="G3825">
        <f>LN(F3825/参数实验室!$E$58)/参数实验室!$E$59</f>
        <v>0.10153605762544257</v>
      </c>
      <c r="H3825" s="905">
        <f>INDEX(神经网络!$F$10:$BN$70,MATCH(ROUND(G3825*2,1)/2,神经网络!$D$10:$D$70,0),MATCH(ROUND(E3825*2,1)/2,神经网络!$F$8:$BN$8,0))</f>
        <v>2.2407146315206568</v>
      </c>
      <c r="I3825">
        <f t="shared" si="481"/>
        <v>23245473.80705696</v>
      </c>
      <c r="J3825">
        <f t="shared" si="482"/>
        <v>13132.109919795621</v>
      </c>
      <c r="K3825">
        <f t="shared" si="483"/>
        <v>1770.1248275432297</v>
      </c>
      <c r="L3825">
        <f>MIN(MAX(L3824*(1+MAX(MIN(((B3825-B3824)/B3824)/($K$7*卓尔金历!$O$8),0),-卓尔金历!$N$11))+MIN(MAX(((B3825-B3824)/B3824)/($K$7*卓尔金历!$O$8),0),卓尔金历!$N$11),0),1)</f>
        <v>0</v>
      </c>
      <c r="M3825">
        <f t="shared" si="484"/>
        <v>2487550.7166709495</v>
      </c>
      <c r="N3825">
        <f t="shared" si="485"/>
        <v>-3.8433493467005683E-2</v>
      </c>
      <c r="O3825">
        <f t="shared" si="487"/>
        <v>8.2698358193282709E-2</v>
      </c>
      <c r="P3825">
        <f t="shared" si="488"/>
        <v>0.91194066086642878</v>
      </c>
      <c r="Q3825">
        <f t="shared" si="486"/>
        <v>13641.356415600743</v>
      </c>
    </row>
    <row r="3826" spans="1:17">
      <c r="A3826" s="842">
        <v>44228</v>
      </c>
      <c r="B3826">
        <v>33286.102720000003</v>
      </c>
      <c r="C3826">
        <v>58666.123299999999</v>
      </c>
      <c r="D3826">
        <v>2.7984740609999998</v>
      </c>
      <c r="E3826">
        <f>LN(D3826/参数实验室!$E$53)/参数实验室!$E$55</f>
        <v>0.52108543847753086</v>
      </c>
      <c r="F3826">
        <f t="shared" si="480"/>
        <v>1.7624809907454373</v>
      </c>
      <c r="G3826">
        <f>LN(F3826/参数实验室!$E$58)/参数实验室!$E$59</f>
        <v>0.10691655516432839</v>
      </c>
      <c r="H3826" s="905">
        <f>INDEX(神经网络!$F$10:$BN$70,MATCH(ROUND(G3826*2,1)/2,神经网络!$D$10:$D$70,0),MATCH(ROUND(E3826*2,1)/2,神经网络!$F$8:$BN$8,0))</f>
        <v>2.2407146315206568</v>
      </c>
      <c r="I3826">
        <f t="shared" si="481"/>
        <v>23840120.119805541</v>
      </c>
      <c r="J3826">
        <f t="shared" si="482"/>
        <v>13282.032927656443</v>
      </c>
      <c r="K3826">
        <f t="shared" si="483"/>
        <v>1794.9149990559486</v>
      </c>
      <c r="L3826">
        <f>MIN(MAX(L3825*(1+MAX(MIN(((B3826-B3825)/B3825)/($K$7*卓尔金历!$O$8),0),-卓尔金历!$N$11))+MIN(MAX(((B3826-B3825)/B3825)/($K$7*卓尔金历!$O$8),0),卓尔金历!$N$11),0),1)</f>
        <v>0.33592326933459055</v>
      </c>
      <c r="M3826">
        <f t="shared" si="484"/>
        <v>2487550.7166709495</v>
      </c>
      <c r="N3826">
        <f t="shared" si="485"/>
        <v>1.1416520938103265E-2</v>
      </c>
      <c r="O3826">
        <f t="shared" si="487"/>
        <v>7.0159028727608805E-2</v>
      </c>
      <c r="P3826">
        <f t="shared" si="488"/>
        <v>1</v>
      </c>
      <c r="Q3826">
        <f>Q3825*(1+(B3826-B3825)/B3825*H3825*P3825)</f>
        <v>13959.588866652179</v>
      </c>
    </row>
    <row r="3827" spans="1:17">
      <c r="A3827" s="842">
        <v>44229</v>
      </c>
      <c r="B3827">
        <v>34631.834210000001</v>
      </c>
      <c r="C3827">
        <v>58873.727299999999</v>
      </c>
      <c r="D3827">
        <v>2.9524774100000002</v>
      </c>
      <c r="E3827">
        <f>LN(D3827/参数实验室!$E$53)/参数实验室!$E$55</f>
        <v>0.58428520613190327</v>
      </c>
      <c r="F3827">
        <f t="shared" si="480"/>
        <v>1.6999887139388103</v>
      </c>
      <c r="G3827">
        <f>LN(F3827/参数实验室!$E$58)/参数实验室!$E$59</f>
        <v>8.7968873846075435E-2</v>
      </c>
      <c r="H3827" s="905">
        <f>INDEX(神经网络!$F$10:$BN$70,MATCH(ROUND(G3827*2,1)/2,神经网络!$D$10:$D$70,0),MATCH(ROUND(E3827*2,1)/2,神经网络!$F$8:$BN$8,0))</f>
        <v>2.3929047602185154</v>
      </c>
      <c r="I3827">
        <f t="shared" si="481"/>
        <v>25999805.335267078</v>
      </c>
      <c r="J3827">
        <f t="shared" si="482"/>
        <v>13819.015286700371</v>
      </c>
      <c r="K3827">
        <f t="shared" si="483"/>
        <v>1881.4513766613807</v>
      </c>
      <c r="L3827">
        <f>MIN(MAX(L3826*(1+MAX(MIN(((B3827-B3826)/B3826)/($K$7*卓尔金历!$O$8),0),-卓尔金历!$N$11))+MIN(MAX(((B3827-B3826)/B3826)/($K$7*卓尔金历!$O$8),0),卓尔金历!$N$11),0),1)</f>
        <v>1</v>
      </c>
      <c r="M3827">
        <f t="shared" si="484"/>
        <v>2563250.3974860152</v>
      </c>
      <c r="N3827">
        <f t="shared" si="485"/>
        <v>4.0429229619345419E-2</v>
      </c>
      <c r="O3827">
        <f t="shared" si="487"/>
        <v>6.9192473841289903E-2</v>
      </c>
      <c r="P3827">
        <f t="shared" si="488"/>
        <v>0.64519728426114664</v>
      </c>
      <c r="Q3827">
        <f t="shared" si="486"/>
        <v>15224.193136166074</v>
      </c>
    </row>
    <row r="3828" spans="1:17">
      <c r="A3828" s="842">
        <v>44230</v>
      </c>
      <c r="B3828">
        <v>36840.995139999999</v>
      </c>
      <c r="C3828">
        <v>59805.875220000002</v>
      </c>
      <c r="D3828">
        <v>3.1016142599999998</v>
      </c>
      <c r="E3828">
        <f>LN(D3828/参数实验室!$E$53)/参数实验室!$E$55</f>
        <v>0.64242118921423974</v>
      </c>
      <c r="F3828">
        <f t="shared" si="480"/>
        <v>1.6233512420804821</v>
      </c>
      <c r="G3828">
        <f>LN(F3828/参数实验室!$E$58)/参数实验室!$E$59</f>
        <v>6.3757917523162927E-2</v>
      </c>
      <c r="H3828" s="905">
        <f>INDEX(神经网络!$F$10:$BN$70,MATCH(ROUND(G3828*2,1)/2,神经网络!$D$10:$D$70,0),MATCH(ROUND(E3828*2,1)/2,神经网络!$F$8:$BN$8,0))</f>
        <v>2.4251954344198521</v>
      </c>
      <c r="I3828">
        <f t="shared" si="481"/>
        <v>29968497.101656009</v>
      </c>
      <c r="J3828">
        <f t="shared" si="482"/>
        <v>14700.528765811334</v>
      </c>
      <c r="K3828">
        <f t="shared" si="483"/>
        <v>2038.5999428369557</v>
      </c>
      <c r="L3828">
        <f>MIN(MAX(L3827*(1+MAX(MIN(((B3828-B3827)/B3827)/($K$7*卓尔金历!$O$8),0),-卓尔金历!$N$11))+MIN(MAX(((B3828-B3827)/B3827)/($K$7*卓尔金历!$O$8),0),卓尔金历!$N$11),0),1)</f>
        <v>1</v>
      </c>
      <c r="M3828">
        <f t="shared" si="484"/>
        <v>2954512.97105218</v>
      </c>
      <c r="N3828">
        <f t="shared" si="485"/>
        <v>6.3789891017730138E-2</v>
      </c>
      <c r="O3828">
        <f t="shared" si="487"/>
        <v>7.0262733124093049E-2</v>
      </c>
      <c r="P3828">
        <f t="shared" si="488"/>
        <v>0.17252652258487061</v>
      </c>
      <c r="Q3828">
        <f t="shared" si="486"/>
        <v>16723.546814218105</v>
      </c>
    </row>
    <row r="3829" spans="1:17">
      <c r="A3829" s="842">
        <v>44231</v>
      </c>
      <c r="B3829">
        <v>36629.155279999999</v>
      </c>
      <c r="C3829">
        <v>59694.591719999997</v>
      </c>
      <c r="D3829">
        <v>3.04623204</v>
      </c>
      <c r="E3829">
        <f>LN(D3829/参数实验室!$E$53)/参数实验室!$E$55</f>
        <v>0.62116525079233431</v>
      </c>
      <c r="F3829">
        <f t="shared" si="480"/>
        <v>1.6297015659707017</v>
      </c>
      <c r="G3829">
        <f>LN(F3829/参数实验室!$E$58)/参数实验室!$E$59</f>
        <v>6.5807068028279667E-2</v>
      </c>
      <c r="H3829" s="905">
        <f>INDEX(神经网络!$F$10:$BN$70,MATCH(ROUND(G3829*2,1)/2,神经网络!$D$10:$D$70,0),MATCH(ROUND(E3829*2,1)/2,神经网络!$F$8:$BN$8,0))</f>
        <v>2.3543646720762794</v>
      </c>
      <c r="I3829">
        <f t="shared" si="481"/>
        <v>29550582.029871654</v>
      </c>
      <c r="J3829">
        <f t="shared" si="482"/>
        <v>14615.999074258722</v>
      </c>
      <c r="K3829">
        <f t="shared" si="483"/>
        <v>2021.7969281289359</v>
      </c>
      <c r="L3829">
        <f>MIN(MAX(L3828*(1+MAX(MIN(((B3829-B3828)/B3828)/($K$7*卓尔金历!$O$8),0),-卓尔金历!$N$11))+MIN(MAX(((B3829-B3828)/B3828)/($K$7*卓尔金历!$O$8),0),卓尔金历!$N$11),0),1)</f>
        <v>0.83080690345827457</v>
      </c>
      <c r="M3829">
        <f t="shared" si="484"/>
        <v>2913311.8558879211</v>
      </c>
      <c r="N3829">
        <f t="shared" si="485"/>
        <v>-5.7501123190343891E-3</v>
      </c>
      <c r="O3829">
        <f t="shared" si="487"/>
        <v>6.3666758548504815E-2</v>
      </c>
      <c r="P3829">
        <f t="shared" si="488"/>
        <v>1</v>
      </c>
      <c r="Q3829">
        <f t="shared" si="486"/>
        <v>16683.311506322469</v>
      </c>
    </row>
    <row r="3830" spans="1:17">
      <c r="A3830" s="842">
        <v>44232</v>
      </c>
      <c r="B3830">
        <v>37907.619980000003</v>
      </c>
      <c r="C3830">
        <v>60030.033439999999</v>
      </c>
      <c r="D3830">
        <v>3.0942866800000002</v>
      </c>
      <c r="E3830">
        <f>LN(D3830/参数实验室!$E$53)/参数实验室!$E$55</f>
        <v>0.63963071842087715</v>
      </c>
      <c r="F3830">
        <f t="shared" si="480"/>
        <v>1.5835875075162129</v>
      </c>
      <c r="G3830">
        <f>LN(F3830/参数实验室!$E$58)/参数实验室!$E$59</f>
        <v>5.0741624962894007E-2</v>
      </c>
      <c r="H3830" s="905">
        <f>INDEX(神经网络!$F$10:$BN$70,MATCH(ROUND(G3830*2,1)/2,神经网络!$D$10:$D$70,0),MATCH(ROUND(E3830*2,1)/2,神经网络!$F$8:$BN$8,0))</f>
        <v>2.4251954344198521</v>
      </c>
      <c r="I3830">
        <f t="shared" si="481"/>
        <v>31978877.945602853</v>
      </c>
      <c r="J3830">
        <f t="shared" si="482"/>
        <v>15126.140209887784</v>
      </c>
      <c r="K3830">
        <f t="shared" si="483"/>
        <v>2114.1466032886979</v>
      </c>
      <c r="L3830">
        <f>MIN(MAX(L3829*(1+MAX(MIN(((B3830-B3829)/B3829)/($K$7*卓尔金历!$O$8),0),-卓尔金历!$N$11))+MIN(MAX(((B3830-B3829)/B3829)/($K$7*卓尔金历!$O$8),0),卓尔金历!$N$11),0),1)</f>
        <v>1</v>
      </c>
      <c r="M3830">
        <f t="shared" si="484"/>
        <v>3112206.2959887446</v>
      </c>
      <c r="N3830">
        <f t="shared" si="485"/>
        <v>3.4902926104279086E-2</v>
      </c>
      <c r="O3830">
        <f t="shared" si="487"/>
        <v>6.0462920974514431E-2</v>
      </c>
      <c r="P3830">
        <f t="shared" si="488"/>
        <v>0.64810870477501981</v>
      </c>
      <c r="Q3830">
        <f t="shared" si="486"/>
        <v>18054.249552507885</v>
      </c>
    </row>
    <row r="3831" spans="1:17">
      <c r="A3831" s="842">
        <v>44233</v>
      </c>
      <c r="B3831">
        <v>40827.697160000003</v>
      </c>
      <c r="C3831">
        <v>60408.367019999998</v>
      </c>
      <c r="D3831">
        <v>3.18428793</v>
      </c>
      <c r="E3831">
        <f>LN(D3831/参数实验室!$E$53)/参数实验室!$E$55</f>
        <v>0.67345576528394879</v>
      </c>
      <c r="F3831">
        <f t="shared" si="480"/>
        <v>1.4795928064045627</v>
      </c>
      <c r="G3831">
        <f>LN(F3831/参数实验室!$E$58)/参数实验室!$E$59</f>
        <v>1.5090426788617006E-2</v>
      </c>
      <c r="H3831" s="905">
        <f>INDEX(神经网络!$F$10:$BN$70,MATCH(ROUND(G3831*2,1)/2,神经网络!$D$10:$D$70,0),MATCH(ROUND(E3831*2,1)/2,神经网络!$F$8:$BN$8,0))</f>
        <v>2.3924000667552936</v>
      </c>
      <c r="I3831">
        <f t="shared" si="481"/>
        <v>37953050.681530856</v>
      </c>
      <c r="J3831">
        <f t="shared" si="482"/>
        <v>16291.328023622267</v>
      </c>
      <c r="K3831">
        <f t="shared" si="483"/>
        <v>2329.6474435048694</v>
      </c>
      <c r="L3831">
        <f>MIN(MAX(L3830*(1+MAX(MIN(((B3831-B3830)/B3830)/($K$7*卓尔金历!$O$8),0),-卓尔金历!$N$11))+MIN(MAX(((B3831-B3830)/B3830)/($K$7*卓尔金历!$O$8),0),卓尔金历!$N$11),0),1)</f>
        <v>1</v>
      </c>
      <c r="M3831">
        <f t="shared" si="484"/>
        <v>3693616.8768636119</v>
      </c>
      <c r="N3831">
        <f t="shared" si="485"/>
        <v>7.7031403753140604E-2</v>
      </c>
      <c r="O3831">
        <f t="shared" si="487"/>
        <v>6.1758423658759512E-2</v>
      </c>
      <c r="P3831">
        <f t="shared" si="488"/>
        <v>4.7101655526651999E-2</v>
      </c>
      <c r="Q3831">
        <f t="shared" si="486"/>
        <v>20240.20773582609</v>
      </c>
    </row>
    <row r="3832" spans="1:17">
      <c r="A3832" s="842">
        <v>44234</v>
      </c>
      <c r="B3832">
        <v>37988.595549999998</v>
      </c>
      <c r="C3832">
        <v>60090.924529999997</v>
      </c>
      <c r="D3832">
        <v>3.1412002480000001</v>
      </c>
      <c r="E3832">
        <f>LN(D3832/参数实验室!$E$53)/参数实验室!$E$55</f>
        <v>0.65738313423288053</v>
      </c>
      <c r="F3832">
        <f t="shared" si="480"/>
        <v>1.5818148489040416</v>
      </c>
      <c r="G3832">
        <f>LN(F3832/参数实验室!$E$58)/参数实验室!$E$59</f>
        <v>5.0153777332734337E-2</v>
      </c>
      <c r="H3832" s="905">
        <f>INDEX(神经网络!$F$10:$BN$70,MATCH(ROUND(G3832*2,1)/2,神经网络!$D$10:$D$70,0),MATCH(ROUND(E3832*2,1)/2,神经网络!$F$8:$BN$8,0))</f>
        <v>2.4251954344198521</v>
      </c>
      <c r="I3832">
        <f t="shared" si="481"/>
        <v>31639022.041174207</v>
      </c>
      <c r="J3832">
        <f t="shared" si="482"/>
        <v>15158.451598100546</v>
      </c>
      <c r="K3832">
        <f t="shared" si="483"/>
        <v>2087.2199140140924</v>
      </c>
      <c r="L3832">
        <f>MIN(MAX(L3831*(1+MAX(MIN(((B3832-B3831)/B3831)/($K$7*卓尔金历!$O$8),0),-卓尔金历!$N$11))+MIN(MAX(((B3832-B3831)/B3831)/($K$7*卓尔金历!$O$8),0),卓尔金历!$N$11),0),1)</f>
        <v>0</v>
      </c>
      <c r="M3832">
        <f t="shared" si="484"/>
        <v>3079131.2866875753</v>
      </c>
      <c r="N3832">
        <f t="shared" si="485"/>
        <v>-6.9538617347773155E-2</v>
      </c>
      <c r="O3832">
        <f t="shared" si="487"/>
        <v>6.2931405679014549E-2</v>
      </c>
      <c r="P3832">
        <f t="shared" si="488"/>
        <v>5.5592653531325469E-2</v>
      </c>
      <c r="Q3832">
        <f t="shared" si="486"/>
        <v>20081.604883055566</v>
      </c>
    </row>
    <row r="3833" spans="1:17">
      <c r="A3833" s="842">
        <v>44235</v>
      </c>
      <c r="B3833">
        <v>43658.626080000002</v>
      </c>
      <c r="C3833">
        <v>59172.730409999996</v>
      </c>
      <c r="D3833">
        <v>3.6574169599999999</v>
      </c>
      <c r="E3833">
        <f>LN(D3833/参数实验室!$E$53)/参数实验室!$E$55</f>
        <v>0.83688515998548885</v>
      </c>
      <c r="F3833">
        <f t="shared" si="480"/>
        <v>1.3553502646091513</v>
      </c>
      <c r="G3833">
        <f>LN(F3833/参数实验室!$E$58)/参数实验室!$E$59</f>
        <v>-3.0942946935628299E-2</v>
      </c>
      <c r="H3833" s="905">
        <f>INDEX(神经网络!$F$10:$BN$70,MATCH(ROUND(G3833*2,1)/2,神经网络!$D$10:$D$70,0),MATCH(ROUND(E3833*2,1)/2,神经网络!$F$8:$BN$8,0))</f>
        <v>2.5929926647766801</v>
      </c>
      <c r="I3833">
        <f t="shared" si="481"/>
        <v>43091565.606424034</v>
      </c>
      <c r="J3833">
        <f t="shared" si="482"/>
        <v>17420.943330274033</v>
      </c>
      <c r="K3833">
        <f t="shared" si="483"/>
        <v>2473.5494966876859</v>
      </c>
      <c r="L3833">
        <f>MIN(MAX(L3832*(1+MAX(MIN(((B3833-B3832)/B3832)/($K$7*卓尔金历!$O$8),0),-卓尔金历!$N$11))+MIN(MAX(((B3833-B3832)/B3832)/($K$7*卓尔金历!$O$8),0),卓尔金历!$N$11),0),1)</f>
        <v>1</v>
      </c>
      <c r="M3833">
        <f t="shared" si="484"/>
        <v>3079131.2866875753</v>
      </c>
      <c r="N3833">
        <f t="shared" si="485"/>
        <v>0.14925612405273572</v>
      </c>
      <c r="O3833">
        <f t="shared" si="487"/>
        <v>7.0029478710704043E-2</v>
      </c>
      <c r="P3833">
        <f t="shared" si="488"/>
        <v>1.5308221396815891E-2</v>
      </c>
      <c r="Q3833">
        <f t="shared" si="486"/>
        <v>20485.710347768578</v>
      </c>
    </row>
    <row r="3834" spans="1:17">
      <c r="A3834" s="842">
        <v>44236</v>
      </c>
      <c r="B3834">
        <v>46794.752820000002</v>
      </c>
      <c r="C3834">
        <v>59825.736720000001</v>
      </c>
      <c r="D3834">
        <v>3.6185502199999999</v>
      </c>
      <c r="E3834">
        <f>LN(D3834/参数实验室!$E$53)/参数实验室!$E$55</f>
        <v>0.82428103530828867</v>
      </c>
      <c r="F3834">
        <f t="shared" si="480"/>
        <v>1.2784710488828692</v>
      </c>
      <c r="G3834">
        <f>LN(F3834/参数实验室!$E$58)/参数实验室!$E$59</f>
        <v>-6.1591823920608794E-2</v>
      </c>
      <c r="H3834" s="905">
        <f>INDEX(神经网络!$F$10:$BN$70,MATCH(ROUND(G3834*2,1)/2,神经网络!$D$10:$D$70,0),MATCH(ROUND(E3834*2,1)/2,神经网络!$F$8:$BN$8,0))</f>
        <v>2.5426892580899572</v>
      </c>
      <c r="I3834">
        <f t="shared" si="481"/>
        <v>51117897.283164553</v>
      </c>
      <c r="J3834">
        <f t="shared" si="482"/>
        <v>18672.340616894671</v>
      </c>
      <c r="K3834">
        <f t="shared" si="483"/>
        <v>2737.6266495970649</v>
      </c>
      <c r="L3834">
        <f>MIN(MAX(L3833*(1+MAX(MIN(((B3834-B3833)/B3833)/($K$7*卓尔金历!$O$8),0),-卓尔金历!$N$11))+MIN(MAX(((B3834-B3833)/B3833)/($K$7*卓尔金历!$O$8),0),卓尔金历!$N$11),0),1)</f>
        <v>1</v>
      </c>
      <c r="M3834">
        <f t="shared" si="484"/>
        <v>3652657.1875311253</v>
      </c>
      <c r="N3834">
        <f t="shared" si="485"/>
        <v>7.183292333234137E-2</v>
      </c>
      <c r="O3834">
        <f t="shared" si="487"/>
        <v>7.1198015129815606E-2</v>
      </c>
      <c r="P3834">
        <f t="shared" si="488"/>
        <v>6.9407758921029114E-2</v>
      </c>
      <c r="Q3834">
        <f t="shared" si="486"/>
        <v>20544.122148051472</v>
      </c>
    </row>
    <row r="3835" spans="1:17">
      <c r="A3835" s="842">
        <v>44237</v>
      </c>
      <c r="B3835">
        <v>44239.682350000003</v>
      </c>
      <c r="C3835">
        <v>60283.08872</v>
      </c>
      <c r="D3835">
        <v>3.4668338400000001</v>
      </c>
      <c r="E3835">
        <f>LN(D3835/参数实验室!$E$53)/参数实验室!$E$55</f>
        <v>0.77375018116632754</v>
      </c>
      <c r="F3835">
        <f t="shared" si="480"/>
        <v>1.3626474133126318</v>
      </c>
      <c r="G3835">
        <f>LN(F3835/参数实验室!$E$58)/参数实验室!$E$59</f>
        <v>-2.8124734666305568E-2</v>
      </c>
      <c r="H3835" s="905">
        <f>INDEX(神经网络!$F$10:$BN$70,MATCH(ROUND(G3835*2,1)/2,神经网络!$D$10:$D$70,0),MATCH(ROUND(E3835*2,1)/2,神经网络!$F$8:$BN$8,0))</f>
        <v>2.4876015366131616</v>
      </c>
      <c r="I3835">
        <f t="shared" si="481"/>
        <v>44020943.216451056</v>
      </c>
      <c r="J3835">
        <f t="shared" si="482"/>
        <v>17652.800107737025</v>
      </c>
      <c r="K3835">
        <f t="shared" si="483"/>
        <v>2493.7088137738087</v>
      </c>
      <c r="L3835">
        <f>MIN(MAX(L3834*(1+MAX(MIN(((B3835-B3834)/B3834)/($K$7*卓尔金历!$O$8),0),-卓尔金历!$N$11))+MIN(MAX(((B3835-B3834)/B3834)/($K$7*卓尔金历!$O$8),0),卓尔金历!$N$11),0),1)</f>
        <v>0</v>
      </c>
      <c r="M3835">
        <f t="shared" si="484"/>
        <v>3145540.4699212085</v>
      </c>
      <c r="N3835">
        <f t="shared" si="485"/>
        <v>-5.4601644757656796E-2</v>
      </c>
      <c r="O3835">
        <f t="shared" si="487"/>
        <v>6.9470812058484641E-2</v>
      </c>
      <c r="P3835">
        <f t="shared" si="488"/>
        <v>0.32918822438098161</v>
      </c>
      <c r="Q3835">
        <f t="shared" si="486"/>
        <v>20346.154317507633</v>
      </c>
    </row>
    <row r="3836" spans="1:17">
      <c r="A3836" s="842">
        <v>44238</v>
      </c>
      <c r="B3836">
        <v>47910.205459999997</v>
      </c>
      <c r="C3836">
        <v>61076.324119999997</v>
      </c>
      <c r="D3836">
        <v>3.6458516900000002</v>
      </c>
      <c r="E3836">
        <f>LN(D3836/参数实验室!$E$53)/参数实验室!$E$55</f>
        <v>0.83314870255553353</v>
      </c>
      <c r="F3836">
        <f t="shared" si="480"/>
        <v>1.2748082278835629</v>
      </c>
      <c r="G3836">
        <f>LN(F3836/参数实验室!$E$58)/参数实验室!$E$59</f>
        <v>-6.3097689531810122E-2</v>
      </c>
      <c r="H3836" s="905">
        <f>INDEX(神经网络!$F$10:$BN$70,MATCH(ROUND(G3836*2,1)/2,神经网络!$D$10:$D$70,0),MATCH(ROUND(E3836*2,1)/2,神经网络!$F$8:$BN$8,0))</f>
        <v>2.5929926647766801</v>
      </c>
      <c r="I3836">
        <f t="shared" si="481"/>
        <v>53106595.730345689</v>
      </c>
      <c r="J3836">
        <f t="shared" si="482"/>
        <v>19117.435641035765</v>
      </c>
      <c r="K3836">
        <f t="shared" si="483"/>
        <v>2777.9141893043361</v>
      </c>
      <c r="L3836">
        <f>MIN(MAX(L3835*(1+MAX(MIN(((B3836-B3835)/B3835)/($K$7*卓尔金历!$O$8),0),-卓尔金历!$N$11))+MIN(MAX(((B3836-B3835)/B3835)/($K$7*卓尔金历!$O$8),0),卓尔金历!$N$11),0),1)</f>
        <v>1</v>
      </c>
      <c r="M3836">
        <f t="shared" si="484"/>
        <v>3145540.4699212085</v>
      </c>
      <c r="N3836">
        <f t="shared" si="485"/>
        <v>8.2969020459071952E-2</v>
      </c>
      <c r="O3836">
        <f t="shared" si="487"/>
        <v>6.7369725453761659E-2</v>
      </c>
      <c r="P3836">
        <f t="shared" si="488"/>
        <v>5.5002018290358175E-2</v>
      </c>
      <c r="Q3836">
        <f t="shared" si="486"/>
        <v>21728.521466990154</v>
      </c>
    </row>
    <row r="3837" spans="1:17">
      <c r="A3837" s="842">
        <v>44239</v>
      </c>
      <c r="B3837">
        <v>47014.364320000001</v>
      </c>
      <c r="C3837">
        <v>61504.229950000001</v>
      </c>
      <c r="D3837">
        <v>3.5797515299999998</v>
      </c>
      <c r="E3837">
        <f>LN(D3837/参数实验室!$E$53)/参数实验室!$E$55</f>
        <v>0.81156322345506249</v>
      </c>
      <c r="F3837">
        <f t="shared" si="480"/>
        <v>1.3082008198893371</v>
      </c>
      <c r="G3837">
        <f>LN(F3837/参数实验室!$E$58)/参数实验室!$E$59</f>
        <v>-4.9526530414582944E-2</v>
      </c>
      <c r="H3837" s="905">
        <f>INDEX(神经网络!$F$10:$BN$70,MATCH(ROUND(G3837*2,1)/2,神经网络!$D$10:$D$70,0),MATCH(ROUND(E3837*2,1)/2,神经网络!$F$8:$BN$8,0))</f>
        <v>2.5426892580899572</v>
      </c>
      <c r="I3837">
        <f t="shared" si="481"/>
        <v>50531741.066156819</v>
      </c>
      <c r="J3837">
        <f t="shared" si="482"/>
        <v>18759.97139778929</v>
      </c>
      <c r="K3837">
        <f t="shared" si="483"/>
        <v>2693.5937158257916</v>
      </c>
      <c r="L3837">
        <f>MIN(MAX(L3836*(1+MAX(MIN(((B3837-B3836)/B3836)/($K$7*卓尔金历!$O$8),0),-卓尔金历!$N$11))+MIN(MAX(((B3837-B3836)/B3836)/($K$7*卓尔金历!$O$8),0),卓尔金历!$N$11),0),1)</f>
        <v>0.44981432277955502</v>
      </c>
      <c r="M3837">
        <f t="shared" si="484"/>
        <v>2993030.0436928626</v>
      </c>
      <c r="N3837">
        <f t="shared" si="485"/>
        <v>-1.869833642746388E-2</v>
      </c>
      <c r="O3837">
        <f t="shared" si="487"/>
        <v>6.788866424590291E-2</v>
      </c>
      <c r="P3837">
        <f t="shared" si="488"/>
        <v>1</v>
      </c>
      <c r="Q3837">
        <f t="shared" si="486"/>
        <v>21670.576854968964</v>
      </c>
    </row>
    <row r="3838" spans="1:17">
      <c r="A3838" s="842">
        <v>44240</v>
      </c>
      <c r="B3838">
        <v>47147.087339999998</v>
      </c>
      <c r="C3838">
        <v>61095.752480000003</v>
      </c>
      <c r="D3838">
        <v>3.54773666</v>
      </c>
      <c r="E3838">
        <f>LN(D3838/参数实验室!$E$53)/参数实验室!$E$55</f>
        <v>0.80096484721230954</v>
      </c>
      <c r="F3838">
        <f t="shared" si="480"/>
        <v>1.295854228266734</v>
      </c>
      <c r="G3838">
        <f>LN(F3838/参数实验室!$E$58)/参数实验室!$E$59</f>
        <v>-5.4503542781780885E-2</v>
      </c>
      <c r="H3838" s="905">
        <f>INDEX(神经网络!$F$10:$BN$70,MATCH(ROUND(G3838*2,1)/2,神经网络!$D$10:$D$70,0),MATCH(ROUND(E3838*2,1)/2,神经网络!$F$8:$BN$8,0))</f>
        <v>2.5426892580899572</v>
      </c>
      <c r="I3838">
        <f t="shared" si="481"/>
        <v>50894462.514664508</v>
      </c>
      <c r="J3838">
        <f t="shared" si="482"/>
        <v>18812.93138342434</v>
      </c>
      <c r="K3838">
        <f t="shared" si="483"/>
        <v>2705.2914549779571</v>
      </c>
      <c r="L3838">
        <f>MIN(MAX(L3837*(1+MAX(MIN(((B3838-B3837)/B3837)/($K$7*卓尔金历!$O$8),0),-卓尔金历!$N$11))+MIN(MAX(((B3838-B3837)/B3837)/($K$7*卓尔金历!$O$8),0),卓尔金历!$N$11),0),1)</f>
        <v>0.53288007410631699</v>
      </c>
      <c r="M3838">
        <f t="shared" si="484"/>
        <v>3002693.9638068327</v>
      </c>
      <c r="N3838">
        <f t="shared" si="485"/>
        <v>2.8230312569287896E-3</v>
      </c>
      <c r="O3838">
        <f t="shared" si="487"/>
        <v>6.7574340680638459E-2</v>
      </c>
      <c r="P3838">
        <f t="shared" si="488"/>
        <v>1</v>
      </c>
      <c r="Q3838">
        <f t="shared" si="486"/>
        <v>21826.13023312272</v>
      </c>
    </row>
    <row r="3839" spans="1:17">
      <c r="A3839" s="842">
        <v>44241</v>
      </c>
      <c r="B3839">
        <v>48456.206619999997</v>
      </c>
      <c r="C3839">
        <v>61398.140650000001</v>
      </c>
      <c r="D3839">
        <v>3.65475277</v>
      </c>
      <c r="E3839">
        <f>LN(D3839/参数实验室!$E$53)/参数实验室!$E$55</f>
        <v>0.83602547344915323</v>
      </c>
      <c r="F3839">
        <f t="shared" si="480"/>
        <v>1.2670851668495713</v>
      </c>
      <c r="G3839">
        <f>LN(F3839/参数实验室!$E$58)/参数实验室!$E$59</f>
        <v>-6.6287038298463816E-2</v>
      </c>
      <c r="H3839" s="905">
        <f>INDEX(神经网络!$F$10:$BN$70,MATCH(ROUND(G3839*2,1)/2,神经网络!$D$10:$D$70,0),MATCH(ROUND(E3839*2,1)/2,神经网络!$F$8:$BN$8,0))</f>
        <v>2.5929926647766801</v>
      </c>
      <c r="I3839">
        <f t="shared" si="481"/>
        <v>54487718.614675738</v>
      </c>
      <c r="J3839">
        <f t="shared" si="482"/>
        <v>19335.304505007673</v>
      </c>
      <c r="K3839">
        <f t="shared" si="483"/>
        <v>2818.0429535290691</v>
      </c>
      <c r="L3839">
        <f>MIN(MAX(L3838*(1+MAX(MIN(((B3839-B3838)/B3838)/($K$7*卓尔金历!$O$8),0),-卓尔金历!$N$11))+MIN(MAX(((B3839-B3838)/B3838)/($K$7*卓尔金历!$O$8),0),卓尔金历!$N$11),0),1)</f>
        <v>1</v>
      </c>
      <c r="M3839">
        <f t="shared" si="484"/>
        <v>3115662.6794568417</v>
      </c>
      <c r="N3839">
        <f t="shared" si="485"/>
        <v>2.7766705301630178E-2</v>
      </c>
      <c r="O3839">
        <f t="shared" si="487"/>
        <v>6.7448068032662012E-2</v>
      </c>
      <c r="P3839">
        <f t="shared" si="488"/>
        <v>1</v>
      </c>
      <c r="Q3839">
        <f t="shared" si="486"/>
        <v>23367.100934546477</v>
      </c>
    </row>
    <row r="3840" spans="1:17">
      <c r="A3840" s="842">
        <v>44242</v>
      </c>
      <c r="B3840">
        <v>47955.081480000001</v>
      </c>
      <c r="C3840">
        <v>61198.721709999998</v>
      </c>
      <c r="D3840">
        <v>3.5614812100000002</v>
      </c>
      <c r="E3840">
        <f>LN(D3840/参数实验室!$E$53)/参数实验室!$E$55</f>
        <v>0.80552658605590366</v>
      </c>
      <c r="F3840">
        <f t="shared" si="480"/>
        <v>1.2761676097980013</v>
      </c>
      <c r="G3840">
        <f>LN(F3840/参数实验室!$E$58)/参数实验室!$E$59</f>
        <v>-6.2538313664049286E-2</v>
      </c>
      <c r="H3840" s="905">
        <f>INDEX(神经网络!$F$10:$BN$70,MATCH(ROUND(G3840*2,1)/2,神经网络!$D$10:$D$70,0),MATCH(ROUND(E3840*2,1)/2,神经网络!$F$8:$BN$8,0))</f>
        <v>2.5426892580899572</v>
      </c>
      <c r="I3840">
        <f t="shared" si="481"/>
        <v>53026562.261352956</v>
      </c>
      <c r="J3840">
        <f t="shared" si="482"/>
        <v>19135.342356649668</v>
      </c>
      <c r="K3840">
        <f t="shared" si="483"/>
        <v>2771.1321424529333</v>
      </c>
      <c r="L3840">
        <f>MIN(MAX(L3839*(1+MAX(MIN(((B3840-B3839)/B3839)/($K$7*卓尔金历!$O$8),0),-卓尔金历!$N$11))+MIN(MAX(((B3840-B3839)/B3839)/($K$7*卓尔金历!$O$8),0),卓尔金历!$N$11),0),1)</f>
        <v>0.69569920362081905</v>
      </c>
      <c r="M3840">
        <f t="shared" si="484"/>
        <v>3032112.2861821102</v>
      </c>
      <c r="N3840">
        <f t="shared" si="485"/>
        <v>-1.0341815320581867E-2</v>
      </c>
      <c r="O3840">
        <f t="shared" si="487"/>
        <v>6.6534117400694648E-2</v>
      </c>
      <c r="P3840">
        <f t="shared" si="488"/>
        <v>1</v>
      </c>
      <c r="Q3840">
        <f t="shared" si="486"/>
        <v>22740.482884510311</v>
      </c>
    </row>
    <row r="3841" spans="1:17">
      <c r="A3841" s="842">
        <v>44243</v>
      </c>
      <c r="B3841">
        <v>49035.167959999999</v>
      </c>
      <c r="C3841">
        <v>61710.698839999997</v>
      </c>
      <c r="D3841">
        <v>3.6125172999999999</v>
      </c>
      <c r="E3841">
        <f>LN(D3841/参数实验室!$E$53)/参数实验室!$E$55</f>
        <v>0.82231248541649937</v>
      </c>
      <c r="F3841">
        <f t="shared" si="480"/>
        <v>1.2584987756203865</v>
      </c>
      <c r="G3841">
        <f>LN(F3841/参数实验室!$E$58)/参数实验室!$E$59</f>
        <v>-6.9855812584277754E-2</v>
      </c>
      <c r="H3841" s="905">
        <f>INDEX(神经网络!$F$10:$BN$70,MATCH(ROUND(G3841*2,1)/2,神经网络!$D$10:$D$70,0),MATCH(ROUND(E3841*2,1)/2,神经网络!$F$8:$BN$8,0))</f>
        <v>2.5426892580899572</v>
      </c>
      <c r="I3841">
        <f t="shared" si="481"/>
        <v>56063323.569766574</v>
      </c>
      <c r="J3841">
        <f t="shared" si="482"/>
        <v>19566.325350145533</v>
      </c>
      <c r="K3841">
        <f t="shared" si="483"/>
        <v>2865.2965013356265</v>
      </c>
      <c r="L3841">
        <f>MIN(MAX(L3840*(1+MAX(MIN(((B3841-B3840)/B3840)/($K$7*卓尔金历!$O$8),0),-卓尔金历!$N$11))+MIN(MAX(((B3841-B3840)/B3840)/($K$7*卓尔金历!$O$8),0),卓尔金历!$N$11),0),1)</f>
        <v>1</v>
      </c>
      <c r="M3841">
        <f t="shared" si="484"/>
        <v>3152917.0251629371</v>
      </c>
      <c r="N3841">
        <f t="shared" si="485"/>
        <v>2.2522878632798397E-2</v>
      </c>
      <c r="O3841">
        <f t="shared" si="487"/>
        <v>6.2833718680928366E-2</v>
      </c>
      <c r="P3841">
        <f t="shared" si="488"/>
        <v>1</v>
      </c>
      <c r="Q3841">
        <f t="shared" si="486"/>
        <v>24042.80035736398</v>
      </c>
    </row>
    <row r="3842" spans="1:17">
      <c r="A3842" s="842">
        <v>44244</v>
      </c>
      <c r="B3842">
        <v>51163.405789999997</v>
      </c>
      <c r="C3842">
        <v>62016.417260000002</v>
      </c>
      <c r="D3842">
        <v>3.7943253700000001</v>
      </c>
      <c r="E3842">
        <f>LN(D3842/参数实验室!$E$53)/参数实验室!$E$55</f>
        <v>0.8802404750532179</v>
      </c>
      <c r="F3842">
        <f t="shared" si="480"/>
        <v>1.2121244921525778</v>
      </c>
      <c r="G3842">
        <f>LN(F3842/参数实验室!$E$58)/参数实验室!$E$59</f>
        <v>-8.9561438755420414E-2</v>
      </c>
      <c r="H3842" s="905">
        <f>INDEX(神经网络!$F$10:$BN$70,MATCH(ROUND(G3842*2,1)/2,神经网络!$D$10:$D$70,0),MATCH(ROUND(E3842*2,1)/2,神经网络!$F$8:$BN$8,0))</f>
        <v>2.6167703656391317</v>
      </c>
      <c r="I3842">
        <f t="shared" si="481"/>
        <v>62250387.733244464</v>
      </c>
      <c r="J3842">
        <f t="shared" si="482"/>
        <v>20415.548377957664</v>
      </c>
      <c r="K3842">
        <f t="shared" si="483"/>
        <v>3049.1655957894914</v>
      </c>
      <c r="L3842">
        <f>MIN(MAX(L3841*(1+MAX(MIN(((B3842-B3841)/B3841)/($K$7*卓尔金历!$O$8),0),-卓尔金历!$N$11))+MIN(MAX(((B3842-B3841)/B3841)/($K$7*卓尔金历!$O$8),0),卓尔金历!$N$11),0),1)</f>
        <v>1</v>
      </c>
      <c r="M3842">
        <f t="shared" si="484"/>
        <v>3500868.2113342239</v>
      </c>
      <c r="N3842">
        <f t="shared" si="485"/>
        <v>4.3402274704883018E-2</v>
      </c>
      <c r="O3842">
        <f t="shared" si="487"/>
        <v>6.1250358340266826E-2</v>
      </c>
      <c r="P3842">
        <f t="shared" si="488"/>
        <v>0.42893513374606707</v>
      </c>
      <c r="Q3842">
        <f t="shared" si="486"/>
        <v>26696.127684552968</v>
      </c>
    </row>
    <row r="3843" spans="1:17">
      <c r="A3843" s="842">
        <v>44245</v>
      </c>
      <c r="B3843">
        <v>51572.351730000002</v>
      </c>
      <c r="C3843">
        <v>62538.528570000002</v>
      </c>
      <c r="D3843">
        <v>3.7096906299999999</v>
      </c>
      <c r="E3843">
        <f>LN(D3843/参数实验室!$E$53)/参数实验室!$E$55</f>
        <v>0.85362743393705554</v>
      </c>
      <c r="F3843">
        <f t="shared" si="480"/>
        <v>1.2126367418226711</v>
      </c>
      <c r="G3843">
        <f>LN(F3843/参数实验室!$E$58)/参数实验室!$E$59</f>
        <v>-8.9339679754453033E-2</v>
      </c>
      <c r="H3843" s="905">
        <f>INDEX(神经网络!$F$10:$BN$70,MATCH(ROUND(G3843*2,1)/2,神经网络!$D$10:$D$70,0),MATCH(ROUND(E3843*2,1)/2,神经网络!$F$8:$BN$8,0))</f>
        <v>2.5692376884397516</v>
      </c>
      <c r="I3843">
        <f t="shared" si="481"/>
        <v>63552397.158655673</v>
      </c>
      <c r="J3843">
        <f t="shared" si="482"/>
        <v>20578.72859422996</v>
      </c>
      <c r="K3843">
        <f t="shared" si="483"/>
        <v>3088.2567340178166</v>
      </c>
      <c r="L3843">
        <f>MIN(MAX(L3842*(1+MAX(MIN(((B3843-B3842)/B3842)/($K$7*卓尔金历!$O$8),0),-卓尔金历!$N$11))+MIN(MAX(((B3843-B3842)/B3842)/($K$7*卓尔金历!$O$8),0),卓尔金历!$N$11),0),1)</f>
        <v>1</v>
      </c>
      <c r="M3843">
        <f t="shared" si="484"/>
        <v>3574091.2638204559</v>
      </c>
      <c r="N3843">
        <f t="shared" si="485"/>
        <v>7.99293818864448E-3</v>
      </c>
      <c r="O3843">
        <f t="shared" si="487"/>
        <v>6.1152322591599063E-2</v>
      </c>
      <c r="P3843">
        <f t="shared" si="488"/>
        <v>1</v>
      </c>
      <c r="Q3843">
        <f t="shared" si="486"/>
        <v>26935.631236500842</v>
      </c>
    </row>
    <row r="3844" spans="1:17">
      <c r="A3844" s="842">
        <v>44246</v>
      </c>
      <c r="B3844">
        <v>53713.030400000003</v>
      </c>
      <c r="C3844">
        <v>62035.544970000003</v>
      </c>
      <c r="D3844">
        <v>3.9098663500000002</v>
      </c>
      <c r="E3844">
        <f>LN(D3844/参数实验室!$E$53)/参数实验室!$E$55</f>
        <v>0.91562901980008882</v>
      </c>
      <c r="F3844">
        <f t="shared" si="480"/>
        <v>1.1549440518999279</v>
      </c>
      <c r="G3844">
        <f>LN(F3844/参数实验室!$E$58)/参数实验室!$E$59</f>
        <v>-0.11492380100954555</v>
      </c>
      <c r="H3844" s="905">
        <f>INDEX(神经网络!$F$10:$BN$70,MATCH(ROUND(G3844*2,1)/2,神经网络!$D$10:$D$70,0),MATCH(ROUND(E3844*2,1)/2,神经网络!$F$8:$BN$8,0))</f>
        <v>2.6167703656391317</v>
      </c>
      <c r="I3844">
        <f t="shared" si="481"/>
        <v>70329916.512218103</v>
      </c>
      <c r="J3844">
        <f t="shared" si="482"/>
        <v>21432.915845337255</v>
      </c>
      <c r="K3844">
        <f t="shared" si="483"/>
        <v>3281.3975018484675</v>
      </c>
      <c r="L3844">
        <f>MIN(MAX(L3843*(1+MAX(MIN(((B3844-B3843)/B3843)/($K$7*卓尔金历!$O$8),0),-卓尔金历!$N$11))+MIN(MAX(((B3844-B3843)/B3843)/($K$7*卓尔金历!$O$8),0),卓尔金历!$N$11),0),1)</f>
        <v>1</v>
      </c>
      <c r="M3844">
        <f t="shared" si="484"/>
        <v>3955248.7621201463</v>
      </c>
      <c r="N3844">
        <f t="shared" si="485"/>
        <v>4.1508261659410683E-2</v>
      </c>
      <c r="O3844">
        <f t="shared" si="487"/>
        <v>5.3453546800204685E-2</v>
      </c>
      <c r="P3844">
        <f t="shared" si="488"/>
        <v>0.32953950821446543</v>
      </c>
      <c r="Q3844">
        <f t="shared" si="486"/>
        <v>29808.170592491781</v>
      </c>
    </row>
    <row r="3845" spans="1:17">
      <c r="A3845" s="842">
        <v>44247</v>
      </c>
      <c r="B3845">
        <v>56344.605580000003</v>
      </c>
      <c r="C3845">
        <v>61327.654179999998</v>
      </c>
      <c r="D3845">
        <v>3.8779697299999998</v>
      </c>
      <c r="E3845">
        <f>LN(D3845/参数实验室!$E$53)/参数实验室!$E$55</f>
        <v>0.9059651411708467</v>
      </c>
      <c r="F3845">
        <f t="shared" ref="F3845:F3908" si="489">C3845/B3845</f>
        <v>1.0884387875060175</v>
      </c>
      <c r="G3845">
        <f>LN(F3845/参数实验室!$E$58)/参数实验室!$E$59</f>
        <v>-0.14605160233224204</v>
      </c>
      <c r="H3845" s="905">
        <f>INDEX(神经网络!$F$10:$BN$70,MATCH(ROUND(G3845*2,1)/2,神经网络!$D$10:$D$70,0),MATCH(ROUND(E3845*2,1)/2,神经网络!$F$8:$BN$8,0))</f>
        <v>2.5909369207078279</v>
      </c>
      <c r="I3845">
        <f t="shared" si="481"/>
        <v>79346496.528611258</v>
      </c>
      <c r="J3845">
        <f t="shared" si="482"/>
        <v>22482.983751645854</v>
      </c>
      <c r="K3845">
        <f t="shared" si="483"/>
        <v>3529.1799969745007</v>
      </c>
      <c r="L3845">
        <f>MIN(MAX(L3844*(1+MAX(MIN(((B3845-B3844)/B3844)/($K$7*卓尔金历!$O$8),0),-卓尔金历!$N$11))+MIN(MAX(((B3845-B3844)/B3844)/($K$7*卓尔金历!$O$8),0),卓尔金历!$N$11),0),1)</f>
        <v>1</v>
      </c>
      <c r="M3845">
        <f t="shared" si="484"/>
        <v>4462327.6656220537</v>
      </c>
      <c r="N3845">
        <f t="shared" si="485"/>
        <v>4.8993236099373005E-2</v>
      </c>
      <c r="O3845">
        <f t="shared" si="487"/>
        <v>4.9332996840518645E-2</v>
      </c>
      <c r="P3845">
        <f t="shared" si="488"/>
        <v>6.0733874169061355E-2</v>
      </c>
      <c r="Q3845">
        <f t="shared" si="486"/>
        <v>31067.51509756624</v>
      </c>
    </row>
    <row r="3846" spans="1:17">
      <c r="A3846" s="842">
        <v>44248</v>
      </c>
      <c r="B3846">
        <v>57126.409679999997</v>
      </c>
      <c r="C3846">
        <v>61336.849009999998</v>
      </c>
      <c r="D3846">
        <v>3.9581003699999999</v>
      </c>
      <c r="E3846">
        <f>LN(D3846/参数实验室!$E$53)/参数实验室!$E$55</f>
        <v>0.93009399060326547</v>
      </c>
      <c r="F3846">
        <f t="shared" si="489"/>
        <v>1.0737039025134829</v>
      </c>
      <c r="G3846">
        <f>LN(F3846/参数实验室!$E$58)/参数实验室!$E$59</f>
        <v>-0.15320541667373885</v>
      </c>
      <c r="H3846" s="905">
        <f>INDEX(神经网络!$F$10:$BN$70,MATCH(ROUND(G3846*2,1)/2,神经网络!$D$10:$D$70,0),MATCH(ROUND(E3846*2,1)/2,神经网络!$F$8:$BN$8,0))</f>
        <v>2.6384517912366556</v>
      </c>
      <c r="I3846">
        <f t="shared" si="481"/>
        <v>82199026.366600364</v>
      </c>
      <c r="J3846">
        <f t="shared" si="482"/>
        <v>22794.944208132027</v>
      </c>
      <c r="K3846">
        <f t="shared" si="483"/>
        <v>3606.0200725245081</v>
      </c>
      <c r="L3846">
        <f>MIN(MAX(L3845*(1+MAX(MIN(((B3846-B3845)/B3845)/($K$7*卓尔金历!$O$8),0),-卓尔金历!$N$11))+MIN(MAX(((B3846-B3845)/B3845)/($K$7*卓尔金历!$O$8),0),卓尔金历!$N$11),0),1)</f>
        <v>1</v>
      </c>
      <c r="M3846">
        <f t="shared" si="484"/>
        <v>4622749.6548712114</v>
      </c>
      <c r="N3846">
        <f t="shared" si="485"/>
        <v>1.3875402834969918E-2</v>
      </c>
      <c r="O3846">
        <f t="shared" si="487"/>
        <v>4.73371894068077E-2</v>
      </c>
      <c r="P3846">
        <f t="shared" si="488"/>
        <v>1</v>
      </c>
      <c r="Q3846">
        <f t="shared" si="486"/>
        <v>31135.347928715983</v>
      </c>
    </row>
    <row r="3847" spans="1:17">
      <c r="A3847" s="842">
        <v>44249</v>
      </c>
      <c r="B3847">
        <v>53315.786950000002</v>
      </c>
      <c r="C3847">
        <v>62319.243419999999</v>
      </c>
      <c r="D3847">
        <v>3.6869573099999999</v>
      </c>
      <c r="E3847">
        <f>LN(D3847/参数实验室!$E$53)/参数实验室!$E$55</f>
        <v>0.84637555641573792</v>
      </c>
      <c r="F3847">
        <f t="shared" si="489"/>
        <v>1.1688703662658777</v>
      </c>
      <c r="G3847">
        <f>LN(F3847/参数实验室!$E$58)/参数实验室!$E$59</f>
        <v>-0.10863296311134622</v>
      </c>
      <c r="H3847" s="905">
        <f>INDEX(神经网络!$F$10:$BN$70,MATCH(ROUND(G3847*2,1)/2,神经网络!$D$10:$D$70,0),MATCH(ROUND(E3847*2,1)/2,神经网络!$F$8:$BN$8,0))</f>
        <v>2.5692376884397516</v>
      </c>
      <c r="I3847">
        <f t="shared" si="481"/>
        <v>67732146.99148789</v>
      </c>
      <c r="J3847">
        <f t="shared" si="482"/>
        <v>21274.405231235665</v>
      </c>
      <c r="K3847">
        <f t="shared" si="483"/>
        <v>3183.7386876527903</v>
      </c>
      <c r="L3847">
        <f>MIN(MAX(L3846*(1+MAX(MIN(((B3847-B3846)/B3846)/($K$7*卓尔金历!$O$8),0),-卓尔金历!$N$11))+MIN(MAX(((B3847-B3846)/B3846)/($K$7*卓尔金历!$O$8),0),卓尔金历!$N$11),0),1)</f>
        <v>0</v>
      </c>
      <c r="M3847">
        <f t="shared" si="484"/>
        <v>3809154.1100760675</v>
      </c>
      <c r="N3847">
        <f t="shared" si="485"/>
        <v>-6.6705097543248854E-2</v>
      </c>
      <c r="O3847">
        <f t="shared" si="487"/>
        <v>5.1368266881474424E-2</v>
      </c>
      <c r="P3847">
        <f t="shared" si="488"/>
        <v>3.4969838901116983E-2</v>
      </c>
      <c r="Q3847">
        <f t="shared" si="486"/>
        <v>25655.583232014971</v>
      </c>
    </row>
    <row r="3848" spans="1:17">
      <c r="A3848" s="842">
        <v>44250</v>
      </c>
      <c r="B3848">
        <v>48340.692790000001</v>
      </c>
      <c r="C3848">
        <v>62843.94558</v>
      </c>
      <c r="D3848">
        <v>3.2893319499999998</v>
      </c>
      <c r="E3848">
        <f>LN(D3848/参数实验室!$E$53)/参数实验室!$E$55</f>
        <v>0.71174559504849921</v>
      </c>
      <c r="F3848">
        <f t="shared" si="489"/>
        <v>1.3000216164258245</v>
      </c>
      <c r="G3848">
        <f>LN(F3848/参数实验室!$E$58)/参数实验室!$E$59</f>
        <v>-5.2818352476607461E-2</v>
      </c>
      <c r="H3848" s="905">
        <f>INDEX(神经网络!$F$10:$BN$70,MATCH(ROUND(G3848*2,1)/2,神经网络!$D$10:$D$70,0),MATCH(ROUND(E3848*2,1)/2,神经网络!$F$8:$BN$8,0))</f>
        <v>2.4244000506736922</v>
      </c>
      <c r="I3848">
        <f t="shared" si="481"/>
        <v>51493695.690716304</v>
      </c>
      <c r="J3848">
        <f t="shared" si="482"/>
        <v>19289.211440086081</v>
      </c>
      <c r="K3848">
        <f t="shared" si="483"/>
        <v>2669.5593985612149</v>
      </c>
      <c r="L3848">
        <f>MIN(MAX(L3847*(1+MAX(MIN(((B3848-B3847)/B3847)/($K$7*卓尔金历!$O$8),0),-卓尔金历!$N$11))+MIN(MAX(((B3848-B3847)/B3847)/($K$7*卓尔金历!$O$8),0),卓尔金历!$N$11),0),1)</f>
        <v>0</v>
      </c>
      <c r="M3848">
        <f t="shared" si="484"/>
        <v>3809154.1100760675</v>
      </c>
      <c r="N3848">
        <f t="shared" si="485"/>
        <v>-9.3313715216577151E-2</v>
      </c>
      <c r="O3848">
        <f t="shared" si="487"/>
        <v>5.6923768305959986E-2</v>
      </c>
      <c r="P3848">
        <f t="shared" si="488"/>
        <v>2.5979289146918716E-2</v>
      </c>
      <c r="Q3848">
        <f t="shared" si="486"/>
        <v>25440.490721505004</v>
      </c>
    </row>
    <row r="3849" spans="1:17">
      <c r="A3849" s="842">
        <v>44251</v>
      </c>
      <c r="B3849">
        <v>49704.312980000002</v>
      </c>
      <c r="C3849">
        <v>62039.586080000001</v>
      </c>
      <c r="D3849">
        <v>3.3299439799999999</v>
      </c>
      <c r="E3849">
        <f>LN(D3849/参数实验室!$E$53)/参数实验室!$E$55</f>
        <v>0.72622233717221918</v>
      </c>
      <c r="F3849">
        <f t="shared" si="489"/>
        <v>1.248173093247732</v>
      </c>
      <c r="G3849">
        <f>LN(F3849/参数实验室!$E$58)/参数实验室!$E$59</f>
        <v>-7.4179878180482023E-2</v>
      </c>
      <c r="H3849" s="905">
        <f>INDEX(神经网络!$F$10:$BN$70,MATCH(ROUND(G3849*2,1)/2,神经网络!$D$10:$D$70,0),MATCH(ROUND(E3849*2,1)/2,神经网络!$F$8:$BN$8,0))</f>
        <v>2.4876015366131616</v>
      </c>
      <c r="I3849">
        <f t="shared" si="481"/>
        <v>55015286.560611248</v>
      </c>
      <c r="J3849">
        <f t="shared" si="482"/>
        <v>19833.331862255985</v>
      </c>
      <c r="K3849">
        <f t="shared" si="483"/>
        <v>2773.880200396819</v>
      </c>
      <c r="L3849">
        <f>MIN(MAX(L3848*(1+MAX(MIN(((B3849-B3848)/B3848)/($K$7*卓尔金历!$O$8),0),-卓尔金历!$N$11))+MIN(MAX(((B3849-B3848)/B3848)/($K$7*卓尔金历!$O$8),0),卓尔金历!$N$11),0),1)</f>
        <v>0.83001676315770845</v>
      </c>
      <c r="M3849">
        <f t="shared" si="484"/>
        <v>3809154.1100760675</v>
      </c>
      <c r="N3849">
        <f t="shared" si="485"/>
        <v>2.820853635515308E-2</v>
      </c>
      <c r="O3849">
        <f t="shared" si="487"/>
        <v>5.6046651432800999E-2</v>
      </c>
      <c r="P3849">
        <f t="shared" si="488"/>
        <v>0.78256510278879599</v>
      </c>
      <c r="Q3849">
        <f t="shared" si="486"/>
        <v>25485.690633044804</v>
      </c>
    </row>
    <row r="3850" spans="1:17">
      <c r="A3850" s="842">
        <v>44252</v>
      </c>
      <c r="B3850">
        <v>50817.841529999998</v>
      </c>
      <c r="C3850">
        <v>62263.007160000001</v>
      </c>
      <c r="D3850">
        <v>3.17682646</v>
      </c>
      <c r="E3850">
        <f>LN(D3850/参数实验室!$E$53)/参数实验室!$E$55</f>
        <v>0.67068810636924359</v>
      </c>
      <c r="F3850">
        <f t="shared" si="489"/>
        <v>1.2252194364304791</v>
      </c>
      <c r="G3850">
        <f>LN(F3850/参数实验室!$E$58)/参数实验室!$E$59</f>
        <v>-8.3921692556177749E-2</v>
      </c>
      <c r="H3850" s="905">
        <f>INDEX(神经网络!$F$10:$BN$70,MATCH(ROUND(G3850*2,1)/2,神经网络!$D$10:$D$70,0),MATCH(ROUND(E3850*2,1)/2,神经网络!$F$8:$BN$8,0))</f>
        <v>2.3195979214163072</v>
      </c>
      <c r="I3850">
        <f t="shared" si="481"/>
        <v>58081281.80595205</v>
      </c>
      <c r="J3850">
        <f t="shared" si="482"/>
        <v>20277.659123737965</v>
      </c>
      <c r="K3850">
        <f t="shared" si="483"/>
        <v>2864.2991506825074</v>
      </c>
      <c r="L3850">
        <f>MIN(MAX(L3849*(1+MAX(MIN(((B3850-B3849)/B3849)/($K$7*卓尔金历!$O$8),0),-卓尔金历!$N$11))+MIN(MAX(((B3850-B3849)/B3849)/($K$7*卓尔金历!$O$8),0),卓尔金历!$N$11),0),1)</f>
        <v>1</v>
      </c>
      <c r="M3850">
        <f t="shared" si="484"/>
        <v>3985353.1366432845</v>
      </c>
      <c r="N3850">
        <f t="shared" si="485"/>
        <v>2.2403056862450883E-2</v>
      </c>
      <c r="O3850">
        <f t="shared" si="487"/>
        <v>5.5848841789031281E-2</v>
      </c>
      <c r="P3850">
        <f t="shared" si="488"/>
        <v>1</v>
      </c>
      <c r="Q3850">
        <f t="shared" si="486"/>
        <v>26597.179154214809</v>
      </c>
    </row>
    <row r="3851" spans="1:17">
      <c r="A3851" s="842">
        <v>44253</v>
      </c>
      <c r="B3851">
        <v>47620.111629999999</v>
      </c>
      <c r="C3851">
        <v>62400.574339999999</v>
      </c>
      <c r="D3851">
        <v>3.06572143</v>
      </c>
      <c r="E3851">
        <f>LN(D3851/参数实验室!$E$53)/参数实验室!$E$55</f>
        <v>0.62868911337370281</v>
      </c>
      <c r="F3851">
        <f t="shared" si="489"/>
        <v>1.310382781645739</v>
      </c>
      <c r="G3851">
        <f>LN(F3851/参数实验室!$E$58)/参数实验室!$E$59</f>
        <v>-4.865185013775352E-2</v>
      </c>
      <c r="H3851" s="905">
        <f>INDEX(神经网络!$F$10:$BN$70,MATCH(ROUND(G3851*2,1)/2,神经网络!$D$10:$D$70,0),MATCH(ROUND(E3851*2,1)/2,神经网络!$F$8:$BN$8,0))</f>
        <v>2.3536305171608203</v>
      </c>
      <c r="I3851">
        <f t="shared" si="481"/>
        <v>49603651.645619497</v>
      </c>
      <c r="J3851">
        <f t="shared" si="482"/>
        <v>19001.680551454345</v>
      </c>
      <c r="K3851">
        <f t="shared" si="483"/>
        <v>2610.4876098352756</v>
      </c>
      <c r="L3851">
        <f>MIN(MAX(L3850*(1+MAX(MIN(((B3851-B3850)/B3850)/($K$7*卓尔金历!$O$8),0),-卓尔金历!$N$11))+MIN(MAX(((B3851-B3850)/B3850)/($K$7*卓尔金历!$O$8),0),卓尔金历!$N$11),0),1)</f>
        <v>0</v>
      </c>
      <c r="M3851">
        <f t="shared" si="484"/>
        <v>3403645.0733869961</v>
      </c>
      <c r="N3851">
        <f t="shared" si="485"/>
        <v>-6.2925338891307261E-2</v>
      </c>
      <c r="O3851">
        <f t="shared" si="487"/>
        <v>5.821227613801154E-2</v>
      </c>
      <c r="P3851">
        <f t="shared" si="488"/>
        <v>5.150086067755015E-2</v>
      </c>
      <c r="Q3851">
        <f t="shared" si="486"/>
        <v>22715.015380163375</v>
      </c>
    </row>
    <row r="3852" spans="1:17">
      <c r="A3852" s="842">
        <v>44254</v>
      </c>
      <c r="B3852">
        <v>46595.894930000002</v>
      </c>
      <c r="C3852">
        <v>61899.542099999999</v>
      </c>
      <c r="D3852">
        <v>3.04478896</v>
      </c>
      <c r="E3852">
        <f>LN(D3852/参数实验室!$E$53)/参数实验室!$E$55</f>
        <v>0.62060623832359874</v>
      </c>
      <c r="F3852">
        <f t="shared" si="489"/>
        <v>1.3284333779400597</v>
      </c>
      <c r="G3852">
        <f>LN(F3852/参数实验室!$E$58)/参数实验室!$E$59</f>
        <v>-4.1471299737865321E-2</v>
      </c>
      <c r="H3852" s="905">
        <f>INDEX(神经网络!$F$10:$BN$70,MATCH(ROUND(G3852*2,1)/2,神经网络!$D$10:$D$70,0),MATCH(ROUND(E3852*2,1)/2,神经网络!$F$8:$BN$8,0))</f>
        <v>2.281936775948886</v>
      </c>
      <c r="I3852">
        <f t="shared" si="481"/>
        <v>47092613.102075927</v>
      </c>
      <c r="J3852">
        <f t="shared" si="482"/>
        <v>18592.991073779875</v>
      </c>
      <c r="K3852">
        <f t="shared" si="483"/>
        <v>2532.8153450515374</v>
      </c>
      <c r="L3852">
        <f>MIN(MAX(L3851*(1+MAX(MIN(((B3852-B3851)/B3851)/($K$7*卓尔金历!$O$8),0),-卓尔金历!$N$11))+MIN(MAX(((B3852-B3851)/B3851)/($K$7*卓尔金历!$O$8),0),卓尔金历!$N$11),0),1)</f>
        <v>0</v>
      </c>
      <c r="M3852">
        <f t="shared" si="484"/>
        <v>3403645.0733869961</v>
      </c>
      <c r="N3852">
        <f t="shared" si="485"/>
        <v>-2.1508070118734353E-2</v>
      </c>
      <c r="O3852">
        <f t="shared" si="487"/>
        <v>5.6782928771540828E-2</v>
      </c>
      <c r="P3852">
        <f t="shared" si="488"/>
        <v>1</v>
      </c>
      <c r="Q3852">
        <f t="shared" si="486"/>
        <v>22655.795537074067</v>
      </c>
    </row>
    <row r="3853" spans="1:17">
      <c r="A3853" s="842">
        <v>44255</v>
      </c>
      <c r="B3853">
        <v>43396.955950000003</v>
      </c>
      <c r="C3853">
        <v>62807.021390000002</v>
      </c>
      <c r="D3853">
        <v>3.0088644599999999</v>
      </c>
      <c r="E3853">
        <f>LN(D3853/参数实验室!$E$53)/参数实验室!$E$55</f>
        <v>0.60660393591245376</v>
      </c>
      <c r="F3853">
        <f t="shared" si="489"/>
        <v>1.4472679019782722</v>
      </c>
      <c r="G3853">
        <f>LN(F3853/参数实验室!$E$58)/参数实验室!$E$59</f>
        <v>3.4967444620031428E-3</v>
      </c>
      <c r="H3853" s="905">
        <f>INDEX(神经网络!$F$10:$BN$70,MATCH(ROUND(G3853*2,1)/2,神经网络!$D$10:$D$70,0),MATCH(ROUND(E3853*2,1)/2,神经网络!$F$8:$BN$8,0))</f>
        <v>2.3206642492406919</v>
      </c>
      <c r="I3853">
        <f t="shared" si="481"/>
        <v>39715020.052746743</v>
      </c>
      <c r="J3853">
        <f t="shared" si="482"/>
        <v>17316.530046685992</v>
      </c>
      <c r="K3853">
        <f t="shared" si="483"/>
        <v>2293.4744978164572</v>
      </c>
      <c r="L3853">
        <f>MIN(MAX(L3852*(1+MAX(MIN(((B3853-B3852)/B3852)/($K$7*卓尔金历!$O$8),0),-卓尔金历!$N$11))+MIN(MAX(((B3853-B3852)/B3852)/($K$7*卓尔金历!$O$8),0),卓尔金历!$N$11),0),1)</f>
        <v>0</v>
      </c>
      <c r="M3853">
        <f t="shared" si="484"/>
        <v>3403645.0733869961</v>
      </c>
      <c r="N3853">
        <f t="shared" si="485"/>
        <v>-6.8652806965199306E-2</v>
      </c>
      <c r="O3853">
        <f t="shared" si="487"/>
        <v>5.6725686881133275E-2</v>
      </c>
      <c r="P3853">
        <f t="shared" si="488"/>
        <v>4.5946765380353943E-2</v>
      </c>
      <c r="Q3853">
        <f t="shared" si="486"/>
        <v>19106.507683392134</v>
      </c>
    </row>
    <row r="3854" spans="1:17">
      <c r="A3854" s="842">
        <v>44256</v>
      </c>
      <c r="B3854">
        <v>49108.776310000001</v>
      </c>
      <c r="C3854">
        <v>63075.74611</v>
      </c>
      <c r="D3854">
        <v>3.2699310000000001</v>
      </c>
      <c r="E3854">
        <f>LN(D3854/参数实验室!$E$53)/参数实验室!$E$55</f>
        <v>0.70476664005919087</v>
      </c>
      <c r="F3854">
        <f t="shared" si="489"/>
        <v>1.2844088338066757</v>
      </c>
      <c r="G3854">
        <f>LN(F3854/参数实验室!$E$58)/参数实验室!$E$59</f>
        <v>-5.9159812946217916E-2</v>
      </c>
      <c r="H3854" s="905">
        <f>INDEX(神经网络!$F$10:$BN$70,MATCH(ROUND(G3854*2,1)/2,神经网络!$D$10:$D$70,0),MATCH(ROUND(E3854*2,1)/2,神经网络!$F$8:$BN$8,0))</f>
        <v>2.4244000506736922</v>
      </c>
      <c r="I3854">
        <f t="shared" si="481"/>
        <v>51845622.525852956</v>
      </c>
      <c r="J3854">
        <f t="shared" si="482"/>
        <v>19595.697023263128</v>
      </c>
      <c r="K3854">
        <f t="shared" si="483"/>
        <v>2645.7656731630505</v>
      </c>
      <c r="L3854">
        <f>MIN(MAX(L3853*(1+MAX(MIN(((B3854-B3853)/B3853)/($K$7*卓尔金历!$O$8),0),-卓尔金历!$N$11))+MIN(MAX(((B3854-B3853)/B3853)/($K$7*卓尔金历!$O$8),0),卓尔金历!$N$11),0),1)</f>
        <v>1</v>
      </c>
      <c r="M3854">
        <f t="shared" si="484"/>
        <v>3403645.0733869961</v>
      </c>
      <c r="N3854">
        <f t="shared" si="485"/>
        <v>0.13161799566266577</v>
      </c>
      <c r="O3854">
        <f t="shared" si="487"/>
        <v>5.4722317780714708E-2</v>
      </c>
      <c r="P3854">
        <f t="shared" si="488"/>
        <v>6.9414017514328697E-3</v>
      </c>
      <c r="Q3854">
        <f t="shared" si="486"/>
        <v>19374.649063777655</v>
      </c>
    </row>
    <row r="3855" spans="1:17">
      <c r="A3855" s="842">
        <v>44257</v>
      </c>
      <c r="B3855">
        <v>48607.743829999999</v>
      </c>
      <c r="C3855">
        <v>63128.819990000004</v>
      </c>
      <c r="D3855">
        <v>3.17061495</v>
      </c>
      <c r="E3855">
        <f>LN(D3855/参数实验室!$E$53)/参数实验室!$E$55</f>
        <v>0.66837912832964974</v>
      </c>
      <c r="F3855">
        <f t="shared" si="489"/>
        <v>1.2987399746588897</v>
      </c>
      <c r="G3855">
        <f>LN(F3855/参数实验室!$E$58)/参数实验室!$E$59</f>
        <v>-5.3336041301932445E-2</v>
      </c>
      <c r="H3855" s="905">
        <f>INDEX(神经网络!$F$10:$BN$70,MATCH(ROUND(G3855*2,1)/2,神经网络!$D$10:$D$70,0),MATCH(ROUND(E3855*2,1)/2,神经网络!$F$8:$BN$8,0))</f>
        <v>2.3536305171608203</v>
      </c>
      <c r="I3855">
        <f t="shared" si="481"/>
        <v>50563223.599231176</v>
      </c>
      <c r="J3855">
        <f t="shared" si="482"/>
        <v>19395.771848689092</v>
      </c>
      <c r="K3855">
        <f t="shared" si="483"/>
        <v>2606.919899537208</v>
      </c>
      <c r="L3855">
        <f>MIN(MAX(L3854*(1+MAX(MIN(((B3855-B3854)/B3854)/($K$7*卓尔金历!$O$8),0),-卓尔金历!$N$11))+MIN(MAX(((B3855-B3854)/B3854)/($K$7*卓尔金历!$O$8),0),卓尔金历!$N$11),0),1)</f>
        <v>0.69979834736247493</v>
      </c>
      <c r="M3855">
        <f t="shared" si="484"/>
        <v>3319456.0796771329</v>
      </c>
      <c r="N3855">
        <f t="shared" si="485"/>
        <v>-1.0202503862796855E-2</v>
      </c>
      <c r="O3855">
        <f t="shared" si="487"/>
        <v>5.285842452009782E-2</v>
      </c>
      <c r="P3855">
        <f t="shared" si="488"/>
        <v>1</v>
      </c>
      <c r="Q3855">
        <f t="shared" si="486"/>
        <v>19371.322528923869</v>
      </c>
    </row>
    <row r="3856" spans="1:17">
      <c r="A3856" s="842">
        <v>44258</v>
      </c>
      <c r="B3856">
        <v>50808.635690000003</v>
      </c>
      <c r="C3856">
        <v>61724.551610000002</v>
      </c>
      <c r="D3856">
        <v>3.3135167999999999</v>
      </c>
      <c r="E3856">
        <f>LN(D3856/参数实验室!$E$53)/参数实验室!$E$55</f>
        <v>0.72038801104799199</v>
      </c>
      <c r="F3856">
        <f t="shared" si="489"/>
        <v>1.214843712525594</v>
      </c>
      <c r="G3856">
        <f>LN(F3856/参数实验室!$E$58)/参数实验室!$E$59</f>
        <v>-8.83853257752336E-2</v>
      </c>
      <c r="H3856" s="905">
        <f>INDEX(神经网络!$F$10:$BN$70,MATCH(ROUND(G3856*2,1)/2,神经网络!$D$10:$D$70,0),MATCH(ROUND(E3856*2,1)/2,神经网络!$F$8:$BN$8,0))</f>
        <v>2.3912387627548739</v>
      </c>
      <c r="I3856">
        <f t="shared" si="481"/>
        <v>55951703.674948327</v>
      </c>
      <c r="J3856">
        <f t="shared" si="482"/>
        <v>20273.985750768014</v>
      </c>
      <c r="K3856">
        <f t="shared" si="483"/>
        <v>2759.7781887968813</v>
      </c>
      <c r="L3856">
        <f>MIN(MAX(L3855*(1+MAX(MIN(((B3856-B3855)/B3855)/($K$7*卓尔金历!$O$8),0),-卓尔金历!$N$11))+MIN(MAX(((B3856-B3855)/B3855)/($K$7*卓尔金历!$O$8),0),卓尔金历!$N$11),0),1)</f>
        <v>1</v>
      </c>
      <c r="M3856">
        <f t="shared" si="484"/>
        <v>3567010.8882367848</v>
      </c>
      <c r="N3856">
        <f t="shared" si="485"/>
        <v>4.5278626132028876E-2</v>
      </c>
      <c r="O3856">
        <f t="shared" si="487"/>
        <v>5.1929178599608106E-2</v>
      </c>
      <c r="P3856">
        <f t="shared" si="488"/>
        <v>0.19714819531986405</v>
      </c>
      <c r="Q3856">
        <f t="shared" si="486"/>
        <v>21435.708026073702</v>
      </c>
    </row>
    <row r="3857" spans="1:17">
      <c r="A3857" s="842">
        <v>44259</v>
      </c>
      <c r="B3857">
        <v>49563.589119999997</v>
      </c>
      <c r="C3857">
        <v>62800.722309999997</v>
      </c>
      <c r="D3857">
        <v>3.161905494</v>
      </c>
      <c r="E3857">
        <f>LN(D3857/参数实验室!$E$53)/参数实验室!$E$55</f>
        <v>0.66513397009010378</v>
      </c>
      <c r="F3857">
        <f t="shared" si="489"/>
        <v>1.2670737415313316</v>
      </c>
      <c r="G3857">
        <f>LN(F3857/参数实验室!$E$58)/参数实验室!$E$59</f>
        <v>-6.6291770933384064E-2</v>
      </c>
      <c r="H3857" s="905">
        <f>INDEX(神经网络!$F$10:$BN$70,MATCH(ROUND(G3857*2,1)/2,神经网络!$D$10:$D$70,0),MATCH(ROUND(E3857*2,1)/2,神经网络!$F$8:$BN$8,0))</f>
        <v>2.3536305171608203</v>
      </c>
      <c r="I3857">
        <f t="shared" si="481"/>
        <v>52673134.737941973</v>
      </c>
      <c r="J3857">
        <f t="shared" si="482"/>
        <v>19777.179330433632</v>
      </c>
      <c r="K3857">
        <f t="shared" si="483"/>
        <v>2663.3289741620133</v>
      </c>
      <c r="L3857">
        <f>MIN(MAX(L3856*(1+MAX(MIN(((B3857-B3856)/B3856)/($K$7*卓尔金历!$O$8),0),-卓尔金历!$N$11))+MIN(MAX(((B3857-B3856)/B3856)/($K$7*卓尔金历!$O$8),0),卓尔金历!$N$11),0),1)</f>
        <v>0.2789682753760534</v>
      </c>
      <c r="M3857">
        <f t="shared" si="484"/>
        <v>3357996.8577779997</v>
      </c>
      <c r="N3857">
        <f t="shared" si="485"/>
        <v>-2.4504625111298788E-2</v>
      </c>
      <c r="O3857">
        <f t="shared" si="487"/>
        <v>4.9524169548847294E-2</v>
      </c>
      <c r="P3857">
        <f t="shared" si="488"/>
        <v>0.79206543817740183</v>
      </c>
      <c r="Q3857">
        <f t="shared" si="486"/>
        <v>21188.078946299458</v>
      </c>
    </row>
    <row r="3858" spans="1:17">
      <c r="A3858" s="842">
        <v>44260</v>
      </c>
      <c r="B3858">
        <v>48050.312420000002</v>
      </c>
      <c r="C3858">
        <v>62853.894540000001</v>
      </c>
      <c r="D3858">
        <v>3.17106851</v>
      </c>
      <c r="E3858">
        <f>LN(D3858/参数实验室!$E$53)/参数实验室!$E$55</f>
        <v>0.66854788127533782</v>
      </c>
      <c r="F3858">
        <f t="shared" si="489"/>
        <v>1.3080850336747925</v>
      </c>
      <c r="G3858">
        <f>LN(F3858/参数实验室!$E$58)/参数实验室!$E$59</f>
        <v>-4.9572986242636889E-2</v>
      </c>
      <c r="H3858" s="905">
        <f>INDEX(神经网络!$F$10:$BN$70,MATCH(ROUND(G3858*2,1)/2,神经网络!$D$10:$D$70,0),MATCH(ROUND(E3858*2,1)/2,神经网络!$F$8:$BN$8,0))</f>
        <v>2.3536305171608203</v>
      </c>
      <c r="I3858">
        <f t="shared" si="481"/>
        <v>48887985.135518432</v>
      </c>
      <c r="J3858">
        <f t="shared" si="482"/>
        <v>19173.342013486985</v>
      </c>
      <c r="K3858">
        <f t="shared" si="483"/>
        <v>2549.7894473028991</v>
      </c>
      <c r="L3858">
        <f>MIN(MAX(L3857*(1+MAX(MIN(((B3858-B3857)/B3857)/($K$7*卓尔金历!$O$8),0),-卓尔金历!$N$11))+MIN(MAX(((B3858-B3857)/B3857)/($K$7*卓尔金历!$O$8),0),卓尔金历!$N$11),0),1)</f>
        <v>2.8347698290240246E-2</v>
      </c>
      <c r="M3858">
        <f t="shared" si="484"/>
        <v>3290679.2015835834</v>
      </c>
      <c r="N3858">
        <f t="shared" si="485"/>
        <v>-3.0532024150554393E-2</v>
      </c>
      <c r="O3858">
        <f t="shared" si="487"/>
        <v>4.9832348665344792E-2</v>
      </c>
      <c r="P3858">
        <f t="shared" si="488"/>
        <v>0.56367371761357699</v>
      </c>
      <c r="Q3858">
        <f t="shared" si="486"/>
        <v>19982.081107894457</v>
      </c>
    </row>
    <row r="3859" spans="1:17">
      <c r="A3859" s="842">
        <v>44261</v>
      </c>
      <c r="B3859">
        <v>47318.625800000002</v>
      </c>
      <c r="C3859">
        <v>63211.361169999996</v>
      </c>
      <c r="D3859">
        <v>3.17592981</v>
      </c>
      <c r="E3859">
        <f>LN(D3859/参数实验室!$E$53)/参数实验室!$E$55</f>
        <v>0.67035507745761114</v>
      </c>
      <c r="F3859">
        <f t="shared" si="489"/>
        <v>1.3358663761110323</v>
      </c>
      <c r="G3859">
        <f>LN(F3859/参数实验室!$E$58)/参数实验室!$E$59</f>
        <v>-3.8542763443982123E-2</v>
      </c>
      <c r="H3859" s="905">
        <f>INDEX(神经网络!$F$10:$BN$70,MATCH(ROUND(G3859*2,1)/2,神经网络!$D$10:$D$70,0),MATCH(ROUND(E3859*2,1)/2,神经网络!$F$8:$BN$8,0))</f>
        <v>2.3536305171608203</v>
      </c>
      <c r="I3859">
        <f t="shared" si="481"/>
        <v>47135843.044035546</v>
      </c>
      <c r="J3859">
        <f t="shared" si="482"/>
        <v>18881.379753401594</v>
      </c>
      <c r="K3859">
        <f t="shared" si="483"/>
        <v>2496.4194174180379</v>
      </c>
      <c r="L3859">
        <f>MIN(MAX(L3858*(1+MAX(MIN(((B3859-B3858)/B3858)/($K$7*卓尔金历!$O$8),0),-卓尔金历!$N$11))+MIN(MAX(((B3859-B3858)/B3858)/($K$7*卓尔金历!$O$8),0),卓尔金历!$N$11),0),1)</f>
        <v>1.5646256848141412E-2</v>
      </c>
      <c r="M3859">
        <f t="shared" si="484"/>
        <v>3287335.9386588866</v>
      </c>
      <c r="N3859">
        <f t="shared" si="485"/>
        <v>-1.5227510148205616E-2</v>
      </c>
      <c r="O3859">
        <f t="shared" si="487"/>
        <v>4.9970909461524209E-2</v>
      </c>
      <c r="P3859">
        <f t="shared" si="488"/>
        <v>1</v>
      </c>
      <c r="Q3859">
        <f t="shared" si="486"/>
        <v>19578.402545068893</v>
      </c>
    </row>
    <row r="3860" spans="1:17">
      <c r="A3860" s="842">
        <v>44262</v>
      </c>
      <c r="B3860">
        <v>50561.743049999997</v>
      </c>
      <c r="C3860">
        <v>64234.214079999998</v>
      </c>
      <c r="D3860">
        <v>3.30549961</v>
      </c>
      <c r="E3860">
        <f>LN(D3860/参数实验室!$E$53)/参数实验室!$E$55</f>
        <v>0.71753009079230001</v>
      </c>
      <c r="F3860">
        <f t="shared" si="489"/>
        <v>1.2704113862625233</v>
      </c>
      <c r="G3860">
        <f>LN(F3860/参数实验室!$E$58)/参数实验室!$E$59</f>
        <v>-6.4911051635679909E-2</v>
      </c>
      <c r="H3860" s="905">
        <f>INDEX(神经网络!$F$10:$BN$70,MATCH(ROUND(G3860*2,1)/2,神经网络!$D$10:$D$70,0),MATCH(ROUND(E3860*2,1)/2,神经网络!$F$8:$BN$8,0))</f>
        <v>2.4244000506736922</v>
      </c>
      <c r="I3860">
        <f t="shared" si="481"/>
        <v>54739457.577328615</v>
      </c>
      <c r="J3860">
        <f t="shared" si="482"/>
        <v>20175.469075455771</v>
      </c>
      <c r="K3860">
        <f t="shared" si="483"/>
        <v>2713.1690159274294</v>
      </c>
      <c r="L3860">
        <f>MIN(MAX(L3859*(1+MAX(MIN(((B3860-B3859)/B3859)/($K$7*卓尔金历!$O$8),0),-卓尔金历!$N$11))+MIN(MAX(((B3860-B3859)/B3859)/($K$7*卓尔金历!$O$8),0),卓尔金历!$N$11),0),1)</f>
        <v>1</v>
      </c>
      <c r="M3860">
        <f t="shared" si="484"/>
        <v>3295632.9819496628</v>
      </c>
      <c r="N3860">
        <f t="shared" si="485"/>
        <v>6.8537857876675601E-2</v>
      </c>
      <c r="O3860">
        <f t="shared" si="487"/>
        <v>5.1718590339916035E-2</v>
      </c>
      <c r="P3860">
        <f t="shared" si="488"/>
        <v>3.5900652233740865E-2</v>
      </c>
      <c r="Q3860">
        <f t="shared" si="486"/>
        <v>22736.64935930902</v>
      </c>
    </row>
    <row r="3861" spans="1:17">
      <c r="A3861" s="842">
        <v>44263</v>
      </c>
      <c r="B3861">
        <v>51083.281569999999</v>
      </c>
      <c r="C3861">
        <v>64423.209300000002</v>
      </c>
      <c r="D3861">
        <v>3.3500229099999999</v>
      </c>
      <c r="E3861">
        <f>LN(D3861/参数实验室!$E$53)/参数实验室!$E$55</f>
        <v>0.73331466398613365</v>
      </c>
      <c r="F3861">
        <f t="shared" si="489"/>
        <v>1.2611407748290435</v>
      </c>
      <c r="G3861">
        <f>LN(F3861/参数实验室!$E$58)/参数实验室!$E$59</f>
        <v>-6.87551277863752E-2</v>
      </c>
      <c r="H3861" s="905">
        <f>INDEX(神经网络!$F$10:$BN$70,MATCH(ROUND(G3861*2,1)/2,神经网络!$D$10:$D$70,0),MATCH(ROUND(E3861*2,1)/2,神经网络!$F$8:$BN$8,0))</f>
        <v>2.4876015366131616</v>
      </c>
      <c r="I3861">
        <f t="shared" si="481"/>
        <v>56108349.393147387</v>
      </c>
      <c r="J3861">
        <f t="shared" si="482"/>
        <v>20383.576700849808</v>
      </c>
      <c r="K3861">
        <f t="shared" si="483"/>
        <v>2752.6253226602857</v>
      </c>
      <c r="L3861">
        <f>MIN(MAX(L3860*(1+MAX(MIN(((B3861-B3860)/B3860)/($K$7*卓尔金历!$O$8),0),-卓尔金历!$N$11))+MIN(MAX(((B3861-B3860)/B3860)/($K$7*卓尔金历!$O$8),0),卓尔金历!$N$11),0),1)</f>
        <v>1</v>
      </c>
      <c r="M3861">
        <f t="shared" si="484"/>
        <v>3378048.2125090859</v>
      </c>
      <c r="N3861">
        <f t="shared" si="485"/>
        <v>1.0314884110784269E-2</v>
      </c>
      <c r="O3861">
        <f t="shared" si="487"/>
        <v>5.1645142921490091E-2</v>
      </c>
      <c r="P3861">
        <f t="shared" si="488"/>
        <v>1</v>
      </c>
      <c r="Q3861">
        <f t="shared" si="486"/>
        <v>22757.061917716379</v>
      </c>
    </row>
    <row r="3862" spans="1:17">
      <c r="A3862" s="842">
        <v>44264</v>
      </c>
      <c r="B3862">
        <v>54042.02837</v>
      </c>
      <c r="C3862">
        <v>65153.207860000002</v>
      </c>
      <c r="D3862">
        <v>3.498555632</v>
      </c>
      <c r="E3862">
        <f>LN(D3862/参数实验室!$E$53)/参数实验室!$E$55</f>
        <v>0.78449592507728283</v>
      </c>
      <c r="F3862">
        <f t="shared" si="489"/>
        <v>1.2056025620268553</v>
      </c>
      <c r="G3862">
        <f>LN(F3862/参数实验室!$E$58)/参数实验室!$E$59</f>
        <v>-9.239308155167919E-2</v>
      </c>
      <c r="H3862" s="905">
        <f>INDEX(神经网络!$F$10:$BN$70,MATCH(ROUND(G3862*2,1)/2,神经网络!$D$10:$D$70,0),MATCH(ROUND(E3862*2,1)/2,神经网络!$F$8:$BN$8,0))</f>
        <v>2.51417328884177</v>
      </c>
      <c r="I3862">
        <f t="shared" si="481"/>
        <v>64192554.469678752</v>
      </c>
      <c r="J3862">
        <f t="shared" si="482"/>
        <v>21564.194712900397</v>
      </c>
      <c r="K3862">
        <f t="shared" si="483"/>
        <v>2976.8120407147267</v>
      </c>
      <c r="L3862">
        <f>MIN(MAX(L3861*(1+MAX(MIN(((B3862-B3861)/B3861)/($K$7*卓尔金历!$O$8),0),-卓尔金历!$N$11))+MIN(MAX(((B3862-B3861)/B3861)/($K$7*卓尔金历!$O$8),0),卓尔金历!$N$11),0),1)</f>
        <v>1</v>
      </c>
      <c r="M3862">
        <f t="shared" si="484"/>
        <v>3864764.2682066527</v>
      </c>
      <c r="N3862">
        <f t="shared" si="485"/>
        <v>5.7920061301183177E-2</v>
      </c>
      <c r="O3862">
        <f t="shared" si="487"/>
        <v>5.2776422206465036E-2</v>
      </c>
      <c r="P3862">
        <f t="shared" si="488"/>
        <v>4.6842182609929332E-2</v>
      </c>
      <c r="Q3862">
        <f t="shared" si="486"/>
        <v>26035.945675159623</v>
      </c>
    </row>
    <row r="3863" spans="1:17">
      <c r="A3863" s="842">
        <v>44265</v>
      </c>
      <c r="B3863">
        <v>56346.732029999999</v>
      </c>
      <c r="C3863">
        <v>65756.881819999995</v>
      </c>
      <c r="D3863">
        <v>3.56293331</v>
      </c>
      <c r="E3863">
        <f>LN(D3863/参数实验室!$E$53)/参数实验室!$E$55</f>
        <v>0.80600750128184528</v>
      </c>
      <c r="F3863">
        <f t="shared" si="489"/>
        <v>1.1670043576793392</v>
      </c>
      <c r="G3863">
        <f>LN(F3863/参数实验室!$E$58)/参数实验室!$E$59</f>
        <v>-0.10947152037588065</v>
      </c>
      <c r="H3863" s="905">
        <f>INDEX(神经网络!$F$10:$BN$70,MATCH(ROUND(G3863*2,1)/2,神经网络!$D$10:$D$70,0),MATCH(ROUND(E3863*2,1)/2,神经网络!$F$8:$BN$8,0))</f>
        <v>2.51417328884177</v>
      </c>
      <c r="I3863">
        <f t="shared" si="481"/>
        <v>71075325.414726019</v>
      </c>
      <c r="J3863">
        <f t="shared" si="482"/>
        <v>22483.832261282339</v>
      </c>
      <c r="K3863">
        <f t="shared" si="483"/>
        <v>3161.1748650660106</v>
      </c>
      <c r="L3863">
        <f>MIN(MAX(L3862*(1+MAX(MIN(((B3863-B3862)/B3862)/($K$7*卓尔金历!$O$8),0),-卓尔金历!$N$11))+MIN(MAX(((B3863-B3862)/B3862)/($K$7*卓尔金历!$O$8),0),卓尔金历!$N$11),0),1)</f>
        <v>1</v>
      </c>
      <c r="M3863">
        <f t="shared" si="484"/>
        <v>4279147.0176458294</v>
      </c>
      <c r="N3863">
        <f t="shared" si="485"/>
        <v>4.2646505497920845E-2</v>
      </c>
      <c r="O3863">
        <f t="shared" si="487"/>
        <v>5.2751172058756117E-2</v>
      </c>
      <c r="P3863">
        <f t="shared" si="488"/>
        <v>0.27663949024553364</v>
      </c>
      <c r="Q3863">
        <f t="shared" si="486"/>
        <v>26166.709958486732</v>
      </c>
    </row>
    <row r="3864" spans="1:17">
      <c r="A3864" s="842">
        <v>44266</v>
      </c>
      <c r="B3864">
        <v>56439.920729999998</v>
      </c>
      <c r="C3864">
        <v>66273.887659999993</v>
      </c>
      <c r="D3864">
        <v>3.6317704200000001</v>
      </c>
      <c r="E3864">
        <f>LN(D3864/参数实验室!$E$53)/参数实验室!$E$55</f>
        <v>0.82858335292854879</v>
      </c>
      <c r="F3864">
        <f t="shared" si="489"/>
        <v>1.1742377877716059</v>
      </c>
      <c r="G3864">
        <f>LN(F3864/参数实验室!$E$58)/参数实验室!$E$59</f>
        <v>-0.10622836407403674</v>
      </c>
      <c r="H3864" s="905">
        <f>INDEX(神经网络!$F$10:$BN$70,MATCH(ROUND(G3864*2,1)/2,神经网络!$D$10:$D$70,0),MATCH(ROUND(E3864*2,1)/2,神经网络!$F$8:$BN$8,0))</f>
        <v>2.5692376884397516</v>
      </c>
      <c r="I3864">
        <f t="shared" ref="I3864:I3927" si="490">I3863*(1+(B3864-B3863)/B3863*H3863)</f>
        <v>71370860.185750499</v>
      </c>
      <c r="J3864">
        <f t="shared" ref="J3864:J3927" si="491">J3863*B3864/B3863</f>
        <v>22521.017010494263</v>
      </c>
      <c r="K3864">
        <f t="shared" ref="K3864:K3927" si="492">I3864/J3864</f>
        <v>3169.078028425331</v>
      </c>
      <c r="L3864">
        <f>MIN(MAX(L3863*(1+MAX(MIN(((B3864-B3863)/B3863)/($K$7*卓尔金历!$O$8),0),-卓尔金历!$N$11))+MIN(MAX(((B3864-B3863)/B3863)/($K$7*卓尔金历!$O$8),0),卓尔金历!$N$11),0),1)</f>
        <v>1</v>
      </c>
      <c r="M3864">
        <f t="shared" ref="M3864:M3927" si="493">M3863*(1+(B3864-B3863)/B3863*H3863*L3863)</f>
        <v>4296939.9257564973</v>
      </c>
      <c r="N3864">
        <f t="shared" ref="N3864:N3927" si="494">(B3864-B3863)/B3863</f>
        <v>1.6538439168110668E-3</v>
      </c>
      <c r="O3864">
        <f t="shared" si="487"/>
        <v>5.2756966295456641E-2</v>
      </c>
      <c r="P3864">
        <f t="shared" si="488"/>
        <v>1</v>
      </c>
      <c r="Q3864">
        <f t="shared" ref="Q3864:Q3927" si="495">Q3863*(1+(B3864-B3863)/B3863*H3863*P3863)</f>
        <v>26196.809024843918</v>
      </c>
    </row>
    <row r="3865" spans="1:17">
      <c r="A3865" s="842">
        <v>44267</v>
      </c>
      <c r="B3865">
        <v>56969.394520000002</v>
      </c>
      <c r="C3865">
        <v>65960.6587</v>
      </c>
      <c r="D3865">
        <v>3.5705863820000001</v>
      </c>
      <c r="E3865">
        <f>LN(D3865/参数实验室!$E$53)/参数实验室!$E$55</f>
        <v>0.808538857574985</v>
      </c>
      <c r="F3865">
        <f t="shared" si="489"/>
        <v>1.1578262197756635</v>
      </c>
      <c r="G3865">
        <f>LN(F3865/参数实验室!$E$58)/参数实验室!$E$59</f>
        <v>-0.11361565703689608</v>
      </c>
      <c r="H3865" s="905">
        <f>INDEX(神经网络!$F$10:$BN$70,MATCH(ROUND(G3865*2,1)/2,神经网络!$D$10:$D$70,0),MATCH(ROUND(E3865*2,1)/2,神经网络!$F$8:$BN$8,0))</f>
        <v>2.51417328884177</v>
      </c>
      <c r="I3865">
        <f t="shared" si="490"/>
        <v>73091077.389048383</v>
      </c>
      <c r="J3865">
        <f t="shared" si="491"/>
        <v>22732.291017916155</v>
      </c>
      <c r="K3865">
        <f t="shared" si="492"/>
        <v>3215.2974520448738</v>
      </c>
      <c r="L3865">
        <f>MIN(MAX(L3864*(1+MAX(MIN(((B3865-B3864)/B3864)/($K$7*卓尔金历!$O$8),0),-卓尔金历!$N$11))+MIN(MAX(((B3865-B3864)/B3864)/($K$7*卓尔金历!$O$8),0),卓尔金历!$N$11),0),1)</f>
        <v>1</v>
      </c>
      <c r="M3865">
        <f t="shared" si="493"/>
        <v>4400506.9832724957</v>
      </c>
      <c r="N3865">
        <f t="shared" si="494"/>
        <v>9.3811930128840145E-3</v>
      </c>
      <c r="O3865">
        <f t="shared" si="487"/>
        <v>5.2158393382969161E-2</v>
      </c>
      <c r="P3865">
        <f t="shared" si="488"/>
        <v>1</v>
      </c>
      <c r="Q3865">
        <f t="shared" si="495"/>
        <v>26828.217998180673</v>
      </c>
    </row>
    <row r="3866" spans="1:17">
      <c r="A3866" s="842">
        <v>44268</v>
      </c>
      <c r="B3866">
        <v>59679.42151</v>
      </c>
      <c r="C3866">
        <v>65329.301169999999</v>
      </c>
      <c r="D3866">
        <v>3.78957634</v>
      </c>
      <c r="E3866">
        <f>LN(D3866/参数实验室!$E$53)/参数实验室!$E$55</f>
        <v>0.87876295477545618</v>
      </c>
      <c r="F3866">
        <f t="shared" si="489"/>
        <v>1.0946704830081722</v>
      </c>
      <c r="G3866">
        <f>LN(F3866/参数实验室!$E$58)/参数实验室!$E$59</f>
        <v>-0.14305519761050223</v>
      </c>
      <c r="H3866" s="905">
        <f>INDEX(神经网络!$F$10:$BN$70,MATCH(ROUND(G3866*2,1)/2,神经网络!$D$10:$D$70,0),MATCH(ROUND(E3866*2,1)/2,神经网络!$F$8:$BN$8,0))</f>
        <v>2.5909369207078279</v>
      </c>
      <c r="I3866">
        <f t="shared" si="490"/>
        <v>81832690.552854702</v>
      </c>
      <c r="J3866">
        <f t="shared" si="491"/>
        <v>23813.663265631723</v>
      </c>
      <c r="K3866">
        <f t="shared" si="492"/>
        <v>3436.3755647354351</v>
      </c>
      <c r="L3866">
        <f>MIN(MAX(L3865*(1+MAX(MIN(((B3866-B3865)/B3865)/($K$7*卓尔金历!$O$8),0),-卓尔金历!$N$11))+MIN(MAX(((B3866-B3865)/B3865)/($K$7*卓尔金历!$O$8),0),卓尔金历!$N$11),0),1)</f>
        <v>1</v>
      </c>
      <c r="M3866">
        <f t="shared" si="493"/>
        <v>4926802.8205556422</v>
      </c>
      <c r="N3866">
        <f t="shared" si="494"/>
        <v>4.7569875243251902E-2</v>
      </c>
      <c r="O3866">
        <f t="shared" si="487"/>
        <v>5.2100976190002798E-2</v>
      </c>
      <c r="P3866">
        <f t="shared" si="488"/>
        <v>0.14788797010901303</v>
      </c>
      <c r="Q3866">
        <f t="shared" si="495"/>
        <v>30036.843619691917</v>
      </c>
    </row>
    <row r="3867" spans="1:17">
      <c r="A3867" s="842">
        <v>44269</v>
      </c>
      <c r="B3867">
        <v>59676.096590000001</v>
      </c>
      <c r="C3867">
        <v>64662.085809999997</v>
      </c>
      <c r="D3867">
        <v>3.6848405799999999</v>
      </c>
      <c r="E3867">
        <f>LN(D3867/参数实验室!$E$53)/参数实验室!$E$55</f>
        <v>0.84569805027951261</v>
      </c>
      <c r="F3867">
        <f t="shared" si="489"/>
        <v>1.0835508604769486</v>
      </c>
      <c r="G3867">
        <f>LN(F3867/参数实验室!$E$58)/参数实验室!$E$59</f>
        <v>-0.14841390879789962</v>
      </c>
      <c r="H3867" s="905">
        <f>INDEX(神经网络!$F$10:$BN$70,MATCH(ROUND(G3867*2,1)/2,神经网络!$D$10:$D$70,0),MATCH(ROUND(E3867*2,1)/2,神经网络!$F$8:$BN$8,0))</f>
        <v>2.5406916136583462</v>
      </c>
      <c r="I3867">
        <f t="shared" si="490"/>
        <v>81820878.095170245</v>
      </c>
      <c r="J3867">
        <f t="shared" si="491"/>
        <v>23812.336534854821</v>
      </c>
      <c r="K3867">
        <f t="shared" si="492"/>
        <v>3436.0709615961709</v>
      </c>
      <c r="L3867">
        <f>MIN(MAX(L3866*(1+MAX(MIN(((B3867-B3866)/B3866)/($K$7*卓尔金历!$O$8),0),-卓尔金历!$N$11))+MIN(MAX(((B3867-B3866)/B3866)/($K$7*卓尔金历!$O$8),0),卓尔金历!$N$11),0),1)</f>
        <v>0.99836068313649762</v>
      </c>
      <c r="M3867">
        <f t="shared" si="493"/>
        <v>4926091.6420590747</v>
      </c>
      <c r="N3867">
        <f t="shared" si="494"/>
        <v>-5.5713006525071302E-5</v>
      </c>
      <c r="O3867">
        <f t="shared" si="487"/>
        <v>5.2060800435623264E-2</v>
      </c>
      <c r="P3867">
        <f t="shared" si="488"/>
        <v>1</v>
      </c>
      <c r="Q3867">
        <f t="shared" si="495"/>
        <v>30036.202409263853</v>
      </c>
    </row>
    <row r="3868" spans="1:17">
      <c r="A3868" s="842">
        <v>44270</v>
      </c>
      <c r="B3868">
        <v>56258.054429999997</v>
      </c>
      <c r="C3868">
        <v>65078.047760000001</v>
      </c>
      <c r="D3868">
        <v>3.4373575299999999</v>
      </c>
      <c r="E3868">
        <f>LN(D3868/参数实验室!$E$53)/参数实验室!$E$55</f>
        <v>0.76367659491586648</v>
      </c>
      <c r="F3868">
        <f t="shared" si="489"/>
        <v>1.1567774324825688</v>
      </c>
      <c r="G3868">
        <f>LN(F3868/参数实验室!$E$58)/参数实验室!$E$59</f>
        <v>-0.11409129811544444</v>
      </c>
      <c r="H3868" s="905">
        <f>INDEX(神经网络!$F$10:$BN$70,MATCH(ROUND(G3868*2,1)/2,神经网络!$D$10:$D$70,0),MATCH(ROUND(E3868*2,1)/2,神经网络!$F$8:$BN$8,0))</f>
        <v>2.454388179338252</v>
      </c>
      <c r="I3868">
        <f t="shared" si="490"/>
        <v>69914131.877764359</v>
      </c>
      <c r="J3868">
        <f t="shared" si="491"/>
        <v>22448.447559953587</v>
      </c>
      <c r="K3868">
        <f t="shared" si="492"/>
        <v>3114.4305944116213</v>
      </c>
      <c r="L3868">
        <f>MIN(MAX(L3867*(1+MAX(MIN(((B3868-B3867)/B3867)/($K$7*卓尔金历!$O$8),0),-卓尔金历!$N$11))+MIN(MAX(((B3868-B3867)/B3867)/($K$7*卓尔金历!$O$8),0),卓尔金历!$N$11),0),1)</f>
        <v>0</v>
      </c>
      <c r="M3868">
        <f t="shared" si="493"/>
        <v>4210411.5815211395</v>
      </c>
      <c r="N3868">
        <f t="shared" si="494"/>
        <v>-5.727657060888882E-2</v>
      </c>
      <c r="O3868">
        <f t="shared" si="487"/>
        <v>5.149160847491692E-2</v>
      </c>
      <c r="P3868">
        <f t="shared" si="488"/>
        <v>4.6517741344693796E-2</v>
      </c>
      <c r="Q3868">
        <f t="shared" si="495"/>
        <v>25665.271080394989</v>
      </c>
    </row>
    <row r="3869" spans="1:17">
      <c r="A3869" s="842">
        <v>44271</v>
      </c>
      <c r="B3869">
        <v>55760.953569999998</v>
      </c>
      <c r="C3869">
        <v>65043.083299999998</v>
      </c>
      <c r="D3869">
        <v>3.4423131800000002</v>
      </c>
      <c r="E3869">
        <f>LN(D3869/参数实验室!$E$53)/参数实验室!$E$55</f>
        <v>0.76537622427928698</v>
      </c>
      <c r="F3869">
        <f t="shared" si="489"/>
        <v>1.1664628944759274</v>
      </c>
      <c r="G3869">
        <f>LN(F3869/参数实验室!$E$58)/参数实验室!$E$59</f>
        <v>-0.10971509710174102</v>
      </c>
      <c r="H3869" s="905">
        <f>INDEX(神经网络!$F$10:$BN$70,MATCH(ROUND(G3869*2,1)/2,神经网络!$D$10:$D$70,0),MATCH(ROUND(E3869*2,1)/2,神经网络!$F$8:$BN$8,0))</f>
        <v>2.454388179338252</v>
      </c>
      <c r="I3869">
        <f t="shared" si="490"/>
        <v>68397891.612308085</v>
      </c>
      <c r="J3869">
        <f t="shared" si="491"/>
        <v>22250.091205458553</v>
      </c>
      <c r="K3869">
        <f t="shared" si="492"/>
        <v>3074.0499434684662</v>
      </c>
      <c r="L3869">
        <f>MIN(MAX(L3868*(1+MAX(MIN(((B3869-B3868)/B3868)/($K$7*卓尔金历!$O$8),0),-卓尔金历!$N$11))+MIN(MAX(((B3869-B3868)/B3868)/($K$7*卓尔金历!$O$8),0),卓尔金历!$N$11),0),1)</f>
        <v>0</v>
      </c>
      <c r="M3869">
        <f t="shared" si="493"/>
        <v>4210411.5815211395</v>
      </c>
      <c r="N3869">
        <f t="shared" si="494"/>
        <v>-8.8360833846205002E-3</v>
      </c>
      <c r="O3869">
        <f t="shared" si="487"/>
        <v>4.6830762879452835E-2</v>
      </c>
      <c r="P3869">
        <f t="shared" si="488"/>
        <v>1</v>
      </c>
      <c r="Q3869">
        <f t="shared" si="495"/>
        <v>25639.378965144926</v>
      </c>
    </row>
    <row r="3870" spans="1:17">
      <c r="A3870" s="842">
        <v>44272</v>
      </c>
      <c r="B3870">
        <v>54961.315260000003</v>
      </c>
      <c r="C3870">
        <v>65781.861139999994</v>
      </c>
      <c r="D3870">
        <v>3.5538388200000002</v>
      </c>
      <c r="E3870">
        <f>LN(D3870/参数实验室!$E$53)/参数实验室!$E$55</f>
        <v>0.80299229727527044</v>
      </c>
      <c r="F3870">
        <f t="shared" si="489"/>
        <v>1.1968756720761196</v>
      </c>
      <c r="G3870">
        <f>LN(F3870/参数实验室!$E$58)/参数实验室!$E$59</f>
        <v>-9.6206113906985205E-2</v>
      </c>
      <c r="H3870" s="905">
        <f>INDEX(神经网络!$F$10:$BN$70,MATCH(ROUND(G3870*2,1)/2,神经网络!$D$10:$D$70,0),MATCH(ROUND(E3870*2,1)/2,神经网络!$F$8:$BN$8,0))</f>
        <v>2.51417328884177</v>
      </c>
      <c r="I3870">
        <f t="shared" si="490"/>
        <v>65990485.46092122</v>
      </c>
      <c r="J3870">
        <f t="shared" si="491"/>
        <v>21931.01442879362</v>
      </c>
      <c r="K3870">
        <f t="shared" si="492"/>
        <v>3009.0028746814892</v>
      </c>
      <c r="L3870">
        <f>MIN(MAX(L3869*(1+MAX(MIN(((B3870-B3869)/B3869)/($K$7*卓尔金历!$O$8),0),-卓尔金历!$N$11))+MIN(MAX(((B3870-B3869)/B3869)/($K$7*卓尔金历!$O$8),0),卓尔金历!$N$11),0),1)</f>
        <v>0</v>
      </c>
      <c r="M3870">
        <f t="shared" si="493"/>
        <v>4210411.5815211395</v>
      </c>
      <c r="N3870">
        <f t="shared" si="494"/>
        <v>-1.4340470504977321E-2</v>
      </c>
      <c r="O3870">
        <f t="shared" si="487"/>
        <v>4.6828541868332033E-2</v>
      </c>
      <c r="P3870">
        <f t="shared" si="488"/>
        <v>1</v>
      </c>
      <c r="Q3870">
        <f t="shared" si="495"/>
        <v>24736.947659392197</v>
      </c>
    </row>
    <row r="3871" spans="1:17">
      <c r="A3871" s="842">
        <v>44273</v>
      </c>
      <c r="B3871">
        <v>59433.634440000002</v>
      </c>
      <c r="C3871">
        <v>64388.833890000002</v>
      </c>
      <c r="D3871">
        <v>3.4865165600000001</v>
      </c>
      <c r="E3871">
        <f>LN(D3871/参数实验室!$E$53)/参数实验室!$E$55</f>
        <v>0.78042921025459233</v>
      </c>
      <c r="F3871">
        <f t="shared" si="489"/>
        <v>1.083373656965273</v>
      </c>
      <c r="G3871">
        <f>LN(F3871/参数实验室!$E$58)/参数实验室!$E$59</f>
        <v>-0.14849975025569837</v>
      </c>
      <c r="H3871" s="905">
        <f>INDEX(神经网络!$F$10:$BN$70,MATCH(ROUND(G3871*2,1)/2,神经网络!$D$10:$D$70,0),MATCH(ROUND(E3871*2,1)/2,神经网络!$F$8:$BN$8,0))</f>
        <v>2.485682134129358</v>
      </c>
      <c r="I3871">
        <f t="shared" si="490"/>
        <v>79491058.565281555</v>
      </c>
      <c r="J3871">
        <f t="shared" si="491"/>
        <v>23715.587741909607</v>
      </c>
      <c r="K3871">
        <f t="shared" si="492"/>
        <v>3351.848557596863</v>
      </c>
      <c r="L3871">
        <f>MIN(MAX(L3870*(1+MAX(MIN(((B3871-B3870)/B3870)/($K$7*卓尔金历!$O$8),0),-卓尔金历!$N$11))+MIN(MAX(((B3871-B3870)/B3870)/($K$7*卓尔金历!$O$8),0),卓尔金历!$N$11),0),1)</f>
        <v>1</v>
      </c>
      <c r="M3871">
        <f t="shared" si="493"/>
        <v>4210411.5815211395</v>
      </c>
      <c r="N3871">
        <f t="shared" si="494"/>
        <v>8.1372127992993704E-2</v>
      </c>
      <c r="O3871">
        <f t="shared" si="487"/>
        <v>4.9431455239198223E-2</v>
      </c>
      <c r="P3871">
        <f t="shared" si="488"/>
        <v>2.3487050021305449E-2</v>
      </c>
      <c r="Q3871">
        <f t="shared" si="495"/>
        <v>29797.722222903001</v>
      </c>
    </row>
    <row r="3872" spans="1:17">
      <c r="A3872" s="842">
        <v>44274</v>
      </c>
      <c r="B3872">
        <v>59036.375650000002</v>
      </c>
      <c r="C3872">
        <v>63954.620080000001</v>
      </c>
      <c r="D3872">
        <v>3.5034188400000001</v>
      </c>
      <c r="E3872">
        <f>LN(D3872/参数实验室!$E$53)/参数实验室!$E$55</f>
        <v>0.78613471606677332</v>
      </c>
      <c r="F3872">
        <f t="shared" si="489"/>
        <v>1.0833087122278313</v>
      </c>
      <c r="G3872">
        <f>LN(F3872/参数实验室!$E$58)/参数实验室!$E$59</f>
        <v>-0.14853121449662074</v>
      </c>
      <c r="H3872" s="905">
        <f>INDEX(神经网络!$F$10:$BN$70,MATCH(ROUND(G3872*2,1)/2,神经网络!$D$10:$D$70,0),MATCH(ROUND(E3872*2,1)/2,神经网络!$F$8:$BN$8,0))</f>
        <v>2.485682134129358</v>
      </c>
      <c r="I3872">
        <f t="shared" si="490"/>
        <v>78170355.767033339</v>
      </c>
      <c r="J3872">
        <f t="shared" si="491"/>
        <v>23557.071006743412</v>
      </c>
      <c r="K3872">
        <f t="shared" si="492"/>
        <v>3318.3393531673105</v>
      </c>
      <c r="L3872">
        <f>MIN(MAX(L3871*(1+MAX(MIN(((B3872-B3871)/B3871)/($K$7*卓尔金历!$O$8),0),-卓尔金历!$N$11))+MIN(MAX(((B3872-B3871)/B3871)/($K$7*卓尔金历!$O$8),0),卓尔金历!$N$11),0),1)</f>
        <v>0.80332573418736297</v>
      </c>
      <c r="M3872">
        <f t="shared" si="493"/>
        <v>4140457.7721511838</v>
      </c>
      <c r="N3872">
        <f t="shared" si="494"/>
        <v>-6.6840736519494575E-3</v>
      </c>
      <c r="O3872">
        <f t="shared" si="487"/>
        <v>4.6940292650011053E-2</v>
      </c>
      <c r="P3872">
        <f t="shared" si="488"/>
        <v>1</v>
      </c>
      <c r="Q3872">
        <f t="shared" si="495"/>
        <v>29786.094401366721</v>
      </c>
    </row>
    <row r="3873" spans="1:17">
      <c r="A3873" s="842">
        <v>44275</v>
      </c>
      <c r="B3873">
        <v>59212.635450000002</v>
      </c>
      <c r="C3873">
        <v>63218.924270000003</v>
      </c>
      <c r="D3873">
        <v>3.4973189599999999</v>
      </c>
      <c r="E3873">
        <f>LN(D3873/参数实验室!$E$53)/参数实验室!$E$55</f>
        <v>0.78407883131731337</v>
      </c>
      <c r="F3873">
        <f t="shared" si="489"/>
        <v>1.0676593566483452</v>
      </c>
      <c r="G3873">
        <f>LN(F3873/参数实验室!$E$58)/参数实验室!$E$59</f>
        <v>-0.15616849428188989</v>
      </c>
      <c r="H3873" s="905">
        <f>INDEX(神经网络!$F$10:$BN$70,MATCH(ROUND(G3873*2,1)/2,神经网络!$D$10:$D$70,0),MATCH(ROUND(E3873*2,1)/2,神经网络!$F$8:$BN$8,0))</f>
        <v>2.485682134129358</v>
      </c>
      <c r="I3873">
        <f t="shared" si="490"/>
        <v>78750480.344128475</v>
      </c>
      <c r="J3873">
        <f t="shared" si="491"/>
        <v>23627.40331590905</v>
      </c>
      <c r="K3873">
        <f t="shared" si="492"/>
        <v>3333.0146055916089</v>
      </c>
      <c r="L3873">
        <f>MIN(MAX(L3872*(1+MAX(MIN(((B3873-B3872)/B3872)/($K$7*卓尔金历!$O$8),0),-卓尔金历!$N$11))+MIN(MAX(((B3873-B3872)/B3872)/($K$7*卓尔金历!$O$8),0),卓尔金历!$N$11),0),1)</f>
        <v>0.89117535602729492</v>
      </c>
      <c r="M3873">
        <f t="shared" si="493"/>
        <v>4165141.9811928282</v>
      </c>
      <c r="N3873">
        <f t="shared" si="494"/>
        <v>2.9856134977689778E-3</v>
      </c>
      <c r="O3873">
        <f t="shared" si="487"/>
        <v>4.6410522382198581E-2</v>
      </c>
      <c r="P3873">
        <f t="shared" si="488"/>
        <v>1</v>
      </c>
      <c r="Q3873">
        <f t="shared" si="495"/>
        <v>30007.145530638874</v>
      </c>
    </row>
    <row r="3874" spans="1:17">
      <c r="A3874" s="842">
        <v>44276</v>
      </c>
      <c r="B3874">
        <v>57209.059540000002</v>
      </c>
      <c r="C3874">
        <v>63098.906580000003</v>
      </c>
      <c r="D3874">
        <v>3.4401640389999999</v>
      </c>
      <c r="E3874">
        <f>LN(D3874/参数实验室!$E$53)/参数实验室!$E$55</f>
        <v>0.76463943836100945</v>
      </c>
      <c r="F3874">
        <f t="shared" si="489"/>
        <v>1.102953047775272</v>
      </c>
      <c r="G3874">
        <f>LN(F3874/参数实验室!$E$58)/参数实验室!$E$59</f>
        <v>-0.13909896204311212</v>
      </c>
      <c r="H3874" s="905">
        <f>INDEX(神经网络!$F$10:$BN$70,MATCH(ROUND(G3874*2,1)/2,神经网络!$D$10:$D$70,0),MATCH(ROUND(E3874*2,1)/2,神经网络!$F$8:$BN$8,0))</f>
        <v>2.4225841770795928</v>
      </c>
      <c r="I3874">
        <f t="shared" si="490"/>
        <v>72126939.596304759</v>
      </c>
      <c r="J3874">
        <f t="shared" si="491"/>
        <v>22827.923682215271</v>
      </c>
      <c r="K3874">
        <f t="shared" si="492"/>
        <v>3159.5926375247723</v>
      </c>
      <c r="L3874">
        <f>MIN(MAX(L3873*(1+MAX(MIN(((B3874-B3873)/B3873)/($K$7*卓尔金历!$O$8),0),-卓尔金历!$N$11))+MIN(MAX(((B3874-B3873)/B3873)/($K$7*卓尔金历!$O$8),0),卓尔金历!$N$11),0),1)</f>
        <v>3.894953541891412E-3</v>
      </c>
      <c r="M3874">
        <f t="shared" si="493"/>
        <v>3852944.0797528401</v>
      </c>
      <c r="N3874">
        <f t="shared" si="494"/>
        <v>-3.3836965620147881E-2</v>
      </c>
      <c r="O3874">
        <f t="shared" si="487"/>
        <v>4.4042586387216441E-2</v>
      </c>
      <c r="P3874">
        <f t="shared" si="488"/>
        <v>0.32224765946758493</v>
      </c>
      <c r="Q3874">
        <f t="shared" si="495"/>
        <v>27483.306307315564</v>
      </c>
    </row>
    <row r="3875" spans="1:17">
      <c r="A3875" s="842">
        <v>44277</v>
      </c>
      <c r="B3875">
        <v>57144.084990000003</v>
      </c>
      <c r="C3875">
        <v>62892.302499999998</v>
      </c>
      <c r="D3875">
        <v>3.25092326</v>
      </c>
      <c r="E3875">
        <f>LN(D3875/参数实验室!$E$53)/参数实验室!$E$55</f>
        <v>0.69788885824003177</v>
      </c>
      <c r="F3875">
        <f t="shared" si="489"/>
        <v>1.100591644979632</v>
      </c>
      <c r="G3875">
        <f>LN(F3875/参数实验室!$E$58)/参数实验室!$E$59</f>
        <v>-0.1402238698184379</v>
      </c>
      <c r="H3875" s="905">
        <f>INDEX(神经网络!$F$10:$BN$70,MATCH(ROUND(G3875*2,1)/2,神经网络!$D$10:$D$70,0),MATCH(ROUND(E3875*2,1)/2,神经网络!$F$8:$BN$8,0))</f>
        <v>2.3519433799318166</v>
      </c>
      <c r="I3875">
        <f t="shared" si="490"/>
        <v>71928487.882693708</v>
      </c>
      <c r="J3875">
        <f t="shared" si="491"/>
        <v>22801.997123019708</v>
      </c>
      <c r="K3875">
        <f t="shared" si="492"/>
        <v>3154.4819295709171</v>
      </c>
      <c r="L3875">
        <f>MIN(MAX(L3874*(1+MAX(MIN(((B3875-B3874)/B3874)/($K$7*卓尔金历!$O$8),0),-卓尔金历!$N$11))+MIN(MAX(((B3875-B3874)/B3874)/($K$7*卓尔金历!$O$8),0),卓尔金历!$N$11),0),1)</f>
        <v>3.7647906872611673E-3</v>
      </c>
      <c r="M3875">
        <f t="shared" si="493"/>
        <v>3852902.78904424</v>
      </c>
      <c r="N3875">
        <f t="shared" si="494"/>
        <v>-1.135738823928218E-3</v>
      </c>
      <c r="O3875">
        <f t="shared" si="487"/>
        <v>3.5414844712844736E-2</v>
      </c>
      <c r="P3875">
        <f t="shared" si="488"/>
        <v>1</v>
      </c>
      <c r="Q3875">
        <f t="shared" si="495"/>
        <v>27458.938519850111</v>
      </c>
    </row>
    <row r="3876" spans="1:17">
      <c r="A3876" s="842">
        <v>44278</v>
      </c>
      <c r="B3876">
        <v>55115.381000000001</v>
      </c>
      <c r="C3876">
        <v>62045.880290000001</v>
      </c>
      <c r="D3876">
        <v>3.23614304</v>
      </c>
      <c r="E3876">
        <f>LN(D3876/参数实验室!$E$53)/参数实验室!$E$55</f>
        <v>0.69251291729595965</v>
      </c>
      <c r="F3876">
        <f t="shared" si="489"/>
        <v>1.1257452849686369</v>
      </c>
      <c r="G3876">
        <f>LN(F3876/参数实验室!$E$58)/参数实验室!$E$59</f>
        <v>-0.12836353434508724</v>
      </c>
      <c r="H3876" s="905">
        <f>INDEX(神经网络!$F$10:$BN$70,MATCH(ROUND(G3876*2,1)/2,神经网络!$D$10:$D$70,0),MATCH(ROUND(E3876*2,1)/2,神经网络!$F$8:$BN$8,0))</f>
        <v>2.3519433799318166</v>
      </c>
      <c r="I3876">
        <f t="shared" si="490"/>
        <v>65922628.036646113</v>
      </c>
      <c r="J3876">
        <f t="shared" si="491"/>
        <v>21992.490722636645</v>
      </c>
      <c r="K3876">
        <f t="shared" si="492"/>
        <v>2997.5062337433492</v>
      </c>
      <c r="L3876">
        <f>MIN(MAX(L3875*(1+MAX(MIN(((B3876-B3875)/B3875)/($K$7*卓尔金历!$O$8),0),-卓尔金历!$N$11))+MIN(MAX(((B3876-B3875)/B3875)/($K$7*卓尔金历!$O$8),0),卓尔金历!$N$11),0),1)</f>
        <v>0</v>
      </c>
      <c r="M3876">
        <f t="shared" si="493"/>
        <v>3851691.6244966588</v>
      </c>
      <c r="N3876">
        <f t="shared" si="494"/>
        <v>-3.550155699150695E-2</v>
      </c>
      <c r="O3876">
        <f t="shared" si="487"/>
        <v>3.6424646140248422E-2</v>
      </c>
      <c r="P3876">
        <f t="shared" si="488"/>
        <v>6.1992994145139479E-2</v>
      </c>
      <c r="Q3876">
        <f t="shared" si="495"/>
        <v>25166.181628583163</v>
      </c>
    </row>
    <row r="3877" spans="1:17">
      <c r="A3877" s="842">
        <v>44279</v>
      </c>
      <c r="B3877">
        <v>56207.067719999999</v>
      </c>
      <c r="C3877">
        <v>61255.815159999998</v>
      </c>
      <c r="D3877">
        <v>3.1104188599999998</v>
      </c>
      <c r="E3877">
        <f>LN(D3877/参数实验室!$E$53)/参数实验室!$E$55</f>
        <v>0.64576542842442386</v>
      </c>
      <c r="F3877">
        <f t="shared" si="489"/>
        <v>1.0898240674135633</v>
      </c>
      <c r="G3877">
        <f>LN(F3877/参数实验室!$E$58)/参数实验室!$E$59</f>
        <v>-0.14538403380932313</v>
      </c>
      <c r="H3877" s="905">
        <f>INDEX(神经网络!$F$10:$BN$70,MATCH(ROUND(G3877*2,1)/2,神经网络!$D$10:$D$70,0),MATCH(ROUND(E3877*2,1)/2,神经网络!$F$8:$BN$8,0))</f>
        <v>2.2803969846435739</v>
      </c>
      <c r="I3877">
        <f t="shared" si="490"/>
        <v>68993675.921596184</v>
      </c>
      <c r="J3877">
        <f t="shared" si="491"/>
        <v>22428.102517856303</v>
      </c>
      <c r="K3877">
        <f t="shared" si="492"/>
        <v>3076.215469706648</v>
      </c>
      <c r="L3877">
        <f>MIN(MAX(L3876*(1+MAX(MIN(((B3877-B3876)/B3876)/($K$7*卓尔金历!$O$8),0),-卓尔金历!$N$11))+MIN(MAX(((B3877-B3876)/B3876)/($K$7*卓尔金历!$O$8),0),卓尔金历!$N$11),0),1)</f>
        <v>0.58281607825316584</v>
      </c>
      <c r="M3877">
        <f t="shared" si="493"/>
        <v>3851691.6244966588</v>
      </c>
      <c r="N3877">
        <f t="shared" si="494"/>
        <v>1.9807296986661452E-2</v>
      </c>
      <c r="O3877">
        <f t="shared" si="487"/>
        <v>3.5531403313960958E-2</v>
      </c>
      <c r="P3877">
        <f t="shared" si="488"/>
        <v>0.64207649052659288</v>
      </c>
      <c r="Q3877">
        <f t="shared" si="495"/>
        <v>25238.861142641395</v>
      </c>
    </row>
    <row r="3878" spans="1:17">
      <c r="A3878" s="842">
        <v>44280</v>
      </c>
      <c r="B3878">
        <v>50968.747020000003</v>
      </c>
      <c r="C3878">
        <v>60152.18275</v>
      </c>
      <c r="D3878">
        <v>3.0361220699999998</v>
      </c>
      <c r="E3878">
        <f>LN(D3878/参数实验室!$E$53)/参数实验室!$E$55</f>
        <v>0.61724332166007112</v>
      </c>
      <c r="F3878">
        <f t="shared" si="489"/>
        <v>1.1801777808349192</v>
      </c>
      <c r="G3878">
        <f>LN(F3878/参数实验室!$E$58)/参数实验室!$E$59</f>
        <v>-0.10358003297103818</v>
      </c>
      <c r="H3878" s="905">
        <f>INDEX(神经网络!$F$10:$BN$70,MATCH(ROUND(G3878*2,1)/2,神经网络!$D$10:$D$70,0),MATCH(ROUND(E3878*2,1)/2,神经网络!$F$8:$BN$8,0))</f>
        <v>2.2393485616600679</v>
      </c>
      <c r="I3878">
        <f t="shared" si="490"/>
        <v>54330741.352031238</v>
      </c>
      <c r="J3878">
        <f t="shared" si="491"/>
        <v>20337.87439447736</v>
      </c>
      <c r="K3878">
        <f t="shared" si="492"/>
        <v>2671.4070653708263</v>
      </c>
      <c r="L3878">
        <f>MIN(MAX(L3877*(1+MAX(MIN(((B3878-B3877)/B3877)/($K$7*卓尔金历!$O$8),0),-卓尔金历!$N$11))+MIN(MAX(((B3878-B3877)/B3877)/($K$7*卓尔金历!$O$8),0),卓尔金历!$N$11),0),1)</f>
        <v>0</v>
      </c>
      <c r="M3878">
        <f t="shared" si="493"/>
        <v>3374607.8509816141</v>
      </c>
      <c r="N3878">
        <f t="shared" si="494"/>
        <v>-9.319683293380665E-2</v>
      </c>
      <c r="O3878">
        <f t="shared" si="487"/>
        <v>4.0894788589568312E-2</v>
      </c>
      <c r="P3878">
        <f t="shared" si="488"/>
        <v>6.2637918942887441E-3</v>
      </c>
      <c r="Q3878">
        <f t="shared" si="495"/>
        <v>21794.821552573248</v>
      </c>
    </row>
    <row r="3879" spans="1:17">
      <c r="A3879" s="842">
        <v>44281</v>
      </c>
      <c r="B3879">
        <v>53253.151949999999</v>
      </c>
      <c r="C3879">
        <v>61107.940390000003</v>
      </c>
      <c r="D3879">
        <v>3.2088307899999999</v>
      </c>
      <c r="E3879">
        <f>LN(D3879/参数实验室!$E$53)/参数实验室!$E$55</f>
        <v>0.68251383606603166</v>
      </c>
      <c r="F3879">
        <f t="shared" si="489"/>
        <v>1.1474990334351469</v>
      </c>
      <c r="G3879">
        <f>LN(F3879/参数实验室!$E$58)/参数实验室!$E$59</f>
        <v>-0.11831807527914039</v>
      </c>
      <c r="H3879" s="905">
        <f>INDEX(神经网络!$F$10:$BN$70,MATCH(ROUND(G3879*2,1)/2,神经网络!$D$10:$D$70,0),MATCH(ROUND(E3879*2,1)/2,神经网络!$F$8:$BN$8,0))</f>
        <v>2.3912387627548739</v>
      </c>
      <c r="I3879">
        <f t="shared" si="490"/>
        <v>59783753.443147711</v>
      </c>
      <c r="J3879">
        <f t="shared" si="491"/>
        <v>21249.41221419724</v>
      </c>
      <c r="K3879">
        <f t="shared" si="492"/>
        <v>2813.4309241365631</v>
      </c>
      <c r="L3879">
        <f>MIN(MAX(L3878*(1+MAX(MIN(((B3879-B3878)/B3878)/($K$7*卓尔金历!$O$8),0),-卓尔金历!$N$11))+MIN(MAX(((B3879-B3878)/B3878)/($K$7*卓尔金历!$O$8),0),卓尔金历!$N$11),0),1)</f>
        <v>1</v>
      </c>
      <c r="M3879">
        <f t="shared" si="493"/>
        <v>3374607.8509816141</v>
      </c>
      <c r="N3879">
        <f t="shared" si="494"/>
        <v>4.4819719211531772E-2</v>
      </c>
      <c r="O3879">
        <f t="shared" si="487"/>
        <v>4.1172858492511684E-2</v>
      </c>
      <c r="P3879">
        <f t="shared" si="488"/>
        <v>3.7424091282156458E-2</v>
      </c>
      <c r="Q3879">
        <f t="shared" si="495"/>
        <v>21808.523473836696</v>
      </c>
    </row>
    <row r="3880" spans="1:17">
      <c r="A3880" s="842">
        <v>44282</v>
      </c>
      <c r="B3880">
        <v>54881.315750000002</v>
      </c>
      <c r="C3880">
        <v>60993.579239999999</v>
      </c>
      <c r="D3880">
        <v>3.2689707700000001</v>
      </c>
      <c r="E3880">
        <f>LN(D3880/参数实验室!$E$53)/参数实验室!$E$55</f>
        <v>0.70442014931641805</v>
      </c>
      <c r="F3880">
        <f t="shared" si="489"/>
        <v>1.1113723934361031</v>
      </c>
      <c r="G3880">
        <f>LN(F3880/参数实验室!$E$58)/参数实验室!$E$59</f>
        <v>-0.13510772496230392</v>
      </c>
      <c r="H3880" s="905">
        <f>INDEX(神经网络!$F$10:$BN$70,MATCH(ROUND(G3880*2,1)/2,神经网络!$D$10:$D$70,0),MATCH(ROUND(E3880*2,1)/2,神经网络!$F$8:$BN$8,0))</f>
        <v>2.3519433799318166</v>
      </c>
      <c r="I3880">
        <f t="shared" si="490"/>
        <v>64154532.938036896</v>
      </c>
      <c r="J3880">
        <f t="shared" si="491"/>
        <v>21899.092514265074</v>
      </c>
      <c r="K3880">
        <f t="shared" si="492"/>
        <v>2929.5521216802304</v>
      </c>
      <c r="L3880">
        <f>MIN(MAX(L3879*(1+MAX(MIN(((B3880-B3879)/B3879)/($K$7*卓尔金历!$O$8),0),-卓尔金历!$N$11))+MIN(MAX(((B3880-B3879)/B3879)/($K$7*卓尔金历!$O$8),0),卓尔金历!$N$11),0),1)</f>
        <v>1</v>
      </c>
      <c r="M3880">
        <f t="shared" si="493"/>
        <v>3621324.8258933504</v>
      </c>
      <c r="N3880">
        <f t="shared" si="494"/>
        <v>3.0574036284813786E-2</v>
      </c>
      <c r="O3880">
        <f t="shared" si="487"/>
        <v>4.1216525698652709E-2</v>
      </c>
      <c r="P3880">
        <f t="shared" si="488"/>
        <v>0.35215882610396271</v>
      </c>
      <c r="Q3880">
        <f t="shared" si="495"/>
        <v>21868.193090200595</v>
      </c>
    </row>
    <row r="3881" spans="1:17">
      <c r="A3881" s="842">
        <v>44283</v>
      </c>
      <c r="B3881">
        <v>56242.554640000002</v>
      </c>
      <c r="C3881">
        <v>60181.174919999998</v>
      </c>
      <c r="D3881">
        <v>3.24472988</v>
      </c>
      <c r="E3881">
        <f>LN(D3881/参数实验室!$E$53)/参数实验室!$E$55</f>
        <v>0.69563914994963305</v>
      </c>
      <c r="F3881">
        <f t="shared" si="489"/>
        <v>1.0700291852887995</v>
      </c>
      <c r="G3881">
        <f>LN(F3881/参数实验室!$E$58)/参数实验室!$E$59</f>
        <v>-0.15500479374414231</v>
      </c>
      <c r="H3881" s="905">
        <f>INDEX(神经网络!$F$10:$BN$70,MATCH(ROUND(G3881*2,1)/2,神经网络!$D$10:$D$70,0),MATCH(ROUND(E3881*2,1)/2,神经网络!$F$8:$BN$8,0))</f>
        <v>2.3519433799318166</v>
      </c>
      <c r="I3881">
        <f t="shared" si="490"/>
        <v>67897052.192630261</v>
      </c>
      <c r="J3881">
        <f t="shared" si="491"/>
        <v>22442.262734926659</v>
      </c>
      <c r="K3881">
        <f t="shared" si="492"/>
        <v>3025.4102714412479</v>
      </c>
      <c r="L3881">
        <f>MIN(MAX(L3880*(1+MAX(MIN(((B3881-B3880)/B3880)/($K$7*卓尔金历!$O$8),0),-卓尔金历!$N$11))+MIN(MAX(((B3881-B3880)/B3880)/($K$7*卓尔金历!$O$8),0),卓尔金历!$N$11),0),1)</f>
        <v>1</v>
      </c>
      <c r="M3881">
        <f t="shared" si="493"/>
        <v>3832578.4547075876</v>
      </c>
      <c r="N3881">
        <f t="shared" si="494"/>
        <v>2.4803320973586545E-2</v>
      </c>
      <c r="O3881">
        <f t="shared" si="487"/>
        <v>3.9155334231261066E-2</v>
      </c>
      <c r="P3881">
        <f t="shared" si="488"/>
        <v>0.51659341582464335</v>
      </c>
      <c r="Q3881">
        <f t="shared" si="495"/>
        <v>22317.443180737671</v>
      </c>
    </row>
    <row r="3882" spans="1:17">
      <c r="A3882" s="842">
        <v>44284</v>
      </c>
      <c r="B3882">
        <v>57715.43333</v>
      </c>
      <c r="C3882">
        <v>60436.106930000002</v>
      </c>
      <c r="D3882">
        <v>3.3379567300000001</v>
      </c>
      <c r="E3882">
        <f>LN(D3882/参数实验室!$E$53)/参数实验室!$E$55</f>
        <v>0.72905773402860252</v>
      </c>
      <c r="F3882">
        <f t="shared" si="489"/>
        <v>1.0471394468173527</v>
      </c>
      <c r="G3882">
        <f>LN(F3882/参数实验室!$E$58)/参数实验室!$E$59</f>
        <v>-0.16635413996242712</v>
      </c>
      <c r="H3882" s="905">
        <f>INDEX(神经网络!$F$10:$BN$70,MATCH(ROUND(G3882*2,1)/2,神经网络!$D$10:$D$70,0),MATCH(ROUND(E3882*2,1)/2,神经网络!$F$8:$BN$8,0))</f>
        <v>2.4225841770795928</v>
      </c>
      <c r="I3882">
        <f t="shared" si="490"/>
        <v>72079010.720928282</v>
      </c>
      <c r="J3882">
        <f t="shared" si="491"/>
        <v>23029.980180359798</v>
      </c>
      <c r="K3882">
        <f t="shared" si="492"/>
        <v>3129.7903930632992</v>
      </c>
      <c r="L3882">
        <f>MIN(MAX(L3881*(1+MAX(MIN(((B3882-B3881)/B3881)/($K$7*卓尔金历!$O$8),0),-卓尔金历!$N$11))+MIN(MAX(((B3882-B3881)/B3881)/($K$7*卓尔金历!$O$8),0),卓尔金历!$N$11),0),1)</f>
        <v>1</v>
      </c>
      <c r="M3882">
        <f t="shared" si="493"/>
        <v>4068637.0704566725</v>
      </c>
      <c r="N3882">
        <f t="shared" si="494"/>
        <v>2.6187976336204306E-2</v>
      </c>
      <c r="O3882">
        <f t="shared" si="487"/>
        <v>3.9386631234645288E-2</v>
      </c>
      <c r="P3882">
        <f t="shared" si="488"/>
        <v>0.46326170963031776</v>
      </c>
      <c r="Q3882">
        <f t="shared" si="495"/>
        <v>23027.547422086973</v>
      </c>
    </row>
    <row r="3883" spans="1:17">
      <c r="A3883" s="842">
        <v>44285</v>
      </c>
      <c r="B3883">
        <v>58658.274559999998</v>
      </c>
      <c r="C3883">
        <v>59834.641490000002</v>
      </c>
      <c r="D3883">
        <v>3.3833006299999999</v>
      </c>
      <c r="E3883">
        <f>LN(D3883/参数实验室!$E$53)/参数实验室!$E$55</f>
        <v>0.74497601295925375</v>
      </c>
      <c r="F3883">
        <f t="shared" si="489"/>
        <v>1.0200545777867491</v>
      </c>
      <c r="G3883">
        <f>LN(F3883/参数实验室!$E$58)/参数实验室!$E$59</f>
        <v>-0.18010845270660444</v>
      </c>
      <c r="H3883" s="905">
        <f>INDEX(神经网络!$F$10:$BN$70,MATCH(ROUND(G3883*2,1)/2,神经网络!$D$10:$D$70,0),MATCH(ROUND(E3883*2,1)/2,神经网络!$F$8:$BN$8,0))</f>
        <v>2.3885868147405978</v>
      </c>
      <c r="I3883">
        <f t="shared" si="490"/>
        <v>74931567.507172421</v>
      </c>
      <c r="J3883">
        <f t="shared" si="491"/>
        <v>23406.198699173889</v>
      </c>
      <c r="K3883">
        <f t="shared" si="492"/>
        <v>3201.3556951397281</v>
      </c>
      <c r="L3883">
        <f>MIN(MAX(L3882*(1+MAX(MIN(((B3883-B3882)/B3882)/($K$7*卓尔金历!$O$8),0),-卓尔金历!$N$11))+MIN(MAX(((B3883-B3882)/B3882)/($K$7*卓尔金历!$O$8),0),卓尔金历!$N$11),0),1)</f>
        <v>1</v>
      </c>
      <c r="M3883">
        <f t="shared" si="493"/>
        <v>4229655.0723689245</v>
      </c>
      <c r="N3883">
        <f t="shared" si="494"/>
        <v>1.633603311282629E-2</v>
      </c>
      <c r="O3883">
        <f t="shared" si="487"/>
        <v>3.7769450033094058E-2</v>
      </c>
      <c r="P3883">
        <f t="shared" si="488"/>
        <v>0.91052492889374292</v>
      </c>
      <c r="Q3883">
        <f t="shared" si="495"/>
        <v>23449.729285368205</v>
      </c>
    </row>
    <row r="3884" spans="1:17">
      <c r="A3884" s="842">
        <v>44286</v>
      </c>
      <c r="B3884">
        <v>59341.910459999999</v>
      </c>
      <c r="C3884">
        <v>58765.515590000003</v>
      </c>
      <c r="D3884">
        <v>3.375535019</v>
      </c>
      <c r="E3884">
        <f>LN(D3884/参数实验室!$E$53)/参数实验室!$E$55</f>
        <v>0.74226504045575492</v>
      </c>
      <c r="F3884">
        <f t="shared" si="489"/>
        <v>0.99028688383080421</v>
      </c>
      <c r="G3884">
        <f>LN(F3884/参数实验室!$E$58)/参数实验室!$E$59</f>
        <v>-0.1956529130238874</v>
      </c>
      <c r="H3884" s="905">
        <f>INDEX(神经网络!$F$10:$BN$70,MATCH(ROUND(G3884*2,1)/2,神经网络!$D$10:$D$70,0),MATCH(ROUND(E3884*2,1)/2,神经网络!$F$8:$BN$8,0))</f>
        <v>2.3885868147405978</v>
      </c>
      <c r="I3884">
        <f t="shared" si="490"/>
        <v>77017505.648728594</v>
      </c>
      <c r="J3884">
        <f t="shared" si="491"/>
        <v>23678.987454610622</v>
      </c>
      <c r="K3884">
        <f t="shared" si="492"/>
        <v>3252.567526223856</v>
      </c>
      <c r="L3884">
        <f>MIN(MAX(L3883*(1+MAX(MIN(((B3884-B3883)/B3883)/($K$7*卓尔金历!$O$8),0),-卓尔金历!$N$11))+MIN(MAX(((B3884-B3883)/B3883)/($K$7*卓尔金历!$O$8),0),卓尔金历!$N$11),0),1)</f>
        <v>1</v>
      </c>
      <c r="M3884">
        <f t="shared" si="493"/>
        <v>4347399.8244753899</v>
      </c>
      <c r="N3884">
        <f t="shared" si="494"/>
        <v>1.1654551810942342E-2</v>
      </c>
      <c r="O3884">
        <f t="shared" ref="O3884:O3947" si="496">STDEVP(N3864:N3884)</f>
        <v>3.6849525719471025E-2</v>
      </c>
      <c r="P3884">
        <f t="shared" ref="P3884:P3947" si="497">MIN(O3883*MAX(1-LN(MAX(ABS(N3884),0.0001)/O3884),0)+MAX(-LN(MAX(ABS(N3884),0.0001)/O3884),0),1)</f>
        <v>1</v>
      </c>
      <c r="Q3884">
        <f t="shared" si="495"/>
        <v>24044.112151138332</v>
      </c>
    </row>
    <row r="3885" spans="1:17">
      <c r="A3885" s="842">
        <v>44287</v>
      </c>
      <c r="B3885">
        <v>58950.273450000001</v>
      </c>
      <c r="C3885">
        <v>58695.64819</v>
      </c>
      <c r="D3885">
        <v>3.3559836299999999</v>
      </c>
      <c r="E3885">
        <f>LN(D3885/参数实验室!$E$53)/参数实验室!$E$55</f>
        <v>0.73541194216993899</v>
      </c>
      <c r="F3885">
        <f t="shared" si="489"/>
        <v>0.99568067720303344</v>
      </c>
      <c r="G3885">
        <f>LN(F3885/参数实验室!$E$58)/参数实验室!$E$59</f>
        <v>-0.1928019488135089</v>
      </c>
      <c r="H3885" s="905">
        <f>INDEX(神经网络!$F$10:$BN$70,MATCH(ROUND(G3885*2,1)/2,神经网络!$D$10:$D$70,0),MATCH(ROUND(E3885*2,1)/2,神经网络!$F$8:$BN$8,0))</f>
        <v>2.3885868147405978</v>
      </c>
      <c r="I3885">
        <f t="shared" si="490"/>
        <v>75803410.616677508</v>
      </c>
      <c r="J3885">
        <f t="shared" si="491"/>
        <v>23522.713957942495</v>
      </c>
      <c r="K3885">
        <f t="shared" si="492"/>
        <v>3222.5622754334572</v>
      </c>
      <c r="L3885">
        <f>MIN(MAX(L3884*(1+MAX(MIN(((B3885-B3884)/B3884)/($K$7*卓尔金历!$O$8),0),-卓尔金历!$N$11))+MIN(MAX(((B3885-B3884)/B3884)/($K$7*卓尔金历!$O$8),0),卓尔金历!$N$11),0),1)</f>
        <v>0.80580926157691513</v>
      </c>
      <c r="M3885">
        <f t="shared" si="493"/>
        <v>4278867.9175436255</v>
      </c>
      <c r="N3885">
        <f t="shared" si="494"/>
        <v>-6.599669726912236E-3</v>
      </c>
      <c r="O3885">
        <f t="shared" si="496"/>
        <v>3.6907423201799426E-2</v>
      </c>
      <c r="P3885">
        <f t="shared" si="497"/>
        <v>1</v>
      </c>
      <c r="Q3885">
        <f t="shared" si="495"/>
        <v>23665.083554108482</v>
      </c>
    </row>
    <row r="3886" spans="1:17">
      <c r="A3886" s="842">
        <v>44288</v>
      </c>
      <c r="B3886">
        <v>59474.537360000002</v>
      </c>
      <c r="C3886">
        <v>59180.025479999997</v>
      </c>
      <c r="D3886">
        <v>3.35413045</v>
      </c>
      <c r="E3886">
        <f>LN(D3886/参数实验室!$E$53)/参数实验室!$E$55</f>
        <v>0.73476030044039919</v>
      </c>
      <c r="F3886">
        <f t="shared" si="489"/>
        <v>0.99504810137122512</v>
      </c>
      <c r="G3886">
        <f>LN(F3886/参数实验室!$E$58)/参数实验室!$E$59</f>
        <v>-0.19313550504440108</v>
      </c>
      <c r="H3886" s="905">
        <f>INDEX(神经网络!$F$10:$BN$70,MATCH(ROUND(G3886*2,1)/2,神经网络!$D$10:$D$70,0),MATCH(ROUND(E3886*2,1)/2,神经网络!$F$8:$BN$8,0))</f>
        <v>2.3885868147405978</v>
      </c>
      <c r="I3886">
        <f t="shared" si="490"/>
        <v>77413662.868184909</v>
      </c>
      <c r="J3886">
        <f t="shared" si="491"/>
        <v>23731.909085830448</v>
      </c>
      <c r="K3886">
        <f t="shared" si="492"/>
        <v>3262.0073921657695</v>
      </c>
      <c r="L3886">
        <f>MIN(MAX(L3885*(1+MAX(MIN(((B3886-B3885)/B3885)/($K$7*卓尔金历!$O$8),0),-卓尔金历!$N$11))+MIN(MAX(((B3886-B3885)/B3885)/($K$7*卓尔金历!$O$8),0),卓尔金历!$N$11),0),1)</f>
        <v>1</v>
      </c>
      <c r="M3886">
        <f t="shared" si="493"/>
        <v>4352110.9478370361</v>
      </c>
      <c r="N3886">
        <f t="shared" si="494"/>
        <v>8.8933244804142893E-3</v>
      </c>
      <c r="O3886">
        <f t="shared" si="496"/>
        <v>3.6903403466904211E-2</v>
      </c>
      <c r="P3886">
        <f t="shared" si="497"/>
        <v>1</v>
      </c>
      <c r="Q3886">
        <f t="shared" si="495"/>
        <v>24167.788561246114</v>
      </c>
    </row>
    <row r="3887" spans="1:17">
      <c r="A3887" s="842">
        <v>44289</v>
      </c>
      <c r="B3887">
        <v>58884.324280000001</v>
      </c>
      <c r="C3887">
        <v>59068.840080000002</v>
      </c>
      <c r="D3887">
        <v>3.2518750700000001</v>
      </c>
      <c r="E3887">
        <f>LN(D3887/参数实验室!$E$53)/参数实验室!$E$55</f>
        <v>0.69823421754111425</v>
      </c>
      <c r="F3887">
        <f t="shared" si="489"/>
        <v>1.0031335300567026</v>
      </c>
      <c r="G3887">
        <f>LN(F3887/参数实验室!$E$58)/参数实验室!$E$59</f>
        <v>-0.18888795013741908</v>
      </c>
      <c r="H3887" s="905">
        <f>INDEX(神经网络!$F$10:$BN$70,MATCH(ROUND(G3887*2,1)/2,神经网络!$D$10:$D$70,0),MATCH(ROUND(E3887*2,1)/2,神经网络!$F$8:$BN$8,0))</f>
        <v>2.3171487035312683</v>
      </c>
      <c r="I3887">
        <f t="shared" si="490"/>
        <v>75578661.447259441</v>
      </c>
      <c r="J3887">
        <f t="shared" si="491"/>
        <v>23496.398499660703</v>
      </c>
      <c r="K3887">
        <f t="shared" si="492"/>
        <v>3216.6062151333886</v>
      </c>
      <c r="L3887">
        <f>MIN(MAX(L3886*(1+MAX(MIN(((B3887-B3886)/B3886)/($K$7*卓尔金历!$O$8),0),-卓尔金历!$N$11))+MIN(MAX(((B3887-B3886)/B3886)/($K$7*卓尔金历!$O$8),0),卓尔金历!$N$11),0),1)</f>
        <v>0.70799918183204746</v>
      </c>
      <c r="M3887">
        <f t="shared" si="493"/>
        <v>4248949.1870131809</v>
      </c>
      <c r="N3887">
        <f t="shared" si="494"/>
        <v>-9.9237943866201991E-3</v>
      </c>
      <c r="O3887">
        <f t="shared" si="496"/>
        <v>3.5585132126217105E-2</v>
      </c>
      <c r="P3887">
        <f t="shared" si="497"/>
        <v>1</v>
      </c>
      <c r="Q3887">
        <f t="shared" si="495"/>
        <v>23594.919061116329</v>
      </c>
    </row>
    <row r="3888" spans="1:17">
      <c r="A3888" s="842">
        <v>44290</v>
      </c>
      <c r="B3888">
        <v>57902.164169999996</v>
      </c>
      <c r="C3888">
        <v>59197.42022</v>
      </c>
      <c r="D3888">
        <v>3.2983012829999998</v>
      </c>
      <c r="E3888">
        <f>LN(D3888/参数实验室!$E$53)/参数实验室!$E$55</f>
        <v>0.71495816194998341</v>
      </c>
      <c r="F3888">
        <f t="shared" si="489"/>
        <v>1.0223697346820604</v>
      </c>
      <c r="G3888">
        <f>LN(F3888/参数实验室!$E$58)/参数实验室!$E$59</f>
        <v>-0.17891857265093752</v>
      </c>
      <c r="H3888" s="905">
        <f>INDEX(神经网络!$F$10:$BN$70,MATCH(ROUND(G3888*2,1)/2,神经网络!$D$10:$D$70,0),MATCH(ROUND(E3888*2,1)/2,神经网络!$F$8:$BN$8,0))</f>
        <v>2.3171487035312683</v>
      </c>
      <c r="I3888">
        <f t="shared" si="490"/>
        <v>72657633.599510998</v>
      </c>
      <c r="J3888">
        <f t="shared" si="491"/>
        <v>23104.49071066585</v>
      </c>
      <c r="K3888">
        <f t="shared" si="492"/>
        <v>3144.7407566516781</v>
      </c>
      <c r="L3888">
        <f>MIN(MAX(L3887*(1+MAX(MIN(((B3888-B3887)/B3887)/($K$7*卓尔金历!$O$8),0),-卓尔金历!$N$11))+MIN(MAX(((B3888-B3887)/B3887)/($K$7*卓尔金历!$O$8),0),卓尔金历!$N$11),0),1)</f>
        <v>0.36052570292752517</v>
      </c>
      <c r="M3888">
        <f t="shared" si="493"/>
        <v>4132683.705491655</v>
      </c>
      <c r="N3888">
        <f t="shared" si="494"/>
        <v>-1.6679483411064532E-2</v>
      </c>
      <c r="O3888">
        <f t="shared" si="496"/>
        <v>3.5762077824829271E-2</v>
      </c>
      <c r="P3888">
        <f t="shared" si="497"/>
        <v>0.825434846854883</v>
      </c>
      <c r="Q3888">
        <f t="shared" si="495"/>
        <v>22683.002730195512</v>
      </c>
    </row>
    <row r="3889" spans="1:17">
      <c r="A3889" s="842">
        <v>44291</v>
      </c>
      <c r="B3889">
        <v>58946.195030000003</v>
      </c>
      <c r="C3889">
        <v>59048.023269999998</v>
      </c>
      <c r="D3889">
        <v>3.32023402</v>
      </c>
      <c r="E3889">
        <f>LN(D3889/参数实验室!$E$53)/参数实验室!$E$55</f>
        <v>0.72277720684655344</v>
      </c>
      <c r="F3889">
        <f t="shared" si="489"/>
        <v>1.0017274777438674</v>
      </c>
      <c r="G3889">
        <f>LN(F3889/参数实验室!$E$58)/参数实验室!$E$59</f>
        <v>-0.18962413320377181</v>
      </c>
      <c r="H3889" s="905">
        <f>INDEX(神经网络!$F$10:$BN$70,MATCH(ROUND(G3889*2,1)/2,神经网络!$D$10:$D$70,0),MATCH(ROUND(E3889*2,1)/2,神经网络!$F$8:$BN$8,0))</f>
        <v>2.3171487035312683</v>
      </c>
      <c r="I3889">
        <f t="shared" si="490"/>
        <v>75693297.557616994</v>
      </c>
      <c r="J3889">
        <f t="shared" si="491"/>
        <v>23521.086560791544</v>
      </c>
      <c r="K3889">
        <f t="shared" si="492"/>
        <v>3218.1037794314261</v>
      </c>
      <c r="L3889">
        <f>MIN(MAX(L3888*(1+MAX(MIN(((B3889-B3888)/B3888)/($K$7*卓尔金历!$O$8),0),-卓尔金历!$N$11))+MIN(MAX(((B3889-B3888)/B3888)/($K$7*卓尔金历!$O$8),0),卓尔金历!$N$11),0),1)</f>
        <v>0.89107390907087736</v>
      </c>
      <c r="M3889">
        <f t="shared" si="493"/>
        <v>4194933.9190057842</v>
      </c>
      <c r="N3889">
        <f t="shared" si="494"/>
        <v>1.8030947115115513E-2</v>
      </c>
      <c r="O3889">
        <f t="shared" si="496"/>
        <v>3.363019907484259E-2</v>
      </c>
      <c r="P3889">
        <f t="shared" si="497"/>
        <v>0.68138870780034866</v>
      </c>
      <c r="Q3889">
        <f t="shared" si="495"/>
        <v>23465.271134540108</v>
      </c>
    </row>
    <row r="3890" spans="1:17">
      <c r="A3890" s="842">
        <v>44292</v>
      </c>
      <c r="B3890">
        <v>57962.31495</v>
      </c>
      <c r="C3890">
        <v>59136.582150000002</v>
      </c>
      <c r="D3890">
        <v>3.22914317</v>
      </c>
      <c r="E3890">
        <f>LN(D3890/参数实验室!$E$53)/参数实验室!$E$55</f>
        <v>0.68995831343206393</v>
      </c>
      <c r="F3890">
        <f t="shared" si="489"/>
        <v>1.020259149432057</v>
      </c>
      <c r="G3890">
        <f>LN(F3890/参数实验室!$E$58)/参数实验室!$E$59</f>
        <v>-0.18000320393621483</v>
      </c>
      <c r="H3890" s="905">
        <f>INDEX(神经网络!$F$10:$BN$70,MATCH(ROUND(G3890*2,1)/2,神经网络!$D$10:$D$70,0),MATCH(ROUND(E3890*2,1)/2,神经网络!$F$8:$BN$8,0))</f>
        <v>2.3171487035312683</v>
      </c>
      <c r="I3890">
        <f t="shared" si="490"/>
        <v>72765792.039928511</v>
      </c>
      <c r="J3890">
        <f t="shared" si="491"/>
        <v>23128.492458401375</v>
      </c>
      <c r="K3890">
        <f t="shared" si="492"/>
        <v>3146.1536963900339</v>
      </c>
      <c r="L3890">
        <f>MIN(MAX(L3889*(1+MAX(MIN(((B3890-B3889)/B3889)/($K$7*卓尔金历!$O$8),0),-卓尔金历!$N$11))+MIN(MAX(((B3890-B3889)/B3889)/($K$7*卓尔金历!$O$8),0),卓尔金历!$N$11),0),1)</f>
        <v>0.45344457026483354</v>
      </c>
      <c r="M3890">
        <f t="shared" si="493"/>
        <v>4050363.5970261232</v>
      </c>
      <c r="N3890">
        <f t="shared" si="494"/>
        <v>-1.6691155035524648E-2</v>
      </c>
      <c r="O3890">
        <f t="shared" si="496"/>
        <v>3.3800755428035074E-2</v>
      </c>
      <c r="P3890">
        <f t="shared" si="497"/>
        <v>0.7629640208387154</v>
      </c>
      <c r="Q3890">
        <f t="shared" si="495"/>
        <v>22846.883487537703</v>
      </c>
    </row>
    <row r="3891" spans="1:17">
      <c r="A3891" s="842">
        <v>44293</v>
      </c>
      <c r="B3891">
        <v>56470.652719999998</v>
      </c>
      <c r="C3891">
        <v>59066.880250000002</v>
      </c>
      <c r="D3891">
        <v>3.12214094</v>
      </c>
      <c r="E3891">
        <f>LN(D3891/参数实验室!$E$53)/参数实验室!$E$55</f>
        <v>0.6502031486087605</v>
      </c>
      <c r="F3891">
        <f t="shared" si="489"/>
        <v>1.0459748100110149</v>
      </c>
      <c r="G3891">
        <f>LN(F3891/参数实验室!$E$58)/参数实验室!$E$59</f>
        <v>-0.1669382116609649</v>
      </c>
      <c r="H3891" s="905">
        <f>INDEX(神经网络!$F$10:$BN$70,MATCH(ROUND(G3891*2,1)/2,神经网络!$D$10:$D$70,0),MATCH(ROUND(E3891*2,1)/2,神经网络!$F$8:$BN$8,0))</f>
        <v>2.2803969846435739</v>
      </c>
      <c r="I3891">
        <f t="shared" si="490"/>
        <v>68426629.312467083</v>
      </c>
      <c r="J3891">
        <f t="shared" si="491"/>
        <v>22533.279885080283</v>
      </c>
      <c r="K3891">
        <f t="shared" si="492"/>
        <v>3036.6919357254187</v>
      </c>
      <c r="L3891">
        <f>MIN(MAX(L3890*(1+MAX(MIN(((B3891-B3890)/B3890)/($K$7*卓尔金历!$O$8),0),-卓尔金历!$N$11))+MIN(MAX(((B3891-B3890)/B3890)/($K$7*卓尔金历!$O$8),0),卓尔金历!$N$11),0),1)</f>
        <v>0.11008015286844842</v>
      </c>
      <c r="M3891">
        <f t="shared" si="493"/>
        <v>3940842.7249092921</v>
      </c>
      <c r="N3891">
        <f t="shared" si="494"/>
        <v>-2.573503544996009E-2</v>
      </c>
      <c r="O3891">
        <f t="shared" si="496"/>
        <v>3.4155096046939559E-2</v>
      </c>
      <c r="P3891">
        <f t="shared" si="497"/>
        <v>0.3264268358754237</v>
      </c>
      <c r="Q3891">
        <f t="shared" si="495"/>
        <v>21807.418891931371</v>
      </c>
    </row>
    <row r="3892" spans="1:17">
      <c r="A3892" s="842">
        <v>44294</v>
      </c>
      <c r="B3892">
        <v>57788.331510000004</v>
      </c>
      <c r="C3892">
        <v>59314.393429999996</v>
      </c>
      <c r="D3892">
        <v>3.2057806000000002</v>
      </c>
      <c r="E3892">
        <f>LN(D3892/参数实验室!$E$53)/参数实验室!$E$55</f>
        <v>0.68139187509297749</v>
      </c>
      <c r="F3892">
        <f t="shared" si="489"/>
        <v>1.0264077864877603</v>
      </c>
      <c r="G3892">
        <f>LN(F3892/参数实验室!$E$58)/参数实验室!$E$59</f>
        <v>-0.17684964077436641</v>
      </c>
      <c r="H3892" s="905">
        <f>INDEX(神经网络!$F$10:$BN$70,MATCH(ROUND(G3892*2,1)/2,神经网络!$D$10:$D$70,0),MATCH(ROUND(E3892*2,1)/2,神经网络!$F$8:$BN$8,0))</f>
        <v>2.3171487035312683</v>
      </c>
      <c r="I3892">
        <f t="shared" si="490"/>
        <v>72067643.348096877</v>
      </c>
      <c r="J3892">
        <f t="shared" si="491"/>
        <v>23059.068476916204</v>
      </c>
      <c r="K3892">
        <f t="shared" si="492"/>
        <v>3125.3492924157713</v>
      </c>
      <c r="L3892">
        <f>MIN(MAX(L3891*(1+MAX(MIN(((B3892-B3891)/B3891)/($K$7*卓尔金历!$O$8),0),-卓尔金历!$N$11))+MIN(MAX(((B3892-B3891)/B3891)/($K$7*卓尔金历!$O$8),0),卓尔金历!$N$11),0),1)</f>
        <v>0.79666317294097566</v>
      </c>
      <c r="M3892">
        <f t="shared" si="493"/>
        <v>3963925.888679286</v>
      </c>
      <c r="N3892">
        <f t="shared" si="494"/>
        <v>2.3333868594249983E-2</v>
      </c>
      <c r="O3892">
        <f t="shared" si="496"/>
        <v>2.9663874160275574E-2</v>
      </c>
      <c r="P3892">
        <f t="shared" si="497"/>
        <v>0.28237719500921388</v>
      </c>
      <c r="Q3892">
        <f t="shared" si="495"/>
        <v>22186.199142560235</v>
      </c>
    </row>
    <row r="3893" spans="1:17">
      <c r="A3893" s="842">
        <v>44295</v>
      </c>
      <c r="B3893">
        <v>58147.515579999999</v>
      </c>
      <c r="C3893">
        <v>59204.218050000003</v>
      </c>
      <c r="D3893">
        <v>3.2035761410000001</v>
      </c>
      <c r="E3893">
        <f>LN(D3893/参数实验室!$E$53)/参数实验室!$E$55</f>
        <v>0.68058033725412703</v>
      </c>
      <c r="F3893">
        <f t="shared" si="489"/>
        <v>1.0181727879421809</v>
      </c>
      <c r="G3893">
        <f>LN(F3893/参数实验室!$E$58)/参数实验室!$E$59</f>
        <v>-0.18107759413349614</v>
      </c>
      <c r="H3893" s="905">
        <f>INDEX(神经网络!$F$10:$BN$70,MATCH(ROUND(G3893*2,1)/2,神经网络!$D$10:$D$70,0),MATCH(ROUND(E3893*2,1)/2,神经网络!$F$8:$BN$8,0))</f>
        <v>2.3171487035312683</v>
      </c>
      <c r="I3893">
        <f t="shared" si="490"/>
        <v>73105580.69268024</v>
      </c>
      <c r="J3893">
        <f t="shared" si="491"/>
        <v>23202.392394557159</v>
      </c>
      <c r="K3893">
        <f t="shared" si="492"/>
        <v>3150.7777064329548</v>
      </c>
      <c r="L3893">
        <f>MIN(MAX(L3892*(1+MAX(MIN(((B3893-B3892)/B3892)/($K$7*卓尔金历!$O$8),0),-卓尔金历!$N$11))+MIN(MAX(((B3893-B3892)/B3892)/($K$7*卓尔金历!$O$8),0),卓尔金历!$N$11),0),1)</f>
        <v>0.97955033574694383</v>
      </c>
      <c r="M3893">
        <f t="shared" si="493"/>
        <v>4009407.0017916234</v>
      </c>
      <c r="N3893">
        <f t="shared" si="494"/>
        <v>6.2155120352945393E-3</v>
      </c>
      <c r="O3893">
        <f t="shared" si="496"/>
        <v>2.9670961139071944E-2</v>
      </c>
      <c r="P3893">
        <f t="shared" si="497"/>
        <v>1</v>
      </c>
      <c r="Q3893">
        <f t="shared" si="495"/>
        <v>22276.427560823246</v>
      </c>
    </row>
    <row r="3894" spans="1:17">
      <c r="A3894" s="842">
        <v>44296</v>
      </c>
      <c r="B3894">
        <v>60307.738530000002</v>
      </c>
      <c r="C3894">
        <v>58228.510439999998</v>
      </c>
      <c r="D3894">
        <v>3.2756510400000001</v>
      </c>
      <c r="E3894">
        <f>LN(D3894/参数实验室!$E$53)/参数实验室!$E$55</f>
        <v>0.70682856134356409</v>
      </c>
      <c r="F3894">
        <f t="shared" si="489"/>
        <v>0.96552303003426843</v>
      </c>
      <c r="G3894">
        <f>LN(F3894/参数实验室!$E$58)/参数实验室!$E$59</f>
        <v>-0.20894469903678284</v>
      </c>
      <c r="H3894" s="905">
        <f>INDEX(神经网络!$F$10:$BN$70,MATCH(ROUND(G3894*2,1)/2,神经网络!$D$10:$D$70,0),MATCH(ROUND(E3894*2,1)/2,神经网络!$F$8:$BN$8,0))</f>
        <v>2.3171487035312683</v>
      </c>
      <c r="I3894">
        <f t="shared" si="490"/>
        <v>79398785.253348351</v>
      </c>
      <c r="J3894">
        <f t="shared" si="491"/>
        <v>24064.378328877414</v>
      </c>
      <c r="K3894">
        <f t="shared" si="492"/>
        <v>3299.4322216946398</v>
      </c>
      <c r="L3894">
        <f>MIN(MAX(L3893*(1+MAX(MIN(((B3894-B3893)/B3893)/($K$7*卓尔金历!$O$8),0),-卓尔金历!$N$11))+MIN(MAX(((B3894-B3893)/B3893)/($K$7*卓尔金历!$O$8),0),卓尔金历!$N$11),0),1)</f>
        <v>1</v>
      </c>
      <c r="M3894">
        <f t="shared" si="493"/>
        <v>4347493.8056957647</v>
      </c>
      <c r="N3894">
        <f t="shared" si="494"/>
        <v>3.7150735133781324E-2</v>
      </c>
      <c r="O3894">
        <f t="shared" si="496"/>
        <v>3.0722858322080136E-2</v>
      </c>
      <c r="P3894">
        <f t="shared" si="497"/>
        <v>2.4034172498650447E-2</v>
      </c>
      <c r="Q3894">
        <f t="shared" si="495"/>
        <v>24194.066600043712</v>
      </c>
    </row>
    <row r="3895" spans="1:17">
      <c r="A3895" s="842">
        <v>44297</v>
      </c>
      <c r="B3895">
        <v>59716.885979999999</v>
      </c>
      <c r="C3895">
        <v>58432.849309999998</v>
      </c>
      <c r="D3895">
        <v>3.2835370199999998</v>
      </c>
      <c r="E3895">
        <f>LN(D3895/参数实验室!$E$53)/参数实验室!$E$55</f>
        <v>0.70966534994741881</v>
      </c>
      <c r="F3895">
        <f t="shared" si="489"/>
        <v>0.97849792987480888</v>
      </c>
      <c r="G3895">
        <f>LN(F3895/参数实验室!$E$58)/参数实验室!$E$59</f>
        <v>-0.2019385711186254</v>
      </c>
      <c r="H3895" s="905">
        <f>INDEX(神经网络!$F$10:$BN$70,MATCH(ROUND(G3895*2,1)/2,神经网络!$D$10:$D$70,0),MATCH(ROUND(E3895*2,1)/2,神经网络!$F$8:$BN$8,0))</f>
        <v>2.3171487035312683</v>
      </c>
      <c r="I3895">
        <f t="shared" si="490"/>
        <v>77596291.224671647</v>
      </c>
      <c r="J3895">
        <f t="shared" si="491"/>
        <v>23828.612577311236</v>
      </c>
      <c r="K3895">
        <f t="shared" si="492"/>
        <v>3256.4334567492233</v>
      </c>
      <c r="L3895">
        <f>MIN(MAX(L3894*(1+MAX(MIN(((B3895-B3894)/B3894)/($K$7*卓尔金历!$O$8),0),-卓尔金历!$N$11))+MIN(MAX(((B3895-B3894)/B3894)/($K$7*卓尔金历!$O$8),0),卓尔金历!$N$11),0),1)</f>
        <v>0.71172141490327334</v>
      </c>
      <c r="M3895">
        <f t="shared" si="493"/>
        <v>4248797.9427871434</v>
      </c>
      <c r="N3895">
        <f t="shared" si="494"/>
        <v>-9.7972924271747391E-3</v>
      </c>
      <c r="O3895">
        <f t="shared" si="496"/>
        <v>2.982491375334306E-2</v>
      </c>
      <c r="P3895">
        <f t="shared" si="497"/>
        <v>1</v>
      </c>
      <c r="Q3895">
        <f t="shared" si="495"/>
        <v>24180.865867796405</v>
      </c>
    </row>
    <row r="3896" spans="1:17">
      <c r="A3896" s="842">
        <v>44298</v>
      </c>
      <c r="B3896">
        <v>59917.892699999997</v>
      </c>
      <c r="C3896">
        <v>58402.620710000003</v>
      </c>
      <c r="D3896">
        <v>3.26759859</v>
      </c>
      <c r="E3896">
        <f>LN(D3896/参数实验室!$E$53)/参数实验室!$E$55</f>
        <v>0.70392483327494837</v>
      </c>
      <c r="F3896">
        <f t="shared" si="489"/>
        <v>0.97471085978295768</v>
      </c>
      <c r="G3896">
        <f>LN(F3896/参数实验室!$E$58)/参数实验室!$E$59</f>
        <v>-0.20397384922142825</v>
      </c>
      <c r="H3896" s="905">
        <f>INDEX(神经网络!$F$10:$BN$70,MATCH(ROUND(G3896*2,1)/2,神经网络!$D$10:$D$70,0),MATCH(ROUND(E3896*2,1)/2,神经网络!$F$8:$BN$8,0))</f>
        <v>2.3171487035312683</v>
      </c>
      <c r="I3896">
        <f t="shared" si="490"/>
        <v>78201504.288697615</v>
      </c>
      <c r="J3896">
        <f t="shared" si="491"/>
        <v>23908.819560272808</v>
      </c>
      <c r="K3896">
        <f t="shared" si="492"/>
        <v>3270.8224716638961</v>
      </c>
      <c r="L3896">
        <f>MIN(MAX(L3895*(1+MAX(MIN(((B3896-B3895)/B3895)/($K$7*卓尔金历!$O$8),0),-卓尔金历!$N$11))+MIN(MAX(((B3896-B3895)/B3895)/($K$7*卓尔金历!$O$8),0),卓尔金历!$N$11),0),1)</f>
        <v>0.81076349091773159</v>
      </c>
      <c r="M3896">
        <f t="shared" si="493"/>
        <v>4272383.3533887984</v>
      </c>
      <c r="N3896">
        <f t="shared" si="494"/>
        <v>3.3659946713785025E-3</v>
      </c>
      <c r="O3896">
        <f t="shared" si="496"/>
        <v>2.9814171574792183E-2</v>
      </c>
      <c r="P3896">
        <f t="shared" si="497"/>
        <v>1</v>
      </c>
      <c r="Q3896">
        <f t="shared" si="495"/>
        <v>24369.464777508172</v>
      </c>
    </row>
    <row r="3897" spans="1:17">
      <c r="A3897" s="842">
        <v>44299</v>
      </c>
      <c r="B3897">
        <v>63212.156269999999</v>
      </c>
      <c r="C3897">
        <v>59002.487009999997</v>
      </c>
      <c r="D3897">
        <v>3.4345307900000002</v>
      </c>
      <c r="E3897">
        <f>LN(D3897/参数实验室!$E$53)/参数实验室!$E$55</f>
        <v>0.76270601573364838</v>
      </c>
      <c r="F3897">
        <f t="shared" si="489"/>
        <v>0.93340411863156325</v>
      </c>
      <c r="G3897">
        <f>LN(F3897/参数实验室!$E$58)/参数实验室!$E$59</f>
        <v>-0.22670140804583927</v>
      </c>
      <c r="H3897" s="905">
        <f>INDEX(神经网络!$F$10:$BN$70,MATCH(ROUND(G3897*2,1)/2,神经网络!$D$10:$D$70,0),MATCH(ROUND(E3897*2,1)/2,神经网络!$F$8:$BN$8,0))</f>
        <v>2.3480884362001704</v>
      </c>
      <c r="I3897">
        <f t="shared" si="490"/>
        <v>88164061.434861153</v>
      </c>
      <c r="J3897">
        <f t="shared" si="491"/>
        <v>25223.31761302409</v>
      </c>
      <c r="K3897">
        <f t="shared" si="492"/>
        <v>3495.339621356452</v>
      </c>
      <c r="L3897">
        <f>MIN(MAX(L3896*(1+MAX(MIN(((B3897-B3896)/B3896)/($K$7*卓尔金历!$O$8),0),-卓尔金历!$N$11))+MIN(MAX(((B3897-B3896)/B3896)/($K$7*卓尔金历!$O$8),0),卓尔金历!$N$11),0),1)</f>
        <v>1</v>
      </c>
      <c r="M3897">
        <f t="shared" si="493"/>
        <v>4713669.3199030599</v>
      </c>
      <c r="N3897">
        <f t="shared" si="494"/>
        <v>5.4979629982881605E-2</v>
      </c>
      <c r="O3897">
        <f t="shared" si="496"/>
        <v>3.0509584178238684E-2</v>
      </c>
      <c r="P3897">
        <f t="shared" si="497"/>
        <v>1.2255953508515284E-2</v>
      </c>
      <c r="Q3897">
        <f t="shared" si="495"/>
        <v>27474.036584350433</v>
      </c>
    </row>
    <row r="3898" spans="1:17">
      <c r="A3898" s="842">
        <v>44300</v>
      </c>
      <c r="B3898">
        <v>62991.807919999999</v>
      </c>
      <c r="C3898">
        <v>59529.737650000003</v>
      </c>
      <c r="D3898">
        <v>3.3762240499999998</v>
      </c>
      <c r="E3898">
        <f>LN(D3898/参数实验室!$E$53)/参数实验室!$E$55</f>
        <v>0.74250583298166162</v>
      </c>
      <c r="F3898">
        <f t="shared" si="489"/>
        <v>0.94503935695262398</v>
      </c>
      <c r="G3898">
        <f>LN(F3898/参数实验室!$E$58)/参数实验室!$E$59</f>
        <v>-0.22019934391087409</v>
      </c>
      <c r="H3898" s="905">
        <f>INDEX(神经网络!$F$10:$BN$70,MATCH(ROUND(G3898*2,1)/2,神经网络!$D$10:$D$70,0),MATCH(ROUND(E3898*2,1)/2,神经网络!$F$8:$BN$8,0))</f>
        <v>2.3885868147405978</v>
      </c>
      <c r="I3898">
        <f t="shared" si="490"/>
        <v>87442430.344263822</v>
      </c>
      <c r="J3898">
        <f t="shared" si="491"/>
        <v>25135.392809544581</v>
      </c>
      <c r="K3898">
        <f t="shared" si="492"/>
        <v>3478.8567263233535</v>
      </c>
      <c r="L3898">
        <f>MIN(MAX(L3897*(1+MAX(MIN(((B3898-B3897)/B3897)/($K$7*卓尔金历!$O$8),0),-卓尔金历!$N$11))+MIN(MAX(((B3898-B3897)/B3897)/($K$7*卓尔金历!$O$8),0),卓尔金历!$N$11),0),1)</f>
        <v>0.89743114472118724</v>
      </c>
      <c r="M3898">
        <f t="shared" si="493"/>
        <v>4675087.4955556188</v>
      </c>
      <c r="N3898">
        <f t="shared" si="494"/>
        <v>-3.4858540350817908E-3</v>
      </c>
      <c r="O3898">
        <f t="shared" si="496"/>
        <v>3.0448077489044025E-2</v>
      </c>
      <c r="P3898">
        <f t="shared" si="497"/>
        <v>1</v>
      </c>
      <c r="Q3898">
        <f t="shared" si="495"/>
        <v>27471.28049543437</v>
      </c>
    </row>
    <row r="3899" spans="1:17">
      <c r="A3899" s="842">
        <v>44301</v>
      </c>
      <c r="B3899">
        <v>62725.783810000001</v>
      </c>
      <c r="C3899">
        <v>58626.640200000002</v>
      </c>
      <c r="D3899">
        <v>3.3741988300000001</v>
      </c>
      <c r="E3899">
        <f>LN(D3899/参数实验室!$E$53)/参数实验室!$E$55</f>
        <v>0.74179794845978364</v>
      </c>
      <c r="F3899">
        <f t="shared" si="489"/>
        <v>0.93464978257718478</v>
      </c>
      <c r="G3899">
        <f>LN(F3899/参数实验室!$E$58)/参数实验室!$E$59</f>
        <v>-0.22600143696399705</v>
      </c>
      <c r="H3899" s="905">
        <f>INDEX(神经网络!$F$10:$BN$70,MATCH(ROUND(G3899*2,1)/2,神经网络!$D$10:$D$70,0),MATCH(ROUND(E3899*2,1)/2,神经网络!$F$8:$BN$8,0))</f>
        <v>2.3480884362001704</v>
      </c>
      <c r="I3899">
        <f t="shared" si="490"/>
        <v>86560366.184450269</v>
      </c>
      <c r="J3899">
        <f t="shared" si="491"/>
        <v>25029.242173097511</v>
      </c>
      <c r="K3899">
        <f t="shared" si="492"/>
        <v>3458.3694378685191</v>
      </c>
      <c r="L3899">
        <f>MIN(MAX(L3898*(1+MAX(MIN(((B3899-B3898)/B3898)/($K$7*卓尔金历!$O$8),0),-卓尔金历!$N$11))+MIN(MAX(((B3899-B3898)/B3898)/($K$7*卓尔金历!$O$8),0),卓尔金历!$N$11),0),1)</f>
        <v>0.78591329829678058</v>
      </c>
      <c r="M3899">
        <f t="shared" si="493"/>
        <v>4632765.2369143674</v>
      </c>
      <c r="N3899">
        <f t="shared" si="494"/>
        <v>-4.2231540700951274E-3</v>
      </c>
      <c r="O3899">
        <f t="shared" si="496"/>
        <v>2.1124653566477206E-2</v>
      </c>
      <c r="P3899">
        <f t="shared" si="497"/>
        <v>1</v>
      </c>
      <c r="Q3899">
        <f t="shared" si="495"/>
        <v>27194.167521174528</v>
      </c>
    </row>
    <row r="3900" spans="1:17">
      <c r="A3900" s="842">
        <v>44302</v>
      </c>
      <c r="B3900">
        <v>61470.921329999997</v>
      </c>
      <c r="C3900">
        <v>59950.441299999999</v>
      </c>
      <c r="D3900">
        <v>3.2766491700000002</v>
      </c>
      <c r="E3900">
        <f>LN(D3900/参数实验室!$E$53)/参数实验室!$E$55</f>
        <v>0.70718799149077172</v>
      </c>
      <c r="F3900">
        <f t="shared" si="489"/>
        <v>0.97526505220513182</v>
      </c>
      <c r="G3900">
        <f>LN(F3900/参数实验室!$E$58)/参数实验室!$E$59</f>
        <v>-0.20367551718617952</v>
      </c>
      <c r="H3900" s="905">
        <f>INDEX(神经网络!$F$10:$BN$70,MATCH(ROUND(G3900*2,1)/2,神经网络!$D$10:$D$70,0),MATCH(ROUND(E3900*2,1)/2,神经网络!$F$8:$BN$8,0))</f>
        <v>2.3171487035312683</v>
      </c>
      <c r="I3900">
        <f t="shared" si="490"/>
        <v>82494214.532941192</v>
      </c>
      <c r="J3900">
        <f t="shared" si="491"/>
        <v>24528.518945772186</v>
      </c>
      <c r="K3900">
        <f t="shared" si="492"/>
        <v>3363.195907397424</v>
      </c>
      <c r="L3900">
        <f>MIN(MAX(L3899*(1+MAX(MIN(((B3900-B3899)/B3899)/($K$7*卓尔金历!$O$8),0),-卓尔金历!$N$11))+MIN(MAX(((B3900-B3899)/B3899)/($K$7*卓尔金历!$O$8),0),卓尔金历!$N$11),0),1)</f>
        <v>0.32328628760157158</v>
      </c>
      <c r="M3900">
        <f t="shared" si="493"/>
        <v>4461732.4322020886</v>
      </c>
      <c r="N3900">
        <f t="shared" si="494"/>
        <v>-2.0005528887467615E-2</v>
      </c>
      <c r="O3900">
        <f t="shared" si="496"/>
        <v>2.0562215518542318E-2</v>
      </c>
      <c r="P3900">
        <f t="shared" si="497"/>
        <v>4.9150965402591187E-2</v>
      </c>
      <c r="Q3900">
        <f t="shared" si="495"/>
        <v>25916.728272107419</v>
      </c>
    </row>
    <row r="3901" spans="1:17">
      <c r="A3901" s="842">
        <v>44303</v>
      </c>
      <c r="B3901">
        <v>60321.929519999998</v>
      </c>
      <c r="C3901">
        <v>62497.471790000003</v>
      </c>
      <c r="D3901">
        <v>3.1996273799999999</v>
      </c>
      <c r="E3901">
        <f>LN(D3901/参数实验室!$E$53)/参数实验室!$E$55</f>
        <v>0.67912526428176423</v>
      </c>
      <c r="F3901">
        <f t="shared" si="489"/>
        <v>1.0360655285285378</v>
      </c>
      <c r="G3901">
        <f>LN(F3901/参数实验室!$E$58)/参数实验室!$E$59</f>
        <v>-0.17193423947540232</v>
      </c>
      <c r="H3901" s="905">
        <f>INDEX(神经网络!$F$10:$BN$70,MATCH(ROUND(G3901*2,1)/2,神经网络!$D$10:$D$70,0),MATCH(ROUND(E3901*2,1)/2,神经网络!$F$8:$BN$8,0))</f>
        <v>2.3519433799318166</v>
      </c>
      <c r="I3901">
        <f t="shared" si="490"/>
        <v>78921283.707308501</v>
      </c>
      <c r="J3901">
        <f t="shared" si="491"/>
        <v>24070.040908183903</v>
      </c>
      <c r="K3901">
        <f t="shared" si="492"/>
        <v>3278.8180131623694</v>
      </c>
      <c r="L3901">
        <f>MIN(MAX(L3900*(1+MAX(MIN(((B3901-B3900)/B3900)/($K$7*卓尔金历!$O$8),0),-卓尔金历!$N$11))+MIN(MAX(((B3901-B3900)/B3900)/($K$7*卓尔金历!$O$8),0),卓尔金历!$N$11),0),1)</f>
        <v>0.1454825829034154</v>
      </c>
      <c r="M3901">
        <f t="shared" si="493"/>
        <v>4399259.4953347351</v>
      </c>
      <c r="N3901">
        <f t="shared" si="494"/>
        <v>-1.8691631508689469E-2</v>
      </c>
      <c r="O3901">
        <f t="shared" si="496"/>
        <v>2.0556710544054682E-2</v>
      </c>
      <c r="P3901">
        <f t="shared" si="497"/>
        <v>0.11762944317416443</v>
      </c>
      <c r="Q3901">
        <f t="shared" si="495"/>
        <v>25861.556956007524</v>
      </c>
    </row>
    <row r="3902" spans="1:17">
      <c r="A3902" s="842">
        <v>44304</v>
      </c>
      <c r="B3902">
        <v>55478.688130000002</v>
      </c>
      <c r="C3902">
        <v>63545.022989999998</v>
      </c>
      <c r="D3902">
        <v>2.9598418799999999</v>
      </c>
      <c r="E3902">
        <f>LN(D3902/参数实验室!$E$53)/参数实验室!$E$55</f>
        <v>0.58722424289223929</v>
      </c>
      <c r="F3902">
        <f t="shared" si="489"/>
        <v>1.1453951982624142</v>
      </c>
      <c r="G3902">
        <f>LN(F3902/参数实验室!$E$58)/参数实验室!$E$59</f>
        <v>-0.11928123065804522</v>
      </c>
      <c r="H3902" s="905">
        <f>INDEX(神经网络!$F$10:$BN$70,MATCH(ROUND(G3902*2,1)/2,神经网络!$D$10:$D$70,0),MATCH(ROUND(E3902*2,1)/2,神经网络!$F$8:$BN$8,0))</f>
        <v>2.2393485616600679</v>
      </c>
      <c r="I3902">
        <f t="shared" si="490"/>
        <v>64018002.595702559</v>
      </c>
      <c r="J3902">
        <f t="shared" si="491"/>
        <v>22137.459849965966</v>
      </c>
      <c r="K3902">
        <f t="shared" si="492"/>
        <v>2891.8404834871321</v>
      </c>
      <c r="L3902">
        <f>MIN(MAX(L3901*(1+MAX(MIN(((B3902-B3901)/B3901)/($K$7*卓尔金历!$O$8),0),-卓尔金历!$N$11))+MIN(MAX(((B3902-B3901)/B3901)/($K$7*卓尔金历!$O$8),0),卓尔金历!$N$11),0),1)</f>
        <v>0</v>
      </c>
      <c r="M3902">
        <f t="shared" si="493"/>
        <v>4278400.6792474221</v>
      </c>
      <c r="N3902">
        <f t="shared" si="494"/>
        <v>-8.028989504379494E-2</v>
      </c>
      <c r="O3902">
        <f t="shared" si="496"/>
        <v>2.6878516968673164E-2</v>
      </c>
      <c r="P3902">
        <f t="shared" si="497"/>
        <v>0</v>
      </c>
      <c r="Q3902">
        <f t="shared" si="495"/>
        <v>25287.098718800364</v>
      </c>
    </row>
    <row r="3903" spans="1:17">
      <c r="A3903" s="842">
        <v>44305</v>
      </c>
      <c r="B3903">
        <v>54632.685420000002</v>
      </c>
      <c r="C3903">
        <v>66114.301659999997</v>
      </c>
      <c r="D3903">
        <v>2.9257545899999999</v>
      </c>
      <c r="E3903">
        <f>LN(D3903/参数实验室!$E$53)/参数实验室!$E$55</f>
        <v>0.57355866428478497</v>
      </c>
      <c r="F3903">
        <f t="shared" si="489"/>
        <v>1.2101602026649927</v>
      </c>
      <c r="G3903">
        <f>LN(F3903/参数实验室!$E$58)/参数实验室!$E$59</f>
        <v>-9.041267272270305E-2</v>
      </c>
      <c r="H3903" s="905">
        <f>INDEX(神经网络!$F$10:$BN$70,MATCH(ROUND(G3903*2,1)/2,神经网络!$D$10:$D$70,0),MATCH(ROUND(E3903*2,1)/2,神经网络!$F$8:$BN$8,0))</f>
        <v>2.1562203275328176</v>
      </c>
      <c r="I3903">
        <f t="shared" si="490"/>
        <v>61831905.792951517</v>
      </c>
      <c r="J3903">
        <f t="shared" si="491"/>
        <v>21799.882454810147</v>
      </c>
      <c r="K3903">
        <f t="shared" si="492"/>
        <v>2836.3412473037579</v>
      </c>
      <c r="L3903">
        <f>MIN(MAX(L3902*(1+MAX(MIN(((B3903-B3902)/B3902)/($K$7*卓尔金历!$O$8),0),-卓尔金历!$N$11))+MIN(MAX(((B3903-B3902)/B3902)/($K$7*卓尔金历!$O$8),0),卓尔金历!$N$11),0),1)</f>
        <v>0</v>
      </c>
      <c r="M3903">
        <f t="shared" si="493"/>
        <v>4278400.6792474221</v>
      </c>
      <c r="N3903">
        <f t="shared" si="494"/>
        <v>-1.5249147709073643E-2</v>
      </c>
      <c r="O3903">
        <f t="shared" si="496"/>
        <v>2.6379046106839586E-2</v>
      </c>
      <c r="P3903">
        <f t="shared" si="497"/>
        <v>0.58965556407768227</v>
      </c>
      <c r="Q3903">
        <f t="shared" si="495"/>
        <v>25287.098718800364</v>
      </c>
    </row>
    <row r="3904" spans="1:17">
      <c r="A3904" s="842">
        <v>44306</v>
      </c>
      <c r="B3904">
        <v>55366.171349999997</v>
      </c>
      <c r="C3904">
        <v>67432.916440000001</v>
      </c>
      <c r="D3904">
        <v>2.9553294399999999</v>
      </c>
      <c r="E3904">
        <f>LN(D3904/参数实验室!$E$53)/参数实验室!$E$55</f>
        <v>0.58542427245252604</v>
      </c>
      <c r="F3904">
        <f t="shared" si="489"/>
        <v>1.217944365589585</v>
      </c>
      <c r="G3904">
        <f>LN(F3904/参数实验室!$E$58)/参数实验室!$E$59</f>
        <v>-8.7047444195940307E-2</v>
      </c>
      <c r="H3904" s="905">
        <f>INDEX(神经网络!$F$10:$BN$70,MATCH(ROUND(G3904*2,1)/2,神经网络!$D$10:$D$70,0),MATCH(ROUND(E3904*2,1)/2,神经网络!$F$8:$BN$8,0))</f>
        <v>2.2393485616600679</v>
      </c>
      <c r="I3904">
        <f t="shared" si="490"/>
        <v>63621872.724113815</v>
      </c>
      <c r="J3904">
        <f t="shared" si="491"/>
        <v>22092.562687043493</v>
      </c>
      <c r="K3904">
        <f t="shared" si="492"/>
        <v>2879.7869050033655</v>
      </c>
      <c r="L3904">
        <f>MIN(MAX(L3903*(1+MAX(MIN(((B3904-B3903)/B3903)/($K$7*卓尔金历!$O$8),0),-卓尔金历!$N$11))+MIN(MAX(((B3904-B3903)/B3903)/($K$7*卓尔金历!$O$8),0),卓尔金历!$N$11),0),1)</f>
        <v>0.39504407268055802</v>
      </c>
      <c r="M3904">
        <f t="shared" si="493"/>
        <v>4278400.6792474221</v>
      </c>
      <c r="N3904">
        <f t="shared" si="494"/>
        <v>1.3425771117805603E-2</v>
      </c>
      <c r="O3904">
        <f t="shared" si="496"/>
        <v>2.6288488124232928E-2</v>
      </c>
      <c r="P3904">
        <f t="shared" si="497"/>
        <v>0.71605963116249671</v>
      </c>
      <c r="Q3904">
        <f t="shared" si="495"/>
        <v>25718.746765555337</v>
      </c>
    </row>
    <row r="3905" spans="1:17">
      <c r="A3905" s="842">
        <v>44307</v>
      </c>
      <c r="B3905">
        <v>56096.37616</v>
      </c>
      <c r="C3905">
        <v>69866.394230000005</v>
      </c>
      <c r="D3905">
        <v>2.8265358699999998</v>
      </c>
      <c r="E3905">
        <f>LN(D3905/参数实验室!$E$53)/参数实验室!$E$55</f>
        <v>0.53285654119692838</v>
      </c>
      <c r="F3905">
        <f t="shared" si="489"/>
        <v>1.2454707240040728</v>
      </c>
      <c r="G3905">
        <f>LN(F3905/参数实验室!$E$58)/参数实验室!$E$59</f>
        <v>-7.5317450410215828E-2</v>
      </c>
      <c r="H3905" s="905">
        <f>INDEX(神经网络!$F$10:$BN$70,MATCH(ROUND(G3905*2,1)/2,神经网络!$D$10:$D$70,0),MATCH(ROUND(E3905*2,1)/2,神经网络!$F$8:$BN$8,0))</f>
        <v>2.1562203275328176</v>
      </c>
      <c r="I3905">
        <f t="shared" si="490"/>
        <v>65500879.488695487</v>
      </c>
      <c r="J3905">
        <f t="shared" si="491"/>
        <v>22383.933665855191</v>
      </c>
      <c r="K3905">
        <f t="shared" si="492"/>
        <v>2926.2452465453634</v>
      </c>
      <c r="L3905">
        <f>MIN(MAX(L3904*(1+MAX(MIN(((B3905-B3904)/B3904)/($K$7*卓尔金历!$O$8),0),-卓尔金历!$N$11))+MIN(MAX(((B3905-B3904)/B3904)/($K$7*卓尔金历!$O$8),0),卓尔金历!$N$11),0),1)</f>
        <v>0.78311088908965198</v>
      </c>
      <c r="M3905">
        <f t="shared" si="493"/>
        <v>4328317.7278771922</v>
      </c>
      <c r="N3905">
        <f t="shared" si="494"/>
        <v>1.318864556091439E-2</v>
      </c>
      <c r="O3905">
        <f t="shared" si="496"/>
        <v>2.6329531349416263E-2</v>
      </c>
      <c r="P3905">
        <f t="shared" si="497"/>
        <v>0.73579753701942008</v>
      </c>
      <c r="Q3905">
        <f t="shared" si="495"/>
        <v>26262.649056177735</v>
      </c>
    </row>
    <row r="3906" spans="1:17">
      <c r="A3906" s="842">
        <v>44308</v>
      </c>
      <c r="B3906">
        <v>54618.819539999997</v>
      </c>
      <c r="C3906">
        <v>70779.044200000004</v>
      </c>
      <c r="D3906">
        <v>2.7096070800000001</v>
      </c>
      <c r="E3906">
        <f>LN(D3906/参数实验室!$E$53)/参数实验室!$E$55</f>
        <v>0.483014028600459</v>
      </c>
      <c r="F3906">
        <f t="shared" si="489"/>
        <v>1.2958728291109458</v>
      </c>
      <c r="G3906">
        <f>LN(F3906/参数实验室!$E$58)/参数实验室!$E$59</f>
        <v>-5.4496009019101961E-2</v>
      </c>
      <c r="H3906" s="905">
        <f>INDEX(神经网络!$F$10:$BN$70,MATCH(ROUND(G3906*2,1)/2,神经网络!$D$10:$D$70,0),MATCH(ROUND(E3906*2,1)/2,神经网络!$F$8:$BN$8,0))</f>
        <v>2.1129284620386226</v>
      </c>
      <c r="I3906">
        <f t="shared" si="490"/>
        <v>61780822.502240986</v>
      </c>
      <c r="J3906">
        <f t="shared" si="491"/>
        <v>21794.349602968636</v>
      </c>
      <c r="K3906">
        <f t="shared" si="492"/>
        <v>2834.7174211533134</v>
      </c>
      <c r="L3906">
        <f>MIN(MAX(L3905*(1+MAX(MIN(((B3906-B3905)/B3905)/($K$7*卓尔金历!$O$8),0),-卓尔金历!$N$11))+MIN(MAX(((B3906-B3905)/B3905)/($K$7*卓尔金历!$O$8),0),卓尔金历!$N$11),0),1)</f>
        <v>0.17618047777629178</v>
      </c>
      <c r="M3906">
        <f t="shared" si="493"/>
        <v>4135811.4674235177</v>
      </c>
      <c r="N3906">
        <f t="shared" si="494"/>
        <v>-2.6339609100339487E-2</v>
      </c>
      <c r="O3906">
        <f t="shared" si="496"/>
        <v>2.6813352079892699E-2</v>
      </c>
      <c r="P3906">
        <f t="shared" si="497"/>
        <v>4.4625004442845145E-2</v>
      </c>
      <c r="Q3906">
        <f t="shared" si="495"/>
        <v>25165.16221578699</v>
      </c>
    </row>
    <row r="3907" spans="1:17">
      <c r="A3907" s="842">
        <v>44309</v>
      </c>
      <c r="B3907">
        <v>49782.554120000001</v>
      </c>
      <c r="C3907">
        <v>71655.553780000002</v>
      </c>
      <c r="D3907">
        <v>2.6591576300000002</v>
      </c>
      <c r="E3907">
        <f>LN(D3907/参数实验室!$E$53)/参数实验室!$E$55</f>
        <v>0.46084145914508801</v>
      </c>
      <c r="F3907">
        <f t="shared" si="489"/>
        <v>1.4393707805203306</v>
      </c>
      <c r="G3907">
        <f>LN(F3907/参数实验室!$E$58)/参数实验室!$E$59</f>
        <v>6.2499851643658413E-4</v>
      </c>
      <c r="H3907" s="905">
        <f>INDEX(神经网络!$F$10:$BN$70,MATCH(ROUND(G3907*2,1)/2,神经网络!$D$10:$D$70,0),MATCH(ROUND(E3907*2,1)/2,神经网络!$F$8:$BN$8,0))</f>
        <v>2.0683137737331485</v>
      </c>
      <c r="I3907">
        <f t="shared" si="490"/>
        <v>50222194.230090946</v>
      </c>
      <c r="J3907">
        <f t="shared" si="491"/>
        <v>19864.552140776395</v>
      </c>
      <c r="K3907">
        <f t="shared" si="492"/>
        <v>2528.2318913698923</v>
      </c>
      <c r="L3907">
        <f>MIN(MAX(L3906*(1+MAX(MIN(((B3907-B3906)/B3906)/($K$7*卓尔金历!$O$8),0),-卓尔金历!$N$11))+MIN(MAX(((B3907-B3906)/B3906)/($K$7*卓尔金历!$O$8),0),卓尔金历!$N$11),0),1)</f>
        <v>0</v>
      </c>
      <c r="M3907">
        <f t="shared" si="493"/>
        <v>3999487.8419266813</v>
      </c>
      <c r="N3907">
        <f t="shared" si="494"/>
        <v>-8.8545769768205357E-2</v>
      </c>
      <c r="O3907">
        <f t="shared" si="496"/>
        <v>3.2198266524693854E-2</v>
      </c>
      <c r="P3907">
        <f t="shared" si="497"/>
        <v>0</v>
      </c>
      <c r="Q3907">
        <f t="shared" si="495"/>
        <v>24955.060007221029</v>
      </c>
    </row>
    <row r="3908" spans="1:17">
      <c r="A3908" s="842">
        <v>44310</v>
      </c>
      <c r="B3908">
        <v>50166.332289999998</v>
      </c>
      <c r="C3908">
        <v>72131.039499999999</v>
      </c>
      <c r="D3908">
        <v>2.6191145200000001</v>
      </c>
      <c r="E3908">
        <f>LN(D3908/参数实验室!$E$53)/参数实验室!$E$55</f>
        <v>0.44294094401234013</v>
      </c>
      <c r="F3908">
        <f t="shared" si="489"/>
        <v>1.4378376135418292</v>
      </c>
      <c r="G3908">
        <f>LN(F3908/参数实验室!$E$58)/参数实验室!$E$59</f>
        <v>6.5644550134297651E-5</v>
      </c>
      <c r="H3908" s="905">
        <f>INDEX(神经网络!$F$10:$BN$70,MATCH(ROUND(G3908*2,1)/2,神经网络!$D$10:$D$70,0),MATCH(ROUND(E3908*2,1)/2,神经网络!$F$8:$BN$8,0))</f>
        <v>2.0683137737331485</v>
      </c>
      <c r="I3908">
        <f t="shared" si="490"/>
        <v>51022977.885906577</v>
      </c>
      <c r="J3908">
        <f t="shared" si="491"/>
        <v>20017.689753002564</v>
      </c>
      <c r="K3908">
        <f t="shared" si="492"/>
        <v>2548.8944286517058</v>
      </c>
      <c r="L3908">
        <f>MIN(MAX(L3907*(1+MAX(MIN(((B3908-B3907)/B3907)/($K$7*卓尔金历!$O$8),0),-卓尔金历!$N$11))+MIN(MAX(((B3908-B3907)/B3907)/($K$7*卓尔金历!$O$8),0),卓尔金历!$N$11),0),1)</f>
        <v>0.22683465431610714</v>
      </c>
      <c r="M3908">
        <f t="shared" si="493"/>
        <v>3999487.8419266813</v>
      </c>
      <c r="N3908">
        <f t="shared" si="494"/>
        <v>7.709089595421461E-3</v>
      </c>
      <c r="O3908">
        <f t="shared" si="496"/>
        <v>3.2364110963273789E-2</v>
      </c>
      <c r="P3908">
        <f t="shared" si="497"/>
        <v>1</v>
      </c>
      <c r="Q3908">
        <f t="shared" si="495"/>
        <v>24955.060007221029</v>
      </c>
    </row>
    <row r="3909" spans="1:17">
      <c r="A3909" s="842">
        <v>44311</v>
      </c>
      <c r="B3909">
        <v>50232.178639999998</v>
      </c>
      <c r="C3909">
        <v>71883.247090000004</v>
      </c>
      <c r="D3909">
        <v>2.54988868</v>
      </c>
      <c r="E3909">
        <f>LN(D3909/参数实验室!$E$53)/参数实验室!$E$55</f>
        <v>0.41133938008090515</v>
      </c>
      <c r="F3909">
        <f t="shared" ref="F3909:F3972" si="498">C3909/B3909</f>
        <v>1.4310198967312799</v>
      </c>
      <c r="G3909">
        <f>LN(F3909/参数实验室!$E$58)/参数实验室!$E$59</f>
        <v>-2.4289463844316037E-3</v>
      </c>
      <c r="H3909" s="905">
        <f>INDEX(神经网络!$F$10:$BN$70,MATCH(ROUND(G3909*2,1)/2,神经网络!$D$10:$D$70,0),MATCH(ROUND(E3909*2,1)/2,神经网络!$F$8:$BN$8,0))</f>
        <v>1.9718337505307557</v>
      </c>
      <c r="I3909">
        <f t="shared" si="490"/>
        <v>51161494.40899004</v>
      </c>
      <c r="J3909">
        <f t="shared" si="491"/>
        <v>20043.964183392411</v>
      </c>
      <c r="K3909">
        <f t="shared" si="492"/>
        <v>2552.4638709632254</v>
      </c>
      <c r="L3909">
        <f>MIN(MAX(L3908*(1+MAX(MIN(((B3909-B3908)/B3908)/($K$7*卓尔金历!$O$8),0),-卓尔金历!$N$11))+MIN(MAX(((B3909-B3908)/B3908)/($K$7*卓尔金历!$O$8),0),卓尔金历!$N$11),0),1)</f>
        <v>0.26545584567882474</v>
      </c>
      <c r="M3909">
        <f t="shared" si="493"/>
        <v>4001950.7577255028</v>
      </c>
      <c r="N3909">
        <f t="shared" si="494"/>
        <v>1.3125605758730226E-3</v>
      </c>
      <c r="O3909">
        <f t="shared" si="496"/>
        <v>3.2336346445403112E-2</v>
      </c>
      <c r="P3909">
        <f t="shared" si="497"/>
        <v>1</v>
      </c>
      <c r="Q3909">
        <f t="shared" si="495"/>
        <v>25022.807682655988</v>
      </c>
    </row>
    <row r="3910" spans="1:17">
      <c r="A3910" s="842">
        <v>44312</v>
      </c>
      <c r="B3910">
        <v>53521.226009999998</v>
      </c>
      <c r="C3910">
        <v>74264.705239999996</v>
      </c>
      <c r="D3910">
        <v>2.7994778500000002</v>
      </c>
      <c r="E3910">
        <f>LN(D3910/参数实验室!$E$53)/参数实验室!$E$55</f>
        <v>0.52150853012266585</v>
      </c>
      <c r="F3910">
        <f t="shared" si="498"/>
        <v>1.3875748142638633</v>
      </c>
      <c r="G3910">
        <f>LN(F3910/参数实验室!$E$58)/参数实验室!$E$59</f>
        <v>-1.8610154112694403E-2</v>
      </c>
      <c r="H3910" s="905">
        <f>INDEX(神经网络!$F$10:$BN$70,MATCH(ROUND(G3910*2,1)/2,神经网络!$D$10:$D$70,0),MATCH(ROUND(E3910*2,1)/2,神经网络!$F$8:$BN$8,0))</f>
        <v>2.1570611804478532</v>
      </c>
      <c r="I3910">
        <f t="shared" si="490"/>
        <v>57766932.572676234</v>
      </c>
      <c r="J3910">
        <f t="shared" si="491"/>
        <v>21356.380834763058</v>
      </c>
      <c r="K3910">
        <f t="shared" si="492"/>
        <v>2704.9027182848108</v>
      </c>
      <c r="L3910">
        <f>MIN(MAX(L3909*(1+MAX(MIN(((B3910-B3909)/B3909)/($K$7*卓尔金历!$O$8),0),-卓尔金历!$N$11))+MIN(MAX(((B3910-B3909)/B3909)/($K$7*卓尔金历!$O$8),0),卓尔金历!$N$11),0),1)</f>
        <v>1</v>
      </c>
      <c r="M3910">
        <f t="shared" si="493"/>
        <v>4139109.1682981099</v>
      </c>
      <c r="N3910">
        <f t="shared" si="494"/>
        <v>6.5476900645135949E-2</v>
      </c>
      <c r="O3910">
        <f t="shared" si="496"/>
        <v>3.5457759624983799E-2</v>
      </c>
      <c r="P3910">
        <f t="shared" si="497"/>
        <v>1.2502676963059142E-2</v>
      </c>
      <c r="Q3910">
        <f t="shared" si="495"/>
        <v>28253.491436892691</v>
      </c>
    </row>
    <row r="3911" spans="1:17">
      <c r="A3911" s="842">
        <v>44313</v>
      </c>
      <c r="B3911">
        <v>55004.887419999999</v>
      </c>
      <c r="C3911">
        <v>75199.565709999995</v>
      </c>
      <c r="D3911">
        <v>2.8425592900000001</v>
      </c>
      <c r="E3911">
        <f>LN(D3911/参数实验室!$E$53)/参数实验室!$E$55</f>
        <v>0.53952558856009758</v>
      </c>
      <c r="F3911">
        <f t="shared" si="498"/>
        <v>1.3671433437505252</v>
      </c>
      <c r="G3911">
        <f>LN(F3911/参数实验室!$E$58)/参数实验室!$E$59</f>
        <v>-2.6395877320546688E-2</v>
      </c>
      <c r="H3911" s="905">
        <f>INDEX(神经网络!$F$10:$BN$70,MATCH(ROUND(G3911*2,1)/2,神经网络!$D$10:$D$70,0),MATCH(ROUND(E3911*2,1)/2,神经网络!$F$8:$BN$8,0))</f>
        <v>2.201623977016133</v>
      </c>
      <c r="I3911">
        <f t="shared" si="490"/>
        <v>61221156.7354647</v>
      </c>
      <c r="J3911">
        <f t="shared" si="491"/>
        <v>21948.400869877376</v>
      </c>
      <c r="K3911">
        <f t="shared" si="492"/>
        <v>2789.3219692140028</v>
      </c>
      <c r="L3911">
        <f>MIN(MAX(L3910*(1+MAX(MIN(((B3911-B3910)/B3910)/($K$7*卓尔金历!$O$8),0),-卓尔金历!$N$11))+MIN(MAX(((B3911-B3910)/B3910)/($K$7*卓尔金历!$O$8),0),卓尔金历!$N$11),0),1)</f>
        <v>1</v>
      </c>
      <c r="M3911">
        <f t="shared" si="493"/>
        <v>4386610.8143923888</v>
      </c>
      <c r="N3911">
        <f t="shared" si="494"/>
        <v>2.7720990728478282E-2</v>
      </c>
      <c r="O3911">
        <f t="shared" si="496"/>
        <v>3.5955571095927723E-2</v>
      </c>
      <c r="P3911">
        <f t="shared" si="497"/>
        <v>0.30477424042782875</v>
      </c>
      <c r="Q3911">
        <f t="shared" si="495"/>
        <v>28274.613986783432</v>
      </c>
    </row>
    <row r="3912" spans="1:17">
      <c r="A3912" s="842">
        <v>44314</v>
      </c>
      <c r="B3912">
        <v>54347.736599999997</v>
      </c>
      <c r="C3912">
        <v>75706.172200000001</v>
      </c>
      <c r="D3912">
        <v>2.8252044700000001</v>
      </c>
      <c r="E3912">
        <f>LN(D3912/参数实验室!$E$53)/参数实验室!$E$55</f>
        <v>0.53230070409062569</v>
      </c>
      <c r="F3912">
        <f t="shared" si="498"/>
        <v>1.3929958621312668</v>
      </c>
      <c r="G3912">
        <f>LN(F3912/参数实验室!$E$58)/参数实验室!$E$59</f>
        <v>-1.6563622787267557E-2</v>
      </c>
      <c r="H3912" s="905">
        <f>INDEX(神经网络!$F$10:$BN$70,MATCH(ROUND(G3912*2,1)/2,神经网络!$D$10:$D$70,0),MATCH(ROUND(E3912*2,1)/2,神经网络!$F$8:$BN$8,0))</f>
        <v>2.2403061336149905</v>
      </c>
      <c r="I3912">
        <f t="shared" si="490"/>
        <v>59610850.586134985</v>
      </c>
      <c r="J3912">
        <f t="shared" si="491"/>
        <v>21686.180359921666</v>
      </c>
      <c r="K3912">
        <f t="shared" si="492"/>
        <v>2748.7943748868788</v>
      </c>
      <c r="L3912">
        <f>MIN(MAX(L3911*(1+MAX(MIN(((B3912-B3911)/B3911)/($K$7*卓尔金历!$O$8),0),-卓尔金历!$N$11))+MIN(MAX(((B3912-B3911)/B3911)/($K$7*卓尔金历!$O$8),0),卓尔金历!$N$11),0),1)</f>
        <v>0.6484637748570018</v>
      </c>
      <c r="M3912">
        <f t="shared" si="493"/>
        <v>4271229.3556647338</v>
      </c>
      <c r="N3912">
        <f t="shared" si="494"/>
        <v>-1.1947135078783196E-2</v>
      </c>
      <c r="O3912">
        <f t="shared" si="496"/>
        <v>3.5637585736693692E-2</v>
      </c>
      <c r="P3912">
        <f t="shared" si="497"/>
        <v>1</v>
      </c>
      <c r="Q3912">
        <f t="shared" si="495"/>
        <v>28047.950344912268</v>
      </c>
    </row>
    <row r="3913" spans="1:17">
      <c r="A3913" s="842">
        <v>44315</v>
      </c>
      <c r="B3913">
        <v>53740.487560000001</v>
      </c>
      <c r="C3913">
        <v>77058.344570000001</v>
      </c>
      <c r="D3913">
        <v>2.7528984799999998</v>
      </c>
      <c r="E3913">
        <f>LN(D3913/参数实验室!$E$53)/参数实验室!$E$55</f>
        <v>0.50171395973806199</v>
      </c>
      <c r="F3913">
        <f t="shared" si="498"/>
        <v>1.4338973847970053</v>
      </c>
      <c r="G3913">
        <f>LN(F3913/参数实验室!$E$58)/参数实验室!$E$59</f>
        <v>-1.3746319979040199E-3</v>
      </c>
      <c r="H3913" s="905">
        <f>INDEX(神经网络!$F$10:$BN$70,MATCH(ROUND(G3913*2,1)/2,神经网络!$D$10:$D$70,0),MATCH(ROUND(E3913*2,1)/2,神经网络!$F$8:$BN$8,0))</f>
        <v>2.1570611804478532</v>
      </c>
      <c r="I3913">
        <f t="shared" si="490"/>
        <v>58118681.41947794</v>
      </c>
      <c r="J3913">
        <f t="shared" si="491"/>
        <v>21443.871976377515</v>
      </c>
      <c r="K3913">
        <f t="shared" si="492"/>
        <v>2710.2699308922033</v>
      </c>
      <c r="L3913">
        <f>MIN(MAX(L3912*(1+MAX(MIN(((B3913-B3912)/B3912)/($K$7*卓尔金历!$O$8),0),-卓尔金历!$N$11))+MIN(MAX(((B3913-B3912)/B3912)/($K$7*卓尔金历!$O$8),0),卓尔金历!$N$11),0),1)</f>
        <v>0.43526858297471782</v>
      </c>
      <c r="M3913">
        <f t="shared" si="493"/>
        <v>4201897.7344348812</v>
      </c>
      <c r="N3913">
        <f t="shared" si="494"/>
        <v>-1.1173400733674623E-2</v>
      </c>
      <c r="O3913">
        <f t="shared" si="496"/>
        <v>3.5263161677977516E-2</v>
      </c>
      <c r="P3913">
        <f t="shared" si="497"/>
        <v>1</v>
      </c>
      <c r="Q3913">
        <f t="shared" si="495"/>
        <v>27345.858590121228</v>
      </c>
    </row>
    <row r="3914" spans="1:17">
      <c r="A3914" s="842">
        <v>44316</v>
      </c>
      <c r="B3914">
        <v>57183.715730000004</v>
      </c>
      <c r="C3914">
        <v>77753.393819999998</v>
      </c>
      <c r="D3914">
        <v>2.9509243999999999</v>
      </c>
      <c r="E3914">
        <f>LN(D3914/参数实验室!$E$53)/参数实验室!$E$55</f>
        <v>0.58366448991211839</v>
      </c>
      <c r="F3914">
        <f t="shared" si="498"/>
        <v>1.359712163286525</v>
      </c>
      <c r="G3914">
        <f>LN(F3914/参数实验室!$E$58)/参数实验室!$E$59</f>
        <v>-2.9256531107806575E-2</v>
      </c>
      <c r="H3914" s="905">
        <f>INDEX(神经网络!$F$10:$BN$70,MATCH(ROUND(G3914*2,1)/2,神经网络!$D$10:$D$70,0),MATCH(ROUND(E3914*2,1)/2,神经网络!$F$8:$BN$8,0))</f>
        <v>2.281936775948886</v>
      </c>
      <c r="I3914">
        <f t="shared" si="490"/>
        <v>66151027.574848741</v>
      </c>
      <c r="J3914">
        <f t="shared" si="491"/>
        <v>22817.810833565967</v>
      </c>
      <c r="K3914">
        <f t="shared" si="492"/>
        <v>2899.0961515702361</v>
      </c>
      <c r="L3914">
        <f>MIN(MAX(L3913*(1+MAX(MIN(((B3914-B3913)/B3913)/($K$7*卓尔金历!$O$8),0),-卓尔金历!$N$11))+MIN(MAX(((B3914-B3913)/B3913)/($K$7*卓尔金历!$O$8),0),卓尔金历!$N$11),0),1)</f>
        <v>1</v>
      </c>
      <c r="M3914">
        <f t="shared" si="493"/>
        <v>4454670.0247754948</v>
      </c>
      <c r="N3914">
        <f t="shared" si="494"/>
        <v>6.4071398052645473E-2</v>
      </c>
      <c r="O3914">
        <f t="shared" si="496"/>
        <v>3.8014176122000566E-2</v>
      </c>
      <c r="P3914">
        <f t="shared" si="497"/>
        <v>1.6854419188271082E-2</v>
      </c>
      <c r="Q3914">
        <f t="shared" si="495"/>
        <v>31125.218285609084</v>
      </c>
    </row>
    <row r="3915" spans="1:17">
      <c r="A3915" s="842">
        <v>44317</v>
      </c>
      <c r="B3915">
        <v>57361.029369999997</v>
      </c>
      <c r="C3915">
        <v>78109.531019999995</v>
      </c>
      <c r="D3915">
        <v>2.9523281300000002</v>
      </c>
      <c r="E3915">
        <f>LN(D3915/参数实验室!$E$53)/参数实验室!$E$55</f>
        <v>0.58422555520416142</v>
      </c>
      <c r="F3915">
        <f t="shared" si="498"/>
        <v>1.3617177355058334</v>
      </c>
      <c r="G3915">
        <f>LN(F3915/参数实验室!$E$58)/参数实验室!$E$59</f>
        <v>-2.8482943017938061E-2</v>
      </c>
      <c r="H3915" s="905">
        <f>INDEX(神经网络!$F$10:$BN$70,MATCH(ROUND(G3915*2,1)/2,神经网络!$D$10:$D$70,0),MATCH(ROUND(E3915*2,1)/2,神经网络!$F$8:$BN$8,0))</f>
        <v>2.281936775948886</v>
      </c>
      <c r="I3915">
        <f t="shared" si="490"/>
        <v>66619096.679262109</v>
      </c>
      <c r="J3915">
        <f t="shared" si="491"/>
        <v>22888.563652687306</v>
      </c>
      <c r="K3915">
        <f t="shared" si="492"/>
        <v>2910.584416311352</v>
      </c>
      <c r="L3915">
        <f>MIN(MAX(L3914*(1+MAX(MIN(((B3915-B3914)/B3914)/($K$7*卓尔金历!$O$8),0),-卓尔金历!$N$11))+MIN(MAX(((B3915-B3914)/B3914)/($K$7*卓尔金历!$O$8),0),卓尔金历!$N$11),0),1)</f>
        <v>1</v>
      </c>
      <c r="M3915">
        <f t="shared" si="493"/>
        <v>4486190.2215947276</v>
      </c>
      <c r="N3915">
        <f t="shared" si="494"/>
        <v>3.1007715699553585E-3</v>
      </c>
      <c r="O3915">
        <f t="shared" si="496"/>
        <v>3.7107623585277458E-2</v>
      </c>
      <c r="P3915">
        <f t="shared" si="497"/>
        <v>1</v>
      </c>
      <c r="Q3915">
        <f t="shared" si="495"/>
        <v>31128.930213902819</v>
      </c>
    </row>
    <row r="3916" spans="1:17">
      <c r="A3916" s="842">
        <v>44318</v>
      </c>
      <c r="B3916">
        <v>56592.86176</v>
      </c>
      <c r="C3916">
        <v>75587.913090000002</v>
      </c>
      <c r="D3916">
        <v>2.8824778499999999</v>
      </c>
      <c r="E3916">
        <f>LN(D3916/参数实验室!$E$53)/参数实验室!$E$55</f>
        <v>0.55597781855424766</v>
      </c>
      <c r="F3916">
        <f t="shared" si="498"/>
        <v>1.3356439441170964</v>
      </c>
      <c r="G3916">
        <f>LN(F3916/参数实验室!$E$58)/参数实验室!$E$59</f>
        <v>-3.8630162942845221E-2</v>
      </c>
      <c r="H3916" s="905">
        <f>INDEX(神经网络!$F$10:$BN$70,MATCH(ROUND(G3916*2,1)/2,神经网络!$D$10:$D$70,0),MATCH(ROUND(E3916*2,1)/2,神经网络!$F$8:$BN$8,0))</f>
        <v>2.201623977016133</v>
      </c>
      <c r="I3916">
        <f t="shared" si="490"/>
        <v>64583267.185441919</v>
      </c>
      <c r="J3916">
        <f t="shared" si="491"/>
        <v>22582.044515382331</v>
      </c>
      <c r="K3916">
        <f t="shared" si="492"/>
        <v>2859.9388838087443</v>
      </c>
      <c r="L3916">
        <f>MIN(MAX(L3915*(1+MAX(MIN(((B3916-B3915)/B3915)/($K$7*卓尔金历!$O$8),0),-卓尔金历!$N$11))+MIN(MAX(((B3916-B3915)/B3915)/($K$7*卓尔金历!$O$8),0),卓尔金历!$N$11),0),1)</f>
        <v>0.60595541333970537</v>
      </c>
      <c r="M3916">
        <f t="shared" si="493"/>
        <v>4349095.6222491125</v>
      </c>
      <c r="N3916">
        <f t="shared" si="494"/>
        <v>-1.3391803083676022E-2</v>
      </c>
      <c r="O3916">
        <f t="shared" si="496"/>
        <v>3.7152908612176017E-2</v>
      </c>
      <c r="P3916">
        <f t="shared" si="497"/>
        <v>1</v>
      </c>
      <c r="Q3916">
        <f t="shared" si="495"/>
        <v>30177.653516987455</v>
      </c>
    </row>
    <row r="3917" spans="1:17">
      <c r="A3917" s="842">
        <v>44319</v>
      </c>
      <c r="B3917">
        <v>57675.944029999999</v>
      </c>
      <c r="C3917">
        <v>73120.58498</v>
      </c>
      <c r="D3917">
        <v>2.9091869199999998</v>
      </c>
      <c r="E3917">
        <f>LN(D3917/参数实验室!$E$53)/参数实验室!$E$55</f>
        <v>0.56685908900330173</v>
      </c>
      <c r="F3917">
        <f t="shared" si="498"/>
        <v>1.2677830629346354</v>
      </c>
      <c r="G3917">
        <f>LN(F3917/参数实验室!$E$58)/参数实验室!$E$59</f>
        <v>-6.5998034249379223E-2</v>
      </c>
      <c r="H3917" s="905">
        <f>INDEX(神经网络!$F$10:$BN$70,MATCH(ROUND(G3917*2,1)/2,神经网络!$D$10:$D$70,0),MATCH(ROUND(E3917*2,1)/2,神经网络!$F$8:$BN$8,0))</f>
        <v>2.201623977016133</v>
      </c>
      <c r="I3917">
        <f t="shared" si="490"/>
        <v>67304482.765380085</v>
      </c>
      <c r="J3917">
        <f t="shared" si="491"/>
        <v>23014.222908104086</v>
      </c>
      <c r="K3917">
        <f t="shared" si="492"/>
        <v>2924.4734021273384</v>
      </c>
      <c r="L3917">
        <f>MIN(MAX(L3916*(1+MAX(MIN(((B3917-B3916)/B3916)/($K$7*卓尔金历!$O$8),0),-卓尔金历!$N$11))+MIN(MAX(((B3917-B3916)/B3916)/($K$7*卓尔金历!$O$8),0),卓尔金历!$N$11),0),1)</f>
        <v>1</v>
      </c>
      <c r="M3917">
        <f t="shared" si="493"/>
        <v>4460136.4174468266</v>
      </c>
      <c r="N3917">
        <f t="shared" si="494"/>
        <v>1.9138142803118055E-2</v>
      </c>
      <c r="O3917">
        <f t="shared" si="496"/>
        <v>3.7409428936312966E-2</v>
      </c>
      <c r="P3917">
        <f t="shared" si="497"/>
        <v>0.73229368721330135</v>
      </c>
      <c r="Q3917">
        <f t="shared" si="495"/>
        <v>31449.188768999502</v>
      </c>
    </row>
    <row r="3918" spans="1:17">
      <c r="A3918" s="842">
        <v>44320</v>
      </c>
      <c r="B3918">
        <v>53992.819280000003</v>
      </c>
      <c r="C3918">
        <v>71318.434150000001</v>
      </c>
      <c r="D3918">
        <v>2.7267630700000001</v>
      </c>
      <c r="E3918">
        <f>LN(D3918/参数实验室!$E$53)/参数实验室!$E$55</f>
        <v>0.49046013748825096</v>
      </c>
      <c r="F3918">
        <f t="shared" si="498"/>
        <v>1.3208873902314959</v>
      </c>
      <c r="G3918">
        <f>LN(F3918/参数实验室!$E$58)/参数实验室!$E$59</f>
        <v>-4.4461162585498044E-2</v>
      </c>
      <c r="H3918" s="905">
        <f>INDEX(神经网络!$F$10:$BN$70,MATCH(ROUND(G3918*2,1)/2,神经网络!$D$10:$D$70,0),MATCH(ROUND(E3918*2,1)/2,神经网络!$F$8:$BN$8,0))</f>
        <v>2.1129284620386226</v>
      </c>
      <c r="I3918">
        <f t="shared" si="490"/>
        <v>57841918.226201296</v>
      </c>
      <c r="J3918">
        <f t="shared" si="491"/>
        <v>21544.55898806898</v>
      </c>
      <c r="K3918">
        <f t="shared" si="492"/>
        <v>2684.7575881331891</v>
      </c>
      <c r="L3918">
        <f>MIN(MAX(L3917*(1+MAX(MIN(((B3918-B3917)/B3917)/($K$7*卓尔金历!$O$8),0),-卓尔金历!$N$11))+MIN(MAX(((B3918-B3917)/B3917)/($K$7*卓尔金历!$O$8),0),卓尔金历!$N$11),0),1)</f>
        <v>0</v>
      </c>
      <c r="M3918">
        <f t="shared" si="493"/>
        <v>3833070.7753148698</v>
      </c>
      <c r="N3918">
        <f t="shared" si="494"/>
        <v>-6.3858941746739811E-2</v>
      </c>
      <c r="O3918">
        <f t="shared" si="496"/>
        <v>3.7485667418517624E-2</v>
      </c>
      <c r="P3918">
        <f t="shared" si="497"/>
        <v>1.7480754345417886E-2</v>
      </c>
      <c r="Q3918">
        <f t="shared" si="495"/>
        <v>28211.317328207359</v>
      </c>
    </row>
    <row r="3919" spans="1:17">
      <c r="A3919" s="842">
        <v>44321</v>
      </c>
      <c r="B3919">
        <v>57515.848239999999</v>
      </c>
      <c r="C3919">
        <v>71279.285269999993</v>
      </c>
      <c r="D3919">
        <v>2.9006800899999998</v>
      </c>
      <c r="E3919">
        <f>LN(D3919/参数实验室!$E$53)/参数实验室!$E$55</f>
        <v>0.56340428790607722</v>
      </c>
      <c r="F3919">
        <f t="shared" si="498"/>
        <v>1.2392981665256579</v>
      </c>
      <c r="G3919">
        <f>LN(F3919/参数实验室!$E$58)/参数实验室!$E$59</f>
        <v>-7.7925096075098232E-2</v>
      </c>
      <c r="H3919" s="905">
        <f>INDEX(神经网络!$F$10:$BN$70,MATCH(ROUND(G3919*2,1)/2,神经网络!$D$10:$D$70,0),MATCH(ROUND(E3919*2,1)/2,神经网络!$F$8:$BN$8,0))</f>
        <v>2.1562203275328176</v>
      </c>
      <c r="I3919">
        <f t="shared" si="490"/>
        <v>65816495.826358207</v>
      </c>
      <c r="J3919">
        <f t="shared" si="491"/>
        <v>22950.340465264613</v>
      </c>
      <c r="K3919">
        <f t="shared" si="492"/>
        <v>2867.7786251568514</v>
      </c>
      <c r="L3919">
        <f>MIN(MAX(L3918*(1+MAX(MIN(((B3919-B3918)/B3918)/($K$7*卓尔金历!$O$8),0),-卓尔金历!$N$11))+MIN(MAX(((B3919-B3918)/B3918)/($K$7*卓尔金历!$O$8),0),卓尔金历!$N$11),0),1)</f>
        <v>1</v>
      </c>
      <c r="M3919">
        <f t="shared" si="493"/>
        <v>3833070.7753148698</v>
      </c>
      <c r="N3919">
        <f t="shared" si="494"/>
        <v>6.5249953734218047E-2</v>
      </c>
      <c r="O3919">
        <f t="shared" si="496"/>
        <v>4.0508112844382299E-2</v>
      </c>
      <c r="P3919">
        <f t="shared" si="497"/>
        <v>1.9615385117524149E-2</v>
      </c>
      <c r="Q3919">
        <f t="shared" si="495"/>
        <v>28279.307875513918</v>
      </c>
    </row>
    <row r="3920" spans="1:17">
      <c r="A3920" s="842">
        <v>44322</v>
      </c>
      <c r="B3920">
        <v>57100.399259999998</v>
      </c>
      <c r="C3920">
        <v>69982.502139999997</v>
      </c>
      <c r="D3920">
        <v>2.8456443980000001</v>
      </c>
      <c r="E3920">
        <f>LN(D3920/参数实验室!$E$53)/参数实验室!$E$55</f>
        <v>0.54080531296081491</v>
      </c>
      <c r="F3920">
        <f t="shared" si="498"/>
        <v>1.2256044274111437</v>
      </c>
      <c r="G3920">
        <f>LN(F3920/参数实验室!$E$58)/参数实验室!$E$59</f>
        <v>-8.3756797740687353E-2</v>
      </c>
      <c r="H3920" s="905">
        <f>INDEX(神经网络!$F$10:$BN$70,MATCH(ROUND(G3920*2,1)/2,神经网络!$D$10:$D$70,0),MATCH(ROUND(E3920*2,1)/2,神经网络!$F$8:$BN$8,0))</f>
        <v>2.1562203275328176</v>
      </c>
      <c r="I3920">
        <f t="shared" si="490"/>
        <v>64791415.118889064</v>
      </c>
      <c r="J3920">
        <f t="shared" si="491"/>
        <v>22784.565364510454</v>
      </c>
      <c r="K3920">
        <f t="shared" si="492"/>
        <v>2843.6537665892474</v>
      </c>
      <c r="L3920">
        <f>MIN(MAX(L3919*(1+MAX(MIN(((B3920-B3919)/B3919)/($K$7*卓尔金历!$O$8),0),-卓尔金历!$N$11))+MIN(MAX(((B3920-B3919)/B3919)/($K$7*卓尔金历!$O$8),0),卓尔金历!$N$11),0),1)</f>
        <v>0.78746205418963888</v>
      </c>
      <c r="M3920">
        <f t="shared" si="493"/>
        <v>3773371.3511385149</v>
      </c>
      <c r="N3920">
        <f t="shared" si="494"/>
        <v>-7.2232087800640776E-3</v>
      </c>
      <c r="O3920">
        <f t="shared" si="496"/>
        <v>4.0515730626763072E-2</v>
      </c>
      <c r="P3920">
        <f t="shared" si="497"/>
        <v>1</v>
      </c>
      <c r="Q3920">
        <f t="shared" si="495"/>
        <v>28270.66836934198</v>
      </c>
    </row>
    <row r="3921" spans="1:17">
      <c r="A3921" s="842">
        <v>44323</v>
      </c>
      <c r="B3921">
        <v>57465.155729999999</v>
      </c>
      <c r="C3921">
        <v>69254.132670000006</v>
      </c>
      <c r="D3921">
        <v>2.86911512</v>
      </c>
      <c r="E3921">
        <f>LN(D3921/参数实验室!$E$53)/参数实验室!$E$55</f>
        <v>0.55049594509313482</v>
      </c>
      <c r="F3921">
        <f t="shared" si="498"/>
        <v>1.2051500042110825</v>
      </c>
      <c r="G3921">
        <f>LN(F3921/参数实验室!$E$58)/参数实验室!$E$59</f>
        <v>-9.2590137695435545E-2</v>
      </c>
      <c r="H3921" s="905">
        <f>INDEX(神经网络!$F$10:$BN$70,MATCH(ROUND(G3921*2,1)/2,神经网络!$D$10:$D$70,0),MATCH(ROUND(E3921*2,1)/2,神经网络!$F$8:$BN$8,0))</f>
        <v>2.1562203275328176</v>
      </c>
      <c r="I3921">
        <f t="shared" si="490"/>
        <v>65683845.734391466</v>
      </c>
      <c r="J3921">
        <f t="shared" si="491"/>
        <v>22930.112816727047</v>
      </c>
      <c r="K3921">
        <f t="shared" si="492"/>
        <v>2864.5234438827729</v>
      </c>
      <c r="L3921">
        <f>MIN(MAX(L3920*(1+MAX(MIN(((B3921-B3920)/B3920)/($K$7*卓尔金历!$O$8),0),-卓尔金历!$N$11))+MIN(MAX(((B3921-B3920)/B3920)/($K$7*卓尔金历!$O$8),0),卓尔金历!$N$11),0),1)</f>
        <v>0.97542410289928194</v>
      </c>
      <c r="M3921">
        <f t="shared" si="493"/>
        <v>3814298.9417173071</v>
      </c>
      <c r="N3921">
        <f t="shared" si="494"/>
        <v>6.3879845802675443E-3</v>
      </c>
      <c r="O3921">
        <f t="shared" si="496"/>
        <v>4.0397591671440788E-2</v>
      </c>
      <c r="P3921">
        <f t="shared" si="497"/>
        <v>1</v>
      </c>
      <c r="Q3921">
        <f t="shared" si="495"/>
        <v>28660.065790701294</v>
      </c>
    </row>
    <row r="3922" spans="1:17">
      <c r="A3922" s="842">
        <v>44324</v>
      </c>
      <c r="B3922">
        <v>57597.641889999999</v>
      </c>
      <c r="C3922">
        <v>67482.453070000003</v>
      </c>
      <c r="D3922">
        <v>2.9338916199999998</v>
      </c>
      <c r="E3922">
        <f>LN(D3922/参数实验室!$E$53)/参数实验室!$E$55</f>
        <v>0.57683520807781741</v>
      </c>
      <c r="F3922">
        <f t="shared" si="498"/>
        <v>1.1716183311615087</v>
      </c>
      <c r="G3922">
        <f>LN(F3922/参数实验室!$E$58)/参数实验室!$E$59</f>
        <v>-0.10740050157454337</v>
      </c>
      <c r="H3922" s="905">
        <f>INDEX(神经网络!$F$10:$BN$70,MATCH(ROUND(G3922*2,1)/2,神经网络!$D$10:$D$70,0),MATCH(ROUND(E3922*2,1)/2,神经网络!$F$8:$BN$8,0))</f>
        <v>2.2393485616600679</v>
      </c>
      <c r="I3922">
        <f t="shared" si="490"/>
        <v>66010371.632808417</v>
      </c>
      <c r="J3922">
        <f t="shared" si="491"/>
        <v>22982.978288974762</v>
      </c>
      <c r="K3922">
        <f t="shared" si="492"/>
        <v>2872.1417565135353</v>
      </c>
      <c r="L3922">
        <f>MIN(MAX(L3921*(1+MAX(MIN(((B3922-B3921)/B3921)/($K$7*卓尔金历!$O$8),0),-卓尔金历!$N$11))+MIN(MAX(((B3922-B3921)/B3921)/($K$7*卓尔金历!$O$8),0),卓尔金历!$N$11),0),1)</f>
        <v>1</v>
      </c>
      <c r="M3922">
        <f t="shared" si="493"/>
        <v>3832794.4925913964</v>
      </c>
      <c r="N3922">
        <f t="shared" si="494"/>
        <v>2.3055042367323693E-3</v>
      </c>
      <c r="O3922">
        <f t="shared" si="496"/>
        <v>4.0240976928149846E-2</v>
      </c>
      <c r="P3922">
        <f t="shared" si="497"/>
        <v>1</v>
      </c>
      <c r="Q3922">
        <f t="shared" si="495"/>
        <v>28802.539996137439</v>
      </c>
    </row>
    <row r="3923" spans="1:17">
      <c r="A3923" s="842">
        <v>44325</v>
      </c>
      <c r="B3923">
        <v>57426.167090000003</v>
      </c>
      <c r="C3923">
        <v>65909.507419999994</v>
      </c>
      <c r="D3923">
        <v>2.9047247199999999</v>
      </c>
      <c r="E3923">
        <f>LN(D3923/参数实验室!$E$53)/参数实验室!$E$55</f>
        <v>0.56504815815849818</v>
      </c>
      <c r="F3923">
        <f t="shared" si="498"/>
        <v>1.1477260412784411</v>
      </c>
      <c r="G3923">
        <f>LN(F3923/参数实验室!$E$58)/参数实验室!$E$59</f>
        <v>-0.11821425453749254</v>
      </c>
      <c r="H3923" s="905">
        <f>INDEX(神经网络!$F$10:$BN$70,MATCH(ROUND(G3923*2,1)/2,神经网络!$D$10:$D$70,0),MATCH(ROUND(E3923*2,1)/2,神经网络!$F$8:$BN$8,0))</f>
        <v>2.1562203275328176</v>
      </c>
      <c r="I3923">
        <f t="shared" si="490"/>
        <v>65570293.815807745</v>
      </c>
      <c r="J3923">
        <f t="shared" si="491"/>
        <v>22914.555321016582</v>
      </c>
      <c r="K3923">
        <f t="shared" si="492"/>
        <v>2861.5128200052186</v>
      </c>
      <c r="L3923">
        <f>MIN(MAX(L3922*(1+MAX(MIN(((B3923-B3922)/B3922)/($K$7*卓尔金历!$O$8),0),-卓尔金历!$N$11))+MIN(MAX(((B3923-B3922)/B3922)/($K$7*卓尔金历!$O$8),0),卓尔金历!$N$11),0),1)</f>
        <v>0.91240044246360719</v>
      </c>
      <c r="M3923">
        <f t="shared" si="493"/>
        <v>3807242.0257352111</v>
      </c>
      <c r="N3923">
        <f t="shared" si="494"/>
        <v>-2.9771149368836829E-3</v>
      </c>
      <c r="O3923">
        <f t="shared" si="496"/>
        <v>3.6185269890547746E-2</v>
      </c>
      <c r="P3923">
        <f t="shared" si="497"/>
        <v>1</v>
      </c>
      <c r="Q3923">
        <f t="shared" si="495"/>
        <v>28610.519278604093</v>
      </c>
    </row>
    <row r="3924" spans="1:17">
      <c r="A3924" s="842">
        <v>44326</v>
      </c>
      <c r="B3924">
        <v>58150.691400000003</v>
      </c>
      <c r="C3924">
        <v>64876.911800000002</v>
      </c>
      <c r="D3924">
        <v>2.7820887399999998</v>
      </c>
      <c r="E3924">
        <f>LN(D3924/参数实验室!$E$53)/参数实验室!$E$55</f>
        <v>0.51415757408742857</v>
      </c>
      <c r="F3924">
        <f t="shared" si="498"/>
        <v>1.1156687949543451</v>
      </c>
      <c r="G3924">
        <f>LN(F3924/参数实验室!$E$58)/参数实验室!$E$59</f>
        <v>-0.13308262859960815</v>
      </c>
      <c r="H3924" s="905">
        <f>INDEX(神经网络!$F$10:$BN$70,MATCH(ROUND(G3924*2,1)/2,神经网络!$D$10:$D$70,0),MATCH(ROUND(E3924*2,1)/2,神经网络!$F$8:$BN$8,0))</f>
        <v>2.0154981397598424</v>
      </c>
      <c r="I3924">
        <f t="shared" si="490"/>
        <v>67354082.470552266</v>
      </c>
      <c r="J3924">
        <f t="shared" si="491"/>
        <v>23203.659630501435</v>
      </c>
      <c r="K3924">
        <f t="shared" si="492"/>
        <v>2902.7353246474395</v>
      </c>
      <c r="L3924">
        <f>MIN(MAX(L3923*(1+MAX(MIN(((B3924-B3923)/B3923)/($K$7*卓尔金历!$O$8),0),-卓尔金历!$N$11))+MIN(MAX(((B3924-B3923)/B3923)/($K$7*卓尔金历!$O$8),0),卓尔金历!$N$11),0),1)</f>
        <v>1</v>
      </c>
      <c r="M3924">
        <f t="shared" si="493"/>
        <v>3901742.1197592025</v>
      </c>
      <c r="N3924">
        <f t="shared" si="494"/>
        <v>1.2616623165263748E-2</v>
      </c>
      <c r="O3924">
        <f t="shared" si="496"/>
        <v>3.6027843907811212E-2</v>
      </c>
      <c r="P3924">
        <f t="shared" si="497"/>
        <v>1</v>
      </c>
      <c r="Q3924">
        <f t="shared" si="495"/>
        <v>29388.846120312097</v>
      </c>
    </row>
    <row r="3925" spans="1:17">
      <c r="A3925" s="842">
        <v>44327</v>
      </c>
      <c r="B3925">
        <v>56017.555690000001</v>
      </c>
      <c r="C3925">
        <v>63689.5841</v>
      </c>
      <c r="D3925">
        <v>2.8128063600000002</v>
      </c>
      <c r="E3925">
        <f>LN(D3925/参数实验室!$E$53)/参数实验室!$E$55</f>
        <v>0.52711208898877182</v>
      </c>
      <c r="F3925">
        <f t="shared" si="498"/>
        <v>1.1369575718808018</v>
      </c>
      <c r="G3925">
        <f>LN(F3925/参数实验室!$E$58)/参数实验室!$E$59</f>
        <v>-0.12316191251709548</v>
      </c>
      <c r="H3925" s="905">
        <f>INDEX(神经网络!$F$10:$BN$70,MATCH(ROUND(G3925*2,1)/2,神经网络!$D$10:$D$70,0),MATCH(ROUND(E3925*2,1)/2,神经网络!$F$8:$BN$8,0))</f>
        <v>2.1562203275328176</v>
      </c>
      <c r="I3925">
        <f t="shared" si="490"/>
        <v>62374305.076694071</v>
      </c>
      <c r="J3925">
        <f t="shared" si="491"/>
        <v>22352.482219384565</v>
      </c>
      <c r="K3925">
        <f t="shared" si="492"/>
        <v>2790.4867327263414</v>
      </c>
      <c r="L3925">
        <f>MIN(MAX(L3924*(1+MAX(MIN(((B3925-B3924)/B3924)/($K$7*卓尔金历!$O$8),0),-卓尔金历!$N$11))+MIN(MAX(((B3925-B3924)/B3924)/($K$7*卓尔金历!$O$8),0),卓尔金历!$N$11),0),1)</f>
        <v>0</v>
      </c>
      <c r="M3925">
        <f t="shared" si="493"/>
        <v>3613269.5210397993</v>
      </c>
      <c r="N3925">
        <f t="shared" si="494"/>
        <v>-3.6682895054967517E-2</v>
      </c>
      <c r="O3925">
        <f t="shared" si="496"/>
        <v>3.6947714549940461E-2</v>
      </c>
      <c r="P3925">
        <f t="shared" si="497"/>
        <v>4.3480221523013465E-2</v>
      </c>
      <c r="Q3925">
        <f t="shared" si="495"/>
        <v>27216.002156392129</v>
      </c>
    </row>
    <row r="3926" spans="1:17">
      <c r="A3926" s="842">
        <v>44328</v>
      </c>
      <c r="B3926">
        <v>55562.536500000002</v>
      </c>
      <c r="C3926">
        <v>62488.411489999999</v>
      </c>
      <c r="D3926">
        <v>2.528710163</v>
      </c>
      <c r="E3926">
        <f>LN(D3926/参数实验室!$E$53)/参数实验室!$E$55</f>
        <v>0.40149982797584893</v>
      </c>
      <c r="F3926">
        <f t="shared" si="498"/>
        <v>1.1246500866640601</v>
      </c>
      <c r="G3926">
        <f>LN(F3926/参数实验室!$E$58)/参数实验室!$E$59</f>
        <v>-0.12887439506828333</v>
      </c>
      <c r="H3926" s="905">
        <f>INDEX(神经网络!$F$10:$BN$70,MATCH(ROUND(G3926*2,1)/2,神经网络!$D$10:$D$70,0),MATCH(ROUND(E3926*2,1)/2,神经网络!$F$8:$BN$8,0))</f>
        <v>1.8156656120124361</v>
      </c>
      <c r="I3926">
        <f t="shared" si="490"/>
        <v>61281847.91894187</v>
      </c>
      <c r="J3926">
        <f t="shared" si="491"/>
        <v>22170.917561150658</v>
      </c>
      <c r="K3926">
        <f t="shared" si="492"/>
        <v>2764.0645791910733</v>
      </c>
      <c r="L3926">
        <f>MIN(MAX(L3925*(1+MAX(MIN(((B3926-B3925)/B3925)/($K$7*卓尔金历!$O$8),0),-卓尔金历!$N$11))+MIN(MAX(((B3926-B3925)/B3925)/($K$7*卓尔金历!$O$8),0),卓尔金历!$N$11),0),1)</f>
        <v>0</v>
      </c>
      <c r="M3926">
        <f t="shared" si="493"/>
        <v>3613269.5210397993</v>
      </c>
      <c r="N3926">
        <f t="shared" si="494"/>
        <v>-8.1227962269197519E-3</v>
      </c>
      <c r="O3926">
        <f t="shared" si="496"/>
        <v>3.6898361326920301E-2</v>
      </c>
      <c r="P3926">
        <f t="shared" si="497"/>
        <v>1</v>
      </c>
      <c r="Q3926">
        <f t="shared" si="495"/>
        <v>27195.276190785207</v>
      </c>
    </row>
    <row r="3927" spans="1:17">
      <c r="A3927" s="842">
        <v>44329</v>
      </c>
      <c r="B3927">
        <v>49549.070449999999</v>
      </c>
      <c r="C3927">
        <v>61693.455620000001</v>
      </c>
      <c r="D3927">
        <v>2.4489477000000002</v>
      </c>
      <c r="E3927">
        <f>LN(D3927/参数实验室!$E$53)/参数实验室!$E$55</f>
        <v>0.36368763502298085</v>
      </c>
      <c r="F3927">
        <f t="shared" si="498"/>
        <v>1.2450981433093666</v>
      </c>
      <c r="G3927">
        <f>LN(F3927/参数实验室!$E$58)/参数实验室!$E$59</f>
        <v>-7.5474483197396205E-2</v>
      </c>
      <c r="H3927" s="905">
        <f>INDEX(神经网络!$F$10:$BN$70,MATCH(ROUND(G3927*2,1)/2,神经网络!$D$10:$D$70,0),MATCH(ROUND(E3927*2,1)/2,神经网络!$F$8:$BN$8,0))</f>
        <v>1.7601723963292604</v>
      </c>
      <c r="I3927">
        <f t="shared" si="490"/>
        <v>49239518.010939725</v>
      </c>
      <c r="J3927">
        <f t="shared" si="491"/>
        <v>19771.385998164355</v>
      </c>
      <c r="K3927">
        <f t="shared" si="492"/>
        <v>2490.4434122884099</v>
      </c>
      <c r="L3927">
        <f>MIN(MAX(L3926*(1+MAX(MIN(((B3927-B3926)/B3926)/($K$7*卓尔金历!$O$8),0),-卓尔金历!$N$11))+MIN(MAX(((B3927-B3926)/B3926)/($K$7*卓尔金历!$O$8),0),卓尔金历!$N$11),0),1)</f>
        <v>0</v>
      </c>
      <c r="M3927">
        <f t="shared" si="493"/>
        <v>3613269.5210397993</v>
      </c>
      <c r="N3927">
        <f t="shared" si="494"/>
        <v>-0.10822878919503616</v>
      </c>
      <c r="O3927">
        <f t="shared" si="496"/>
        <v>4.3276127902918279E-2</v>
      </c>
      <c r="P3927">
        <f t="shared" si="497"/>
        <v>3.0756171332157961E-3</v>
      </c>
      <c r="Q3927">
        <f t="shared" si="495"/>
        <v>21851.206144760297</v>
      </c>
    </row>
    <row r="3928" spans="1:17">
      <c r="A3928" s="842">
        <v>44330</v>
      </c>
      <c r="B3928">
        <v>51189.057159999997</v>
      </c>
      <c r="C3928">
        <v>61744.268859999996</v>
      </c>
      <c r="D3928">
        <v>2.4793401799999999</v>
      </c>
      <c r="E3928">
        <f>LN(D3928/参数实验室!$E$53)/参数实验室!$E$55</f>
        <v>0.37823876608516344</v>
      </c>
      <c r="F3928">
        <f t="shared" si="498"/>
        <v>1.2062005492112877</v>
      </c>
      <c r="G3928">
        <f>LN(F3928/参数实验室!$E$58)/参数实验室!$E$59</f>
        <v>-9.2132814868690571E-2</v>
      </c>
      <c r="H3928" s="905">
        <f>INDEX(神经网络!$F$10:$BN$70,MATCH(ROUND(G3928*2,1)/2,神经网络!$D$10:$D$70,0),MATCH(ROUND(E3928*2,1)/2,神经网络!$F$8:$BN$8,0))</f>
        <v>1.8682522971890045</v>
      </c>
      <c r="I3928">
        <f t="shared" ref="I3928:I3985" si="499">I3927*(1+(B3928-B3927)/B3927*H3927)</f>
        <v>52108143.257367149</v>
      </c>
      <c r="J3928">
        <f t="shared" ref="J3928:J3985" si="500">J3927*B3928/B3927</f>
        <v>20425.783951159043</v>
      </c>
      <c r="K3928">
        <f t="shared" ref="K3928:K3985" si="501">I3928/J3928</f>
        <v>2551.0963682943643</v>
      </c>
      <c r="L3928">
        <f>MIN(MAX(L3927*(1+MAX(MIN(((B3928-B3927)/B3927)/($K$7*卓尔金历!$O$8),0),-卓尔金历!$N$11))+MIN(MAX(((B3928-B3927)/B3927)/($K$7*卓尔金历!$O$8),0),卓尔金历!$N$11),0),1)</f>
        <v>0.97389273940153653</v>
      </c>
      <c r="M3928">
        <f t="shared" ref="M3928:M3985" si="502">M3927*(1+(B3928-B3927)/B3927*H3927*L3927)</f>
        <v>3613269.5210397993</v>
      </c>
      <c r="N3928">
        <f t="shared" ref="N3928:N3985" si="503">(B3928-B3927)/B3927</f>
        <v>3.3098233631948942E-2</v>
      </c>
      <c r="O3928">
        <f t="shared" si="496"/>
        <v>3.950441195911978E-2</v>
      </c>
      <c r="P3928">
        <f t="shared" si="497"/>
        <v>0.22786552347189304</v>
      </c>
      <c r="Q3928">
        <f t="shared" ref="Q3928:Q3985" si="504">Q3927*(1+(B3928-B3927)/B3927*H3927*P3927)</f>
        <v>21855.121468781672</v>
      </c>
    </row>
    <row r="3929" spans="1:17">
      <c r="A3929" s="842">
        <v>44331</v>
      </c>
      <c r="B3929">
        <v>49020.077319999997</v>
      </c>
      <c r="C3929">
        <v>63861.235849999997</v>
      </c>
      <c r="D3929">
        <v>2.3338139600000001</v>
      </c>
      <c r="E3929">
        <f>LN(D3929/参数实验室!$E$53)/参数实验室!$E$55</f>
        <v>0.30687708939728342</v>
      </c>
      <c r="F3929">
        <f t="shared" si="498"/>
        <v>1.3027567344114503</v>
      </c>
      <c r="G3929">
        <f>LN(F3929/参数实验室!$E$58)/参数实验室!$E$59</f>
        <v>-5.1715271024428022E-2</v>
      </c>
      <c r="H3929" s="905">
        <f>INDEX(神经网络!$F$10:$BN$70,MATCH(ROUND(G3929*2,1)/2,神经网络!$D$10:$D$70,0),MATCH(ROUND(E3929*2,1)/2,神经网络!$F$8:$BN$8,0))</f>
        <v>1.708157539361546</v>
      </c>
      <c r="I3929">
        <f t="shared" si="499"/>
        <v>47983185.47222466</v>
      </c>
      <c r="J3929">
        <f t="shared" si="500"/>
        <v>19560.303786760182</v>
      </c>
      <c r="K3929">
        <f t="shared" si="501"/>
        <v>2453.089992636164</v>
      </c>
      <c r="L3929">
        <f>MIN(MAX(L3928*(1+MAX(MIN(((B3929-B3928)/B3928)/($K$7*卓尔金历!$O$8),0),-卓尔金历!$N$11))+MIN(MAX(((B3929-B3928)/B3928)/($K$7*卓尔金历!$O$8),0),卓尔金历!$N$11),0),1)</f>
        <v>0</v>
      </c>
      <c r="M3929">
        <f t="shared" si="502"/>
        <v>3334705.2608615775</v>
      </c>
      <c r="N3929">
        <f t="shared" si="503"/>
        <v>-4.2371943542942964E-2</v>
      </c>
      <c r="O3929">
        <f t="shared" si="496"/>
        <v>4.0591887065361092E-2</v>
      </c>
      <c r="P3929">
        <f t="shared" si="497"/>
        <v>3.7808953166318923E-2</v>
      </c>
      <c r="Q3929">
        <f t="shared" si="504"/>
        <v>21460.895022634981</v>
      </c>
    </row>
    <row r="3930" spans="1:17">
      <c r="A3930" s="842">
        <v>44332</v>
      </c>
      <c r="B3930">
        <v>47766.593910000003</v>
      </c>
      <c r="C3930">
        <v>62610.45923</v>
      </c>
      <c r="D3930">
        <v>2.2838577999999998</v>
      </c>
      <c r="E3930">
        <f>LN(D3930/参数实验室!$E$53)/参数实验室!$E$55</f>
        <v>0.2813498348342362</v>
      </c>
      <c r="F3930">
        <f t="shared" si="498"/>
        <v>1.3107582958074893</v>
      </c>
      <c r="G3930">
        <f>LN(F3930/参数实验室!$E$58)/参数实验室!$E$59</f>
        <v>-4.8501465155371015E-2</v>
      </c>
      <c r="H3930" s="905">
        <f>INDEX(神经网络!$F$10:$BN$70,MATCH(ROUND(G3930*2,1)/2,神经网络!$D$10:$D$70,0),MATCH(ROUND(E3930*2,1)/2,神经网络!$F$8:$BN$8,0))</f>
        <v>1.708157539361546</v>
      </c>
      <c r="I3930">
        <f t="shared" si="499"/>
        <v>45887328.716642484</v>
      </c>
      <c r="J3930">
        <f t="shared" si="500"/>
        <v>19060.13084473872</v>
      </c>
      <c r="K3930">
        <f t="shared" si="501"/>
        <v>2407.5033424709691</v>
      </c>
      <c r="L3930">
        <f>MIN(MAX(L3929*(1+MAX(MIN(((B3930-B3929)/B3929)/($K$7*卓尔金历!$O$8),0),-卓尔金历!$N$11))+MIN(MAX(((B3930-B3929)/B3929)/($K$7*卓尔金历!$O$8),0),卓尔金历!$N$11),0),1)</f>
        <v>0</v>
      </c>
      <c r="M3930">
        <f t="shared" si="502"/>
        <v>3334705.2608615775</v>
      </c>
      <c r="N3930">
        <f t="shared" si="503"/>
        <v>-2.5570816663901451E-2</v>
      </c>
      <c r="O3930">
        <f t="shared" si="496"/>
        <v>4.0944432083337243E-2</v>
      </c>
      <c r="P3930">
        <f t="shared" si="497"/>
        <v>0.53046519569878825</v>
      </c>
      <c r="Q3930">
        <f t="shared" si="504"/>
        <v>21425.453285202173</v>
      </c>
    </row>
    <row r="3931" spans="1:17">
      <c r="A3931" s="842">
        <v>44333</v>
      </c>
      <c r="B3931">
        <v>43225.998740000003</v>
      </c>
      <c r="C3931">
        <v>61349.796470000001</v>
      </c>
      <c r="D3931">
        <v>2.1642888199999999</v>
      </c>
      <c r="E3931">
        <f>LN(D3931/参数实验室!$E$53)/参数实验室!$E$55</f>
        <v>0.21790953286657094</v>
      </c>
      <c r="F3931">
        <f t="shared" si="498"/>
        <v>1.4192800226320461</v>
      </c>
      <c r="G3931">
        <f>LN(F3931/参数实验室!$E$58)/参数实验室!$E$59</f>
        <v>-6.7525301509156633E-3</v>
      </c>
      <c r="H3931" s="905">
        <f>INDEX(神经网络!$F$10:$BN$70,MATCH(ROUND(G3931*2,1)/2,神经网络!$D$10:$D$70,0),MATCH(ROUND(E3931*2,1)/2,神经网络!$F$8:$BN$8,0))</f>
        <v>1.5367250613629437</v>
      </c>
      <c r="I3931">
        <f t="shared" si="499"/>
        <v>38436420.609143913</v>
      </c>
      <c r="J3931">
        <f t="shared" si="500"/>
        <v>17248.313610789566</v>
      </c>
      <c r="K3931">
        <f t="shared" si="501"/>
        <v>2228.4161499185793</v>
      </c>
      <c r="L3931">
        <f>MIN(MAX(L3930*(1+MAX(MIN(((B3931-B3930)/B3930)/($K$7*卓尔金历!$O$8),0),-卓尔金历!$N$11))+MIN(MAX(((B3931-B3930)/B3930)/($K$7*卓尔金历!$O$8),0),卓尔金历!$N$11),0),1)</f>
        <v>0</v>
      </c>
      <c r="M3931">
        <f t="shared" si="502"/>
        <v>3334705.2608615775</v>
      </c>
      <c r="N3931">
        <f t="shared" si="503"/>
        <v>-9.5057964119342836E-2</v>
      </c>
      <c r="O3931">
        <f t="shared" si="496"/>
        <v>4.2668078066271015E-2</v>
      </c>
      <c r="P3931">
        <f t="shared" si="497"/>
        <v>8.1464761830216843E-3</v>
      </c>
      <c r="Q3931">
        <f t="shared" si="504"/>
        <v>19579.99877551767</v>
      </c>
    </row>
    <row r="3932" spans="1:17">
      <c r="A3932" s="842">
        <v>44334</v>
      </c>
      <c r="B3932">
        <v>42993.14791</v>
      </c>
      <c r="C3932">
        <v>62368.565210000001</v>
      </c>
      <c r="D3932">
        <v>2.1317976299999999</v>
      </c>
      <c r="E3932">
        <f>LN(D3932/参数实验室!$E$53)/参数实验室!$E$55</f>
        <v>0.20006430646732792</v>
      </c>
      <c r="F3932">
        <f t="shared" si="498"/>
        <v>1.4506629135544962</v>
      </c>
      <c r="G3932">
        <f>LN(F3932/参数实验室!$E$58)/参数实验室!$E$59</f>
        <v>4.726509063519185E-3</v>
      </c>
      <c r="H3932" s="905">
        <f>INDEX(神经网络!$F$10:$BN$70,MATCH(ROUND(G3932*2,1)/2,神经网络!$D$10:$D$70,0),MATCH(ROUND(E3932*2,1)/2,神经网络!$F$8:$BN$8,0))</f>
        <v>1.5367250613629437</v>
      </c>
      <c r="I3932">
        <f t="shared" si="499"/>
        <v>38118241.350940473</v>
      </c>
      <c r="J3932">
        <f t="shared" si="500"/>
        <v>17155.399988029101</v>
      </c>
      <c r="K3932">
        <f t="shared" si="501"/>
        <v>2221.9383621214938</v>
      </c>
      <c r="L3932">
        <f>MIN(MAX(L3931*(1+MAX(MIN(((B3932-B3931)/B3931)/($K$7*卓尔金历!$O$8),0),-卓尔金历!$N$11))+MIN(MAX(((B3932-B3931)/B3931)/($K$7*卓尔金历!$O$8),0),卓尔金历!$N$11),0),1)</f>
        <v>0</v>
      </c>
      <c r="M3932">
        <f t="shared" si="502"/>
        <v>3334705.2608615775</v>
      </c>
      <c r="N3932">
        <f t="shared" si="503"/>
        <v>-5.386823596617794E-3</v>
      </c>
      <c r="O3932">
        <f t="shared" si="496"/>
        <v>4.1879611190358358E-2</v>
      </c>
      <c r="P3932">
        <f t="shared" si="497"/>
        <v>1</v>
      </c>
      <c r="Q3932">
        <f t="shared" si="504"/>
        <v>19578.678357687266</v>
      </c>
    </row>
    <row r="3933" spans="1:17">
      <c r="A3933" s="842">
        <v>44335</v>
      </c>
      <c r="B3933">
        <v>37706.318950000001</v>
      </c>
      <c r="C3933">
        <v>61197.809719999997</v>
      </c>
      <c r="D3933">
        <v>1.88892076</v>
      </c>
      <c r="E3933">
        <f>LN(D3933/参数实验室!$E$53)/参数实验室!$E$55</f>
        <v>5.7361422482205084E-2</v>
      </c>
      <c r="F3933">
        <f t="shared" si="498"/>
        <v>1.6230120421235124</v>
      </c>
      <c r="G3933">
        <f>LN(F3933/参数实验室!$E$58)/参数实验室!$E$59</f>
        <v>6.3648237580475817E-2</v>
      </c>
      <c r="H3933" s="905">
        <f>INDEX(神经网络!$F$10:$BN$70,MATCH(ROUND(G3933*2,1)/2,神经网络!$D$10:$D$70,0),MATCH(ROUND(E3933*2,1)/2,神经网络!$F$8:$BN$8,0))</f>
        <v>1.2650760531811718</v>
      </c>
      <c r="I3933">
        <f t="shared" si="499"/>
        <v>30915048.456453219</v>
      </c>
      <c r="J3933">
        <f t="shared" si="500"/>
        <v>15045.815789473589</v>
      </c>
      <c r="K3933">
        <f t="shared" si="501"/>
        <v>2054.7273002027664</v>
      </c>
      <c r="L3933">
        <f>MIN(MAX(L3932*(1+MAX(MIN(((B3933-B3932)/B3932)/($K$7*卓尔金历!$O$8),0),-卓尔金历!$N$11))+MIN(MAX(((B3933-B3932)/B3932)/($K$7*卓尔金历!$O$8),0),卓尔金历!$N$11),0),1)</f>
        <v>0</v>
      </c>
      <c r="M3933">
        <f t="shared" si="502"/>
        <v>3334705.2608615775</v>
      </c>
      <c r="N3933">
        <f t="shared" si="503"/>
        <v>-0.12296910593909566</v>
      </c>
      <c r="O3933">
        <f t="shared" si="496"/>
        <v>4.8222588362363539E-2</v>
      </c>
      <c r="P3933">
        <f t="shared" si="497"/>
        <v>2.6758724996862608E-3</v>
      </c>
      <c r="Q3933">
        <f t="shared" si="504"/>
        <v>15878.901247533029</v>
      </c>
    </row>
    <row r="3934" spans="1:17">
      <c r="A3934" s="842">
        <v>44336</v>
      </c>
      <c r="B3934">
        <v>41449.515189999998</v>
      </c>
      <c r="C3934">
        <v>61875.187570000002</v>
      </c>
      <c r="D3934">
        <v>2.0520563699999999</v>
      </c>
      <c r="E3934">
        <f>LN(D3934/参数实验室!$E$53)/参数实验室!$E$55</f>
        <v>0.15508835665649134</v>
      </c>
      <c r="F3934">
        <f t="shared" si="498"/>
        <v>1.4927843495001323</v>
      </c>
      <c r="G3934">
        <f>LN(F3934/参数实验室!$E$58)/参数实验室!$E$59</f>
        <v>1.9749108928941324E-2</v>
      </c>
      <c r="H3934" s="905">
        <f>INDEX(神经网络!$F$10:$BN$70,MATCH(ROUND(G3934*2,1)/2,神经网络!$D$10:$D$70,0),MATCH(ROUND(E3934*2,1)/2,神经网络!$F$8:$BN$8,0))</f>
        <v>1.4254768437484169</v>
      </c>
      <c r="I3934">
        <f t="shared" si="499"/>
        <v>34797580.293504976</v>
      </c>
      <c r="J3934">
        <f t="shared" si="500"/>
        <v>16539.449818442892</v>
      </c>
      <c r="K3934">
        <f t="shared" si="501"/>
        <v>2103.9140162148997</v>
      </c>
      <c r="L3934">
        <f>MIN(MAX(L3933*(1+MAX(MIN(((B3934-B3933)/B3933)/($K$7*卓尔金历!$O$8),0),-卓尔金历!$N$11))+MIN(MAX(((B3934-B3933)/B3933)/($K$7*卓尔金历!$O$8),0),卓尔金历!$N$11),0),1)</f>
        <v>1</v>
      </c>
      <c r="M3934">
        <f t="shared" si="502"/>
        <v>3334705.2608615775</v>
      </c>
      <c r="N3934">
        <f t="shared" si="503"/>
        <v>9.9272385749550801E-2</v>
      </c>
      <c r="O3934">
        <f t="shared" si="496"/>
        <v>5.4128747887445011E-2</v>
      </c>
      <c r="P3934">
        <f t="shared" si="497"/>
        <v>1.8975491386320681E-2</v>
      </c>
      <c r="Q3934">
        <f t="shared" si="504"/>
        <v>15884.237433521777</v>
      </c>
    </row>
    <row r="3935" spans="1:17">
      <c r="A3935" s="842">
        <v>44337</v>
      </c>
      <c r="B3935">
        <v>36904.161269999997</v>
      </c>
      <c r="C3935">
        <v>61504.20723</v>
      </c>
      <c r="D3935">
        <v>1.8744876800000001</v>
      </c>
      <c r="E3935">
        <f>LN(D3935/参数实验室!$E$53)/参数实验室!$E$55</f>
        <v>4.8312414540032697E-2</v>
      </c>
      <c r="F3935">
        <f t="shared" si="498"/>
        <v>1.6665927395021922</v>
      </c>
      <c r="G3935">
        <f>LN(F3935/参数实验室!$E$58)/参数实验室!$E$59</f>
        <v>7.7555588190829625E-2</v>
      </c>
      <c r="H3935" s="905">
        <f>INDEX(神经网络!$F$10:$BN$70,MATCH(ROUND(G3935*2,1)/2,神经网络!$D$10:$D$70,0),MATCH(ROUND(E3935*2,1)/2,神经网络!$F$8:$BN$8,0))</f>
        <v>1.3173260777025537</v>
      </c>
      <c r="I3935">
        <f t="shared" si="499"/>
        <v>29358099.319984194</v>
      </c>
      <c r="J3935">
        <f t="shared" si="500"/>
        <v>14725.733717728648</v>
      </c>
      <c r="K3935">
        <f t="shared" si="501"/>
        <v>1993.6595271065717</v>
      </c>
      <c r="L3935">
        <f>MIN(MAX(L3934*(1+MAX(MIN(((B3935-B3934)/B3934)/($K$7*卓尔金历!$O$8),0),-卓尔金历!$N$11))+MIN(MAX(((B3935-B3934)/B3934)/($K$7*卓尔金历!$O$8),0),卓尔金历!$N$11),0),1)</f>
        <v>0</v>
      </c>
      <c r="M3935">
        <f t="shared" si="502"/>
        <v>2813431.4922328461</v>
      </c>
      <c r="N3935">
        <f t="shared" si="503"/>
        <v>-0.1096600020329454</v>
      </c>
      <c r="O3935">
        <f t="shared" si="496"/>
        <v>5.5318103748770234E-2</v>
      </c>
      <c r="P3935">
        <f t="shared" si="497"/>
        <v>1.708928685983778E-2</v>
      </c>
      <c r="Q3935">
        <f t="shared" si="504"/>
        <v>15837.121498119795</v>
      </c>
    </row>
    <row r="3936" spans="1:17">
      <c r="A3936" s="842">
        <v>44338</v>
      </c>
      <c r="B3936">
        <v>38272.82445</v>
      </c>
      <c r="C3936">
        <v>62655.80601</v>
      </c>
      <c r="D3936">
        <v>1.9016294199999999</v>
      </c>
      <c r="E3936">
        <f>LN(D3936/参数实验室!$E$53)/参数实验室!$E$55</f>
        <v>6.5272220824263455E-2</v>
      </c>
      <c r="F3936">
        <f t="shared" si="498"/>
        <v>1.6370834112819181</v>
      </c>
      <c r="G3936">
        <f>LN(F3936/参数实验室!$E$58)/参数实验室!$E$59</f>
        <v>6.8179062498885237E-2</v>
      </c>
      <c r="H3936" s="905">
        <f>INDEX(神经网络!$F$10:$BN$70,MATCH(ROUND(G3936*2,1)/2,神经网络!$D$10:$D$70,0),MATCH(ROUND(E3936*2,1)/2,神经网络!$F$8:$BN$8,0))</f>
        <v>1.2650760531811718</v>
      </c>
      <c r="I3936">
        <f t="shared" si="499"/>
        <v>30792407.479541302</v>
      </c>
      <c r="J3936">
        <f t="shared" si="500"/>
        <v>15271.86642592066</v>
      </c>
      <c r="K3936">
        <f t="shared" si="501"/>
        <v>2016.2831850911105</v>
      </c>
      <c r="L3936">
        <f>MIN(MAX(L3935*(1+MAX(MIN(((B3936-B3935)/B3935)/($K$7*卓尔金历!$O$8),0),-卓尔金历!$N$11))+MIN(MAX(((B3936-B3935)/B3935)/($K$7*卓尔金历!$O$8),0),卓尔金历!$N$11),0),1)</f>
        <v>1</v>
      </c>
      <c r="M3936">
        <f t="shared" si="502"/>
        <v>2813431.4922328461</v>
      </c>
      <c r="N3936">
        <f t="shared" si="503"/>
        <v>3.708696073558003E-2</v>
      </c>
      <c r="O3936">
        <f t="shared" si="496"/>
        <v>5.6428867212811727E-2</v>
      </c>
      <c r="P3936">
        <f t="shared" si="497"/>
        <v>0.49825137687161025</v>
      </c>
      <c r="Q3936">
        <f t="shared" si="504"/>
        <v>15850.344033022597</v>
      </c>
    </row>
    <row r="3937" spans="1:17">
      <c r="A3937" s="842">
        <v>44339</v>
      </c>
      <c r="B3937">
        <v>33402.435440000001</v>
      </c>
      <c r="C3937">
        <v>63355.15281</v>
      </c>
      <c r="D3937">
        <v>1.7589028200000001</v>
      </c>
      <c r="E3937">
        <f>LN(D3937/参数实验室!$E$53)/参数实验室!$E$55</f>
        <v>-2.6773178662648563E-2</v>
      </c>
      <c r="F3937">
        <f t="shared" si="498"/>
        <v>1.8967225585632326</v>
      </c>
      <c r="G3937">
        <f>LN(F3937/参数实验室!$E$58)/参数实验室!$E$59</f>
        <v>0.14544344376932403</v>
      </c>
      <c r="H3937" s="905">
        <f>INDEX(神经网络!$F$10:$BN$70,MATCH(ROUND(G3937*2,1)/2,神经网络!$D$10:$D$70,0),MATCH(ROUND(E3937*2,1)/2,神经网络!$F$8:$BN$8,0))</f>
        <v>1.1630554478441455</v>
      </c>
      <c r="I3937">
        <f t="shared" si="499"/>
        <v>25835241.990248367</v>
      </c>
      <c r="J3937">
        <f t="shared" si="500"/>
        <v>13328.452751286779</v>
      </c>
      <c r="K3937">
        <f t="shared" si="501"/>
        <v>1938.3526709620617</v>
      </c>
      <c r="L3937">
        <f>MIN(MAX(L3936*(1+MAX(MIN(((B3937-B3936)/B3936)/($K$7*卓尔金历!$O$8),0),-卓尔金历!$N$11))+MIN(MAX(((B3937-B3936)/B3936)/($K$7*卓尔金历!$O$8),0),卓尔金历!$N$11),0),1)</f>
        <v>0</v>
      </c>
      <c r="M3937">
        <f t="shared" si="502"/>
        <v>2360506.6759756943</v>
      </c>
      <c r="N3937">
        <f t="shared" si="503"/>
        <v>-0.1272544966301801</v>
      </c>
      <c r="O3937">
        <f t="shared" si="496"/>
        <v>6.1059250168985266E-2</v>
      </c>
      <c r="P3937">
        <f t="shared" si="497"/>
        <v>1.4990651078268438E-2</v>
      </c>
      <c r="Q3937">
        <f t="shared" si="504"/>
        <v>14578.959355960909</v>
      </c>
    </row>
    <row r="3938" spans="1:17">
      <c r="A3938" s="842">
        <v>44340</v>
      </c>
      <c r="B3938">
        <v>37571.199439999997</v>
      </c>
      <c r="C3938">
        <v>64198.092960000002</v>
      </c>
      <c r="D3938">
        <v>1.9486793499999999</v>
      </c>
      <c r="E3938">
        <f>LN(D3938/参数实验室!$E$53)/参数实验室!$E$55</f>
        <v>9.4106308659687762E-2</v>
      </c>
      <c r="F3938">
        <f t="shared" si="498"/>
        <v>1.7087049100607581</v>
      </c>
      <c r="G3938">
        <f>LN(F3938/参数实验室!$E$58)/参数实验室!$E$59</f>
        <v>9.0653034554066467E-2</v>
      </c>
      <c r="H3938" s="905">
        <f>INDEX(神经网络!$F$10:$BN$70,MATCH(ROUND(G3938*2,1)/2,神经网络!$D$10:$D$70,0),MATCH(ROUND(E3938*2,1)/2,神经网络!$F$8:$BN$8,0))</f>
        <v>1.4253686082018751</v>
      </c>
      <c r="I3938">
        <f t="shared" si="499"/>
        <v>29585335.785464127</v>
      </c>
      <c r="J3938">
        <f t="shared" si="500"/>
        <v>14991.899541119576</v>
      </c>
      <c r="K3938">
        <f t="shared" si="501"/>
        <v>1973.421426972471</v>
      </c>
      <c r="L3938">
        <f>MIN(MAX(L3937*(1+MAX(MIN(((B3938-B3937)/B3937)/($K$7*卓尔金历!$O$8),0),-卓尔金历!$N$11))+MIN(MAX(((B3938-B3937)/B3937)/($K$7*卓尔金历!$O$8),0),卓尔金历!$N$11),0),1)</f>
        <v>1</v>
      </c>
      <c r="M3938">
        <f t="shared" si="502"/>
        <v>2360506.6759756943</v>
      </c>
      <c r="N3938">
        <f t="shared" si="503"/>
        <v>0.1248041930202439</v>
      </c>
      <c r="O3938">
        <f t="shared" si="496"/>
        <v>6.824450491966623E-2</v>
      </c>
      <c r="P3938">
        <f t="shared" si="497"/>
        <v>2.4200886531370206E-2</v>
      </c>
      <c r="Q3938">
        <f t="shared" si="504"/>
        <v>14610.682528789535</v>
      </c>
    </row>
    <row r="3939" spans="1:17">
      <c r="A3939" s="842">
        <v>44341</v>
      </c>
      <c r="B3939">
        <v>38117.639029999998</v>
      </c>
      <c r="C3939">
        <v>65010.696669999998</v>
      </c>
      <c r="D3939">
        <v>1.93329011</v>
      </c>
      <c r="E3939">
        <f>LN(D3939/参数实验室!$E$53)/参数实验室!$E$55</f>
        <v>8.4752499409884774E-2</v>
      </c>
      <c r="F3939">
        <f t="shared" si="498"/>
        <v>1.7055278953356519</v>
      </c>
      <c r="G3939">
        <f>LN(F3939/参数实验室!$E$58)/参数实验室!$E$59</f>
        <v>8.967625903832746E-2</v>
      </c>
      <c r="H3939" s="905">
        <f>INDEX(神经网络!$F$10:$BN$70,MATCH(ROUND(G3939*2,1)/2,神经网络!$D$10:$D$70,0),MATCH(ROUND(E3939*2,1)/2,神经网络!$F$8:$BN$8,0))</f>
        <v>1.4253686082018751</v>
      </c>
      <c r="I3939">
        <f t="shared" si="499"/>
        <v>30198660.957738254</v>
      </c>
      <c r="J3939">
        <f t="shared" si="500"/>
        <v>15209.943350225356</v>
      </c>
      <c r="K3939">
        <f t="shared" si="501"/>
        <v>1985.4551895678703</v>
      </c>
      <c r="L3939">
        <f>MIN(MAX(L3938*(1+MAX(MIN(((B3939-B3938)/B3938)/($K$7*卓尔金历!$O$8),0),-卓尔金历!$N$11))+MIN(MAX(((B3939-B3938)/B3938)/($K$7*卓尔金历!$O$8),0),卓尔金历!$N$11),0),1)</f>
        <v>1</v>
      </c>
      <c r="M3939">
        <f t="shared" si="502"/>
        <v>2409441.6677633598</v>
      </c>
      <c r="N3939">
        <f t="shared" si="503"/>
        <v>1.4544108203749212E-2</v>
      </c>
      <c r="O3939">
        <f t="shared" si="496"/>
        <v>6.7767497826351705E-2</v>
      </c>
      <c r="P3939">
        <f t="shared" si="497"/>
        <v>1</v>
      </c>
      <c r="Q3939">
        <f t="shared" si="504"/>
        <v>14618.01273287579</v>
      </c>
    </row>
    <row r="3940" spans="1:17">
      <c r="A3940" s="842">
        <v>44342</v>
      </c>
      <c r="B3940">
        <v>38709.224719999998</v>
      </c>
      <c r="C3940">
        <v>64659.952120000002</v>
      </c>
      <c r="D3940">
        <v>1.97886373</v>
      </c>
      <c r="E3940">
        <f>LN(D3940/参数实验室!$E$53)/参数实验室!$E$55</f>
        <v>0.11224020082250979</v>
      </c>
      <c r="F3940">
        <f t="shared" si="498"/>
        <v>1.6704016313349714</v>
      </c>
      <c r="G3940">
        <f>LN(F3940/参数实验室!$E$58)/参数实验室!$E$59</f>
        <v>7.8753740134825154E-2</v>
      </c>
      <c r="H3940" s="905">
        <f>INDEX(神经网络!$F$10:$BN$70,MATCH(ROUND(G3940*2,1)/2,神经网络!$D$10:$D$70,0),MATCH(ROUND(E3940*2,1)/2,神经网络!$F$8:$BN$8,0))</f>
        <v>1.4253686082018751</v>
      </c>
      <c r="I3940">
        <f t="shared" si="499"/>
        <v>30866707.227456346</v>
      </c>
      <c r="J3940">
        <f t="shared" si="500"/>
        <v>15446.001643988573</v>
      </c>
      <c r="K3940">
        <f t="shared" si="501"/>
        <v>1998.3622907012543</v>
      </c>
      <c r="L3940">
        <f>MIN(MAX(L3939*(1+MAX(MIN(((B3940-B3939)/B3939)/($K$7*卓尔金历!$O$8),0),-卓尔金历!$N$11))+MIN(MAX(((B3940-B3939)/B3939)/($K$7*卓尔金历!$O$8),0),卓尔金历!$N$11),0),1)</f>
        <v>1</v>
      </c>
      <c r="M3940">
        <f t="shared" si="502"/>
        <v>2462742.6575160259</v>
      </c>
      <c r="N3940">
        <f t="shared" si="503"/>
        <v>1.551999822272308E-2</v>
      </c>
      <c r="O3940">
        <f t="shared" si="496"/>
        <v>6.5793357412915254E-2</v>
      </c>
      <c r="P3940">
        <f t="shared" si="497"/>
        <v>1</v>
      </c>
      <c r="Q3940">
        <f t="shared" si="504"/>
        <v>14941.388292161537</v>
      </c>
    </row>
    <row r="3941" spans="1:17">
      <c r="A3941" s="842">
        <v>44343</v>
      </c>
      <c r="B3941">
        <v>39697.890930000001</v>
      </c>
      <c r="C3941">
        <v>65799.282229999997</v>
      </c>
      <c r="D3941">
        <v>1.9463616500000001</v>
      </c>
      <c r="E3941">
        <f>LN(D3941/参数实验室!$E$53)/参数实验室!$E$55</f>
        <v>9.2702310901374804E-2</v>
      </c>
      <c r="F3941">
        <f t="shared" si="498"/>
        <v>1.6575007056678412</v>
      </c>
      <c r="G3941">
        <f>LN(F3941/参数实验室!$E$58)/参数实验室!$E$59</f>
        <v>7.4684427859898872E-2</v>
      </c>
      <c r="H3941" s="905">
        <f>INDEX(神经网络!$F$10:$BN$70,MATCH(ROUND(G3941*2,1)/2,神经网络!$D$10:$D$70,0),MATCH(ROUND(E3941*2,1)/2,神经网络!$F$8:$BN$8,0))</f>
        <v>1.3731022033810676</v>
      </c>
      <c r="I3941">
        <f t="shared" si="499"/>
        <v>31990413.255522612</v>
      </c>
      <c r="J3941">
        <f t="shared" si="500"/>
        <v>15840.505538485999</v>
      </c>
      <c r="K3941">
        <f t="shared" si="501"/>
        <v>2019.5323424368555</v>
      </c>
      <c r="L3941">
        <f>MIN(MAX(L3940*(1+MAX(MIN(((B3941-B3940)/B3940)/($K$7*卓尔金历!$O$8),0),-卓尔金历!$N$11))+MIN(MAX(((B3941-B3940)/B3940)/($K$7*卓尔金历!$O$8),0),卓尔金历!$N$11),0),1)</f>
        <v>1</v>
      </c>
      <c r="M3941">
        <f t="shared" si="502"/>
        <v>2552399.0873202733</v>
      </c>
      <c r="N3941">
        <f t="shared" si="503"/>
        <v>2.5540842451674994E-2</v>
      </c>
      <c r="O3941">
        <f t="shared" si="496"/>
        <v>6.6379992991029424E-2</v>
      </c>
      <c r="P3941">
        <f t="shared" si="497"/>
        <v>1</v>
      </c>
      <c r="Q3941">
        <f t="shared" si="504"/>
        <v>15485.331252058664</v>
      </c>
    </row>
    <row r="3942" spans="1:17">
      <c r="A3942" s="842">
        <v>44344</v>
      </c>
      <c r="B3942">
        <v>36780.433299999997</v>
      </c>
      <c r="C3942">
        <v>66871.945500000002</v>
      </c>
      <c r="D3942">
        <v>1.80279078</v>
      </c>
      <c r="E3942">
        <f>LN(D3942/参数实验室!$E$53)/参数实验室!$E$55</f>
        <v>2.3026430045410182E-3</v>
      </c>
      <c r="F3942">
        <f t="shared" si="498"/>
        <v>1.8181391435646845</v>
      </c>
      <c r="G3942">
        <f>LN(F3942/参数实验室!$E$58)/参数实验室!$E$59</f>
        <v>0.12323482328246381</v>
      </c>
      <c r="H3942" s="905">
        <f>INDEX(神经网络!$F$10:$BN$70,MATCH(ROUND(G3942*2,1)/2,神经网络!$D$10:$D$70,0),MATCH(ROUND(E3942*2,1)/2,神经网络!$F$8:$BN$8,0))</f>
        <v>1.2144275277535006</v>
      </c>
      <c r="I3942">
        <f t="shared" si="499"/>
        <v>28762217.68110453</v>
      </c>
      <c r="J3942">
        <f t="shared" si="500"/>
        <v>14676.362994293833</v>
      </c>
      <c r="K3942">
        <f t="shared" si="501"/>
        <v>1959.7646700539688</v>
      </c>
      <c r="L3942">
        <f>MIN(MAX(L3941*(1+MAX(MIN(((B3942-B3941)/B3941)/($K$7*卓尔金历!$O$8),0),-卓尔金历!$N$11))+MIN(MAX(((B3942-B3941)/B3941)/($K$7*卓尔金历!$O$8),0),卓尔金历!$N$11),0),1)</f>
        <v>0</v>
      </c>
      <c r="M3942">
        <f t="shared" si="502"/>
        <v>2294833.0667746142</v>
      </c>
      <c r="N3942">
        <f t="shared" si="503"/>
        <v>-7.3491501982924215E-2</v>
      </c>
      <c r="O3942">
        <f t="shared" si="496"/>
        <v>6.7332419055403714E-2</v>
      </c>
      <c r="P3942">
        <f t="shared" si="497"/>
        <v>6.0569888283602553E-2</v>
      </c>
      <c r="Q3942">
        <f t="shared" si="504"/>
        <v>13922.685673928661</v>
      </c>
    </row>
    <row r="3943" spans="1:17">
      <c r="A3943" s="842">
        <v>44345</v>
      </c>
      <c r="B3943">
        <v>34329.675329999998</v>
      </c>
      <c r="C3943">
        <v>67161.622189999995</v>
      </c>
      <c r="D3943">
        <v>1.7581951499999999</v>
      </c>
      <c r="E3943">
        <f>LN(D3943/参数实验室!$E$53)/参数实验室!$E$55</f>
        <v>-2.7247931425608263E-2</v>
      </c>
      <c r="F3943">
        <f t="shared" si="498"/>
        <v>1.9563721924077981</v>
      </c>
      <c r="G3943">
        <f>LN(F3943/参数实验室!$E$58)/参数实验室!$E$59</f>
        <v>0.16169523871262759</v>
      </c>
      <c r="H3943" s="905">
        <f>INDEX(神经网络!$F$10:$BN$70,MATCH(ROUND(G3943*2,1)/2,神经网络!$D$10:$D$70,0),MATCH(ROUND(E3943*2,1)/2,神经网络!$F$8:$BN$8,0))</f>
        <v>1.1630554478441455</v>
      </c>
      <c r="I3943">
        <f t="shared" si="499"/>
        <v>26434782.717384383</v>
      </c>
      <c r="J3943">
        <f t="shared" si="500"/>
        <v>13698.44592394549</v>
      </c>
      <c r="K3943">
        <f t="shared" si="501"/>
        <v>1929.7650889854017</v>
      </c>
      <c r="L3943">
        <f>MIN(MAX(L3942*(1+MAX(MIN(((B3943-B3942)/B3942)/($K$7*卓尔金历!$O$8),0),-卓尔金历!$N$11))+MIN(MAX(((B3943-B3942)/B3942)/($K$7*卓尔金历!$O$8),0),卓尔金历!$N$11),0),1)</f>
        <v>0</v>
      </c>
      <c r="M3943">
        <f t="shared" si="502"/>
        <v>2294833.0667746142</v>
      </c>
      <c r="N3943">
        <f t="shared" si="503"/>
        <v>-6.6632112515107297E-2</v>
      </c>
      <c r="O3943">
        <f t="shared" si="496"/>
        <v>6.7905685875078739E-2</v>
      </c>
      <c r="P3943">
        <f t="shared" si="497"/>
        <v>8.7540371867580985E-2</v>
      </c>
      <c r="Q3943">
        <f t="shared" si="504"/>
        <v>13854.446309003359</v>
      </c>
    </row>
    <row r="3944" spans="1:17">
      <c r="A3944" s="842">
        <v>44346</v>
      </c>
      <c r="B3944">
        <v>35511.024709999998</v>
      </c>
      <c r="C3944">
        <v>67218.927450000003</v>
      </c>
      <c r="D3944">
        <v>1.80573948</v>
      </c>
      <c r="E3944">
        <f>LN(D3944/参数实验室!$E$53)/参数实验室!$E$55</f>
        <v>4.2307072933997561E-3</v>
      </c>
      <c r="F3944">
        <f t="shared" si="498"/>
        <v>1.8929030631738142</v>
      </c>
      <c r="G3944">
        <f>LN(F3944/参数实验室!$E$58)/参数实验室!$E$59</f>
        <v>0.14438546154281023</v>
      </c>
      <c r="H3944" s="905">
        <f>INDEX(神经网络!$F$10:$BN$70,MATCH(ROUND(G3944*2,1)/2,神经网络!$D$10:$D$70,0),MATCH(ROUND(E3944*2,1)/2,神经网络!$F$8:$BN$8,0))</f>
        <v>1.2647370044625987</v>
      </c>
      <c r="I3944">
        <f t="shared" si="499"/>
        <v>27492780.668126803</v>
      </c>
      <c r="J3944">
        <f t="shared" si="500"/>
        <v>14169.8354854155</v>
      </c>
      <c r="K3944">
        <f t="shared" si="501"/>
        <v>1940.2328768336181</v>
      </c>
      <c r="L3944">
        <f>MIN(MAX(L3943*(1+MAX(MIN(((B3944-B3943)/B3943)/($K$7*卓尔金历!$O$8),0),-卓尔金历!$N$11))+MIN(MAX(((B3944-B3943)/B3943)/($K$7*卓尔金历!$O$8),0),卓尔金历!$N$11),0),1)</f>
        <v>1</v>
      </c>
      <c r="M3944">
        <f t="shared" si="502"/>
        <v>2294833.0667746142</v>
      </c>
      <c r="N3944">
        <f t="shared" si="503"/>
        <v>3.4411900743134695E-2</v>
      </c>
      <c r="O3944">
        <f t="shared" si="496"/>
        <v>6.8864399338890964E-2</v>
      </c>
      <c r="P3944">
        <f t="shared" si="497"/>
        <v>0.80875125269277393</v>
      </c>
      <c r="Q3944">
        <f t="shared" si="504"/>
        <v>13902.987076914758</v>
      </c>
    </row>
    <row r="3945" spans="1:17">
      <c r="A3945" s="842">
        <v>44347</v>
      </c>
      <c r="B3945">
        <v>36919.597710000002</v>
      </c>
      <c r="C3945">
        <v>67134.841220000002</v>
      </c>
      <c r="D3945">
        <v>1.8893904100000001</v>
      </c>
      <c r="E3945">
        <f>LN(D3945/参数实验室!$E$53)/参数实验室!$E$55</f>
        <v>5.7654712838110585E-2</v>
      </c>
      <c r="F3945">
        <f t="shared" si="498"/>
        <v>1.8184066291116692</v>
      </c>
      <c r="G3945">
        <f>LN(F3945/参数实验室!$E$58)/参数实验室!$E$59</f>
        <v>0.12331203439423301</v>
      </c>
      <c r="H3945" s="905">
        <f>INDEX(神经网络!$F$10:$BN$70,MATCH(ROUND(G3945*2,1)/2,神经网络!$D$10:$D$70,0),MATCH(ROUND(E3945*2,1)/2,神经网络!$F$8:$BN$8,0))</f>
        <v>1.3173260777025537</v>
      </c>
      <c r="I3945">
        <f t="shared" si="499"/>
        <v>28872005.437088624</v>
      </c>
      <c r="J3945">
        <f t="shared" si="500"/>
        <v>14731.893264434691</v>
      </c>
      <c r="K3945">
        <f t="shared" si="501"/>
        <v>1959.8299362370878</v>
      </c>
      <c r="L3945">
        <f>MIN(MAX(L3944*(1+MAX(MIN(((B3945-B3944)/B3944)/($K$7*卓尔金历!$O$8),0),-卓尔金历!$N$11))+MIN(MAX(((B3945-B3944)/B3944)/($K$7*卓尔金历!$O$8),0),卓尔金历!$N$11),0),1)</f>
        <v>1</v>
      </c>
      <c r="M3945">
        <f t="shared" si="502"/>
        <v>2409957.4932389604</v>
      </c>
      <c r="N3945">
        <f t="shared" si="503"/>
        <v>3.9665794256940889E-2</v>
      </c>
      <c r="O3945">
        <f t="shared" si="496"/>
        <v>6.9714184377898877E-2</v>
      </c>
      <c r="P3945">
        <f t="shared" si="497"/>
        <v>0.67161263155335871</v>
      </c>
      <c r="Q3945">
        <f t="shared" si="504"/>
        <v>14467.065471911017</v>
      </c>
    </row>
    <row r="3946" spans="1:17">
      <c r="A3946" s="842">
        <v>44348</v>
      </c>
      <c r="B3946">
        <v>36265.545740000001</v>
      </c>
      <c r="C3946">
        <v>69208.076100000006</v>
      </c>
      <c r="D3946">
        <v>1.8549076099999999</v>
      </c>
      <c r="E3946">
        <f>LN(D3946/参数实验室!$E$53)/参数实验室!$E$55</f>
        <v>3.5924420481401528E-2</v>
      </c>
      <c r="F3946">
        <f t="shared" si="498"/>
        <v>1.9083699055896244</v>
      </c>
      <c r="G3946">
        <f>LN(F3946/参数实验室!$E$58)/参数实验室!$E$59</f>
        <v>0.1486565989440797</v>
      </c>
      <c r="H3946" s="905">
        <f>INDEX(神经网络!$F$10:$BN$70,MATCH(ROUND(G3946*2,1)/2,神经网络!$D$10:$D$70,0),MATCH(ROUND(E3946*2,1)/2,神经网络!$F$8:$BN$8,0))</f>
        <v>1.3728778080875337</v>
      </c>
      <c r="I3946">
        <f t="shared" si="499"/>
        <v>28198213.921599444</v>
      </c>
      <c r="J3946">
        <f t="shared" si="500"/>
        <v>14470.909277363147</v>
      </c>
      <c r="K3946">
        <f t="shared" si="501"/>
        <v>1948.6138279997324</v>
      </c>
      <c r="L3946">
        <f>MIN(MAX(L3945*(1+MAX(MIN(((B3946-B3945)/B3945)/($K$7*卓尔金历!$O$8),0),-卓尔金历!$N$11))+MIN(MAX(((B3946-B3945)/B3945)/($K$7*卓尔金历!$O$8),0),卓尔金历!$N$11),0),1)</f>
        <v>0.47873134720357691</v>
      </c>
      <c r="M3946">
        <f t="shared" si="502"/>
        <v>2353715.8540784172</v>
      </c>
      <c r="N3946">
        <f t="shared" si="503"/>
        <v>-1.7715576836386943E-2</v>
      </c>
      <c r="O3946">
        <f t="shared" si="496"/>
        <v>6.9601078990837464E-2</v>
      </c>
      <c r="P3946">
        <f t="shared" si="497"/>
        <v>1</v>
      </c>
      <c r="Q3946">
        <f t="shared" si="504"/>
        <v>14240.315161797498</v>
      </c>
    </row>
    <row r="3947" spans="1:17">
      <c r="A3947" s="842">
        <v>44349</v>
      </c>
      <c r="B3947">
        <v>37992.82531</v>
      </c>
      <c r="C3947">
        <v>69761.651889999994</v>
      </c>
      <c r="D3947">
        <v>1.905098964</v>
      </c>
      <c r="E3947">
        <f>LN(D3947/参数实验室!$E$53)/参数实验室!$E$55</f>
        <v>6.7422732502327706E-2</v>
      </c>
      <c r="F3947">
        <f t="shared" si="498"/>
        <v>1.8361796292006269</v>
      </c>
      <c r="G3947">
        <f>LN(F3947/参数实验室!$E$58)/参数实验室!$E$59</f>
        <v>0.12841701965712823</v>
      </c>
      <c r="H3947" s="905">
        <f>INDEX(神经网络!$F$10:$BN$70,MATCH(ROUND(G3947*2,1)/2,神经网络!$D$10:$D$70,0),MATCH(ROUND(E3947*2,1)/2,神经网络!$F$8:$BN$8,0))</f>
        <v>1.3728778080875337</v>
      </c>
      <c r="I3947">
        <f t="shared" si="499"/>
        <v>30042048.285817314</v>
      </c>
      <c r="J3947">
        <f t="shared" si="500"/>
        <v>15160.139383903184</v>
      </c>
      <c r="K3947">
        <f t="shared" si="501"/>
        <v>1981.6472345706482</v>
      </c>
      <c r="L3947">
        <f>MIN(MAX(L3946*(1+MAX(MIN(((B3947-B3946)/B3946)/($K$7*卓尔金历!$O$8),0),-卓尔金历!$N$11))+MIN(MAX(((B3947-B3946)/B3946)/($K$7*卓尔金历!$O$8),0),卓尔金历!$N$11),0),1)</f>
        <v>1</v>
      </c>
      <c r="M3947">
        <f t="shared" si="502"/>
        <v>2427395.2747559701</v>
      </c>
      <c r="N3947">
        <f t="shared" si="503"/>
        <v>4.7628666127995205E-2</v>
      </c>
      <c r="O3947">
        <f t="shared" si="496"/>
        <v>7.0977801314717329E-2</v>
      </c>
      <c r="P3947">
        <f t="shared" si="497"/>
        <v>0.49629956283023752</v>
      </c>
      <c r="Q3947">
        <f t="shared" si="504"/>
        <v>15171.465713588392</v>
      </c>
    </row>
    <row r="3948" spans="1:17">
      <c r="A3948" s="842">
        <v>44350</v>
      </c>
      <c r="B3948">
        <v>38591.32202</v>
      </c>
      <c r="C3948">
        <v>71482.371209999998</v>
      </c>
      <c r="D3948">
        <v>1.9791401</v>
      </c>
      <c r="E3948">
        <f>LN(D3948/参数实验室!$E$53)/参数实验室!$E$55</f>
        <v>0.11240495478363295</v>
      </c>
      <c r="F3948">
        <f t="shared" si="498"/>
        <v>1.8522913304953423</v>
      </c>
      <c r="G3948">
        <f>LN(F3948/参数实验室!$E$58)/参数实验室!$E$59</f>
        <v>0.13300230469363031</v>
      </c>
      <c r="H3948" s="905">
        <f>INDEX(神经网络!$F$10:$BN$70,MATCH(ROUND(G3948*2,1)/2,神经网络!$D$10:$D$70,0),MATCH(ROUND(E3948*2,1)/2,神经网络!$F$8:$BN$8,0))</f>
        <v>1.4842819958951154</v>
      </c>
      <c r="I3948">
        <f t="shared" si="499"/>
        <v>30691761.352802485</v>
      </c>
      <c r="J3948">
        <f t="shared" si="500"/>
        <v>15398.955356929</v>
      </c>
      <c r="K3948">
        <f t="shared" si="501"/>
        <v>1993.1067167483052</v>
      </c>
      <c r="L3948">
        <f>MIN(MAX(L3947*(1+MAX(MIN(((B3948-B3947)/B3947)/($K$7*卓尔金历!$O$8),0),-卓尔金历!$N$11))+MIN(MAX(((B3948-B3947)/B3947)/($K$7*卓尔金历!$O$8),0),卓尔金历!$N$11),0),1)</f>
        <v>1</v>
      </c>
      <c r="M3948">
        <f t="shared" si="502"/>
        <v>2479892.0424111756</v>
      </c>
      <c r="N3948">
        <f t="shared" si="503"/>
        <v>1.5752887686467227E-2</v>
      </c>
      <c r="O3948">
        <f t="shared" ref="O3948:O3985" si="505">STDEVP(N3928:N3948)</f>
        <v>6.8106594509540389E-2</v>
      </c>
      <c r="P3948">
        <f t="shared" ref="P3948:P3985" si="506">MIN(O3947*MAX(1-LN(MAX(ABS(N3948),0.0001)/O3948),0)+MAX(-LN(MAX(ABS(N3948),0.0001)/O3948),0),1)</f>
        <v>1</v>
      </c>
      <c r="Q3948">
        <f t="shared" si="504"/>
        <v>15334.30661364046</v>
      </c>
    </row>
    <row r="3949" spans="1:17">
      <c r="A3949" s="842">
        <v>44351</v>
      </c>
      <c r="B3949">
        <v>36920.72853</v>
      </c>
      <c r="C3949">
        <v>72837.897639999996</v>
      </c>
      <c r="D3949">
        <v>1.8668536389999999</v>
      </c>
      <c r="E3949">
        <f>LN(D3949/参数实验室!$E$53)/参数实验室!$E$55</f>
        <v>4.3497939534632553E-2</v>
      </c>
      <c r="F3949">
        <f t="shared" si="498"/>
        <v>1.9728185369044231</v>
      </c>
      <c r="G3949">
        <f>LN(F3949/参数实验室!$E$58)/参数实验室!$E$59</f>
        <v>0.16608900903759238</v>
      </c>
      <c r="H3949" s="905">
        <f>INDEX(神经网络!$F$10:$BN$70,MATCH(ROUND(G3949*2,1)/2,神经网络!$D$10:$D$70,0),MATCH(ROUND(E3949*2,1)/2,神经网络!$F$8:$BN$8,0))</f>
        <v>1.3728778080875337</v>
      </c>
      <c r="I3949">
        <f t="shared" si="499"/>
        <v>28719704.820859466</v>
      </c>
      <c r="J3949">
        <f t="shared" si="500"/>
        <v>14732.344491440796</v>
      </c>
      <c r="K3949">
        <f t="shared" si="501"/>
        <v>1949.4320702007105</v>
      </c>
      <c r="L3949">
        <f>MIN(MAX(L3948*(1+MAX(MIN(((B3949-B3948)/B3948)/($K$7*卓尔金历!$O$8),0),-卓尔金历!$N$11))+MIN(MAX(((B3949-B3948)/B3948)/($K$7*卓尔金历!$O$8),0),卓尔金历!$N$11),0),1)</f>
        <v>0</v>
      </c>
      <c r="M3949">
        <f t="shared" si="502"/>
        <v>2320550.0208004178</v>
      </c>
      <c r="N3949">
        <f t="shared" si="503"/>
        <v>-4.3289356325606369E-2</v>
      </c>
      <c r="O3949">
        <f t="shared" si="505"/>
        <v>6.7775234143880078E-2</v>
      </c>
      <c r="P3949">
        <f t="shared" si="506"/>
        <v>0.54692816134091904</v>
      </c>
      <c r="Q3949">
        <f t="shared" si="504"/>
        <v>14349.022023009253</v>
      </c>
    </row>
    <row r="3950" spans="1:17">
      <c r="A3950" s="842">
        <v>44352</v>
      </c>
      <c r="B3950">
        <v>36299.337189999998</v>
      </c>
      <c r="C3950">
        <v>74930.763389999993</v>
      </c>
      <c r="D3950">
        <v>1.79378368</v>
      </c>
      <c r="E3950">
        <f>LN(D3950/参数实验室!$E$53)/参数实验室!$E$55</f>
        <v>-3.6064117235454665E-3</v>
      </c>
      <c r="F3950">
        <f t="shared" si="498"/>
        <v>2.0642460493918455</v>
      </c>
      <c r="G3950">
        <f>LN(F3950/参数实验室!$E$58)/参数实验室!$E$59</f>
        <v>0.18986584238107038</v>
      </c>
      <c r="H3950" s="905">
        <f>INDEX(神经网络!$F$10:$BN$70,MATCH(ROUND(G3950*2,1)/2,神经网络!$D$10:$D$70,0),MATCH(ROUND(E3950*2,1)/2,神经网络!$F$8:$BN$8,0))</f>
        <v>1.3169668508681824</v>
      </c>
      <c r="I3950">
        <f t="shared" si="499"/>
        <v>28056104.188448194</v>
      </c>
      <c r="J3950">
        <f t="shared" si="500"/>
        <v>14484.392957184382</v>
      </c>
      <c r="K3950">
        <f t="shared" si="501"/>
        <v>1936.9886105259336</v>
      </c>
      <c r="L3950">
        <f>MIN(MAX(L3949*(1+MAX(MIN(((B3950-B3949)/B3949)/($K$7*卓尔金历!$O$8),0),-卓尔金历!$N$11))+MIN(MAX(((B3950-B3949)/B3949)/($K$7*卓尔金历!$O$8),0),卓尔金历!$N$11),0),1)</f>
        <v>0</v>
      </c>
      <c r="M3950">
        <f t="shared" si="502"/>
        <v>2320550.0208004178</v>
      </c>
      <c r="N3950">
        <f t="shared" si="503"/>
        <v>-1.6830419245251062E-2</v>
      </c>
      <c r="O3950">
        <f t="shared" si="505"/>
        <v>6.7467561452991806E-2</v>
      </c>
      <c r="P3950">
        <f t="shared" si="506"/>
        <v>1</v>
      </c>
      <c r="Q3950">
        <f t="shared" si="504"/>
        <v>14167.687953874971</v>
      </c>
    </row>
    <row r="3951" spans="1:17">
      <c r="A3951" s="842">
        <v>44353</v>
      </c>
      <c r="B3951">
        <v>36182.170030000001</v>
      </c>
      <c r="C3951">
        <v>76152.859890000007</v>
      </c>
      <c r="D3951">
        <v>1.81038933</v>
      </c>
      <c r="E3951">
        <f>LN(D3951/参数实验室!$E$53)/参数实验室!$E$55</f>
        <v>7.2647135100702646E-3</v>
      </c>
      <c r="F3951">
        <f t="shared" si="498"/>
        <v>2.1047068162815772</v>
      </c>
      <c r="G3951">
        <f>LN(F3951/参数实验室!$E$58)/参数实验室!$E$59</f>
        <v>0.20005385100781067</v>
      </c>
      <c r="H3951" s="905">
        <f>INDEX(神经网络!$F$10:$BN$70,MATCH(ROUND(G3951*2,1)/2,神经网络!$D$10:$D$70,0),MATCH(ROUND(E3951*2,1)/2,神经网络!$F$8:$BN$8,0))</f>
        <v>1.3169668508681824</v>
      </c>
      <c r="I3951">
        <f t="shared" si="499"/>
        <v>27936840.175733663</v>
      </c>
      <c r="J3951">
        <f t="shared" si="500"/>
        <v>14437.64016998515</v>
      </c>
      <c r="K3951">
        <f t="shared" si="501"/>
        <v>1935.0004465281252</v>
      </c>
      <c r="L3951">
        <f>MIN(MAX(L3950*(1+MAX(MIN(((B3951-B3950)/B3950)/($K$7*卓尔金历!$O$8),0),-卓尔金历!$N$11))+MIN(MAX(((B3951-B3950)/B3950)/($K$7*卓尔金历!$O$8),0),卓尔金历!$N$11),0),1)</f>
        <v>0</v>
      </c>
      <c r="M3951">
        <f t="shared" si="502"/>
        <v>2320550.0208004178</v>
      </c>
      <c r="N3951">
        <f t="shared" si="503"/>
        <v>-3.2278043917638058E-3</v>
      </c>
      <c r="O3951">
        <f t="shared" si="505"/>
        <v>6.7419539011085897E-2</v>
      </c>
      <c r="P3951">
        <f t="shared" si="506"/>
        <v>1</v>
      </c>
      <c r="Q3951">
        <f t="shared" si="504"/>
        <v>14107.462367852155</v>
      </c>
    </row>
    <row r="3952" spans="1:17">
      <c r="A3952" s="842">
        <v>44354</v>
      </c>
      <c r="B3952">
        <v>36096.862289999997</v>
      </c>
      <c r="C3952">
        <v>78316.347030000004</v>
      </c>
      <c r="D3952">
        <v>1.71255578</v>
      </c>
      <c r="E3952">
        <f>LN(D3952/参数实验室!$E$53)/参数实验室!$E$55</f>
        <v>-5.8276547219909172E-2</v>
      </c>
      <c r="F3952">
        <f t="shared" si="498"/>
        <v>2.1696164725014389</v>
      </c>
      <c r="G3952">
        <f>LN(F3952/参数实验室!$E$58)/参数实验室!$E$59</f>
        <v>0.21599589020874363</v>
      </c>
      <c r="H3952" s="905">
        <f>INDEX(神经网络!$F$10:$BN$70,MATCH(ROUND(G3952*2,1)/2,神经网络!$D$10:$D$70,0),MATCH(ROUND(E3952*2,1)/2,神经网络!$F$8:$BN$8,0))</f>
        <v>1.2139160934919675</v>
      </c>
      <c r="I3952">
        <f t="shared" si="499"/>
        <v>27850094.875745386</v>
      </c>
      <c r="J3952">
        <f t="shared" si="500"/>
        <v>14403.600131678617</v>
      </c>
      <c r="K3952">
        <f t="shared" si="501"/>
        <v>1933.5509609499063</v>
      </c>
      <c r="L3952">
        <f>MIN(MAX(L3951*(1+MAX(MIN(((B3952-B3951)/B3951)/($K$7*卓尔金历!$O$8),0),-卓尔金历!$N$11))+MIN(MAX(((B3952-B3951)/B3951)/($K$7*卓尔金历!$O$8),0),卓尔金历!$N$11),0),1)</f>
        <v>0</v>
      </c>
      <c r="M3952">
        <f t="shared" si="502"/>
        <v>2320550.0208004178</v>
      </c>
      <c r="N3952">
        <f t="shared" si="503"/>
        <v>-2.3577286804321567E-3</v>
      </c>
      <c r="O3952">
        <f t="shared" si="505"/>
        <v>6.4741332717527703E-2</v>
      </c>
      <c r="P3952">
        <f t="shared" si="506"/>
        <v>1</v>
      </c>
      <c r="Q3952">
        <f t="shared" si="504"/>
        <v>14063.657984554877</v>
      </c>
    </row>
    <row r="3953" spans="1:17">
      <c r="A3953" s="842">
        <v>44355</v>
      </c>
      <c r="B3953">
        <v>31768.339550000001</v>
      </c>
      <c r="C3953">
        <v>80503.818570000003</v>
      </c>
      <c r="D3953">
        <v>1.7042113000000001</v>
      </c>
      <c r="E3953">
        <f>LN(D3953/参数实验室!$E$53)/参数实验室!$E$55</f>
        <v>-6.4038980942147342E-2</v>
      </c>
      <c r="F3953">
        <f t="shared" si="498"/>
        <v>2.5340895907793834</v>
      </c>
      <c r="G3953">
        <f>LN(F3953/参数实验室!$E$58)/参数实验室!$E$59</f>
        <v>0.29749733887198943</v>
      </c>
      <c r="H3953" s="905">
        <f>INDEX(神经网络!$F$10:$BN$70,MATCH(ROUND(G3953*2,1)/2,神经网络!$D$10:$D$70,0),MATCH(ROUND(E3953*2,1)/2,神经网络!$F$8:$BN$8,0))</f>
        <v>1.3164346835848575</v>
      </c>
      <c r="I3953">
        <f t="shared" si="499"/>
        <v>23796077.563744891</v>
      </c>
      <c r="J3953">
        <f t="shared" si="500"/>
        <v>12676.405390846259</v>
      </c>
      <c r="K3953">
        <f t="shared" si="501"/>
        <v>1877.1944277616935</v>
      </c>
      <c r="L3953">
        <f>MIN(MAX(L3952*(1+MAX(MIN(((B3953-B3952)/B3952)/($K$7*卓尔金历!$O$8),0),-卓尔金历!$N$11))+MIN(MAX(((B3953-B3952)/B3952)/($K$7*卓尔金历!$O$8),0),卓尔金历!$N$11),0),1)</f>
        <v>0</v>
      </c>
      <c r="M3953">
        <f t="shared" si="502"/>
        <v>2320550.0208004178</v>
      </c>
      <c r="N3953">
        <f t="shared" si="503"/>
        <v>-0.1199140996030322</v>
      </c>
      <c r="O3953">
        <f t="shared" si="505"/>
        <v>6.9102419099336954E-2</v>
      </c>
      <c r="P3953">
        <f t="shared" si="506"/>
        <v>2.9056822266013971E-2</v>
      </c>
      <c r="Q3953">
        <f t="shared" si="504"/>
        <v>12016.472393489148</v>
      </c>
    </row>
    <row r="3954" spans="1:17">
      <c r="A3954" s="842">
        <v>44356</v>
      </c>
      <c r="B3954">
        <v>36425.482320000003</v>
      </c>
      <c r="C3954">
        <v>83836.437099999996</v>
      </c>
      <c r="D3954">
        <v>1.89766024</v>
      </c>
      <c r="E3954">
        <f>LN(D3954/参数实验室!$E$53)/参数实验室!$E$55</f>
        <v>6.2807204937840963E-2</v>
      </c>
      <c r="F3954">
        <f t="shared" si="498"/>
        <v>2.3015875634395715</v>
      </c>
      <c r="G3954">
        <f>LN(F3954/参数实验室!$E$58)/参数实验室!$E$59</f>
        <v>0.24698784893109132</v>
      </c>
      <c r="H3954" s="905">
        <f>INDEX(神经网络!$F$10:$BN$70,MATCH(ROUND(G3954*2,1)/2,神经网络!$D$10:$D$70,0),MATCH(ROUND(E3954*2,1)/2,神经网络!$F$8:$BN$8,0))</f>
        <v>1.4840228184315059</v>
      </c>
      <c r="I3954">
        <f t="shared" si="499"/>
        <v>28388372.027270745</v>
      </c>
      <c r="J3954">
        <f t="shared" si="500"/>
        <v>14534.728191213353</v>
      </c>
      <c r="K3954">
        <f t="shared" si="501"/>
        <v>1953.140894952016</v>
      </c>
      <c r="L3954">
        <f>MIN(MAX(L3953*(1+MAX(MIN(((B3954-B3953)/B3953)/($K$7*卓尔金历!$O$8),0),-卓尔金历!$N$11))+MIN(MAX(((B3954-B3953)/B3953)/($K$7*卓尔金历!$O$8),0),卓尔金历!$N$11),0),1)</f>
        <v>1</v>
      </c>
      <c r="M3954">
        <f t="shared" si="502"/>
        <v>2320550.0208004178</v>
      </c>
      <c r="N3954">
        <f t="shared" si="503"/>
        <v>0.14659698416626885</v>
      </c>
      <c r="O3954">
        <f t="shared" si="505"/>
        <v>7.2237218911098924E-2</v>
      </c>
      <c r="P3954">
        <f t="shared" si="506"/>
        <v>2.0196439167060216E-2</v>
      </c>
      <c r="Q3954">
        <f t="shared" si="504"/>
        <v>12083.855256849132</v>
      </c>
    </row>
    <row r="3955" spans="1:17">
      <c r="A3955" s="842">
        <v>44357</v>
      </c>
      <c r="B3955">
        <v>36856.95968</v>
      </c>
      <c r="C3955">
        <v>87354.510450000002</v>
      </c>
      <c r="D3955">
        <v>1.8712072900000001</v>
      </c>
      <c r="E3955">
        <f>LN(D3955/参数实验室!$E$53)/参数实验室!$E$55</f>
        <v>4.6246014705335889E-2</v>
      </c>
      <c r="F3955">
        <f t="shared" si="498"/>
        <v>2.3700953960508553</v>
      </c>
      <c r="G3955">
        <f>LN(F3955/参数实验室!$E$58)/参数实验室!$E$59</f>
        <v>0.26238238277646192</v>
      </c>
      <c r="H3955" s="905">
        <f>INDEX(神经网络!$F$10:$BN$70,MATCH(ROUND(G3955*2,1)/2,神经网络!$D$10:$D$70,0),MATCH(ROUND(E3955*2,1)/2,神经网络!$F$8:$BN$8,0))</f>
        <v>1.4840228184315059</v>
      </c>
      <c r="I3955">
        <f t="shared" si="499"/>
        <v>28887410.20143592</v>
      </c>
      <c r="J3955">
        <f t="shared" si="500"/>
        <v>14706.899038346346</v>
      </c>
      <c r="K3955">
        <f t="shared" si="501"/>
        <v>1964.2080989415726</v>
      </c>
      <c r="L3955">
        <f>MIN(MAX(L3954*(1+MAX(MIN(((B3955-B3954)/B3954)/($K$7*卓尔金历!$O$8),0),-卓尔金历!$N$11))+MIN(MAX(((B3955-B3954)/B3954)/($K$7*卓尔金历!$O$8),0),卓尔金历!$N$11),0),1)</f>
        <v>1</v>
      </c>
      <c r="M3955">
        <f t="shared" si="502"/>
        <v>2361342.88642606</v>
      </c>
      <c r="N3955">
        <f t="shared" si="503"/>
        <v>1.184548103466258E-2</v>
      </c>
      <c r="O3955">
        <f t="shared" si="505"/>
        <v>6.8894036622146507E-2</v>
      </c>
      <c r="P3955">
        <f t="shared" si="506"/>
        <v>1</v>
      </c>
      <c r="Q3955">
        <f t="shared" si="504"/>
        <v>12088.145417950023</v>
      </c>
    </row>
    <row r="3956" spans="1:17">
      <c r="A3956" s="842">
        <v>44358</v>
      </c>
      <c r="B3956">
        <v>36859.02216</v>
      </c>
      <c r="C3956">
        <v>91994.127070000002</v>
      </c>
      <c r="D3956">
        <v>1.8886066399999999</v>
      </c>
      <c r="E3956">
        <f>LN(D3956/参数实验室!$E$53)/参数实验室!$E$55</f>
        <v>5.7165217901478264E-2</v>
      </c>
      <c r="F3956">
        <f t="shared" si="498"/>
        <v>2.4958374280974143</v>
      </c>
      <c r="G3956">
        <f>LN(F3956/参数实验室!$E$58)/参数实验室!$E$59</f>
        <v>0.289514245191414</v>
      </c>
      <c r="H3956" s="905">
        <f>INDEX(神经网络!$F$10:$BN$70,MATCH(ROUND(G3956*2,1)/2,神经网络!$D$10:$D$70,0),MATCH(ROUND(E3956*2,1)/2,神经网络!$F$8:$BN$8,0))</f>
        <v>1.5362749829396805</v>
      </c>
      <c r="I3956">
        <f t="shared" si="499"/>
        <v>28889809.141654506</v>
      </c>
      <c r="J3956">
        <f t="shared" si="500"/>
        <v>14707.722022265583</v>
      </c>
      <c r="K3956">
        <f t="shared" si="501"/>
        <v>1964.2612974272347</v>
      </c>
      <c r="L3956">
        <f>MIN(MAX(L3955*(1+MAX(MIN(((B3956-B3955)/B3955)/($K$7*卓尔金历!$O$8),0),-卓尔金历!$N$11))+MIN(MAX(((B3956-B3955)/B3955)/($K$7*卓尔金历!$O$8),0),卓尔金历!$N$11),0),1)</f>
        <v>1</v>
      </c>
      <c r="M3956">
        <f t="shared" si="502"/>
        <v>2361538.9829394068</v>
      </c>
      <c r="N3956">
        <f t="shared" si="503"/>
        <v>5.5959037802016153E-5</v>
      </c>
      <c r="O3956">
        <f t="shared" si="505"/>
        <v>6.4651246212861335E-2</v>
      </c>
      <c r="P3956">
        <f t="shared" si="506"/>
        <v>1</v>
      </c>
      <c r="Q3956">
        <f t="shared" si="504"/>
        <v>12089.149271809161</v>
      </c>
    </row>
    <row r="3957" spans="1:17">
      <c r="A3957" s="842">
        <v>44359</v>
      </c>
      <c r="B3957">
        <v>35404.82404</v>
      </c>
      <c r="C3957">
        <v>94112.808019999997</v>
      </c>
      <c r="D3957">
        <v>1.8125406900000001</v>
      </c>
      <c r="E3957">
        <f>LN(D3957/参数实验室!$E$53)/参数实验室!$E$55</f>
        <v>8.6658304089704211E-3</v>
      </c>
      <c r="F3957">
        <f t="shared" si="498"/>
        <v>2.6581916609350276</v>
      </c>
      <c r="G3957">
        <f>LN(F3957/参数实验室!$E$58)/参数实验室!$E$59</f>
        <v>0.32259146520719817</v>
      </c>
      <c r="H3957" s="905">
        <f>INDEX(神经网络!$F$10:$BN$70,MATCH(ROUND(G3957*2,1)/2,神经网络!$D$10:$D$70,0),MATCH(ROUND(E3957*2,1)/2,神经网络!$F$8:$BN$8,0))</f>
        <v>1.4247438308096636</v>
      </c>
      <c r="I3957">
        <f t="shared" si="499"/>
        <v>27138779.892972924</v>
      </c>
      <c r="J3957">
        <f t="shared" si="500"/>
        <v>14127.458616974496</v>
      </c>
      <c r="K3957">
        <f t="shared" si="501"/>
        <v>1920.9951788756259</v>
      </c>
      <c r="L3957">
        <f>MIN(MAX(L3956*(1+MAX(MIN(((B3957-B3956)/B3956)/($K$7*卓尔金历!$O$8),0),-卓尔金历!$N$11))+MIN(MAX(((B3957-B3956)/B3956)/($K$7*卓尔金历!$O$8),0),卓尔金历!$N$11),0),1)</f>
        <v>0</v>
      </c>
      <c r="M3957">
        <f t="shared" si="502"/>
        <v>2218404.6406267583</v>
      </c>
      <c r="N3957">
        <f t="shared" si="503"/>
        <v>-3.9452976090562704E-2</v>
      </c>
      <c r="O3957">
        <f t="shared" si="505"/>
        <v>6.4729893134044383E-2</v>
      </c>
      <c r="P3957">
        <f t="shared" si="506"/>
        <v>0.59177459750301431</v>
      </c>
      <c r="Q3957">
        <f t="shared" si="504"/>
        <v>11356.418437111679</v>
      </c>
    </row>
    <row r="3958" spans="1:17">
      <c r="A3958" s="842">
        <v>44360</v>
      </c>
      <c r="B3958">
        <v>35994.028709999999</v>
      </c>
      <c r="C3958">
        <v>94273.553679999997</v>
      </c>
      <c r="D3958">
        <v>1.9762249999999999</v>
      </c>
      <c r="E3958">
        <f>LN(D3958/参数实验室!$E$53)/参数实验室!$E$55</f>
        <v>0.11066600062024975</v>
      </c>
      <c r="F3958">
        <f t="shared" si="498"/>
        <v>2.6191442597201839</v>
      </c>
      <c r="G3958">
        <f>LN(F3958/参数实验室!$E$58)/参数实验室!$E$59</f>
        <v>0.31482445521825569</v>
      </c>
      <c r="H3958" s="905">
        <f>INDEX(神经网络!$F$10:$BN$70,MATCH(ROUND(G3958*2,1)/2,神经网络!$D$10:$D$70,0),MATCH(ROUND(E3958*2,1)/2,神经网络!$F$8:$BN$8,0))</f>
        <v>1.6489280098676766</v>
      </c>
      <c r="I3958">
        <f t="shared" si="499"/>
        <v>27782253.656346358</v>
      </c>
      <c r="J3958">
        <f t="shared" si="500"/>
        <v>14362.566820956778</v>
      </c>
      <c r="K3958">
        <f t="shared" si="501"/>
        <v>1934.3515683985249</v>
      </c>
      <c r="L3958">
        <f>MIN(MAX(L3957*(1+MAX(MIN(((B3958-B3957)/B3957)/($K$7*卓尔金历!$O$8),0),-卓尔金历!$N$11))+MIN(MAX(((B3958-B3957)/B3957)/($K$7*卓尔金历!$O$8),0),卓尔金历!$N$11),0),1)</f>
        <v>0.48967738915026854</v>
      </c>
      <c r="M3958">
        <f t="shared" si="502"/>
        <v>2218404.6406267583</v>
      </c>
      <c r="N3958">
        <f t="shared" si="503"/>
        <v>1.6641931882907308E-2</v>
      </c>
      <c r="O3958">
        <f t="shared" si="505"/>
        <v>5.8370564155704074E-2</v>
      </c>
      <c r="P3958">
        <f t="shared" si="506"/>
        <v>1</v>
      </c>
      <c r="Q3958">
        <f t="shared" si="504"/>
        <v>11515.763359875757</v>
      </c>
    </row>
    <row r="3959" spans="1:17">
      <c r="A3959" s="842">
        <v>44361</v>
      </c>
      <c r="B3959">
        <v>40713.926249999997</v>
      </c>
      <c r="C3959">
        <v>93405.829010000001</v>
      </c>
      <c r="D3959">
        <v>2.0498450500000001</v>
      </c>
      <c r="E3959">
        <f>LN(D3959/参数实验室!$E$53)/参数实验室!$E$55</f>
        <v>0.15381635524589241</v>
      </c>
      <c r="F3959">
        <f t="shared" si="498"/>
        <v>2.2941985117438781</v>
      </c>
      <c r="G3959">
        <f>LN(F3959/参数实验室!$E$58)/参数实验室!$E$59</f>
        <v>0.24530013895710354</v>
      </c>
      <c r="H3959" s="905">
        <f>INDEX(神经网络!$F$10:$BN$70,MATCH(ROUND(G3959*2,1)/2,神经网络!$D$10:$D$70,0),MATCH(ROUND(E3959*2,1)/2,神经网络!$F$8:$BN$8,0))</f>
        <v>1.7082316189568327</v>
      </c>
      <c r="I3959">
        <f t="shared" si="499"/>
        <v>33789442.431040458</v>
      </c>
      <c r="J3959">
        <f t="shared" si="500"/>
        <v>16245.930429751306</v>
      </c>
      <c r="K3959">
        <f t="shared" si="501"/>
        <v>2079.8711761784707</v>
      </c>
      <c r="L3959">
        <f>MIN(MAX(L3958*(1+MAX(MIN(((B3959-B3958)/B3958)/($K$7*卓尔金历!$O$8),0),-卓尔金历!$N$11))+MIN(MAX(((B3959-B3958)/B3958)/($K$7*卓尔金历!$O$8),0),卓尔金历!$N$11),0),1)</f>
        <v>1</v>
      </c>
      <c r="M3959">
        <f t="shared" si="502"/>
        <v>2453289.2839070251</v>
      </c>
      <c r="N3959">
        <f t="shared" si="503"/>
        <v>0.13113001542638372</v>
      </c>
      <c r="O3959">
        <f t="shared" si="505"/>
        <v>5.8999732735447022E-2</v>
      </c>
      <c r="P3959">
        <f t="shared" si="506"/>
        <v>1.175253945124431E-2</v>
      </c>
      <c r="Q3959">
        <f t="shared" si="504"/>
        <v>14005.747262663892</v>
      </c>
    </row>
    <row r="3960" spans="1:17">
      <c r="A3960" s="842">
        <v>44362</v>
      </c>
      <c r="B3960">
        <v>40099.968910000003</v>
      </c>
      <c r="C3960">
        <v>93491.787530000001</v>
      </c>
      <c r="D3960">
        <v>2.0379868800000001</v>
      </c>
      <c r="E3960">
        <f>LN(D3960/参数实验室!$E$53)/参数实验室!$E$55</f>
        <v>0.14697177161058414</v>
      </c>
      <c r="F3960">
        <f t="shared" si="498"/>
        <v>2.3314678308063557</v>
      </c>
      <c r="G3960">
        <f>LN(F3960/参数实验室!$E$58)/参数实验室!$E$59</f>
        <v>0.25375789385603237</v>
      </c>
      <c r="H3960" s="905">
        <f>INDEX(神经网络!$F$10:$BN$70,MATCH(ROUND(G3960*2,1)/2,神经网络!$D$10:$D$70,0),MATCH(ROUND(E3960*2,1)/2,神经网络!$F$8:$BN$8,0))</f>
        <v>1.7082316189568327</v>
      </c>
      <c r="I3960">
        <f t="shared" si="499"/>
        <v>32919034.194734152</v>
      </c>
      <c r="J3960">
        <f t="shared" si="500"/>
        <v>16000.945257571429</v>
      </c>
      <c r="K3960">
        <f t="shared" si="501"/>
        <v>2057.3180937018278</v>
      </c>
      <c r="L3960">
        <f>MIN(MAX(L3959*(1+MAX(MIN(((B3960-B3959)/B3959)/($K$7*卓尔金历!$O$8),0),-卓尔金历!$N$11))+MIN(MAX(((B3960-B3959)/B3959)/($K$7*卓尔金历!$O$8),0),卓尔金历!$N$11),0),1)</f>
        <v>0.55628764558297483</v>
      </c>
      <c r="M3960">
        <f t="shared" si="502"/>
        <v>2390093.1183262328</v>
      </c>
      <c r="N3960">
        <f t="shared" si="503"/>
        <v>-1.5079787103558787E-2</v>
      </c>
      <c r="O3960">
        <f t="shared" si="505"/>
        <v>5.9121700243498998E-2</v>
      </c>
      <c r="P3960">
        <f t="shared" si="506"/>
        <v>1</v>
      </c>
      <c r="Q3960">
        <f t="shared" si="504"/>
        <v>14001.507124879461</v>
      </c>
    </row>
    <row r="3961" spans="1:17">
      <c r="A3961" s="842">
        <v>44363</v>
      </c>
      <c r="B3961">
        <v>38784.491000000002</v>
      </c>
      <c r="C3961">
        <v>93357.959300000002</v>
      </c>
      <c r="D3961">
        <v>1.937890111</v>
      </c>
      <c r="E3961">
        <f>LN(D3961/参数实验室!$E$53)/参数实验室!$E$55</f>
        <v>8.7556227651107182E-2</v>
      </c>
      <c r="F3961">
        <f t="shared" si="498"/>
        <v>2.4070951272765186</v>
      </c>
      <c r="G3961">
        <f>LN(F3961/参数实验室!$E$58)/参数实验室!$E$59</f>
        <v>0.27051262030678608</v>
      </c>
      <c r="H3961" s="905">
        <f>INDEX(神经网络!$F$10:$BN$70,MATCH(ROUND(G3961*2,1)/2,神经网络!$D$10:$D$70,0),MATCH(ROUND(E3961*2,1)/2,神经网络!$F$8:$BN$8,0))</f>
        <v>1.5966671308068829</v>
      </c>
      <c r="I3961">
        <f t="shared" si="499"/>
        <v>31074301.839320038</v>
      </c>
      <c r="J3961">
        <f t="shared" si="500"/>
        <v>15476.034874905137</v>
      </c>
      <c r="K3961">
        <f t="shared" si="501"/>
        <v>2007.8981528859156</v>
      </c>
      <c r="L3961">
        <f>MIN(MAX(L3960*(1+MAX(MIN(((B3961-B3960)/B3960)/($K$7*卓尔金历!$O$8),0),-卓尔金历!$N$11))+MIN(MAX(((B3961-B3960)/B3960)/($K$7*卓尔金历!$O$8),0),卓尔金历!$N$11),0),1)</f>
        <v>1.9323547240541559E-2</v>
      </c>
      <c r="M3961">
        <f t="shared" si="502"/>
        <v>2315585.5282664197</v>
      </c>
      <c r="N3961">
        <f t="shared" si="503"/>
        <v>-3.2804960845541999E-2</v>
      </c>
      <c r="O3961">
        <f t="shared" si="505"/>
        <v>5.9572467546578738E-2</v>
      </c>
      <c r="P3961">
        <f t="shared" si="506"/>
        <v>0.69100828454695795</v>
      </c>
      <c r="Q3961">
        <f t="shared" si="504"/>
        <v>13216.884068655105</v>
      </c>
    </row>
    <row r="3962" spans="1:17">
      <c r="A3962" s="842">
        <v>44364</v>
      </c>
      <c r="B3962">
        <v>39043.182670000002</v>
      </c>
      <c r="C3962">
        <v>91216.717619999996</v>
      </c>
      <c r="D3962">
        <v>1.927486815</v>
      </c>
      <c r="E3962">
        <f>LN(D3962/参数实验室!$E$53)/参数实验室!$E$55</f>
        <v>8.1205824017154565E-2</v>
      </c>
      <c r="F3962">
        <f t="shared" si="498"/>
        <v>2.3363033283167534</v>
      </c>
      <c r="G3962">
        <f>LN(F3962/参数实验室!$E$58)/参数实验室!$E$59</f>
        <v>0.25484532134122495</v>
      </c>
      <c r="H3962" s="905">
        <f>INDEX(神经网络!$F$10:$BN$70,MATCH(ROUND(G3962*2,1)/2,神经网络!$D$10:$D$70,0),MATCH(ROUND(E3962*2,1)/2,神经网络!$F$8:$BN$8,0))</f>
        <v>1.5966671308068829</v>
      </c>
      <c r="I3962">
        <f t="shared" si="499"/>
        <v>31405234.867334943</v>
      </c>
      <c r="J3962">
        <f t="shared" si="500"/>
        <v>15579.259674394381</v>
      </c>
      <c r="K3962">
        <f t="shared" si="501"/>
        <v>2015.836151633808</v>
      </c>
      <c r="L3962">
        <f>MIN(MAX(L3961*(1+MAX(MIN(((B3962-B3961)/B3961)/($K$7*卓尔金历!$O$8),0),-卓尔金历!$N$11))+MIN(MAX(((B3962-B3961)/B3961)/($K$7*卓尔金历!$O$8),0),卓尔金历!$N$11),0),1)</f>
        <v>0.21558303414010632</v>
      </c>
      <c r="M3962">
        <f t="shared" si="502"/>
        <v>2316062.0540597723</v>
      </c>
      <c r="N3962">
        <f t="shared" si="503"/>
        <v>6.6699771823742681E-3</v>
      </c>
      <c r="O3962">
        <f t="shared" si="505"/>
        <v>5.9349970811112818E-2</v>
      </c>
      <c r="P3962">
        <f t="shared" si="506"/>
        <v>1</v>
      </c>
      <c r="Q3962">
        <f t="shared" si="504"/>
        <v>13314.14783169244</v>
      </c>
    </row>
    <row r="3963" spans="1:17">
      <c r="A3963" s="842">
        <v>44365</v>
      </c>
      <c r="B3963">
        <v>36422.59289</v>
      </c>
      <c r="C3963">
        <v>91299.412930000006</v>
      </c>
      <c r="D3963">
        <v>1.8124586570000001</v>
      </c>
      <c r="E3963">
        <f>LN(D3963/参数实验室!$E$53)/参数实验室!$E$55</f>
        <v>8.6124352556942538E-3</v>
      </c>
      <c r="F3963">
        <f t="shared" si="498"/>
        <v>2.5066697806422975</v>
      </c>
      <c r="G3963">
        <f>LN(F3963/参数实验室!$E$58)/参数实验室!$E$59</f>
        <v>0.29178727056774495</v>
      </c>
      <c r="H3963" s="905">
        <f>INDEX(神经网络!$F$10:$BN$70,MATCH(ROUND(G3963*2,1)/2,神经网络!$D$10:$D$70,0),MATCH(ROUND(E3963*2,1)/2,神经网络!$F$8:$BN$8,0))</f>
        <v>1.4247438308096636</v>
      </c>
      <c r="I3963">
        <f t="shared" si="499"/>
        <v>28039574.715206672</v>
      </c>
      <c r="J3963">
        <f t="shared" si="500"/>
        <v>14533.575232432775</v>
      </c>
      <c r="K3963">
        <f t="shared" si="501"/>
        <v>1929.2964234040799</v>
      </c>
      <c r="L3963">
        <f>MIN(MAX(L3962*(1+MAX(MIN(((B3963-B3962)/B3962)/($K$7*卓尔金历!$O$8),0),-卓尔金历!$N$11))+MIN(MAX(((B3963-B3962)/B3962)/($K$7*卓尔金历!$O$8),0),卓尔金历!$N$11),0),1)</f>
        <v>0</v>
      </c>
      <c r="M3963">
        <f t="shared" si="502"/>
        <v>2262552.2961140056</v>
      </c>
      <c r="N3963">
        <f t="shared" si="503"/>
        <v>-6.7120290939130092E-2</v>
      </c>
      <c r="O3963">
        <f t="shared" si="505"/>
        <v>5.8983897904017472E-2</v>
      </c>
      <c r="P3963">
        <f t="shared" si="506"/>
        <v>5.1680654403392076E-2</v>
      </c>
      <c r="Q3963">
        <f t="shared" si="504"/>
        <v>11887.287086789023</v>
      </c>
    </row>
    <row r="3964" spans="1:17">
      <c r="A3964" s="842">
        <v>44366</v>
      </c>
      <c r="B3964">
        <v>36154.241049999997</v>
      </c>
      <c r="C3964">
        <v>91949.370079999993</v>
      </c>
      <c r="D3964">
        <v>1.8050384779999999</v>
      </c>
      <c r="E3964">
        <f>LN(D3964/参数实验室!$E$53)/参数实验室!$E$55</f>
        <v>3.7726290600988799E-3</v>
      </c>
      <c r="F3964">
        <f t="shared" si="498"/>
        <v>2.543252669938151</v>
      </c>
      <c r="G3964">
        <f>LN(F3964/参数实验室!$E$58)/参数实验室!$E$59</f>
        <v>0.29939174902509474</v>
      </c>
      <c r="H3964" s="905">
        <f>INDEX(神经网络!$F$10:$BN$70,MATCH(ROUND(G3964*2,1)/2,神经网络!$D$10:$D$70,0),MATCH(ROUND(E3964*2,1)/2,神经网络!$F$8:$BN$8,0))</f>
        <v>1.4247438308096636</v>
      </c>
      <c r="I3964">
        <f t="shared" si="499"/>
        <v>27745239.703528482</v>
      </c>
      <c r="J3964">
        <f t="shared" si="500"/>
        <v>14426.495770320329</v>
      </c>
      <c r="K3964">
        <f t="shared" si="501"/>
        <v>1923.2140739685963</v>
      </c>
      <c r="L3964">
        <f>MIN(MAX(L3963*(1+MAX(MIN(((B3964-B3963)/B3963)/($K$7*卓尔金历!$O$8),0),-卓尔金历!$N$11))+MIN(MAX(((B3964-B3963)/B3963)/($K$7*卓尔金历!$O$8),0),卓尔金历!$N$11),0),1)</f>
        <v>0</v>
      </c>
      <c r="M3964">
        <f t="shared" si="502"/>
        <v>2262552.2961140056</v>
      </c>
      <c r="N3964">
        <f t="shared" si="503"/>
        <v>-7.3677302659493054E-3</v>
      </c>
      <c r="O3964">
        <f t="shared" si="505"/>
        <v>5.7055400306180143E-2</v>
      </c>
      <c r="P3964">
        <f t="shared" si="506"/>
        <v>1</v>
      </c>
      <c r="Q3964">
        <f t="shared" si="504"/>
        <v>11880.838251886769</v>
      </c>
    </row>
    <row r="3965" spans="1:17">
      <c r="A3965" s="842">
        <v>44367</v>
      </c>
      <c r="B3965">
        <v>34498.41777</v>
      </c>
      <c r="C3965">
        <v>92317.766130000004</v>
      </c>
      <c r="D3965">
        <v>1.8074597450000001</v>
      </c>
      <c r="E3965">
        <f>LN(D3965/参数实验室!$E$53)/参数实验室!$E$55</f>
        <v>5.3540820320777168E-3</v>
      </c>
      <c r="F3965">
        <f t="shared" si="498"/>
        <v>2.676000005144584</v>
      </c>
      <c r="G3965">
        <f>LN(F3965/参数实验室!$E$58)/参数实验室!$E$59</f>
        <v>0.32609595727272239</v>
      </c>
      <c r="H3965" s="905">
        <f>INDEX(神经网络!$F$10:$BN$70,MATCH(ROUND(G3965*2,1)/2,神经网络!$D$10:$D$70,0),MATCH(ROUND(E3965*2,1)/2,神经网络!$F$8:$BN$8,0))</f>
        <v>1.4836425777218936</v>
      </c>
      <c r="I3965">
        <f t="shared" si="499"/>
        <v>25934816.941076163</v>
      </c>
      <c r="J3965">
        <f t="shared" si="500"/>
        <v>13765.778608195918</v>
      </c>
      <c r="K3965">
        <f t="shared" si="501"/>
        <v>1884.0065410927791</v>
      </c>
      <c r="L3965">
        <f>MIN(MAX(L3964*(1+MAX(MIN(((B3965-B3964)/B3964)/($K$7*卓尔金历!$O$8),0),-卓尔金历!$N$11))+MIN(MAX(((B3965-B3964)/B3964)/($K$7*卓尔金历!$O$8),0),卓尔金历!$N$11),0),1)</f>
        <v>0</v>
      </c>
      <c r="M3965">
        <f t="shared" si="502"/>
        <v>2262552.2961140056</v>
      </c>
      <c r="N3965">
        <f t="shared" si="503"/>
        <v>-4.5798867073714909E-2</v>
      </c>
      <c r="O3965">
        <f t="shared" si="505"/>
        <v>5.7578034099971052E-2</v>
      </c>
      <c r="P3965">
        <f t="shared" si="506"/>
        <v>0.29899613045434514</v>
      </c>
      <c r="Q3965">
        <f t="shared" si="504"/>
        <v>11105.593913107654</v>
      </c>
    </row>
    <row r="3966" spans="1:17">
      <c r="A3966" s="842">
        <v>44368</v>
      </c>
      <c r="B3966">
        <v>32782.868640000001</v>
      </c>
      <c r="C3966">
        <v>93122.693280000007</v>
      </c>
      <c r="D3966">
        <v>1.6154984999999999</v>
      </c>
      <c r="E3966">
        <f>LN(D3966/参数实验室!$E$53)/参数实验室!$E$55</f>
        <v>-0.12710722709204383</v>
      </c>
      <c r="F3966">
        <f t="shared" si="498"/>
        <v>2.840590135738652</v>
      </c>
      <c r="G3966">
        <f>LN(F3966/参数实验室!$E$58)/参数实验室!$E$59</f>
        <v>0.35742380264993096</v>
      </c>
      <c r="H3966" s="905">
        <f>INDEX(神经网络!$F$10:$BN$70,MATCH(ROUND(G3966*2,1)/2,神经网络!$D$10:$D$70,0),MATCH(ROUND(E3966*2,1)/2,神经网络!$F$8:$BN$8,0))</f>
        <v>1.1613546462118129</v>
      </c>
      <c r="I3966">
        <f t="shared" si="499"/>
        <v>24021369.8501391</v>
      </c>
      <c r="J3966">
        <f t="shared" si="500"/>
        <v>13081.229256613782</v>
      </c>
      <c r="K3966">
        <f t="shared" si="501"/>
        <v>1836.3235884727007</v>
      </c>
      <c r="L3966">
        <f>MIN(MAX(L3965*(1+MAX(MIN(((B3966-B3965)/B3965)/($K$7*卓尔金历!$O$8),0),-卓尔金历!$N$11))+MIN(MAX(((B3966-B3965)/B3965)/($K$7*卓尔金历!$O$8),0),卓尔金历!$N$11),0),1)</f>
        <v>0</v>
      </c>
      <c r="M3966">
        <f t="shared" si="502"/>
        <v>2262552.2961140056</v>
      </c>
      <c r="N3966">
        <f t="shared" si="503"/>
        <v>-4.9728342367395463E-2</v>
      </c>
      <c r="O3966">
        <f t="shared" si="505"/>
        <v>5.7809882267841228E-2</v>
      </c>
      <c r="P3966">
        <f t="shared" si="506"/>
        <v>0.21683309983891969</v>
      </c>
      <c r="Q3966">
        <f t="shared" si="504"/>
        <v>10860.60827352502</v>
      </c>
    </row>
    <row r="3967" spans="1:17">
      <c r="A3967" s="842">
        <v>44369</v>
      </c>
      <c r="B3967">
        <v>31701.324540000001</v>
      </c>
      <c r="C3967">
        <v>95196.252129999993</v>
      </c>
      <c r="D3967">
        <v>1.651499802</v>
      </c>
      <c r="E3967">
        <f>LN(D3967/参数实验室!$E$53)/参数实验室!$E$55</f>
        <v>-0.10110514920771088</v>
      </c>
      <c r="F3967">
        <f t="shared" si="498"/>
        <v>3.0029108723795925</v>
      </c>
      <c r="G3967">
        <f>LN(F3967/参数实验室!$E$58)/参数实验室!$E$59</f>
        <v>0.38659009097302166</v>
      </c>
      <c r="H3967" s="905">
        <f>INDEX(神经网络!$F$10:$BN$70,MATCH(ROUND(G3967*2,1)/2,神经网络!$D$10:$D$70,0),MATCH(ROUND(E3967*2,1)/2,神经网络!$F$8:$BN$8,0))</f>
        <v>1.3157547336323965</v>
      </c>
      <c r="I3967">
        <f t="shared" si="499"/>
        <v>23101005.240186103</v>
      </c>
      <c r="J3967">
        <f t="shared" si="500"/>
        <v>12649.664634292249</v>
      </c>
      <c r="K3967">
        <f t="shared" si="501"/>
        <v>1826.2148371555313</v>
      </c>
      <c r="L3967">
        <f>MIN(MAX(L3966*(1+MAX(MIN(((B3967-B3966)/B3966)/($K$7*卓尔金历!$O$8),0),-卓尔金历!$N$11))+MIN(MAX(((B3967-B3966)/B3966)/($K$7*卓尔金历!$O$8),0),卓尔金历!$N$11),0),1)</f>
        <v>0</v>
      </c>
      <c r="M3967">
        <f t="shared" si="502"/>
        <v>2262552.2961140056</v>
      </c>
      <c r="N3967">
        <f t="shared" si="503"/>
        <v>-3.2991136678025598E-2</v>
      </c>
      <c r="O3967">
        <f t="shared" si="505"/>
        <v>5.8073171056275595E-2</v>
      </c>
      <c r="P3967">
        <f t="shared" si="506"/>
        <v>0.65596418390746114</v>
      </c>
      <c r="Q3967">
        <f t="shared" si="504"/>
        <v>10770.380161752537</v>
      </c>
    </row>
    <row r="3968" spans="1:17">
      <c r="A3968" s="842">
        <v>44370</v>
      </c>
      <c r="B3968">
        <v>33631.160159999999</v>
      </c>
      <c r="C3968">
        <v>97101.894419999997</v>
      </c>
      <c r="D3968">
        <v>1.7136982270000001</v>
      </c>
      <c r="E3968">
        <f>LN(D3968/参数实验室!$E$53)/参数实验室!$E$55</f>
        <v>-5.7489795507097985E-2</v>
      </c>
      <c r="F3968">
        <f t="shared" si="498"/>
        <v>2.8872597305010723</v>
      </c>
      <c r="G3968">
        <f>LN(F3968/参数实验室!$E$58)/参数实验室!$E$59</f>
        <v>0.36597684371757044</v>
      </c>
      <c r="H3968" s="905">
        <f>INDEX(神经网络!$F$10:$BN$70,MATCH(ROUND(G3968*2,1)/2,神经网络!$D$10:$D$70,0),MATCH(ROUND(E3968*2,1)/2,神经网络!$F$8:$BN$8,0))</f>
        <v>1.3719776733009956</v>
      </c>
      <c r="I3968">
        <f t="shared" si="499"/>
        <v>24951333.277955446</v>
      </c>
      <c r="J3968">
        <f t="shared" si="500"/>
        <v>13419.719947328435</v>
      </c>
      <c r="K3968">
        <f t="shared" si="501"/>
        <v>1859.3035753270467</v>
      </c>
      <c r="L3968">
        <f>MIN(MAX(L3967*(1+MAX(MIN(((B3968-B3967)/B3967)/($K$7*卓尔金历!$O$8),0),-卓尔金历!$N$11))+MIN(MAX(((B3968-B3967)/B3967)/($K$7*卓尔金历!$O$8),0),卓尔金历!$N$11),0),1)</f>
        <v>1</v>
      </c>
      <c r="M3968">
        <f t="shared" si="502"/>
        <v>2262552.2961140056</v>
      </c>
      <c r="N3968">
        <f t="shared" si="503"/>
        <v>6.0875551668668475E-2</v>
      </c>
      <c r="O3968">
        <f t="shared" si="505"/>
        <v>5.8707123175433196E-2</v>
      </c>
      <c r="P3968">
        <f t="shared" si="506"/>
        <v>5.5966823727114583E-2</v>
      </c>
      <c r="Q3968">
        <f t="shared" si="504"/>
        <v>11336.266241900614</v>
      </c>
    </row>
    <row r="3969" spans="1:17">
      <c r="A3969" s="842">
        <v>44371</v>
      </c>
      <c r="B3969">
        <v>33979.729330000002</v>
      </c>
      <c r="C3969">
        <v>98508.837530000004</v>
      </c>
      <c r="D3969">
        <v>1.7666721670000001</v>
      </c>
      <c r="E3969">
        <f>LN(D3969/参数实验室!$E$53)/参数实验室!$E$55</f>
        <v>-2.1573500767137203E-2</v>
      </c>
      <c r="F3969">
        <f t="shared" si="498"/>
        <v>2.8990471517096101</v>
      </c>
      <c r="G3969">
        <f>LN(F3969/参数实验室!$E$58)/参数实验室!$E$59</f>
        <v>0.36811523159181841</v>
      </c>
      <c r="H3969" s="905">
        <f>INDEX(神经网络!$F$10:$BN$70,MATCH(ROUND(G3969*2,1)/2,神经网络!$D$10:$D$70,0),MATCH(ROUND(E3969*2,1)/2,神经网络!$F$8:$BN$8,0))</f>
        <v>1.4836425777218936</v>
      </c>
      <c r="I3969">
        <f t="shared" si="499"/>
        <v>25306136.801552542</v>
      </c>
      <c r="J3969">
        <f t="shared" si="500"/>
        <v>13558.808239894573</v>
      </c>
      <c r="K3969">
        <f t="shared" si="501"/>
        <v>1866.398311253741</v>
      </c>
      <c r="L3969">
        <f>MIN(MAX(L3968*(1+MAX(MIN(((B3969-B3968)/B3968)/($K$7*卓尔金历!$O$8),0),-卓尔金历!$N$11))+MIN(MAX(((B3969-B3968)/B3968)/($K$7*卓尔金历!$O$8),0),卓尔金历!$N$11),0),1)</f>
        <v>1</v>
      </c>
      <c r="M3969">
        <f t="shared" si="502"/>
        <v>2294725.3875492914</v>
      </c>
      <c r="N3969">
        <f t="shared" si="503"/>
        <v>1.0364470578525605E-2</v>
      </c>
      <c r="O3969">
        <f t="shared" si="505"/>
        <v>5.8631456874660391E-2</v>
      </c>
      <c r="P3969">
        <f t="shared" si="506"/>
        <v>1</v>
      </c>
      <c r="Q3969">
        <f t="shared" si="504"/>
        <v>11345.288076575114</v>
      </c>
    </row>
    <row r="3970" spans="1:17">
      <c r="A3970" s="842">
        <v>44372</v>
      </c>
      <c r="B3970">
        <v>32600.089360000002</v>
      </c>
      <c r="C3970">
        <v>99466.077969999998</v>
      </c>
      <c r="D3970">
        <v>1.6309171689999999</v>
      </c>
      <c r="E3970">
        <f>LN(D3970/参数实验室!$E$53)/参数实验室!$E$55</f>
        <v>-0.1159007992031873</v>
      </c>
      <c r="F3970">
        <f t="shared" si="498"/>
        <v>3.0510983228176034</v>
      </c>
      <c r="G3970">
        <f>LN(F3970/参数实验室!$E$58)/参数实验室!$E$59</f>
        <v>0.39494551677625755</v>
      </c>
      <c r="H3970" s="905">
        <f>INDEX(神经网络!$F$10:$BN$70,MATCH(ROUND(G3970*2,1)/2,神经网络!$D$10:$D$70,0),MATCH(ROUND(E3970*2,1)/2,神经网络!$F$8:$BN$8,0))</f>
        <v>1.3157547336323965</v>
      </c>
      <c r="I3970">
        <f t="shared" si="499"/>
        <v>23781729.597288508</v>
      </c>
      <c r="J3970">
        <f t="shared" si="500"/>
        <v>13008.295502972665</v>
      </c>
      <c r="K3970">
        <f t="shared" si="501"/>
        <v>1828.1972139896336</v>
      </c>
      <c r="L3970">
        <f>MIN(MAX(L3969*(1+MAX(MIN(((B3970-B3969)/B3969)/($K$7*卓尔金历!$O$8),0),-卓尔金历!$N$11))+MIN(MAX(((B3970-B3969)/B3969)/($K$7*卓尔金历!$O$8),0),卓尔金历!$N$11),0),1)</f>
        <v>0</v>
      </c>
      <c r="M3970">
        <f t="shared" si="502"/>
        <v>2156494.2564991699</v>
      </c>
      <c r="N3970">
        <f t="shared" si="503"/>
        <v>-4.0601852845894938E-2</v>
      </c>
      <c r="O3970">
        <f t="shared" si="505"/>
        <v>5.8549243713305929E-2</v>
      </c>
      <c r="P3970">
        <f t="shared" si="506"/>
        <v>0.44614823465452313</v>
      </c>
      <c r="Q3970">
        <f t="shared" si="504"/>
        <v>10661.863379474729</v>
      </c>
    </row>
    <row r="3971" spans="1:17">
      <c r="A3971" s="842">
        <v>44373</v>
      </c>
      <c r="B3971">
        <v>31545.897059999999</v>
      </c>
      <c r="C3971">
        <v>101730.0534</v>
      </c>
      <c r="D3971">
        <v>1.643033945</v>
      </c>
      <c r="E3971">
        <f>LN(D3971/参数实验室!$E$53)/参数实验室!$E$55</f>
        <v>-0.10716831019450183</v>
      </c>
      <c r="F3971">
        <f t="shared" si="498"/>
        <v>3.2248267724487403</v>
      </c>
      <c r="G3971">
        <f>LN(F3971/参数实验室!$E$58)/参数实验室!$E$59</f>
        <v>0.42401067571042228</v>
      </c>
      <c r="H3971" s="905">
        <f>INDEX(神经网络!$F$10:$BN$70,MATCH(ROUND(G3971*2,1)/2,神经网络!$D$10:$D$70,0),MATCH(ROUND(E3971*2,1)/2,神经网络!$F$8:$BN$8,0))</f>
        <v>1.3157547336323965</v>
      </c>
      <c r="I3971">
        <f t="shared" si="499"/>
        <v>22769871.929365437</v>
      </c>
      <c r="J3971">
        <f t="shared" si="500"/>
        <v>12587.644970272455</v>
      </c>
      <c r="K3971">
        <f t="shared" si="501"/>
        <v>1808.9064303243208</v>
      </c>
      <c r="L3971">
        <f>MIN(MAX(L3970*(1+MAX(MIN(((B3971-B3970)/B3970)/($K$7*卓尔金历!$O$8),0),-卓尔金历!$N$11))+MIN(MAX(((B3971-B3970)/B3970)/($K$7*卓尔金历!$O$8),0),卓尔金历!$N$11),0),1)</f>
        <v>0</v>
      </c>
      <c r="M3971">
        <f t="shared" si="502"/>
        <v>2156494.2564991699</v>
      </c>
      <c r="N3971">
        <f t="shared" si="503"/>
        <v>-3.2337098477204985E-2</v>
      </c>
      <c r="O3971">
        <f t="shared" si="505"/>
        <v>5.8800586540089787E-2</v>
      </c>
      <c r="P3971">
        <f t="shared" si="506"/>
        <v>0.69149468446324414</v>
      </c>
      <c r="Q3971">
        <f t="shared" si="504"/>
        <v>10459.473737362363</v>
      </c>
    </row>
    <row r="3972" spans="1:17">
      <c r="A3972" s="842">
        <v>44374</v>
      </c>
      <c r="B3972">
        <v>33230.17209</v>
      </c>
      <c r="C3972">
        <v>106889.7463</v>
      </c>
      <c r="D3972">
        <v>1.776255857</v>
      </c>
      <c r="E3972">
        <f>LN(D3972/参数实验室!$E$53)/参数实验室!$E$55</f>
        <v>-1.5190973734674856E-2</v>
      </c>
      <c r="F3972">
        <f t="shared" si="498"/>
        <v>3.2166473893214196</v>
      </c>
      <c r="G3972">
        <f>LN(F3972/参数实验室!$E$58)/参数实验室!$E$59</f>
        <v>0.42267775579060279</v>
      </c>
      <c r="H3972" s="905">
        <f>INDEX(神经网络!$F$10:$BN$70,MATCH(ROUND(G3972*2,1)/2,神经网络!$D$10:$D$70,0),MATCH(ROUND(E3972*2,1)/2,神经网络!$F$8:$BN$8,0))</f>
        <v>1.5359073002178556</v>
      </c>
      <c r="I3972">
        <f t="shared" si="499"/>
        <v>24369450.794826876</v>
      </c>
      <c r="J3972">
        <f t="shared" si="500"/>
        <v>13259.71513108008</v>
      </c>
      <c r="K3972">
        <f t="shared" si="501"/>
        <v>1837.8562852912394</v>
      </c>
      <c r="L3972">
        <f>MIN(MAX(L3971*(1+MAX(MIN(((B3972-B3971)/B3971)/($K$7*卓尔金历!$O$8),0),-卓尔金历!$N$11))+MIN(MAX(((B3972-B3971)/B3971)/($K$7*卓尔金历!$O$8),0),卓尔金历!$N$11),0),1)</f>
        <v>1</v>
      </c>
      <c r="M3972">
        <f t="shared" si="502"/>
        <v>2156494.2564991699</v>
      </c>
      <c r="N3972">
        <f t="shared" si="503"/>
        <v>5.3391254868946206E-2</v>
      </c>
      <c r="O3972">
        <f t="shared" si="505"/>
        <v>6.010280429711258E-2</v>
      </c>
      <c r="P3972">
        <f t="shared" si="506"/>
        <v>0.18417267155945599</v>
      </c>
      <c r="Q3972">
        <f t="shared" si="504"/>
        <v>10967.567366312462</v>
      </c>
    </row>
    <row r="3973" spans="1:17">
      <c r="A3973" s="842">
        <v>44375</v>
      </c>
      <c r="B3973">
        <v>34964.106610000003</v>
      </c>
      <c r="C3973">
        <v>109382.1911</v>
      </c>
      <c r="D3973">
        <v>1.769776037</v>
      </c>
      <c r="E3973">
        <f>LN(D3973/参数实验室!$E$53)/参数实验室!$E$55</f>
        <v>-1.9502608487430077E-2</v>
      </c>
      <c r="F3973">
        <f t="shared" ref="F3973:F3985" si="507">C3973/B3973</f>
        <v>3.1284137278289803</v>
      </c>
      <c r="G3973">
        <f>LN(F3973/参数实验室!$E$58)/参数实验室!$E$59</f>
        <v>0.40807969960464563</v>
      </c>
      <c r="H3973" s="905">
        <f>INDEX(神经网络!$F$10:$BN$70,MATCH(ROUND(G3973*2,1)/2,神经网络!$D$10:$D$70,0),MATCH(ROUND(E3973*2,1)/2,神经网络!$F$8:$BN$8,0))</f>
        <v>1.5359073002178556</v>
      </c>
      <c r="I3973">
        <f t="shared" si="499"/>
        <v>26322489.49389391</v>
      </c>
      <c r="J3973">
        <f t="shared" si="500"/>
        <v>13951.600738198707</v>
      </c>
      <c r="K3973">
        <f t="shared" si="501"/>
        <v>1886.7003140237805</v>
      </c>
      <c r="L3973">
        <f>MIN(MAX(L3972*(1+MAX(MIN(((B3973-B3972)/B3972)/($K$7*卓尔金历!$O$8),0),-卓尔金历!$N$11))+MIN(MAX(((B3973-B3972)/B3972)/($K$7*卓尔金历!$O$8),0),卓尔金历!$N$11),0),1)</f>
        <v>1</v>
      </c>
      <c r="M3973">
        <f t="shared" si="502"/>
        <v>2329321.9813715224</v>
      </c>
      <c r="N3973">
        <f t="shared" si="503"/>
        <v>5.2179522733251139E-2</v>
      </c>
      <c r="O3973">
        <f t="shared" si="505"/>
        <v>6.1211586480752325E-2</v>
      </c>
      <c r="P3973">
        <f t="shared" si="506"/>
        <v>0.22934435829145203</v>
      </c>
      <c r="Q3973">
        <f t="shared" si="504"/>
        <v>11129.450128325681</v>
      </c>
    </row>
    <row r="3974" spans="1:17">
      <c r="A3974" s="842">
        <v>44376</v>
      </c>
      <c r="B3974">
        <v>36230.155899999998</v>
      </c>
      <c r="C3974">
        <v>114402.1807</v>
      </c>
      <c r="D3974">
        <v>1.8496758630000001</v>
      </c>
      <c r="E3974">
        <f>LN(D3974/参数实验室!$E$53)/参数实验室!$E$55</f>
        <v>3.2592237717448194E-2</v>
      </c>
      <c r="F3974">
        <f t="shared" si="507"/>
        <v>3.1576507982953506</v>
      </c>
      <c r="G3974">
        <f>LN(F3974/参数实验室!$E$58)/参数实验室!$E$59</f>
        <v>0.41296202470082866</v>
      </c>
      <c r="H3974" s="905">
        <f>INDEX(神经网络!$F$10:$BN$70,MATCH(ROUND(G3974*2,1)/2,神经网络!$D$10:$D$70,0),MATCH(ROUND(E3974*2,1)/2,神经网络!$F$8:$BN$8,0))</f>
        <v>1.64866368386712</v>
      </c>
      <c r="I3974">
        <f t="shared" si="499"/>
        <v>27786418.931272391</v>
      </c>
      <c r="J3974">
        <f t="shared" si="500"/>
        <v>14456.787797773341</v>
      </c>
      <c r="K3974">
        <f t="shared" si="501"/>
        <v>1922.0327032504485</v>
      </c>
      <c r="L3974">
        <f>MIN(MAX(L3973*(1+MAX(MIN(((B3974-B3973)/B3973)/($K$7*卓尔金历!$O$8),0),-卓尔金历!$N$11))+MIN(MAX(((B3974-B3973)/B3973)/($K$7*卓尔金历!$O$8),0),卓尔金历!$N$11),0),1)</f>
        <v>1</v>
      </c>
      <c r="M3974">
        <f t="shared" si="502"/>
        <v>2458867.5936303306</v>
      </c>
      <c r="N3974">
        <f t="shared" si="503"/>
        <v>3.6209971103276971E-2</v>
      </c>
      <c r="O3974">
        <f t="shared" si="505"/>
        <v>5.5359278040874961E-2</v>
      </c>
      <c r="P3974">
        <f t="shared" si="506"/>
        <v>0.51170624571602463</v>
      </c>
      <c r="Q3974">
        <f t="shared" si="504"/>
        <v>11271.406520050394</v>
      </c>
    </row>
    <row r="3975" spans="1:17">
      <c r="A3975" s="842">
        <v>44377</v>
      </c>
      <c r="B3975">
        <v>34226.110639999999</v>
      </c>
      <c r="C3975">
        <v>119632.01420000001</v>
      </c>
      <c r="D3975">
        <v>1.8055863350000001</v>
      </c>
      <c r="E3975">
        <f>LN(D3975/参数实验室!$E$53)/参数实验室!$E$55</f>
        <v>4.1306480243603816E-3</v>
      </c>
      <c r="F3975">
        <f t="shared" si="507"/>
        <v>3.495343524665238</v>
      </c>
      <c r="G3975">
        <f>LN(F3975/参数实验室!$E$58)/参数实验室!$E$59</f>
        <v>0.46628894235447255</v>
      </c>
      <c r="H3975" s="905">
        <f>INDEX(神经网络!$F$10:$BN$70,MATCH(ROUND(G3975*2,1)/2,神经网络!$D$10:$D$70,0),MATCH(ROUND(E3975*2,1)/2,神经网络!$F$8:$BN$8,0))</f>
        <v>1.5960503408284099</v>
      </c>
      <c r="I3975">
        <f t="shared" si="499"/>
        <v>25252445.987092748</v>
      </c>
      <c r="J3975">
        <f t="shared" si="500"/>
        <v>13657.120881050152</v>
      </c>
      <c r="K3975">
        <f t="shared" si="501"/>
        <v>1849.0314471867648</v>
      </c>
      <c r="L3975">
        <f>MIN(MAX(L3974*(1+MAX(MIN(((B3975-B3974)/B3974)/($K$7*卓尔金历!$O$8),0),-卓尔金历!$N$11))+MIN(MAX(((B3975-B3974)/B3974)/($K$7*卓尔金历!$O$8),0),卓尔金历!$N$11),0),1)</f>
        <v>0</v>
      </c>
      <c r="M3975">
        <f t="shared" si="502"/>
        <v>2234632.0067779715</v>
      </c>
      <c r="N3975">
        <f t="shared" si="503"/>
        <v>-5.5314287510421646E-2</v>
      </c>
      <c r="O3975">
        <f t="shared" si="505"/>
        <v>4.7365618549766828E-2</v>
      </c>
      <c r="P3975">
        <f t="shared" si="506"/>
        <v>4.6771137458582093E-2</v>
      </c>
      <c r="Q3975">
        <f t="shared" si="504"/>
        <v>10745.427737273711</v>
      </c>
    </row>
    <row r="3976" spans="1:17">
      <c r="A3976" s="842">
        <v>44378</v>
      </c>
      <c r="B3976">
        <v>33482.52117</v>
      </c>
      <c r="C3976">
        <v>124434.91280000001</v>
      </c>
      <c r="D3976">
        <v>1.7273681670000001</v>
      </c>
      <c r="E3976">
        <f>LN(D3976/参数实验室!$E$53)/参数实验室!$E$55</f>
        <v>-4.8116398396536253E-2</v>
      </c>
      <c r="F3976">
        <f t="shared" si="507"/>
        <v>3.7164140707388675</v>
      </c>
      <c r="G3976">
        <f>LN(F3976/参数实验室!$E$58)/参数实验室!$E$59</f>
        <v>0.49847697209949859</v>
      </c>
      <c r="H3976" s="905">
        <f>INDEX(神经网络!$F$10:$BN$70,MATCH(ROUND(G3976*2,1)/2,神经网络!$D$10:$D$70,0),MATCH(ROUND(E3976*2,1)/2,神经网络!$F$8:$BN$8,0))</f>
        <v>1.5354902545669393</v>
      </c>
      <c r="I3976">
        <f t="shared" si="499"/>
        <v>24376805.735109437</v>
      </c>
      <c r="J3976">
        <f t="shared" si="500"/>
        <v>13360.409069869434</v>
      </c>
      <c r="K3976">
        <f t="shared" si="501"/>
        <v>1824.5553416537464</v>
      </c>
      <c r="L3976">
        <f>MIN(MAX(L3975*(1+MAX(MIN(((B3976-B3975)/B3975)/($K$7*卓尔金历!$O$8),0),-卓尔金历!$N$11))+MIN(MAX(((B3976-B3975)/B3975)/($K$7*卓尔金历!$O$8),0),卓尔金历!$N$11),0),1)</f>
        <v>0</v>
      </c>
      <c r="M3976">
        <f t="shared" si="502"/>
        <v>2234632.0067779715</v>
      </c>
      <c r="N3976">
        <f t="shared" si="503"/>
        <v>-2.1725795192485797E-2</v>
      </c>
      <c r="O3976">
        <f t="shared" si="505"/>
        <v>4.7442258623097575E-2</v>
      </c>
      <c r="P3976">
        <f t="shared" si="506"/>
        <v>0.86537187720557185</v>
      </c>
      <c r="Q3976">
        <f t="shared" si="504"/>
        <v>10728.000686109644</v>
      </c>
    </row>
    <row r="3977" spans="1:17">
      <c r="A3977" s="842">
        <v>44379</v>
      </c>
      <c r="B3977">
        <v>33612.434849999998</v>
      </c>
      <c r="C3977">
        <v>132939.07860000001</v>
      </c>
      <c r="D3977">
        <v>1.746141242</v>
      </c>
      <c r="E3977">
        <f>LN(D3977/参数实验室!$E$53)/参数实验室!$E$55</f>
        <v>-3.5363986255727002E-2</v>
      </c>
      <c r="F3977">
        <f t="shared" si="507"/>
        <v>3.9550564900537104</v>
      </c>
      <c r="G3977">
        <f>LN(F3977/参数实验室!$E$58)/参数实验室!$E$59</f>
        <v>0.53114159959692608</v>
      </c>
      <c r="H3977" s="905">
        <f>INDEX(神经网络!$F$10:$BN$70,MATCH(ROUND(G3977*2,1)/2,神经网络!$D$10:$D$70,0),MATCH(ROUND(E3977*2,1)/2,神经网络!$F$8:$BN$8,0))</f>
        <v>1.5956940019066828</v>
      </c>
      <c r="I3977">
        <f t="shared" si="499"/>
        <v>24522037.158435866</v>
      </c>
      <c r="J3977">
        <f t="shared" si="500"/>
        <v>13412.248054746335</v>
      </c>
      <c r="K3977">
        <f t="shared" si="501"/>
        <v>1828.3316158738946</v>
      </c>
      <c r="L3977">
        <f>MIN(MAX(L3976*(1+MAX(MIN(((B3977-B3976)/B3976)/($K$7*卓尔金历!$O$8),0),-卓尔金历!$N$11))+MIN(MAX(((B3977-B3976)/B3976)/($K$7*卓尔金历!$O$8),0),卓尔金历!$N$11),0),1)</f>
        <v>0.11416764527574139</v>
      </c>
      <c r="M3977">
        <f t="shared" si="502"/>
        <v>2234632.0067779715</v>
      </c>
      <c r="N3977">
        <f t="shared" si="503"/>
        <v>3.8800447355917507E-3</v>
      </c>
      <c r="O3977">
        <f t="shared" si="505"/>
        <v>4.746276561180808E-2</v>
      </c>
      <c r="P3977">
        <f t="shared" si="506"/>
        <v>1</v>
      </c>
      <c r="Q3977">
        <f t="shared" si="504"/>
        <v>10783.310903745236</v>
      </c>
    </row>
    <row r="3978" spans="1:17">
      <c r="A3978" s="842">
        <v>44380</v>
      </c>
      <c r="B3978">
        <v>34648.668100000003</v>
      </c>
      <c r="C3978">
        <v>135319.84109999999</v>
      </c>
      <c r="D3978">
        <v>1.7874520309999999</v>
      </c>
      <c r="E3978">
        <f>LN(D3978/参数实验室!$E$53)/参数实验室!$E$55</f>
        <v>-7.7780395265688515E-3</v>
      </c>
      <c r="F3978">
        <f t="shared" si="507"/>
        <v>3.9054846411253532</v>
      </c>
      <c r="G3978">
        <f>LN(F3978/参数实验室!$E$58)/参数实验室!$E$59</f>
        <v>0.52452161508781547</v>
      </c>
      <c r="H3978" s="905">
        <f>INDEX(神经网络!$F$10:$BN$70,MATCH(ROUND(G3978*2,1)/2,神经网络!$D$10:$D$70,0),MATCH(ROUND(E3978*2,1)/2,神经网络!$F$8:$BN$8,0))</f>
        <v>1.6483495261961445</v>
      </c>
      <c r="I3978">
        <f t="shared" si="499"/>
        <v>25728360.437843151</v>
      </c>
      <c r="J3978">
        <f t="shared" si="500"/>
        <v>13825.732452815048</v>
      </c>
      <c r="K3978">
        <f t="shared" si="501"/>
        <v>1860.9039720426977</v>
      </c>
      <c r="L3978">
        <f>MIN(MAX(L3977*(1+MAX(MIN(((B3978-B3977)/B3977)/($K$7*卓尔金历!$O$8),0),-卓尔金历!$N$11))+MIN(MAX(((B3978-B3977)/B3977)/($K$7*卓尔金历!$O$8),0),卓尔金历!$N$11),0),1)</f>
        <v>1</v>
      </c>
      <c r="M3978">
        <f t="shared" si="502"/>
        <v>2247182.3678711425</v>
      </c>
      <c r="N3978">
        <f t="shared" si="503"/>
        <v>3.0828866002249905E-2</v>
      </c>
      <c r="O3978">
        <f t="shared" si="505"/>
        <v>4.7271950263851101E-2</v>
      </c>
      <c r="P3978">
        <f t="shared" si="506"/>
        <v>0.49521711020757136</v>
      </c>
      <c r="Q3978">
        <f t="shared" si="504"/>
        <v>11313.779024653344</v>
      </c>
    </row>
    <row r="3979" spans="1:17">
      <c r="A3979" s="842">
        <v>44381</v>
      </c>
      <c r="B3979">
        <v>35542.973169999997</v>
      </c>
      <c r="C3979">
        <v>137267.33050000001</v>
      </c>
      <c r="D3979">
        <v>1.826544706</v>
      </c>
      <c r="E3979">
        <f>LN(D3979/参数实验室!$E$53)/参数实验室!$E$55</f>
        <v>1.7745784881673783E-2</v>
      </c>
      <c r="F3979">
        <f t="shared" si="507"/>
        <v>3.8620103569686828</v>
      </c>
      <c r="G3979">
        <f>LN(F3979/参数实验室!$E$58)/参数实验室!$E$59</f>
        <v>0.5186463896565503</v>
      </c>
      <c r="H3979" s="905">
        <f>INDEX(神经网络!$F$10:$BN$70,MATCH(ROUND(G3979*2,1)/2,神经网络!$D$10:$D$70,0),MATCH(ROUND(E3979*2,1)/2,神经网络!$F$8:$BN$8,0))</f>
        <v>1.6483495261961445</v>
      </c>
      <c r="I3979">
        <f t="shared" si="499"/>
        <v>26822973.35007434</v>
      </c>
      <c r="J3979">
        <f t="shared" si="500"/>
        <v>14182.583763616687</v>
      </c>
      <c r="K3979">
        <f t="shared" si="501"/>
        <v>1891.2614088615289</v>
      </c>
      <c r="L3979">
        <f>MIN(MAX(L3978*(1+MAX(MIN(((B3979-B3978)/B3978)/($K$7*卓尔金历!$O$8),0),-卓尔金历!$N$11))+MIN(MAX(((B3979-B3978)/B3978)/($K$7*卓尔金历!$O$8),0),卓尔金历!$N$11),0),1)</f>
        <v>1</v>
      </c>
      <c r="M3979">
        <f t="shared" si="502"/>
        <v>2342788.7257637335</v>
      </c>
      <c r="N3979">
        <f t="shared" si="503"/>
        <v>2.5810662257461921E-2</v>
      </c>
      <c r="O3979">
        <f t="shared" si="505"/>
        <v>4.7465014551154781E-2</v>
      </c>
      <c r="P3979">
        <f t="shared" si="506"/>
        <v>0.68527550121997716</v>
      </c>
      <c r="Q3979">
        <f t="shared" si="504"/>
        <v>11552.149130402713</v>
      </c>
    </row>
    <row r="3980" spans="1:17">
      <c r="A3980" s="842">
        <v>44382</v>
      </c>
      <c r="B3980">
        <v>33644.914839999998</v>
      </c>
      <c r="C3980">
        <v>137164.69390000001</v>
      </c>
      <c r="D3980">
        <v>1.7524922110000001</v>
      </c>
      <c r="E3980">
        <f>LN(D3980/参数实验室!$E$53)/参数实验室!$E$55</f>
        <v>-3.1080837071533699E-2</v>
      </c>
      <c r="F3980">
        <f t="shared" si="507"/>
        <v>4.076832845388175</v>
      </c>
      <c r="G3980">
        <f>LN(F3980/参数实验室!$E$58)/参数实验室!$E$59</f>
        <v>0.54705808148897561</v>
      </c>
      <c r="H3980" s="905">
        <f>INDEX(神经网络!$F$10:$BN$70,MATCH(ROUND(G3980*2,1)/2,神经网络!$D$10:$D$70,0),MATCH(ROUND(E3980*2,1)/2,神经网络!$F$8:$BN$8,0))</f>
        <v>1.5956940019066828</v>
      </c>
      <c r="I3980">
        <f t="shared" si="499"/>
        <v>24461886.15026693</v>
      </c>
      <c r="J3980">
        <f t="shared" si="500"/>
        <v>13425.20842743697</v>
      </c>
      <c r="K3980">
        <f t="shared" si="501"/>
        <v>1822.0861361283903</v>
      </c>
      <c r="L3980">
        <f>MIN(MAX(L3979*(1+MAX(MIN(((B3980-B3979)/B3979)/($K$7*卓尔金历!$O$8),0),-卓尔金历!$N$11))+MIN(MAX(((B3980-B3979)/B3979)/($K$7*卓尔金历!$O$8),0),卓尔金历!$N$11),0),1)</f>
        <v>0</v>
      </c>
      <c r="M3980">
        <f t="shared" si="502"/>
        <v>2136565.1874534842</v>
      </c>
      <c r="N3980">
        <f t="shared" si="503"/>
        <v>-5.3401788334411303E-2</v>
      </c>
      <c r="O3980">
        <f t="shared" si="505"/>
        <v>3.8748661712281654E-2</v>
      </c>
      <c r="P3980">
        <f t="shared" si="506"/>
        <v>3.2240705301226892E-2</v>
      </c>
      <c r="Q3980">
        <f t="shared" si="504"/>
        <v>10855.309083492057</v>
      </c>
    </row>
    <row r="3981" spans="1:17">
      <c r="A3981" s="842">
        <v>44383</v>
      </c>
      <c r="B3981">
        <v>34072.496079999997</v>
      </c>
      <c r="C3981">
        <v>138163.70619999999</v>
      </c>
      <c r="D3981">
        <v>1.7637857299999999</v>
      </c>
      <c r="E3981">
        <f>LN(D3981/参数实验室!$E$53)/参数实验室!$E$55</f>
        <v>-2.3502590008454807E-2</v>
      </c>
      <c r="F3981">
        <f t="shared" si="507"/>
        <v>4.054992210597093</v>
      </c>
      <c r="G3981">
        <f>LN(F3981/参数实验室!$E$58)/参数实验室!$E$59</f>
        <v>0.54423874561826158</v>
      </c>
      <c r="H3981" s="905">
        <f>INDEX(神经网络!$F$10:$BN$70,MATCH(ROUND(G3981*2,1)/2,神经网络!$D$10:$D$70,0),MATCH(ROUND(E3981*2,1)/2,神经网络!$F$8:$BN$8,0))</f>
        <v>1.7075181179772019</v>
      </c>
      <c r="I3981">
        <f t="shared" si="499"/>
        <v>24957951.351076864</v>
      </c>
      <c r="J3981">
        <f t="shared" si="500"/>
        <v>13595.824619927293</v>
      </c>
      <c r="K3981">
        <f t="shared" si="501"/>
        <v>1835.7070680726633</v>
      </c>
      <c r="L3981">
        <f>MIN(MAX(L3980*(1+MAX(MIN(((B3981-B3980)/B3980)/($K$7*卓尔金历!$O$8),0),-卓尔金历!$N$11))+MIN(MAX(((B3981-B3980)/B3980)/($K$7*卓尔金历!$O$8),0),卓尔金历!$N$11),0),1)</f>
        <v>0.37394309644736878</v>
      </c>
      <c r="M3981">
        <f t="shared" si="502"/>
        <v>2136565.1874534842</v>
      </c>
      <c r="N3981">
        <f t="shared" si="503"/>
        <v>1.2708643848063892E-2</v>
      </c>
      <c r="O3981">
        <f t="shared" si="505"/>
        <v>3.8968014912587459E-2</v>
      </c>
      <c r="P3981">
        <f t="shared" si="506"/>
        <v>1</v>
      </c>
      <c r="Q3981">
        <f t="shared" si="504"/>
        <v>10862.406422485858</v>
      </c>
    </row>
    <row r="3982" spans="1:17">
      <c r="A3982" s="842">
        <v>44384</v>
      </c>
      <c r="B3982">
        <v>34536.090490000002</v>
      </c>
      <c r="C3982">
        <v>139417.99220000001</v>
      </c>
      <c r="D3982">
        <v>1.753796589</v>
      </c>
      <c r="E3982">
        <f>LN(D3982/参数实验室!$E$53)/参数实验室!$E$55</f>
        <v>-3.0203074664823845E-2</v>
      </c>
      <c r="F3982">
        <f t="shared" si="507"/>
        <v>4.036878240180914</v>
      </c>
      <c r="G3982">
        <f>LN(F3982/参数实验室!$E$58)/参数实验室!$E$59</f>
        <v>0.54188892883673145</v>
      </c>
      <c r="H3982" s="905">
        <f>INDEX(神经网络!$F$10:$BN$70,MATCH(ROUND(G3982*2,1)/2,神经网络!$D$10:$D$70,0),MATCH(ROUND(E3982*2,1)/2,神经网络!$F$8:$BN$8,0))</f>
        <v>1.5956940019066828</v>
      </c>
      <c r="I3982">
        <f t="shared" si="499"/>
        <v>25537791.782465812</v>
      </c>
      <c r="J3982">
        <f t="shared" si="500"/>
        <v>13780.811017118147</v>
      </c>
      <c r="K3982">
        <f t="shared" si="501"/>
        <v>1853.141426200785</v>
      </c>
      <c r="L3982">
        <f>MIN(MAX(L3981*(1+MAX(MIN(((B3982-B3981)/B3981)/($K$7*卓尔金历!$O$8),0),-卓尔金历!$N$11))+MIN(MAX(((B3982-B3981)/B3981)/($K$7*卓尔金历!$O$8),0),卓尔金历!$N$11),0),1)</f>
        <v>0.77429375870305561</v>
      </c>
      <c r="M3982">
        <f t="shared" si="502"/>
        <v>2155127.0361673683</v>
      </c>
      <c r="N3982">
        <f t="shared" si="503"/>
        <v>1.3606118228365651E-2</v>
      </c>
      <c r="O3982">
        <f t="shared" si="505"/>
        <v>3.8755376002417893E-2</v>
      </c>
      <c r="P3982">
        <f t="shared" si="506"/>
        <v>1</v>
      </c>
      <c r="Q3982">
        <f t="shared" si="504"/>
        <v>11114.769380380018</v>
      </c>
    </row>
    <row r="3983" spans="1:17">
      <c r="A3983" s="842">
        <v>44385</v>
      </c>
      <c r="B3983">
        <v>32930.197370000002</v>
      </c>
      <c r="C3983">
        <v>140689.77350000001</v>
      </c>
      <c r="D3983">
        <v>1.6979895730000001</v>
      </c>
      <c r="E3983">
        <f>LN(D3983/参数实验室!$E$53)/参数实验室!$E$55</f>
        <v>-6.8353900059397843E-2</v>
      </c>
      <c r="F3983">
        <f t="shared" si="507"/>
        <v>4.2723635063350978</v>
      </c>
      <c r="G3983">
        <f>LN(F3983/参数实验室!$E$58)/参数实验室!$E$59</f>
        <v>0.57164579544666438</v>
      </c>
      <c r="H3983" s="905">
        <f>INDEX(神经网络!$F$10:$BN$70,MATCH(ROUND(G3983*2,1)/2,神经网络!$D$10:$D$70,0),MATCH(ROUND(E3983*2,1)/2,神经网络!$F$8:$BN$8,0))</f>
        <v>1.5956940019066828</v>
      </c>
      <c r="I3983">
        <f t="shared" si="499"/>
        <v>23642934.879564341</v>
      </c>
      <c r="J3983">
        <f t="shared" si="500"/>
        <v>13140.01730577383</v>
      </c>
      <c r="K3983">
        <f t="shared" si="501"/>
        <v>1799.3077428578001</v>
      </c>
      <c r="L3983">
        <f>MIN(MAX(L3982*(1+MAX(MIN(((B3983-B3982)/B3982)/($K$7*卓尔金历!$O$8),0),-卓尔金历!$N$11))+MIN(MAX(((B3983-B3982)/B3982)/($K$7*卓尔金历!$O$8),0),卓尔金历!$N$11),0),1)</f>
        <v>0</v>
      </c>
      <c r="M3983">
        <f t="shared" si="502"/>
        <v>2031312.4785565021</v>
      </c>
      <c r="N3983">
        <f t="shared" si="503"/>
        <v>-4.6498984025565675E-2</v>
      </c>
      <c r="O3983">
        <f t="shared" si="505"/>
        <v>3.9652622893147547E-2</v>
      </c>
      <c r="P3983">
        <f t="shared" si="506"/>
        <v>3.2582676800499304E-2</v>
      </c>
      <c r="Q3983">
        <f t="shared" si="504"/>
        <v>10290.074055742303</v>
      </c>
    </row>
    <row r="3984" spans="1:17">
      <c r="A3984" s="842">
        <v>44386</v>
      </c>
      <c r="B3984">
        <v>33641.508779999996</v>
      </c>
      <c r="C3984">
        <v>140081.63680000001</v>
      </c>
      <c r="D3984">
        <v>1.7540490129999999</v>
      </c>
      <c r="E3984">
        <f>LN(D3984/参数实验室!$E$53)/参数实验室!$E$55</f>
        <v>-3.0033284960738437E-2</v>
      </c>
      <c r="F3984">
        <f t="shared" si="507"/>
        <v>4.1639522684927579</v>
      </c>
      <c r="G3984">
        <f>LN(F3984/参数实验室!$E$58)/参数实验室!$E$59</f>
        <v>0.55815573404581897</v>
      </c>
      <c r="H3984" s="905">
        <f>INDEX(神经网络!$F$10:$BN$70,MATCH(ROUND(G3984*2,1)/2,神经网络!$D$10:$D$70,0),MATCH(ROUND(E3984*2,1)/2,神经网络!$F$8:$BN$8,0))</f>
        <v>1.5956940019066828</v>
      </c>
      <c r="I3984">
        <f t="shared" si="499"/>
        <v>24457857.625838079</v>
      </c>
      <c r="J3984">
        <f t="shared" si="500"/>
        <v>13423.849319659945</v>
      </c>
      <c r="K3984">
        <f t="shared" si="501"/>
        <v>1821.9705125874916</v>
      </c>
      <c r="L3984">
        <f>MIN(MAX(L3983*(1+MAX(MIN(((B3984-B3983)/B3983)/($K$7*卓尔金历!$O$8),0),-卓尔金历!$N$11))+MIN(MAX(((B3984-B3983)/B3983)/($K$7*卓尔金历!$O$8),0),卓尔金历!$N$11),0),1)</f>
        <v>0.63558223866170571</v>
      </c>
      <c r="M3984">
        <f t="shared" si="502"/>
        <v>2031312.4785565021</v>
      </c>
      <c r="N3984">
        <f t="shared" si="503"/>
        <v>2.1600581436174816E-2</v>
      </c>
      <c r="O3984">
        <f t="shared" si="505"/>
        <v>3.7732527541466401E-2</v>
      </c>
      <c r="P3984">
        <f t="shared" si="506"/>
        <v>0.61957323601508452</v>
      </c>
      <c r="Q3984">
        <f t="shared" si="504"/>
        <v>10301.630395851183</v>
      </c>
    </row>
    <row r="3985" spans="1:17">
      <c r="A3985" s="842">
        <v>44387</v>
      </c>
      <c r="B3985">
        <v>33892.211840000004</v>
      </c>
      <c r="C3985">
        <v>134858.1623</v>
      </c>
      <c r="E3985" t="e">
        <f>LN(D3985/参数实验室!$E$53)/参数实验室!$E$55</f>
        <v>#NUM!</v>
      </c>
      <c r="F3985">
        <f t="shared" si="507"/>
        <v>3.9790310215410236</v>
      </c>
      <c r="G3985">
        <f>LN(F3985/参数实验室!$E$58)/参数实验室!$E$59</f>
        <v>0.53431352530652132</v>
      </c>
      <c r="H3985" s="905" t="e">
        <f>INDEX(神经网络!$F$10:$BN$70,MATCH(ROUND(G3985*2,1)/2,神经网络!$D$10:$D$70,0),MATCH(ROUND(E3985*2,1)/2,神经网络!$F$8:$BN$8,0))</f>
        <v>#NUM!</v>
      </c>
      <c r="I3985">
        <f t="shared" si="499"/>
        <v>24748696.325890113</v>
      </c>
      <c r="J3985">
        <f t="shared" si="500"/>
        <v>13523.886453054463</v>
      </c>
      <c r="K3985">
        <f t="shared" si="501"/>
        <v>1829.9988255447417</v>
      </c>
      <c r="L3985">
        <f>MIN(MAX(L3984*(1+MAX(MIN(((B3985-B3984)/B3984)/($K$7*卓尔金历!$O$8),0),-卓尔金历!$N$11))+MIN(MAX(((B3985-B3984)/B3984)/($K$7*卓尔金历!$O$8),0),卓尔金历!$N$11),0),1)</f>
        <v>0.85485792578281528</v>
      </c>
      <c r="M3985">
        <f t="shared" si="502"/>
        <v>2046665.0904415741</v>
      </c>
      <c r="N3985">
        <f t="shared" si="503"/>
        <v>7.4521943007815096E-3</v>
      </c>
      <c r="O3985">
        <f t="shared" si="505"/>
        <v>3.778395873060672E-2</v>
      </c>
      <c r="P3985">
        <f t="shared" si="506"/>
        <v>1</v>
      </c>
      <c r="Q3985">
        <f t="shared" si="504"/>
        <v>10377.528756487101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A1:U57"/>
  <sheetViews>
    <sheetView tabSelected="1" topLeftCell="A4" zoomScale="111" workbookViewId="0">
      <selection activeCell="D12" sqref="D12"/>
    </sheetView>
  </sheetViews>
  <sheetFormatPr baseColWidth="10" defaultRowHeight="16"/>
  <cols>
    <col min="3" max="3" width="8.5" customWidth="1"/>
    <col min="4" max="4" width="19.6640625" bestFit="1" customWidth="1"/>
    <col min="5" max="5" width="22" hidden="1" customWidth="1"/>
    <col min="6" max="6" width="12.83203125" customWidth="1"/>
    <col min="7" max="7" width="11" bestFit="1" customWidth="1"/>
    <col min="8" max="8" width="12.33203125" bestFit="1" customWidth="1"/>
    <col min="9" max="10" width="12.5" bestFit="1" customWidth="1"/>
    <col min="11" max="19" width="6.33203125" customWidth="1"/>
  </cols>
  <sheetData>
    <row r="1" spans="1:19" ht="17" thickBot="1">
      <c r="B1" s="950"/>
      <c r="C1" s="941"/>
      <c r="D1" s="941" t="s">
        <v>621</v>
      </c>
      <c r="E1" s="941"/>
      <c r="F1" s="941"/>
      <c r="G1" s="942"/>
      <c r="H1" s="943"/>
      <c r="I1" s="941"/>
      <c r="J1" s="941"/>
    </row>
    <row r="2" spans="1:19" ht="18" thickTop="1" thickBot="1">
      <c r="A2" s="951"/>
      <c r="B2" s="952" t="s">
        <v>211</v>
      </c>
      <c r="C2" s="941"/>
      <c r="D2" s="941">
        <f>币圈驾驶舱!$X$9</f>
        <v>1</v>
      </c>
      <c r="E2" s="941"/>
      <c r="F2" s="941"/>
      <c r="G2" s="942"/>
      <c r="H2" s="943"/>
      <c r="I2" s="941"/>
      <c r="J2" s="941"/>
    </row>
    <row r="3" spans="1:19" ht="17" thickTop="1">
      <c r="B3" s="949"/>
      <c r="C3" s="985" t="s">
        <v>618</v>
      </c>
      <c r="D3" s="985" t="s">
        <v>376</v>
      </c>
      <c r="E3" s="985" t="s">
        <v>619</v>
      </c>
      <c r="F3" s="985" t="s">
        <v>620</v>
      </c>
      <c r="G3" s="986" t="s">
        <v>200</v>
      </c>
      <c r="H3" s="986" t="s">
        <v>567</v>
      </c>
      <c r="I3" s="986" t="s">
        <v>378</v>
      </c>
      <c r="J3" s="986" t="s">
        <v>370</v>
      </c>
      <c r="L3" s="946"/>
    </row>
    <row r="4" spans="1:19">
      <c r="B4" s="344">
        <v>1</v>
      </c>
      <c r="C4" s="987" t="s">
        <v>552</v>
      </c>
      <c r="D4" s="988">
        <f>LOOKUP(1,0/(CryptoSheet支持1!$F$9:$F$108=C4),CryptoSheet支持1!$H$9:$H$108)</f>
        <v>790849047218.26685</v>
      </c>
      <c r="E4" s="988">
        <f>POWER(D4,$D$2)</f>
        <v>790849047218.26685</v>
      </c>
      <c r="F4" s="989">
        <f>E4/SUM(E$4:E$29)</f>
        <v>0.53947671890836657</v>
      </c>
      <c r="G4" s="988" t="e" vm="1">
        <f ca="1">[1]!_xldudf_CS_EXRATE($C4,G$3,"1")</f>
        <v>#VALUE!</v>
      </c>
      <c r="H4" s="990" t="e" vm="1">
        <f ca="1">G4/$G$9</f>
        <v>#VALUE!</v>
      </c>
      <c r="I4" s="991">
        <v>1</v>
      </c>
      <c r="J4" s="992" t="e" vm="1">
        <f ca="1">[1]!_xldudf_CS_EXRATE($C4,J$3,"1")</f>
        <v>#VALUE!</v>
      </c>
    </row>
    <row r="5" spans="1:19">
      <c r="B5" s="344">
        <v>2</v>
      </c>
      <c r="C5" s="987" t="s">
        <v>553</v>
      </c>
      <c r="D5" s="988">
        <f>LOOKUP(1,0/(CryptoSheet支持1!$F$9:$F$108=C5),CryptoSheet支持1!$H$9:$H$108)</f>
        <v>335373723226.81427</v>
      </c>
      <c r="E5" s="988">
        <f>POWER(D5,$D$2)</f>
        <v>335373723226.81427</v>
      </c>
      <c r="F5" s="989">
        <f>E5/SUM(E$4:E$29)</f>
        <v>0.22877477876577684</v>
      </c>
      <c r="G5" s="988" t="e" vm="1">
        <f ca="1">[1]!_xldudf_CS_EXRATE($C5,G$3,"1")</f>
        <v>#VALUE!</v>
      </c>
      <c r="H5" s="990" t="e" vm="1">
        <f ca="1">G5/$G$9</f>
        <v>#VALUE!</v>
      </c>
      <c r="I5" s="991" t="e" vm="1">
        <f ca="1">[1]!_xldudf_CS_EXRATE($C5,I$3,"1")</f>
        <v>#VALUE!</v>
      </c>
      <c r="J5" s="992">
        <v>1</v>
      </c>
    </row>
    <row r="6" spans="1:19">
      <c r="B6" s="344">
        <v>3</v>
      </c>
      <c r="C6" s="987" t="s">
        <v>564</v>
      </c>
      <c r="D6" s="988">
        <f>LOOKUP(1,0/(CryptoSheet支持1!$F$9:$F$108=C6),CryptoSheet支持1!$H$9:$H$108)</f>
        <v>65278187752.442841</v>
      </c>
      <c r="E6" s="988">
        <f>POWER(D6,$D$2)</f>
        <v>65278187752.442841</v>
      </c>
      <c r="F6" s="989">
        <f>E6/SUM(E$4:E$29)</f>
        <v>4.4529436646400716E-2</v>
      </c>
      <c r="G6" s="988" t="e" vm="1">
        <f ca="1">[1]!_xldudf_CS_EXRATE($C6,G$3,"1")</f>
        <v>#VALUE!</v>
      </c>
      <c r="H6" s="990" t="e" vm="1">
        <f ca="1">G6/$G$9</f>
        <v>#VALUE!</v>
      </c>
      <c r="I6" s="991" t="e" vm="1">
        <f ca="1">[1]!_xldudf_CS_EXRATE($C6,I$3,"1")</f>
        <v>#VALUE!</v>
      </c>
      <c r="J6" s="992" t="e" vm="1">
        <f ca="1">[1]!_xldudf_CS_EXRATE($C6,J$3,"1")</f>
        <v>#VALUE!</v>
      </c>
    </row>
    <row r="7" spans="1:19">
      <c r="B7" s="344">
        <v>4</v>
      </c>
      <c r="C7" s="987" t="s">
        <v>565</v>
      </c>
      <c r="D7" s="988">
        <f>LOOKUP(1,0/(CryptoSheet支持1!$F$9:$F$108=C7),CryptoSheet支持1!$H$9:$H$108)</f>
        <v>59526315937.211494</v>
      </c>
      <c r="E7" s="988">
        <f>POWER(D7,$D$2)</f>
        <v>59526315937.211494</v>
      </c>
      <c r="F7" s="989">
        <f>E7/SUM(E$4:E$29)</f>
        <v>4.0605804259945907E-2</v>
      </c>
      <c r="G7" s="988" t="e" vm="1">
        <f ca="1">[1]!_xldudf_CS_EXRATE($C7,G$3,"1")</f>
        <v>#VALUE!</v>
      </c>
      <c r="H7" s="990" t="e" vm="1">
        <f ca="1">G7/$G$9</f>
        <v>#VALUE!</v>
      </c>
      <c r="I7" s="991" t="e" vm="1">
        <f ca="1">[1]!_xldudf_CS_EXRATE($C7,I$3,"1")</f>
        <v>#VALUE!</v>
      </c>
      <c r="J7" s="992" t="e" vm="1">
        <f ca="1">[1]!_xldudf_CS_EXRATE($C7,J$3,"1")</f>
        <v>#VALUE!</v>
      </c>
      <c r="L7" s="946"/>
      <c r="M7" s="946"/>
    </row>
    <row r="8" spans="1:19">
      <c r="B8" s="345">
        <v>5</v>
      </c>
      <c r="C8" s="987" t="s">
        <v>637</v>
      </c>
      <c r="D8" s="988">
        <f>LOOKUP(1,0/(CryptoSheet支持1!$F$9:$F$108=C8),CryptoSheet支持1!$H$9:$H$108)</f>
        <v>38416451767.91053</v>
      </c>
      <c r="E8" s="988">
        <f>POWER(D8,$D$2)</f>
        <v>38416451767.91053</v>
      </c>
      <c r="F8" s="989">
        <f>E8/SUM(E$4:E$29)</f>
        <v>2.6205736005817108E-2</v>
      </c>
      <c r="G8" s="988" t="e" vm="1">
        <f ca="1">[1]!_xldudf_CS_EXRATE($C8,G$3,"1")</f>
        <v>#VALUE!</v>
      </c>
      <c r="H8" s="990" t="e" vm="1">
        <f ca="1">G8/$G$9</f>
        <v>#VALUE!</v>
      </c>
      <c r="I8" s="991" t="e" vm="1">
        <f ca="1">[1]!_xldudf_CS_EXRATE($C8,I$3,"1")</f>
        <v>#VALUE!</v>
      </c>
      <c r="J8" s="992" t="e" vm="1">
        <f ca="1">[1]!_xldudf_CS_EXRATE($C8,J$3,"1")</f>
        <v>#VALUE!</v>
      </c>
    </row>
    <row r="9" spans="1:19">
      <c r="B9" s="345">
        <v>6</v>
      </c>
      <c r="C9" s="987" t="s">
        <v>638</v>
      </c>
      <c r="D9" s="988">
        <f>LOOKUP(1,0/(CryptoSheet支持1!$F$9:$F$108=C9),CryptoSheet支持1!$H$9:$H$108)</f>
        <v>27185738259.221638</v>
      </c>
      <c r="E9" s="988">
        <f>POWER(D9,$D$2)</f>
        <v>27185738259.221638</v>
      </c>
      <c r="F9" s="989">
        <f>E9/SUM(E$4:E$29)</f>
        <v>1.8544718399513781E-2</v>
      </c>
      <c r="G9" s="988" t="e" vm="1">
        <f ca="1">[1]!_xldudf_CS_EXRATE($C9,G$3,"1")</f>
        <v>#VALUE!</v>
      </c>
      <c r="H9" s="990" t="e" vm="1">
        <f ca="1">G9/$G$9</f>
        <v>#VALUE!</v>
      </c>
      <c r="I9" s="991" t="e" vm="1">
        <f ca="1">[1]!_xldudf_CS_EXRATE($C9,I$3,"1")</f>
        <v>#VALUE!</v>
      </c>
      <c r="J9" s="992" t="e" vm="1">
        <f ca="1">[1]!_xldudf_CS_EXRATE($C9,J$3,"1")</f>
        <v>#VALUE!</v>
      </c>
    </row>
    <row r="10" spans="1:19">
      <c r="B10" s="345">
        <v>7</v>
      </c>
      <c r="C10" s="987" t="s">
        <v>639</v>
      </c>
      <c r="D10" s="988">
        <f>LOOKUP(1,0/(CryptoSheet支持1!$F$9:$F$108=C10),CryptoSheet支持1!$H$9:$H$108)</f>
        <v>26919533690.0751</v>
      </c>
      <c r="E10" s="988">
        <f>POWER(D10,$D$2)</f>
        <v>26919533690.0751</v>
      </c>
      <c r="F10" s="989">
        <f>E10/SUM(E$4:E$29)</f>
        <v>1.8363127275358385E-2</v>
      </c>
      <c r="G10" s="988" t="e" vm="1">
        <f ca="1">[1]!_xldudf_CS_EXRATE($C10,G$3,"1")</f>
        <v>#VALUE!</v>
      </c>
      <c r="H10" s="990" t="e" vm="1">
        <f ca="1">G10/$G$9</f>
        <v>#VALUE!</v>
      </c>
      <c r="I10" s="991" t="e" vm="1">
        <f ca="1">[1]!_xldudf_CS_EXRATE($C10,I$3,"1")</f>
        <v>#VALUE!</v>
      </c>
      <c r="J10" s="992" t="e" vm="1">
        <f ca="1">[1]!_xldudf_CS_EXRATE($C10,J$3,"1")</f>
        <v>#VALUE!</v>
      </c>
    </row>
    <row r="11" spans="1:19">
      <c r="B11" s="345">
        <v>8</v>
      </c>
      <c r="C11" s="987" t="s">
        <v>526</v>
      </c>
      <c r="D11" s="988">
        <f>LOOKUP(1,0/(CryptoSheet支持1!$F$9:$F$108=C11),CryptoSheet支持1!$H$9:$H$108)</f>
        <v>13718510065.157322</v>
      </c>
      <c r="E11" s="988">
        <f>POWER(D11,$D$2)</f>
        <v>13718510065.157322</v>
      </c>
      <c r="F11" s="989">
        <f>E11/SUM(E$4:E$29)</f>
        <v>9.3580650116404807E-3</v>
      </c>
      <c r="G11" s="988" t="e" vm="1">
        <f ca="1">[1]!_xldudf_CS_EXRATE($C11,G$3,"1")</f>
        <v>#VALUE!</v>
      </c>
      <c r="H11" s="990" t="e" vm="1">
        <f ca="1">G11/$G$9</f>
        <v>#VALUE!</v>
      </c>
      <c r="I11" s="991" t="e" vm="1">
        <f ca="1">[1]!_xldudf_CS_EXRATE($C11,I$3,"1")</f>
        <v>#VALUE!</v>
      </c>
      <c r="J11" s="992" t="e" vm="1">
        <f ca="1">[1]!_xldudf_CS_EXRATE($C11,J$3,"1")</f>
        <v>#VALUE!</v>
      </c>
    </row>
    <row r="12" spans="1:19">
      <c r="B12" s="345">
        <v>9</v>
      </c>
      <c r="C12" s="987" t="s">
        <v>640</v>
      </c>
      <c r="D12" s="988">
        <f>LOOKUP(1,0/(CryptoSheet支持1!$F$9:$F$108=C12),CryptoSheet支持1!$H$9:$H$108)</f>
        <v>12134249169.488035</v>
      </c>
      <c r="E12" s="988">
        <f>POWER(D12,$D$2)</f>
        <v>12134249169.488035</v>
      </c>
      <c r="F12" s="989">
        <f>E12/SUM(E$4:E$29)</f>
        <v>8.2773633620694016E-3</v>
      </c>
      <c r="G12" s="988" t="e" vm="1">
        <f ca="1">[1]!_xldudf_CS_EXRATE($C12,G$3,"1")</f>
        <v>#VALUE!</v>
      </c>
      <c r="H12" s="990" t="e" vm="1">
        <f ca="1">G12/$G$9</f>
        <v>#VALUE!</v>
      </c>
      <c r="I12" s="991" t="e" vm="1">
        <f ca="1">[1]!_xldudf_CS_EXRATE($C12,I$3,"1")</f>
        <v>#VALUE!</v>
      </c>
      <c r="J12" s="992" t="e" vm="1">
        <f ca="1">[1]!_xldudf_CS_EXRATE($C12,J$3,"1")</f>
        <v>#VALUE!</v>
      </c>
    </row>
    <row r="13" spans="1:19">
      <c r="B13" s="345">
        <v>10</v>
      </c>
      <c r="C13" s="987" t="s">
        <v>641</v>
      </c>
      <c r="D13" s="988">
        <f>LOOKUP(1,0/(CryptoSheet支持1!$F$9:$F$108=C13),CryptoSheet支持1!$H$9:$H$108)</f>
        <v>10566552060.78142</v>
      </c>
      <c r="E13" s="988">
        <f>POWER(D13,$D$2)</f>
        <v>10566552060.78142</v>
      </c>
      <c r="F13" s="989">
        <f>E13/SUM(E$4:E$29)</f>
        <v>7.2079606796966152E-3</v>
      </c>
      <c r="G13" s="988" t="e" vm="1">
        <f ca="1">[1]!_xldudf_CS_EXRATE($C13,G$3,"1")</f>
        <v>#VALUE!</v>
      </c>
      <c r="H13" s="990" t="e" vm="1">
        <f ca="1">G13/$G$9</f>
        <v>#VALUE!</v>
      </c>
      <c r="I13" s="991" t="e" vm="1">
        <f ca="1">[1]!_xldudf_CS_EXRATE($C13,I$3,"1")</f>
        <v>#VALUE!</v>
      </c>
      <c r="J13" s="992" t="e" vm="1">
        <f ca="1">[1]!_xldudf_CS_EXRATE($C13,J$3,"1")</f>
        <v>#VALUE!</v>
      </c>
    </row>
    <row r="14" spans="1:19">
      <c r="B14" s="345">
        <v>11</v>
      </c>
      <c r="C14" s="987" t="s">
        <v>643</v>
      </c>
      <c r="D14" s="988">
        <f>LOOKUP(1,0/(CryptoSheet支持1!$F$9:$F$108=C14),CryptoSheet支持1!$H$9:$H$108)</f>
        <v>10138437678.090801</v>
      </c>
      <c r="E14" s="988">
        <f>POWER(D14,$D$2)</f>
        <v>10138437678.090801</v>
      </c>
      <c r="F14" s="989">
        <f>E14/SUM(E$4:E$29)</f>
        <v>6.9159229724959975E-3</v>
      </c>
      <c r="G14" s="988" t="e" vm="1">
        <f ca="1">[1]!_xldudf_CS_EXRATE($C14,G$3,"1")</f>
        <v>#VALUE!</v>
      </c>
      <c r="H14" s="990" t="e" vm="1">
        <f ca="1">G14/$G$9</f>
        <v>#VALUE!</v>
      </c>
      <c r="I14" s="991" t="e" vm="1">
        <f ca="1">[1]!_xldudf_CS_EXRATE($C14,I$3,"1")</f>
        <v>#VALUE!</v>
      </c>
      <c r="J14" s="992" t="e" vm="1">
        <f ca="1">[1]!_xldudf_CS_EXRATE($C14,J$3,"1")</f>
        <v>#VALUE!</v>
      </c>
    </row>
    <row r="15" spans="1:19">
      <c r="B15" s="345">
        <v>12</v>
      </c>
      <c r="C15" s="987" t="s">
        <v>642</v>
      </c>
      <c r="D15" s="988">
        <f>LOOKUP(1,0/(CryptoSheet支持1!$F$9:$F$108=C15),CryptoSheet支持1!$H$9:$H$108)</f>
        <v>10073995437.87932</v>
      </c>
      <c r="E15" s="988">
        <f>POWER(D15,$D$2)</f>
        <v>10073995437.87932</v>
      </c>
      <c r="F15" s="989">
        <f>E15/SUM(E$4:E$29)</f>
        <v>6.8719637764513442E-3</v>
      </c>
      <c r="G15" s="988" t="e" vm="1">
        <f ca="1">[1]!_xldudf_CS_EXRATE($C15,G$3,"1")</f>
        <v>#VALUE!</v>
      </c>
      <c r="H15" s="990" t="e" vm="1">
        <f ca="1">G15/$G$9</f>
        <v>#VALUE!</v>
      </c>
      <c r="I15" s="991" t="e" vm="1">
        <f ca="1">[1]!_xldudf_CS_EXRATE($C15,I$3,"1")</f>
        <v>#VALUE!</v>
      </c>
      <c r="J15" s="992" t="e" vm="1">
        <f ca="1">[1]!_xldudf_CS_EXRATE($C15,J$3,"1")</f>
        <v>#VALUE!</v>
      </c>
      <c r="L15" s="946"/>
      <c r="M15" s="946"/>
    </row>
    <row r="16" spans="1:19" ht="18">
      <c r="B16" s="345">
        <v>13</v>
      </c>
      <c r="C16" s="987" t="s">
        <v>645</v>
      </c>
      <c r="D16" s="988">
        <f>LOOKUP(1,0/(CryptoSheet支持1!$F$9:$F$108=C16),CryptoSheet支持1!$H$9:$H$108)</f>
        <v>9135236080.590519</v>
      </c>
      <c r="E16" s="988">
        <f>POWER(D16,$D$2)</f>
        <v>9135236080.590519</v>
      </c>
      <c r="F16" s="989">
        <f>E16/SUM(E$4:E$29)</f>
        <v>6.2315902188223157E-3</v>
      </c>
      <c r="G16" s="988" t="e" vm="1">
        <f ca="1">[1]!_xldudf_CS_EXRATE($C16,G$3,"1")</f>
        <v>#VALUE!</v>
      </c>
      <c r="H16" s="990" t="e" vm="1">
        <f ca="1">G16/$G$9</f>
        <v>#VALUE!</v>
      </c>
      <c r="I16" s="991" t="e" vm="1">
        <f ca="1">[1]!_xldudf_CS_EXRATE($C16,I$3,"1")</f>
        <v>#VALUE!</v>
      </c>
      <c r="J16" s="992" t="e" vm="1">
        <f ca="1">[1]!_xldudf_CS_EXRATE($C16,J$3,"1")</f>
        <v>#VALUE!</v>
      </c>
      <c r="O16" s="976"/>
      <c r="Q16" s="946"/>
      <c r="S16" s="946"/>
    </row>
    <row r="17" spans="2:21" ht="18">
      <c r="B17" s="345">
        <v>14</v>
      </c>
      <c r="C17" s="987" t="s">
        <v>644</v>
      </c>
      <c r="D17" s="988">
        <f>LOOKUP(1,0/(CryptoSheet支持1!$F$9:$F$108=C17),CryptoSheet支持1!$H$9:$H$108)</f>
        <v>7676803932.0539494</v>
      </c>
      <c r="E17" s="988">
        <f>POWER(D17,$D$2)</f>
        <v>7676803932.0539494</v>
      </c>
      <c r="F17" s="989">
        <f>E17/SUM(E$4:E$29)</f>
        <v>5.2367224965807011E-3</v>
      </c>
      <c r="G17" s="988" t="e" vm="1">
        <f ca="1">[1]!_xldudf_CS_EXRATE($C17,G$3,"1")</f>
        <v>#VALUE!</v>
      </c>
      <c r="H17" s="990" t="e" vm="1">
        <f ca="1">G17/$G$9</f>
        <v>#VALUE!</v>
      </c>
      <c r="I17" s="991" t="e" vm="1">
        <f ca="1">[1]!_xldudf_CS_EXRATE($C17,I$3,"1")</f>
        <v>#VALUE!</v>
      </c>
      <c r="J17" s="992" t="e" vm="1">
        <f ca="1">[1]!_xldudf_CS_EXRATE($C17,J$3,"1")</f>
        <v>#VALUE!</v>
      </c>
      <c r="O17" s="976"/>
      <c r="U17" s="946"/>
    </row>
    <row r="18" spans="2:21" ht="18">
      <c r="B18" s="346">
        <v>15</v>
      </c>
      <c r="C18" s="987" t="s">
        <v>646</v>
      </c>
      <c r="D18" s="988">
        <f>LOOKUP(1,0/(CryptoSheet支持1!$F$9:$F$108=C18),CryptoSheet支持1!$H$9:$H$108)</f>
        <v>7250204405.6723442</v>
      </c>
      <c r="E18" s="988">
        <f>POWER(D18,$D$2)</f>
        <v>7250204405.6723442</v>
      </c>
      <c r="F18" s="989">
        <f>E18/SUM(E$4:E$29)</f>
        <v>4.9457181467749984E-3</v>
      </c>
      <c r="G18" s="988" t="e" vm="1">
        <f ca="1">[1]!_xldudf_CS_EXRATE($C18,G$3,"1")</f>
        <v>#VALUE!</v>
      </c>
      <c r="H18" s="990" t="e" vm="1">
        <f ca="1">G18/$G$9</f>
        <v>#VALUE!</v>
      </c>
      <c r="I18" s="991" t="e" vm="1">
        <f ca="1">[1]!_xldudf_CS_EXRATE($C18,I$3,"1")</f>
        <v>#VALUE!</v>
      </c>
      <c r="J18" s="992" t="e" vm="1">
        <f ca="1">[1]!_xldudf_CS_EXRATE($C18,J$3,"1")</f>
        <v>#VALUE!</v>
      </c>
      <c r="O18" s="976"/>
    </row>
    <row r="19" spans="2:21" ht="18">
      <c r="B19" s="346">
        <v>16</v>
      </c>
      <c r="C19" s="987" t="s">
        <v>521</v>
      </c>
      <c r="D19" s="988">
        <f>LOOKUP(1,0/(CryptoSheet支持1!$F$9:$F$108=C19),CryptoSheet支持1!$H$9:$H$108)</f>
        <v>7124300750.4811296</v>
      </c>
      <c r="E19" s="988">
        <f>POWER(D19,$D$2)</f>
        <v>7124300750.4811296</v>
      </c>
      <c r="F19" s="989">
        <f>E19/SUM(E$4:E$29)</f>
        <v>4.8598331210042318E-3</v>
      </c>
      <c r="G19" s="988" t="e" vm="1">
        <f ca="1">[1]!_xldudf_CS_EXRATE($C19,G$3,"1")</f>
        <v>#VALUE!</v>
      </c>
      <c r="H19" s="990" t="e" vm="1">
        <f ca="1">G19/$G$9</f>
        <v>#VALUE!</v>
      </c>
      <c r="I19" s="991" t="e" vm="1">
        <f ca="1">[1]!_xldudf_CS_EXRATE($C19,I$3,"1")</f>
        <v>#VALUE!</v>
      </c>
      <c r="J19" s="992" t="e" vm="1">
        <f ca="1">[1]!_xldudf_CS_EXRATE($C19,J$3,"1")</f>
        <v>#VALUE!</v>
      </c>
      <c r="O19" s="976"/>
    </row>
    <row r="20" spans="2:21" ht="18">
      <c r="B20" s="346">
        <v>17</v>
      </c>
      <c r="C20" s="987" t="s">
        <v>520</v>
      </c>
      <c r="D20" s="988">
        <f>LOOKUP(1,0/(CryptoSheet支持1!$F$9:$F$108=C20),CryptoSheet支持1!$H$9:$H$108)</f>
        <v>6439549563.9460545</v>
      </c>
      <c r="E20" s="988">
        <f>POWER(D20,$D$2)</f>
        <v>6439549563.9460545</v>
      </c>
      <c r="F20" s="989">
        <f>E20/SUM(E$4:E$29)</f>
        <v>4.3927309291511762E-3</v>
      </c>
      <c r="G20" s="988" t="e" vm="1">
        <f ca="1">[1]!_xldudf_CS_EXRATE($C20,G$3,"1")</f>
        <v>#VALUE!</v>
      </c>
      <c r="H20" s="990" t="e" vm="1">
        <f ca="1">G20/$G$9</f>
        <v>#VALUE!</v>
      </c>
      <c r="I20" s="991" t="e" vm="1">
        <f ca="1">[1]!_xldudf_CS_EXRATE($C20,I$3,"1")</f>
        <v>#VALUE!</v>
      </c>
      <c r="J20" s="992" t="e" vm="1">
        <f ca="1">[1]!_xldudf_CS_EXRATE($C20,J$3,"1")</f>
        <v>#VALUE!</v>
      </c>
      <c r="O20" s="976"/>
    </row>
    <row r="21" spans="2:21" ht="18">
      <c r="B21" s="346">
        <v>18</v>
      </c>
      <c r="C21" s="987" t="s">
        <v>519</v>
      </c>
      <c r="D21" s="988">
        <f>LOOKUP(1,0/(CryptoSheet支持1!$F$9:$F$108=C21),CryptoSheet支持1!$H$9:$H$108)</f>
        <v>6408653202.9102297</v>
      </c>
      <c r="E21" s="988">
        <f>POWER(D21,$D$2)</f>
        <v>6408653202.9102297</v>
      </c>
      <c r="F21" s="989">
        <f>E21/SUM(E$4:E$29)</f>
        <v>4.3716550139225466E-3</v>
      </c>
      <c r="G21" s="988" t="e" vm="1">
        <f ca="1">[1]!_xldudf_CS_EXRATE($C21,G$3,"1")</f>
        <v>#VALUE!</v>
      </c>
      <c r="H21" s="990" t="e" vm="1">
        <f ca="1">G21/$G$9</f>
        <v>#VALUE!</v>
      </c>
      <c r="I21" s="991" t="e" vm="1">
        <f ca="1">[1]!_xldudf_CS_EXRATE($C21,I$3,"1")</f>
        <v>#VALUE!</v>
      </c>
      <c r="J21" s="992" t="e" vm="1">
        <f ca="1">[1]!_xldudf_CS_EXRATE($C21,J$3,"1")</f>
        <v>#VALUE!</v>
      </c>
      <c r="O21" s="976"/>
    </row>
    <row r="22" spans="2:21" ht="18">
      <c r="B22" s="346">
        <v>19</v>
      </c>
      <c r="C22" s="987" t="s">
        <v>522</v>
      </c>
      <c r="D22" s="988">
        <f>LOOKUP(1,0/(CryptoSheet支持1!$F$9:$F$108=C22),CryptoSheet支持1!$H$9:$H$108)</f>
        <v>4122216183.859386</v>
      </c>
      <c r="E22" s="988">
        <f>POWER(D22,$D$2)</f>
        <v>4122216183.859386</v>
      </c>
      <c r="F22" s="989">
        <f>E22/SUM(E$4:E$29)</f>
        <v>2.8119647729507482E-3</v>
      </c>
      <c r="G22" s="988" t="e" vm="1">
        <f ca="1">[1]!_xldudf_CS_EXRATE($C22,G$3,"1")</f>
        <v>#VALUE!</v>
      </c>
      <c r="H22" s="990" t="e" vm="1">
        <f ca="1">G22/$G$9</f>
        <v>#VALUE!</v>
      </c>
      <c r="I22" s="991" t="e" vm="1">
        <f ca="1">[1]!_xldudf_CS_EXRATE($C22,I$3,"1")</f>
        <v>#VALUE!</v>
      </c>
      <c r="J22" s="992" t="e" vm="1">
        <f ca="1">[1]!_xldudf_CS_EXRATE($C22,J$3,"1")</f>
        <v>#VALUE!</v>
      </c>
      <c r="O22" s="976"/>
    </row>
    <row r="23" spans="2:21" ht="18">
      <c r="B23" s="346">
        <v>20</v>
      </c>
      <c r="C23" s="987" t="s">
        <v>524</v>
      </c>
      <c r="D23" s="988">
        <f>LOOKUP(1,0/(CryptoSheet支持1!$F$9:$F$108=C23),CryptoSheet支持1!$H$9:$H$108)</f>
        <v>4118127343.2802105</v>
      </c>
      <c r="E23" s="988">
        <f>POWER(D23,$D$2)</f>
        <v>4118127343.2802105</v>
      </c>
      <c r="F23" s="989">
        <f>E23/SUM(E$4:E$29)</f>
        <v>2.8091755753060755E-3</v>
      </c>
      <c r="G23" s="988" t="e" vm="1">
        <f ca="1">[1]!_xldudf_CS_EXRATE($C23,G$3,"1")</f>
        <v>#VALUE!</v>
      </c>
      <c r="H23" s="990" t="e" vm="1">
        <f ca="1">G23/$G$9</f>
        <v>#VALUE!</v>
      </c>
      <c r="I23" s="991" t="e" vm="1">
        <f ca="1">[1]!_xldudf_CS_EXRATE($C23,I$3,"1")</f>
        <v>#VALUE!</v>
      </c>
      <c r="J23" s="992" t="e" vm="1">
        <f ca="1">[1]!_xldudf_CS_EXRATE($C23,J$3,"1")</f>
        <v>#VALUE!</v>
      </c>
      <c r="O23" s="976"/>
    </row>
    <row r="24" spans="2:21" ht="18">
      <c r="B24" s="346">
        <v>21</v>
      </c>
      <c r="C24" s="987" t="s">
        <v>523</v>
      </c>
      <c r="D24" s="988">
        <f>LOOKUP(1,0/(CryptoSheet支持1!$F$9:$F$108=C24),CryptoSheet支持1!$H$9:$H$108)</f>
        <v>3686549205.2032471</v>
      </c>
      <c r="E24" s="988">
        <f>POWER(D24,$D$2)</f>
        <v>3686549205.2032471</v>
      </c>
      <c r="F24" s="989">
        <f>E24/SUM(E$4:E$29)</f>
        <v>2.5147750715673583E-3</v>
      </c>
      <c r="G24" s="988" t="e" vm="1">
        <f ca="1">[1]!_xldudf_CS_EXRATE($C24,G$3,"1")</f>
        <v>#VALUE!</v>
      </c>
      <c r="H24" s="990" t="e" vm="1">
        <f ca="1">G24/$G$9</f>
        <v>#VALUE!</v>
      </c>
      <c r="I24" s="991" t="e" vm="1">
        <f ca="1">[1]!_xldudf_CS_EXRATE($C24,I$3,"1")</f>
        <v>#VALUE!</v>
      </c>
      <c r="J24" s="992" t="e" vm="1">
        <f ca="1">[1]!_xldudf_CS_EXRATE($C24,J$3,"1")</f>
        <v>#VALUE!</v>
      </c>
      <c r="O24" s="976"/>
    </row>
    <row r="25" spans="2:21">
      <c r="B25" s="346">
        <v>22</v>
      </c>
      <c r="C25" s="987" t="s">
        <v>525</v>
      </c>
      <c r="D25" s="988">
        <f>LOOKUP(1,0/(CryptoSheet支持1!$F$9:$F$108=C25),CryptoSheet支持1!$H$9:$H$108)</f>
        <v>3371357994.2205076</v>
      </c>
      <c r="E25" s="988">
        <f>POWER(D25,$D$2)</f>
        <v>3371357994.2205076</v>
      </c>
      <c r="F25" s="989">
        <f>E25/SUM(E$4:E$29)</f>
        <v>2.299767769064035E-3</v>
      </c>
      <c r="G25" s="988" t="e" vm="1">
        <f ca="1">[1]!_xldudf_CS_EXRATE($C25,G$3,"1")</f>
        <v>#VALUE!</v>
      </c>
      <c r="H25" s="990" t="e" vm="1">
        <f ca="1">G25/$G$9</f>
        <v>#VALUE!</v>
      </c>
      <c r="I25" s="991" t="e" vm="1">
        <f ca="1">[1]!_xldudf_CS_EXRATE($C25,I$3,"1")</f>
        <v>#VALUE!</v>
      </c>
      <c r="J25" s="992" t="e" vm="1">
        <f ca="1">[1]!_xldudf_CS_EXRATE($C25,J$3,"1")</f>
        <v>#VALUE!</v>
      </c>
    </row>
    <row r="26" spans="2:21">
      <c r="B26" s="346">
        <v>23</v>
      </c>
      <c r="C26" s="987" t="s">
        <v>648</v>
      </c>
      <c r="D26" s="988">
        <f>LOOKUP(1,0/(CryptoSheet支持1!$F$9:$F$108=C26),CryptoSheet支持1!$H$9:$H$108)</f>
        <v>3221184050.1481123</v>
      </c>
      <c r="E26" s="988">
        <f>POWER(D26,$D$2)</f>
        <v>3221184050.1481123</v>
      </c>
      <c r="F26" s="989">
        <f>E26/SUM(E$4:E$29)</f>
        <v>2.1973267951529356E-3</v>
      </c>
      <c r="G26" s="988" t="e" vm="1">
        <f ca="1">[1]!_xldudf_CS_EXRATE($C26,G$3,"1")</f>
        <v>#VALUE!</v>
      </c>
      <c r="H26" s="990" t="e" vm="1">
        <f ca="1">G26/$G$9</f>
        <v>#VALUE!</v>
      </c>
      <c r="I26" s="991" t="e" vm="1">
        <f ca="1">[1]!_xldudf_CS_EXRATE($C26,I$3,"1")</f>
        <v>#VALUE!</v>
      </c>
      <c r="J26" s="992" t="e" vm="1">
        <f ca="1">[1]!_xldudf_CS_EXRATE($C26,J$3,"1")</f>
        <v>#VALUE!</v>
      </c>
    </row>
    <row r="27" spans="2:21">
      <c r="B27" s="346">
        <v>24</v>
      </c>
      <c r="C27" s="987" t="s">
        <v>647</v>
      </c>
      <c r="D27" s="988">
        <f>LOOKUP(1,0/(CryptoSheet支持1!$F$9:$F$108=C27),CryptoSheet支持1!$H$9:$H$108)</f>
        <v>3220916118.8893194</v>
      </c>
      <c r="E27" s="988">
        <f>POWER(D27,$D$2)</f>
        <v>3220916118.8893194</v>
      </c>
      <c r="F27" s="989">
        <f>E27/SUM(E$4:E$29)</f>
        <v>2.1971440261695308E-3</v>
      </c>
      <c r="G27" s="988" t="e" vm="1">
        <f ca="1">[1]!_xldudf_CS_EXRATE($C27,G$3,"1")</f>
        <v>#VALUE!</v>
      </c>
      <c r="H27" s="990" t="e" vm="1">
        <f ca="1">G27/$G$9</f>
        <v>#VALUE!</v>
      </c>
      <c r="I27" s="991" t="e" vm="1">
        <f ca="1">[1]!_xldudf_CS_EXRATE($C27,I$3,"1")</f>
        <v>#VALUE!</v>
      </c>
      <c r="J27" s="992" t="e" vm="1">
        <f ca="1">[1]!_xldudf_CS_EXRATE($C27,J$3,"1")</f>
        <v>#VALUE!</v>
      </c>
    </row>
    <row r="28" spans="2:21">
      <c r="C28" s="987" t="s">
        <v>566</v>
      </c>
      <c r="D28" s="988">
        <v>0</v>
      </c>
      <c r="E28" s="988"/>
      <c r="F28" s="989">
        <f>E28/SUM(E$4:E$29)</f>
        <v>0</v>
      </c>
      <c r="G28" s="988" t="e" vm="1">
        <f ca="1">[1]!_xldudf_CS_EXRATE($C28,G$3,"1")</f>
        <v>#VALUE!</v>
      </c>
      <c r="H28" s="990" t="e" vm="1">
        <f ca="1">G28/$G$9</f>
        <v>#VALUE!</v>
      </c>
      <c r="I28" s="991" t="e" vm="1">
        <f ca="1">[1]!_xldudf_CS_EXRATE($C28,I$3,"1")</f>
        <v>#VALUE!</v>
      </c>
      <c r="J28" s="992" t="e" vm="1">
        <f ca="1">[1]!_xldudf_CS_EXRATE($C28,J$3,"1")</f>
        <v>#VALUE!</v>
      </c>
    </row>
    <row r="29" spans="2:21">
      <c r="C29" s="987" t="s">
        <v>567</v>
      </c>
      <c r="D29" s="988">
        <v>0</v>
      </c>
      <c r="E29" s="988"/>
      <c r="F29" s="989">
        <f>E29/SUM(E$4:E$29)</f>
        <v>0</v>
      </c>
      <c r="G29" s="988" t="e" vm="1">
        <f ca="1">[1]!_xldudf_CS_EXRATE($C29,G$3,"1")</f>
        <v>#VALUE!</v>
      </c>
      <c r="H29" s="990">
        <v>1</v>
      </c>
      <c r="I29" s="991" t="e" vm="1">
        <f ca="1">[1]!_xldudf_CS_EXRATE($C29,I$3,"1")</f>
        <v>#VALUE!</v>
      </c>
      <c r="J29" s="992" t="e" vm="1">
        <f ca="1">[1]!_xldudf_CS_EXRATE($C29,J$3,"1")</f>
        <v>#VALUE!</v>
      </c>
    </row>
    <row r="47" spans="3:3">
      <c r="C47" t="s">
        <v>578</v>
      </c>
    </row>
    <row r="49" spans="3:3">
      <c r="C49" t="s">
        <v>579</v>
      </c>
    </row>
    <row r="51" spans="3:3">
      <c r="C51" t="s">
        <v>580</v>
      </c>
    </row>
    <row r="53" spans="3:3">
      <c r="C53" t="s">
        <v>581</v>
      </c>
    </row>
    <row r="55" spans="3:3">
      <c r="C55" t="s">
        <v>582</v>
      </c>
    </row>
    <row r="57" spans="3:3">
      <c r="C57" t="s">
        <v>583</v>
      </c>
    </row>
  </sheetData>
  <phoneticPr fontId="2" type="noConversion"/>
  <hyperlinks>
    <hyperlink ref="B2" location="说明!A1" display="目录" xr:uid="{3E7DE963-87FE-4E4D-8FAC-A8EF81E1B5D0}"/>
  </hyperlink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BA6A-98B4-0546-8B61-081910E26CC3}">
  <dimension ref="A6:V111"/>
  <sheetViews>
    <sheetView showGridLines="0" topLeftCell="D17" workbookViewId="0">
      <selection activeCell="H21" sqref="H21"/>
    </sheetView>
  </sheetViews>
  <sheetFormatPr baseColWidth="10" defaultColWidth="7.5" defaultRowHeight="16" outlineLevelCol="1"/>
  <cols>
    <col min="1" max="1" width="20.33203125" style="941" hidden="1" customWidth="1" outlineLevel="1"/>
    <col min="2" max="2" width="99.5" style="941" hidden="1" customWidth="1" outlineLevel="1"/>
    <col min="3" max="3" width="209" style="941" hidden="1" customWidth="1" outlineLevel="1"/>
    <col min="4" max="4" width="2.33203125" style="941" customWidth="1" collapsed="1"/>
    <col min="5" max="5" width="18" style="941" bestFit="1" customWidth="1"/>
    <col min="6" max="6" width="8.33203125" style="941" bestFit="1" customWidth="1"/>
    <col min="7" max="7" width="16.1640625" style="941" bestFit="1" customWidth="1"/>
    <col min="8" max="8" width="21.33203125" style="953" bestFit="1" customWidth="1"/>
    <col min="9" max="9" width="21.6640625" style="941" bestFit="1" customWidth="1"/>
    <col min="10" max="10" width="6" style="941" bestFit="1" customWidth="1"/>
    <col min="11" max="13" width="15.6640625" style="954" bestFit="1" customWidth="1"/>
    <col min="14" max="14" width="33.83203125" style="941" hidden="1" customWidth="1" outlineLevel="1"/>
    <col min="15" max="15" width="35.1640625" style="941" hidden="1" customWidth="1" outlineLevel="1"/>
    <col min="16" max="16" width="33.83203125" style="941" hidden="1" customWidth="1" outlineLevel="1"/>
    <col min="17" max="17" width="21.1640625" style="955" bestFit="1" customWidth="1" collapsed="1"/>
    <col min="18" max="18" width="22.83203125" style="955" bestFit="1" customWidth="1"/>
    <col min="19" max="19" width="20.1640625" style="955" bestFit="1" customWidth="1"/>
    <col min="20" max="21" width="26" style="941" bestFit="1" customWidth="1"/>
    <col min="22" max="22" width="15.1640625" style="941" bestFit="1" customWidth="1"/>
    <col min="23" max="23" width="20.1640625" style="941" bestFit="1" customWidth="1"/>
    <col min="24" max="24" width="25.33203125" style="941" bestFit="1" customWidth="1"/>
    <col min="25" max="25" width="26.1640625" style="941" bestFit="1" customWidth="1"/>
    <col min="26" max="26" width="25.33203125" style="941" bestFit="1" customWidth="1"/>
    <col min="27" max="27" width="19.83203125" style="941" bestFit="1" customWidth="1"/>
    <col min="28" max="28" width="20.6640625" style="941" bestFit="1" customWidth="1"/>
    <col min="29" max="16384" width="7.5" style="941"/>
  </cols>
  <sheetData>
    <row r="6" spans="1:22">
      <c r="A6" s="956" t="s">
        <v>584</v>
      </c>
      <c r="B6" s="957" t="s">
        <v>584</v>
      </c>
    </row>
    <row r="7" spans="1:22" ht="26.25" customHeight="1">
      <c r="E7" s="958" t="str">
        <f>PROPER(SUBSTITUTE(E8,"__"," "))</f>
        <v>Name</v>
      </c>
      <c r="F7" s="959" t="str">
        <f t="shared" ref="F7:G7" si="0">PROPER(SUBSTITUTE(F8,"__"," "))</f>
        <v>Symbol</v>
      </c>
      <c r="G7" s="959" t="str">
        <f t="shared" si="0"/>
        <v>Quote Usd Price</v>
      </c>
      <c r="H7" s="960" t="str">
        <f>PROPER(SUBSTITUTE(SUBSTITUTE(H8,"__"," "),"_"," "))</f>
        <v>Quote Usd Market Cap</v>
      </c>
      <c r="I7" s="959" t="str">
        <f t="shared" ref="I7:U7" si="1">PROPER(SUBSTITUTE(SUBSTITUTE(I8,"__"," "),"_"," "))</f>
        <v>Quote Usd Volume 24H</v>
      </c>
      <c r="J7" s="961" t="s">
        <v>585</v>
      </c>
      <c r="K7" s="962" t="str">
        <f>PROPER(SUBSTITUTE(SUBSTITUTE(N8,"__"," "),"_"," "))</f>
        <v>Quote Usd Percent Change 1H</v>
      </c>
      <c r="L7" s="962" t="str">
        <f>PROPER(SUBSTITUTE(SUBSTITUTE(O8,"__"," "),"_"," "))</f>
        <v>Quote Usd Percent Change 24H</v>
      </c>
      <c r="M7" s="962" t="str">
        <f>PROPER(SUBSTITUTE(SUBSTITUTE(P8,"__"," "),"_"," "))</f>
        <v>Quote Usd Percent Change 7D</v>
      </c>
      <c r="Q7" s="963" t="str">
        <f t="shared" si="1"/>
        <v>Circulating Supply</v>
      </c>
      <c r="R7" s="963" t="str">
        <f t="shared" si="1"/>
        <v>Total Supply</v>
      </c>
      <c r="S7" s="963" t="str">
        <f t="shared" si="1"/>
        <v>Max Supply</v>
      </c>
      <c r="T7" s="959" t="str">
        <f t="shared" si="1"/>
        <v>Quote Usd Last Updated</v>
      </c>
      <c r="U7" s="959" t="str">
        <f t="shared" si="1"/>
        <v>Last Updated</v>
      </c>
    </row>
    <row r="8" spans="1:22" ht="13.5" hidden="1" customHeight="1">
      <c r="A8" s="964" t="s">
        <v>562</v>
      </c>
      <c r="B8" s="965" t="s">
        <v>586</v>
      </c>
      <c r="E8" s="966" t="str">
        <f t="array" ref="E8:I108">IF(B8="","no provider",[1]!_xldudf_CS_QUERY(B8,B9,A20:B55,A13:B16))</f>
        <v>name</v>
      </c>
      <c r="F8" s="964" t="str">
        <v>symbol</v>
      </c>
      <c r="G8" s="964" t="str">
        <v>quote__USD__price</v>
      </c>
      <c r="H8" s="967" t="str">
        <v>quote__USD__market_cap</v>
      </c>
      <c r="I8" s="968" t="str">
        <v>quote__USD__volume_24h</v>
      </c>
      <c r="J8" s="968"/>
      <c r="N8" s="970" t="str">
        <f t="array" ref="N8:P108">IF(B8="","no provider",[1]!_xldudf_CS_QUERY(B8,B9,A20:B55,A14:B17))</f>
        <v>quote__USD__percent_change_1h</v>
      </c>
      <c r="O8" s="970" t="str">
        <v>quote__USD__percent_change_24h</v>
      </c>
      <c r="P8" s="970" t="str">
        <v>quote__USD__percent_change_7d</v>
      </c>
      <c r="Q8" s="971" t="str">
        <f t="array" ref="Q8:U108">IF(B8="","no provider",[1]!_xldudf_CS_QUERY(B8,B9,A20:B55,A62:B65))</f>
        <v>circulating_supply</v>
      </c>
      <c r="R8" s="971" t="str">
        <v>total_supply</v>
      </c>
      <c r="S8" s="972" t="str">
        <v>max_supply</v>
      </c>
      <c r="T8" s="964" t="str">
        <v>quote__USD__last_updated</v>
      </c>
      <c r="U8" s="964" t="str">
        <v>last_updated</v>
      </c>
      <c r="V8" s="964"/>
    </row>
    <row r="9" spans="1:22">
      <c r="A9" s="964" t="s">
        <v>563</v>
      </c>
      <c r="B9" s="965" t="s">
        <v>587</v>
      </c>
      <c r="E9" s="964" t="str">
        <v>Bitcoin</v>
      </c>
      <c r="F9" s="941" t="str">
        <v>BTC</v>
      </c>
      <c r="G9" s="969">
        <v>42016.05740617869</v>
      </c>
      <c r="H9" s="953">
        <v>790849047218.26685</v>
      </c>
      <c r="I9" s="953">
        <v>47316676188.18811</v>
      </c>
      <c r="K9" s="954">
        <f>N9*0.01</f>
        <v>2.8262131100000001E-2</v>
      </c>
      <c r="L9" s="954">
        <f t="shared" ref="L9:M24" si="2">O9*0.01</f>
        <v>-8.7284567999999993E-3</v>
      </c>
      <c r="M9" s="954">
        <f t="shared" si="2"/>
        <v>-0.11058454270000001</v>
      </c>
      <c r="N9" s="964">
        <v>2.8262131099999999</v>
      </c>
      <c r="O9" s="964">
        <v>-0.87284567999999996</v>
      </c>
      <c r="P9" s="964">
        <v>-11.05845427</v>
      </c>
      <c r="Q9" s="955">
        <v>18822543</v>
      </c>
      <c r="R9" s="955">
        <v>18822543</v>
      </c>
      <c r="S9" s="955">
        <v>21000000</v>
      </c>
      <c r="T9" s="941" t="str">
        <v>2021-09-22T01:35:02.000Z</v>
      </c>
      <c r="U9" s="941" t="str">
        <v>2021-09-22T01:35:02.000Z</v>
      </c>
    </row>
    <row r="10" spans="1:22">
      <c r="E10" s="964" t="str">
        <v>Ethereum</v>
      </c>
      <c r="F10" s="941" t="str">
        <v>ETH</v>
      </c>
      <c r="G10" s="969">
        <v>2851.3270419223218</v>
      </c>
      <c r="H10" s="953">
        <v>335373723226.81427</v>
      </c>
      <c r="I10" s="953">
        <v>30426957592.904305</v>
      </c>
      <c r="K10" s="954">
        <f t="shared" ref="K10:M73" si="3">N10*0.01</f>
        <v>2.6797380799999999E-2</v>
      </c>
      <c r="L10" s="954">
        <f t="shared" si="2"/>
        <v>-2.9133032199999999E-2</v>
      </c>
      <c r="M10" s="954">
        <f t="shared" si="2"/>
        <v>-0.16430886260000002</v>
      </c>
      <c r="N10" s="941">
        <v>2.6797380799999999</v>
      </c>
      <c r="O10" s="941">
        <v>-2.91330322</v>
      </c>
      <c r="P10" s="941">
        <v>-16.430886260000001</v>
      </c>
      <c r="Q10" s="955">
        <v>117620223.249</v>
      </c>
      <c r="R10" s="955">
        <v>117620223.249</v>
      </c>
      <c r="S10" s="955">
        <v>0</v>
      </c>
      <c r="T10" s="941" t="str">
        <v>2021-09-22T01:34:03.000Z</v>
      </c>
      <c r="U10" s="941" t="str">
        <v>2021-09-22T01:34:03.000Z</v>
      </c>
    </row>
    <row r="11" spans="1:22">
      <c r="E11" s="964" t="str">
        <v>Tether</v>
      </c>
      <c r="F11" s="941" t="str">
        <v>USDT</v>
      </c>
      <c r="G11" s="969">
        <v>1.0000634990886501</v>
      </c>
      <c r="H11" s="953">
        <v>68741870655.510681</v>
      </c>
      <c r="I11" s="953">
        <v>95411276384.010315</v>
      </c>
      <c r="K11" s="954">
        <f t="shared" si="3"/>
        <v>5.4731500000000003E-5</v>
      </c>
      <c r="L11" s="954">
        <f t="shared" si="2"/>
        <v>9.8334799999999999E-5</v>
      </c>
      <c r="M11" s="954">
        <f t="shared" si="2"/>
        <v>-3.6880179999999998E-4</v>
      </c>
      <c r="N11" s="941">
        <v>5.4731500000000004E-3</v>
      </c>
      <c r="O11" s="941">
        <v>9.8334800000000003E-3</v>
      </c>
      <c r="P11" s="941">
        <v>-3.6880179999999999E-2</v>
      </c>
      <c r="Q11" s="955">
        <v>68737505886.530807</v>
      </c>
      <c r="R11" s="955">
        <v>71335677474.969315</v>
      </c>
      <c r="S11" s="955">
        <v>0</v>
      </c>
      <c r="T11" s="941" t="str">
        <v>2021-09-22T01:34:26.000Z</v>
      </c>
      <c r="U11" s="941" t="str">
        <v>2021-09-22T01:34:26.000Z</v>
      </c>
    </row>
    <row r="12" spans="1:22">
      <c r="A12" s="964" t="s">
        <v>588</v>
      </c>
      <c r="E12" s="964" t="str">
        <v>Cardano</v>
      </c>
      <c r="F12" s="941" t="str">
        <v>ADA</v>
      </c>
      <c r="G12" s="969">
        <v>2.0375174134854102</v>
      </c>
      <c r="H12" s="953">
        <v>65278187752.442841</v>
      </c>
      <c r="I12" s="953">
        <v>5992408532.2704897</v>
      </c>
      <c r="K12" s="954">
        <f t="shared" si="3"/>
        <v>1.97431871E-2</v>
      </c>
      <c r="L12" s="954">
        <f t="shared" si="2"/>
        <v>-1.9918053600000003E-2</v>
      </c>
      <c r="M12" s="954">
        <f t="shared" si="2"/>
        <v>-0.14670129140000002</v>
      </c>
      <c r="N12" s="941">
        <v>1.9743187099999999</v>
      </c>
      <c r="O12" s="941">
        <v>-1.9918053600000001</v>
      </c>
      <c r="P12" s="941">
        <v>-14.67012914</v>
      </c>
      <c r="Q12" s="955">
        <v>32038100543.532001</v>
      </c>
      <c r="R12" s="955">
        <v>33117618880.452999</v>
      </c>
      <c r="S12" s="955">
        <v>45000000000</v>
      </c>
      <c r="T12" s="941" t="str">
        <v>2021-09-22T01:34:09.000Z</v>
      </c>
      <c r="U12" s="941" t="str">
        <v>2021-09-22T01:34:09.000Z</v>
      </c>
    </row>
    <row r="13" spans="1:22">
      <c r="A13" s="965" t="s">
        <v>589</v>
      </c>
      <c r="B13" s="965" t="s">
        <v>590</v>
      </c>
      <c r="E13" s="964" t="str">
        <v>Binance Coin</v>
      </c>
      <c r="F13" s="941" t="str">
        <v>BNB</v>
      </c>
      <c r="G13" s="969">
        <v>354.03452655851203</v>
      </c>
      <c r="H13" s="953">
        <v>59526315937.211494</v>
      </c>
      <c r="I13" s="953">
        <v>1985852456.4824114</v>
      </c>
      <c r="K13" s="954">
        <f t="shared" si="3"/>
        <v>2.0692471700000003E-2</v>
      </c>
      <c r="L13" s="954">
        <f t="shared" si="2"/>
        <v>-1.43569631E-2</v>
      </c>
      <c r="M13" s="954">
        <f t="shared" si="2"/>
        <v>-0.14198476570000002</v>
      </c>
      <c r="N13" s="941">
        <v>2.0692471700000001</v>
      </c>
      <c r="O13" s="941">
        <v>-1.43569631</v>
      </c>
      <c r="P13" s="941">
        <v>-14.19847657</v>
      </c>
      <c r="Q13" s="955">
        <v>168137036</v>
      </c>
      <c r="R13" s="955">
        <v>168137036</v>
      </c>
      <c r="S13" s="955">
        <v>168137036</v>
      </c>
      <c r="T13" s="941" t="str">
        <v>2021-09-22T01:34:20.000Z</v>
      </c>
      <c r="U13" s="941" t="str">
        <v>2021-09-22T01:34:20.000Z</v>
      </c>
    </row>
    <row r="14" spans="1:22">
      <c r="A14" s="965" t="s">
        <v>591</v>
      </c>
      <c r="B14" s="965"/>
      <c r="E14" s="964" t="str">
        <v>XRP</v>
      </c>
      <c r="F14" s="941" t="str">
        <v>XRP</v>
      </c>
      <c r="G14" s="969">
        <v>0.90021946093477001</v>
      </c>
      <c r="H14" s="953">
        <v>42056129210.969963</v>
      </c>
      <c r="I14" s="953">
        <v>4636765846.3070993</v>
      </c>
      <c r="K14" s="954">
        <f t="shared" si="3"/>
        <v>2.3805636099999999E-2</v>
      </c>
      <c r="L14" s="954">
        <f t="shared" si="2"/>
        <v>-1.6626631199999999E-2</v>
      </c>
      <c r="M14" s="954">
        <f t="shared" si="2"/>
        <v>-0.17425111770000001</v>
      </c>
      <c r="N14" s="941">
        <v>2.3805636099999998</v>
      </c>
      <c r="O14" s="941">
        <v>-1.6626631199999999</v>
      </c>
      <c r="P14" s="941">
        <v>-17.425111770000001</v>
      </c>
      <c r="Q14" s="955">
        <v>46717640571</v>
      </c>
      <c r="R14" s="955">
        <v>99990247141</v>
      </c>
      <c r="S14" s="955">
        <v>100000000000</v>
      </c>
      <c r="T14" s="941" t="str">
        <v>2021-09-22T01:34:04.000Z</v>
      </c>
      <c r="U14" s="941" t="str">
        <v>2021-09-22T01:34:04.000Z</v>
      </c>
    </row>
    <row r="15" spans="1:22">
      <c r="A15" s="965" t="s">
        <v>592</v>
      </c>
      <c r="B15" s="965"/>
      <c r="E15" s="964" t="str">
        <v>Solana</v>
      </c>
      <c r="F15" s="941" t="str">
        <v>SOL</v>
      </c>
      <c r="G15" s="969">
        <v>129.30347595108466</v>
      </c>
      <c r="H15" s="953">
        <v>38416451767.91053</v>
      </c>
      <c r="I15" s="953">
        <v>5059785696.1851854</v>
      </c>
      <c r="K15" s="954">
        <f t="shared" si="3"/>
        <v>4.3408205200000001E-2</v>
      </c>
      <c r="L15" s="954">
        <f t="shared" si="2"/>
        <v>-6.509522320000001E-2</v>
      </c>
      <c r="M15" s="954">
        <f t="shared" si="2"/>
        <v>-0.19027350380000002</v>
      </c>
      <c r="N15" s="941">
        <v>4.3408205200000003</v>
      </c>
      <c r="O15" s="941">
        <v>-6.5095223200000003</v>
      </c>
      <c r="P15" s="941">
        <v>-19.027350380000001</v>
      </c>
      <c r="Q15" s="955">
        <v>297103008.91248602</v>
      </c>
      <c r="R15" s="955">
        <v>504711823.93282896</v>
      </c>
      <c r="S15" s="955">
        <v>0</v>
      </c>
      <c r="T15" s="941" t="str">
        <v>2021-09-22T01:35:04.000Z</v>
      </c>
      <c r="U15" s="941" t="str">
        <v>2021-09-22T01:35:04.000Z</v>
      </c>
    </row>
    <row r="16" spans="1:22">
      <c r="A16" s="973" t="s">
        <v>593</v>
      </c>
      <c r="B16" s="965"/>
      <c r="E16" s="964" t="str">
        <v>USD Coin</v>
      </c>
      <c r="F16" s="941" t="str">
        <v>USDC</v>
      </c>
      <c r="G16" s="969">
        <v>1.0001805376066599</v>
      </c>
      <c r="H16" s="953">
        <v>29746749454.771591</v>
      </c>
      <c r="I16" s="953">
        <v>4908570583.5678644</v>
      </c>
      <c r="K16" s="954">
        <f t="shared" si="3"/>
        <v>-6.7536899999999994E-5</v>
      </c>
      <c r="L16" s="954">
        <f t="shared" si="2"/>
        <v>-1.2228030000000002E-4</v>
      </c>
      <c r="M16" s="954">
        <f t="shared" si="2"/>
        <v>3.6607100000000004E-5</v>
      </c>
      <c r="N16" s="941">
        <v>-6.7536899999999997E-3</v>
      </c>
      <c r="O16" s="941">
        <v>-1.2228030000000001E-2</v>
      </c>
      <c r="P16" s="941">
        <v>3.6607100000000002E-3</v>
      </c>
      <c r="Q16" s="955">
        <v>29741380017.204521</v>
      </c>
      <c r="R16" s="955">
        <v>29741380017.204521</v>
      </c>
      <c r="S16" s="955">
        <v>0</v>
      </c>
      <c r="T16" s="941" t="str">
        <v>2021-09-22T01:34:04.000Z</v>
      </c>
      <c r="U16" s="941" t="str">
        <v>2021-09-22T01:34:04.000Z</v>
      </c>
    </row>
    <row r="17" spans="1:21">
      <c r="A17" s="965" t="s">
        <v>589</v>
      </c>
      <c r="B17" s="965" t="s">
        <v>594</v>
      </c>
      <c r="E17" s="964" t="str">
        <v>Dogecoin</v>
      </c>
      <c r="F17" s="941" t="str">
        <v>DOGE</v>
      </c>
      <c r="G17" s="969">
        <v>0.20691727215587</v>
      </c>
      <c r="H17" s="953">
        <v>27185738259.221638</v>
      </c>
      <c r="I17" s="953">
        <v>1701425965.6355152</v>
      </c>
      <c r="K17" s="954">
        <f t="shared" si="3"/>
        <v>2.2534850999999998E-2</v>
      </c>
      <c r="L17" s="954">
        <f t="shared" si="2"/>
        <v>-1.9404985000000001E-3</v>
      </c>
      <c r="M17" s="954">
        <f t="shared" si="2"/>
        <v>-0.13967043570000001</v>
      </c>
      <c r="N17" s="941">
        <v>2.2534850999999998</v>
      </c>
      <c r="O17" s="941">
        <v>-0.19404985</v>
      </c>
      <c r="P17" s="941">
        <v>-13.96704357</v>
      </c>
      <c r="Q17" s="955">
        <v>131384576917.98065</v>
      </c>
      <c r="R17" s="955">
        <v>131384576917.98065</v>
      </c>
      <c r="S17" s="955">
        <v>0</v>
      </c>
      <c r="T17" s="941" t="str">
        <v>2021-09-22T01:34:11.000Z</v>
      </c>
      <c r="U17" s="941" t="str">
        <v>2021-09-22T01:34:11.000Z</v>
      </c>
    </row>
    <row r="18" spans="1:21" ht="12.75" customHeight="1">
      <c r="A18" s="964" t="s">
        <v>595</v>
      </c>
      <c r="C18" s="956" t="s">
        <v>596</v>
      </c>
      <c r="E18" s="964" t="str">
        <v>Polkadot</v>
      </c>
      <c r="F18" s="941" t="str">
        <v>DOT</v>
      </c>
      <c r="G18" s="969">
        <v>27.258097939449939</v>
      </c>
      <c r="H18" s="953">
        <v>26919533690.0751</v>
      </c>
      <c r="I18" s="953">
        <v>3269361089.8517027</v>
      </c>
      <c r="K18" s="954">
        <f t="shared" si="3"/>
        <v>2.9350226E-2</v>
      </c>
      <c r="L18" s="954">
        <f t="shared" si="2"/>
        <v>-5.0500906800000002E-2</v>
      </c>
      <c r="M18" s="954">
        <f t="shared" si="2"/>
        <v>-0.26219014410000002</v>
      </c>
      <c r="N18" s="941">
        <v>2.9350225999999999</v>
      </c>
      <c r="O18" s="941">
        <v>-5.0500906800000003</v>
      </c>
      <c r="P18" s="941">
        <v>-26.21901441</v>
      </c>
      <c r="Q18" s="955">
        <v>987579314.95708501</v>
      </c>
      <c r="R18" s="955">
        <v>1103303471.382273</v>
      </c>
      <c r="S18" s="955">
        <v>0</v>
      </c>
      <c r="T18" s="941" t="str">
        <v>2021-09-22T01:35:05.000Z</v>
      </c>
      <c r="U18" s="941" t="str">
        <v>2021-09-22T01:35:05.000Z</v>
      </c>
    </row>
    <row r="19" spans="1:21">
      <c r="A19" s="964" t="str">
        <f t="array" ref="A19:A25">IF(B9="","no endpoint",[1]!_xldudf_CS_PARAMETERS(B8,B9,{"fields","parameterName"}))</f>
        <v>parameterName</v>
      </c>
      <c r="B19" s="964" t="s">
        <v>597</v>
      </c>
      <c r="C19" s="964" t="str">
        <f t="array" ref="C19:C25">IF(B9="","no endpoint",[1]!_xldudf_CS_PARAMETERS(B8,B9,{"fields","default"}))</f>
        <v>default</v>
      </c>
      <c r="E19" s="964" t="str">
        <v>Avalanche</v>
      </c>
      <c r="F19" s="941" t="str">
        <v>AVAX</v>
      </c>
      <c r="G19" s="969">
        <v>62.275742076794458</v>
      </c>
      <c r="H19" s="953">
        <v>13718510065.157322</v>
      </c>
      <c r="I19" s="953">
        <v>2718849773.5819359</v>
      </c>
      <c r="K19" s="954">
        <f t="shared" si="3"/>
        <v>4.1007207000000004E-2</v>
      </c>
      <c r="L19" s="954">
        <f t="shared" si="2"/>
        <v>8.9938186500000003E-2</v>
      </c>
      <c r="M19" s="954">
        <f t="shared" si="2"/>
        <v>0.21168310109999999</v>
      </c>
      <c r="N19" s="941">
        <v>4.1007207000000001</v>
      </c>
      <c r="O19" s="941">
        <v>8.9938186499999997</v>
      </c>
      <c r="P19" s="941">
        <v>21.16831011</v>
      </c>
      <c r="Q19" s="955">
        <v>220286577.20755112</v>
      </c>
      <c r="R19" s="955">
        <v>391128418.86755109</v>
      </c>
      <c r="S19" s="955">
        <v>720000000</v>
      </c>
      <c r="T19" s="941" t="str">
        <v>2021-09-22T01:34:21.000Z</v>
      </c>
      <c r="U19" s="941" t="str">
        <v>2021-09-22T01:34:21.000Z</v>
      </c>
    </row>
    <row r="20" spans="1:21">
      <c r="A20" s="941" t="str">
        <v>convert</v>
      </c>
      <c r="B20" s="965"/>
      <c r="C20" s="941" t="str">
        <v>USD,BTC,ETH,XRP,BCH,LTC</v>
      </c>
      <c r="E20" s="964" t="str">
        <v>Binance USD</v>
      </c>
      <c r="F20" s="941" t="str">
        <v>BUSD</v>
      </c>
      <c r="G20" s="969">
        <v>1.0001687522035001</v>
      </c>
      <c r="H20" s="953">
        <v>12855159126.570417</v>
      </c>
      <c r="I20" s="953">
        <v>6779783743.2160492</v>
      </c>
      <c r="K20" s="954">
        <f t="shared" si="3"/>
        <v>4.5723999999999998E-5</v>
      </c>
      <c r="L20" s="954">
        <f t="shared" si="2"/>
        <v>-1.9010030000000001E-4</v>
      </c>
      <c r="M20" s="954">
        <f t="shared" si="2"/>
        <v>-4.0763700000000004E-5</v>
      </c>
      <c r="N20" s="941">
        <v>4.5723999999999999E-3</v>
      </c>
      <c r="O20" s="941">
        <v>-1.9010030000000001E-2</v>
      </c>
      <c r="P20" s="941">
        <v>-4.0763700000000002E-3</v>
      </c>
      <c r="Q20" s="955">
        <v>12852990156.16</v>
      </c>
      <c r="R20" s="955">
        <v>12852990156.16</v>
      </c>
      <c r="S20" s="955">
        <v>0</v>
      </c>
      <c r="T20" s="941" t="str">
        <v>2021-09-22T01:35:06.000Z</v>
      </c>
      <c r="U20" s="941" t="str">
        <v>2021-09-22T01:35:06.000Z</v>
      </c>
    </row>
    <row r="21" spans="1:21">
      <c r="A21" s="941" t="str">
        <v>cryptocurrency_type</v>
      </c>
      <c r="B21" s="965"/>
      <c r="C21" s="941" t="str">
        <v>all</v>
      </c>
      <c r="E21" s="964" t="str">
        <v>Uniswap</v>
      </c>
      <c r="F21" s="941" t="str">
        <v>UNI</v>
      </c>
      <c r="G21" s="969">
        <v>19.838753667713458</v>
      </c>
      <c r="H21" s="953">
        <v>12134249169.488035</v>
      </c>
      <c r="I21" s="953">
        <v>526571909.43070078</v>
      </c>
      <c r="K21" s="954">
        <f t="shared" si="3"/>
        <v>2.9967010300000003E-2</v>
      </c>
      <c r="L21" s="954">
        <f t="shared" si="2"/>
        <v>-2.9239734500000003E-2</v>
      </c>
      <c r="M21" s="954">
        <f t="shared" si="2"/>
        <v>-0.21153264870000002</v>
      </c>
      <c r="N21" s="941">
        <v>2.9967010300000001</v>
      </c>
      <c r="O21" s="941">
        <v>-2.9239734500000001</v>
      </c>
      <c r="P21" s="941">
        <v>-21.153264870000001</v>
      </c>
      <c r="Q21" s="955">
        <v>611643723.83109403</v>
      </c>
      <c r="R21" s="955">
        <v>1000000000</v>
      </c>
      <c r="S21" s="955">
        <v>1000000000</v>
      </c>
      <c r="T21" s="941" t="str">
        <v>2021-09-22T01:34:10.000Z</v>
      </c>
      <c r="U21" s="941" t="str">
        <v>2021-09-22T01:34:10.000Z</v>
      </c>
    </row>
    <row r="22" spans="1:21">
      <c r="A22" s="941" t="str">
        <v>limit</v>
      </c>
      <c r="B22" s="965"/>
      <c r="C22" s="941">
        <v>200</v>
      </c>
      <c r="E22" s="964" t="str">
        <v>Terra</v>
      </c>
      <c r="F22" s="941" t="str">
        <v>LUNA</v>
      </c>
      <c r="G22" s="969">
        <v>26.394934486026312</v>
      </c>
      <c r="H22" s="953">
        <v>10566552060.78142</v>
      </c>
      <c r="I22" s="953">
        <v>1446437723.4066863</v>
      </c>
      <c r="K22" s="954">
        <f t="shared" si="3"/>
        <v>3.4103713600000002E-2</v>
      </c>
      <c r="L22" s="954">
        <f t="shared" si="2"/>
        <v>-3.9625448600000002E-2</v>
      </c>
      <c r="M22" s="954">
        <f t="shared" si="2"/>
        <v>-0.25175937079999999</v>
      </c>
      <c r="N22" s="941">
        <v>3.4103713600000001</v>
      </c>
      <c r="O22" s="941">
        <v>-3.9625448599999999</v>
      </c>
      <c r="P22" s="941">
        <v>-25.175937080000001</v>
      </c>
      <c r="Q22" s="955">
        <v>400324996.69114304</v>
      </c>
      <c r="R22" s="955">
        <v>994683494.10360706</v>
      </c>
      <c r="S22" s="955">
        <v>0</v>
      </c>
      <c r="T22" s="941" t="str">
        <v>2021-09-22T01:35:06.000Z</v>
      </c>
      <c r="U22" s="941" t="str">
        <v>2021-09-22T01:35:06.000Z</v>
      </c>
    </row>
    <row r="23" spans="1:21">
      <c r="A23" s="941" t="str">
        <v>sort</v>
      </c>
      <c r="B23" s="965"/>
      <c r="C23" s="941" t="str">
        <v>market_cap</v>
      </c>
      <c r="E23" s="964" t="str">
        <v>Litecoin</v>
      </c>
      <c r="F23" s="941" t="str">
        <v>LTC</v>
      </c>
      <c r="G23" s="969">
        <v>151.88075780543008</v>
      </c>
      <c r="H23" s="953">
        <v>10138437678.090801</v>
      </c>
      <c r="I23" s="953">
        <v>2583721982.6012716</v>
      </c>
      <c r="K23" s="954">
        <f t="shared" si="3"/>
        <v>3.37156635E-2</v>
      </c>
      <c r="L23" s="954">
        <f t="shared" si="2"/>
        <v>-4.1385749200000002E-2</v>
      </c>
      <c r="M23" s="954">
        <f t="shared" si="2"/>
        <v>-0.16496346049999999</v>
      </c>
      <c r="N23" s="941">
        <v>3.3715663500000002</v>
      </c>
      <c r="O23" s="941">
        <v>-4.1385749199999999</v>
      </c>
      <c r="P23" s="941">
        <v>-16.49634605</v>
      </c>
      <c r="Q23" s="955">
        <v>66752614.515387468</v>
      </c>
      <c r="R23" s="955">
        <v>66752614.515387468</v>
      </c>
      <c r="S23" s="955">
        <v>84000000</v>
      </c>
      <c r="T23" s="941" t="str">
        <v>2021-09-22T01:35:02.000Z</v>
      </c>
      <c r="U23" s="941" t="str">
        <v>2021-09-22T01:35:02.000Z</v>
      </c>
    </row>
    <row r="24" spans="1:21">
      <c r="A24" s="941" t="str">
        <v>sort_dir</v>
      </c>
      <c r="B24" s="965"/>
      <c r="C24" s="941" t="str">
        <v>desc</v>
      </c>
      <c r="E24" s="964" t="str">
        <v>Chainlink</v>
      </c>
      <c r="F24" s="941" t="str">
        <v>LINK</v>
      </c>
      <c r="G24" s="969">
        <v>22.213413920079692</v>
      </c>
      <c r="H24" s="953">
        <v>10073995437.87932</v>
      </c>
      <c r="I24" s="953">
        <v>1725332464.2357092</v>
      </c>
      <c r="K24" s="954">
        <f t="shared" si="3"/>
        <v>3.12577458E-2</v>
      </c>
      <c r="L24" s="954">
        <f t="shared" si="2"/>
        <v>-3.8162962100000003E-2</v>
      </c>
      <c r="M24" s="954">
        <f t="shared" si="2"/>
        <v>-0.2636618839</v>
      </c>
      <c r="N24" s="941">
        <v>3.1257745799999999</v>
      </c>
      <c r="O24" s="941">
        <v>-3.81629621</v>
      </c>
      <c r="P24" s="941">
        <v>-26.366188390000001</v>
      </c>
      <c r="Q24" s="955">
        <v>453509553.91746372</v>
      </c>
      <c r="R24" s="955">
        <v>1000000000</v>
      </c>
      <c r="S24" s="955">
        <v>1000000000</v>
      </c>
      <c r="T24" s="941" t="str">
        <v>2021-09-22T01:34:23.000Z</v>
      </c>
      <c r="U24" s="941" t="str">
        <v>2021-09-22T01:34:23.000Z</v>
      </c>
    </row>
    <row r="25" spans="1:21">
      <c r="A25" s="941" t="str">
        <v>start</v>
      </c>
      <c r="B25" s="965"/>
      <c r="C25" s="941">
        <v>1</v>
      </c>
      <c r="E25" s="964" t="str">
        <v>Bitcoin Cash</v>
      </c>
      <c r="F25" s="941" t="str">
        <v>BCH</v>
      </c>
      <c r="G25" s="969">
        <v>514.3787702677929</v>
      </c>
      <c r="H25" s="953">
        <v>9697139304.1693439</v>
      </c>
      <c r="I25" s="953">
        <v>5867385220.4196663</v>
      </c>
      <c r="K25" s="954">
        <f t="shared" si="3"/>
        <v>1.4132975800000001E-2</v>
      </c>
      <c r="L25" s="954">
        <f t="shared" si="3"/>
        <v>-3.6116165200000001E-2</v>
      </c>
      <c r="M25" s="954">
        <f t="shared" si="3"/>
        <v>-0.194025857</v>
      </c>
      <c r="N25" s="941">
        <v>1.4132975800000001</v>
      </c>
      <c r="O25" s="941">
        <v>-3.6116165200000001</v>
      </c>
      <c r="P25" s="941">
        <v>-19.402585699999999</v>
      </c>
      <c r="Q25" s="955">
        <v>18852137.5</v>
      </c>
      <c r="R25" s="955">
        <v>18852137.5</v>
      </c>
      <c r="S25" s="955">
        <v>21000000</v>
      </c>
      <c r="T25" s="941" t="str">
        <v>2021-09-22T01:34:08.000Z</v>
      </c>
      <c r="U25" s="941" t="str">
        <v>2021-09-22T01:34:08.000Z</v>
      </c>
    </row>
    <row r="26" spans="1:21">
      <c r="B26" s="965"/>
      <c r="E26" s="964" t="str">
        <v>Algorand</v>
      </c>
      <c r="F26" s="941" t="str">
        <v>ALGO</v>
      </c>
      <c r="G26" s="969">
        <v>1.6208152736577599</v>
      </c>
      <c r="H26" s="953">
        <v>9135236080.590519</v>
      </c>
      <c r="I26" s="953">
        <v>809623828.47850347</v>
      </c>
      <c r="K26" s="954">
        <f t="shared" si="3"/>
        <v>1.8004957700000001E-2</v>
      </c>
      <c r="L26" s="954">
        <f t="shared" si="3"/>
        <v>-1.837904E-3</v>
      </c>
      <c r="M26" s="954">
        <f t="shared" si="3"/>
        <v>-0.20698820220000003</v>
      </c>
      <c r="N26" s="941">
        <v>1.8004957699999999</v>
      </c>
      <c r="O26" s="941">
        <v>-0.18379039999999999</v>
      </c>
      <c r="P26" s="941">
        <v>-20.698820220000002</v>
      </c>
      <c r="Q26" s="955">
        <v>5636198170.7975016</v>
      </c>
      <c r="R26" s="955">
        <v>6175697826.5001516</v>
      </c>
      <c r="S26" s="955">
        <v>10000000000</v>
      </c>
      <c r="T26" s="941" t="str">
        <v>2021-09-22T01:34:09.000Z</v>
      </c>
      <c r="U26" s="941" t="str">
        <v>2021-09-22T01:34:09.000Z</v>
      </c>
    </row>
    <row r="27" spans="1:21">
      <c r="B27" s="965"/>
      <c r="E27" s="964" t="str">
        <v>Wrapped Bitcoin</v>
      </c>
      <c r="F27" s="941" t="str">
        <v>WBTC</v>
      </c>
      <c r="G27" s="969">
        <v>41916.894033049633</v>
      </c>
      <c r="H27" s="953">
        <v>8652512488.9703083</v>
      </c>
      <c r="I27" s="953">
        <v>382227771.74732095</v>
      </c>
      <c r="K27" s="954">
        <f t="shared" si="3"/>
        <v>2.0177088300000003E-2</v>
      </c>
      <c r="L27" s="954">
        <f t="shared" si="3"/>
        <v>-9.2482979000000007E-3</v>
      </c>
      <c r="M27" s="954">
        <f t="shared" si="3"/>
        <v>-0.11256207630000001</v>
      </c>
      <c r="N27" s="941">
        <v>2.0177088300000001</v>
      </c>
      <c r="O27" s="941">
        <v>-0.92482978999999998</v>
      </c>
      <c r="P27" s="941">
        <v>-11.25620763</v>
      </c>
      <c r="Q27" s="955">
        <v>206420.64944383001</v>
      </c>
      <c r="R27" s="955">
        <v>206420.64944383001</v>
      </c>
      <c r="S27" s="955">
        <v>0</v>
      </c>
      <c r="T27" s="941" t="str">
        <v>2021-09-22T01:34:25.000Z</v>
      </c>
      <c r="U27" s="941" t="str">
        <v>2021-09-22T01:34:25.000Z</v>
      </c>
    </row>
    <row r="28" spans="1:21">
      <c r="B28" s="965"/>
      <c r="E28" s="964" t="str">
        <v>Filecoin</v>
      </c>
      <c r="F28" s="941" t="str">
        <v>FIL</v>
      </c>
      <c r="G28" s="969">
        <v>70.552932056084785</v>
      </c>
      <c r="H28" s="953">
        <v>7676803932.0539494</v>
      </c>
      <c r="I28" s="953">
        <v>1304512093.2271831</v>
      </c>
      <c r="K28" s="954">
        <f t="shared" si="3"/>
        <v>8.7361951E-3</v>
      </c>
      <c r="L28" s="954">
        <f t="shared" si="3"/>
        <v>-4.6888061199999997E-2</v>
      </c>
      <c r="M28" s="954">
        <f t="shared" si="3"/>
        <v>-0.1497551651</v>
      </c>
      <c r="N28" s="941">
        <v>0.87361951000000004</v>
      </c>
      <c r="O28" s="941">
        <v>-4.6888061199999997</v>
      </c>
      <c r="P28" s="941">
        <v>-14.97551651</v>
      </c>
      <c r="Q28" s="955">
        <v>108809141</v>
      </c>
      <c r="R28" s="955">
        <v>108809141</v>
      </c>
      <c r="S28" s="955">
        <v>0</v>
      </c>
      <c r="T28" s="941" t="str">
        <v>2021-09-22T01:34:05.000Z</v>
      </c>
      <c r="U28" s="941" t="str">
        <v>2021-09-22T01:34:05.000Z</v>
      </c>
    </row>
    <row r="29" spans="1:21">
      <c r="B29" s="965"/>
      <c r="C29" s="941" t="s">
        <v>598</v>
      </c>
      <c r="E29" s="964" t="str">
        <v>Internet Computer</v>
      </c>
      <c r="F29" s="941" t="str">
        <v>ICP</v>
      </c>
      <c r="G29" s="969">
        <v>45.452768450791901</v>
      </c>
      <c r="H29" s="953">
        <v>7403811310.2913866</v>
      </c>
      <c r="I29" s="953">
        <v>347617650.63557625</v>
      </c>
      <c r="K29" s="954">
        <f t="shared" si="3"/>
        <v>1.5393688000000001E-2</v>
      </c>
      <c r="L29" s="954">
        <f t="shared" si="3"/>
        <v>-3.4497415699999999E-2</v>
      </c>
      <c r="M29" s="954">
        <f t="shared" si="3"/>
        <v>-0.20715481860000001</v>
      </c>
      <c r="N29" s="941">
        <v>1.5393688000000001</v>
      </c>
      <c r="O29" s="941">
        <v>-3.44974157</v>
      </c>
      <c r="P29" s="941">
        <v>-20.715481860000001</v>
      </c>
      <c r="Q29" s="955">
        <v>162890216.87</v>
      </c>
      <c r="R29" s="955">
        <v>473257043.28016067</v>
      </c>
      <c r="S29" s="955">
        <v>469213710</v>
      </c>
      <c r="T29" s="941" t="str">
        <v>2021-09-22T01:34:17.000Z</v>
      </c>
      <c r="U29" s="941" t="str">
        <v>2021-09-22T01:34:17.000Z</v>
      </c>
    </row>
    <row r="30" spans="1:21">
      <c r="B30" s="965"/>
      <c r="C30" s="941" t="s">
        <v>599</v>
      </c>
      <c r="E30" s="964" t="str">
        <v>Polygon</v>
      </c>
      <c r="F30" s="941" t="str">
        <v>MATIC</v>
      </c>
      <c r="G30" s="969">
        <v>1.0898792464726901</v>
      </c>
      <c r="H30" s="953">
        <v>7250204405.6723442</v>
      </c>
      <c r="I30" s="953">
        <v>1173108781.2146478</v>
      </c>
      <c r="K30" s="954">
        <f t="shared" si="3"/>
        <v>3.5643958900000001E-2</v>
      </c>
      <c r="L30" s="954">
        <f t="shared" si="3"/>
        <v>-3.80533209E-2</v>
      </c>
      <c r="M30" s="954">
        <f t="shared" si="3"/>
        <v>-0.18160585650000002</v>
      </c>
      <c r="N30" s="941">
        <v>3.5643958900000001</v>
      </c>
      <c r="O30" s="941">
        <v>-3.8053320899999998</v>
      </c>
      <c r="P30" s="941">
        <v>-18.160585650000002</v>
      </c>
      <c r="Q30" s="955">
        <v>6652300637.1000004</v>
      </c>
      <c r="R30" s="955">
        <v>10000000000</v>
      </c>
      <c r="S30" s="955">
        <v>10000000000</v>
      </c>
      <c r="T30" s="941" t="str">
        <v>2021-09-22T01:34:26.000Z</v>
      </c>
      <c r="U30" s="941" t="str">
        <v>2021-09-22T01:34:26.000Z</v>
      </c>
    </row>
    <row r="31" spans="1:21">
      <c r="B31" s="965"/>
      <c r="C31" s="941" t="s">
        <v>600</v>
      </c>
      <c r="E31" s="964" t="str">
        <v>Cosmos</v>
      </c>
      <c r="F31" s="941" t="str">
        <v>ATOM</v>
      </c>
      <c r="G31" s="969">
        <v>32.129140694790728</v>
      </c>
      <c r="H31" s="953">
        <v>7124300750.4811296</v>
      </c>
      <c r="I31" s="953">
        <v>2818428186.23564</v>
      </c>
      <c r="K31" s="954">
        <f t="shared" si="3"/>
        <v>6.1412751700000004E-2</v>
      </c>
      <c r="L31" s="954">
        <f t="shared" si="3"/>
        <v>-6.6951368499999997E-2</v>
      </c>
      <c r="M31" s="954">
        <f t="shared" si="3"/>
        <v>-4.3831298500000004E-2</v>
      </c>
      <c r="N31" s="941">
        <v>6.1412751700000001</v>
      </c>
      <c r="O31" s="941">
        <v>-6.6951368499999999</v>
      </c>
      <c r="P31" s="941">
        <v>-4.3831298500000004</v>
      </c>
      <c r="Q31" s="955">
        <v>221739536.02301699</v>
      </c>
      <c r="R31" s="955">
        <v>279524139.02301699</v>
      </c>
      <c r="S31" s="955">
        <v>0</v>
      </c>
      <c r="T31" s="941" t="str">
        <v>2021-09-22T01:34:08.000Z</v>
      </c>
      <c r="U31" s="941" t="str">
        <v>2021-09-22T01:34:08.000Z</v>
      </c>
    </row>
    <row r="32" spans="1:21">
      <c r="B32" s="965"/>
      <c r="C32" s="941" t="s">
        <v>601</v>
      </c>
      <c r="E32" s="964" t="str">
        <v>Dai</v>
      </c>
      <c r="F32" s="941" t="str">
        <v>DAI</v>
      </c>
      <c r="G32" s="969">
        <v>1.0010984655755</v>
      </c>
      <c r="H32" s="953">
        <v>6585827202.1823816</v>
      </c>
      <c r="I32" s="953">
        <v>703709262.30374467</v>
      </c>
      <c r="K32" s="954">
        <f t="shared" si="3"/>
        <v>5.8579810000000004E-4</v>
      </c>
      <c r="L32" s="954">
        <f t="shared" si="3"/>
        <v>8.6219490000000003E-4</v>
      </c>
      <c r="M32" s="954">
        <f t="shared" si="3"/>
        <v>8.9108870000000008E-4</v>
      </c>
      <c r="N32" s="941">
        <v>5.8579810000000003E-2</v>
      </c>
      <c r="O32" s="941">
        <v>8.6219489999999996E-2</v>
      </c>
      <c r="P32" s="941">
        <v>8.9108870000000007E-2</v>
      </c>
      <c r="Q32" s="955">
        <v>6578600835.629487</v>
      </c>
      <c r="R32" s="955">
        <v>6578601324.4686317</v>
      </c>
      <c r="S32" s="955">
        <v>0</v>
      </c>
      <c r="T32" s="941" t="str">
        <v>2021-09-22T01:34:08.000Z</v>
      </c>
      <c r="U32" s="941" t="str">
        <v>2021-09-22T01:34:08.000Z</v>
      </c>
    </row>
    <row r="33" spans="2:21">
      <c r="B33" s="965"/>
      <c r="C33" s="941" t="s">
        <v>602</v>
      </c>
      <c r="E33" s="964" t="str">
        <v>TRON</v>
      </c>
      <c r="F33" s="941" t="str">
        <v>TRX</v>
      </c>
      <c r="G33" s="969">
        <v>8.9862968933030002E-2</v>
      </c>
      <c r="H33" s="953">
        <v>6439549563.9460545</v>
      </c>
      <c r="I33" s="953">
        <v>1893081089.4011183</v>
      </c>
      <c r="K33" s="954">
        <f t="shared" si="3"/>
        <v>1.6667003199999999E-2</v>
      </c>
      <c r="L33" s="954">
        <f t="shared" si="3"/>
        <v>-3.0035730000000001E-4</v>
      </c>
      <c r="M33" s="954">
        <f t="shared" si="3"/>
        <v>-0.2216687815</v>
      </c>
      <c r="N33" s="941">
        <v>1.6667003199999999</v>
      </c>
      <c r="O33" s="941">
        <v>-3.003573E-2</v>
      </c>
      <c r="P33" s="941">
        <v>-22.166878149999999</v>
      </c>
      <c r="Q33" s="955">
        <v>71659657369.490005</v>
      </c>
      <c r="R33" s="955">
        <v>100850743811.662</v>
      </c>
      <c r="S33" s="955">
        <v>0</v>
      </c>
      <c r="T33" s="941" t="str">
        <v>2021-09-22T01:34:09.000Z</v>
      </c>
      <c r="U33" s="941" t="str">
        <v>2021-09-22T01:34:09.000Z</v>
      </c>
    </row>
    <row r="34" spans="2:21">
      <c r="B34" s="965"/>
      <c r="C34" s="941" t="s">
        <v>603</v>
      </c>
      <c r="E34" s="964" t="str">
        <v>FTX Token</v>
      </c>
      <c r="F34" s="941" t="str">
        <v>FTT</v>
      </c>
      <c r="G34" s="969">
        <v>53.272414132365817</v>
      </c>
      <c r="H34" s="953">
        <v>6434000355.1089544</v>
      </c>
      <c r="I34" s="953">
        <v>1040812572.9280478</v>
      </c>
      <c r="K34" s="954">
        <f t="shared" si="3"/>
        <v>3.5333399299999999E-2</v>
      </c>
      <c r="L34" s="954">
        <f t="shared" si="3"/>
        <v>-4.4662120099999994E-2</v>
      </c>
      <c r="M34" s="954">
        <f t="shared" si="3"/>
        <v>-0.2146769499</v>
      </c>
      <c r="N34" s="941">
        <v>3.5333399299999999</v>
      </c>
      <c r="O34" s="941">
        <v>-4.4662120099999996</v>
      </c>
      <c r="P34" s="941">
        <v>-21.467694989999998</v>
      </c>
      <c r="Q34" s="955">
        <v>120775460.61874373</v>
      </c>
      <c r="R34" s="955">
        <v>336645796.6859715</v>
      </c>
      <c r="S34" s="955">
        <v>352170015</v>
      </c>
      <c r="T34" s="941" t="str">
        <v>2021-09-22T01:34:04.000Z</v>
      </c>
      <c r="U34" s="941" t="str">
        <v>2021-09-22T01:34:04.000Z</v>
      </c>
    </row>
    <row r="35" spans="2:21">
      <c r="B35" s="965"/>
      <c r="C35" s="941" t="s">
        <v>604</v>
      </c>
      <c r="E35" s="964" t="str">
        <v>Stellar</v>
      </c>
      <c r="F35" s="941" t="str">
        <v>XLM</v>
      </c>
      <c r="G35" s="969">
        <v>0.26989860555326001</v>
      </c>
      <c r="H35" s="953">
        <v>6408653202.9102297</v>
      </c>
      <c r="I35" s="953">
        <v>654144733.42866611</v>
      </c>
      <c r="K35" s="954">
        <f t="shared" si="3"/>
        <v>1.6021296599999998E-2</v>
      </c>
      <c r="L35" s="954">
        <f t="shared" si="3"/>
        <v>-3.1542521800000001E-2</v>
      </c>
      <c r="M35" s="954">
        <f t="shared" si="3"/>
        <v>-0.18205291299999998</v>
      </c>
      <c r="N35" s="941">
        <v>1.6021296599999999</v>
      </c>
      <c r="O35" s="941">
        <v>-3.1542521799999998</v>
      </c>
      <c r="P35" s="941">
        <v>-18.205291299999999</v>
      </c>
      <c r="Q35" s="955">
        <v>23744669557.566826</v>
      </c>
      <c r="R35" s="955">
        <v>50001802780.35553</v>
      </c>
      <c r="S35" s="955">
        <v>50001806812</v>
      </c>
      <c r="T35" s="941" t="str">
        <v>2021-09-22T01:34:06.000Z</v>
      </c>
      <c r="U35" s="941" t="str">
        <v>2021-09-22T01:34:06.000Z</v>
      </c>
    </row>
    <row r="36" spans="2:21">
      <c r="B36" s="965"/>
      <c r="C36" s="941" t="s">
        <v>605</v>
      </c>
      <c r="E36" s="964" t="str">
        <v>Ethereum Classic</v>
      </c>
      <c r="F36" s="941" t="str">
        <v>ETC</v>
      </c>
      <c r="G36" s="969">
        <v>47.021495266858388</v>
      </c>
      <c r="H36" s="953">
        <v>6121612634.4971972</v>
      </c>
      <c r="I36" s="953">
        <v>1010765189.1617197</v>
      </c>
      <c r="K36" s="954">
        <f t="shared" si="3"/>
        <v>3.1549882199999997E-2</v>
      </c>
      <c r="L36" s="954">
        <f t="shared" si="3"/>
        <v>-2.95409095E-2</v>
      </c>
      <c r="M36" s="954">
        <f t="shared" si="3"/>
        <v>-0.17093412650000001</v>
      </c>
      <c r="N36" s="941">
        <v>3.1549882199999999</v>
      </c>
      <c r="O36" s="941">
        <v>-2.9540909499999999</v>
      </c>
      <c r="P36" s="941">
        <v>-17.093412650000001</v>
      </c>
      <c r="Q36" s="955">
        <v>130187536.56717126</v>
      </c>
      <c r="R36" s="955">
        <v>210700000</v>
      </c>
      <c r="S36" s="955">
        <v>210700000</v>
      </c>
      <c r="T36" s="941" t="str">
        <v>2021-09-22T01:35:04.000Z</v>
      </c>
      <c r="U36" s="941" t="str">
        <v>2021-09-22T01:35:04.000Z</v>
      </c>
    </row>
    <row r="37" spans="2:21">
      <c r="B37" s="965"/>
      <c r="C37" s="941" t="s">
        <v>606</v>
      </c>
      <c r="E37" s="964" t="str">
        <v>VeChain</v>
      </c>
      <c r="F37" s="941" t="str">
        <v>VET</v>
      </c>
      <c r="G37" s="969">
        <v>8.8941603598540003E-2</v>
      </c>
      <c r="H37" s="953">
        <v>5720330553.7670193</v>
      </c>
      <c r="I37" s="953">
        <v>558298161.14636588</v>
      </c>
      <c r="K37" s="954">
        <f t="shared" si="3"/>
        <v>2.7868003200000002E-2</v>
      </c>
      <c r="L37" s="954">
        <f t="shared" si="3"/>
        <v>-3.0886244500000003E-2</v>
      </c>
      <c r="M37" s="954">
        <f t="shared" si="3"/>
        <v>-0.24068872379999998</v>
      </c>
      <c r="N37" s="941">
        <v>2.7868003200000002</v>
      </c>
      <c r="O37" s="941">
        <v>-3.0886244500000002</v>
      </c>
      <c r="P37" s="941">
        <v>-24.068872379999998</v>
      </c>
      <c r="Q37" s="955">
        <v>64315576989</v>
      </c>
      <c r="R37" s="955">
        <v>86712634466</v>
      </c>
      <c r="S37" s="955">
        <v>86712634466</v>
      </c>
      <c r="T37" s="941" t="str">
        <v>2021-09-22T01:34:06.000Z</v>
      </c>
      <c r="U37" s="941" t="str">
        <v>2021-09-22T01:34:06.000Z</v>
      </c>
    </row>
    <row r="38" spans="2:21">
      <c r="B38" s="965"/>
      <c r="C38" s="941" t="s">
        <v>607</v>
      </c>
      <c r="E38" s="964" t="str">
        <v>THETA</v>
      </c>
      <c r="F38" s="941" t="str">
        <v>THETA</v>
      </c>
      <c r="G38" s="969">
        <v>5.1921061377319004</v>
      </c>
      <c r="H38" s="953">
        <v>5192106137.7319002</v>
      </c>
      <c r="I38" s="953">
        <v>517410287.95255882</v>
      </c>
      <c r="K38" s="954">
        <f t="shared" si="3"/>
        <v>2.4216601800000001E-2</v>
      </c>
      <c r="L38" s="954">
        <f t="shared" si="3"/>
        <v>2.9532731499999999E-2</v>
      </c>
      <c r="M38" s="954">
        <f t="shared" si="3"/>
        <v>-0.23130871060000002</v>
      </c>
      <c r="N38" s="941">
        <v>2.4216601799999999</v>
      </c>
      <c r="O38" s="941">
        <v>2.9532731499999998</v>
      </c>
      <c r="P38" s="941">
        <v>-23.13087106</v>
      </c>
      <c r="Q38" s="955">
        <v>1000000000</v>
      </c>
      <c r="R38" s="955">
        <v>1000000000</v>
      </c>
      <c r="S38" s="955">
        <v>1000000000</v>
      </c>
      <c r="T38" s="941" t="str">
        <v>2021-09-22T01:34:12.000Z</v>
      </c>
      <c r="U38" s="941" t="str">
        <v>2021-09-22T01:34:12.000Z</v>
      </c>
    </row>
    <row r="39" spans="2:21">
      <c r="B39" s="965"/>
      <c r="C39" s="941" t="s">
        <v>608</v>
      </c>
      <c r="E39" s="964" t="str">
        <v>Tezos</v>
      </c>
      <c r="F39" s="941" t="str">
        <v>XTZ</v>
      </c>
      <c r="G39" s="969">
        <v>4.7910313674393601</v>
      </c>
      <c r="H39" s="953">
        <v>4122216183.859386</v>
      </c>
      <c r="I39" s="953">
        <v>669180552.35103583</v>
      </c>
      <c r="K39" s="954">
        <f t="shared" si="3"/>
        <v>3.5779014400000003E-2</v>
      </c>
      <c r="L39" s="954">
        <f t="shared" si="3"/>
        <v>-6.4798464600000008E-2</v>
      </c>
      <c r="M39" s="954">
        <f t="shared" si="3"/>
        <v>-0.33011317140000002</v>
      </c>
      <c r="N39" s="941">
        <v>3.5779014400000002</v>
      </c>
      <c r="O39" s="941">
        <v>-6.4798464600000001</v>
      </c>
      <c r="P39" s="941">
        <v>-33.011317140000003</v>
      </c>
      <c r="Q39" s="955">
        <v>860402670.68060696</v>
      </c>
      <c r="R39" s="955">
        <v>889730957.23643899</v>
      </c>
      <c r="S39" s="955">
        <v>0</v>
      </c>
      <c r="T39" s="941" t="str">
        <v>2021-09-22T01:34:09.000Z</v>
      </c>
      <c r="U39" s="941" t="str">
        <v>2021-09-22T01:34:09.000Z</v>
      </c>
    </row>
    <row r="40" spans="2:21">
      <c r="B40" s="965"/>
      <c r="C40" s="941" t="s">
        <v>609</v>
      </c>
      <c r="E40" s="964" t="str">
        <v>PancakeSwap</v>
      </c>
      <c r="F40" s="941" t="str">
        <v>CAKE</v>
      </c>
      <c r="G40" s="969">
        <v>18.408363042647629</v>
      </c>
      <c r="H40" s="953">
        <v>4118127343.2802105</v>
      </c>
      <c r="I40" s="953">
        <v>411592597.94156867</v>
      </c>
      <c r="K40" s="954">
        <f t="shared" si="3"/>
        <v>2.01268192E-2</v>
      </c>
      <c r="L40" s="954">
        <f t="shared" si="3"/>
        <v>-2.3255746300000001E-2</v>
      </c>
      <c r="M40" s="954">
        <f t="shared" si="3"/>
        <v>-0.11293311680000001</v>
      </c>
      <c r="N40" s="941">
        <v>2.0126819199999999</v>
      </c>
      <c r="O40" s="941">
        <v>-2.3255746300000002</v>
      </c>
      <c r="P40" s="941">
        <v>-11.29331168</v>
      </c>
      <c r="Q40" s="955">
        <v>223709589.6978741</v>
      </c>
      <c r="R40" s="955">
        <v>223709589.6978741</v>
      </c>
      <c r="S40" s="955">
        <v>0</v>
      </c>
      <c r="T40" s="941" t="str">
        <v>2021-09-22T01:34:04.000Z</v>
      </c>
      <c r="U40" s="941" t="str">
        <v>2021-09-22T01:34:04.000Z</v>
      </c>
    </row>
    <row r="41" spans="2:21">
      <c r="B41" s="965"/>
      <c r="C41" s="941" t="s">
        <v>610</v>
      </c>
      <c r="E41" s="964" t="str">
        <v>Elrond</v>
      </c>
      <c r="F41" s="941" t="str">
        <v>EGLD</v>
      </c>
      <c r="G41" s="969">
        <v>212.28665820050847</v>
      </c>
      <c r="H41" s="953">
        <v>4134879866.9362087</v>
      </c>
      <c r="I41" s="953">
        <v>531475893.15845501</v>
      </c>
      <c r="K41" s="954">
        <f t="shared" si="3"/>
        <v>7.2037030399999993E-2</v>
      </c>
      <c r="L41" s="954">
        <f t="shared" si="3"/>
        <v>0.15254800360000001</v>
      </c>
      <c r="M41" s="954">
        <f t="shared" si="3"/>
        <v>-0.23128098280000001</v>
      </c>
      <c r="N41" s="941">
        <v>7.2037030399999997</v>
      </c>
      <c r="O41" s="941">
        <v>15.254800360000001</v>
      </c>
      <c r="P41" s="941">
        <v>-23.12809828</v>
      </c>
      <c r="Q41" s="955">
        <v>19477813.170108609</v>
      </c>
      <c r="R41" s="955">
        <v>22441248</v>
      </c>
      <c r="S41" s="955">
        <v>31415926</v>
      </c>
      <c r="T41" s="941" t="str">
        <v>2021-09-22T01:34:08.000Z</v>
      </c>
      <c r="U41" s="941" t="str">
        <v>2021-09-22T01:34:08.000Z</v>
      </c>
    </row>
    <row r="42" spans="2:21">
      <c r="B42" s="965"/>
      <c r="C42" s="941" t="s">
        <v>611</v>
      </c>
      <c r="E42" s="964" t="str">
        <v>Monero</v>
      </c>
      <c r="F42" s="941" t="str">
        <v>XMR</v>
      </c>
      <c r="G42" s="969">
        <v>224.10953106090088</v>
      </c>
      <c r="H42" s="953">
        <v>4033361597.081821</v>
      </c>
      <c r="I42" s="953">
        <v>231017594.82435229</v>
      </c>
      <c r="K42" s="954">
        <f t="shared" si="3"/>
        <v>2.8992307300000002E-2</v>
      </c>
      <c r="L42" s="954">
        <f t="shared" si="3"/>
        <v>-1.4960389899999999E-2</v>
      </c>
      <c r="M42" s="954">
        <f t="shared" si="3"/>
        <v>-0.1617176032</v>
      </c>
      <c r="N42" s="941">
        <v>2.8992307300000002</v>
      </c>
      <c r="O42" s="941">
        <v>-1.49603899</v>
      </c>
      <c r="P42" s="941">
        <v>-16.171760320000001</v>
      </c>
      <c r="Q42" s="955">
        <v>17997278.28615094</v>
      </c>
      <c r="R42" s="955">
        <v>17997278.28615094</v>
      </c>
      <c r="S42" s="955">
        <v>0</v>
      </c>
      <c r="T42" s="941" t="str">
        <v>2021-09-22T01:34:09.000Z</v>
      </c>
      <c r="U42" s="941" t="str">
        <v>2021-09-22T01:34:09.000Z</v>
      </c>
    </row>
    <row r="43" spans="2:21">
      <c r="B43" s="965"/>
      <c r="C43" s="941" t="s">
        <v>612</v>
      </c>
      <c r="E43" s="964" t="str">
        <v>Crypto.com Coin</v>
      </c>
      <c r="F43" s="941" t="str">
        <v>CRO</v>
      </c>
      <c r="G43" s="969">
        <v>0.1568150254846</v>
      </c>
      <c r="H43" s="953">
        <v>3961620135.9287786</v>
      </c>
      <c r="I43" s="953">
        <v>64415516.628858916</v>
      </c>
      <c r="K43" s="954">
        <f t="shared" si="3"/>
        <v>2.92714902E-2</v>
      </c>
      <c r="L43" s="954">
        <f t="shared" si="3"/>
        <v>-2.9782652399999998E-2</v>
      </c>
      <c r="M43" s="954">
        <f t="shared" si="3"/>
        <v>-0.15173338980000001</v>
      </c>
      <c r="N43" s="941">
        <v>2.9271490199999999</v>
      </c>
      <c r="O43" s="941">
        <v>-2.9782652399999998</v>
      </c>
      <c r="P43" s="941">
        <v>-15.17333898</v>
      </c>
      <c r="Q43" s="955">
        <v>25263013692</v>
      </c>
      <c r="R43" s="955">
        <v>30263013692</v>
      </c>
      <c r="S43" s="955">
        <v>30263013692</v>
      </c>
      <c r="T43" s="941" t="str">
        <v>2021-09-22T01:34:23.000Z</v>
      </c>
      <c r="U43" s="941" t="str">
        <v>2021-09-22T01:34:23.000Z</v>
      </c>
    </row>
    <row r="44" spans="2:21">
      <c r="B44" s="965"/>
      <c r="C44" s="941" t="s">
        <v>613</v>
      </c>
      <c r="E44" s="964" t="str">
        <v>EOS</v>
      </c>
      <c r="F44" s="941" t="str">
        <v>EOS</v>
      </c>
      <c r="G44" s="969">
        <v>4.0034178927333599</v>
      </c>
      <c r="H44" s="953">
        <v>3837960608.9334321</v>
      </c>
      <c r="I44" s="953">
        <v>1685603957.4567368</v>
      </c>
      <c r="K44" s="954">
        <f t="shared" si="3"/>
        <v>2.7101090100000003E-2</v>
      </c>
      <c r="L44" s="954">
        <f t="shared" si="3"/>
        <v>-2.43605457E-2</v>
      </c>
      <c r="M44" s="954">
        <f t="shared" si="3"/>
        <v>-0.17121631069999999</v>
      </c>
      <c r="N44" s="941">
        <v>2.71010901</v>
      </c>
      <c r="O44" s="941">
        <v>-2.43605457</v>
      </c>
      <c r="P44" s="941">
        <v>-17.121631069999999</v>
      </c>
      <c r="Q44" s="955">
        <v>958670993.57770002</v>
      </c>
      <c r="R44" s="955">
        <v>1034754738.689</v>
      </c>
      <c r="S44" s="955">
        <v>0</v>
      </c>
      <c r="T44" s="941" t="str">
        <v>2021-09-22T01:34:07.000Z</v>
      </c>
      <c r="U44" s="941" t="str">
        <v>2021-09-22T01:34:07.000Z</v>
      </c>
    </row>
    <row r="45" spans="2:21">
      <c r="B45" s="965"/>
      <c r="C45" s="941" t="s">
        <v>614</v>
      </c>
      <c r="E45" s="964" t="str">
        <v>eCash</v>
      </c>
      <c r="F45" s="941" t="str">
        <v>XEC</v>
      </c>
      <c r="G45" s="969">
        <v>2.0313082932E-4</v>
      </c>
      <c r="H45" s="953">
        <v>3828883777.369204</v>
      </c>
      <c r="I45" s="953">
        <v>67794858.28478004</v>
      </c>
      <c r="K45" s="954">
        <f t="shared" si="3"/>
        <v>2.3068583700000003E-2</v>
      </c>
      <c r="L45" s="954">
        <f t="shared" si="3"/>
        <v>-1.9286052000000001E-2</v>
      </c>
      <c r="M45" s="954">
        <f t="shared" si="3"/>
        <v>-0.13832444660000001</v>
      </c>
      <c r="N45" s="941">
        <v>2.30685837</v>
      </c>
      <c r="O45" s="941">
        <v>-1.9286052</v>
      </c>
      <c r="P45" s="941">
        <v>-13.83244466</v>
      </c>
      <c r="Q45" s="955">
        <v>18849348423313</v>
      </c>
      <c r="R45" s="955">
        <v>18849348423313</v>
      </c>
      <c r="S45" s="955">
        <v>21000000000000</v>
      </c>
      <c r="T45" s="941" t="str">
        <v>2021-09-22T01:34:23.000Z</v>
      </c>
      <c r="U45" s="941" t="str">
        <v>2021-09-22T01:34:23.000Z</v>
      </c>
    </row>
    <row r="46" spans="2:21">
      <c r="B46" s="965"/>
      <c r="C46" s="941" t="s">
        <v>615</v>
      </c>
      <c r="E46" s="964" t="str">
        <v>Aave</v>
      </c>
      <c r="F46" s="941" t="str">
        <v>AAVE</v>
      </c>
      <c r="G46" s="969">
        <v>279.59656421934113</v>
      </c>
      <c r="H46" s="953">
        <v>3686549205.2032471</v>
      </c>
      <c r="I46" s="953">
        <v>366355338.32369667</v>
      </c>
      <c r="K46" s="954">
        <f t="shared" si="3"/>
        <v>3.71355633E-2</v>
      </c>
      <c r="L46" s="954">
        <f t="shared" si="3"/>
        <v>-2.93371482E-2</v>
      </c>
      <c r="M46" s="954">
        <f t="shared" si="3"/>
        <v>-0.26555052039999999</v>
      </c>
      <c r="N46" s="941">
        <v>3.7135563299999998</v>
      </c>
      <c r="O46" s="941">
        <v>-2.9337148200000001</v>
      </c>
      <c r="P46" s="941">
        <v>-26.55505204</v>
      </c>
      <c r="Q46" s="955">
        <v>13185245.01721409</v>
      </c>
      <c r="R46" s="955">
        <v>16000000</v>
      </c>
      <c r="S46" s="955">
        <v>16000000</v>
      </c>
      <c r="T46" s="941" t="str">
        <v>2021-09-22T01:35:03.000Z</v>
      </c>
      <c r="U46" s="941" t="str">
        <v>2021-09-22T01:35:03.000Z</v>
      </c>
    </row>
    <row r="47" spans="2:21">
      <c r="B47" s="965"/>
      <c r="E47" s="964" t="str">
        <v>Bitcoin BEP2</v>
      </c>
      <c r="F47" s="941" t="str">
        <v>BTCB</v>
      </c>
      <c r="G47" s="969">
        <v>42100.681845937987</v>
      </c>
      <c r="H47" s="953">
        <v>3584278615.961215</v>
      </c>
      <c r="I47" s="953">
        <v>47576311.338480912</v>
      </c>
      <c r="K47" s="954">
        <f t="shared" si="3"/>
        <v>2.6017063999999999E-2</v>
      </c>
      <c r="L47" s="954">
        <f t="shared" si="3"/>
        <v>-2.6073117E-3</v>
      </c>
      <c r="M47" s="954">
        <f t="shared" si="3"/>
        <v>-0.11154042730000001</v>
      </c>
      <c r="N47" s="941">
        <v>2.6017063999999999</v>
      </c>
      <c r="O47" s="941">
        <v>-0.26073117000000001</v>
      </c>
      <c r="P47" s="941">
        <v>-11.15404273</v>
      </c>
      <c r="Q47" s="955">
        <v>85135.880437219996</v>
      </c>
      <c r="R47" s="955">
        <v>92501</v>
      </c>
      <c r="S47" s="955">
        <v>0</v>
      </c>
      <c r="T47" s="941" t="str">
        <v>2021-09-22T01:34:32.000Z</v>
      </c>
      <c r="U47" s="941" t="str">
        <v>2021-09-22T01:34:32.000Z</v>
      </c>
    </row>
    <row r="48" spans="2:21">
      <c r="B48" s="965"/>
      <c r="C48" s="941" t="str">
        <f>_xlfn.TEXTJOIN(",",TRUE,C34:C40,C33)</f>
        <v>quote__USD__price,quote__USD__volume_24h,quote__USD__percent_change_1h,quote__USD__percent_change_24h,quote__USD__percent_change_7d,quote__USD__market_cap,quote__USD__last_updated,last_updated</v>
      </c>
      <c r="E48" s="964" t="str">
        <v>IOTA</v>
      </c>
      <c r="F48" s="941" t="str">
        <v>MIOTA</v>
      </c>
      <c r="G48" s="969">
        <v>1.2541310846410301</v>
      </c>
      <c r="H48" s="953">
        <v>3485895328.6113791</v>
      </c>
      <c r="I48" s="953">
        <v>123654795.08322506</v>
      </c>
      <c r="K48" s="954">
        <f t="shared" si="3"/>
        <v>2.7357467299999997E-2</v>
      </c>
      <c r="L48" s="954">
        <f t="shared" si="3"/>
        <v>-1.77123946E-2</v>
      </c>
      <c r="M48" s="954">
        <f t="shared" si="3"/>
        <v>-0.20270832200000002</v>
      </c>
      <c r="N48" s="941">
        <v>2.7357467299999998</v>
      </c>
      <c r="O48" s="941">
        <v>-1.7712394600000001</v>
      </c>
      <c r="P48" s="941">
        <v>-20.270832200000001</v>
      </c>
      <c r="Q48" s="955">
        <v>2779530283</v>
      </c>
      <c r="R48" s="955">
        <v>2779530283</v>
      </c>
      <c r="S48" s="955">
        <v>2779530283</v>
      </c>
      <c r="T48" s="941" t="str">
        <v>2021-09-22T01:34:27.000Z</v>
      </c>
      <c r="U48" s="941" t="str">
        <v>2021-09-22T01:34:27.000Z</v>
      </c>
    </row>
    <row r="49" spans="1:21">
      <c r="B49" s="965"/>
      <c r="C49" s="941" t="s">
        <v>616</v>
      </c>
      <c r="E49" s="964" t="str">
        <v>Axie Infinity</v>
      </c>
      <c r="F49" s="941" t="str">
        <v>AXS</v>
      </c>
      <c r="G49" s="969">
        <v>55.352099400246402</v>
      </c>
      <c r="H49" s="953">
        <v>3371357994.2205076</v>
      </c>
      <c r="I49" s="953">
        <v>359545555.6926533</v>
      </c>
      <c r="K49" s="954">
        <f t="shared" si="3"/>
        <v>9.0136615000000003E-2</v>
      </c>
      <c r="L49" s="954">
        <f t="shared" si="3"/>
        <v>2.8096087200000001E-2</v>
      </c>
      <c r="M49" s="954">
        <f t="shared" si="3"/>
        <v>-0.1587410158</v>
      </c>
      <c r="N49" s="941">
        <v>9.0136614999999995</v>
      </c>
      <c r="O49" s="941">
        <v>2.8096087199999999</v>
      </c>
      <c r="P49" s="941">
        <v>-15.87410158</v>
      </c>
      <c r="Q49" s="955">
        <v>60907500</v>
      </c>
      <c r="R49" s="955">
        <v>270000000</v>
      </c>
      <c r="S49" s="955">
        <v>270000000</v>
      </c>
      <c r="T49" s="941" t="str">
        <v>2021-09-22T01:34:21.000Z</v>
      </c>
      <c r="U49" s="941" t="str">
        <v>2021-09-22T01:34:21.000Z</v>
      </c>
    </row>
    <row r="50" spans="1:21">
      <c r="B50" s="965"/>
      <c r="E50" s="964" t="str">
        <v>Quant</v>
      </c>
      <c r="F50" s="941" t="str">
        <v>QNT</v>
      </c>
      <c r="G50" s="969">
        <v>275.11115910437854</v>
      </c>
      <c r="H50" s="953">
        <v>3321344944.7434769</v>
      </c>
      <c r="I50" s="953">
        <v>154022407.23835784</v>
      </c>
      <c r="K50" s="954">
        <f t="shared" si="3"/>
        <v>3.4993777900000002E-2</v>
      </c>
      <c r="L50" s="954">
        <f t="shared" si="3"/>
        <v>-4.83107303E-2</v>
      </c>
      <c r="M50" s="954">
        <f t="shared" si="3"/>
        <v>-0.2486682418</v>
      </c>
      <c r="N50" s="941">
        <v>3.49937779</v>
      </c>
      <c r="O50" s="941">
        <v>-4.8310730299999998</v>
      </c>
      <c r="P50" s="941">
        <v>-24.866824179999998</v>
      </c>
      <c r="Q50" s="955">
        <v>12072738</v>
      </c>
      <c r="R50" s="955">
        <v>14612493.080825999</v>
      </c>
      <c r="S50" s="955">
        <v>14612493</v>
      </c>
      <c r="T50" s="941" t="str">
        <v>2021-09-22T01:34:04.000Z</v>
      </c>
      <c r="U50" s="941" t="str">
        <v>2021-09-22T01:34:04.000Z</v>
      </c>
    </row>
    <row r="51" spans="1:21">
      <c r="B51" s="965"/>
      <c r="E51" s="964" t="str">
        <v>The Graph</v>
      </c>
      <c r="F51" s="941" t="str">
        <v>GRT</v>
      </c>
      <c r="G51" s="969">
        <v>0.68307144348311</v>
      </c>
      <c r="H51" s="953">
        <v>3221184050.1481123</v>
      </c>
      <c r="I51" s="953">
        <v>130876319.12979905</v>
      </c>
      <c r="K51" s="954">
        <f t="shared" si="3"/>
        <v>2.6033436399999998E-2</v>
      </c>
      <c r="L51" s="954">
        <f t="shared" si="3"/>
        <v>-2.9264279E-3</v>
      </c>
      <c r="M51" s="954">
        <f t="shared" si="3"/>
        <v>-0.1979760576</v>
      </c>
      <c r="N51" s="941">
        <v>2.6033436399999998</v>
      </c>
      <c r="O51" s="941">
        <v>-0.29264278999999999</v>
      </c>
      <c r="P51" s="941">
        <v>-19.79760576</v>
      </c>
      <c r="Q51" s="955">
        <v>4715735200</v>
      </c>
      <c r="R51" s="955">
        <v>10000000000</v>
      </c>
      <c r="S51" s="955">
        <v>10057044431</v>
      </c>
      <c r="T51" s="941" t="str">
        <v>2021-09-22T01:34:07.000Z</v>
      </c>
      <c r="U51" s="941" t="str">
        <v>2021-09-22T01:34:07.000Z</v>
      </c>
    </row>
    <row r="52" spans="1:21">
      <c r="B52" s="965"/>
      <c r="E52" s="964" t="str">
        <v>NEAR Protocol</v>
      </c>
      <c r="F52" s="941" t="str">
        <v>NEAR</v>
      </c>
      <c r="G52" s="969">
        <v>6.9333370563718004</v>
      </c>
      <c r="H52" s="953">
        <v>3220916118.8893194</v>
      </c>
      <c r="I52" s="953">
        <v>405736916.91223419</v>
      </c>
      <c r="K52" s="954">
        <f t="shared" si="3"/>
        <v>3.7123135799999998E-2</v>
      </c>
      <c r="L52" s="954">
        <f t="shared" si="3"/>
        <v>-8.6930992400000004E-2</v>
      </c>
      <c r="M52" s="954">
        <f t="shared" si="3"/>
        <v>-0.20703759760000001</v>
      </c>
      <c r="N52" s="941">
        <v>3.71231358</v>
      </c>
      <c r="O52" s="941">
        <v>-8.6930992400000004</v>
      </c>
      <c r="P52" s="941">
        <v>-20.703759760000001</v>
      </c>
      <c r="Q52" s="955">
        <v>464554960</v>
      </c>
      <c r="R52" s="955">
        <v>1000000000</v>
      </c>
      <c r="S52" s="955">
        <v>1000000000</v>
      </c>
      <c r="T52" s="941" t="str">
        <v>2021-09-22T01:34:06.000Z</v>
      </c>
      <c r="U52" s="941" t="str">
        <v>2021-09-22T01:34:06.000Z</v>
      </c>
    </row>
    <row r="53" spans="1:21">
      <c r="B53" s="965"/>
      <c r="E53" s="964" t="str">
        <v>Hedera Hashgraph</v>
      </c>
      <c r="F53" s="941" t="str">
        <v>HBAR</v>
      </c>
      <c r="G53" s="969">
        <v>0.31594658141707999</v>
      </c>
      <c r="H53" s="953">
        <v>3059346979.3517561</v>
      </c>
      <c r="I53" s="953">
        <v>631263089.64645791</v>
      </c>
      <c r="K53" s="954">
        <f t="shared" si="3"/>
        <v>3.1780706799999996E-2</v>
      </c>
      <c r="L53" s="954">
        <f t="shared" si="3"/>
        <v>-2.50083018E-2</v>
      </c>
      <c r="M53" s="954">
        <f t="shared" si="3"/>
        <v>-0.3890657354</v>
      </c>
      <c r="N53" s="941">
        <v>3.1780706799999998</v>
      </c>
      <c r="O53" s="941">
        <v>-2.5008301799999999</v>
      </c>
      <c r="P53" s="941">
        <v>-38.906573539999997</v>
      </c>
      <c r="Q53" s="955">
        <v>9683114676</v>
      </c>
      <c r="R53" s="955">
        <v>50000000000</v>
      </c>
      <c r="S53" s="955">
        <v>50000000000</v>
      </c>
      <c r="T53" s="941" t="str">
        <v>2021-09-22T01:34:07.000Z</v>
      </c>
      <c r="U53" s="941" t="str">
        <v>2021-09-22T01:34:07.000Z</v>
      </c>
    </row>
    <row r="54" spans="1:21">
      <c r="B54" s="965"/>
      <c r="E54" s="964" t="str">
        <v>UNUS SED LEO</v>
      </c>
      <c r="F54" s="941" t="str">
        <v>LEO</v>
      </c>
      <c r="G54" s="969">
        <v>3.0398562224846901</v>
      </c>
      <c r="H54" s="953">
        <v>2899883398.0454688</v>
      </c>
      <c r="I54" s="953">
        <v>3189441.7105704499</v>
      </c>
      <c r="K54" s="954">
        <f t="shared" si="3"/>
        <v>6.8266859000000006E-3</v>
      </c>
      <c r="L54" s="954">
        <f t="shared" si="3"/>
        <v>1.92702664E-2</v>
      </c>
      <c r="M54" s="954">
        <f t="shared" si="3"/>
        <v>-9.116360300000001E-3</v>
      </c>
      <c r="N54" s="941">
        <v>0.68266859000000002</v>
      </c>
      <c r="O54" s="941">
        <v>1.92702664</v>
      </c>
      <c r="P54" s="941">
        <v>-0.91163603000000004</v>
      </c>
      <c r="Q54" s="955">
        <v>953954130</v>
      </c>
      <c r="R54" s="955">
        <v>985239504</v>
      </c>
      <c r="S54" s="955">
        <v>0</v>
      </c>
      <c r="T54" s="941" t="str">
        <v>2021-09-22T01:34:23.000Z</v>
      </c>
      <c r="U54" s="941" t="str">
        <v>2021-09-22T01:34:23.000Z</v>
      </c>
    </row>
    <row r="55" spans="1:21">
      <c r="B55" s="965"/>
      <c r="E55" s="964" t="str">
        <v>SHIBA INU</v>
      </c>
      <c r="F55" s="941" t="str">
        <v>SHIB</v>
      </c>
      <c r="G55" s="969">
        <v>7.0507470799999998E-6</v>
      </c>
      <c r="H55" s="953">
        <v>2783606744.1956801</v>
      </c>
      <c r="I55" s="953">
        <v>362399616.66434991</v>
      </c>
      <c r="K55" s="954">
        <f t="shared" si="3"/>
        <v>1.852471E-2</v>
      </c>
      <c r="L55" s="954">
        <f t="shared" si="3"/>
        <v>8.7288438000000003E-3</v>
      </c>
      <c r="M55" s="954">
        <f t="shared" si="3"/>
        <v>5.9760550500000002E-2</v>
      </c>
      <c r="N55" s="941">
        <v>1.852471</v>
      </c>
      <c r="O55" s="941">
        <v>0.87288438000000002</v>
      </c>
      <c r="P55" s="941">
        <v>5.9760550500000003</v>
      </c>
      <c r="Q55" s="955">
        <v>394796000000000</v>
      </c>
      <c r="R55" s="955">
        <v>1000000000000000</v>
      </c>
      <c r="S55" s="955">
        <v>0</v>
      </c>
      <c r="T55" s="941" t="str">
        <v>2021-09-22T01:34:09.000Z</v>
      </c>
      <c r="U55" s="941" t="str">
        <v>2021-09-22T01:34:09.000Z</v>
      </c>
    </row>
    <row r="56" spans="1:21">
      <c r="B56" s="965"/>
      <c r="E56" s="964" t="str">
        <v>Bitcoin SV</v>
      </c>
      <c r="F56" s="941" t="str">
        <v>BSV</v>
      </c>
      <c r="G56" s="969">
        <v>145.39234492720291</v>
      </c>
      <c r="H56" s="953">
        <v>2740484191.9538145</v>
      </c>
      <c r="I56" s="953">
        <v>624542446.62205744</v>
      </c>
      <c r="K56" s="954">
        <f t="shared" si="3"/>
        <v>2.3574613000000001E-2</v>
      </c>
      <c r="L56" s="954">
        <f t="shared" si="3"/>
        <v>7.1905048999999999E-2</v>
      </c>
      <c r="M56" s="954">
        <f t="shared" si="3"/>
        <v>-8.6673698699999996E-2</v>
      </c>
      <c r="N56" s="941">
        <v>2.3574613000000002</v>
      </c>
      <c r="O56" s="941">
        <v>7.1905048999999996</v>
      </c>
      <c r="P56" s="941">
        <v>-8.6673698699999999</v>
      </c>
      <c r="Q56" s="955">
        <v>18848889.144239049</v>
      </c>
      <c r="R56" s="955">
        <v>18848889.144239049</v>
      </c>
      <c r="S56" s="955">
        <v>21000000</v>
      </c>
      <c r="T56" s="941" t="str">
        <v>2021-09-22T01:34:07.000Z</v>
      </c>
      <c r="U56" s="941" t="str">
        <v>2021-09-22T01:34:07.000Z</v>
      </c>
    </row>
    <row r="57" spans="1:21">
      <c r="B57" s="965"/>
      <c r="E57" s="964" t="str">
        <v>Neo</v>
      </c>
      <c r="F57" s="941" t="str">
        <v>NEO</v>
      </c>
      <c r="G57" s="969">
        <v>38.45016475886684</v>
      </c>
      <c r="H57" s="953">
        <v>2712229673.8478637</v>
      </c>
      <c r="I57" s="953">
        <v>377344836.52665478</v>
      </c>
      <c r="K57" s="954">
        <f t="shared" si="3"/>
        <v>2.48495774E-2</v>
      </c>
      <c r="L57" s="954">
        <f t="shared" si="3"/>
        <v>-5.2163121200000002E-2</v>
      </c>
      <c r="M57" s="954">
        <f t="shared" si="3"/>
        <v>-0.25167828190000002</v>
      </c>
      <c r="N57" s="941">
        <v>2.48495774</v>
      </c>
      <c r="O57" s="941">
        <v>-5.2163121200000004</v>
      </c>
      <c r="P57" s="941">
        <v>-25.167828190000002</v>
      </c>
      <c r="Q57" s="955">
        <v>70538831</v>
      </c>
      <c r="R57" s="955">
        <v>100000000</v>
      </c>
      <c r="S57" s="955">
        <v>100000000</v>
      </c>
      <c r="T57" s="941" t="str">
        <v>2021-09-22T01:34:18.000Z</v>
      </c>
      <c r="U57" s="941" t="str">
        <v>2021-09-22T01:34:18.000Z</v>
      </c>
    </row>
    <row r="58" spans="1:21">
      <c r="B58" s="965"/>
      <c r="E58" s="964" t="str">
        <v>Kusama</v>
      </c>
      <c r="F58" s="941" t="str">
        <v>KSM</v>
      </c>
      <c r="G58" s="969">
        <v>314.54051442808225</v>
      </c>
      <c r="H58" s="953">
        <v>2664189000.1875081</v>
      </c>
      <c r="I58" s="953">
        <v>219829584.91124016</v>
      </c>
      <c r="K58" s="954">
        <f t="shared" si="3"/>
        <v>2.76014729E-2</v>
      </c>
      <c r="L58" s="954">
        <f t="shared" si="3"/>
        <v>-4.1815664299999999E-2</v>
      </c>
      <c r="M58" s="954">
        <f t="shared" si="3"/>
        <v>-0.23063959480000001</v>
      </c>
      <c r="N58" s="941">
        <v>2.7601472899999999</v>
      </c>
      <c r="O58" s="941">
        <v>-4.1815664300000002</v>
      </c>
      <c r="P58" s="941">
        <v>-23.063959480000001</v>
      </c>
      <c r="Q58" s="955">
        <v>8470098.0572620593</v>
      </c>
      <c r="R58" s="955">
        <v>9651217.4512620606</v>
      </c>
      <c r="S58" s="955">
        <v>0</v>
      </c>
      <c r="T58" s="941" t="str">
        <v>2021-09-22T01:34:23.000Z</v>
      </c>
      <c r="U58" s="941" t="str">
        <v>2021-09-22T01:34:23.000Z</v>
      </c>
    </row>
    <row r="59" spans="1:21">
      <c r="E59" s="964" t="str">
        <v>TerraUSD</v>
      </c>
      <c r="F59" s="941" t="str">
        <v>UST</v>
      </c>
      <c r="G59" s="969">
        <v>1.0022726165158899</v>
      </c>
      <c r="H59" s="953">
        <v>2646860713.7013707</v>
      </c>
      <c r="I59" s="953">
        <v>131838069.85123891</v>
      </c>
      <c r="K59" s="954">
        <f t="shared" si="3"/>
        <v>1.50655E-5</v>
      </c>
      <c r="L59" s="954">
        <f t="shared" si="3"/>
        <v>1.1600649E-3</v>
      </c>
      <c r="M59" s="954">
        <f t="shared" si="3"/>
        <v>-2.6196862999999996E-3</v>
      </c>
      <c r="N59" s="941">
        <v>1.5065499999999999E-3</v>
      </c>
      <c r="O59" s="941">
        <v>0.11600649</v>
      </c>
      <c r="P59" s="941">
        <v>-0.26196862999999998</v>
      </c>
      <c r="Q59" s="955">
        <v>2640859053.7995682</v>
      </c>
      <c r="R59" s="955">
        <v>2640859053.7995682</v>
      </c>
      <c r="S59" s="955">
        <v>0</v>
      </c>
      <c r="T59" s="941" t="str">
        <v>2021-09-22T01:34:10.000Z</v>
      </c>
      <c r="U59" s="941" t="str">
        <v>2021-09-22T01:34:10.000Z</v>
      </c>
    </row>
    <row r="60" spans="1:21">
      <c r="E60" s="964" t="str">
        <v>Fantom</v>
      </c>
      <c r="F60" s="941" t="str">
        <v>FTM</v>
      </c>
      <c r="G60" s="969">
        <v>1.03118118921506</v>
      </c>
      <c r="H60" s="953">
        <v>2624362595.1519275</v>
      </c>
      <c r="I60" s="953">
        <v>586692833.93019962</v>
      </c>
      <c r="K60" s="954">
        <f t="shared" si="3"/>
        <v>4.5871703899999998E-2</v>
      </c>
      <c r="L60" s="954">
        <f t="shared" si="3"/>
        <v>-9.7204409800000002E-2</v>
      </c>
      <c r="M60" s="954">
        <f t="shared" si="3"/>
        <v>-0.16245513209999998</v>
      </c>
      <c r="N60" s="941">
        <v>4.5871703899999998</v>
      </c>
      <c r="O60" s="941">
        <v>-9.7204409799999993</v>
      </c>
      <c r="P60" s="941">
        <v>-16.245513209999999</v>
      </c>
      <c r="Q60" s="955">
        <v>2545006273</v>
      </c>
      <c r="R60" s="955">
        <v>2545006273</v>
      </c>
      <c r="S60" s="955">
        <v>3175000000</v>
      </c>
      <c r="T60" s="941" t="str">
        <v>2021-09-22T01:35:05.000Z</v>
      </c>
      <c r="U60" s="941" t="str">
        <v>2021-09-22T01:35:05.000Z</v>
      </c>
    </row>
    <row r="61" spans="1:21">
      <c r="E61" s="964" t="str">
        <v>Klaytn</v>
      </c>
      <c r="F61" s="941" t="str">
        <v>KLAY</v>
      </c>
      <c r="G61" s="969">
        <v>1.0472525342095</v>
      </c>
      <c r="H61" s="953">
        <v>2624843515.2780671</v>
      </c>
      <c r="I61" s="953">
        <v>98236279.928912267</v>
      </c>
      <c r="K61" s="954">
        <f t="shared" si="3"/>
        <v>2.08790526E-2</v>
      </c>
      <c r="L61" s="954">
        <f t="shared" si="3"/>
        <v>-1.6177784300000001E-2</v>
      </c>
      <c r="M61" s="954">
        <f t="shared" si="3"/>
        <v>-0.22265982040000001</v>
      </c>
      <c r="N61" s="941">
        <v>2.0879052599999999</v>
      </c>
      <c r="O61" s="941">
        <v>-1.61777843</v>
      </c>
      <c r="P61" s="941">
        <v>-22.265982040000001</v>
      </c>
      <c r="Q61" s="955">
        <v>2506409323</v>
      </c>
      <c r="R61" s="955">
        <v>10677178240</v>
      </c>
      <c r="S61" s="955">
        <v>0</v>
      </c>
      <c r="T61" s="941" t="str">
        <v>2021-09-22T01:34:11.000Z</v>
      </c>
      <c r="U61" s="941" t="str">
        <v>2021-09-22T01:34:11.000Z</v>
      </c>
    </row>
    <row r="62" spans="1:21">
      <c r="A62" s="965" t="str">
        <f t="array" ref="A62:B64">A14:B16</f>
        <v>formatDates</v>
      </c>
      <c r="B62" s="965">
        <v>0</v>
      </c>
      <c r="E62" s="964" t="str">
        <v>Waves</v>
      </c>
      <c r="F62" s="941" t="str">
        <v>WAVES</v>
      </c>
      <c r="G62" s="969">
        <v>22.484638144348789</v>
      </c>
      <c r="H62" s="953">
        <v>2388536994.2525969</v>
      </c>
      <c r="I62" s="953">
        <v>166544280.08888432</v>
      </c>
      <c r="K62" s="954">
        <f t="shared" si="3"/>
        <v>8.8215532999999999E-3</v>
      </c>
      <c r="L62" s="954">
        <f t="shared" si="3"/>
        <v>-4.0068180800000006E-2</v>
      </c>
      <c r="M62" s="954">
        <f t="shared" si="3"/>
        <v>-0.23253862860000002</v>
      </c>
      <c r="N62" s="941">
        <v>0.88215533000000002</v>
      </c>
      <c r="O62" s="941">
        <v>-4.0068180800000004</v>
      </c>
      <c r="P62" s="941">
        <v>-23.253862860000002</v>
      </c>
      <c r="Q62" s="955">
        <v>106229728</v>
      </c>
      <c r="R62" s="955">
        <v>106229728</v>
      </c>
      <c r="S62" s="955">
        <v>0</v>
      </c>
      <c r="T62" s="941" t="str">
        <v>2021-09-22T01:34:05.000Z</v>
      </c>
      <c r="U62" s="941" t="str">
        <v>2021-09-22T01:34:05.000Z</v>
      </c>
    </row>
    <row r="63" spans="1:21">
      <c r="A63" s="965" t="str">
        <v>orderBy</v>
      </c>
      <c r="B63" s="965">
        <v>0</v>
      </c>
      <c r="E63" s="964" t="str">
        <v>Maker</v>
      </c>
      <c r="F63" s="941" t="str">
        <v>MKR</v>
      </c>
      <c r="G63" s="969">
        <v>2359.1942200824546</v>
      </c>
      <c r="H63" s="953">
        <v>2338736188.9117627</v>
      </c>
      <c r="I63" s="953">
        <v>124332714.71704105</v>
      </c>
      <c r="K63" s="954">
        <f t="shared" si="3"/>
        <v>2.7397626300000002E-2</v>
      </c>
      <c r="L63" s="954">
        <f t="shared" si="3"/>
        <v>-2.2157351699999998E-2</v>
      </c>
      <c r="M63" s="954">
        <f t="shared" si="3"/>
        <v>-0.17239093960000001</v>
      </c>
      <c r="N63" s="941">
        <v>2.73976263</v>
      </c>
      <c r="O63" s="941">
        <v>-2.2157351699999999</v>
      </c>
      <c r="P63" s="941">
        <v>-17.239093960000002</v>
      </c>
      <c r="Q63" s="955">
        <v>991328.38195493002</v>
      </c>
      <c r="R63" s="955">
        <v>991328.38195493002</v>
      </c>
      <c r="S63" s="955">
        <v>1005577</v>
      </c>
      <c r="T63" s="941" t="str">
        <v>2021-09-22T01:34:20.000Z</v>
      </c>
      <c r="U63" s="941" t="str">
        <v>2021-09-22T01:34:20.000Z</v>
      </c>
    </row>
    <row r="64" spans="1:21">
      <c r="A64" s="965" t="str">
        <v>limit</v>
      </c>
      <c r="B64" s="965">
        <v>0</v>
      </c>
      <c r="E64" s="964" t="str">
        <v>BitTorrent</v>
      </c>
      <c r="F64" s="941" t="str">
        <v>BTT</v>
      </c>
      <c r="G64" s="969">
        <v>3.2373979387599998E-3</v>
      </c>
      <c r="H64" s="953">
        <v>2136529267.8542511</v>
      </c>
      <c r="I64" s="953">
        <v>411649630.88522393</v>
      </c>
      <c r="K64" s="954">
        <f t="shared" si="3"/>
        <v>2.9136895900000001E-2</v>
      </c>
      <c r="L64" s="954">
        <f t="shared" si="3"/>
        <v>-1.8059898299999998E-2</v>
      </c>
      <c r="M64" s="954">
        <f t="shared" si="3"/>
        <v>-0.20126211940000002</v>
      </c>
      <c r="N64" s="941">
        <v>2.9136895900000002</v>
      </c>
      <c r="O64" s="941">
        <v>-1.8059898299999999</v>
      </c>
      <c r="P64" s="941">
        <v>-20.126211940000001</v>
      </c>
      <c r="Q64" s="955">
        <v>659952625000</v>
      </c>
      <c r="R64" s="955">
        <v>990000000000</v>
      </c>
      <c r="S64" s="955">
        <v>0</v>
      </c>
      <c r="T64" s="941" t="str">
        <v>2021-09-22T01:34:07.000Z</v>
      </c>
      <c r="U64" s="941" t="str">
        <v>2021-09-22T01:34:07.000Z</v>
      </c>
    </row>
    <row r="65" spans="1:21">
      <c r="A65" s="965" t="s">
        <v>589</v>
      </c>
      <c r="B65" s="965" t="s">
        <v>617</v>
      </c>
      <c r="E65" s="964" t="str">
        <v>Celo</v>
      </c>
      <c r="F65" s="941" t="str">
        <v>CELO</v>
      </c>
      <c r="G65" s="969">
        <v>6.3483553495524596</v>
      </c>
      <c r="H65" s="953">
        <v>1947798033.3779159</v>
      </c>
      <c r="I65" s="953">
        <v>599942682.26288092</v>
      </c>
      <c r="K65" s="954">
        <f t="shared" si="3"/>
        <v>8.1354954999999993E-3</v>
      </c>
      <c r="L65" s="954">
        <f t="shared" si="3"/>
        <v>5.6913692799999999E-2</v>
      </c>
      <c r="M65" s="954">
        <f t="shared" si="3"/>
        <v>0.25599411</v>
      </c>
      <c r="N65" s="941">
        <v>0.81354954999999995</v>
      </c>
      <c r="O65" s="941">
        <v>5.69136928</v>
      </c>
      <c r="P65" s="941">
        <v>25.599411</v>
      </c>
      <c r="Q65" s="955">
        <v>306819314</v>
      </c>
      <c r="R65" s="955">
        <v>1000000000</v>
      </c>
      <c r="S65" s="955">
        <v>1000000000</v>
      </c>
      <c r="T65" s="941" t="str">
        <v>2021-09-22T01:34:20.000Z</v>
      </c>
      <c r="U65" s="941" t="str">
        <v>2021-09-22T01:34:20.000Z</v>
      </c>
    </row>
    <row r="66" spans="1:21">
      <c r="E66" s="964" t="str">
        <v>Huobi Token</v>
      </c>
      <c r="F66" s="941" t="str">
        <v>HT</v>
      </c>
      <c r="G66" s="969">
        <v>11.64519819662511</v>
      </c>
      <c r="H66" s="953">
        <v>1910761462.7650418</v>
      </c>
      <c r="I66" s="953">
        <v>190530084.67831114</v>
      </c>
      <c r="K66" s="954">
        <f t="shared" si="3"/>
        <v>1.9895753000000002E-2</v>
      </c>
      <c r="L66" s="954">
        <f t="shared" si="3"/>
        <v>2.4819664000000001E-3</v>
      </c>
      <c r="M66" s="954">
        <f t="shared" si="3"/>
        <v>-0.19394855750000001</v>
      </c>
      <c r="N66" s="941">
        <v>1.9895753</v>
      </c>
      <c r="O66" s="941">
        <v>0.24819664</v>
      </c>
      <c r="P66" s="941">
        <v>-19.394855750000001</v>
      </c>
      <c r="Q66" s="955">
        <v>164081489.25441208</v>
      </c>
      <c r="R66" s="955">
        <v>500000000</v>
      </c>
      <c r="S66" s="955">
        <v>500000000</v>
      </c>
      <c r="T66" s="941" t="str">
        <v>2021-09-22T01:35:05.000Z</v>
      </c>
      <c r="U66" s="941" t="str">
        <v>2021-09-22T01:35:05.000Z</v>
      </c>
    </row>
    <row r="67" spans="1:21">
      <c r="E67" s="964" t="str">
        <v>Amp</v>
      </c>
      <c r="F67" s="941" t="str">
        <v>AMP</v>
      </c>
      <c r="G67" s="969">
        <v>4.3305764414259998E-2</v>
      </c>
      <c r="H67" s="953">
        <v>1828702922.622448</v>
      </c>
      <c r="I67" s="953">
        <v>29791614.804258671</v>
      </c>
      <c r="K67" s="954">
        <f t="shared" si="3"/>
        <v>2.9986136E-2</v>
      </c>
      <c r="L67" s="954">
        <f t="shared" si="3"/>
        <v>3.5506851200000002E-2</v>
      </c>
      <c r="M67" s="954">
        <f t="shared" si="3"/>
        <v>-0.13784025489999999</v>
      </c>
      <c r="N67" s="941">
        <v>2.9986136000000001</v>
      </c>
      <c r="O67" s="941">
        <v>3.5506851199999998</v>
      </c>
      <c r="P67" s="941">
        <v>-13.784025489999999</v>
      </c>
      <c r="Q67" s="955">
        <v>42227702186</v>
      </c>
      <c r="R67" s="955">
        <v>99213408535</v>
      </c>
      <c r="S67" s="955">
        <v>92547638199</v>
      </c>
      <c r="T67" s="941" t="str">
        <v>2021-09-22T01:34:08.000Z</v>
      </c>
      <c r="U67" s="941" t="str">
        <v>2021-09-22T01:34:08.000Z</v>
      </c>
    </row>
    <row r="68" spans="1:21">
      <c r="E68" s="964" t="str">
        <v>Compound</v>
      </c>
      <c r="F68" s="941" t="str">
        <v>COMP</v>
      </c>
      <c r="G68" s="969">
        <v>320.77868420589351</v>
      </c>
      <c r="H68" s="953">
        <v>1766241920.9103649</v>
      </c>
      <c r="I68" s="953">
        <v>163820437.90768647</v>
      </c>
      <c r="K68" s="954">
        <f t="shared" si="3"/>
        <v>2.4032656900000001E-2</v>
      </c>
      <c r="L68" s="954">
        <f t="shared" si="3"/>
        <v>-3.6475946100000003E-2</v>
      </c>
      <c r="M68" s="954">
        <f t="shared" si="3"/>
        <v>-0.26765666320000003</v>
      </c>
      <c r="N68" s="941">
        <v>2.40326569</v>
      </c>
      <c r="O68" s="941">
        <v>-3.6475946100000001</v>
      </c>
      <c r="P68" s="941">
        <v>-26.765666320000001</v>
      </c>
      <c r="Q68" s="955">
        <v>5506107.5061231097</v>
      </c>
      <c r="R68" s="955">
        <v>10000000</v>
      </c>
      <c r="S68" s="955">
        <v>10000000</v>
      </c>
      <c r="T68" s="941" t="str">
        <v>2021-09-22T01:34:17.000Z</v>
      </c>
      <c r="U68" s="941" t="str">
        <v>2021-09-22T01:34:17.000Z</v>
      </c>
    </row>
    <row r="69" spans="1:21">
      <c r="E69" s="964" t="str">
        <v>Helium</v>
      </c>
      <c r="F69" s="941" t="str">
        <v>HNT</v>
      </c>
      <c r="G69" s="969">
        <v>17.280873912335061</v>
      </c>
      <c r="H69" s="953">
        <v>1697564818.1617174</v>
      </c>
      <c r="I69" s="953">
        <v>33482122.74762021</v>
      </c>
      <c r="K69" s="954">
        <f t="shared" si="3"/>
        <v>2.2451945500000001E-2</v>
      </c>
      <c r="L69" s="954">
        <f t="shared" si="3"/>
        <v>-7.1796814600000008E-2</v>
      </c>
      <c r="M69" s="954">
        <f t="shared" si="3"/>
        <v>-0.15829644880000002</v>
      </c>
      <c r="N69" s="941">
        <v>2.2451945499999999</v>
      </c>
      <c r="O69" s="941">
        <v>-7.1796814600000003</v>
      </c>
      <c r="P69" s="941">
        <v>-15.82964488</v>
      </c>
      <c r="Q69" s="955">
        <v>98233736.718025491</v>
      </c>
      <c r="R69" s="955">
        <v>223000000</v>
      </c>
      <c r="S69" s="955">
        <v>223000000</v>
      </c>
      <c r="T69" s="941" t="str">
        <v>2021-09-22T01:34:07.000Z</v>
      </c>
      <c r="U69" s="941" t="str">
        <v>2021-09-22T01:34:07.000Z</v>
      </c>
    </row>
    <row r="70" spans="1:21">
      <c r="E70" s="964" t="str">
        <v>Dash</v>
      </c>
      <c r="F70" s="941" t="str">
        <v>DASH</v>
      </c>
      <c r="G70" s="969">
        <v>160.90386569987257</v>
      </c>
      <c r="H70" s="953">
        <v>1663962944.9304919</v>
      </c>
      <c r="I70" s="953">
        <v>322314323.0975405</v>
      </c>
      <c r="K70" s="954">
        <f t="shared" si="3"/>
        <v>2.2596446000000003E-2</v>
      </c>
      <c r="L70" s="954">
        <f t="shared" si="3"/>
        <v>-4.5249717199999998E-2</v>
      </c>
      <c r="M70" s="954">
        <f t="shared" si="3"/>
        <v>-0.2161693737</v>
      </c>
      <c r="N70" s="941">
        <v>2.2596446000000001</v>
      </c>
      <c r="O70" s="941">
        <v>-4.5249717199999999</v>
      </c>
      <c r="P70" s="941">
        <v>-21.616937369999999</v>
      </c>
      <c r="Q70" s="955">
        <v>10341348.467253201</v>
      </c>
      <c r="R70" s="955">
        <v>10341348.467253201</v>
      </c>
      <c r="S70" s="955">
        <v>18900000</v>
      </c>
      <c r="T70" s="941" t="str">
        <v>2021-09-22T01:34:04.000Z</v>
      </c>
      <c r="U70" s="941" t="str">
        <v>2021-09-22T01:34:04.000Z</v>
      </c>
    </row>
    <row r="71" spans="1:21">
      <c r="E71" s="964" t="str">
        <v>THORChain</v>
      </c>
      <c r="F71" s="941" t="str">
        <v>RUNE</v>
      </c>
      <c r="G71" s="969">
        <v>6.9924443742473699</v>
      </c>
      <c r="H71" s="953">
        <v>1569175946.3941121</v>
      </c>
      <c r="I71" s="953">
        <v>88506254.686089218</v>
      </c>
      <c r="K71" s="954">
        <f t="shared" si="3"/>
        <v>3.67253819E-2</v>
      </c>
      <c r="L71" s="954">
        <f t="shared" si="3"/>
        <v>-5.0746301600000002E-2</v>
      </c>
      <c r="M71" s="954">
        <f t="shared" si="3"/>
        <v>-0.24789200260000002</v>
      </c>
      <c r="N71" s="941">
        <v>3.67253819</v>
      </c>
      <c r="O71" s="941">
        <v>-5.0746301599999999</v>
      </c>
      <c r="P71" s="941">
        <v>-24.789200260000001</v>
      </c>
      <c r="Q71" s="955">
        <v>224410215.1421133</v>
      </c>
      <c r="R71" s="955">
        <v>461668422.22481161</v>
      </c>
      <c r="S71" s="955">
        <v>500000000</v>
      </c>
      <c r="T71" s="941" t="str">
        <v>2021-09-22T01:34:04.000Z</v>
      </c>
      <c r="U71" s="941" t="str">
        <v>2021-09-22T01:34:04.000Z</v>
      </c>
    </row>
    <row r="72" spans="1:21">
      <c r="E72" s="964" t="str">
        <v>Revain</v>
      </c>
      <c r="F72" s="941" t="str">
        <v>REV</v>
      </c>
      <c r="G72" s="969">
        <v>1.8502492398750001E-2</v>
      </c>
      <c r="H72" s="953">
        <v>1573849492.4025359</v>
      </c>
      <c r="I72" s="953">
        <v>2515368.94467723</v>
      </c>
      <c r="K72" s="954">
        <f t="shared" si="3"/>
        <v>7.7170377000000002E-3</v>
      </c>
      <c r="L72" s="954">
        <f t="shared" si="3"/>
        <v>-1.7130877999999999E-3</v>
      </c>
      <c r="M72" s="954">
        <f t="shared" si="3"/>
        <v>-0.1005297752</v>
      </c>
      <c r="N72" s="941">
        <v>0.77170377000000001</v>
      </c>
      <c r="O72" s="941">
        <v>-0.17130877999999999</v>
      </c>
      <c r="P72" s="941">
        <v>-10.052977520000001</v>
      </c>
      <c r="Q72" s="955">
        <v>85061485689.834015</v>
      </c>
      <c r="R72" s="955">
        <v>85061485689.834015</v>
      </c>
      <c r="S72" s="955">
        <v>0</v>
      </c>
      <c r="T72" s="941" t="str">
        <v>2021-09-22T01:35:03.000Z</v>
      </c>
      <c r="U72" s="941" t="str">
        <v>2021-09-22T01:35:03.000Z</v>
      </c>
    </row>
    <row r="73" spans="1:21">
      <c r="E73" s="964" t="str">
        <v>Chiliz</v>
      </c>
      <c r="F73" s="941" t="str">
        <v>CHZ</v>
      </c>
      <c r="G73" s="969">
        <v>0.25915835465972997</v>
      </c>
      <c r="H73" s="953">
        <v>1531905223.9590089</v>
      </c>
      <c r="I73" s="953">
        <v>247029806.64994198</v>
      </c>
      <c r="K73" s="954">
        <f t="shared" si="3"/>
        <v>1.8702333799999998E-2</v>
      </c>
      <c r="L73" s="954">
        <f t="shared" si="3"/>
        <v>-1.9204938500000001E-2</v>
      </c>
      <c r="M73" s="954">
        <f t="shared" si="3"/>
        <v>-0.22536917679999999</v>
      </c>
      <c r="N73" s="941">
        <v>1.8702333799999999</v>
      </c>
      <c r="O73" s="941">
        <v>-1.9204938499999999</v>
      </c>
      <c r="P73" s="941">
        <v>-22.536917679999998</v>
      </c>
      <c r="Q73" s="955">
        <v>5911077904.3584051</v>
      </c>
      <c r="R73" s="955">
        <v>8888888888</v>
      </c>
      <c r="S73" s="955">
        <v>8888888888</v>
      </c>
      <c r="T73" s="941" t="str">
        <v>2021-09-22T01:34:24.000Z</v>
      </c>
      <c r="U73" s="941" t="str">
        <v>2021-09-22T01:34:24.000Z</v>
      </c>
    </row>
    <row r="74" spans="1:21">
      <c r="E74" s="964" t="str">
        <v>Stacks</v>
      </c>
      <c r="F74" s="941" t="str">
        <v>STX</v>
      </c>
      <c r="G74" s="969">
        <v>1.2273499416899101</v>
      </c>
      <c r="H74" s="953">
        <v>1531797678.9228916</v>
      </c>
      <c r="I74" s="953">
        <v>99615818.225429147</v>
      </c>
      <c r="K74" s="954">
        <f t="shared" ref="K74:M108" si="4">N74*0.01</f>
        <v>2.6021426900000002E-2</v>
      </c>
      <c r="L74" s="954">
        <f t="shared" si="4"/>
        <v>-3.3096128900000001E-2</v>
      </c>
      <c r="M74" s="954">
        <f t="shared" si="4"/>
        <v>-0.19909581759999997</v>
      </c>
      <c r="N74" s="941">
        <v>2.60214269</v>
      </c>
      <c r="O74" s="941">
        <v>-3.3096128899999999</v>
      </c>
      <c r="P74" s="941">
        <v>-19.909581759999998</v>
      </c>
      <c r="Q74" s="955">
        <v>1248052920.2729211</v>
      </c>
      <c r="R74" s="955">
        <v>1352464600</v>
      </c>
      <c r="S74" s="955">
        <v>1818000000</v>
      </c>
      <c r="T74" s="941" t="str">
        <v>2021-09-22T01:34:07.000Z</v>
      </c>
      <c r="U74" s="941" t="str">
        <v>2021-09-22T01:34:07.000Z</v>
      </c>
    </row>
    <row r="75" spans="1:21">
      <c r="E75" s="964" t="str">
        <v>Decred</v>
      </c>
      <c r="F75" s="941" t="str">
        <v>DCR</v>
      </c>
      <c r="G75" s="969">
        <v>110.18505483380456</v>
      </c>
      <c r="H75" s="953">
        <v>1469115613.8552709</v>
      </c>
      <c r="I75" s="953">
        <v>15579491.542740131</v>
      </c>
      <c r="K75" s="954">
        <f t="shared" si="4"/>
        <v>2.4989615700000002E-2</v>
      </c>
      <c r="L75" s="954">
        <f t="shared" si="4"/>
        <v>-6.8281002100000002E-2</v>
      </c>
      <c r="M75" s="954">
        <f t="shared" si="4"/>
        <v>-0.24157106</v>
      </c>
      <c r="N75" s="941">
        <v>2.4989615700000001</v>
      </c>
      <c r="O75" s="941">
        <v>-6.8281002099999997</v>
      </c>
      <c r="P75" s="941">
        <v>-24.157105999999999</v>
      </c>
      <c r="Q75" s="955">
        <v>13333165.882352941</v>
      </c>
      <c r="R75" s="955">
        <v>13333165.882352941</v>
      </c>
      <c r="S75" s="955">
        <v>21000000</v>
      </c>
      <c r="T75" s="941" t="str">
        <v>2021-09-22T01:34:14.000Z</v>
      </c>
      <c r="U75" s="941" t="str">
        <v>2021-09-22T01:34:14.000Z</v>
      </c>
    </row>
    <row r="76" spans="1:21">
      <c r="E76" s="964" t="str">
        <v>Zcash</v>
      </c>
      <c r="F76" s="941" t="str">
        <v>ZEC</v>
      </c>
      <c r="G76" s="969">
        <v>114.89638330749312</v>
      </c>
      <c r="H76" s="953">
        <v>1459281011.8285785</v>
      </c>
      <c r="I76" s="953">
        <v>250000677.13123399</v>
      </c>
      <c r="K76" s="954">
        <f t="shared" si="4"/>
        <v>2.7373574899999999E-2</v>
      </c>
      <c r="L76" s="954">
        <f t="shared" si="4"/>
        <v>-2.14019651E-2</v>
      </c>
      <c r="M76" s="954">
        <f t="shared" si="4"/>
        <v>-0.1390831444</v>
      </c>
      <c r="N76" s="941">
        <v>2.7373574899999999</v>
      </c>
      <c r="O76" s="941">
        <v>-2.14019651</v>
      </c>
      <c r="P76" s="941">
        <v>-13.90831444</v>
      </c>
      <c r="Q76" s="955">
        <v>12700843.75</v>
      </c>
      <c r="R76" s="955">
        <v>12700843.75</v>
      </c>
      <c r="S76" s="955">
        <v>21000000</v>
      </c>
      <c r="T76" s="941" t="str">
        <v>2021-09-22T01:34:22.000Z</v>
      </c>
      <c r="U76" s="941" t="str">
        <v>2021-09-22T01:34:22.000Z</v>
      </c>
    </row>
    <row r="77" spans="1:21">
      <c r="E77" s="964" t="str">
        <v>TrueUSD</v>
      </c>
      <c r="F77" s="941" t="str">
        <v>TUSD</v>
      </c>
      <c r="G77" s="969">
        <v>1.00017914622556</v>
      </c>
      <c r="H77" s="953">
        <v>1404089946.1624768</v>
      </c>
      <c r="I77" s="953">
        <v>166513461.70946375</v>
      </c>
      <c r="K77" s="954">
        <f t="shared" si="4"/>
        <v>6.5060200000000004E-5</v>
      </c>
      <c r="L77" s="954">
        <f t="shared" si="4"/>
        <v>-1.105492E-4</v>
      </c>
      <c r="M77" s="954">
        <f t="shared" si="4"/>
        <v>-1.39505E-5</v>
      </c>
      <c r="N77" s="941">
        <v>6.5060200000000004E-3</v>
      </c>
      <c r="O77" s="941">
        <v>-1.1054919999999999E-2</v>
      </c>
      <c r="P77" s="941">
        <v>-1.3950499999999999E-3</v>
      </c>
      <c r="Q77" s="955">
        <v>1403838453.8021822</v>
      </c>
      <c r="R77" s="955">
        <v>1403838453.8021822</v>
      </c>
      <c r="S77" s="955">
        <v>0</v>
      </c>
      <c r="T77" s="941" t="str">
        <v>2021-09-22T01:34:06.000Z</v>
      </c>
      <c r="U77" s="941" t="str">
        <v>2021-09-22T01:34:06.000Z</v>
      </c>
    </row>
    <row r="78" spans="1:21">
      <c r="E78" s="964" t="str">
        <v>XinFin</v>
      </c>
      <c r="F78" s="941" t="str">
        <v>XDC</v>
      </c>
      <c r="G78" s="969">
        <v>0.11389450709767</v>
      </c>
      <c r="H78" s="953">
        <v>1400516262.718857</v>
      </c>
      <c r="I78" s="953">
        <v>15680719.682673169</v>
      </c>
      <c r="K78" s="954">
        <f t="shared" si="4"/>
        <v>1.0602718699999999E-2</v>
      </c>
      <c r="L78" s="954">
        <f t="shared" si="4"/>
        <v>0.15319246120000002</v>
      </c>
      <c r="M78" s="954">
        <f t="shared" si="4"/>
        <v>-0.12632244110000002</v>
      </c>
      <c r="N78" s="941">
        <v>1.06027187</v>
      </c>
      <c r="O78" s="941">
        <v>15.319246120000001</v>
      </c>
      <c r="P78" s="941">
        <v>-12.63224411</v>
      </c>
      <c r="Q78" s="955">
        <v>12296609366.049999</v>
      </c>
      <c r="R78" s="955">
        <v>37696609366.050003</v>
      </c>
      <c r="S78" s="955">
        <v>0</v>
      </c>
      <c r="T78" s="941" t="str">
        <v>2021-09-22T01:34:21.000Z</v>
      </c>
      <c r="U78" s="941" t="str">
        <v>2021-09-22T01:34:21.000Z</v>
      </c>
    </row>
    <row r="79" spans="1:21">
      <c r="E79" s="964" t="str">
        <v>Theta Fuel</v>
      </c>
      <c r="F79" s="941" t="str">
        <v>TFUEL</v>
      </c>
      <c r="G79" s="969">
        <v>0.26101005256264997</v>
      </c>
      <c r="H79" s="953">
        <v>1383670249.189877</v>
      </c>
      <c r="I79" s="953">
        <v>60601544.614992343</v>
      </c>
      <c r="K79" s="954">
        <f t="shared" si="4"/>
        <v>2.3549496600000001E-2</v>
      </c>
      <c r="L79" s="954">
        <f t="shared" si="4"/>
        <v>1.2714037300000001E-2</v>
      </c>
      <c r="M79" s="954">
        <f t="shared" si="4"/>
        <v>-0.18459031100000001</v>
      </c>
      <c r="N79" s="941">
        <v>2.3549496599999999</v>
      </c>
      <c r="O79" s="941">
        <v>1.2714037300000001</v>
      </c>
      <c r="P79" s="941">
        <v>-18.459031100000001</v>
      </c>
      <c r="Q79" s="955">
        <v>5301214400</v>
      </c>
      <c r="R79" s="955">
        <v>5301214400</v>
      </c>
      <c r="S79" s="955">
        <v>0</v>
      </c>
      <c r="T79" s="941" t="str">
        <v>2021-09-22T01:34:07.000Z</v>
      </c>
      <c r="U79" s="941" t="str">
        <v>2021-09-22T01:34:07.000Z</v>
      </c>
    </row>
    <row r="80" spans="1:21">
      <c r="E80" s="964" t="str">
        <v>Holo</v>
      </c>
      <c r="F80" s="941" t="str">
        <v>HOT</v>
      </c>
      <c r="G80" s="969">
        <v>7.8410246076300004E-3</v>
      </c>
      <c r="H80" s="953">
        <v>1355680635.7640734</v>
      </c>
      <c r="I80" s="953">
        <v>152209440.07203931</v>
      </c>
      <c r="K80" s="954">
        <f t="shared" si="4"/>
        <v>2.5616326500000001E-2</v>
      </c>
      <c r="L80" s="954">
        <f t="shared" si="4"/>
        <v>-7.4991001999999999E-3</v>
      </c>
      <c r="M80" s="954">
        <f t="shared" si="4"/>
        <v>-0.20826928280000001</v>
      </c>
      <c r="N80" s="941">
        <v>2.56163265</v>
      </c>
      <c r="O80" s="941">
        <v>-0.74991001999999995</v>
      </c>
      <c r="P80" s="941">
        <v>-20.826928280000001</v>
      </c>
      <c r="Q80" s="955">
        <v>172895852723.7471</v>
      </c>
      <c r="R80" s="955">
        <v>177619433541.14133</v>
      </c>
      <c r="S80" s="955">
        <v>0</v>
      </c>
      <c r="T80" s="941" t="str">
        <v>2021-09-22T01:34:21.000Z</v>
      </c>
      <c r="U80" s="941" t="str">
        <v>2021-09-22T01:34:21.000Z</v>
      </c>
    </row>
    <row r="81" spans="5:21">
      <c r="E81" s="964" t="str">
        <v>Harmony</v>
      </c>
      <c r="F81" s="941" t="str">
        <v>ONE</v>
      </c>
      <c r="G81" s="969">
        <v>0.12415658489947</v>
      </c>
      <c r="H81" s="953">
        <v>1311312507.7568083</v>
      </c>
      <c r="I81" s="953">
        <v>179022443.83339351</v>
      </c>
      <c r="K81" s="954">
        <f t="shared" si="4"/>
        <v>2.8720122899999999E-2</v>
      </c>
      <c r="L81" s="954">
        <f t="shared" si="4"/>
        <v>-9.6289684999999996E-3</v>
      </c>
      <c r="M81" s="954">
        <f t="shared" si="4"/>
        <v>-0.27275157280000001</v>
      </c>
      <c r="N81" s="941">
        <v>2.8720122899999998</v>
      </c>
      <c r="O81" s="941">
        <v>-0.96289685000000003</v>
      </c>
      <c r="P81" s="941">
        <v>-27.275157279999998</v>
      </c>
      <c r="Q81" s="955">
        <v>10561763669.793127</v>
      </c>
      <c r="R81" s="955">
        <v>13180528669.793139</v>
      </c>
      <c r="S81" s="955">
        <v>0</v>
      </c>
      <c r="T81" s="941" t="str">
        <v>2021-09-22T01:34:09.000Z</v>
      </c>
      <c r="U81" s="941" t="str">
        <v>2021-09-22T01:34:09.000Z</v>
      </c>
    </row>
    <row r="82" spans="5:21">
      <c r="E82" s="964" t="str">
        <v>NEM</v>
      </c>
      <c r="F82" s="941" t="str">
        <v>XEM</v>
      </c>
      <c r="G82" s="969">
        <v>0.1459382788005</v>
      </c>
      <c r="H82" s="953">
        <v>1313444509.0585618</v>
      </c>
      <c r="I82" s="953">
        <v>74791095.784762442</v>
      </c>
      <c r="K82" s="954">
        <f t="shared" si="4"/>
        <v>2.8521663799999999E-2</v>
      </c>
      <c r="L82" s="954">
        <f t="shared" si="4"/>
        <v>-3.30560638E-2</v>
      </c>
      <c r="M82" s="954">
        <f t="shared" si="4"/>
        <v>-0.2061760819</v>
      </c>
      <c r="N82" s="941">
        <v>2.8521663799999999</v>
      </c>
      <c r="O82" s="941">
        <v>-3.30560638</v>
      </c>
      <c r="P82" s="941">
        <v>-20.617608189999999</v>
      </c>
      <c r="Q82" s="955">
        <v>8999999999</v>
      </c>
      <c r="R82" s="955">
        <v>8999999999</v>
      </c>
      <c r="S82" s="955">
        <v>8999999999</v>
      </c>
      <c r="T82" s="941" t="str">
        <v>2021-09-22T01:34:09.000Z</v>
      </c>
      <c r="U82" s="941" t="str">
        <v>2021-09-22T01:34:09.000Z</v>
      </c>
    </row>
    <row r="83" spans="5:21">
      <c r="E83" s="964" t="str">
        <v>Arweave</v>
      </c>
      <c r="F83" s="941" t="str">
        <v>AR</v>
      </c>
      <c r="G83" s="969">
        <v>38.37151981322139</v>
      </c>
      <c r="H83" s="953">
        <v>1281405431.0781043</v>
      </c>
      <c r="I83" s="953">
        <v>55714602.721113414</v>
      </c>
      <c r="K83" s="954">
        <f t="shared" si="4"/>
        <v>4.4802096399999998E-2</v>
      </c>
      <c r="L83" s="954">
        <f t="shared" si="4"/>
        <v>-6.0611654899999999E-2</v>
      </c>
      <c r="M83" s="954">
        <f t="shared" si="4"/>
        <v>-0.31353548740000003</v>
      </c>
      <c r="N83" s="941">
        <v>4.48020964</v>
      </c>
      <c r="O83" s="941">
        <v>-6.0611654899999996</v>
      </c>
      <c r="P83" s="941">
        <v>-31.353548740000001</v>
      </c>
      <c r="Q83" s="955">
        <v>33394701</v>
      </c>
      <c r="R83" s="955">
        <v>63190435</v>
      </c>
      <c r="S83" s="955">
        <v>66000000</v>
      </c>
      <c r="T83" s="941" t="str">
        <v>2021-09-22T01:35:05.000Z</v>
      </c>
      <c r="U83" s="941" t="str">
        <v>2021-09-22T01:35:05.000Z</v>
      </c>
    </row>
    <row r="84" spans="5:21">
      <c r="E84" s="964" t="str">
        <v>OMG Network</v>
      </c>
      <c r="F84" s="941" t="str">
        <v>OMG</v>
      </c>
      <c r="G84" s="969">
        <v>8.8407080462756191</v>
      </c>
      <c r="H84" s="953">
        <v>1239868620.718874</v>
      </c>
      <c r="I84" s="953">
        <v>2409096679.3483701</v>
      </c>
      <c r="K84" s="954">
        <f t="shared" si="4"/>
        <v>3.3048141700000006E-2</v>
      </c>
      <c r="L84" s="954">
        <f t="shared" si="4"/>
        <v>-0.17462920140000002</v>
      </c>
      <c r="M84" s="954">
        <f t="shared" si="4"/>
        <v>7.5221128000000003E-3</v>
      </c>
      <c r="N84" s="941">
        <v>3.3048141700000002</v>
      </c>
      <c r="O84" s="941">
        <v>-17.462920140000001</v>
      </c>
      <c r="P84" s="941">
        <v>0.75221128000000004</v>
      </c>
      <c r="Q84" s="955">
        <v>140245398.24513277</v>
      </c>
      <c r="R84" s="955">
        <v>140245398.24513277</v>
      </c>
      <c r="S84" s="955">
        <v>140245399</v>
      </c>
      <c r="T84" s="941" t="str">
        <v>2021-09-22T01:34:20.000Z</v>
      </c>
      <c r="U84" s="941" t="str">
        <v>2021-09-22T01:34:20.000Z</v>
      </c>
    </row>
    <row r="85" spans="5:21">
      <c r="E85" s="964" t="str">
        <v>SushiSwap</v>
      </c>
      <c r="F85" s="941" t="str">
        <v>SUSHI</v>
      </c>
      <c r="G85" s="969">
        <v>9.63464156029295</v>
      </c>
      <c r="H85" s="953">
        <v>1225954598.8441274</v>
      </c>
      <c r="I85" s="953">
        <v>433057874.59397376</v>
      </c>
      <c r="K85" s="954">
        <f t="shared" si="4"/>
        <v>4.19257559E-2</v>
      </c>
      <c r="L85" s="954">
        <f t="shared" si="4"/>
        <v>-5.0991986000000003E-2</v>
      </c>
      <c r="M85" s="954">
        <f t="shared" si="4"/>
        <v>-0.24526292620000001</v>
      </c>
      <c r="N85" s="941">
        <v>4.1925755899999997</v>
      </c>
      <c r="O85" s="941">
        <v>-5.0991986000000002</v>
      </c>
      <c r="P85" s="941">
        <v>-24.52629262</v>
      </c>
      <c r="Q85" s="955">
        <v>127244443</v>
      </c>
      <c r="R85" s="955">
        <v>233880109.36172187</v>
      </c>
      <c r="S85" s="955">
        <v>250000000</v>
      </c>
      <c r="T85" s="941" t="str">
        <v>2021-09-22T01:34:25.000Z</v>
      </c>
      <c r="U85" s="941" t="str">
        <v>2021-09-22T01:34:25.000Z</v>
      </c>
    </row>
    <row r="86" spans="5:21">
      <c r="E86" s="964" t="str">
        <v>Celsius</v>
      </c>
      <c r="F86" s="941" t="str">
        <v>CEL</v>
      </c>
      <c r="G86" s="969">
        <v>5.0845049657590904</v>
      </c>
      <c r="H86" s="953">
        <v>1214502752.6939919</v>
      </c>
      <c r="I86" s="953">
        <v>11669332.357948691</v>
      </c>
      <c r="K86" s="954">
        <f t="shared" si="4"/>
        <v>1.0937206100000001E-2</v>
      </c>
      <c r="L86" s="954">
        <f t="shared" si="4"/>
        <v>6.3349074000000009E-3</v>
      </c>
      <c r="M86" s="954">
        <f t="shared" si="4"/>
        <v>-2.5911968700000003E-2</v>
      </c>
      <c r="N86" s="941">
        <v>1.0937206100000001</v>
      </c>
      <c r="O86" s="941">
        <v>0.63349074000000005</v>
      </c>
      <c r="P86" s="941">
        <v>-2.5911968700000001</v>
      </c>
      <c r="Q86" s="955">
        <v>238863519.82600001</v>
      </c>
      <c r="R86" s="955">
        <v>695658160</v>
      </c>
      <c r="S86" s="955">
        <v>695658160</v>
      </c>
      <c r="T86" s="941" t="str">
        <v>2021-09-22T01:35:06.000Z</v>
      </c>
      <c r="U86" s="941" t="str">
        <v>2021-09-22T01:35:06.000Z</v>
      </c>
    </row>
    <row r="87" spans="5:21">
      <c r="E87" s="964" t="str">
        <v>Decentraland</v>
      </c>
      <c r="F87" s="941" t="str">
        <v>MANA</v>
      </c>
      <c r="G87" s="969">
        <v>0.63601668920995003</v>
      </c>
      <c r="H87" s="953">
        <v>1141874561.948149</v>
      </c>
      <c r="I87" s="953">
        <v>101885741.86359242</v>
      </c>
      <c r="K87" s="954">
        <f t="shared" si="4"/>
        <v>2.9510619299999999E-2</v>
      </c>
      <c r="L87" s="954">
        <f t="shared" si="4"/>
        <v>-5.1262306799999997E-2</v>
      </c>
      <c r="M87" s="954">
        <f t="shared" si="4"/>
        <v>-0.2401445868</v>
      </c>
      <c r="N87" s="941">
        <v>2.9510619299999998</v>
      </c>
      <c r="O87" s="941">
        <v>-5.1262306799999999</v>
      </c>
      <c r="P87" s="941">
        <v>-24.014458680000001</v>
      </c>
      <c r="Q87" s="955">
        <v>1795353142.9600811</v>
      </c>
      <c r="R87" s="955">
        <v>2194071127.3201461</v>
      </c>
      <c r="S87" s="955">
        <v>0</v>
      </c>
      <c r="T87" s="941" t="str">
        <v>2021-09-22T01:34:26.000Z</v>
      </c>
      <c r="U87" s="941" t="str">
        <v>2021-09-22T01:34:26.000Z</v>
      </c>
    </row>
    <row r="88" spans="5:21">
      <c r="E88" s="964" t="str">
        <v>Synthetix</v>
      </c>
      <c r="F88" s="941" t="str">
        <v>SNX</v>
      </c>
      <c r="G88" s="969">
        <v>9.82334452561585</v>
      </c>
      <c r="H88" s="953">
        <v>1128127944.6265585</v>
      </c>
      <c r="I88" s="953">
        <v>133028392.38255702</v>
      </c>
      <c r="K88" s="954">
        <f t="shared" si="4"/>
        <v>2.6763488000000002E-2</v>
      </c>
      <c r="L88" s="954">
        <f t="shared" si="4"/>
        <v>-6.9790465499999996E-2</v>
      </c>
      <c r="M88" s="954">
        <f t="shared" si="4"/>
        <v>-0.26893882759999999</v>
      </c>
      <c r="N88" s="941">
        <v>2.6763488</v>
      </c>
      <c r="O88" s="941">
        <v>-6.9790465499999996</v>
      </c>
      <c r="P88" s="941">
        <v>-26.89388276</v>
      </c>
      <c r="Q88" s="955">
        <v>114841533.01197928</v>
      </c>
      <c r="R88" s="955">
        <v>215258834.24491519</v>
      </c>
      <c r="S88" s="955">
        <v>212424133</v>
      </c>
      <c r="T88" s="941" t="str">
        <v>2021-09-22T01:34:07.000Z</v>
      </c>
      <c r="U88" s="941" t="str">
        <v>2021-09-22T01:34:07.000Z</v>
      </c>
    </row>
    <row r="89" spans="5:21">
      <c r="E89" s="964" t="str">
        <v>Mina</v>
      </c>
      <c r="F89" s="941" t="str">
        <v>MINA</v>
      </c>
      <c r="G89" s="969">
        <v>4.3974158056907404</v>
      </c>
      <c r="H89" s="953">
        <v>1069041675.2926521</v>
      </c>
      <c r="I89" s="953">
        <v>139771693.34363401</v>
      </c>
      <c r="K89" s="954">
        <f t="shared" si="4"/>
        <v>2.3446548100000002E-2</v>
      </c>
      <c r="L89" s="954">
        <f t="shared" si="4"/>
        <v>-2.5902652000000001E-3</v>
      </c>
      <c r="M89" s="954">
        <f t="shared" si="4"/>
        <v>-0.26235953080000002</v>
      </c>
      <c r="N89" s="941">
        <v>2.3446548100000002</v>
      </c>
      <c r="O89" s="941">
        <v>-0.25902651999999998</v>
      </c>
      <c r="P89" s="941">
        <v>-26.235953080000002</v>
      </c>
      <c r="Q89" s="955">
        <v>243106797.84003925</v>
      </c>
      <c r="R89" s="955">
        <v>824104972</v>
      </c>
      <c r="S89" s="955">
        <v>0</v>
      </c>
      <c r="T89" s="941" t="str">
        <v>2021-09-22T01:34:16.000Z</v>
      </c>
      <c r="U89" s="941" t="str">
        <v>2021-09-22T01:34:16.000Z</v>
      </c>
    </row>
    <row r="90" spans="5:21">
      <c r="E90" s="964" t="str">
        <v>Enjin Coin</v>
      </c>
      <c r="F90" s="941" t="str">
        <v>ENJ</v>
      </c>
      <c r="G90" s="969">
        <v>1.2692763928372199</v>
      </c>
      <c r="H90" s="953">
        <v>1059008902.773337</v>
      </c>
      <c r="I90" s="953">
        <v>120649030.89205609</v>
      </c>
      <c r="K90" s="954">
        <f t="shared" si="4"/>
        <v>3.28847424E-2</v>
      </c>
      <c r="L90" s="954">
        <f t="shared" si="4"/>
        <v>-3.0024348500000003E-2</v>
      </c>
      <c r="M90" s="954">
        <f t="shared" si="4"/>
        <v>-0.2455297471</v>
      </c>
      <c r="N90" s="941">
        <v>3.2884742400000002</v>
      </c>
      <c r="O90" s="941">
        <v>-3.0024348500000002</v>
      </c>
      <c r="P90" s="941">
        <v>-24.552974710000001</v>
      </c>
      <c r="Q90" s="955">
        <v>834340659.56755805</v>
      </c>
      <c r="R90" s="955">
        <v>1000000000</v>
      </c>
      <c r="S90" s="955">
        <v>1000000000</v>
      </c>
      <c r="T90" s="941" t="str">
        <v>2021-09-22T01:34:04.000Z</v>
      </c>
      <c r="U90" s="941" t="str">
        <v>2021-09-22T01:34:04.000Z</v>
      </c>
    </row>
    <row r="91" spans="5:21">
      <c r="E91" s="964" t="str">
        <v>yearn.finance</v>
      </c>
      <c r="F91" s="941" t="str">
        <v>YFI</v>
      </c>
      <c r="G91" s="969">
        <v>28272.810258356047</v>
      </c>
      <c r="H91" s="953">
        <v>1035786838.9525576</v>
      </c>
      <c r="I91" s="953">
        <v>185492319.63687682</v>
      </c>
      <c r="K91" s="954">
        <f t="shared" si="4"/>
        <v>3.3138901599999999E-2</v>
      </c>
      <c r="L91" s="954">
        <f t="shared" si="4"/>
        <v>-1.8032389700000002E-2</v>
      </c>
      <c r="M91" s="954">
        <f t="shared" si="4"/>
        <v>-0.2025428182</v>
      </c>
      <c r="N91" s="941">
        <v>3.3138901600000001</v>
      </c>
      <c r="O91" s="941">
        <v>-1.80323897</v>
      </c>
      <c r="P91" s="941">
        <v>-20.254281819999999</v>
      </c>
      <c r="Q91" s="955">
        <v>36635.439826729998</v>
      </c>
      <c r="R91" s="955">
        <v>36666</v>
      </c>
      <c r="S91" s="955">
        <v>36666</v>
      </c>
      <c r="T91" s="941" t="str">
        <v>2021-09-22T01:34:22.000Z</v>
      </c>
      <c r="U91" s="941" t="str">
        <v>2021-09-22T01:34:22.000Z</v>
      </c>
    </row>
    <row r="92" spans="5:21">
      <c r="E92" s="964" t="str">
        <v>ICON</v>
      </c>
      <c r="F92" s="941" t="str">
        <v>ICX</v>
      </c>
      <c r="G92" s="969">
        <v>1.5164378287570901</v>
      </c>
      <c r="H92" s="953">
        <v>1004472637.8888173</v>
      </c>
      <c r="I92" s="953">
        <v>79863227.581727728</v>
      </c>
      <c r="K92" s="954">
        <f t="shared" si="4"/>
        <v>3.6594311400000003E-2</v>
      </c>
      <c r="L92" s="954">
        <f t="shared" si="4"/>
        <v>-7.3480449700000006E-2</v>
      </c>
      <c r="M92" s="954">
        <f t="shared" si="4"/>
        <v>-0.24858749469999999</v>
      </c>
      <c r="N92" s="941">
        <v>3.6594311400000001</v>
      </c>
      <c r="O92" s="941">
        <v>-7.3480449700000001</v>
      </c>
      <c r="P92" s="941">
        <v>-24.858749469999999</v>
      </c>
      <c r="Q92" s="955">
        <v>662389594.11353374</v>
      </c>
      <c r="R92" s="955">
        <v>800460000</v>
      </c>
      <c r="S92" s="955">
        <v>0</v>
      </c>
      <c r="T92" s="941" t="str">
        <v>2021-09-22T01:34:04.000Z</v>
      </c>
      <c r="U92" s="941" t="str">
        <v>2021-09-22T01:34:04.000Z</v>
      </c>
    </row>
    <row r="93" spans="5:21">
      <c r="E93" s="964" t="str">
        <v>Curve DAO Token</v>
      </c>
      <c r="F93" s="941" t="str">
        <v>CRV</v>
      </c>
      <c r="G93" s="969">
        <v>2.3101249616645498</v>
      </c>
      <c r="H93" s="953">
        <v>985842219.93267834</v>
      </c>
      <c r="I93" s="953">
        <v>368144814.21428674</v>
      </c>
      <c r="K93" s="954">
        <f t="shared" si="4"/>
        <v>5.3488904300000001E-2</v>
      </c>
      <c r="L93" s="954">
        <f t="shared" si="4"/>
        <v>-2.31531996E-2</v>
      </c>
      <c r="M93" s="954">
        <f t="shared" si="4"/>
        <v>-0.16397073110000002</v>
      </c>
      <c r="N93" s="941">
        <v>5.34889043</v>
      </c>
      <c r="O93" s="941">
        <v>-2.3153199600000001</v>
      </c>
      <c r="P93" s="941">
        <v>-16.397073110000001</v>
      </c>
      <c r="Q93" s="955">
        <v>426748438.41448921</v>
      </c>
      <c r="R93" s="955">
        <v>1580975537.9555573</v>
      </c>
      <c r="S93" s="955">
        <v>3303030299</v>
      </c>
      <c r="T93" s="941" t="str">
        <v>2021-09-22T01:35:05.000Z</v>
      </c>
      <c r="U93" s="941" t="str">
        <v>2021-09-22T01:35:05.000Z</v>
      </c>
    </row>
    <row r="94" spans="5:21">
      <c r="E94" s="964" t="str">
        <v>OKB</v>
      </c>
      <c r="F94" s="941" t="str">
        <v>OKB</v>
      </c>
      <c r="G94" s="969">
        <v>16.419661397973339</v>
      </c>
      <c r="H94" s="953">
        <v>985179683.87840033</v>
      </c>
      <c r="I94" s="953">
        <v>307710313.85697693</v>
      </c>
      <c r="K94" s="954">
        <f t="shared" si="4"/>
        <v>1.3022910299999999E-2</v>
      </c>
      <c r="L94" s="954">
        <f t="shared" si="4"/>
        <v>-1.03213388E-2</v>
      </c>
      <c r="M94" s="954">
        <f t="shared" si="4"/>
        <v>-0.11352529690000002</v>
      </c>
      <c r="N94" s="941">
        <v>1.3022910299999999</v>
      </c>
      <c r="O94" s="941">
        <v>-1.0321338799999999</v>
      </c>
      <c r="P94" s="941">
        <v>-11.352529690000001</v>
      </c>
      <c r="Q94" s="955">
        <v>60000000</v>
      </c>
      <c r="R94" s="955">
        <v>300000000</v>
      </c>
      <c r="S94" s="955">
        <v>0</v>
      </c>
      <c r="T94" s="941" t="str">
        <v>2021-09-22T01:34:09.000Z</v>
      </c>
      <c r="U94" s="941" t="str">
        <v>2021-09-22T01:34:09.000Z</v>
      </c>
    </row>
    <row r="95" spans="5:21">
      <c r="E95" s="964" t="str">
        <v>IOST</v>
      </c>
      <c r="F95" s="941" t="str">
        <v>IOST</v>
      </c>
      <c r="G95" s="969">
        <v>5.3717182481989999E-2</v>
      </c>
      <c r="H95" s="953">
        <v>972265942.29128373</v>
      </c>
      <c r="I95" s="953">
        <v>436894276.30467391</v>
      </c>
      <c r="K95" s="954">
        <f t="shared" si="4"/>
        <v>2.8233136700000001E-2</v>
      </c>
      <c r="L95" s="954">
        <f t="shared" si="4"/>
        <v>-3.8266449200000004E-2</v>
      </c>
      <c r="M95" s="954">
        <f t="shared" si="4"/>
        <v>-0.30086596230000001</v>
      </c>
      <c r="N95" s="941">
        <v>2.8233136700000001</v>
      </c>
      <c r="O95" s="941">
        <v>-3.8266449200000001</v>
      </c>
      <c r="P95" s="941">
        <v>-30.086596230000001</v>
      </c>
      <c r="Q95" s="955">
        <v>18099719631</v>
      </c>
      <c r="R95" s="955">
        <v>18099719631</v>
      </c>
      <c r="S95" s="955">
        <v>90000000000</v>
      </c>
      <c r="T95" s="941" t="str">
        <v>2021-09-22T01:34:16.000Z</v>
      </c>
      <c r="U95" s="941" t="str">
        <v>2021-09-22T01:34:16.000Z</v>
      </c>
    </row>
    <row r="96" spans="5:21">
      <c r="E96" s="964" t="str">
        <v>Zilliqa</v>
      </c>
      <c r="F96" s="941" t="str">
        <v>ZIL</v>
      </c>
      <c r="G96" s="969">
        <v>8.2941807014009994E-2</v>
      </c>
      <c r="H96" s="953">
        <v>975758887.36534286</v>
      </c>
      <c r="I96" s="953">
        <v>95918769.976164103</v>
      </c>
      <c r="K96" s="954">
        <f t="shared" si="4"/>
        <v>2.8797860499999998E-2</v>
      </c>
      <c r="L96" s="954">
        <f t="shared" si="4"/>
        <v>-3.4125491200000004E-2</v>
      </c>
      <c r="M96" s="954">
        <f t="shared" si="4"/>
        <v>-0.21357203640000003</v>
      </c>
      <c r="N96" s="941">
        <v>2.8797860499999999</v>
      </c>
      <c r="O96" s="941">
        <v>-3.41254912</v>
      </c>
      <c r="P96" s="941">
        <v>-21.357203640000002</v>
      </c>
      <c r="Q96" s="955">
        <v>11764379418.458099</v>
      </c>
      <c r="R96" s="955">
        <v>15055846571.458099</v>
      </c>
      <c r="S96" s="955">
        <v>21000000000</v>
      </c>
      <c r="T96" s="941" t="str">
        <v>2021-09-22T01:34:17.000Z</v>
      </c>
      <c r="U96" s="941" t="str">
        <v>2021-09-22T01:34:17.000Z</v>
      </c>
    </row>
    <row r="97" spans="5:21">
      <c r="E97" s="964" t="str">
        <v>Pax Dollar</v>
      </c>
      <c r="F97" s="941" t="str">
        <v>USDP</v>
      </c>
      <c r="G97" s="969">
        <v>1.0000485996753701</v>
      </c>
      <c r="H97" s="953">
        <v>945688898.04990542</v>
      </c>
      <c r="I97" s="953">
        <v>19709963.809803769</v>
      </c>
      <c r="K97" s="954">
        <f t="shared" si="4"/>
        <v>6.4156300000000008E-5</v>
      </c>
      <c r="L97" s="954">
        <f t="shared" si="4"/>
        <v>-5.6175310000000005E-4</v>
      </c>
      <c r="M97" s="954">
        <f t="shared" si="4"/>
        <v>-5.4451200000000005E-5</v>
      </c>
      <c r="N97" s="941">
        <v>6.4156300000000003E-3</v>
      </c>
      <c r="O97" s="941">
        <v>-5.6175309999999999E-2</v>
      </c>
      <c r="P97" s="941">
        <v>-5.4451200000000003E-3</v>
      </c>
      <c r="Q97" s="955">
        <v>945642940.11000001</v>
      </c>
      <c r="R97" s="955">
        <v>945642940.11000001</v>
      </c>
      <c r="S97" s="955">
        <v>0</v>
      </c>
      <c r="T97" s="941" t="str">
        <v>2021-09-22T01:34:05.000Z</v>
      </c>
      <c r="U97" s="941" t="str">
        <v>2021-09-22T01:34:05.000Z</v>
      </c>
    </row>
    <row r="98" spans="5:21">
      <c r="E98" s="964" t="str">
        <v>Qtum</v>
      </c>
      <c r="F98" s="941" t="str">
        <v>QTUM</v>
      </c>
      <c r="G98" s="969">
        <v>9.5256061458797596</v>
      </c>
      <c r="H98" s="953">
        <v>940337182.71119738</v>
      </c>
      <c r="I98" s="953">
        <v>306103601.08715945</v>
      </c>
      <c r="K98" s="954">
        <f t="shared" si="4"/>
        <v>3.2880020900000001E-2</v>
      </c>
      <c r="L98" s="954">
        <f t="shared" si="4"/>
        <v>-6.5698996000000009E-2</v>
      </c>
      <c r="M98" s="954">
        <f t="shared" si="4"/>
        <v>-0.24901194000000001</v>
      </c>
      <c r="N98" s="941">
        <v>3.28800209</v>
      </c>
      <c r="O98" s="941">
        <v>-6.5698996000000003</v>
      </c>
      <c r="P98" s="941">
        <v>-24.901194</v>
      </c>
      <c r="Q98" s="955">
        <v>98716781.726056799</v>
      </c>
      <c r="R98" s="955">
        <v>103750585</v>
      </c>
      <c r="S98" s="955">
        <v>107822406</v>
      </c>
      <c r="T98" s="941" t="str">
        <v>2021-09-22T01:35:06.000Z</v>
      </c>
      <c r="U98" s="941" t="str">
        <v>2021-09-22T01:35:06.000Z</v>
      </c>
    </row>
    <row r="99" spans="5:21">
      <c r="E99" s="964" t="str">
        <v>Basic Attention Token</v>
      </c>
      <c r="F99" s="941" t="str">
        <v>BAT</v>
      </c>
      <c r="G99" s="969">
        <v>0.62275157195361996</v>
      </c>
      <c r="H99" s="953">
        <v>928117000.9446348</v>
      </c>
      <c r="I99" s="953">
        <v>233764991.91970876</v>
      </c>
      <c r="K99" s="954">
        <f t="shared" si="4"/>
        <v>1.5665065199999998E-2</v>
      </c>
      <c r="L99" s="954">
        <f t="shared" si="4"/>
        <v>-3.64862855E-2</v>
      </c>
      <c r="M99" s="954">
        <f t="shared" si="4"/>
        <v>-0.19862835140000001</v>
      </c>
      <c r="N99" s="941">
        <v>1.5665065199999999</v>
      </c>
      <c r="O99" s="941">
        <v>-3.6486285500000002</v>
      </c>
      <c r="P99" s="941">
        <v>-19.862835140000001</v>
      </c>
      <c r="Q99" s="955">
        <v>1490348708.4473505</v>
      </c>
      <c r="R99" s="955">
        <v>1500000000</v>
      </c>
      <c r="S99" s="955">
        <v>1500000000</v>
      </c>
      <c r="T99" s="941" t="str">
        <v>2021-09-22T01:34:07.000Z</v>
      </c>
      <c r="U99" s="941" t="str">
        <v>2021-09-22T01:34:07.000Z</v>
      </c>
    </row>
    <row r="100" spans="5:21">
      <c r="E100" s="964" t="str">
        <v>Flow</v>
      </c>
      <c r="F100" s="941" t="str">
        <v>FLOW</v>
      </c>
      <c r="G100" s="969">
        <v>16.130916211330678</v>
      </c>
      <c r="H100" s="953">
        <v>920507894.55833197</v>
      </c>
      <c r="I100" s="953">
        <v>89966253.180528387</v>
      </c>
      <c r="K100" s="954">
        <f t="shared" si="4"/>
        <v>2.8833055600000001E-2</v>
      </c>
      <c r="L100" s="954">
        <f t="shared" si="4"/>
        <v>-6.2728828E-2</v>
      </c>
      <c r="M100" s="954">
        <f t="shared" si="4"/>
        <v>-0.26265520840000001</v>
      </c>
      <c r="N100" s="941">
        <v>2.8833055600000002</v>
      </c>
      <c r="O100" s="941">
        <v>-6.2728827999999996</v>
      </c>
      <c r="P100" s="941">
        <v>-26.265520840000001</v>
      </c>
      <c r="Q100" s="955">
        <v>57064824</v>
      </c>
      <c r="R100" s="955">
        <v>1365946679</v>
      </c>
      <c r="S100" s="955">
        <v>1344157523</v>
      </c>
      <c r="T100" s="941" t="str">
        <v>2021-09-22T01:34:05.000Z</v>
      </c>
      <c r="U100" s="941" t="str">
        <v>2021-09-22T01:34:05.000Z</v>
      </c>
    </row>
    <row r="101" spans="5:21">
      <c r="E101" s="964" t="str">
        <v>Ravencoin</v>
      </c>
      <c r="F101" s="941" t="str">
        <v>RVN</v>
      </c>
      <c r="G101" s="969">
        <v>9.3792411483280005E-2</v>
      </c>
      <c r="H101" s="953">
        <v>909880652.76135671</v>
      </c>
      <c r="I101" s="953">
        <v>70405816.681241408</v>
      </c>
      <c r="K101" s="954">
        <f t="shared" si="4"/>
        <v>3.6540272400000004E-2</v>
      </c>
      <c r="L101" s="954">
        <f t="shared" si="4"/>
        <v>-9.5589048000000003E-3</v>
      </c>
      <c r="M101" s="954">
        <f t="shared" si="4"/>
        <v>-0.21248273640000001</v>
      </c>
      <c r="N101" s="941">
        <v>3.65402724</v>
      </c>
      <c r="O101" s="941">
        <v>-0.95589047999999999</v>
      </c>
      <c r="P101" s="941">
        <v>-21.248273640000001</v>
      </c>
      <c r="Q101" s="955">
        <v>9701005000</v>
      </c>
      <c r="R101" s="955">
        <v>9701005000</v>
      </c>
      <c r="S101" s="955">
        <v>21000000000</v>
      </c>
      <c r="T101" s="941" t="str">
        <v>2021-09-22T01:34:23.000Z</v>
      </c>
      <c r="U101" s="941" t="str">
        <v>2021-09-22T01:34:23.000Z</v>
      </c>
    </row>
    <row r="102" spans="5:21">
      <c r="E102" s="964" t="str">
        <v>Bitcoin Gold</v>
      </c>
      <c r="F102" s="941" t="str">
        <v>BTG</v>
      </c>
      <c r="G102" s="969">
        <v>51.187784181466689</v>
      </c>
      <c r="H102" s="953">
        <v>896498940.84443057</v>
      </c>
      <c r="I102" s="953">
        <v>40859705.961327553</v>
      </c>
      <c r="K102" s="954">
        <f t="shared" si="4"/>
        <v>1.22403127E-2</v>
      </c>
      <c r="L102" s="954">
        <f t="shared" si="4"/>
        <v>-7.5277892100000007E-2</v>
      </c>
      <c r="M102" s="954">
        <f t="shared" si="4"/>
        <v>-0.2271689388</v>
      </c>
      <c r="N102" s="941">
        <v>1.22403127</v>
      </c>
      <c r="O102" s="941">
        <v>-7.5277892099999999</v>
      </c>
      <c r="P102" s="941">
        <v>-22.716893880000001</v>
      </c>
      <c r="Q102" s="955">
        <v>17513923.589000002</v>
      </c>
      <c r="R102" s="955">
        <v>17513923.589000002</v>
      </c>
      <c r="S102" s="955">
        <v>21000000</v>
      </c>
      <c r="T102" s="941" t="str">
        <v>2021-09-22T01:35:02.000Z</v>
      </c>
      <c r="U102" s="941" t="str">
        <v>2021-09-22T01:35:02.000Z</v>
      </c>
    </row>
    <row r="103" spans="5:21">
      <c r="E103" s="964" t="str">
        <v>Mdex</v>
      </c>
      <c r="F103" s="941" t="str">
        <v>MDX</v>
      </c>
      <c r="G103" s="969">
        <v>1.2819945094798599</v>
      </c>
      <c r="H103" s="953">
        <v>888492577.44736934</v>
      </c>
      <c r="I103" s="953">
        <v>28685849.095280331</v>
      </c>
      <c r="K103" s="954">
        <f t="shared" si="4"/>
        <v>1.8148516600000001E-2</v>
      </c>
      <c r="L103" s="954">
        <f t="shared" si="4"/>
        <v>-2.8743486300000003E-2</v>
      </c>
      <c r="M103" s="954">
        <f t="shared" si="4"/>
        <v>-0.24715362500000002</v>
      </c>
      <c r="N103" s="941">
        <v>1.81485166</v>
      </c>
      <c r="O103" s="941">
        <v>-2.8743486300000001</v>
      </c>
      <c r="P103" s="941">
        <v>-24.715362500000001</v>
      </c>
      <c r="Q103" s="955">
        <v>693054900.68585002</v>
      </c>
      <c r="R103" s="955">
        <v>1000000000</v>
      </c>
      <c r="S103" s="955">
        <v>0</v>
      </c>
      <c r="T103" s="941" t="str">
        <v>2021-09-22T01:34:05.000Z</v>
      </c>
      <c r="U103" s="941" t="str">
        <v>2021-09-22T01:34:05.000Z</v>
      </c>
    </row>
    <row r="104" spans="5:21">
      <c r="E104" s="964" t="str">
        <v>Audius</v>
      </c>
      <c r="F104" s="941" t="str">
        <v>AUDIO</v>
      </c>
      <c r="G104" s="969">
        <v>2.0571228721112198</v>
      </c>
      <c r="H104" s="953">
        <v>835351539.38325977</v>
      </c>
      <c r="I104" s="953">
        <v>73054302.172420606</v>
      </c>
      <c r="K104" s="954">
        <f t="shared" si="4"/>
        <v>2.7942374499999999E-2</v>
      </c>
      <c r="L104" s="954">
        <f t="shared" si="4"/>
        <v>-0.10868534240000001</v>
      </c>
      <c r="M104" s="954">
        <f t="shared" si="4"/>
        <v>-4.90149634E-2</v>
      </c>
      <c r="N104" s="941">
        <v>2.7942374499999998</v>
      </c>
      <c r="O104" s="941">
        <v>-10.868534240000001</v>
      </c>
      <c r="P104" s="941">
        <v>-4.9014963399999996</v>
      </c>
      <c r="Q104" s="955">
        <v>406077610</v>
      </c>
      <c r="R104" s="955">
        <v>1049358974</v>
      </c>
      <c r="S104" s="955">
        <v>0</v>
      </c>
      <c r="T104" s="941" t="str">
        <v>2021-09-22T01:34:05.000Z</v>
      </c>
      <c r="U104" s="941" t="str">
        <v>2021-09-22T01:34:05.000Z</v>
      </c>
    </row>
    <row r="105" spans="5:21">
      <c r="E105" s="964" t="str">
        <v>Horizen</v>
      </c>
      <c r="F105" s="941" t="str">
        <v>ZEN</v>
      </c>
      <c r="G105" s="969">
        <v>70.823996665781763</v>
      </c>
      <c r="H105" s="953">
        <v>817689600.50520015</v>
      </c>
      <c r="I105" s="953">
        <v>64289717.353576504</v>
      </c>
      <c r="K105" s="954">
        <f t="shared" si="4"/>
        <v>2.9467903899999998E-2</v>
      </c>
      <c r="L105" s="954">
        <f t="shared" si="4"/>
        <v>-5.9035840400000004E-2</v>
      </c>
      <c r="M105" s="954">
        <f t="shared" si="4"/>
        <v>-0.16923853600000002</v>
      </c>
      <c r="N105" s="941">
        <v>2.9467903899999999</v>
      </c>
      <c r="O105" s="941">
        <v>-5.9035840400000001</v>
      </c>
      <c r="P105" s="941">
        <v>-16.923853600000001</v>
      </c>
      <c r="Q105" s="955">
        <v>11545375</v>
      </c>
      <c r="R105" s="955">
        <v>11545375</v>
      </c>
      <c r="S105" s="955">
        <v>21000000</v>
      </c>
      <c r="T105" s="941" t="str">
        <v>2021-09-22T01:34:27.000Z</v>
      </c>
      <c r="U105" s="941" t="str">
        <v>2021-09-22T01:34:27.000Z</v>
      </c>
    </row>
    <row r="106" spans="5:21">
      <c r="E106" s="964" t="str">
        <v>Telcoin</v>
      </c>
      <c r="F106" s="941" t="str">
        <v>TEL</v>
      </c>
      <c r="G106" s="969">
        <v>1.483694257091E-2</v>
      </c>
      <c r="H106" s="953">
        <v>805677290.4467442</v>
      </c>
      <c r="I106" s="953">
        <v>19334804.539585348</v>
      </c>
      <c r="K106" s="954">
        <f t="shared" si="4"/>
        <v>2.3309777399999999E-2</v>
      </c>
      <c r="L106" s="954">
        <f t="shared" si="4"/>
        <v>-3.8649011300000001E-2</v>
      </c>
      <c r="M106" s="954">
        <f t="shared" si="4"/>
        <v>-0.23278668969999999</v>
      </c>
      <c r="N106" s="941">
        <v>2.3309777399999998</v>
      </c>
      <c r="O106" s="941">
        <v>-3.8649011299999998</v>
      </c>
      <c r="P106" s="941">
        <v>-23.278668969999998</v>
      </c>
      <c r="Q106" s="955">
        <v>54302110195.290001</v>
      </c>
      <c r="R106" s="955">
        <v>100000000000</v>
      </c>
      <c r="S106" s="955">
        <v>100000000000</v>
      </c>
      <c r="T106" s="941" t="str">
        <v>2021-09-22T01:34:18.000Z</v>
      </c>
      <c r="U106" s="941" t="str">
        <v>2021-09-22T01:34:18.000Z</v>
      </c>
    </row>
    <row r="107" spans="5:21">
      <c r="E107" s="964" t="str">
        <v>Bancor</v>
      </c>
      <c r="F107" s="941" t="str">
        <v>BNT</v>
      </c>
      <c r="G107" s="969">
        <v>3.3855066279766</v>
      </c>
      <c r="H107" s="953">
        <v>786975876.22600973</v>
      </c>
      <c r="I107" s="953">
        <v>63004315.537198856</v>
      </c>
      <c r="K107" s="954">
        <f t="shared" si="4"/>
        <v>2.5211700199999999E-2</v>
      </c>
      <c r="L107" s="954">
        <f t="shared" si="4"/>
        <v>-2.4083720100000001E-2</v>
      </c>
      <c r="M107" s="954">
        <f t="shared" si="4"/>
        <v>-0.17944856430000003</v>
      </c>
      <c r="N107" s="941">
        <v>2.52117002</v>
      </c>
      <c r="O107" s="941">
        <v>-2.4083720099999999</v>
      </c>
      <c r="P107" s="941">
        <v>-17.944856430000002</v>
      </c>
      <c r="Q107" s="955">
        <v>232454389.46204573</v>
      </c>
      <c r="R107" s="955">
        <v>232454389.46204573</v>
      </c>
      <c r="S107" s="955">
        <v>0</v>
      </c>
      <c r="T107" s="941" t="str">
        <v>2021-09-22T01:34:08.000Z</v>
      </c>
      <c r="U107" s="941" t="str">
        <v>2021-09-22T01:34:08.000Z</v>
      </c>
    </row>
    <row r="108" spans="5:21">
      <c r="E108" s="964" t="str">
        <v>Perpetual Protocol</v>
      </c>
      <c r="F108" s="941" t="str">
        <v>PERP</v>
      </c>
      <c r="G108" s="969">
        <v>11.43903068576839</v>
      </c>
      <c r="H108" s="953">
        <v>785861408.11228848</v>
      </c>
      <c r="I108" s="953">
        <v>34303905.227590457</v>
      </c>
      <c r="K108" s="954">
        <f t="shared" si="4"/>
        <v>3.3108224999999998E-2</v>
      </c>
      <c r="L108" s="954">
        <f t="shared" si="4"/>
        <v>-7.2337578700000002E-2</v>
      </c>
      <c r="M108" s="954">
        <f t="shared" si="4"/>
        <v>-0.36411495850000003</v>
      </c>
      <c r="N108" s="941">
        <v>3.3108225</v>
      </c>
      <c r="O108" s="941">
        <v>-7.2337578699999998</v>
      </c>
      <c r="P108" s="941">
        <v>-36.411495850000001</v>
      </c>
      <c r="Q108" s="955">
        <v>68700000</v>
      </c>
      <c r="R108" s="955">
        <v>150000000</v>
      </c>
      <c r="S108" s="955">
        <v>0</v>
      </c>
      <c r="T108" s="941" t="str">
        <v>2021-09-22T01:34:20.000Z</v>
      </c>
      <c r="U108" s="941" t="str">
        <v>2021-09-22T01:34:20.000Z</v>
      </c>
    </row>
    <row r="111" spans="5:21">
      <c r="E111" s="974" t="str">
        <f>[1]!_xldudf_CS_QUERYA("GlassNode","MVRV Ratio","a","BTC","api_key","Your api_key")</f>
        <v>t</v>
      </c>
    </row>
  </sheetData>
  <phoneticPr fontId="2" type="noConversion"/>
  <conditionalFormatting sqref="K9:K108">
    <cfRule type="dataBar" priority="4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{CD181D6B-F005-F14D-8EE7-A50268D7D22D}</x14:id>
        </ext>
      </extLst>
    </cfRule>
  </conditionalFormatting>
  <conditionalFormatting sqref="L9:L108">
    <cfRule type="dataBar" priority="3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{90D1DCDB-C13E-9146-84CC-C6E09528997A}</x14:id>
        </ext>
      </extLst>
    </cfRule>
  </conditionalFormatting>
  <conditionalFormatting sqref="M9:M108">
    <cfRule type="dataBar" priority="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{C1D1B56A-4E6E-084C-983D-E24FE6BF0695}</x14:id>
        </ext>
      </extLst>
    </cfRule>
  </conditionalFormatting>
  <conditionalFormatting sqref="I9:I108">
    <cfRule type="colorScale" priority="1">
      <colorScale>
        <cfvo type="min"/>
        <cfvo type="percentile" val="50"/>
        <cfvo type="max"/>
        <color theme="4" tint="0.79998168889431442"/>
        <color rgb="FFFCFCFF"/>
        <color theme="4"/>
      </colorScale>
    </cfRule>
  </conditionalFormatting>
  <dataValidations count="6">
    <dataValidation allowBlank="1" showInputMessage="1" showErrorMessage="1" promptTitle="Data Provider" prompt="Type the name of the data provider (example: &quot;Paradigm&quot;)" sqref="B8" xr:uid="{BB9CD715-A8C9-AC48-95B6-E9A6ADA0C784}"/>
    <dataValidation allowBlank="1" showInputMessage="1" showErrorMessage="1" promptTitle="Provider Endpoint" prompt="Type the name of the available endpoint for the given provider (example: &quot;TA Current&quot;)_x000a__x000a_Tip: search providers at https://app.cryptosheets.com/#/browse" sqref="B9" xr:uid="{147EB1CB-2A7F-3447-9E26-12998F7D07E9}"/>
    <dataValidation allowBlank="1" showInputMessage="1" showErrorMessage="1" promptTitle="Return Fields" prompt="Universal argument to specific which fields or columns to return and in what order (example: column1,column2,column3.. etc)" sqref="B13 B17" xr:uid="{E1493305-93E9-B045-9057-3F02986590B4}"/>
    <dataValidation allowBlank="1" showInputMessage="1" showErrorMessage="1" promptTitle="Sort By Field" prompt="Univeral argument to specify which return field to sort by and in which order (example: -date woud return data with the date field sorted ascending/descending)" sqref="B15" xr:uid="{DEC04312-E243-D443-A139-DF4E5FA1F743}"/>
    <dataValidation type="list" allowBlank="1" showInputMessage="1" showErrorMessage="1" promptTitle="Date &amp; Time Format" prompt="Select a date or time format to return with the data_x000a__x000a_Tip: you can return multiple types by specific them as MM-DD-YYYY, L, LLL etc see full list at https://app.cryptosheets.com/functions" sqref="B14" xr:uid="{08668169-94F2-D44B-B961-A3B26C928FB6}">
      <formula1>"LT,LTS,L,l,LL,ll,LLL,lll,LLLL,llll,M,Mo,MM,MMM,MMMM,Q,Qo,D,Do,DD,DDD,DDDo,DDDD,d,do,dd,ddd,dddd,e,E,w,wo,ww,W,Wo,WW,YY,YYYY,Y,gg,gggg,GG,GGGG,A,a,H,HH,h,hh,k,kk,m,mm,s,ss,S,SS,SSS,SSSS ... SSSSSSSSS,z or zz,Z,ZZ,X,x,MM-DD-YYYY,MM/DD/YYYY,YYYY-MM-DD"</formula1>
    </dataValidation>
    <dataValidation allowBlank="1" showInputMessage="1" showErrorMessage="1" promptTitle="Parameter Inputs" prompt="Input your parameters in these fields for applicable endpoints_x000a__x000a_Tip: use the default column to see examples of parameter values" sqref="B20" xr:uid="{162C9D52-5CA0-E04F-B1E6-9F754B691729}"/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181D6B-F005-F14D-8EE7-A50268D7D22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K9:K108</xm:sqref>
        </x14:conditionalFormatting>
        <x14:conditionalFormatting xmlns:xm="http://schemas.microsoft.com/office/excel/2006/main">
          <x14:cfRule type="dataBar" id="{90D1DCDB-C13E-9146-84CC-C6E09528997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L9:L108</xm:sqref>
        </x14:conditionalFormatting>
        <x14:conditionalFormatting xmlns:xm="http://schemas.microsoft.com/office/excel/2006/main">
          <x14:cfRule type="dataBar" id="{C1D1B56A-4E6E-084C-983D-E24FE6BF06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M9:M108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C260A32B-02D8-144B-9560-C8D462F20C77}">
          <x14:colorSeries rgb="FF5F5F5F"/>
          <x14:colorNegative rgb="FFFFB620"/>
          <x14:colorAxis rgb="FF000000"/>
          <x14:colorMarkers rgb="FFD70077"/>
          <x14:colorFirst rgb="FF5687C2"/>
          <x14:colorLast rgb="FF359CEB"/>
          <x14:colorHigh rgb="FF56BE79"/>
          <x14:colorLow rgb="FFFF5055"/>
          <x14:sparklines>
            <x14:sparkline>
              <xm:f>CryptoSheet支持1!K9:M9</xm:f>
              <xm:sqref>J9</xm:sqref>
            </x14:sparkline>
            <x14:sparkline>
              <xm:f>CryptoSheet支持1!K10:M10</xm:f>
              <xm:sqref>J10</xm:sqref>
            </x14:sparkline>
            <x14:sparkline>
              <xm:f>CryptoSheet支持1!K11:M11</xm:f>
              <xm:sqref>J11</xm:sqref>
            </x14:sparkline>
            <x14:sparkline>
              <xm:f>CryptoSheet支持1!K12:M12</xm:f>
              <xm:sqref>J12</xm:sqref>
            </x14:sparkline>
            <x14:sparkline>
              <xm:f>CryptoSheet支持1!K13:M13</xm:f>
              <xm:sqref>J13</xm:sqref>
            </x14:sparkline>
            <x14:sparkline>
              <xm:f>CryptoSheet支持1!K14:M14</xm:f>
              <xm:sqref>J14</xm:sqref>
            </x14:sparkline>
            <x14:sparkline>
              <xm:f>CryptoSheet支持1!K15:M15</xm:f>
              <xm:sqref>J15</xm:sqref>
            </x14:sparkline>
            <x14:sparkline>
              <xm:f>CryptoSheet支持1!K16:M16</xm:f>
              <xm:sqref>J16</xm:sqref>
            </x14:sparkline>
            <x14:sparkline>
              <xm:f>CryptoSheet支持1!K17:M17</xm:f>
              <xm:sqref>J17</xm:sqref>
            </x14:sparkline>
            <x14:sparkline>
              <xm:f>CryptoSheet支持1!K18:M18</xm:f>
              <xm:sqref>J18</xm:sqref>
            </x14:sparkline>
            <x14:sparkline>
              <xm:f>CryptoSheet支持1!K19:M19</xm:f>
              <xm:sqref>J19</xm:sqref>
            </x14:sparkline>
            <x14:sparkline>
              <xm:f>CryptoSheet支持1!K20:M20</xm:f>
              <xm:sqref>J20</xm:sqref>
            </x14:sparkline>
            <x14:sparkline>
              <xm:f>CryptoSheet支持1!K21:M21</xm:f>
              <xm:sqref>J21</xm:sqref>
            </x14:sparkline>
            <x14:sparkline>
              <xm:f>CryptoSheet支持1!K22:M22</xm:f>
              <xm:sqref>J22</xm:sqref>
            </x14:sparkline>
            <x14:sparkline>
              <xm:f>CryptoSheet支持1!K23:M23</xm:f>
              <xm:sqref>J23</xm:sqref>
            </x14:sparkline>
            <x14:sparkline>
              <xm:f>CryptoSheet支持1!K24:M24</xm:f>
              <xm:sqref>J24</xm:sqref>
            </x14:sparkline>
            <x14:sparkline>
              <xm:f>CryptoSheet支持1!K25:M25</xm:f>
              <xm:sqref>J25</xm:sqref>
            </x14:sparkline>
            <x14:sparkline>
              <xm:f>CryptoSheet支持1!K26:M26</xm:f>
              <xm:sqref>J26</xm:sqref>
            </x14:sparkline>
            <x14:sparkline>
              <xm:f>CryptoSheet支持1!K27:M27</xm:f>
              <xm:sqref>J27</xm:sqref>
            </x14:sparkline>
            <x14:sparkline>
              <xm:f>CryptoSheet支持1!K28:M28</xm:f>
              <xm:sqref>J28</xm:sqref>
            </x14:sparkline>
            <x14:sparkline>
              <xm:f>CryptoSheet支持1!K29:M29</xm:f>
              <xm:sqref>J29</xm:sqref>
            </x14:sparkline>
            <x14:sparkline>
              <xm:f>CryptoSheet支持1!K30:M30</xm:f>
              <xm:sqref>J30</xm:sqref>
            </x14:sparkline>
            <x14:sparkline>
              <xm:f>CryptoSheet支持1!K31:M31</xm:f>
              <xm:sqref>J31</xm:sqref>
            </x14:sparkline>
            <x14:sparkline>
              <xm:f>CryptoSheet支持1!K32:M32</xm:f>
              <xm:sqref>J32</xm:sqref>
            </x14:sparkline>
            <x14:sparkline>
              <xm:f>CryptoSheet支持1!K33:M33</xm:f>
              <xm:sqref>J33</xm:sqref>
            </x14:sparkline>
            <x14:sparkline>
              <xm:f>CryptoSheet支持1!K34:M34</xm:f>
              <xm:sqref>J34</xm:sqref>
            </x14:sparkline>
            <x14:sparkline>
              <xm:f>CryptoSheet支持1!K35:M35</xm:f>
              <xm:sqref>J35</xm:sqref>
            </x14:sparkline>
            <x14:sparkline>
              <xm:f>CryptoSheet支持1!K36:M36</xm:f>
              <xm:sqref>J36</xm:sqref>
            </x14:sparkline>
            <x14:sparkline>
              <xm:f>CryptoSheet支持1!K37:M37</xm:f>
              <xm:sqref>J37</xm:sqref>
            </x14:sparkline>
            <x14:sparkline>
              <xm:f>CryptoSheet支持1!K38:M38</xm:f>
              <xm:sqref>J38</xm:sqref>
            </x14:sparkline>
            <x14:sparkline>
              <xm:f>CryptoSheet支持1!K39:M39</xm:f>
              <xm:sqref>J39</xm:sqref>
            </x14:sparkline>
            <x14:sparkline>
              <xm:f>CryptoSheet支持1!K40:M40</xm:f>
              <xm:sqref>J40</xm:sqref>
            </x14:sparkline>
            <x14:sparkline>
              <xm:f>CryptoSheet支持1!K41:M41</xm:f>
              <xm:sqref>J41</xm:sqref>
            </x14:sparkline>
            <x14:sparkline>
              <xm:f>CryptoSheet支持1!K42:M42</xm:f>
              <xm:sqref>J42</xm:sqref>
            </x14:sparkline>
            <x14:sparkline>
              <xm:f>CryptoSheet支持1!K43:M43</xm:f>
              <xm:sqref>J43</xm:sqref>
            </x14:sparkline>
            <x14:sparkline>
              <xm:f>CryptoSheet支持1!K44:M44</xm:f>
              <xm:sqref>J44</xm:sqref>
            </x14:sparkline>
            <x14:sparkline>
              <xm:f>CryptoSheet支持1!K45:M45</xm:f>
              <xm:sqref>J45</xm:sqref>
            </x14:sparkline>
            <x14:sparkline>
              <xm:f>CryptoSheet支持1!K46:M46</xm:f>
              <xm:sqref>J46</xm:sqref>
            </x14:sparkline>
            <x14:sparkline>
              <xm:f>CryptoSheet支持1!K47:M47</xm:f>
              <xm:sqref>J47</xm:sqref>
            </x14:sparkline>
            <x14:sparkline>
              <xm:f>CryptoSheet支持1!K48:M48</xm:f>
              <xm:sqref>J48</xm:sqref>
            </x14:sparkline>
            <x14:sparkline>
              <xm:f>CryptoSheet支持1!K49:M49</xm:f>
              <xm:sqref>J49</xm:sqref>
            </x14:sparkline>
            <x14:sparkline>
              <xm:f>CryptoSheet支持1!K50:M50</xm:f>
              <xm:sqref>J50</xm:sqref>
            </x14:sparkline>
            <x14:sparkline>
              <xm:f>CryptoSheet支持1!K51:M51</xm:f>
              <xm:sqref>J51</xm:sqref>
            </x14:sparkline>
            <x14:sparkline>
              <xm:f>CryptoSheet支持1!K52:M52</xm:f>
              <xm:sqref>J52</xm:sqref>
            </x14:sparkline>
            <x14:sparkline>
              <xm:f>CryptoSheet支持1!K53:M53</xm:f>
              <xm:sqref>J53</xm:sqref>
            </x14:sparkline>
            <x14:sparkline>
              <xm:f>CryptoSheet支持1!K54:M54</xm:f>
              <xm:sqref>J54</xm:sqref>
            </x14:sparkline>
            <x14:sparkline>
              <xm:f>CryptoSheet支持1!K55:M55</xm:f>
              <xm:sqref>J55</xm:sqref>
            </x14:sparkline>
            <x14:sparkline>
              <xm:f>CryptoSheet支持1!K56:M56</xm:f>
              <xm:sqref>J56</xm:sqref>
            </x14:sparkline>
            <x14:sparkline>
              <xm:f>CryptoSheet支持1!K57:M57</xm:f>
              <xm:sqref>J57</xm:sqref>
            </x14:sparkline>
            <x14:sparkline>
              <xm:f>CryptoSheet支持1!K58:M58</xm:f>
              <xm:sqref>J58</xm:sqref>
            </x14:sparkline>
            <x14:sparkline>
              <xm:f>CryptoSheet支持1!K59:M59</xm:f>
              <xm:sqref>J59</xm:sqref>
            </x14:sparkline>
            <x14:sparkline>
              <xm:f>CryptoSheet支持1!K60:M60</xm:f>
              <xm:sqref>J60</xm:sqref>
            </x14:sparkline>
            <x14:sparkline>
              <xm:f>CryptoSheet支持1!K61:M61</xm:f>
              <xm:sqref>J61</xm:sqref>
            </x14:sparkline>
            <x14:sparkline>
              <xm:f>CryptoSheet支持1!K62:M62</xm:f>
              <xm:sqref>J62</xm:sqref>
            </x14:sparkline>
            <x14:sparkline>
              <xm:f>CryptoSheet支持1!K63:M63</xm:f>
              <xm:sqref>J63</xm:sqref>
            </x14:sparkline>
            <x14:sparkline>
              <xm:f>CryptoSheet支持1!K64:M64</xm:f>
              <xm:sqref>J64</xm:sqref>
            </x14:sparkline>
            <x14:sparkline>
              <xm:f>CryptoSheet支持1!K65:M65</xm:f>
              <xm:sqref>J65</xm:sqref>
            </x14:sparkline>
            <x14:sparkline>
              <xm:f>CryptoSheet支持1!K66:M66</xm:f>
              <xm:sqref>J66</xm:sqref>
            </x14:sparkline>
            <x14:sparkline>
              <xm:f>CryptoSheet支持1!K67:M67</xm:f>
              <xm:sqref>J67</xm:sqref>
            </x14:sparkline>
            <x14:sparkline>
              <xm:f>CryptoSheet支持1!K68:M68</xm:f>
              <xm:sqref>J68</xm:sqref>
            </x14:sparkline>
            <x14:sparkline>
              <xm:f>CryptoSheet支持1!K69:M69</xm:f>
              <xm:sqref>J69</xm:sqref>
            </x14:sparkline>
            <x14:sparkline>
              <xm:f>CryptoSheet支持1!K70:M70</xm:f>
              <xm:sqref>J70</xm:sqref>
            </x14:sparkline>
            <x14:sparkline>
              <xm:f>CryptoSheet支持1!K71:M71</xm:f>
              <xm:sqref>J71</xm:sqref>
            </x14:sparkline>
            <x14:sparkline>
              <xm:f>CryptoSheet支持1!K72:M72</xm:f>
              <xm:sqref>J72</xm:sqref>
            </x14:sparkline>
            <x14:sparkline>
              <xm:f>CryptoSheet支持1!K73:M73</xm:f>
              <xm:sqref>J73</xm:sqref>
            </x14:sparkline>
            <x14:sparkline>
              <xm:f>CryptoSheet支持1!K74:M74</xm:f>
              <xm:sqref>J74</xm:sqref>
            </x14:sparkline>
            <x14:sparkline>
              <xm:f>CryptoSheet支持1!K75:M75</xm:f>
              <xm:sqref>J75</xm:sqref>
            </x14:sparkline>
            <x14:sparkline>
              <xm:f>CryptoSheet支持1!K76:M76</xm:f>
              <xm:sqref>J76</xm:sqref>
            </x14:sparkline>
            <x14:sparkline>
              <xm:f>CryptoSheet支持1!K77:M77</xm:f>
              <xm:sqref>J77</xm:sqref>
            </x14:sparkline>
            <x14:sparkline>
              <xm:f>CryptoSheet支持1!K78:M78</xm:f>
              <xm:sqref>J78</xm:sqref>
            </x14:sparkline>
            <x14:sparkline>
              <xm:f>CryptoSheet支持1!K79:M79</xm:f>
              <xm:sqref>J79</xm:sqref>
            </x14:sparkline>
            <x14:sparkline>
              <xm:f>CryptoSheet支持1!K80:M80</xm:f>
              <xm:sqref>J80</xm:sqref>
            </x14:sparkline>
            <x14:sparkline>
              <xm:f>CryptoSheet支持1!K81:M81</xm:f>
              <xm:sqref>J81</xm:sqref>
            </x14:sparkline>
            <x14:sparkline>
              <xm:f>CryptoSheet支持1!K82:M82</xm:f>
              <xm:sqref>J82</xm:sqref>
            </x14:sparkline>
            <x14:sparkline>
              <xm:f>CryptoSheet支持1!K83:M83</xm:f>
              <xm:sqref>J83</xm:sqref>
            </x14:sparkline>
            <x14:sparkline>
              <xm:f>CryptoSheet支持1!K84:M84</xm:f>
              <xm:sqref>J84</xm:sqref>
            </x14:sparkline>
            <x14:sparkline>
              <xm:f>CryptoSheet支持1!K85:M85</xm:f>
              <xm:sqref>J85</xm:sqref>
            </x14:sparkline>
            <x14:sparkline>
              <xm:f>CryptoSheet支持1!K86:M86</xm:f>
              <xm:sqref>J86</xm:sqref>
            </x14:sparkline>
            <x14:sparkline>
              <xm:f>CryptoSheet支持1!K87:M87</xm:f>
              <xm:sqref>J87</xm:sqref>
            </x14:sparkline>
            <x14:sparkline>
              <xm:f>CryptoSheet支持1!K88:M88</xm:f>
              <xm:sqref>J88</xm:sqref>
            </x14:sparkline>
            <x14:sparkline>
              <xm:f>CryptoSheet支持1!K89:M89</xm:f>
              <xm:sqref>J89</xm:sqref>
            </x14:sparkline>
            <x14:sparkline>
              <xm:f>CryptoSheet支持1!K90:M90</xm:f>
              <xm:sqref>J90</xm:sqref>
            </x14:sparkline>
            <x14:sparkline>
              <xm:f>CryptoSheet支持1!K91:M91</xm:f>
              <xm:sqref>J91</xm:sqref>
            </x14:sparkline>
            <x14:sparkline>
              <xm:f>CryptoSheet支持1!K92:M92</xm:f>
              <xm:sqref>J92</xm:sqref>
            </x14:sparkline>
            <x14:sparkline>
              <xm:f>CryptoSheet支持1!K93:M93</xm:f>
              <xm:sqref>J93</xm:sqref>
            </x14:sparkline>
            <x14:sparkline>
              <xm:f>CryptoSheet支持1!K94:M94</xm:f>
              <xm:sqref>J94</xm:sqref>
            </x14:sparkline>
            <x14:sparkline>
              <xm:f>CryptoSheet支持1!K95:M95</xm:f>
              <xm:sqref>J95</xm:sqref>
            </x14:sparkline>
            <x14:sparkline>
              <xm:f>CryptoSheet支持1!K96:M96</xm:f>
              <xm:sqref>J96</xm:sqref>
            </x14:sparkline>
            <x14:sparkline>
              <xm:f>CryptoSheet支持1!K97:M97</xm:f>
              <xm:sqref>J97</xm:sqref>
            </x14:sparkline>
            <x14:sparkline>
              <xm:f>CryptoSheet支持1!K98:M98</xm:f>
              <xm:sqref>J98</xm:sqref>
            </x14:sparkline>
            <x14:sparkline>
              <xm:f>CryptoSheet支持1!K99:M99</xm:f>
              <xm:sqref>J99</xm:sqref>
            </x14:sparkline>
            <x14:sparkline>
              <xm:f>CryptoSheet支持1!K100:M100</xm:f>
              <xm:sqref>J100</xm:sqref>
            </x14:sparkline>
            <x14:sparkline>
              <xm:f>CryptoSheet支持1!K101:M101</xm:f>
              <xm:sqref>J101</xm:sqref>
            </x14:sparkline>
            <x14:sparkline>
              <xm:f>CryptoSheet支持1!K102:M102</xm:f>
              <xm:sqref>J102</xm:sqref>
            </x14:sparkline>
            <x14:sparkline>
              <xm:f>CryptoSheet支持1!K103:M103</xm:f>
              <xm:sqref>J103</xm:sqref>
            </x14:sparkline>
            <x14:sparkline>
              <xm:f>CryptoSheet支持1!K104:M104</xm:f>
              <xm:sqref>J104</xm:sqref>
            </x14:sparkline>
            <x14:sparkline>
              <xm:f>CryptoSheet支持1!K105:M105</xm:f>
              <xm:sqref>J105</xm:sqref>
            </x14:sparkline>
            <x14:sparkline>
              <xm:f>CryptoSheet支持1!K106:M106</xm:f>
              <xm:sqref>J106</xm:sqref>
            </x14:sparkline>
            <x14:sparkline>
              <xm:f>CryptoSheet支持1!K107:M107</xm:f>
              <xm:sqref>J107</xm:sqref>
            </x14:sparkline>
            <x14:sparkline>
              <xm:f>CryptoSheet支持1!K108:M108</xm:f>
              <xm:sqref>J108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C4D6-94F9-E441-92CC-FEEFF0DD3DC5}">
  <dimension ref="A1"/>
  <sheetViews>
    <sheetView workbookViewId="0">
      <selection activeCell="C4" sqref="C4"/>
    </sheetView>
  </sheetViews>
  <sheetFormatPr baseColWidth="10" defaultRowHeight="16"/>
  <sheetData>
    <row r="1" spans="1:1">
      <c r="A1" s="97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CryptoSheet支持1</vt:lpstr>
      <vt:lpstr>Sheet6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2021-09-22T02:34:18Z</dcterms:modified>
</cp:coreProperties>
</file>